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k\Desktop\Prain_남나리\일,주,월간 보고서\월간보고서\12월 월간보고서\"/>
    </mc:Choice>
  </mc:AlternateContent>
  <xr:revisionPtr revIDLastSave="0" documentId="13_ncr:1_{335AAD43-98C4-4D89-BB43-14E3C5985C2F}" xr6:coauthVersionLast="47" xr6:coauthVersionMax="47" xr10:uidLastSave="{00000000-0000-0000-0000-000000000000}"/>
  <bookViews>
    <workbookView xWindow="-108" yWindow="-108" windowWidth="23256" windowHeight="12576" tabRatio="902" firstSheet="17" activeTab="25" xr2:uid="{00000000-000D-0000-FFFF-FFFF00000000}"/>
  </bookViews>
  <sheets>
    <sheet name="4p" sheetId="19" r:id="rId1"/>
    <sheet name="4p data" sheetId="20" r:id="rId2"/>
    <sheet name="6p" sheetId="33" r:id="rId3"/>
    <sheet name="7p(1)" sheetId="1" r:id="rId4"/>
    <sheet name="7p data (2)" sheetId="8" r:id="rId5"/>
    <sheet name="8p" sheetId="2" r:id="rId6"/>
    <sheet name="9p" sheetId="5" r:id="rId7"/>
    <sheet name="9p data" sheetId="6" r:id="rId8"/>
    <sheet name="10p" sheetId="7" r:id="rId9"/>
    <sheet name="기사 리스트" sheetId="3" r:id="rId10"/>
    <sheet name="12p" sheetId="14" r:id="rId11"/>
    <sheet name="13p" sheetId="32" r:id="rId12"/>
    <sheet name="followers data" sheetId="18" r:id="rId13"/>
    <sheet name="14p impression table(optional)" sheetId="15" r:id="rId14"/>
    <sheet name="contents data(총액빼기)" sheetId="13" r:id="rId15"/>
    <sheet name="14p" sheetId="11" r:id="rId16"/>
    <sheet name="14p lower table(optional)" sheetId="16" r:id="rId17"/>
    <sheet name="competitors" sheetId="21" r:id="rId18"/>
    <sheet name="competitors data" sheetId="22" r:id="rId19"/>
    <sheet name="Ad_01" sheetId="23" r:id="rId20"/>
    <sheet name="Ad_01 data" sheetId="24" r:id="rId21"/>
    <sheet name="Ad_02" sheetId="25" r:id="rId22"/>
    <sheet name="Ad_02 data" sheetId="26" r:id="rId23"/>
    <sheet name="Ad_03" sheetId="35" r:id="rId24"/>
    <sheet name="Ad_03 data" sheetId="36" r:id="rId25"/>
    <sheet name="Follower Ad" sheetId="29" r:id="rId26"/>
    <sheet name="Follower Ad data" sheetId="30" r:id="rId27"/>
    <sheet name="Ad_04" sheetId="37" r:id="rId28"/>
    <sheet name="Ad_04 data" sheetId="38" r:id="rId29"/>
    <sheet name="광고 전체취합" sheetId="34" r:id="rId30"/>
  </sheets>
  <definedNames>
    <definedName name="_xlnm._FilterDatabase" localSheetId="14" hidden="1">'contents data(총액빼기)'!$A$2:$S$45</definedName>
    <definedName name="_xlnm._FilterDatabase" localSheetId="9" hidden="1">'기사 리스트'!$A$1:$C$1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29" l="1"/>
  <c r="C8" i="29"/>
  <c r="I8" i="29"/>
  <c r="J5" i="23" l="1"/>
  <c r="J15" i="23"/>
  <c r="C20" i="34"/>
  <c r="C16" i="34" l="1"/>
  <c r="G7" i="23"/>
  <c r="G6" i="23"/>
  <c r="H7" i="37"/>
  <c r="H8" i="37"/>
  <c r="H9" i="37"/>
  <c r="H10" i="37"/>
  <c r="H11" i="37"/>
  <c r="H12" i="37"/>
  <c r="H13" i="37"/>
  <c r="H14" i="37"/>
  <c r="H6" i="37"/>
  <c r="K6" i="37"/>
  <c r="K5" i="37"/>
  <c r="J6" i="37"/>
  <c r="J5" i="37"/>
  <c r="I6" i="37"/>
  <c r="I5" i="37"/>
  <c r="H5" i="37"/>
  <c r="G7" i="37"/>
  <c r="G8" i="37"/>
  <c r="G9" i="37"/>
  <c r="G10" i="37"/>
  <c r="G11" i="37"/>
  <c r="G12" i="37"/>
  <c r="G13" i="37"/>
  <c r="G14" i="37"/>
  <c r="G6" i="37"/>
  <c r="G5" i="37"/>
  <c r="F7" i="37"/>
  <c r="F11" i="37"/>
  <c r="F14" i="37"/>
  <c r="E9" i="37"/>
  <c r="E13" i="37"/>
  <c r="E14" i="37"/>
  <c r="C6" i="37"/>
  <c r="C7" i="37"/>
  <c r="C8" i="37"/>
  <c r="C9" i="37"/>
  <c r="C10" i="37"/>
  <c r="C11" i="37"/>
  <c r="C12" i="37"/>
  <c r="C13" i="37"/>
  <c r="C14" i="37"/>
  <c r="C5" i="37"/>
  <c r="CD37" i="38"/>
  <c r="CC37" i="38"/>
  <c r="CD36" i="38"/>
  <c r="CC36" i="38"/>
  <c r="CD35" i="38"/>
  <c r="CC35" i="38"/>
  <c r="CD34" i="38"/>
  <c r="CC34" i="38"/>
  <c r="CD33" i="38"/>
  <c r="CC33" i="38"/>
  <c r="CD32" i="38"/>
  <c r="CC32" i="38"/>
  <c r="CD31" i="38"/>
  <c r="CC31" i="38"/>
  <c r="CD30" i="38"/>
  <c r="CC30" i="38"/>
  <c r="CD29" i="38"/>
  <c r="CC29" i="38"/>
  <c r="CD28" i="38"/>
  <c r="CC28" i="38"/>
  <c r="CD27" i="38"/>
  <c r="CC27" i="38"/>
  <c r="CD26" i="38"/>
  <c r="CC26" i="38"/>
  <c r="CD25" i="38"/>
  <c r="CC25" i="38"/>
  <c r="CD24" i="38"/>
  <c r="CC24" i="38"/>
  <c r="CD23" i="38"/>
  <c r="CC23" i="38"/>
  <c r="CD22" i="38"/>
  <c r="CC22" i="38"/>
  <c r="CD21" i="38"/>
  <c r="CC21" i="38"/>
  <c r="CD20" i="38"/>
  <c r="CC20" i="38"/>
  <c r="CD19" i="38"/>
  <c r="CC19" i="38"/>
  <c r="CD18" i="38"/>
  <c r="CC18" i="38"/>
  <c r="CD17" i="38"/>
  <c r="CC17" i="38"/>
  <c r="CD16" i="38"/>
  <c r="CC16" i="38"/>
  <c r="CD15" i="38"/>
  <c r="F13" i="37" s="1"/>
  <c r="CC15" i="38"/>
  <c r="CD14" i="38"/>
  <c r="F12" i="37" s="1"/>
  <c r="CC14" i="38"/>
  <c r="E12" i="37" s="1"/>
  <c r="CD13" i="38"/>
  <c r="CC13" i="38"/>
  <c r="E11" i="37" s="1"/>
  <c r="CD12" i="38"/>
  <c r="F10" i="37" s="1"/>
  <c r="CC12" i="38"/>
  <c r="E10" i="37" s="1"/>
  <c r="CD11" i="38"/>
  <c r="F9" i="37" s="1"/>
  <c r="CC11" i="38"/>
  <c r="CD10" i="38"/>
  <c r="F8" i="37" s="1"/>
  <c r="CC10" i="38"/>
  <c r="E8" i="37" s="1"/>
  <c r="CD9" i="38"/>
  <c r="CC9" i="38"/>
  <c r="E7" i="37" s="1"/>
  <c r="CD8" i="38"/>
  <c r="F6" i="37" s="1"/>
  <c r="CC8" i="38"/>
  <c r="E6" i="37" s="1"/>
  <c r="CD7" i="38"/>
  <c r="F5" i="37" s="1"/>
  <c r="CC7" i="38"/>
  <c r="E5" i="37" s="1"/>
  <c r="K14" i="37"/>
  <c r="J14" i="37"/>
  <c r="I14" i="37"/>
  <c r="K13" i="37"/>
  <c r="J13" i="37"/>
  <c r="I13" i="37"/>
  <c r="K12" i="37"/>
  <c r="J12" i="37"/>
  <c r="I12" i="37"/>
  <c r="K11" i="37"/>
  <c r="J11" i="37"/>
  <c r="I11" i="37"/>
  <c r="K10" i="37"/>
  <c r="J10" i="37"/>
  <c r="I10" i="37"/>
  <c r="K9" i="37"/>
  <c r="J9" i="37"/>
  <c r="I9" i="37"/>
  <c r="K8" i="37"/>
  <c r="J8" i="37"/>
  <c r="I8" i="37"/>
  <c r="K7" i="37"/>
  <c r="J7" i="37"/>
  <c r="I7" i="37"/>
  <c r="E7" i="35"/>
  <c r="F7" i="35"/>
  <c r="G7" i="35"/>
  <c r="H7" i="35"/>
  <c r="I7" i="35"/>
  <c r="J7" i="35"/>
  <c r="K7" i="35"/>
  <c r="E8" i="35"/>
  <c r="F8" i="35"/>
  <c r="G8" i="35"/>
  <c r="H8" i="35"/>
  <c r="I8" i="35"/>
  <c r="J8" i="35"/>
  <c r="K8" i="35"/>
  <c r="E9" i="35"/>
  <c r="F9" i="35"/>
  <c r="G9" i="35"/>
  <c r="H9" i="35"/>
  <c r="I9" i="35"/>
  <c r="J9" i="35"/>
  <c r="K9" i="35"/>
  <c r="E10" i="35"/>
  <c r="F10" i="35"/>
  <c r="G10" i="35"/>
  <c r="H10" i="35"/>
  <c r="I10" i="35"/>
  <c r="J10" i="35"/>
  <c r="K10" i="35"/>
  <c r="E11" i="35"/>
  <c r="F11" i="35"/>
  <c r="G11" i="35"/>
  <c r="H11" i="35"/>
  <c r="I11" i="35"/>
  <c r="J11" i="35"/>
  <c r="K11" i="35"/>
  <c r="E12" i="35"/>
  <c r="F12" i="35"/>
  <c r="G12" i="35"/>
  <c r="H12" i="35"/>
  <c r="I12" i="35"/>
  <c r="J12" i="35"/>
  <c r="K12" i="35"/>
  <c r="E13" i="35"/>
  <c r="F13" i="35"/>
  <c r="G13" i="35"/>
  <c r="H13" i="35"/>
  <c r="I13" i="35"/>
  <c r="J13" i="35"/>
  <c r="K13" i="35"/>
  <c r="E14" i="35"/>
  <c r="F14" i="35"/>
  <c r="G14" i="35"/>
  <c r="H14" i="35"/>
  <c r="I14" i="35"/>
  <c r="J14" i="35"/>
  <c r="K14" i="35"/>
  <c r="H6" i="35"/>
  <c r="K6" i="35"/>
  <c r="J6" i="35"/>
  <c r="K5" i="35"/>
  <c r="J5" i="35"/>
  <c r="H5" i="35"/>
  <c r="I5" i="35"/>
  <c r="I6" i="35"/>
  <c r="G6" i="35"/>
  <c r="G5" i="35"/>
  <c r="F5" i="35"/>
  <c r="E5" i="35"/>
  <c r="F6" i="35"/>
  <c r="E6" i="35"/>
  <c r="C5" i="35"/>
  <c r="C6" i="35"/>
  <c r="C7" i="35"/>
  <c r="C8" i="35"/>
  <c r="C9" i="35"/>
  <c r="C10" i="35"/>
  <c r="C11" i="35"/>
  <c r="C12" i="35"/>
  <c r="C13" i="35"/>
  <c r="C14" i="35"/>
  <c r="C15" i="35"/>
  <c r="CD37" i="36"/>
  <c r="CC37" i="36"/>
  <c r="CD36" i="36"/>
  <c r="CC36" i="36"/>
  <c r="CD35" i="36"/>
  <c r="CC35" i="36"/>
  <c r="CD34" i="36"/>
  <c r="CC34" i="36"/>
  <c r="CD33" i="36"/>
  <c r="CC33" i="36"/>
  <c r="CD32" i="36"/>
  <c r="CC32" i="36"/>
  <c r="CD31" i="36"/>
  <c r="CC31" i="36"/>
  <c r="CD30" i="36"/>
  <c r="CC30" i="36"/>
  <c r="CD29" i="36"/>
  <c r="CC29" i="36"/>
  <c r="CD28" i="36"/>
  <c r="CC28" i="36"/>
  <c r="CD27" i="36"/>
  <c r="CC27" i="36"/>
  <c r="CD26" i="36"/>
  <c r="CC26" i="36"/>
  <c r="CD25" i="36"/>
  <c r="CC25" i="36"/>
  <c r="CD24" i="36"/>
  <c r="CC24" i="36"/>
  <c r="CD23" i="36"/>
  <c r="CC23" i="36"/>
  <c r="CD22" i="36"/>
  <c r="CC22" i="36"/>
  <c r="CD21" i="36"/>
  <c r="CC21" i="36"/>
  <c r="CD20" i="36"/>
  <c r="CC20" i="36"/>
  <c r="CD19" i="36"/>
  <c r="CC19" i="36"/>
  <c r="CD18" i="36"/>
  <c r="CC18" i="36"/>
  <c r="CD17" i="36"/>
  <c r="CC17" i="36"/>
  <c r="CD16" i="36"/>
  <c r="CC16" i="36"/>
  <c r="CD15" i="36"/>
  <c r="CC15" i="36"/>
  <c r="CD14" i="36"/>
  <c r="CC14" i="36"/>
  <c r="CD13" i="36"/>
  <c r="CC13" i="36"/>
  <c r="CD12" i="36"/>
  <c r="CC12" i="36"/>
  <c r="CD11" i="36"/>
  <c r="CC11" i="36"/>
  <c r="CD10" i="36"/>
  <c r="CC10" i="36"/>
  <c r="CD9" i="36"/>
  <c r="CC9" i="36"/>
  <c r="CD8" i="36"/>
  <c r="CC8" i="36"/>
  <c r="CD7" i="36"/>
  <c r="CC7" i="36"/>
  <c r="J5" i="25"/>
  <c r="C6" i="23"/>
  <c r="CC7" i="24"/>
  <c r="K14" i="25"/>
  <c r="J14" i="25"/>
  <c r="I14" i="25"/>
  <c r="H14" i="25"/>
  <c r="G14" i="25"/>
  <c r="K13" i="25"/>
  <c r="J13" i="25"/>
  <c r="I13" i="25"/>
  <c r="H13" i="25"/>
  <c r="G13" i="25"/>
  <c r="K12" i="25"/>
  <c r="J12" i="25"/>
  <c r="I12" i="25"/>
  <c r="H12" i="25"/>
  <c r="G12" i="25"/>
  <c r="K11" i="25"/>
  <c r="J11" i="25"/>
  <c r="I11" i="25"/>
  <c r="H11" i="25"/>
  <c r="G11" i="25"/>
  <c r="K10" i="25"/>
  <c r="J10" i="25"/>
  <c r="I10" i="25"/>
  <c r="H10" i="25"/>
  <c r="G10" i="25"/>
  <c r="K9" i="25"/>
  <c r="J9" i="25"/>
  <c r="I9" i="25"/>
  <c r="H9" i="25"/>
  <c r="G9" i="25"/>
  <c r="K8" i="25"/>
  <c r="J8" i="25"/>
  <c r="I8" i="25"/>
  <c r="H8" i="25"/>
  <c r="G8" i="25"/>
  <c r="K7" i="25"/>
  <c r="J7" i="25"/>
  <c r="I7" i="25"/>
  <c r="H7" i="25"/>
  <c r="G7" i="25"/>
  <c r="K6" i="25"/>
  <c r="J6" i="25"/>
  <c r="I6" i="25"/>
  <c r="H6" i="25"/>
  <c r="G6" i="25"/>
  <c r="K5" i="25"/>
  <c r="I5" i="25"/>
  <c r="H5" i="25"/>
  <c r="G5" i="25"/>
  <c r="K5" i="23"/>
  <c r="K6" i="23"/>
  <c r="K7" i="23"/>
  <c r="K8" i="23"/>
  <c r="K9" i="23"/>
  <c r="K10" i="23"/>
  <c r="K11" i="23"/>
  <c r="K12" i="23"/>
  <c r="K13" i="23"/>
  <c r="K14" i="23"/>
  <c r="J14" i="23"/>
  <c r="J13" i="23"/>
  <c r="J12" i="23"/>
  <c r="J11" i="23"/>
  <c r="J10" i="23"/>
  <c r="J9" i="23"/>
  <c r="J8" i="23"/>
  <c r="J7" i="23"/>
  <c r="J6" i="23"/>
  <c r="H5" i="23"/>
  <c r="I5" i="23"/>
  <c r="H6" i="23"/>
  <c r="I6" i="23"/>
  <c r="H7" i="23"/>
  <c r="I7" i="23"/>
  <c r="H8" i="23"/>
  <c r="I8" i="23"/>
  <c r="H9" i="23"/>
  <c r="I9" i="23"/>
  <c r="H10" i="23"/>
  <c r="I10" i="23"/>
  <c r="H11" i="23"/>
  <c r="I11" i="23"/>
  <c r="H12" i="23"/>
  <c r="I12" i="23"/>
  <c r="H13" i="23"/>
  <c r="I13" i="23"/>
  <c r="H14" i="23"/>
  <c r="I14" i="23"/>
  <c r="G14" i="23"/>
  <c r="G13" i="23"/>
  <c r="G12" i="23"/>
  <c r="G11" i="23"/>
  <c r="G10" i="23"/>
  <c r="G9" i="23"/>
  <c r="G8" i="23"/>
  <c r="G5" i="23"/>
  <c r="U19" i="13"/>
  <c r="T19" i="13" s="1"/>
  <c r="U20" i="13"/>
  <c r="T20" i="13" s="1"/>
  <c r="U21" i="13"/>
  <c r="U22" i="13"/>
  <c r="U23" i="13"/>
  <c r="T24" i="13"/>
  <c r="U24" i="13"/>
  <c r="U25" i="13"/>
  <c r="T25" i="13" s="1"/>
  <c r="U26" i="13"/>
  <c r="T26" i="13" s="1"/>
  <c r="U27" i="13"/>
  <c r="T27" i="13" s="1"/>
  <c r="T28" i="13"/>
  <c r="U28" i="13"/>
  <c r="U29" i="13"/>
  <c r="U30" i="13"/>
  <c r="T30" i="13" s="1"/>
  <c r="U31" i="13"/>
  <c r="T31" i="13" s="1"/>
  <c r="T32" i="13"/>
  <c r="U32" i="13"/>
  <c r="U33" i="13"/>
  <c r="T33" i="13" s="1"/>
  <c r="U34" i="13"/>
  <c r="T34" i="13" s="1"/>
  <c r="U35" i="13"/>
  <c r="T35" i="13" s="1"/>
  <c r="T36" i="13"/>
  <c r="U36" i="13"/>
  <c r="U37" i="13"/>
  <c r="U38" i="13"/>
  <c r="T38" i="13" s="1"/>
  <c r="U39" i="13"/>
  <c r="T39" i="13" s="1"/>
  <c r="T40" i="13"/>
  <c r="U40" i="13"/>
  <c r="U41" i="13"/>
  <c r="T41" i="13" s="1"/>
  <c r="U42" i="13"/>
  <c r="T42" i="13" s="1"/>
  <c r="U43" i="13"/>
  <c r="T43" i="13" s="1"/>
  <c r="T44" i="13"/>
  <c r="U44" i="13"/>
  <c r="U45" i="13"/>
  <c r="U46" i="13"/>
  <c r="T46" i="13" s="1"/>
  <c r="U47" i="13"/>
  <c r="T47" i="13" s="1"/>
  <c r="T48" i="13"/>
  <c r="U48" i="13"/>
  <c r="U49" i="13"/>
  <c r="T49" i="13" s="1"/>
  <c r="U50" i="13"/>
  <c r="T50" i="13" s="1"/>
  <c r="U51" i="13"/>
  <c r="T51" i="13" s="1"/>
  <c r="T52" i="13"/>
  <c r="U52" i="13"/>
  <c r="U53" i="13"/>
  <c r="U54" i="13"/>
  <c r="T54" i="13" s="1"/>
  <c r="U55" i="13"/>
  <c r="T55" i="13" s="1"/>
  <c r="T56" i="13"/>
  <c r="U56" i="13"/>
  <c r="U57" i="13"/>
  <c r="T57" i="13" s="1"/>
  <c r="U58" i="13"/>
  <c r="T58" i="13" s="1"/>
  <c r="U59" i="13"/>
  <c r="T59" i="13" s="1"/>
  <c r="T60" i="13"/>
  <c r="U60" i="13"/>
  <c r="U61" i="13"/>
  <c r="U62" i="13"/>
  <c r="T62" i="13" s="1"/>
  <c r="U63" i="13"/>
  <c r="T63" i="13" s="1"/>
  <c r="W20" i="13"/>
  <c r="W19" i="13"/>
  <c r="T4" i="20"/>
  <c r="T5" i="20"/>
  <c r="T6" i="20"/>
  <c r="T7" i="20"/>
  <c r="T8" i="20"/>
  <c r="T9" i="20"/>
  <c r="T10" i="20"/>
  <c r="T11" i="20"/>
  <c r="T12" i="20"/>
  <c r="T13" i="20"/>
  <c r="T14" i="20"/>
  <c r="T15" i="20"/>
  <c r="T16" i="20"/>
  <c r="T17" i="20"/>
  <c r="T18" i="20"/>
  <c r="T3" i="20"/>
  <c r="M4" i="35" l="1"/>
  <c r="G15" i="23"/>
  <c r="H15" i="37"/>
  <c r="G15" i="37"/>
  <c r="O4" i="37" s="1"/>
  <c r="C15" i="37"/>
  <c r="D18" i="37"/>
  <c r="G15" i="35"/>
  <c r="D18" i="35" s="1"/>
  <c r="H15" i="35"/>
  <c r="I15" i="35" s="1"/>
  <c r="J15" i="35"/>
  <c r="T22" i="13"/>
  <c r="T61" i="13"/>
  <c r="T53" i="13"/>
  <c r="T45" i="13"/>
  <c r="T37" i="13"/>
  <c r="T29" i="13"/>
  <c r="T21" i="13"/>
  <c r="T23" i="13"/>
  <c r="M4" i="37" l="1"/>
  <c r="N4" i="37"/>
  <c r="K15" i="37"/>
  <c r="I15" i="37"/>
  <c r="J15" i="37"/>
  <c r="K15" i="35"/>
  <c r="O4" i="35"/>
  <c r="N4" i="35"/>
  <c r="CC10" i="24"/>
  <c r="E8" i="23" s="1"/>
  <c r="CD10" i="24"/>
  <c r="F8" i="23" s="1"/>
  <c r="CC11" i="24"/>
  <c r="E9" i="23" s="1"/>
  <c r="CD11" i="24"/>
  <c r="F9" i="23" s="1"/>
  <c r="CC12" i="24"/>
  <c r="E10" i="23" s="1"/>
  <c r="CD12" i="24"/>
  <c r="F10" i="23" s="1"/>
  <c r="CC8" i="26"/>
  <c r="E6" i="25" s="1"/>
  <c r="CD8" i="26"/>
  <c r="F6" i="25" s="1"/>
  <c r="CC9" i="26"/>
  <c r="E7" i="25" s="1"/>
  <c r="CD9" i="26"/>
  <c r="F7" i="25" s="1"/>
  <c r="CC10" i="26"/>
  <c r="E8" i="25" s="1"/>
  <c r="CD10" i="26"/>
  <c r="F8" i="25" s="1"/>
  <c r="CC7" i="26"/>
  <c r="E5" i="25" s="1"/>
  <c r="CD7" i="26"/>
  <c r="F5" i="25" s="1"/>
  <c r="CD9" i="24"/>
  <c r="F7" i="23" s="1"/>
  <c r="CD8" i="24"/>
  <c r="F6" i="23" s="1"/>
  <c r="CD7" i="24"/>
  <c r="F5" i="23" s="1"/>
  <c r="CC8" i="24"/>
  <c r="E6" i="23" s="1"/>
  <c r="CC9" i="24"/>
  <c r="E7" i="23" s="1"/>
  <c r="E5" i="23"/>
  <c r="BA7" i="30" l="1"/>
  <c r="AY7" i="30" s="1"/>
  <c r="BB7" i="30"/>
  <c r="AZ7" i="30" s="1"/>
  <c r="BA8" i="30"/>
  <c r="AY8" i="30" s="1"/>
  <c r="BB8" i="30"/>
  <c r="AZ8" i="30" s="1"/>
  <c r="BA9" i="30"/>
  <c r="AY9" i="30" s="1"/>
  <c r="BB9" i="30"/>
  <c r="AZ9" i="30" s="1"/>
  <c r="G7503" i="6" l="1"/>
  <c r="H7503" i="6" s="1"/>
  <c r="I7503" i="6" s="1"/>
  <c r="G7502" i="6"/>
  <c r="H7502" i="6" s="1"/>
  <c r="I7502" i="6" s="1"/>
  <c r="G7501" i="6"/>
  <c r="H7501" i="6" s="1"/>
  <c r="I7501" i="6" s="1"/>
  <c r="G7500" i="6"/>
  <c r="H7500" i="6" s="1"/>
  <c r="I7500" i="6" s="1"/>
  <c r="G7499" i="6"/>
  <c r="H7499" i="6" s="1"/>
  <c r="I7499" i="6" s="1"/>
  <c r="G7498" i="6"/>
  <c r="H7498" i="6" s="1"/>
  <c r="I7498" i="6" s="1"/>
  <c r="G7497" i="6"/>
  <c r="H7497" i="6" s="1"/>
  <c r="I7497" i="6" s="1"/>
  <c r="G7496" i="6"/>
  <c r="H7496" i="6" s="1"/>
  <c r="I7496" i="6" s="1"/>
  <c r="G7495" i="6"/>
  <c r="H7495" i="6" s="1"/>
  <c r="I7495" i="6" s="1"/>
  <c r="G7494" i="6"/>
  <c r="H7494" i="6" s="1"/>
  <c r="I7494" i="6" s="1"/>
  <c r="G7493" i="6"/>
  <c r="H7493" i="6" s="1"/>
  <c r="I7493" i="6" s="1"/>
  <c r="G7492" i="6"/>
  <c r="H7492" i="6" s="1"/>
  <c r="I7492" i="6" s="1"/>
  <c r="G7491" i="6"/>
  <c r="H7491" i="6" s="1"/>
  <c r="I7491" i="6" s="1"/>
  <c r="G7490" i="6"/>
  <c r="H7490" i="6" s="1"/>
  <c r="I7490" i="6" s="1"/>
  <c r="G7489" i="6"/>
  <c r="H7489" i="6" s="1"/>
  <c r="I7489" i="6" s="1"/>
  <c r="G7488" i="6"/>
  <c r="H7488" i="6" s="1"/>
  <c r="I7488" i="6" s="1"/>
  <c r="G7487" i="6"/>
  <c r="H7487" i="6" s="1"/>
  <c r="I7487" i="6" s="1"/>
  <c r="G7486" i="6"/>
  <c r="H7486" i="6" s="1"/>
  <c r="I7486" i="6" s="1"/>
  <c r="G7485" i="6"/>
  <c r="H7485" i="6" s="1"/>
  <c r="I7485" i="6" s="1"/>
  <c r="G7484" i="6"/>
  <c r="H7484" i="6" s="1"/>
  <c r="I7484" i="6" s="1"/>
  <c r="G7483" i="6"/>
  <c r="H7483" i="6" s="1"/>
  <c r="I7483" i="6" s="1"/>
  <c r="G7482" i="6"/>
  <c r="H7482" i="6" s="1"/>
  <c r="I7482" i="6" s="1"/>
  <c r="G7481" i="6"/>
  <c r="H7481" i="6" s="1"/>
  <c r="I7481" i="6" s="1"/>
  <c r="G7480" i="6"/>
  <c r="H7480" i="6" s="1"/>
  <c r="I7480" i="6" s="1"/>
  <c r="G7479" i="6"/>
  <c r="H7479" i="6" s="1"/>
  <c r="I7479" i="6" s="1"/>
  <c r="G7478" i="6"/>
  <c r="H7478" i="6" s="1"/>
  <c r="I7478" i="6" s="1"/>
  <c r="G7477" i="6"/>
  <c r="H7477" i="6" s="1"/>
  <c r="I7477" i="6" s="1"/>
  <c r="G7476" i="6"/>
  <c r="H7476" i="6" s="1"/>
  <c r="I7476" i="6" s="1"/>
  <c r="G7475" i="6"/>
  <c r="H7475" i="6" s="1"/>
  <c r="I7475" i="6" s="1"/>
  <c r="G7474" i="6"/>
  <c r="H7474" i="6" s="1"/>
  <c r="I7474" i="6" s="1"/>
  <c r="G7473" i="6"/>
  <c r="H7473" i="6" s="1"/>
  <c r="I7473" i="6" s="1"/>
  <c r="G7472" i="6"/>
  <c r="H7472" i="6" s="1"/>
  <c r="I7472" i="6" s="1"/>
  <c r="G7471" i="6"/>
  <c r="H7471" i="6" s="1"/>
  <c r="I7471" i="6" s="1"/>
  <c r="G7470" i="6"/>
  <c r="H7470" i="6" s="1"/>
  <c r="I7470" i="6" s="1"/>
  <c r="G7469" i="6"/>
  <c r="H7469" i="6" s="1"/>
  <c r="I7469" i="6" s="1"/>
  <c r="G7468" i="6"/>
  <c r="H7468" i="6" s="1"/>
  <c r="I7468" i="6" s="1"/>
  <c r="G7467" i="6"/>
  <c r="H7467" i="6" s="1"/>
  <c r="I7467" i="6" s="1"/>
  <c r="G7466" i="6"/>
  <c r="H7466" i="6" s="1"/>
  <c r="I7466" i="6" s="1"/>
  <c r="G7465" i="6"/>
  <c r="H7465" i="6" s="1"/>
  <c r="I7465" i="6" s="1"/>
  <c r="G7464" i="6"/>
  <c r="H7464" i="6" s="1"/>
  <c r="I7464" i="6" s="1"/>
  <c r="G7463" i="6"/>
  <c r="H7463" i="6" s="1"/>
  <c r="I7463" i="6" s="1"/>
  <c r="G7462" i="6"/>
  <c r="H7462" i="6" s="1"/>
  <c r="I7462" i="6" s="1"/>
  <c r="G7461" i="6"/>
  <c r="H7461" i="6" s="1"/>
  <c r="I7461" i="6" s="1"/>
  <c r="G7460" i="6"/>
  <c r="H7460" i="6" s="1"/>
  <c r="I7460" i="6" s="1"/>
  <c r="G7459" i="6"/>
  <c r="H7459" i="6" s="1"/>
  <c r="I7459" i="6" s="1"/>
  <c r="G7458" i="6"/>
  <c r="H7458" i="6" s="1"/>
  <c r="I7458" i="6" s="1"/>
  <c r="G7457" i="6"/>
  <c r="H7457" i="6" s="1"/>
  <c r="I7457" i="6" s="1"/>
  <c r="G7456" i="6"/>
  <c r="H7456" i="6" s="1"/>
  <c r="I7456" i="6" s="1"/>
  <c r="G7455" i="6"/>
  <c r="H7455" i="6" s="1"/>
  <c r="I7455" i="6" s="1"/>
  <c r="G7454" i="6"/>
  <c r="H7454" i="6" s="1"/>
  <c r="I7454" i="6" s="1"/>
  <c r="G7453" i="6"/>
  <c r="H7453" i="6" s="1"/>
  <c r="I7453" i="6" s="1"/>
  <c r="G7452" i="6"/>
  <c r="H7452" i="6" s="1"/>
  <c r="I7452" i="6" s="1"/>
  <c r="G7451" i="6"/>
  <c r="H7451" i="6" s="1"/>
  <c r="I7451" i="6" s="1"/>
  <c r="G7450" i="6"/>
  <c r="H7450" i="6" s="1"/>
  <c r="I7450" i="6" s="1"/>
  <c r="G7449" i="6"/>
  <c r="H7449" i="6" s="1"/>
  <c r="I7449" i="6" s="1"/>
  <c r="G7448" i="6"/>
  <c r="H7448" i="6" s="1"/>
  <c r="I7448" i="6" s="1"/>
  <c r="G7447" i="6"/>
  <c r="H7447" i="6" s="1"/>
  <c r="I7447" i="6" s="1"/>
  <c r="H7446" i="6"/>
  <c r="I7446" i="6" s="1"/>
  <c r="G7446" i="6"/>
  <c r="G7445" i="6"/>
  <c r="H7445" i="6" s="1"/>
  <c r="I7445" i="6" s="1"/>
  <c r="G7444" i="6"/>
  <c r="H7444" i="6" s="1"/>
  <c r="I7444" i="6" s="1"/>
  <c r="G7443" i="6"/>
  <c r="H7443" i="6" s="1"/>
  <c r="I7443" i="6" s="1"/>
  <c r="G7442" i="6"/>
  <c r="H7442" i="6" s="1"/>
  <c r="I7442" i="6" s="1"/>
  <c r="G7441" i="6"/>
  <c r="H7441" i="6" s="1"/>
  <c r="I7441" i="6" s="1"/>
  <c r="G7440" i="6"/>
  <c r="H7440" i="6" s="1"/>
  <c r="I7440" i="6" s="1"/>
  <c r="G7439" i="6"/>
  <c r="H7439" i="6" s="1"/>
  <c r="I7439" i="6" s="1"/>
  <c r="H7438" i="6"/>
  <c r="I7438" i="6" s="1"/>
  <c r="G7438" i="6"/>
  <c r="G7437" i="6"/>
  <c r="H7437" i="6" s="1"/>
  <c r="I7437" i="6" s="1"/>
  <c r="G7436" i="6"/>
  <c r="H7436" i="6" s="1"/>
  <c r="I7436" i="6" s="1"/>
  <c r="G7435" i="6"/>
  <c r="H7435" i="6" s="1"/>
  <c r="I7435" i="6" s="1"/>
  <c r="G7434" i="6"/>
  <c r="H7434" i="6" s="1"/>
  <c r="I7434" i="6" s="1"/>
  <c r="G7433" i="6"/>
  <c r="H7433" i="6" s="1"/>
  <c r="I7433" i="6" s="1"/>
  <c r="G7432" i="6"/>
  <c r="H7432" i="6" s="1"/>
  <c r="I7432" i="6" s="1"/>
  <c r="G7431" i="6"/>
  <c r="H7431" i="6" s="1"/>
  <c r="I7431" i="6" s="1"/>
  <c r="G7430" i="6"/>
  <c r="H7430" i="6" s="1"/>
  <c r="I7430" i="6" s="1"/>
  <c r="G7429" i="6"/>
  <c r="H7429" i="6" s="1"/>
  <c r="I7429" i="6" s="1"/>
  <c r="G7428" i="6"/>
  <c r="H7428" i="6" s="1"/>
  <c r="I7428" i="6" s="1"/>
  <c r="G7427" i="6"/>
  <c r="H7427" i="6" s="1"/>
  <c r="I7427" i="6" s="1"/>
  <c r="G7426" i="6"/>
  <c r="H7426" i="6" s="1"/>
  <c r="I7426" i="6" s="1"/>
  <c r="G7425" i="6"/>
  <c r="H7425" i="6" s="1"/>
  <c r="I7425" i="6" s="1"/>
  <c r="G7424" i="6"/>
  <c r="H7424" i="6" s="1"/>
  <c r="I7424" i="6" s="1"/>
  <c r="G7423" i="6"/>
  <c r="H7423" i="6" s="1"/>
  <c r="I7423" i="6" s="1"/>
  <c r="H7422" i="6"/>
  <c r="I7422" i="6" s="1"/>
  <c r="G7422" i="6"/>
  <c r="G7421" i="6"/>
  <c r="H7421" i="6" s="1"/>
  <c r="I7421" i="6" s="1"/>
  <c r="G7420" i="6"/>
  <c r="H7420" i="6" s="1"/>
  <c r="I7420" i="6" s="1"/>
  <c r="G7419" i="6"/>
  <c r="H7419" i="6" s="1"/>
  <c r="I7419" i="6" s="1"/>
  <c r="G7418" i="6"/>
  <c r="H7418" i="6" s="1"/>
  <c r="I7418" i="6" s="1"/>
  <c r="G7417" i="6"/>
  <c r="H7417" i="6" s="1"/>
  <c r="I7417" i="6" s="1"/>
  <c r="G7416" i="6"/>
  <c r="H7416" i="6" s="1"/>
  <c r="I7416" i="6" s="1"/>
  <c r="G7415" i="6"/>
  <c r="H7415" i="6" s="1"/>
  <c r="I7415" i="6" s="1"/>
  <c r="G7414" i="6"/>
  <c r="H7414" i="6" s="1"/>
  <c r="I7414" i="6" s="1"/>
  <c r="G7413" i="6"/>
  <c r="H7413" i="6" s="1"/>
  <c r="I7413" i="6" s="1"/>
  <c r="G7412" i="6"/>
  <c r="H7412" i="6" s="1"/>
  <c r="I7412" i="6" s="1"/>
  <c r="G7411" i="6"/>
  <c r="H7411" i="6" s="1"/>
  <c r="I7411" i="6" s="1"/>
  <c r="G7410" i="6"/>
  <c r="H7410" i="6" s="1"/>
  <c r="I7410" i="6" s="1"/>
  <c r="G7409" i="6"/>
  <c r="H7409" i="6" s="1"/>
  <c r="I7409" i="6" s="1"/>
  <c r="G7408" i="6"/>
  <c r="H7408" i="6" s="1"/>
  <c r="I7408" i="6" s="1"/>
  <c r="G7407" i="6"/>
  <c r="H7407" i="6" s="1"/>
  <c r="I7407" i="6" s="1"/>
  <c r="G7406" i="6"/>
  <c r="H7406" i="6" s="1"/>
  <c r="I7406" i="6" s="1"/>
  <c r="G7405" i="6"/>
  <c r="H7405" i="6" s="1"/>
  <c r="I7405" i="6" s="1"/>
  <c r="G7404" i="6"/>
  <c r="H7404" i="6" s="1"/>
  <c r="I7404" i="6" s="1"/>
  <c r="G7403" i="6"/>
  <c r="H7403" i="6" s="1"/>
  <c r="I7403" i="6" s="1"/>
  <c r="G7402" i="6"/>
  <c r="H7402" i="6" s="1"/>
  <c r="I7402" i="6" s="1"/>
  <c r="G7401" i="6"/>
  <c r="H7401" i="6" s="1"/>
  <c r="I7401" i="6" s="1"/>
  <c r="G7400" i="6"/>
  <c r="H7400" i="6" s="1"/>
  <c r="I7400" i="6" s="1"/>
  <c r="G7399" i="6"/>
  <c r="H7399" i="6" s="1"/>
  <c r="I7399" i="6" s="1"/>
  <c r="G7398" i="6"/>
  <c r="H7398" i="6" s="1"/>
  <c r="I7398" i="6" s="1"/>
  <c r="G7397" i="6"/>
  <c r="H7397" i="6" s="1"/>
  <c r="I7397" i="6" s="1"/>
  <c r="G7396" i="6"/>
  <c r="H7396" i="6" s="1"/>
  <c r="I7396" i="6" s="1"/>
  <c r="G7395" i="6"/>
  <c r="H7395" i="6" s="1"/>
  <c r="I7395" i="6" s="1"/>
  <c r="G7394" i="6"/>
  <c r="H7394" i="6" s="1"/>
  <c r="I7394" i="6" s="1"/>
  <c r="G7393" i="6"/>
  <c r="H7393" i="6" s="1"/>
  <c r="I7393" i="6" s="1"/>
  <c r="G7392" i="6"/>
  <c r="H7392" i="6" s="1"/>
  <c r="I7392" i="6" s="1"/>
  <c r="G7391" i="6"/>
  <c r="H7391" i="6" s="1"/>
  <c r="I7391" i="6" s="1"/>
  <c r="G7390" i="6"/>
  <c r="H7390" i="6" s="1"/>
  <c r="I7390" i="6" s="1"/>
  <c r="G7389" i="6"/>
  <c r="H7389" i="6" s="1"/>
  <c r="I7389" i="6" s="1"/>
  <c r="G7388" i="6"/>
  <c r="H7388" i="6" s="1"/>
  <c r="I7388" i="6" s="1"/>
  <c r="G7387" i="6"/>
  <c r="H7387" i="6" s="1"/>
  <c r="I7387" i="6" s="1"/>
  <c r="G7386" i="6"/>
  <c r="H7386" i="6" s="1"/>
  <c r="I7386" i="6" s="1"/>
  <c r="G7385" i="6"/>
  <c r="H7385" i="6" s="1"/>
  <c r="I7385" i="6" s="1"/>
  <c r="G7384" i="6"/>
  <c r="H7384" i="6" s="1"/>
  <c r="I7384" i="6" s="1"/>
  <c r="G7383" i="6"/>
  <c r="H7383" i="6" s="1"/>
  <c r="I7383" i="6" s="1"/>
  <c r="G7382" i="6"/>
  <c r="H7382" i="6" s="1"/>
  <c r="I7382" i="6" s="1"/>
  <c r="G7381" i="6"/>
  <c r="H7381" i="6" s="1"/>
  <c r="I7381" i="6" s="1"/>
  <c r="G7380" i="6"/>
  <c r="H7380" i="6" s="1"/>
  <c r="I7380" i="6" s="1"/>
  <c r="G7379" i="6"/>
  <c r="H7379" i="6" s="1"/>
  <c r="I7379" i="6" s="1"/>
  <c r="G7378" i="6"/>
  <c r="H7378" i="6" s="1"/>
  <c r="I7378" i="6" s="1"/>
  <c r="G7377" i="6"/>
  <c r="H7377" i="6" s="1"/>
  <c r="I7377" i="6" s="1"/>
  <c r="G7376" i="6"/>
  <c r="H7376" i="6" s="1"/>
  <c r="I7376" i="6" s="1"/>
  <c r="G7375" i="6"/>
  <c r="H7375" i="6" s="1"/>
  <c r="I7375" i="6" s="1"/>
  <c r="G7374" i="6"/>
  <c r="H7374" i="6" s="1"/>
  <c r="I7374" i="6" s="1"/>
  <c r="G7373" i="6"/>
  <c r="H7373" i="6" s="1"/>
  <c r="I7373" i="6" s="1"/>
  <c r="G7372" i="6"/>
  <c r="H7372" i="6" s="1"/>
  <c r="I7372" i="6" s="1"/>
  <c r="G7371" i="6"/>
  <c r="H7371" i="6" s="1"/>
  <c r="I7371" i="6" s="1"/>
  <c r="G7370" i="6"/>
  <c r="H7370" i="6" s="1"/>
  <c r="I7370" i="6" s="1"/>
  <c r="G7369" i="6"/>
  <c r="H7369" i="6" s="1"/>
  <c r="I7369" i="6" s="1"/>
  <c r="G7368" i="6"/>
  <c r="H7368" i="6" s="1"/>
  <c r="I7368" i="6" s="1"/>
  <c r="G7367" i="6"/>
  <c r="H7367" i="6" s="1"/>
  <c r="I7367" i="6" s="1"/>
  <c r="G7366" i="6"/>
  <c r="H7366" i="6" s="1"/>
  <c r="I7366" i="6" s="1"/>
  <c r="G7365" i="6"/>
  <c r="H7365" i="6" s="1"/>
  <c r="I7365" i="6" s="1"/>
  <c r="G7364" i="6"/>
  <c r="H7364" i="6" s="1"/>
  <c r="I7364" i="6" s="1"/>
  <c r="G7363" i="6"/>
  <c r="H7363" i="6" s="1"/>
  <c r="I7363" i="6" s="1"/>
  <c r="G7362" i="6"/>
  <c r="H7362" i="6" s="1"/>
  <c r="I7362" i="6" s="1"/>
  <c r="G7361" i="6"/>
  <c r="H7361" i="6" s="1"/>
  <c r="I7361" i="6" s="1"/>
  <c r="G7360" i="6"/>
  <c r="H7360" i="6" s="1"/>
  <c r="I7360" i="6" s="1"/>
  <c r="G7359" i="6"/>
  <c r="H7359" i="6" s="1"/>
  <c r="I7359" i="6" s="1"/>
  <c r="G7358" i="6"/>
  <c r="H7358" i="6" s="1"/>
  <c r="I7358" i="6" s="1"/>
  <c r="G7357" i="6"/>
  <c r="H7357" i="6" s="1"/>
  <c r="I7357" i="6" s="1"/>
  <c r="G7356" i="6"/>
  <c r="H7356" i="6" s="1"/>
  <c r="I7356" i="6" s="1"/>
  <c r="G7355" i="6"/>
  <c r="H7355" i="6" s="1"/>
  <c r="I7355" i="6" s="1"/>
  <c r="G7354" i="6"/>
  <c r="H7354" i="6" s="1"/>
  <c r="I7354" i="6" s="1"/>
  <c r="G7353" i="6"/>
  <c r="H7353" i="6" s="1"/>
  <c r="I7353" i="6" s="1"/>
  <c r="G7352" i="6"/>
  <c r="H7352" i="6" s="1"/>
  <c r="I7352" i="6" s="1"/>
  <c r="G7351" i="6"/>
  <c r="H7351" i="6" s="1"/>
  <c r="I7351" i="6" s="1"/>
  <c r="G7350" i="6"/>
  <c r="H7350" i="6" s="1"/>
  <c r="I7350" i="6" s="1"/>
  <c r="G7349" i="6"/>
  <c r="H7349" i="6" s="1"/>
  <c r="I7349" i="6" s="1"/>
  <c r="G7348" i="6"/>
  <c r="H7348" i="6" s="1"/>
  <c r="I7348" i="6" s="1"/>
  <c r="G7347" i="6"/>
  <c r="H7347" i="6" s="1"/>
  <c r="I7347" i="6" s="1"/>
  <c r="G7346" i="6"/>
  <c r="H7346" i="6" s="1"/>
  <c r="I7346" i="6" s="1"/>
  <c r="G7345" i="6"/>
  <c r="H7345" i="6" s="1"/>
  <c r="I7345" i="6" s="1"/>
  <c r="G7344" i="6"/>
  <c r="H7344" i="6" s="1"/>
  <c r="I7344" i="6" s="1"/>
  <c r="G7343" i="6"/>
  <c r="H7343" i="6" s="1"/>
  <c r="I7343" i="6" s="1"/>
  <c r="G7342" i="6"/>
  <c r="H7342" i="6" s="1"/>
  <c r="I7342" i="6" s="1"/>
  <c r="H7341" i="6"/>
  <c r="I7341" i="6" s="1"/>
  <c r="G7341" i="6"/>
  <c r="G7340" i="6"/>
  <c r="H7340" i="6" s="1"/>
  <c r="I7340" i="6" s="1"/>
  <c r="G7339" i="6"/>
  <c r="H7339" i="6" s="1"/>
  <c r="I7339" i="6" s="1"/>
  <c r="G7338" i="6"/>
  <c r="H7338" i="6" s="1"/>
  <c r="I7338" i="6" s="1"/>
  <c r="G7337" i="6"/>
  <c r="H7337" i="6" s="1"/>
  <c r="I7337" i="6" s="1"/>
  <c r="G7336" i="6"/>
  <c r="H7336" i="6" s="1"/>
  <c r="I7336" i="6" s="1"/>
  <c r="G7335" i="6"/>
  <c r="H7335" i="6" s="1"/>
  <c r="I7335" i="6" s="1"/>
  <c r="G7334" i="6"/>
  <c r="H7334" i="6" s="1"/>
  <c r="I7334" i="6" s="1"/>
  <c r="G7333" i="6"/>
  <c r="H7333" i="6" s="1"/>
  <c r="I7333" i="6" s="1"/>
  <c r="G7332" i="6"/>
  <c r="H7332" i="6" s="1"/>
  <c r="I7332" i="6" s="1"/>
  <c r="G7331" i="6"/>
  <c r="H7331" i="6" s="1"/>
  <c r="I7331" i="6" s="1"/>
  <c r="G7330" i="6"/>
  <c r="H7330" i="6" s="1"/>
  <c r="I7330" i="6" s="1"/>
  <c r="G7329" i="6"/>
  <c r="H7329" i="6" s="1"/>
  <c r="I7329" i="6" s="1"/>
  <c r="G7328" i="6"/>
  <c r="H7328" i="6" s="1"/>
  <c r="I7328" i="6" s="1"/>
  <c r="G7327" i="6"/>
  <c r="H7327" i="6" s="1"/>
  <c r="I7327" i="6" s="1"/>
  <c r="G7326" i="6"/>
  <c r="H7326" i="6" s="1"/>
  <c r="I7326" i="6" s="1"/>
  <c r="G7325" i="6"/>
  <c r="H7325" i="6" s="1"/>
  <c r="I7325" i="6" s="1"/>
  <c r="G7324" i="6"/>
  <c r="H7324" i="6" s="1"/>
  <c r="I7324" i="6" s="1"/>
  <c r="G7323" i="6"/>
  <c r="H7323" i="6" s="1"/>
  <c r="I7323" i="6" s="1"/>
  <c r="G7322" i="6"/>
  <c r="H7322" i="6" s="1"/>
  <c r="I7322" i="6" s="1"/>
  <c r="G7321" i="6"/>
  <c r="H7321" i="6" s="1"/>
  <c r="I7321" i="6" s="1"/>
  <c r="G7320" i="6"/>
  <c r="H7320" i="6" s="1"/>
  <c r="I7320" i="6" s="1"/>
  <c r="G7319" i="6"/>
  <c r="H7319" i="6" s="1"/>
  <c r="I7319" i="6" s="1"/>
  <c r="G7318" i="6"/>
  <c r="H7318" i="6" s="1"/>
  <c r="I7318" i="6" s="1"/>
  <c r="G7317" i="6"/>
  <c r="H7317" i="6" s="1"/>
  <c r="I7317" i="6" s="1"/>
  <c r="G7316" i="6"/>
  <c r="H7316" i="6" s="1"/>
  <c r="I7316" i="6" s="1"/>
  <c r="G7315" i="6"/>
  <c r="H7315" i="6" s="1"/>
  <c r="I7315" i="6" s="1"/>
  <c r="G7314" i="6"/>
  <c r="H7314" i="6" s="1"/>
  <c r="I7314" i="6" s="1"/>
  <c r="G7313" i="6"/>
  <c r="H7313" i="6" s="1"/>
  <c r="I7313" i="6" s="1"/>
  <c r="G7312" i="6"/>
  <c r="H7312" i="6" s="1"/>
  <c r="I7312" i="6" s="1"/>
  <c r="G7311" i="6"/>
  <c r="H7311" i="6" s="1"/>
  <c r="I7311" i="6" s="1"/>
  <c r="G7310" i="6"/>
  <c r="H7310" i="6" s="1"/>
  <c r="I7310" i="6" s="1"/>
  <c r="G7309" i="6"/>
  <c r="H7309" i="6" s="1"/>
  <c r="I7309" i="6" s="1"/>
  <c r="G7308" i="6"/>
  <c r="H7308" i="6" s="1"/>
  <c r="I7308" i="6" s="1"/>
  <c r="G7307" i="6"/>
  <c r="H7307" i="6" s="1"/>
  <c r="I7307" i="6" s="1"/>
  <c r="G7306" i="6"/>
  <c r="H7306" i="6" s="1"/>
  <c r="I7306" i="6" s="1"/>
  <c r="G7305" i="6"/>
  <c r="H7305" i="6" s="1"/>
  <c r="I7305" i="6" s="1"/>
  <c r="G7304" i="6"/>
  <c r="H7304" i="6" s="1"/>
  <c r="I7304" i="6" s="1"/>
  <c r="G7303" i="6"/>
  <c r="H7303" i="6" s="1"/>
  <c r="I7303" i="6" s="1"/>
  <c r="G7302" i="6"/>
  <c r="H7302" i="6" s="1"/>
  <c r="I7302" i="6" s="1"/>
  <c r="G7301" i="6"/>
  <c r="H7301" i="6" s="1"/>
  <c r="I7301" i="6" s="1"/>
  <c r="H7300" i="6"/>
  <c r="I7300" i="6" s="1"/>
  <c r="G7300" i="6"/>
  <c r="G7299" i="6"/>
  <c r="H7299" i="6" s="1"/>
  <c r="I7299" i="6" s="1"/>
  <c r="G7298" i="6"/>
  <c r="H7298" i="6" s="1"/>
  <c r="I7298" i="6" s="1"/>
  <c r="G7297" i="6"/>
  <c r="H7297" i="6" s="1"/>
  <c r="I7297" i="6" s="1"/>
  <c r="G7296" i="6"/>
  <c r="H7296" i="6" s="1"/>
  <c r="I7296" i="6" s="1"/>
  <c r="G7295" i="6"/>
  <c r="H7295" i="6" s="1"/>
  <c r="I7295" i="6" s="1"/>
  <c r="G7294" i="6"/>
  <c r="H7294" i="6" s="1"/>
  <c r="I7294" i="6" s="1"/>
  <c r="G7293" i="6"/>
  <c r="H7293" i="6" s="1"/>
  <c r="I7293" i="6" s="1"/>
  <c r="G7292" i="6"/>
  <c r="H7292" i="6" s="1"/>
  <c r="I7292" i="6" s="1"/>
  <c r="G7291" i="6"/>
  <c r="H7291" i="6" s="1"/>
  <c r="I7291" i="6" s="1"/>
  <c r="G7290" i="6"/>
  <c r="H7290" i="6" s="1"/>
  <c r="I7290" i="6" s="1"/>
  <c r="G7289" i="6"/>
  <c r="H7289" i="6" s="1"/>
  <c r="I7289" i="6" s="1"/>
  <c r="G7288" i="6"/>
  <c r="H7288" i="6" s="1"/>
  <c r="I7288" i="6" s="1"/>
  <c r="G7287" i="6"/>
  <c r="H7287" i="6" s="1"/>
  <c r="I7287" i="6" s="1"/>
  <c r="G7286" i="6"/>
  <c r="H7286" i="6" s="1"/>
  <c r="I7286" i="6" s="1"/>
  <c r="G7285" i="6"/>
  <c r="H7285" i="6" s="1"/>
  <c r="I7285" i="6" s="1"/>
  <c r="G7284" i="6"/>
  <c r="H7284" i="6" s="1"/>
  <c r="I7284" i="6" s="1"/>
  <c r="G7283" i="6"/>
  <c r="H7283" i="6" s="1"/>
  <c r="I7283" i="6" s="1"/>
  <c r="G7282" i="6"/>
  <c r="H7282" i="6" s="1"/>
  <c r="I7282" i="6" s="1"/>
  <c r="G7281" i="6"/>
  <c r="H7281" i="6" s="1"/>
  <c r="I7281" i="6" s="1"/>
  <c r="G7280" i="6"/>
  <c r="H7280" i="6" s="1"/>
  <c r="I7280" i="6" s="1"/>
  <c r="G7279" i="6"/>
  <c r="H7279" i="6" s="1"/>
  <c r="I7279" i="6" s="1"/>
  <c r="G7278" i="6"/>
  <c r="H7278" i="6" s="1"/>
  <c r="I7278" i="6" s="1"/>
  <c r="G7277" i="6"/>
  <c r="H7277" i="6" s="1"/>
  <c r="I7277" i="6" s="1"/>
  <c r="G7276" i="6"/>
  <c r="H7276" i="6" s="1"/>
  <c r="I7276" i="6" s="1"/>
  <c r="G7275" i="6"/>
  <c r="H7275" i="6" s="1"/>
  <c r="I7275" i="6" s="1"/>
  <c r="G7274" i="6"/>
  <c r="H7274" i="6" s="1"/>
  <c r="I7274" i="6" s="1"/>
  <c r="H7273" i="6"/>
  <c r="I7273" i="6" s="1"/>
  <c r="G7273" i="6"/>
  <c r="G7272" i="6"/>
  <c r="H7272" i="6" s="1"/>
  <c r="I7272" i="6" s="1"/>
  <c r="G7271" i="6"/>
  <c r="H7271" i="6" s="1"/>
  <c r="I7271" i="6" s="1"/>
  <c r="G7270" i="6"/>
  <c r="H7270" i="6" s="1"/>
  <c r="I7270" i="6" s="1"/>
  <c r="G7269" i="6"/>
  <c r="H7269" i="6" s="1"/>
  <c r="I7269" i="6" s="1"/>
  <c r="G7268" i="6"/>
  <c r="H7268" i="6" s="1"/>
  <c r="I7268" i="6" s="1"/>
  <c r="G7267" i="6"/>
  <c r="H7267" i="6" s="1"/>
  <c r="I7267" i="6" s="1"/>
  <c r="G7266" i="6"/>
  <c r="H7266" i="6" s="1"/>
  <c r="I7266" i="6" s="1"/>
  <c r="H7265" i="6"/>
  <c r="I7265" i="6" s="1"/>
  <c r="G7265" i="6"/>
  <c r="G7264" i="6"/>
  <c r="H7264" i="6" s="1"/>
  <c r="I7264" i="6" s="1"/>
  <c r="G7263" i="6"/>
  <c r="H7263" i="6" s="1"/>
  <c r="I7263" i="6" s="1"/>
  <c r="G7262" i="6"/>
  <c r="H7262" i="6" s="1"/>
  <c r="I7262" i="6" s="1"/>
  <c r="G7261" i="6"/>
  <c r="H7261" i="6" s="1"/>
  <c r="I7261" i="6" s="1"/>
  <c r="G7260" i="6"/>
  <c r="H7260" i="6" s="1"/>
  <c r="I7260" i="6" s="1"/>
  <c r="G7259" i="6"/>
  <c r="H7259" i="6" s="1"/>
  <c r="I7259" i="6" s="1"/>
  <c r="G7258" i="6"/>
  <c r="H7258" i="6" s="1"/>
  <c r="I7258" i="6" s="1"/>
  <c r="G7257" i="6"/>
  <c r="H7257" i="6" s="1"/>
  <c r="I7257" i="6" s="1"/>
  <c r="G7256" i="6"/>
  <c r="H7256" i="6" s="1"/>
  <c r="I7256" i="6" s="1"/>
  <c r="G7255" i="6"/>
  <c r="H7255" i="6" s="1"/>
  <c r="I7255" i="6" s="1"/>
  <c r="G7254" i="6"/>
  <c r="H7254" i="6" s="1"/>
  <c r="I7254" i="6" s="1"/>
  <c r="G7253" i="6"/>
  <c r="H7253" i="6" s="1"/>
  <c r="I7253" i="6" s="1"/>
  <c r="G7252" i="6"/>
  <c r="H7252" i="6" s="1"/>
  <c r="I7252" i="6" s="1"/>
  <c r="G7251" i="6"/>
  <c r="H7251" i="6" s="1"/>
  <c r="I7251" i="6" s="1"/>
  <c r="G7250" i="6"/>
  <c r="H7250" i="6" s="1"/>
  <c r="I7250" i="6" s="1"/>
  <c r="G7249" i="6"/>
  <c r="H7249" i="6" s="1"/>
  <c r="I7249" i="6" s="1"/>
  <c r="G7248" i="6"/>
  <c r="H7248" i="6" s="1"/>
  <c r="I7248" i="6" s="1"/>
  <c r="G7247" i="6"/>
  <c r="H7247" i="6" s="1"/>
  <c r="I7247" i="6" s="1"/>
  <c r="G7246" i="6"/>
  <c r="H7246" i="6" s="1"/>
  <c r="I7246" i="6" s="1"/>
  <c r="G7245" i="6"/>
  <c r="H7245" i="6" s="1"/>
  <c r="I7245" i="6" s="1"/>
  <c r="G7244" i="6"/>
  <c r="H7244" i="6" s="1"/>
  <c r="I7244" i="6" s="1"/>
  <c r="G7243" i="6"/>
  <c r="H7243" i="6" s="1"/>
  <c r="I7243" i="6" s="1"/>
  <c r="G7242" i="6"/>
  <c r="H7242" i="6" s="1"/>
  <c r="I7242" i="6" s="1"/>
  <c r="G7241" i="6"/>
  <c r="H7241" i="6" s="1"/>
  <c r="I7241" i="6" s="1"/>
  <c r="G7240" i="6"/>
  <c r="H7240" i="6" s="1"/>
  <c r="I7240" i="6" s="1"/>
  <c r="G7239" i="6"/>
  <c r="H7239" i="6" s="1"/>
  <c r="I7239" i="6" s="1"/>
  <c r="G7238" i="6"/>
  <c r="H7238" i="6" s="1"/>
  <c r="I7238" i="6" s="1"/>
  <c r="G7237" i="6"/>
  <c r="H7237" i="6" s="1"/>
  <c r="I7237" i="6" s="1"/>
  <c r="G7236" i="6"/>
  <c r="H7236" i="6" s="1"/>
  <c r="I7236" i="6" s="1"/>
  <c r="G7235" i="6"/>
  <c r="H7235" i="6" s="1"/>
  <c r="I7235" i="6" s="1"/>
  <c r="G7234" i="6"/>
  <c r="H7234" i="6" s="1"/>
  <c r="I7234" i="6" s="1"/>
  <c r="G7233" i="6"/>
  <c r="H7233" i="6" s="1"/>
  <c r="I7233" i="6" s="1"/>
  <c r="G7232" i="6"/>
  <c r="H7232" i="6" s="1"/>
  <c r="I7232" i="6" s="1"/>
  <c r="G7231" i="6"/>
  <c r="H7231" i="6" s="1"/>
  <c r="I7231" i="6" s="1"/>
  <c r="G7230" i="6"/>
  <c r="H7230" i="6" s="1"/>
  <c r="I7230" i="6" s="1"/>
  <c r="G7229" i="6"/>
  <c r="H7229" i="6" s="1"/>
  <c r="I7229" i="6" s="1"/>
  <c r="G7228" i="6"/>
  <c r="H7228" i="6" s="1"/>
  <c r="I7228" i="6" s="1"/>
  <c r="H7227" i="6"/>
  <c r="I7227" i="6" s="1"/>
  <c r="G7227" i="6"/>
  <c r="G7226" i="6"/>
  <c r="H7226" i="6" s="1"/>
  <c r="I7226" i="6" s="1"/>
  <c r="H7225" i="6"/>
  <c r="I7225" i="6" s="1"/>
  <c r="G7225" i="6"/>
  <c r="G7224" i="6"/>
  <c r="H7224" i="6" s="1"/>
  <c r="I7224" i="6" s="1"/>
  <c r="G7223" i="6"/>
  <c r="H7223" i="6" s="1"/>
  <c r="I7223" i="6" s="1"/>
  <c r="G7222" i="6"/>
  <c r="H7222" i="6" s="1"/>
  <c r="I7222" i="6" s="1"/>
  <c r="G7221" i="6"/>
  <c r="H7221" i="6" s="1"/>
  <c r="I7221" i="6" s="1"/>
  <c r="G7220" i="6"/>
  <c r="H7220" i="6" s="1"/>
  <c r="I7220" i="6" s="1"/>
  <c r="G7219" i="6"/>
  <c r="H7219" i="6" s="1"/>
  <c r="I7219" i="6" s="1"/>
  <c r="G7218" i="6"/>
  <c r="H7218" i="6" s="1"/>
  <c r="I7218" i="6" s="1"/>
  <c r="G7217" i="6"/>
  <c r="H7217" i="6" s="1"/>
  <c r="I7217" i="6" s="1"/>
  <c r="G7216" i="6"/>
  <c r="H7216" i="6" s="1"/>
  <c r="I7216" i="6" s="1"/>
  <c r="G7215" i="6"/>
  <c r="H7215" i="6" s="1"/>
  <c r="I7215" i="6" s="1"/>
  <c r="G7214" i="6"/>
  <c r="H7214" i="6" s="1"/>
  <c r="I7214" i="6" s="1"/>
  <c r="G7213" i="6"/>
  <c r="H7213" i="6" s="1"/>
  <c r="I7213" i="6" s="1"/>
  <c r="G7212" i="6"/>
  <c r="H7212" i="6" s="1"/>
  <c r="I7212" i="6" s="1"/>
  <c r="H7211" i="6"/>
  <c r="I7211" i="6" s="1"/>
  <c r="G7211" i="6"/>
  <c r="G7210" i="6"/>
  <c r="H7210" i="6" s="1"/>
  <c r="I7210" i="6" s="1"/>
  <c r="H7209" i="6"/>
  <c r="I7209" i="6" s="1"/>
  <c r="G7209" i="6"/>
  <c r="G7208" i="6"/>
  <c r="H7208" i="6" s="1"/>
  <c r="I7208" i="6" s="1"/>
  <c r="G7207" i="6"/>
  <c r="H7207" i="6" s="1"/>
  <c r="I7207" i="6" s="1"/>
  <c r="G7206" i="6"/>
  <c r="H7206" i="6" s="1"/>
  <c r="I7206" i="6" s="1"/>
  <c r="G7205" i="6"/>
  <c r="H7205" i="6" s="1"/>
  <c r="I7205" i="6" s="1"/>
  <c r="G7204" i="6"/>
  <c r="H7204" i="6" s="1"/>
  <c r="I7204" i="6" s="1"/>
  <c r="G7203" i="6"/>
  <c r="H7203" i="6" s="1"/>
  <c r="I7203" i="6" s="1"/>
  <c r="G7202" i="6"/>
  <c r="H7202" i="6" s="1"/>
  <c r="I7202" i="6" s="1"/>
  <c r="G7201" i="6"/>
  <c r="H7201" i="6" s="1"/>
  <c r="I7201" i="6" s="1"/>
  <c r="G7200" i="6"/>
  <c r="H7200" i="6" s="1"/>
  <c r="I7200" i="6" s="1"/>
  <c r="G7199" i="6"/>
  <c r="H7199" i="6" s="1"/>
  <c r="I7199" i="6" s="1"/>
  <c r="G7198" i="6"/>
  <c r="H7198" i="6" s="1"/>
  <c r="I7198" i="6" s="1"/>
  <c r="G7197" i="6"/>
  <c r="H7197" i="6" s="1"/>
  <c r="I7197" i="6" s="1"/>
  <c r="G7196" i="6"/>
  <c r="H7196" i="6" s="1"/>
  <c r="I7196" i="6" s="1"/>
  <c r="H7195" i="6"/>
  <c r="I7195" i="6" s="1"/>
  <c r="G7195" i="6"/>
  <c r="G7194" i="6"/>
  <c r="H7194" i="6" s="1"/>
  <c r="I7194" i="6" s="1"/>
  <c r="H7193" i="6"/>
  <c r="I7193" i="6" s="1"/>
  <c r="G7193" i="6"/>
  <c r="G7192" i="6"/>
  <c r="H7192" i="6" s="1"/>
  <c r="I7192" i="6" s="1"/>
  <c r="G7191" i="6"/>
  <c r="H7191" i="6" s="1"/>
  <c r="I7191" i="6" s="1"/>
  <c r="G7190" i="6"/>
  <c r="H7190" i="6" s="1"/>
  <c r="I7190" i="6" s="1"/>
  <c r="G7189" i="6"/>
  <c r="H7189" i="6" s="1"/>
  <c r="I7189" i="6" s="1"/>
  <c r="G7188" i="6"/>
  <c r="H7188" i="6" s="1"/>
  <c r="I7188" i="6" s="1"/>
  <c r="H7187" i="6"/>
  <c r="I7187" i="6" s="1"/>
  <c r="G7187" i="6"/>
  <c r="G7186" i="6"/>
  <c r="H7186" i="6" s="1"/>
  <c r="I7186" i="6" s="1"/>
  <c r="H7185" i="6"/>
  <c r="I7185" i="6" s="1"/>
  <c r="G7185" i="6"/>
  <c r="G7184" i="6"/>
  <c r="H7184" i="6" s="1"/>
  <c r="I7184" i="6" s="1"/>
  <c r="G7183" i="6"/>
  <c r="H7183" i="6" s="1"/>
  <c r="I7183" i="6" s="1"/>
  <c r="G7182" i="6"/>
  <c r="H7182" i="6" s="1"/>
  <c r="I7182" i="6" s="1"/>
  <c r="G7181" i="6"/>
  <c r="H7181" i="6" s="1"/>
  <c r="I7181" i="6" s="1"/>
  <c r="G7180" i="6"/>
  <c r="H7180" i="6" s="1"/>
  <c r="I7180" i="6" s="1"/>
  <c r="H7179" i="6"/>
  <c r="I7179" i="6" s="1"/>
  <c r="G7179" i="6"/>
  <c r="G7178" i="6"/>
  <c r="H7178" i="6" s="1"/>
  <c r="I7178" i="6" s="1"/>
  <c r="G7177" i="6"/>
  <c r="H7177" i="6" s="1"/>
  <c r="I7177" i="6" s="1"/>
  <c r="G7176" i="6"/>
  <c r="H7176" i="6" s="1"/>
  <c r="I7176" i="6" s="1"/>
  <c r="G7175" i="6"/>
  <c r="H7175" i="6" s="1"/>
  <c r="I7175" i="6" s="1"/>
  <c r="G7174" i="6"/>
  <c r="H7174" i="6" s="1"/>
  <c r="I7174" i="6" s="1"/>
  <c r="G7173" i="6"/>
  <c r="H7173" i="6" s="1"/>
  <c r="I7173" i="6" s="1"/>
  <c r="G7172" i="6"/>
  <c r="H7172" i="6" s="1"/>
  <c r="I7172" i="6" s="1"/>
  <c r="G7171" i="6"/>
  <c r="H7171" i="6" s="1"/>
  <c r="I7171" i="6" s="1"/>
  <c r="G7170" i="6"/>
  <c r="H7170" i="6" s="1"/>
  <c r="I7170" i="6" s="1"/>
  <c r="G7169" i="6"/>
  <c r="H7169" i="6" s="1"/>
  <c r="I7169" i="6" s="1"/>
  <c r="G7168" i="6"/>
  <c r="H7168" i="6" s="1"/>
  <c r="I7168" i="6" s="1"/>
  <c r="G7167" i="6"/>
  <c r="H7167" i="6" s="1"/>
  <c r="I7167" i="6" s="1"/>
  <c r="G7166" i="6"/>
  <c r="H7166" i="6" s="1"/>
  <c r="I7166" i="6" s="1"/>
  <c r="G7165" i="6"/>
  <c r="H7165" i="6" s="1"/>
  <c r="I7165" i="6" s="1"/>
  <c r="G7164" i="6"/>
  <c r="H7164" i="6" s="1"/>
  <c r="I7164" i="6" s="1"/>
  <c r="G7163" i="6"/>
  <c r="H7163" i="6" s="1"/>
  <c r="I7163" i="6" s="1"/>
  <c r="G7162" i="6"/>
  <c r="H7162" i="6" s="1"/>
  <c r="I7162" i="6" s="1"/>
  <c r="G7161" i="6"/>
  <c r="H7161" i="6" s="1"/>
  <c r="I7161" i="6" s="1"/>
  <c r="G7160" i="6"/>
  <c r="H7160" i="6" s="1"/>
  <c r="I7160" i="6" s="1"/>
  <c r="G7159" i="6"/>
  <c r="H7159" i="6" s="1"/>
  <c r="I7159" i="6" s="1"/>
  <c r="H7158" i="6"/>
  <c r="I7158" i="6" s="1"/>
  <c r="G7158" i="6"/>
  <c r="G7157" i="6"/>
  <c r="H7157" i="6" s="1"/>
  <c r="I7157" i="6" s="1"/>
  <c r="H7156" i="6"/>
  <c r="I7156" i="6" s="1"/>
  <c r="G7156" i="6"/>
  <c r="G7155" i="6"/>
  <c r="H7155" i="6" s="1"/>
  <c r="I7155" i="6" s="1"/>
  <c r="G7154" i="6"/>
  <c r="H7154" i="6" s="1"/>
  <c r="I7154" i="6" s="1"/>
  <c r="G7153" i="6"/>
  <c r="H7153" i="6" s="1"/>
  <c r="I7153" i="6" s="1"/>
  <c r="G7152" i="6"/>
  <c r="H7152" i="6" s="1"/>
  <c r="I7152" i="6" s="1"/>
  <c r="G7151" i="6"/>
  <c r="H7151" i="6" s="1"/>
  <c r="I7151" i="6" s="1"/>
  <c r="H7150" i="6"/>
  <c r="I7150" i="6" s="1"/>
  <c r="G7150" i="6"/>
  <c r="G7149" i="6"/>
  <c r="H7149" i="6" s="1"/>
  <c r="I7149" i="6" s="1"/>
  <c r="H7148" i="6"/>
  <c r="I7148" i="6" s="1"/>
  <c r="G7148" i="6"/>
  <c r="G7147" i="6"/>
  <c r="H7147" i="6" s="1"/>
  <c r="I7147" i="6" s="1"/>
  <c r="G7146" i="6"/>
  <c r="H7146" i="6" s="1"/>
  <c r="I7146" i="6" s="1"/>
  <c r="G7145" i="6"/>
  <c r="H7145" i="6" s="1"/>
  <c r="I7145" i="6" s="1"/>
  <c r="G7144" i="6"/>
  <c r="H7144" i="6" s="1"/>
  <c r="I7144" i="6" s="1"/>
  <c r="G7143" i="6"/>
  <c r="H7143" i="6" s="1"/>
  <c r="I7143" i="6" s="1"/>
  <c r="H7142" i="6"/>
  <c r="I7142" i="6" s="1"/>
  <c r="G7142" i="6"/>
  <c r="G7141" i="6"/>
  <c r="H7141" i="6" s="1"/>
  <c r="I7141" i="6" s="1"/>
  <c r="H7140" i="6"/>
  <c r="I7140" i="6" s="1"/>
  <c r="G7140" i="6"/>
  <c r="G7139" i="6"/>
  <c r="H7139" i="6" s="1"/>
  <c r="I7139" i="6" s="1"/>
  <c r="G7138" i="6"/>
  <c r="H7138" i="6" s="1"/>
  <c r="I7138" i="6" s="1"/>
  <c r="G7137" i="6"/>
  <c r="H7137" i="6" s="1"/>
  <c r="I7137" i="6" s="1"/>
  <c r="G7136" i="6"/>
  <c r="H7136" i="6" s="1"/>
  <c r="I7136" i="6" s="1"/>
  <c r="G7135" i="6"/>
  <c r="H7135" i="6" s="1"/>
  <c r="I7135" i="6" s="1"/>
  <c r="H7134" i="6"/>
  <c r="I7134" i="6" s="1"/>
  <c r="G7134" i="6"/>
  <c r="G7133" i="6"/>
  <c r="H7133" i="6" s="1"/>
  <c r="I7133" i="6" s="1"/>
  <c r="G7132" i="6"/>
  <c r="H7132" i="6" s="1"/>
  <c r="I7132" i="6" s="1"/>
  <c r="G7131" i="6"/>
  <c r="H7131" i="6" s="1"/>
  <c r="I7131" i="6" s="1"/>
  <c r="G7130" i="6"/>
  <c r="H7130" i="6" s="1"/>
  <c r="I7130" i="6" s="1"/>
  <c r="G7129" i="6"/>
  <c r="H7129" i="6" s="1"/>
  <c r="I7129" i="6" s="1"/>
  <c r="G7128" i="6"/>
  <c r="H7128" i="6" s="1"/>
  <c r="I7128" i="6" s="1"/>
  <c r="G7127" i="6"/>
  <c r="H7127" i="6" s="1"/>
  <c r="I7127" i="6" s="1"/>
  <c r="G7126" i="6"/>
  <c r="H7126" i="6" s="1"/>
  <c r="I7126" i="6" s="1"/>
  <c r="G7125" i="6"/>
  <c r="H7125" i="6" s="1"/>
  <c r="I7125" i="6" s="1"/>
  <c r="G7124" i="6"/>
  <c r="H7124" i="6" s="1"/>
  <c r="I7124" i="6" s="1"/>
  <c r="G7123" i="6"/>
  <c r="H7123" i="6" s="1"/>
  <c r="I7123" i="6" s="1"/>
  <c r="G7122" i="6"/>
  <c r="H7122" i="6" s="1"/>
  <c r="I7122" i="6" s="1"/>
  <c r="G7121" i="6"/>
  <c r="H7121" i="6" s="1"/>
  <c r="I7121" i="6" s="1"/>
  <c r="G7120" i="6"/>
  <c r="H7120" i="6" s="1"/>
  <c r="I7120" i="6" s="1"/>
  <c r="G7119" i="6"/>
  <c r="H7119" i="6" s="1"/>
  <c r="I7119" i="6" s="1"/>
  <c r="G7118" i="6"/>
  <c r="H7118" i="6" s="1"/>
  <c r="I7118" i="6" s="1"/>
  <c r="G7117" i="6"/>
  <c r="H7117" i="6" s="1"/>
  <c r="I7117" i="6" s="1"/>
  <c r="G7116" i="6"/>
  <c r="H7116" i="6" s="1"/>
  <c r="I7116" i="6" s="1"/>
  <c r="G7115" i="6"/>
  <c r="H7115" i="6" s="1"/>
  <c r="I7115" i="6" s="1"/>
  <c r="G7114" i="6"/>
  <c r="H7114" i="6" s="1"/>
  <c r="I7114" i="6" s="1"/>
  <c r="G7113" i="6"/>
  <c r="H7113" i="6" s="1"/>
  <c r="I7113" i="6" s="1"/>
  <c r="G7112" i="6"/>
  <c r="H7112" i="6" s="1"/>
  <c r="I7112" i="6" s="1"/>
  <c r="G7111" i="6"/>
  <c r="H7111" i="6" s="1"/>
  <c r="I7111" i="6" s="1"/>
  <c r="G7110" i="6"/>
  <c r="H7110" i="6" s="1"/>
  <c r="I7110" i="6" s="1"/>
  <c r="G7109" i="6"/>
  <c r="H7109" i="6" s="1"/>
  <c r="I7109" i="6" s="1"/>
  <c r="G7108" i="6"/>
  <c r="H7108" i="6" s="1"/>
  <c r="I7108" i="6" s="1"/>
  <c r="G7107" i="6"/>
  <c r="H7107" i="6" s="1"/>
  <c r="I7107" i="6" s="1"/>
  <c r="G7106" i="6"/>
  <c r="H7106" i="6" s="1"/>
  <c r="I7106" i="6" s="1"/>
  <c r="G7105" i="6"/>
  <c r="H7105" i="6" s="1"/>
  <c r="I7105" i="6" s="1"/>
  <c r="G7104" i="6"/>
  <c r="H7104" i="6" s="1"/>
  <c r="I7104" i="6" s="1"/>
  <c r="G7103" i="6"/>
  <c r="H7103" i="6" s="1"/>
  <c r="I7103" i="6" s="1"/>
  <c r="G7102" i="6"/>
  <c r="H7102" i="6" s="1"/>
  <c r="I7102" i="6" s="1"/>
  <c r="G7101" i="6"/>
  <c r="H7101" i="6" s="1"/>
  <c r="I7101" i="6" s="1"/>
  <c r="G7100" i="6"/>
  <c r="H7100" i="6" s="1"/>
  <c r="I7100" i="6" s="1"/>
  <c r="G7099" i="6"/>
  <c r="H7099" i="6" s="1"/>
  <c r="I7099" i="6" s="1"/>
  <c r="G7098" i="6"/>
  <c r="H7098" i="6" s="1"/>
  <c r="I7098" i="6" s="1"/>
  <c r="G7097" i="6"/>
  <c r="H7097" i="6" s="1"/>
  <c r="I7097" i="6" s="1"/>
  <c r="G7096" i="6"/>
  <c r="H7096" i="6" s="1"/>
  <c r="I7096" i="6" s="1"/>
  <c r="G7095" i="6"/>
  <c r="H7095" i="6" s="1"/>
  <c r="I7095" i="6" s="1"/>
  <c r="G7094" i="6"/>
  <c r="H7094" i="6" s="1"/>
  <c r="I7094" i="6" s="1"/>
  <c r="G7093" i="6"/>
  <c r="H7093" i="6" s="1"/>
  <c r="I7093" i="6" s="1"/>
  <c r="G7092" i="6"/>
  <c r="H7092" i="6" s="1"/>
  <c r="I7092" i="6" s="1"/>
  <c r="G7091" i="6"/>
  <c r="H7091" i="6" s="1"/>
  <c r="I7091" i="6" s="1"/>
  <c r="G7090" i="6"/>
  <c r="H7090" i="6" s="1"/>
  <c r="I7090" i="6" s="1"/>
  <c r="G7089" i="6"/>
  <c r="H7089" i="6" s="1"/>
  <c r="I7089" i="6" s="1"/>
  <c r="G7088" i="6"/>
  <c r="H7088" i="6" s="1"/>
  <c r="I7088" i="6" s="1"/>
  <c r="G7087" i="6"/>
  <c r="H7087" i="6" s="1"/>
  <c r="I7087" i="6" s="1"/>
  <c r="G7086" i="6"/>
  <c r="H7086" i="6" s="1"/>
  <c r="I7086" i="6" s="1"/>
  <c r="G7085" i="6"/>
  <c r="H7085" i="6" s="1"/>
  <c r="I7085" i="6" s="1"/>
  <c r="G7084" i="6"/>
  <c r="H7084" i="6" s="1"/>
  <c r="I7084" i="6" s="1"/>
  <c r="G7083" i="6"/>
  <c r="H7083" i="6" s="1"/>
  <c r="I7083" i="6" s="1"/>
  <c r="G7082" i="6"/>
  <c r="H7082" i="6" s="1"/>
  <c r="I7082" i="6" s="1"/>
  <c r="G7081" i="6"/>
  <c r="H7081" i="6" s="1"/>
  <c r="I7081" i="6" s="1"/>
  <c r="G7080" i="6"/>
  <c r="H7080" i="6" s="1"/>
  <c r="I7080" i="6" s="1"/>
  <c r="G7079" i="6"/>
  <c r="H7079" i="6" s="1"/>
  <c r="I7079" i="6" s="1"/>
  <c r="G7078" i="6"/>
  <c r="H7078" i="6" s="1"/>
  <c r="I7078" i="6" s="1"/>
  <c r="G7077" i="6"/>
  <c r="H7077" i="6" s="1"/>
  <c r="I7077" i="6" s="1"/>
  <c r="G7076" i="6"/>
  <c r="H7076" i="6" s="1"/>
  <c r="I7076" i="6" s="1"/>
  <c r="G7075" i="6"/>
  <c r="H7075" i="6" s="1"/>
  <c r="I7075" i="6" s="1"/>
  <c r="G7074" i="6"/>
  <c r="H7074" i="6" s="1"/>
  <c r="I7074" i="6" s="1"/>
  <c r="G7073" i="6"/>
  <c r="H7073" i="6" s="1"/>
  <c r="I7073" i="6" s="1"/>
  <c r="G7072" i="6"/>
  <c r="H7072" i="6" s="1"/>
  <c r="I7072" i="6" s="1"/>
  <c r="G7071" i="6"/>
  <c r="H7071" i="6" s="1"/>
  <c r="I7071" i="6" s="1"/>
  <c r="G7070" i="6"/>
  <c r="H7070" i="6" s="1"/>
  <c r="I7070" i="6" s="1"/>
  <c r="G7069" i="6"/>
  <c r="H7069" i="6" s="1"/>
  <c r="I7069" i="6" s="1"/>
  <c r="G7068" i="6"/>
  <c r="H7068" i="6" s="1"/>
  <c r="I7068" i="6" s="1"/>
  <c r="G7067" i="6"/>
  <c r="H7067" i="6" s="1"/>
  <c r="I7067" i="6" s="1"/>
  <c r="G7066" i="6"/>
  <c r="H7066" i="6" s="1"/>
  <c r="I7066" i="6" s="1"/>
  <c r="G7065" i="6"/>
  <c r="H7065" i="6" s="1"/>
  <c r="I7065" i="6" s="1"/>
  <c r="G7064" i="6"/>
  <c r="H7064" i="6" s="1"/>
  <c r="I7064" i="6" s="1"/>
  <c r="G7063" i="6"/>
  <c r="H7063" i="6" s="1"/>
  <c r="I7063" i="6" s="1"/>
  <c r="G7062" i="6"/>
  <c r="H7062" i="6" s="1"/>
  <c r="I7062" i="6" s="1"/>
  <c r="G7061" i="6"/>
  <c r="H7061" i="6" s="1"/>
  <c r="I7061" i="6" s="1"/>
  <c r="G7060" i="6"/>
  <c r="H7060" i="6" s="1"/>
  <c r="I7060" i="6" s="1"/>
  <c r="G7059" i="6"/>
  <c r="H7059" i="6" s="1"/>
  <c r="I7059" i="6" s="1"/>
  <c r="G7058" i="6"/>
  <c r="H7058" i="6" s="1"/>
  <c r="I7058" i="6" s="1"/>
  <c r="G7057" i="6"/>
  <c r="H7057" i="6" s="1"/>
  <c r="I7057" i="6" s="1"/>
  <c r="G7056" i="6"/>
  <c r="H7056" i="6" s="1"/>
  <c r="I7056" i="6" s="1"/>
  <c r="G7055" i="6"/>
  <c r="H7055" i="6" s="1"/>
  <c r="I7055" i="6" s="1"/>
  <c r="G7054" i="6"/>
  <c r="H7054" i="6" s="1"/>
  <c r="I7054" i="6" s="1"/>
  <c r="G7053" i="6"/>
  <c r="H7053" i="6" s="1"/>
  <c r="I7053" i="6" s="1"/>
  <c r="G7052" i="6"/>
  <c r="H7052" i="6" s="1"/>
  <c r="I7052" i="6" s="1"/>
  <c r="G7051" i="6"/>
  <c r="H7051" i="6" s="1"/>
  <c r="I7051" i="6" s="1"/>
  <c r="G7050" i="6"/>
  <c r="H7050" i="6" s="1"/>
  <c r="I7050" i="6" s="1"/>
  <c r="G7049" i="6"/>
  <c r="H7049" i="6" s="1"/>
  <c r="I7049" i="6" s="1"/>
  <c r="G7048" i="6"/>
  <c r="H7048" i="6" s="1"/>
  <c r="I7048" i="6" s="1"/>
  <c r="G7047" i="6"/>
  <c r="H7047" i="6" s="1"/>
  <c r="I7047" i="6" s="1"/>
  <c r="G7046" i="6"/>
  <c r="H7046" i="6" s="1"/>
  <c r="I7046" i="6" s="1"/>
  <c r="G7045" i="6"/>
  <c r="H7045" i="6" s="1"/>
  <c r="I7045" i="6" s="1"/>
  <c r="G7044" i="6"/>
  <c r="H7044" i="6" s="1"/>
  <c r="I7044" i="6" s="1"/>
  <c r="G7043" i="6"/>
  <c r="H7043" i="6" s="1"/>
  <c r="I7043" i="6" s="1"/>
  <c r="G7042" i="6"/>
  <c r="H7042" i="6" s="1"/>
  <c r="I7042" i="6" s="1"/>
  <c r="G7041" i="6"/>
  <c r="H7041" i="6" s="1"/>
  <c r="I7041" i="6" s="1"/>
  <c r="G7040" i="6"/>
  <c r="H7040" i="6" s="1"/>
  <c r="I7040" i="6" s="1"/>
  <c r="G7039" i="6"/>
  <c r="H7039" i="6" s="1"/>
  <c r="I7039" i="6" s="1"/>
  <c r="G7038" i="6"/>
  <c r="H7038" i="6" s="1"/>
  <c r="I7038" i="6" s="1"/>
  <c r="G7037" i="6"/>
  <c r="H7037" i="6" s="1"/>
  <c r="I7037" i="6" s="1"/>
  <c r="G7036" i="6"/>
  <c r="H7036" i="6" s="1"/>
  <c r="I7036" i="6" s="1"/>
  <c r="G7035" i="6"/>
  <c r="H7035" i="6" s="1"/>
  <c r="I7035" i="6" s="1"/>
  <c r="H7034" i="6"/>
  <c r="I7034" i="6" s="1"/>
  <c r="G7034" i="6"/>
  <c r="G7033" i="6"/>
  <c r="H7033" i="6" s="1"/>
  <c r="I7033" i="6" s="1"/>
  <c r="G7032" i="6"/>
  <c r="H7032" i="6" s="1"/>
  <c r="I7032" i="6" s="1"/>
  <c r="G7031" i="6"/>
  <c r="H7031" i="6" s="1"/>
  <c r="I7031" i="6" s="1"/>
  <c r="G7030" i="6"/>
  <c r="H7030" i="6" s="1"/>
  <c r="I7030" i="6" s="1"/>
  <c r="G7029" i="6"/>
  <c r="H7029" i="6" s="1"/>
  <c r="I7029" i="6" s="1"/>
  <c r="G7028" i="6"/>
  <c r="H7028" i="6" s="1"/>
  <c r="I7028" i="6" s="1"/>
  <c r="G7027" i="6"/>
  <c r="H7027" i="6" s="1"/>
  <c r="I7027" i="6" s="1"/>
  <c r="G7026" i="6"/>
  <c r="H7026" i="6" s="1"/>
  <c r="I7026" i="6" s="1"/>
  <c r="G7025" i="6"/>
  <c r="H7025" i="6" s="1"/>
  <c r="I7025" i="6" s="1"/>
  <c r="G7024" i="6"/>
  <c r="H7024" i="6" s="1"/>
  <c r="I7024" i="6" s="1"/>
  <c r="G7023" i="6"/>
  <c r="H7023" i="6" s="1"/>
  <c r="I7023" i="6" s="1"/>
  <c r="G7022" i="6"/>
  <c r="H7022" i="6" s="1"/>
  <c r="I7022" i="6" s="1"/>
  <c r="G7021" i="6"/>
  <c r="H7021" i="6" s="1"/>
  <c r="I7021" i="6" s="1"/>
  <c r="G7020" i="6"/>
  <c r="H7020" i="6" s="1"/>
  <c r="I7020" i="6" s="1"/>
  <c r="G7019" i="6"/>
  <c r="H7019" i="6" s="1"/>
  <c r="I7019" i="6" s="1"/>
  <c r="G7018" i="6"/>
  <c r="H7018" i="6" s="1"/>
  <c r="I7018" i="6" s="1"/>
  <c r="G7017" i="6"/>
  <c r="H7017" i="6" s="1"/>
  <c r="I7017" i="6" s="1"/>
  <c r="G7016" i="6"/>
  <c r="H7016" i="6" s="1"/>
  <c r="I7016" i="6" s="1"/>
  <c r="G7015" i="6"/>
  <c r="H7015" i="6" s="1"/>
  <c r="I7015" i="6" s="1"/>
  <c r="G7014" i="6"/>
  <c r="H7014" i="6" s="1"/>
  <c r="I7014" i="6" s="1"/>
  <c r="G7013" i="6"/>
  <c r="H7013" i="6" s="1"/>
  <c r="I7013" i="6" s="1"/>
  <c r="G7012" i="6"/>
  <c r="H7012" i="6" s="1"/>
  <c r="I7012" i="6" s="1"/>
  <c r="G7011" i="6"/>
  <c r="H7011" i="6" s="1"/>
  <c r="I7011" i="6" s="1"/>
  <c r="H7010" i="6"/>
  <c r="I7010" i="6" s="1"/>
  <c r="G7010" i="6"/>
  <c r="G7009" i="6"/>
  <c r="H7009" i="6" s="1"/>
  <c r="I7009" i="6" s="1"/>
  <c r="G7008" i="6"/>
  <c r="H7008" i="6" s="1"/>
  <c r="I7008" i="6" s="1"/>
  <c r="G7007" i="6"/>
  <c r="H7007" i="6" s="1"/>
  <c r="I7007" i="6" s="1"/>
  <c r="G7006" i="6"/>
  <c r="H7006" i="6" s="1"/>
  <c r="I7006" i="6" s="1"/>
  <c r="G7005" i="6"/>
  <c r="H7005" i="6" s="1"/>
  <c r="I7005" i="6" s="1"/>
  <c r="H7004" i="6"/>
  <c r="I7004" i="6" s="1"/>
  <c r="G7004" i="6"/>
  <c r="G7003" i="6"/>
  <c r="H7003" i="6" s="1"/>
  <c r="I7003" i="6" s="1"/>
  <c r="G7002" i="6"/>
  <c r="H7002" i="6" s="1"/>
  <c r="I7002" i="6" s="1"/>
  <c r="G7001" i="6"/>
  <c r="H7001" i="6" s="1"/>
  <c r="I7001" i="6" s="1"/>
  <c r="G7000" i="6"/>
  <c r="H7000" i="6" s="1"/>
  <c r="I7000" i="6" s="1"/>
  <c r="G6999" i="6"/>
  <c r="H6999" i="6" s="1"/>
  <c r="I6999" i="6" s="1"/>
  <c r="H6998" i="6"/>
  <c r="I6998" i="6" s="1"/>
  <c r="G6998" i="6"/>
  <c r="G6997" i="6"/>
  <c r="H6997" i="6" s="1"/>
  <c r="I6997" i="6" s="1"/>
  <c r="G6996" i="6"/>
  <c r="H6996" i="6" s="1"/>
  <c r="I6996" i="6" s="1"/>
  <c r="G6995" i="6"/>
  <c r="H6995" i="6" s="1"/>
  <c r="I6995" i="6" s="1"/>
  <c r="G6994" i="6"/>
  <c r="H6994" i="6" s="1"/>
  <c r="I6994" i="6" s="1"/>
  <c r="G6993" i="6"/>
  <c r="H6993" i="6" s="1"/>
  <c r="I6993" i="6" s="1"/>
  <c r="H6992" i="6"/>
  <c r="I6992" i="6" s="1"/>
  <c r="G6992" i="6"/>
  <c r="G6991" i="6"/>
  <c r="H6991" i="6" s="1"/>
  <c r="I6991" i="6" s="1"/>
  <c r="G6990" i="6"/>
  <c r="H6990" i="6" s="1"/>
  <c r="I6990" i="6" s="1"/>
  <c r="G6989" i="6"/>
  <c r="H6989" i="6" s="1"/>
  <c r="I6989" i="6" s="1"/>
  <c r="G6988" i="6"/>
  <c r="H6988" i="6" s="1"/>
  <c r="I6988" i="6" s="1"/>
  <c r="G6987" i="6"/>
  <c r="H6987" i="6" s="1"/>
  <c r="I6987" i="6" s="1"/>
  <c r="G6986" i="6"/>
  <c r="H6986" i="6" s="1"/>
  <c r="I6986" i="6" s="1"/>
  <c r="G6985" i="6"/>
  <c r="H6985" i="6" s="1"/>
  <c r="I6985" i="6" s="1"/>
  <c r="G6984" i="6"/>
  <c r="H6984" i="6" s="1"/>
  <c r="I6984" i="6" s="1"/>
  <c r="H6983" i="6"/>
  <c r="I6983" i="6" s="1"/>
  <c r="G6983" i="6"/>
  <c r="G6982" i="6"/>
  <c r="H6982" i="6" s="1"/>
  <c r="I6982" i="6" s="1"/>
  <c r="G6981" i="6"/>
  <c r="H6981" i="6" s="1"/>
  <c r="I6981" i="6" s="1"/>
  <c r="G6980" i="6"/>
  <c r="H6980" i="6" s="1"/>
  <c r="I6980" i="6" s="1"/>
  <c r="H6979" i="6"/>
  <c r="I6979" i="6" s="1"/>
  <c r="G6979" i="6"/>
  <c r="G6978" i="6"/>
  <c r="H6978" i="6" s="1"/>
  <c r="I6978" i="6" s="1"/>
  <c r="G6977" i="6"/>
  <c r="H6977" i="6" s="1"/>
  <c r="I6977" i="6" s="1"/>
  <c r="H6976" i="6"/>
  <c r="I6976" i="6" s="1"/>
  <c r="G6976" i="6"/>
  <c r="G6975" i="6"/>
  <c r="H6975" i="6" s="1"/>
  <c r="I6975" i="6" s="1"/>
  <c r="G6974" i="6"/>
  <c r="H6974" i="6" s="1"/>
  <c r="I6974" i="6" s="1"/>
  <c r="G6973" i="6"/>
  <c r="H6973" i="6" s="1"/>
  <c r="I6973" i="6" s="1"/>
  <c r="H6972" i="6"/>
  <c r="I6972" i="6" s="1"/>
  <c r="G6972" i="6"/>
  <c r="G6971" i="6"/>
  <c r="H6971" i="6" s="1"/>
  <c r="I6971" i="6" s="1"/>
  <c r="G6970" i="6"/>
  <c r="H6970" i="6" s="1"/>
  <c r="I6970" i="6" s="1"/>
  <c r="G6969" i="6"/>
  <c r="H6969" i="6" s="1"/>
  <c r="I6969" i="6" s="1"/>
  <c r="G6968" i="6"/>
  <c r="H6968" i="6" s="1"/>
  <c r="I6968" i="6" s="1"/>
  <c r="G6967" i="6"/>
  <c r="H6967" i="6" s="1"/>
  <c r="I6967" i="6" s="1"/>
  <c r="H6966" i="6"/>
  <c r="I6966" i="6" s="1"/>
  <c r="G6966" i="6"/>
  <c r="G6965" i="6"/>
  <c r="H6965" i="6" s="1"/>
  <c r="I6965" i="6" s="1"/>
  <c r="G6964" i="6"/>
  <c r="H6964" i="6" s="1"/>
  <c r="I6964" i="6" s="1"/>
  <c r="H6963" i="6"/>
  <c r="I6963" i="6" s="1"/>
  <c r="G6963" i="6"/>
  <c r="G6962" i="6"/>
  <c r="H6962" i="6" s="1"/>
  <c r="I6962" i="6" s="1"/>
  <c r="H6961" i="6"/>
  <c r="I6961" i="6" s="1"/>
  <c r="G6961" i="6"/>
  <c r="G6960" i="6"/>
  <c r="H6960" i="6" s="1"/>
  <c r="I6960" i="6" s="1"/>
  <c r="H6959" i="6"/>
  <c r="I6959" i="6" s="1"/>
  <c r="G6959" i="6"/>
  <c r="G6958" i="6"/>
  <c r="H6958" i="6" s="1"/>
  <c r="I6958" i="6" s="1"/>
  <c r="G6957" i="6"/>
  <c r="H6957" i="6" s="1"/>
  <c r="I6957" i="6" s="1"/>
  <c r="H6956" i="6"/>
  <c r="I6956" i="6" s="1"/>
  <c r="G6956" i="6"/>
  <c r="G6955" i="6"/>
  <c r="H6955" i="6" s="1"/>
  <c r="I6955" i="6" s="1"/>
  <c r="G6954" i="6"/>
  <c r="H6954" i="6" s="1"/>
  <c r="I6954" i="6" s="1"/>
  <c r="G6953" i="6"/>
  <c r="H6953" i="6" s="1"/>
  <c r="I6953" i="6" s="1"/>
  <c r="G6952" i="6"/>
  <c r="H6952" i="6" s="1"/>
  <c r="I6952" i="6" s="1"/>
  <c r="G6951" i="6"/>
  <c r="H6951" i="6" s="1"/>
  <c r="I6951" i="6" s="1"/>
  <c r="H6950" i="6"/>
  <c r="I6950" i="6" s="1"/>
  <c r="G6950" i="6"/>
  <c r="G6949" i="6"/>
  <c r="H6949" i="6" s="1"/>
  <c r="I6949" i="6" s="1"/>
  <c r="G6948" i="6"/>
  <c r="H6948" i="6" s="1"/>
  <c r="I6948" i="6" s="1"/>
  <c r="G6947" i="6"/>
  <c r="H6947" i="6" s="1"/>
  <c r="I6947" i="6" s="1"/>
  <c r="G6946" i="6"/>
  <c r="H6946" i="6" s="1"/>
  <c r="I6946" i="6" s="1"/>
  <c r="H6945" i="6"/>
  <c r="I6945" i="6" s="1"/>
  <c r="G6945" i="6"/>
  <c r="G6944" i="6"/>
  <c r="H6944" i="6" s="1"/>
  <c r="I6944" i="6" s="1"/>
  <c r="G6943" i="6"/>
  <c r="H6943" i="6" s="1"/>
  <c r="I6943" i="6" s="1"/>
  <c r="H6942" i="6"/>
  <c r="I6942" i="6" s="1"/>
  <c r="G6942" i="6"/>
  <c r="G6941" i="6"/>
  <c r="H6941" i="6" s="1"/>
  <c r="I6941" i="6" s="1"/>
  <c r="G6940" i="6"/>
  <c r="H6940" i="6" s="1"/>
  <c r="I6940" i="6" s="1"/>
  <c r="G6939" i="6"/>
  <c r="H6939" i="6" s="1"/>
  <c r="I6939" i="6" s="1"/>
  <c r="G6938" i="6"/>
  <c r="H6938" i="6" s="1"/>
  <c r="I6938" i="6" s="1"/>
  <c r="G6937" i="6"/>
  <c r="H6937" i="6" s="1"/>
  <c r="I6937" i="6" s="1"/>
  <c r="G6936" i="6"/>
  <c r="H6936" i="6" s="1"/>
  <c r="I6936" i="6" s="1"/>
  <c r="G6935" i="6"/>
  <c r="H6935" i="6" s="1"/>
  <c r="I6935" i="6" s="1"/>
  <c r="G6934" i="6"/>
  <c r="H6934" i="6" s="1"/>
  <c r="I6934" i="6" s="1"/>
  <c r="G6933" i="6"/>
  <c r="H6933" i="6" s="1"/>
  <c r="I6933" i="6" s="1"/>
  <c r="G6932" i="6"/>
  <c r="H6932" i="6" s="1"/>
  <c r="I6932" i="6" s="1"/>
  <c r="H6931" i="6"/>
  <c r="I6931" i="6" s="1"/>
  <c r="G6931" i="6"/>
  <c r="H6930" i="6"/>
  <c r="I6930" i="6" s="1"/>
  <c r="G6930" i="6"/>
  <c r="H6929" i="6"/>
  <c r="I6929" i="6" s="1"/>
  <c r="G6929" i="6"/>
  <c r="H6928" i="6"/>
  <c r="I6928" i="6" s="1"/>
  <c r="G6928" i="6"/>
  <c r="G6927" i="6"/>
  <c r="H6927" i="6" s="1"/>
  <c r="I6927" i="6" s="1"/>
  <c r="G6926" i="6"/>
  <c r="H6926" i="6" s="1"/>
  <c r="I6926" i="6" s="1"/>
  <c r="H6925" i="6"/>
  <c r="I6925" i="6" s="1"/>
  <c r="G6925" i="6"/>
  <c r="G6924" i="6"/>
  <c r="H6924" i="6" s="1"/>
  <c r="I6924" i="6" s="1"/>
  <c r="H6923" i="6"/>
  <c r="I6923" i="6" s="1"/>
  <c r="G6923" i="6"/>
  <c r="G6922" i="6"/>
  <c r="H6922" i="6" s="1"/>
  <c r="I6922" i="6" s="1"/>
  <c r="H6921" i="6"/>
  <c r="I6921" i="6" s="1"/>
  <c r="G6921" i="6"/>
  <c r="G6920" i="6"/>
  <c r="H6920" i="6" s="1"/>
  <c r="I6920" i="6" s="1"/>
  <c r="G6919" i="6"/>
  <c r="H6919" i="6" s="1"/>
  <c r="I6919" i="6" s="1"/>
  <c r="H6918" i="6"/>
  <c r="I6918" i="6" s="1"/>
  <c r="G6918" i="6"/>
  <c r="G6917" i="6"/>
  <c r="H6917" i="6" s="1"/>
  <c r="I6917" i="6" s="1"/>
  <c r="G6916" i="6"/>
  <c r="H6916" i="6" s="1"/>
  <c r="I6916" i="6" s="1"/>
  <c r="G6915" i="6"/>
  <c r="H6915" i="6" s="1"/>
  <c r="I6915" i="6" s="1"/>
  <c r="H6914" i="6"/>
  <c r="I6914" i="6" s="1"/>
  <c r="G6914" i="6"/>
  <c r="G6913" i="6"/>
  <c r="H6913" i="6" s="1"/>
  <c r="I6913" i="6" s="1"/>
  <c r="H6912" i="6"/>
  <c r="I6912" i="6" s="1"/>
  <c r="G6912" i="6"/>
  <c r="G6911" i="6"/>
  <c r="H6911" i="6" s="1"/>
  <c r="I6911" i="6" s="1"/>
  <c r="G6910" i="6"/>
  <c r="H6910" i="6" s="1"/>
  <c r="I6910" i="6" s="1"/>
  <c r="G6909" i="6"/>
  <c r="G6908" i="6"/>
  <c r="G6907" i="6"/>
  <c r="G6906" i="6"/>
  <c r="G6905" i="6"/>
  <c r="G6904" i="6"/>
  <c r="G6903" i="6"/>
  <c r="G6902" i="6"/>
  <c r="G6901" i="6"/>
  <c r="G6900" i="6"/>
  <c r="G6899" i="6"/>
  <c r="G6898" i="6"/>
  <c r="G6897" i="6"/>
  <c r="G6896" i="6"/>
  <c r="G6895" i="6"/>
  <c r="G6894" i="6"/>
  <c r="G6893" i="6"/>
  <c r="G6892" i="6"/>
  <c r="G6891" i="6"/>
  <c r="G6890" i="6"/>
  <c r="G6889" i="6"/>
  <c r="G6888" i="6"/>
  <c r="G6887" i="6"/>
  <c r="G6886" i="6"/>
  <c r="H6886" i="6" s="1"/>
  <c r="I6886" i="6" s="1"/>
  <c r="G6885" i="6"/>
  <c r="G6884" i="6"/>
  <c r="G6883" i="6"/>
  <c r="G6882" i="6"/>
  <c r="G6881" i="6"/>
  <c r="G6880" i="6"/>
  <c r="G6879" i="6"/>
  <c r="G6878" i="6"/>
  <c r="G6877" i="6"/>
  <c r="G6876" i="6"/>
  <c r="G6875" i="6"/>
  <c r="G6874" i="6"/>
  <c r="G6873" i="6"/>
  <c r="G6872" i="6"/>
  <c r="G6871" i="6"/>
  <c r="G6870" i="6"/>
  <c r="G6869" i="6"/>
  <c r="G6868" i="6"/>
  <c r="G6867" i="6"/>
  <c r="G6866" i="6"/>
  <c r="G6865" i="6"/>
  <c r="G6864" i="6"/>
  <c r="G6863" i="6"/>
  <c r="G6862" i="6"/>
  <c r="G6861" i="6"/>
  <c r="G6860" i="6"/>
  <c r="G6859" i="6"/>
  <c r="G6858" i="6"/>
  <c r="G6857" i="6"/>
  <c r="G6856" i="6"/>
  <c r="G6855" i="6"/>
  <c r="G6854" i="6"/>
  <c r="G6853" i="6"/>
  <c r="G6852" i="6"/>
  <c r="G6851" i="6"/>
  <c r="G6850" i="6"/>
  <c r="G6849" i="6"/>
  <c r="G6848" i="6"/>
  <c r="G6847" i="6"/>
  <c r="G6846" i="6"/>
  <c r="G6845" i="6"/>
  <c r="G6844" i="6"/>
  <c r="G6843" i="6"/>
  <c r="G6842" i="6"/>
  <c r="G6841" i="6"/>
  <c r="G6840" i="6"/>
  <c r="H6840" i="6" s="1"/>
  <c r="I6840" i="6" s="1"/>
  <c r="G6839" i="6"/>
  <c r="G6838" i="6"/>
  <c r="G6837" i="6"/>
  <c r="G6836" i="6"/>
  <c r="G6835" i="6"/>
  <c r="G6834" i="6"/>
  <c r="G6833" i="6"/>
  <c r="G6832" i="6"/>
  <c r="G6831" i="6"/>
  <c r="G6830" i="6"/>
  <c r="G6829" i="6"/>
  <c r="G6828" i="6"/>
  <c r="G6827" i="6"/>
  <c r="G6826" i="6"/>
  <c r="H6826" i="6" s="1"/>
  <c r="G6825" i="6"/>
  <c r="G6824" i="6"/>
  <c r="G6823" i="6"/>
  <c r="G6822" i="6"/>
  <c r="G6821" i="6"/>
  <c r="G6820" i="6"/>
  <c r="G6819" i="6"/>
  <c r="G6818" i="6"/>
  <c r="G6817" i="6"/>
  <c r="G6816" i="6"/>
  <c r="G6815" i="6"/>
  <c r="G6814" i="6"/>
  <c r="G6813" i="6"/>
  <c r="G6812" i="6"/>
  <c r="G6811" i="6"/>
  <c r="G6810" i="6"/>
  <c r="G6809" i="6"/>
  <c r="G6808" i="6"/>
  <c r="G6807" i="6"/>
  <c r="G6806" i="6"/>
  <c r="G6805" i="6"/>
  <c r="G6804" i="6"/>
  <c r="G6803" i="6"/>
  <c r="G6802" i="6"/>
  <c r="G6801" i="6"/>
  <c r="G6800" i="6"/>
  <c r="G6799" i="6"/>
  <c r="G6798" i="6"/>
  <c r="G6797" i="6"/>
  <c r="G6796" i="6"/>
  <c r="G6795" i="6"/>
  <c r="G6794" i="6"/>
  <c r="G6793" i="6"/>
  <c r="G6792" i="6"/>
  <c r="G6791" i="6"/>
  <c r="G6790" i="6"/>
  <c r="G6789" i="6"/>
  <c r="G6788" i="6"/>
  <c r="G6787" i="6"/>
  <c r="G6786" i="6"/>
  <c r="H6786" i="6" s="1"/>
  <c r="I6786" i="6" s="1"/>
  <c r="G6785" i="6"/>
  <c r="G6784" i="6"/>
  <c r="G6783" i="6"/>
  <c r="G6782" i="6"/>
  <c r="G6781" i="6"/>
  <c r="G6780" i="6"/>
  <c r="G6779" i="6"/>
  <c r="G6778" i="6"/>
  <c r="G6777" i="6"/>
  <c r="G6776" i="6"/>
  <c r="G6775" i="6"/>
  <c r="G6774" i="6"/>
  <c r="G6773" i="6"/>
  <c r="G6772" i="6"/>
  <c r="G6771" i="6"/>
  <c r="G6770" i="6"/>
  <c r="G6769" i="6"/>
  <c r="G6768" i="6"/>
  <c r="G6767" i="6"/>
  <c r="G6766" i="6"/>
  <c r="G6765" i="6"/>
  <c r="G6764" i="6"/>
  <c r="G6763" i="6"/>
  <c r="G6762" i="6"/>
  <c r="G6761" i="6"/>
  <c r="G6760" i="6"/>
  <c r="G6759" i="6"/>
  <c r="G6758" i="6"/>
  <c r="G6757" i="6"/>
  <c r="G6756" i="6"/>
  <c r="G6755" i="6"/>
  <c r="G6754" i="6"/>
  <c r="G6753" i="6"/>
  <c r="G6752" i="6"/>
  <c r="G6751" i="6"/>
  <c r="G6750" i="6"/>
  <c r="G6749" i="6"/>
  <c r="G6748" i="6"/>
  <c r="G6747" i="6"/>
  <c r="G6746" i="6"/>
  <c r="G6745" i="6"/>
  <c r="G6744" i="6"/>
  <c r="G6743" i="6"/>
  <c r="G6742" i="6"/>
  <c r="G6741" i="6"/>
  <c r="G6740" i="6"/>
  <c r="G6739" i="6"/>
  <c r="G6738" i="6"/>
  <c r="G6737" i="6"/>
  <c r="G6736" i="6"/>
  <c r="G6735" i="6"/>
  <c r="G6734" i="6"/>
  <c r="G6733" i="6"/>
  <c r="G6732" i="6"/>
  <c r="G6731" i="6"/>
  <c r="G6730" i="6"/>
  <c r="G6729" i="6"/>
  <c r="G6728" i="6"/>
  <c r="G6727" i="6"/>
  <c r="G6726" i="6"/>
  <c r="G6725" i="6"/>
  <c r="G6724" i="6"/>
  <c r="G6723" i="6"/>
  <c r="G6722" i="6"/>
  <c r="G6721" i="6"/>
  <c r="G6720" i="6"/>
  <c r="G6719" i="6"/>
  <c r="G6718" i="6"/>
  <c r="G6717" i="6"/>
  <c r="G6716" i="6"/>
  <c r="G6715" i="6"/>
  <c r="H6715" i="6" s="1"/>
  <c r="G6714" i="6"/>
  <c r="G6713" i="6"/>
  <c r="G6712" i="6"/>
  <c r="G6711" i="6"/>
  <c r="G6710" i="6"/>
  <c r="G6709" i="6"/>
  <c r="H6709" i="6" s="1"/>
  <c r="I6709" i="6" s="1"/>
  <c r="G6708" i="6"/>
  <c r="G6707" i="6"/>
  <c r="G6706" i="6"/>
  <c r="G6705" i="6"/>
  <c r="G6704" i="6"/>
  <c r="I6703" i="6"/>
  <c r="G6703" i="6"/>
  <c r="H6703" i="6" s="1"/>
  <c r="G6702" i="6"/>
  <c r="G6701" i="6"/>
  <c r="G6700" i="6"/>
  <c r="G6699" i="6"/>
  <c r="G6698" i="6"/>
  <c r="G6697" i="6"/>
  <c r="G6696" i="6"/>
  <c r="H6696" i="6" s="1"/>
  <c r="I6696" i="6" s="1"/>
  <c r="G6695" i="6"/>
  <c r="G6694" i="6"/>
  <c r="G6693" i="6"/>
  <c r="G6692" i="6"/>
  <c r="G6691" i="6"/>
  <c r="G6690" i="6"/>
  <c r="H6690" i="6" s="1"/>
  <c r="I6690" i="6" s="1"/>
  <c r="G6689" i="6"/>
  <c r="G6688" i="6"/>
  <c r="G6687" i="6"/>
  <c r="H6687" i="6" s="1"/>
  <c r="I6687" i="6" s="1"/>
  <c r="G6686" i="6"/>
  <c r="G6685" i="6"/>
  <c r="G6684" i="6"/>
  <c r="G6683" i="6"/>
  <c r="G6682" i="6"/>
  <c r="G6681" i="6"/>
  <c r="G6680" i="6"/>
  <c r="G6679" i="6"/>
  <c r="G6678" i="6"/>
  <c r="G6677" i="6"/>
  <c r="G6676" i="6"/>
  <c r="G6675" i="6"/>
  <c r="G6674" i="6"/>
  <c r="G6673" i="6"/>
  <c r="G6672" i="6"/>
  <c r="G6671" i="6"/>
  <c r="G6670" i="6"/>
  <c r="G6669" i="6"/>
  <c r="G6668" i="6"/>
  <c r="G6667" i="6"/>
  <c r="G6666" i="6"/>
  <c r="G6665" i="6"/>
  <c r="G6664" i="6"/>
  <c r="G6663" i="6"/>
  <c r="G6662" i="6"/>
  <c r="G6661" i="6"/>
  <c r="G6660" i="6"/>
  <c r="G6659" i="6"/>
  <c r="G6658" i="6"/>
  <c r="G6657" i="6"/>
  <c r="G6656" i="6"/>
  <c r="H6656" i="6" s="1"/>
  <c r="I6656" i="6" s="1"/>
  <c r="G6655" i="6"/>
  <c r="G6654" i="6"/>
  <c r="G6653" i="6"/>
  <c r="G6652" i="6"/>
  <c r="G6651" i="6"/>
  <c r="G6650" i="6"/>
  <c r="G6649" i="6"/>
  <c r="G6648" i="6"/>
  <c r="G6647" i="6"/>
  <c r="G6646" i="6"/>
  <c r="G6645" i="6"/>
  <c r="G6644" i="6"/>
  <c r="G6643" i="6"/>
  <c r="G6642" i="6"/>
  <c r="G6641" i="6"/>
  <c r="G6640" i="6"/>
  <c r="G6639" i="6"/>
  <c r="G6638" i="6"/>
  <c r="G6637" i="6"/>
  <c r="G6636" i="6"/>
  <c r="G6635" i="6"/>
  <c r="G6634" i="6"/>
  <c r="G6633" i="6"/>
  <c r="G6632" i="6"/>
  <c r="G6631" i="6"/>
  <c r="G6630" i="6"/>
  <c r="G6629" i="6"/>
  <c r="G6628" i="6"/>
  <c r="G6627" i="6"/>
  <c r="G6626" i="6"/>
  <c r="G6625" i="6"/>
  <c r="G6624" i="6"/>
  <c r="G6623" i="6"/>
  <c r="G6622" i="6"/>
  <c r="G6621" i="6"/>
  <c r="H6621" i="6" s="1"/>
  <c r="I6621" i="6" s="1"/>
  <c r="G6620" i="6"/>
  <c r="G6619" i="6"/>
  <c r="G6618" i="6"/>
  <c r="G6617" i="6"/>
  <c r="H6617" i="6" s="1"/>
  <c r="I6617" i="6" s="1"/>
  <c r="G6616" i="6"/>
  <c r="G6615" i="6"/>
  <c r="G6614" i="6"/>
  <c r="G6613" i="6"/>
  <c r="G6612" i="6"/>
  <c r="G6611" i="6"/>
  <c r="G6610" i="6"/>
  <c r="H6610" i="6" s="1"/>
  <c r="I6610" i="6" s="1"/>
  <c r="G6609" i="6"/>
  <c r="G6608" i="6"/>
  <c r="G6607" i="6"/>
  <c r="G6606" i="6"/>
  <c r="G6605" i="6"/>
  <c r="G6604" i="6"/>
  <c r="G6603" i="6"/>
  <c r="G6602" i="6"/>
  <c r="G6601" i="6"/>
  <c r="G6600" i="6"/>
  <c r="G6599" i="6"/>
  <c r="G6598" i="6"/>
  <c r="G6597" i="6"/>
  <c r="G6596" i="6"/>
  <c r="G6595" i="6"/>
  <c r="G6594" i="6"/>
  <c r="G6593" i="6"/>
  <c r="G6592" i="6"/>
  <c r="G6591" i="6"/>
  <c r="G6590" i="6"/>
  <c r="G6589" i="6"/>
  <c r="G6588" i="6"/>
  <c r="G6587" i="6"/>
  <c r="G6586" i="6"/>
  <c r="G6585" i="6"/>
  <c r="G6584" i="6"/>
  <c r="G6583" i="6"/>
  <c r="G6582" i="6"/>
  <c r="G6581" i="6"/>
  <c r="G6580" i="6"/>
  <c r="G6579" i="6"/>
  <c r="G6578" i="6"/>
  <c r="G6577" i="6"/>
  <c r="G6576" i="6"/>
  <c r="G6575" i="6"/>
  <c r="G6574" i="6"/>
  <c r="G6573" i="6"/>
  <c r="G6572" i="6"/>
  <c r="G6571" i="6"/>
  <c r="H6571" i="6" s="1"/>
  <c r="I6571" i="6" s="1"/>
  <c r="G6570" i="6"/>
  <c r="G6569" i="6"/>
  <c r="G6568" i="6"/>
  <c r="G6567" i="6"/>
  <c r="G6566" i="6"/>
  <c r="G6565" i="6"/>
  <c r="G6564" i="6"/>
  <c r="G6563" i="6"/>
  <c r="G6562" i="6"/>
  <c r="G6561" i="6"/>
  <c r="G6560" i="6"/>
  <c r="G6559" i="6"/>
  <c r="G6558" i="6"/>
  <c r="G6557" i="6"/>
  <c r="G6556" i="6"/>
  <c r="G6555" i="6"/>
  <c r="G6554" i="6"/>
  <c r="G6553" i="6"/>
  <c r="G6552" i="6"/>
  <c r="H6552" i="6" s="1"/>
  <c r="G6551" i="6"/>
  <c r="G6550" i="6"/>
  <c r="G6549" i="6"/>
  <c r="H6549" i="6" s="1"/>
  <c r="I6549" i="6" s="1"/>
  <c r="G6548" i="6"/>
  <c r="G6547" i="6"/>
  <c r="G6546" i="6"/>
  <c r="G6545" i="6"/>
  <c r="G6544" i="6"/>
  <c r="G6543" i="6"/>
  <c r="G6542" i="6"/>
  <c r="G6541" i="6"/>
  <c r="G6540" i="6"/>
  <c r="G6539" i="6"/>
  <c r="G6538" i="6"/>
  <c r="G6537" i="6"/>
  <c r="G6536" i="6"/>
  <c r="G6535" i="6"/>
  <c r="G6534" i="6"/>
  <c r="H6534" i="6" s="1"/>
  <c r="I6534" i="6" s="1"/>
  <c r="G6533" i="6"/>
  <c r="G6532" i="6"/>
  <c r="G6531" i="6"/>
  <c r="G6530" i="6"/>
  <c r="G6529" i="6"/>
  <c r="H6529" i="6" s="1"/>
  <c r="I6529" i="6" s="1"/>
  <c r="G6528" i="6"/>
  <c r="G6527" i="6"/>
  <c r="G6526" i="6"/>
  <c r="G6525" i="6"/>
  <c r="G6524" i="6"/>
  <c r="G6523" i="6"/>
  <c r="G6522" i="6"/>
  <c r="G6521" i="6"/>
  <c r="G6520" i="6"/>
  <c r="G6519" i="6"/>
  <c r="G6518" i="6"/>
  <c r="H6518" i="6" s="1"/>
  <c r="I6518" i="6" s="1"/>
  <c r="G6517" i="6"/>
  <c r="G6516" i="6"/>
  <c r="G6515" i="6"/>
  <c r="G6514" i="6"/>
  <c r="G6513" i="6"/>
  <c r="G6512" i="6"/>
  <c r="G6511" i="6"/>
  <c r="G6510" i="6"/>
  <c r="G6509" i="6"/>
  <c r="G6508" i="6"/>
  <c r="G6507" i="6"/>
  <c r="G6506" i="6"/>
  <c r="G6505" i="6"/>
  <c r="G6504" i="6"/>
  <c r="G6503" i="6"/>
  <c r="G6502" i="6"/>
  <c r="G6501" i="6"/>
  <c r="G6500" i="6"/>
  <c r="G6499" i="6"/>
  <c r="G6498" i="6"/>
  <c r="G6497" i="6"/>
  <c r="G6496" i="6"/>
  <c r="G6495" i="6"/>
  <c r="G6494" i="6"/>
  <c r="G6493" i="6"/>
  <c r="G6492" i="6"/>
  <c r="G6491" i="6"/>
  <c r="G6490" i="6"/>
  <c r="G6489" i="6"/>
  <c r="G6488" i="6"/>
  <c r="G6487" i="6"/>
  <c r="G6486" i="6"/>
  <c r="G6485" i="6"/>
  <c r="G6484" i="6"/>
  <c r="G6483" i="6"/>
  <c r="G6482" i="6"/>
  <c r="G6481" i="6"/>
  <c r="G6480" i="6"/>
  <c r="G6479" i="6"/>
  <c r="G6478" i="6"/>
  <c r="G6477" i="6"/>
  <c r="G6476" i="6"/>
  <c r="G6475" i="6"/>
  <c r="G6474" i="6"/>
  <c r="G6473" i="6"/>
  <c r="G6472" i="6"/>
  <c r="G6471" i="6"/>
  <c r="G6470" i="6"/>
  <c r="G6469" i="6"/>
  <c r="G6468" i="6"/>
  <c r="G6467" i="6"/>
  <c r="G6466" i="6"/>
  <c r="G6465" i="6"/>
  <c r="G6464" i="6"/>
  <c r="G6463" i="6"/>
  <c r="G6462" i="6"/>
  <c r="G6461" i="6"/>
  <c r="G6460" i="6"/>
  <c r="G6459" i="6"/>
  <c r="G6458" i="6"/>
  <c r="G6457" i="6"/>
  <c r="G6456" i="6"/>
  <c r="G6455" i="6"/>
  <c r="G6454" i="6"/>
  <c r="G6453" i="6"/>
  <c r="G6452" i="6"/>
  <c r="G6451" i="6"/>
  <c r="G6450" i="6"/>
  <c r="G6449" i="6"/>
  <c r="G6448" i="6"/>
  <c r="G6447" i="6"/>
  <c r="G6446" i="6"/>
  <c r="G6445" i="6"/>
  <c r="G6444" i="6"/>
  <c r="G6443" i="6"/>
  <c r="G6442" i="6"/>
  <c r="G6441" i="6"/>
  <c r="G6440" i="6"/>
  <c r="G6439" i="6"/>
  <c r="G6438" i="6"/>
  <c r="H6438" i="6" s="1"/>
  <c r="I6438" i="6" s="1"/>
  <c r="G6437" i="6"/>
  <c r="G6436" i="6"/>
  <c r="G6435" i="6"/>
  <c r="G6434" i="6"/>
  <c r="G6433" i="6"/>
  <c r="G6432" i="6"/>
  <c r="G6431" i="6"/>
  <c r="G6430" i="6"/>
  <c r="G6429" i="6"/>
  <c r="G6428" i="6"/>
  <c r="G6427" i="6"/>
  <c r="G6426" i="6"/>
  <c r="G6425" i="6"/>
  <c r="G6424" i="6"/>
  <c r="G6423" i="6"/>
  <c r="G6422" i="6"/>
  <c r="G6421" i="6"/>
  <c r="G6420" i="6"/>
  <c r="G6419" i="6"/>
  <c r="G6418" i="6"/>
  <c r="G6417" i="6"/>
  <c r="G6416" i="6"/>
  <c r="H6416" i="6" s="1"/>
  <c r="I6416" i="6" s="1"/>
  <c r="G6415" i="6"/>
  <c r="G6414" i="6"/>
  <c r="G6413" i="6"/>
  <c r="G6412" i="6"/>
  <c r="G6411" i="6"/>
  <c r="G6410" i="6"/>
  <c r="H6410" i="6" s="1"/>
  <c r="I6410" i="6" s="1"/>
  <c r="G6409" i="6"/>
  <c r="G6408" i="6"/>
  <c r="G6407" i="6"/>
  <c r="G6406" i="6"/>
  <c r="G6405" i="6"/>
  <c r="G6404" i="6"/>
  <c r="G6403" i="6"/>
  <c r="G6402" i="6"/>
  <c r="G6401" i="6"/>
  <c r="G6400" i="6"/>
  <c r="G6399" i="6"/>
  <c r="G6398" i="6"/>
  <c r="G6397" i="6"/>
  <c r="H6397" i="6" s="1"/>
  <c r="I6397" i="6" s="1"/>
  <c r="G6396" i="6"/>
  <c r="G6395" i="6"/>
  <c r="G6394" i="6"/>
  <c r="G6393" i="6"/>
  <c r="G6392" i="6"/>
  <c r="G6391" i="6"/>
  <c r="G6390" i="6"/>
  <c r="G6389" i="6"/>
  <c r="G6388" i="6"/>
  <c r="G6387" i="6"/>
  <c r="G6386" i="6"/>
  <c r="G6385" i="6"/>
  <c r="G6384" i="6"/>
  <c r="H6384" i="6" s="1"/>
  <c r="I6384" i="6" s="1"/>
  <c r="G6383" i="6"/>
  <c r="G6382" i="6"/>
  <c r="G6381" i="6"/>
  <c r="G6380" i="6"/>
  <c r="G6379" i="6"/>
  <c r="G6378" i="6"/>
  <c r="G6377" i="6"/>
  <c r="G6376" i="6"/>
  <c r="G6375" i="6"/>
  <c r="G6374" i="6"/>
  <c r="G6373" i="6"/>
  <c r="G6372" i="6"/>
  <c r="G6371" i="6"/>
  <c r="G6370" i="6"/>
  <c r="G6369" i="6"/>
  <c r="G6368" i="6"/>
  <c r="G6367" i="6"/>
  <c r="G6366" i="6"/>
  <c r="G6365" i="6"/>
  <c r="G6364" i="6"/>
  <c r="G6363" i="6"/>
  <c r="G6362" i="6"/>
  <c r="G6361" i="6"/>
  <c r="G6360" i="6"/>
  <c r="G6359" i="6"/>
  <c r="G6358" i="6"/>
  <c r="G6357" i="6"/>
  <c r="G6356" i="6"/>
  <c r="G6355" i="6"/>
  <c r="G6354" i="6"/>
  <c r="G6353" i="6"/>
  <c r="G6352" i="6"/>
  <c r="G6351" i="6"/>
  <c r="G6350" i="6"/>
  <c r="G6349" i="6"/>
  <c r="G6348" i="6"/>
  <c r="G6347" i="6"/>
  <c r="G6346" i="6"/>
  <c r="G6345" i="6"/>
  <c r="G6344" i="6"/>
  <c r="G6343" i="6"/>
  <c r="G6342" i="6"/>
  <c r="G6341" i="6"/>
  <c r="G6340" i="6"/>
  <c r="H6339" i="6"/>
  <c r="I6339" i="6" s="1"/>
  <c r="G6339" i="6"/>
  <c r="G6338" i="6"/>
  <c r="G6337" i="6"/>
  <c r="G6336" i="6"/>
  <c r="G6335" i="6"/>
  <c r="G6334" i="6"/>
  <c r="G6333" i="6"/>
  <c r="H6333" i="6" s="1"/>
  <c r="I6333" i="6" s="1"/>
  <c r="G6332" i="6"/>
  <c r="G6331" i="6"/>
  <c r="G6330" i="6"/>
  <c r="G6329" i="6"/>
  <c r="G6328" i="6"/>
  <c r="G6327" i="6"/>
  <c r="G6326" i="6"/>
  <c r="G6325" i="6"/>
  <c r="G6324" i="6"/>
  <c r="G6323" i="6"/>
  <c r="G6322" i="6"/>
  <c r="G6321" i="6"/>
  <c r="G6320" i="6"/>
  <c r="G6319" i="6"/>
  <c r="G6318" i="6"/>
  <c r="G6317" i="6"/>
  <c r="G6316" i="6"/>
  <c r="G6315" i="6"/>
  <c r="G6314" i="6"/>
  <c r="G6313" i="6"/>
  <c r="G6312" i="6"/>
  <c r="G6311" i="6"/>
  <c r="G6310" i="6"/>
  <c r="G6309" i="6"/>
  <c r="G6308" i="6"/>
  <c r="G6307" i="6"/>
  <c r="G6306" i="6"/>
  <c r="G6305" i="6"/>
  <c r="G6304" i="6"/>
  <c r="G6303" i="6"/>
  <c r="G6302" i="6"/>
  <c r="G6301" i="6"/>
  <c r="G6300" i="6"/>
  <c r="G6299" i="6"/>
  <c r="G6298" i="6"/>
  <c r="G6297" i="6"/>
  <c r="G6296" i="6"/>
  <c r="G6295" i="6"/>
  <c r="G6294" i="6"/>
  <c r="G6293" i="6"/>
  <c r="G6292" i="6"/>
  <c r="G6291" i="6"/>
  <c r="H6291" i="6" s="1"/>
  <c r="I6291" i="6" s="1"/>
  <c r="G6290" i="6"/>
  <c r="G6289" i="6"/>
  <c r="G6288" i="6"/>
  <c r="G6287" i="6"/>
  <c r="G6286" i="6"/>
  <c r="H6286" i="6" s="1"/>
  <c r="I6286" i="6" s="1"/>
  <c r="G6285" i="6"/>
  <c r="H6285" i="6" s="1"/>
  <c r="I6285" i="6" s="1"/>
  <c r="G6284" i="6"/>
  <c r="G6283" i="6"/>
  <c r="G6282" i="6"/>
  <c r="G6281" i="6"/>
  <c r="G6280" i="6"/>
  <c r="H6280" i="6" s="1"/>
  <c r="I6280" i="6" s="1"/>
  <c r="G6279" i="6"/>
  <c r="G6278" i="6"/>
  <c r="G6277" i="6"/>
  <c r="H6277" i="6" s="1"/>
  <c r="I6277" i="6" s="1"/>
  <c r="G6276" i="6"/>
  <c r="H6276" i="6" s="1"/>
  <c r="I6276" i="6" s="1"/>
  <c r="G6275" i="6"/>
  <c r="H6275" i="6" s="1"/>
  <c r="I6275" i="6" s="1"/>
  <c r="G6274" i="6"/>
  <c r="H6274" i="6" s="1"/>
  <c r="I6274" i="6" s="1"/>
  <c r="G6273" i="6"/>
  <c r="H6273" i="6" s="1"/>
  <c r="I6273" i="6" s="1"/>
  <c r="G6272" i="6"/>
  <c r="H6272" i="6" s="1"/>
  <c r="I6272" i="6" s="1"/>
  <c r="G6271" i="6"/>
  <c r="H6271" i="6" s="1"/>
  <c r="I6271" i="6" s="1"/>
  <c r="G6270" i="6"/>
  <c r="G6269" i="6"/>
  <c r="G6268" i="6"/>
  <c r="G6267" i="6"/>
  <c r="G6266" i="6"/>
  <c r="G6265" i="6"/>
  <c r="G6264" i="6"/>
  <c r="G6263" i="6"/>
  <c r="H6263" i="6" s="1"/>
  <c r="I6263" i="6" s="1"/>
  <c r="G6262" i="6"/>
  <c r="G6261" i="6"/>
  <c r="G6260" i="6"/>
  <c r="G6259" i="6"/>
  <c r="G6258" i="6"/>
  <c r="G6257" i="6"/>
  <c r="G6256" i="6"/>
  <c r="G6255" i="6"/>
  <c r="G6254" i="6"/>
  <c r="H6254" i="6" s="1"/>
  <c r="I6254" i="6" s="1"/>
  <c r="G6253" i="6"/>
  <c r="H6253" i="6" s="1"/>
  <c r="I6253" i="6" s="1"/>
  <c r="G6252" i="6"/>
  <c r="H6252" i="6" s="1"/>
  <c r="I6252" i="6" s="1"/>
  <c r="G6251" i="6"/>
  <c r="G6250" i="6"/>
  <c r="G6249" i="6"/>
  <c r="G6248" i="6"/>
  <c r="G6247" i="6"/>
  <c r="G6246" i="6"/>
  <c r="H6246" i="6" s="1"/>
  <c r="I6246" i="6" s="1"/>
  <c r="G6245" i="6"/>
  <c r="G6244" i="6"/>
  <c r="G6243" i="6"/>
  <c r="G6242" i="6"/>
  <c r="G6241" i="6"/>
  <c r="G6240" i="6"/>
  <c r="H6240" i="6" s="1"/>
  <c r="I6240" i="6" s="1"/>
  <c r="G6239" i="6"/>
  <c r="G6238" i="6"/>
  <c r="G6237" i="6"/>
  <c r="G6236" i="6"/>
  <c r="G6235" i="6"/>
  <c r="G6234" i="6"/>
  <c r="G6233" i="6"/>
  <c r="G6232" i="6"/>
  <c r="G6231" i="6"/>
  <c r="H6231" i="6" s="1"/>
  <c r="I6231" i="6" s="1"/>
  <c r="G6230" i="6"/>
  <c r="G6229" i="6"/>
  <c r="G6228" i="6"/>
  <c r="G6227" i="6"/>
  <c r="G6226" i="6"/>
  <c r="G6225" i="6"/>
  <c r="G6224" i="6"/>
  <c r="G6223" i="6"/>
  <c r="G6222" i="6"/>
  <c r="G6221" i="6"/>
  <c r="G6220" i="6"/>
  <c r="G6219" i="6"/>
  <c r="G6218" i="6"/>
  <c r="G6217" i="6"/>
  <c r="G6216" i="6"/>
  <c r="G6215" i="6"/>
  <c r="G6214" i="6"/>
  <c r="G6213" i="6"/>
  <c r="G6212" i="6"/>
  <c r="G6211" i="6"/>
  <c r="G6210" i="6"/>
  <c r="G6209" i="6"/>
  <c r="G6208" i="6"/>
  <c r="G6207" i="6"/>
  <c r="G6206" i="6"/>
  <c r="G6205" i="6"/>
  <c r="G6204" i="6"/>
  <c r="G6203" i="6"/>
  <c r="G6202" i="6"/>
  <c r="H6202" i="6" s="1"/>
  <c r="I6202" i="6" s="1"/>
  <c r="G6201" i="6"/>
  <c r="G6200" i="6"/>
  <c r="G6199" i="6"/>
  <c r="H6199" i="6" s="1"/>
  <c r="I6199" i="6" s="1"/>
  <c r="G6198" i="6"/>
  <c r="G6197" i="6"/>
  <c r="G6196" i="6"/>
  <c r="G6195" i="6"/>
  <c r="G6194" i="6"/>
  <c r="G6193" i="6"/>
  <c r="G6192" i="6"/>
  <c r="H6191" i="6"/>
  <c r="G6191" i="6"/>
  <c r="G6190" i="6"/>
  <c r="G6189" i="6"/>
  <c r="G6188" i="6"/>
  <c r="G6187" i="6"/>
  <c r="G6186" i="6"/>
  <c r="G6185" i="6"/>
  <c r="G6184" i="6"/>
  <c r="G6183" i="6"/>
  <c r="G6182" i="6"/>
  <c r="G6181" i="6"/>
  <c r="H6181" i="6" s="1"/>
  <c r="I6181" i="6" s="1"/>
  <c r="G6180" i="6"/>
  <c r="H6180" i="6" s="1"/>
  <c r="I6180" i="6" s="1"/>
  <c r="G6179" i="6"/>
  <c r="G6178" i="6"/>
  <c r="G6177" i="6"/>
  <c r="G6176" i="6"/>
  <c r="G6175" i="6"/>
  <c r="G6174" i="6"/>
  <c r="G6173" i="6"/>
  <c r="G6172" i="6"/>
  <c r="G6171" i="6"/>
  <c r="G6170" i="6"/>
  <c r="G6169" i="6"/>
  <c r="G6168" i="6"/>
  <c r="G6167" i="6"/>
  <c r="G6166" i="6"/>
  <c r="G6165" i="6"/>
  <c r="G6164" i="6"/>
  <c r="G6163" i="6"/>
  <c r="G6162" i="6"/>
  <c r="G6161" i="6"/>
  <c r="G6160" i="6"/>
  <c r="G6159" i="6"/>
  <c r="G6158" i="6"/>
  <c r="G6157" i="6"/>
  <c r="G6156" i="6"/>
  <c r="G6155" i="6"/>
  <c r="H6155" i="6" s="1"/>
  <c r="I6155" i="6" s="1"/>
  <c r="G6154" i="6"/>
  <c r="G6153" i="6"/>
  <c r="G6152" i="6"/>
  <c r="G6151" i="6"/>
  <c r="G6150" i="6"/>
  <c r="G6149" i="6"/>
  <c r="G6148" i="6"/>
  <c r="G6147" i="6"/>
  <c r="G6146" i="6"/>
  <c r="G6145" i="6"/>
  <c r="G6144" i="6"/>
  <c r="G6143" i="6"/>
  <c r="G6142" i="6"/>
  <c r="G6141" i="6"/>
  <c r="G6140" i="6"/>
  <c r="G6139" i="6"/>
  <c r="G6138" i="6"/>
  <c r="G6137" i="6"/>
  <c r="G6136" i="6"/>
  <c r="G6135" i="6"/>
  <c r="G6134" i="6"/>
  <c r="G6133" i="6"/>
  <c r="G6132" i="6"/>
  <c r="G6131" i="6"/>
  <c r="G6130" i="6"/>
  <c r="G6129" i="6"/>
  <c r="H6129" i="6" s="1"/>
  <c r="I6129" i="6" s="1"/>
  <c r="G6128" i="6"/>
  <c r="H6128" i="6" s="1"/>
  <c r="I6128" i="6" s="1"/>
  <c r="H6127" i="6"/>
  <c r="I6127" i="6" s="1"/>
  <c r="G6127" i="6"/>
  <c r="G6126" i="6"/>
  <c r="H6126" i="6" s="1"/>
  <c r="I6126" i="6" s="1"/>
  <c r="I6125" i="6"/>
  <c r="G6125" i="6"/>
  <c r="H6125" i="6" s="1"/>
  <c r="G6124" i="6"/>
  <c r="G6123" i="6"/>
  <c r="G6122" i="6"/>
  <c r="G6121" i="6"/>
  <c r="G6120" i="6"/>
  <c r="G6119" i="6"/>
  <c r="G6118" i="6"/>
  <c r="G6117" i="6"/>
  <c r="G6116" i="6"/>
  <c r="G6115" i="6"/>
  <c r="G6114" i="6"/>
  <c r="G6113" i="6"/>
  <c r="G6112" i="6"/>
  <c r="G6111" i="6"/>
  <c r="G6110" i="6"/>
  <c r="H6110" i="6" s="1"/>
  <c r="I6110" i="6" s="1"/>
  <c r="G6109" i="6"/>
  <c r="H6109" i="6" s="1"/>
  <c r="I6109" i="6" s="1"/>
  <c r="G6108" i="6"/>
  <c r="H6108" i="6" s="1"/>
  <c r="I6108" i="6" s="1"/>
  <c r="G6107" i="6"/>
  <c r="H6107" i="6" s="1"/>
  <c r="I6107" i="6" s="1"/>
  <c r="G6106" i="6"/>
  <c r="G6105" i="6"/>
  <c r="G6104" i="6"/>
  <c r="G6103" i="6"/>
  <c r="G6102" i="6"/>
  <c r="G6101" i="6"/>
  <c r="G6100" i="6"/>
  <c r="G6099" i="6"/>
  <c r="G6098" i="6"/>
  <c r="G6097" i="6"/>
  <c r="G6096" i="6"/>
  <c r="G6095" i="6"/>
  <c r="G6094" i="6"/>
  <c r="G6093" i="6"/>
  <c r="H6093" i="6" s="1"/>
  <c r="I6093" i="6" s="1"/>
  <c r="G6092" i="6"/>
  <c r="G6091" i="6"/>
  <c r="G6090" i="6"/>
  <c r="G6089" i="6"/>
  <c r="G6088" i="6"/>
  <c r="G6087" i="6"/>
  <c r="G6086" i="6"/>
  <c r="G6085" i="6"/>
  <c r="G6084" i="6"/>
  <c r="G6083" i="6"/>
  <c r="H6083" i="6" s="1"/>
  <c r="I6083" i="6" s="1"/>
  <c r="G6082" i="6"/>
  <c r="G6081" i="6"/>
  <c r="G6080" i="6"/>
  <c r="H6080" i="6" s="1"/>
  <c r="I6080" i="6" s="1"/>
  <c r="G6079" i="6"/>
  <c r="G6078" i="6"/>
  <c r="G6077" i="6"/>
  <c r="G6076" i="6"/>
  <c r="G6075" i="6"/>
  <c r="G6074" i="6"/>
  <c r="G6073" i="6"/>
  <c r="G6072" i="6"/>
  <c r="G6071" i="6"/>
  <c r="G6070" i="6"/>
  <c r="G6069" i="6"/>
  <c r="G6068" i="6"/>
  <c r="G6067" i="6"/>
  <c r="G6066" i="6"/>
  <c r="G6065" i="6"/>
  <c r="G6064" i="6"/>
  <c r="G6063" i="6"/>
  <c r="G6062" i="6"/>
  <c r="G6061" i="6"/>
  <c r="G6060" i="6"/>
  <c r="G6059" i="6"/>
  <c r="G6058" i="6"/>
  <c r="G6057" i="6"/>
  <c r="G6056" i="6"/>
  <c r="G6055" i="6"/>
  <c r="H6055" i="6" s="1"/>
  <c r="I6055" i="6" s="1"/>
  <c r="G6054" i="6"/>
  <c r="H6054" i="6" s="1"/>
  <c r="I6054" i="6" s="1"/>
  <c r="G6053" i="6"/>
  <c r="G6052" i="6"/>
  <c r="G6051" i="6"/>
  <c r="G6050" i="6"/>
  <c r="G6049" i="6"/>
  <c r="G6048" i="6"/>
  <c r="G6047" i="6"/>
  <c r="G6046" i="6"/>
  <c r="G6045" i="6"/>
  <c r="G6044" i="6"/>
  <c r="G6043" i="6"/>
  <c r="G6042" i="6"/>
  <c r="G6041" i="6"/>
  <c r="G6040" i="6"/>
  <c r="G6039" i="6"/>
  <c r="G6038" i="6"/>
  <c r="G6037" i="6"/>
  <c r="G6036" i="6"/>
  <c r="G6035" i="6"/>
  <c r="G6034" i="6"/>
  <c r="G6033" i="6"/>
  <c r="G6032" i="6"/>
  <c r="G6031" i="6"/>
  <c r="G6030" i="6"/>
  <c r="G6029" i="6"/>
  <c r="G6028" i="6"/>
  <c r="H6028" i="6" s="1"/>
  <c r="I6028" i="6" s="1"/>
  <c r="G6027" i="6"/>
  <c r="G6026" i="6"/>
  <c r="G6025" i="6"/>
  <c r="G6024" i="6"/>
  <c r="G6023" i="6"/>
  <c r="G6022" i="6"/>
  <c r="G6021" i="6"/>
  <c r="G6020" i="6"/>
  <c r="G6019" i="6"/>
  <c r="G6018" i="6"/>
  <c r="G6017" i="6"/>
  <c r="G6016" i="6"/>
  <c r="G6015" i="6"/>
  <c r="G6014" i="6"/>
  <c r="G6013" i="6"/>
  <c r="G6012" i="6"/>
  <c r="G6011" i="6"/>
  <c r="G6010" i="6"/>
  <c r="G6009" i="6"/>
  <c r="G6008" i="6"/>
  <c r="G6007" i="6"/>
  <c r="G6006" i="6"/>
  <c r="G6005" i="6"/>
  <c r="G6004" i="6"/>
  <c r="G6003" i="6"/>
  <c r="G6002" i="6"/>
  <c r="H6002" i="6" s="1"/>
  <c r="I6002" i="6" s="1"/>
  <c r="G6001" i="6"/>
  <c r="G6000" i="6"/>
  <c r="G5999" i="6"/>
  <c r="G5998" i="6"/>
  <c r="G5997" i="6"/>
  <c r="G5996" i="6"/>
  <c r="G5995" i="6"/>
  <c r="H5995" i="6" s="1"/>
  <c r="I5995" i="6" s="1"/>
  <c r="G5994" i="6"/>
  <c r="G5993" i="6"/>
  <c r="G5992" i="6"/>
  <c r="G5991" i="6"/>
  <c r="G5990" i="6"/>
  <c r="H5989" i="6"/>
  <c r="I5989" i="6" s="1"/>
  <c r="G5989" i="6"/>
  <c r="G5988" i="6"/>
  <c r="G5987" i="6"/>
  <c r="H5987" i="6" s="1"/>
  <c r="G5986" i="6"/>
  <c r="G5985" i="6"/>
  <c r="G5984" i="6"/>
  <c r="G5983" i="6"/>
  <c r="G5982" i="6"/>
  <c r="H5982" i="6" s="1"/>
  <c r="I5982" i="6" s="1"/>
  <c r="G5981" i="6"/>
  <c r="G5980" i="6"/>
  <c r="G5979" i="6"/>
  <c r="G5978" i="6"/>
  <c r="G5977" i="6"/>
  <c r="G5976" i="6"/>
  <c r="G5975" i="6"/>
  <c r="G5974" i="6"/>
  <c r="G5973" i="6"/>
  <c r="G5972" i="6"/>
  <c r="G5971" i="6"/>
  <c r="G5970" i="6"/>
  <c r="G5969" i="6"/>
  <c r="G5968" i="6"/>
  <c r="G5967" i="6"/>
  <c r="G5966" i="6"/>
  <c r="G5965" i="6"/>
  <c r="G5964" i="6"/>
  <c r="G5963" i="6"/>
  <c r="H5963" i="6" s="1"/>
  <c r="I5963" i="6" s="1"/>
  <c r="G5962" i="6"/>
  <c r="G5961" i="6"/>
  <c r="G5960" i="6"/>
  <c r="G5959" i="6"/>
  <c r="G5958" i="6"/>
  <c r="G5957" i="6"/>
  <c r="G5956" i="6"/>
  <c r="G5955" i="6"/>
  <c r="G5954" i="6"/>
  <c r="G5953" i="6"/>
  <c r="G5952" i="6"/>
  <c r="G5951" i="6"/>
  <c r="G5950" i="6"/>
  <c r="G5949" i="6"/>
  <c r="G5948" i="6"/>
  <c r="G5947" i="6"/>
  <c r="G5946" i="6"/>
  <c r="H5946" i="6" s="1"/>
  <c r="I5946" i="6" s="1"/>
  <c r="G5945" i="6"/>
  <c r="G5944" i="6"/>
  <c r="G5943" i="6"/>
  <c r="G5942" i="6"/>
  <c r="G5941" i="6"/>
  <c r="G5940" i="6"/>
  <c r="G5939" i="6"/>
  <c r="G5938" i="6"/>
  <c r="G5937" i="6"/>
  <c r="G5936" i="6"/>
  <c r="G5935" i="6"/>
  <c r="G5934" i="6"/>
  <c r="G5933" i="6"/>
  <c r="G5932" i="6"/>
  <c r="G5931" i="6"/>
  <c r="G5930" i="6"/>
  <c r="G5929" i="6"/>
  <c r="G5928" i="6"/>
  <c r="H5928" i="6" s="1"/>
  <c r="I5928" i="6" s="1"/>
  <c r="G5927" i="6"/>
  <c r="G5926" i="6"/>
  <c r="G5925" i="6"/>
  <c r="G5924" i="6"/>
  <c r="G5923" i="6"/>
  <c r="G5922" i="6"/>
  <c r="G5921" i="6"/>
  <c r="G5920" i="6"/>
  <c r="G5919" i="6"/>
  <c r="G5918" i="6"/>
  <c r="G5917" i="6"/>
  <c r="G5916" i="6"/>
  <c r="G5915" i="6"/>
  <c r="G5914" i="6"/>
  <c r="G5913" i="6"/>
  <c r="G5912" i="6"/>
  <c r="G5911" i="6"/>
  <c r="G5910" i="6"/>
  <c r="G5909" i="6"/>
  <c r="G5908" i="6"/>
  <c r="G5907" i="6"/>
  <c r="G5906" i="6"/>
  <c r="G5905" i="6"/>
  <c r="G5904" i="6"/>
  <c r="G5903" i="6"/>
  <c r="G5902" i="6"/>
  <c r="G5901" i="6"/>
  <c r="G5900" i="6"/>
  <c r="H5899" i="6"/>
  <c r="I5899" i="6" s="1"/>
  <c r="G5899" i="6"/>
  <c r="G5898" i="6"/>
  <c r="G5897" i="6"/>
  <c r="G5896" i="6"/>
  <c r="G5895" i="6"/>
  <c r="G5894" i="6"/>
  <c r="G5893" i="6"/>
  <c r="G5892" i="6"/>
  <c r="G5891" i="6"/>
  <c r="G5890" i="6"/>
  <c r="G5889" i="6"/>
  <c r="G5888" i="6"/>
  <c r="G5887" i="6"/>
  <c r="G5886" i="6"/>
  <c r="G5885" i="6"/>
  <c r="G5884" i="6"/>
  <c r="G5883" i="6"/>
  <c r="G5882" i="6"/>
  <c r="G5881" i="6"/>
  <c r="G5880" i="6"/>
  <c r="G5879" i="6"/>
  <c r="G5878" i="6"/>
  <c r="G5877" i="6"/>
  <c r="G5876" i="6"/>
  <c r="G5875" i="6"/>
  <c r="G5874" i="6"/>
  <c r="G5873" i="6"/>
  <c r="G5872" i="6"/>
  <c r="G5871" i="6"/>
  <c r="H5871" i="6" s="1"/>
  <c r="G5870" i="6"/>
  <c r="G5869" i="6"/>
  <c r="G5868" i="6"/>
  <c r="G5867" i="6"/>
  <c r="H5867" i="6" s="1"/>
  <c r="I5867" i="6" s="1"/>
  <c r="G5866" i="6"/>
  <c r="G5865" i="6"/>
  <c r="G5864" i="6"/>
  <c r="G5863" i="6"/>
  <c r="G5862" i="6"/>
  <c r="G5861" i="6"/>
  <c r="G5860" i="6"/>
  <c r="H5859" i="6"/>
  <c r="I5859" i="6" s="1"/>
  <c r="G5859" i="6"/>
  <c r="G5858" i="6"/>
  <c r="G5857" i="6"/>
  <c r="G5856" i="6"/>
  <c r="G5855" i="6"/>
  <c r="G5854" i="6"/>
  <c r="G5853" i="6"/>
  <c r="G5852" i="6"/>
  <c r="G5851" i="6"/>
  <c r="G5850" i="6"/>
  <c r="G5849" i="6"/>
  <c r="G5848" i="6"/>
  <c r="G5847" i="6"/>
  <c r="G5846" i="6"/>
  <c r="G5845" i="6"/>
  <c r="G5844" i="6"/>
  <c r="G5843" i="6"/>
  <c r="G5842" i="6"/>
  <c r="G5841" i="6"/>
  <c r="G5840" i="6"/>
  <c r="G5839" i="6"/>
  <c r="G5838" i="6"/>
  <c r="G5837" i="6"/>
  <c r="G5836" i="6"/>
  <c r="G5835" i="6"/>
  <c r="G5834" i="6"/>
  <c r="H5834" i="6" s="1"/>
  <c r="I5834" i="6" s="1"/>
  <c r="G5833" i="6"/>
  <c r="G5832" i="6"/>
  <c r="G5831" i="6"/>
  <c r="G5830" i="6"/>
  <c r="G5829" i="6"/>
  <c r="G5828" i="6"/>
  <c r="G5827" i="6"/>
  <c r="G5826" i="6"/>
  <c r="G5825" i="6"/>
  <c r="G5824" i="6"/>
  <c r="H5824" i="6" s="1"/>
  <c r="I5824" i="6" s="1"/>
  <c r="G5823" i="6"/>
  <c r="G5822" i="6"/>
  <c r="G5821" i="6"/>
  <c r="G5820" i="6"/>
  <c r="G5819" i="6"/>
  <c r="G5818" i="6"/>
  <c r="G5817" i="6"/>
  <c r="G5816" i="6"/>
  <c r="G5815" i="6"/>
  <c r="G5814" i="6"/>
  <c r="G5813" i="6"/>
  <c r="G5812" i="6"/>
  <c r="G5811" i="6"/>
  <c r="G5810" i="6"/>
  <c r="G5809" i="6"/>
  <c r="G5808" i="6"/>
  <c r="G5807" i="6"/>
  <c r="G5806" i="6"/>
  <c r="G5805" i="6"/>
  <c r="G5804" i="6"/>
  <c r="G5803" i="6"/>
  <c r="G5802" i="6"/>
  <c r="G5801" i="6"/>
  <c r="G5800" i="6"/>
  <c r="G5799" i="6"/>
  <c r="H5798" i="6"/>
  <c r="G5798" i="6"/>
  <c r="G5797" i="6"/>
  <c r="G5796" i="6"/>
  <c r="H5796" i="6" s="1"/>
  <c r="I5796" i="6" s="1"/>
  <c r="G5795" i="6"/>
  <c r="G5794" i="6"/>
  <c r="G5793" i="6"/>
  <c r="G5792" i="6"/>
  <c r="G5791" i="6"/>
  <c r="G5790" i="6"/>
  <c r="G5789" i="6"/>
  <c r="G5788" i="6"/>
  <c r="G5787" i="6"/>
  <c r="G5786" i="6"/>
  <c r="G5785" i="6"/>
  <c r="G5784" i="6"/>
  <c r="G5783" i="6"/>
  <c r="G5782" i="6"/>
  <c r="G5781" i="6"/>
  <c r="G5780" i="6"/>
  <c r="G5779" i="6"/>
  <c r="G5778" i="6"/>
  <c r="G5777" i="6"/>
  <c r="G5776" i="6"/>
  <c r="G5775" i="6"/>
  <c r="G5774" i="6"/>
  <c r="G5773" i="6"/>
  <c r="G5772" i="6"/>
  <c r="G5771" i="6"/>
  <c r="G5770" i="6"/>
  <c r="G5769" i="6"/>
  <c r="G5768" i="6"/>
  <c r="G5767" i="6"/>
  <c r="G5766" i="6"/>
  <c r="G5765" i="6"/>
  <c r="G5764" i="6"/>
  <c r="G5763" i="6"/>
  <c r="G5762" i="6"/>
  <c r="G5761" i="6"/>
  <c r="G5760" i="6"/>
  <c r="G5759" i="6"/>
  <c r="G5758" i="6"/>
  <c r="G5757" i="6"/>
  <c r="G5756" i="6"/>
  <c r="G5755" i="6"/>
  <c r="G5754" i="6"/>
  <c r="G5753" i="6"/>
  <c r="G5752" i="6"/>
  <c r="G5751" i="6"/>
  <c r="G5750" i="6"/>
  <c r="H5749" i="6"/>
  <c r="G5749" i="6"/>
  <c r="G5748" i="6"/>
  <c r="G5747" i="6"/>
  <c r="G5746" i="6"/>
  <c r="G5745" i="6"/>
  <c r="G5744" i="6"/>
  <c r="G5743" i="6"/>
  <c r="G5742" i="6"/>
  <c r="G5741" i="6"/>
  <c r="G5740" i="6"/>
  <c r="G5739" i="6"/>
  <c r="G5738" i="6"/>
  <c r="G5737" i="6"/>
  <c r="G5736" i="6"/>
  <c r="G5735" i="6"/>
  <c r="G5734" i="6"/>
  <c r="G5733" i="6"/>
  <c r="G5732" i="6"/>
  <c r="H5732" i="6" s="1"/>
  <c r="I5732" i="6" s="1"/>
  <c r="G5731" i="6"/>
  <c r="G5730" i="6"/>
  <c r="G5729" i="6"/>
  <c r="G5728" i="6"/>
  <c r="G5727" i="6"/>
  <c r="G5726" i="6"/>
  <c r="G5725" i="6"/>
  <c r="G5724" i="6"/>
  <c r="G5723" i="6"/>
  <c r="H5723" i="6" s="1"/>
  <c r="I5723" i="6" s="1"/>
  <c r="G5722" i="6"/>
  <c r="G5721" i="6"/>
  <c r="G5720" i="6"/>
  <c r="G5719" i="6"/>
  <c r="G5718" i="6"/>
  <c r="G5717" i="6"/>
  <c r="H5717" i="6" s="1"/>
  <c r="G5716" i="6"/>
  <c r="G5715" i="6"/>
  <c r="G5714" i="6"/>
  <c r="G5713" i="6"/>
  <c r="G5712" i="6"/>
  <c r="G5711" i="6"/>
  <c r="G5710" i="6"/>
  <c r="G5709" i="6"/>
  <c r="G5708" i="6"/>
  <c r="G5707" i="6"/>
  <c r="G5706" i="6"/>
  <c r="G5705" i="6"/>
  <c r="G5704" i="6"/>
  <c r="G5703" i="6"/>
  <c r="G5702" i="6"/>
  <c r="G5701" i="6"/>
  <c r="G5700" i="6"/>
  <c r="G5699" i="6"/>
  <c r="G5698" i="6"/>
  <c r="G5697" i="6"/>
  <c r="H6833" i="6" s="1"/>
  <c r="I6833" i="6" s="1"/>
  <c r="G5696" i="6"/>
  <c r="G5695" i="6"/>
  <c r="G5694" i="6"/>
  <c r="G5693" i="6"/>
  <c r="G5692" i="6"/>
  <c r="G5691" i="6"/>
  <c r="G5690" i="6"/>
  <c r="G5689" i="6"/>
  <c r="G5688" i="6"/>
  <c r="G5687" i="6"/>
  <c r="G5686" i="6"/>
  <c r="G5685" i="6"/>
  <c r="G5684" i="6"/>
  <c r="G5683" i="6"/>
  <c r="G5682" i="6"/>
  <c r="H5682" i="6" s="1"/>
  <c r="I5682" i="6" s="1"/>
  <c r="G5681" i="6"/>
  <c r="G5680" i="6"/>
  <c r="G5679" i="6"/>
  <c r="G5678" i="6"/>
  <c r="G5677" i="6"/>
  <c r="G5676" i="6"/>
  <c r="G5675" i="6"/>
  <c r="G5674" i="6"/>
  <c r="G5673" i="6"/>
  <c r="G5672" i="6"/>
  <c r="G5671" i="6"/>
  <c r="G5670" i="6"/>
  <c r="G5669" i="6"/>
  <c r="G5668" i="6"/>
  <c r="G5667" i="6"/>
  <c r="G5666" i="6"/>
  <c r="G5665" i="6"/>
  <c r="G5664" i="6"/>
  <c r="G5663" i="6"/>
  <c r="G5662" i="6"/>
  <c r="G5661" i="6"/>
  <c r="G5660" i="6"/>
  <c r="G5659" i="6"/>
  <c r="G5658" i="6"/>
  <c r="G5657" i="6"/>
  <c r="G5656" i="6"/>
  <c r="G5655" i="6"/>
  <c r="G5654" i="6"/>
  <c r="H5654" i="6" s="1"/>
  <c r="I5654" i="6" s="1"/>
  <c r="H5653" i="6"/>
  <c r="I5653" i="6" s="1"/>
  <c r="G5653" i="6"/>
  <c r="G5652" i="6"/>
  <c r="G5651" i="6"/>
  <c r="G5650" i="6"/>
  <c r="G5649" i="6"/>
  <c r="G5648" i="6"/>
  <c r="H5648" i="6" s="1"/>
  <c r="I5648" i="6" s="1"/>
  <c r="G5647" i="6"/>
  <c r="H5647" i="6" s="1"/>
  <c r="I5647" i="6" s="1"/>
  <c r="G5646" i="6"/>
  <c r="H5646" i="6" s="1"/>
  <c r="I5646" i="6" s="1"/>
  <c r="H5645" i="6"/>
  <c r="I5645" i="6" s="1"/>
  <c r="G5645" i="6"/>
  <c r="G5644" i="6"/>
  <c r="H5644" i="6" s="1"/>
  <c r="I5644" i="6" s="1"/>
  <c r="G5643" i="6"/>
  <c r="H5643" i="6" s="1"/>
  <c r="I5643" i="6" s="1"/>
  <c r="G5642" i="6"/>
  <c r="H5642" i="6" s="1"/>
  <c r="I5642" i="6" s="1"/>
  <c r="H5641" i="6"/>
  <c r="I5641" i="6" s="1"/>
  <c r="G5641" i="6"/>
  <c r="G5640" i="6"/>
  <c r="H5640" i="6" s="1"/>
  <c r="I5640" i="6" s="1"/>
  <c r="H5639" i="6"/>
  <c r="I5639" i="6" s="1"/>
  <c r="G5639" i="6"/>
  <c r="G5638" i="6"/>
  <c r="H5638" i="6" s="1"/>
  <c r="I5638" i="6" s="1"/>
  <c r="G5637" i="6"/>
  <c r="H5637" i="6" s="1"/>
  <c r="I5637" i="6" s="1"/>
  <c r="G5636" i="6"/>
  <c r="H5636" i="6" s="1"/>
  <c r="I5636" i="6" s="1"/>
  <c r="G5635" i="6"/>
  <c r="H5635" i="6" s="1"/>
  <c r="I5635" i="6" s="1"/>
  <c r="G5634" i="6"/>
  <c r="H5634" i="6" s="1"/>
  <c r="I5634" i="6" s="1"/>
  <c r="H5633" i="6"/>
  <c r="I5633" i="6" s="1"/>
  <c r="G5633" i="6"/>
  <c r="G5632" i="6"/>
  <c r="H5632" i="6" s="1"/>
  <c r="I5632" i="6" s="1"/>
  <c r="G5631" i="6"/>
  <c r="H5631" i="6" s="1"/>
  <c r="I5631" i="6" s="1"/>
  <c r="G5630" i="6"/>
  <c r="H5630" i="6" s="1"/>
  <c r="I5630" i="6" s="1"/>
  <c r="H5629" i="6"/>
  <c r="I5629" i="6" s="1"/>
  <c r="G5629" i="6"/>
  <c r="G5628" i="6"/>
  <c r="H5628" i="6" s="1"/>
  <c r="I5628" i="6" s="1"/>
  <c r="G5627" i="6"/>
  <c r="H5627" i="6" s="1"/>
  <c r="I5627" i="6" s="1"/>
  <c r="G5626" i="6"/>
  <c r="H5626" i="6" s="1"/>
  <c r="I5626" i="6" s="1"/>
  <c r="H5625" i="6"/>
  <c r="I5625" i="6" s="1"/>
  <c r="G5625" i="6"/>
  <c r="G5624" i="6"/>
  <c r="H5624" i="6" s="1"/>
  <c r="I5624" i="6" s="1"/>
  <c r="H5623" i="6"/>
  <c r="I5623" i="6" s="1"/>
  <c r="G5623" i="6"/>
  <c r="G5622" i="6"/>
  <c r="H5622" i="6" s="1"/>
  <c r="I5622" i="6" s="1"/>
  <c r="G5621" i="6"/>
  <c r="H5621" i="6" s="1"/>
  <c r="I5621" i="6" s="1"/>
  <c r="G5620" i="6"/>
  <c r="H5620" i="6" s="1"/>
  <c r="I5620" i="6" s="1"/>
  <c r="G5619" i="6"/>
  <c r="H5619" i="6" s="1"/>
  <c r="I5619" i="6" s="1"/>
  <c r="G5618" i="6"/>
  <c r="H5618" i="6" s="1"/>
  <c r="I5618" i="6" s="1"/>
  <c r="H5617" i="6"/>
  <c r="I5617" i="6" s="1"/>
  <c r="G5617" i="6"/>
  <c r="G5616" i="6"/>
  <c r="H5616" i="6" s="1"/>
  <c r="I5616" i="6" s="1"/>
  <c r="G5615" i="6"/>
  <c r="H5615" i="6" s="1"/>
  <c r="I5615" i="6" s="1"/>
  <c r="G5614" i="6"/>
  <c r="H5614" i="6" s="1"/>
  <c r="I5614" i="6" s="1"/>
  <c r="H5613" i="6"/>
  <c r="I5613" i="6" s="1"/>
  <c r="G5613" i="6"/>
  <c r="G5612" i="6"/>
  <c r="H5612" i="6" s="1"/>
  <c r="I5612" i="6" s="1"/>
  <c r="G5611" i="6"/>
  <c r="H5611" i="6" s="1"/>
  <c r="I5611" i="6" s="1"/>
  <c r="G5610" i="6"/>
  <c r="H5610" i="6" s="1"/>
  <c r="I5610" i="6" s="1"/>
  <c r="H5609" i="6"/>
  <c r="I5609" i="6" s="1"/>
  <c r="G5609" i="6"/>
  <c r="G5608" i="6"/>
  <c r="H5608" i="6" s="1"/>
  <c r="I5608" i="6" s="1"/>
  <c r="H5607" i="6"/>
  <c r="I5607" i="6" s="1"/>
  <c r="G5607" i="6"/>
  <c r="G5606" i="6"/>
  <c r="H5606" i="6" s="1"/>
  <c r="I5606" i="6" s="1"/>
  <c r="G5605" i="6"/>
  <c r="H5605" i="6" s="1"/>
  <c r="I5605" i="6" s="1"/>
  <c r="G5604" i="6"/>
  <c r="H5604" i="6" s="1"/>
  <c r="I5604" i="6" s="1"/>
  <c r="G5603" i="6"/>
  <c r="H5603" i="6" s="1"/>
  <c r="I5603" i="6" s="1"/>
  <c r="G5602" i="6"/>
  <c r="H5602" i="6" s="1"/>
  <c r="I5602" i="6" s="1"/>
  <c r="H5601" i="6"/>
  <c r="I5601" i="6" s="1"/>
  <c r="G5601" i="6"/>
  <c r="G5600" i="6"/>
  <c r="H5600" i="6" s="1"/>
  <c r="I5600" i="6" s="1"/>
  <c r="G5599" i="6"/>
  <c r="H5599" i="6" s="1"/>
  <c r="I5599" i="6" s="1"/>
  <c r="G5598" i="6"/>
  <c r="H5598" i="6" s="1"/>
  <c r="I5598" i="6" s="1"/>
  <c r="H5597" i="6"/>
  <c r="I5597" i="6" s="1"/>
  <c r="G5597" i="6"/>
  <c r="G5596" i="6"/>
  <c r="H5596" i="6" s="1"/>
  <c r="I5596" i="6" s="1"/>
  <c r="G5595" i="6"/>
  <c r="H5595" i="6" s="1"/>
  <c r="I5595" i="6" s="1"/>
  <c r="G5594" i="6"/>
  <c r="H5594" i="6" s="1"/>
  <c r="I5594" i="6" s="1"/>
  <c r="H5593" i="6"/>
  <c r="I5593" i="6" s="1"/>
  <c r="G5593" i="6"/>
  <c r="G5592" i="6"/>
  <c r="H5592" i="6" s="1"/>
  <c r="I5592" i="6" s="1"/>
  <c r="H5591" i="6"/>
  <c r="I5591" i="6" s="1"/>
  <c r="G5591" i="6"/>
  <c r="G5590" i="6"/>
  <c r="H5590" i="6" s="1"/>
  <c r="I5590" i="6" s="1"/>
  <c r="G5589" i="6"/>
  <c r="H5589" i="6" s="1"/>
  <c r="I5589" i="6" s="1"/>
  <c r="G5588" i="6"/>
  <c r="H5588" i="6" s="1"/>
  <c r="I5588" i="6" s="1"/>
  <c r="G5587" i="6"/>
  <c r="H5587" i="6" s="1"/>
  <c r="I5587" i="6" s="1"/>
  <c r="G5586" i="6"/>
  <c r="H5586" i="6" s="1"/>
  <c r="I5586" i="6" s="1"/>
  <c r="H5585" i="6"/>
  <c r="I5585" i="6" s="1"/>
  <c r="G5585" i="6"/>
  <c r="G5584" i="6"/>
  <c r="H5584" i="6" s="1"/>
  <c r="I5584" i="6" s="1"/>
  <c r="G5583" i="6"/>
  <c r="H5583" i="6" s="1"/>
  <c r="I5583" i="6" s="1"/>
  <c r="G5582" i="6"/>
  <c r="H5582" i="6" s="1"/>
  <c r="I5582" i="6" s="1"/>
  <c r="H5581" i="6"/>
  <c r="I5581" i="6" s="1"/>
  <c r="G5581" i="6"/>
  <c r="G5580" i="6"/>
  <c r="H5580" i="6" s="1"/>
  <c r="I5580" i="6" s="1"/>
  <c r="G5579" i="6"/>
  <c r="H5579" i="6" s="1"/>
  <c r="I5579" i="6" s="1"/>
  <c r="G5578" i="6"/>
  <c r="H5578" i="6" s="1"/>
  <c r="I5578" i="6" s="1"/>
  <c r="G5577" i="6"/>
  <c r="H5577" i="6" s="1"/>
  <c r="I5577" i="6" s="1"/>
  <c r="G5576" i="6"/>
  <c r="H5576" i="6" s="1"/>
  <c r="I5576" i="6" s="1"/>
  <c r="H5575" i="6"/>
  <c r="I5575" i="6" s="1"/>
  <c r="G5575" i="6"/>
  <c r="G5574" i="6"/>
  <c r="H5574" i="6" s="1"/>
  <c r="I5574" i="6" s="1"/>
  <c r="G5573" i="6"/>
  <c r="H5573" i="6" s="1"/>
  <c r="I5573" i="6" s="1"/>
  <c r="G5572" i="6"/>
  <c r="H5572" i="6" s="1"/>
  <c r="I5572" i="6" s="1"/>
  <c r="G5571" i="6"/>
  <c r="H5571" i="6" s="1"/>
  <c r="I5571" i="6" s="1"/>
  <c r="G5570" i="6"/>
  <c r="H5570" i="6" s="1"/>
  <c r="I5570" i="6" s="1"/>
  <c r="H5569" i="6"/>
  <c r="I5569" i="6" s="1"/>
  <c r="G5569" i="6"/>
  <c r="G5568" i="6"/>
  <c r="H5568" i="6" s="1"/>
  <c r="I5568" i="6" s="1"/>
  <c r="G5567" i="6"/>
  <c r="H5567" i="6" s="1"/>
  <c r="I5567" i="6" s="1"/>
  <c r="G5566" i="6"/>
  <c r="H5566" i="6" s="1"/>
  <c r="I5566" i="6" s="1"/>
  <c r="G5565" i="6"/>
  <c r="H5565" i="6" s="1"/>
  <c r="I5565" i="6" s="1"/>
  <c r="G5564" i="6"/>
  <c r="H5564" i="6" s="1"/>
  <c r="I5564" i="6" s="1"/>
  <c r="G5563" i="6"/>
  <c r="H5563" i="6" s="1"/>
  <c r="I5563" i="6" s="1"/>
  <c r="G5562" i="6"/>
  <c r="H5562" i="6" s="1"/>
  <c r="I5562" i="6" s="1"/>
  <c r="H5561" i="6"/>
  <c r="I5561" i="6" s="1"/>
  <c r="G5561" i="6"/>
  <c r="G5560" i="6"/>
  <c r="H5560" i="6" s="1"/>
  <c r="I5560" i="6" s="1"/>
  <c r="G5559" i="6"/>
  <c r="H5559" i="6" s="1"/>
  <c r="I5559" i="6" s="1"/>
  <c r="G5558" i="6"/>
  <c r="H5558" i="6" s="1"/>
  <c r="I5558" i="6" s="1"/>
  <c r="G5557" i="6"/>
  <c r="H5557" i="6" s="1"/>
  <c r="I5557" i="6" s="1"/>
  <c r="G5556" i="6"/>
  <c r="H5556" i="6" s="1"/>
  <c r="I5556" i="6" s="1"/>
  <c r="G5555" i="6"/>
  <c r="H5555" i="6" s="1"/>
  <c r="I5555" i="6" s="1"/>
  <c r="G5554" i="6"/>
  <c r="H5554" i="6" s="1"/>
  <c r="I5554" i="6" s="1"/>
  <c r="G5553" i="6"/>
  <c r="H5553" i="6" s="1"/>
  <c r="I5553" i="6" s="1"/>
  <c r="G5552" i="6"/>
  <c r="H5552" i="6" s="1"/>
  <c r="I5552" i="6" s="1"/>
  <c r="H5551" i="6"/>
  <c r="I5551" i="6" s="1"/>
  <c r="G5551" i="6"/>
  <c r="G5550" i="6"/>
  <c r="H5550" i="6" s="1"/>
  <c r="I5550" i="6" s="1"/>
  <c r="G5549" i="6"/>
  <c r="H5549" i="6" s="1"/>
  <c r="I5549" i="6" s="1"/>
  <c r="G5548" i="6"/>
  <c r="H5548" i="6" s="1"/>
  <c r="I5548" i="6" s="1"/>
  <c r="H5547" i="6"/>
  <c r="I5547" i="6" s="1"/>
  <c r="G5547" i="6"/>
  <c r="G5546" i="6"/>
  <c r="H5546" i="6" s="1"/>
  <c r="I5546" i="6" s="1"/>
  <c r="G5545" i="6"/>
  <c r="H5545" i="6" s="1"/>
  <c r="I5545" i="6" s="1"/>
  <c r="G5544" i="6"/>
  <c r="H5544" i="6" s="1"/>
  <c r="I5544" i="6" s="1"/>
  <c r="H5543" i="6"/>
  <c r="I5543" i="6" s="1"/>
  <c r="G5543" i="6"/>
  <c r="G5542" i="6"/>
  <c r="H5542" i="6" s="1"/>
  <c r="I5542" i="6" s="1"/>
  <c r="G5541" i="6"/>
  <c r="H5541" i="6" s="1"/>
  <c r="I5541" i="6" s="1"/>
  <c r="G5540" i="6"/>
  <c r="H5540" i="6" s="1"/>
  <c r="I5540" i="6" s="1"/>
  <c r="G5539" i="6"/>
  <c r="H5539" i="6" s="1"/>
  <c r="I5539" i="6" s="1"/>
  <c r="G5538" i="6"/>
  <c r="H5538" i="6" s="1"/>
  <c r="I5538" i="6" s="1"/>
  <c r="H5537" i="6"/>
  <c r="I5537" i="6" s="1"/>
  <c r="G5537" i="6"/>
  <c r="G5536" i="6"/>
  <c r="H5536" i="6" s="1"/>
  <c r="I5536" i="6" s="1"/>
  <c r="G5535" i="6"/>
  <c r="H5535" i="6" s="1"/>
  <c r="I5535" i="6" s="1"/>
  <c r="G5534" i="6"/>
  <c r="H5534" i="6" s="1"/>
  <c r="I5534" i="6" s="1"/>
  <c r="G5533" i="6"/>
  <c r="H5533" i="6" s="1"/>
  <c r="I5533" i="6" s="1"/>
  <c r="G5532" i="6"/>
  <c r="H5532" i="6" s="1"/>
  <c r="I5532" i="6" s="1"/>
  <c r="G5531" i="6"/>
  <c r="H5531" i="6" s="1"/>
  <c r="I5531" i="6" s="1"/>
  <c r="G5530" i="6"/>
  <c r="H5530" i="6" s="1"/>
  <c r="I5530" i="6" s="1"/>
  <c r="H5529" i="6"/>
  <c r="I5529" i="6" s="1"/>
  <c r="G5529" i="6"/>
  <c r="G5528" i="6"/>
  <c r="H5528" i="6" s="1"/>
  <c r="I5528" i="6" s="1"/>
  <c r="G5527" i="6"/>
  <c r="H5527" i="6" s="1"/>
  <c r="I5527" i="6" s="1"/>
  <c r="G5526" i="6"/>
  <c r="H5526" i="6" s="1"/>
  <c r="I5526" i="6" s="1"/>
  <c r="G5525" i="6"/>
  <c r="H5525" i="6" s="1"/>
  <c r="I5525" i="6" s="1"/>
  <c r="G5524" i="6"/>
  <c r="H5524" i="6" s="1"/>
  <c r="I5524" i="6" s="1"/>
  <c r="G5523" i="6"/>
  <c r="H5523" i="6" s="1"/>
  <c r="I5523" i="6" s="1"/>
  <c r="G5522" i="6"/>
  <c r="H5522" i="6" s="1"/>
  <c r="I5522" i="6" s="1"/>
  <c r="G5521" i="6"/>
  <c r="H5521" i="6" s="1"/>
  <c r="I5521" i="6" s="1"/>
  <c r="G5520" i="6"/>
  <c r="H5520" i="6" s="1"/>
  <c r="I5520" i="6" s="1"/>
  <c r="G5519" i="6"/>
  <c r="H5519" i="6" s="1"/>
  <c r="I5519" i="6" s="1"/>
  <c r="G5518" i="6"/>
  <c r="H5518" i="6" s="1"/>
  <c r="I5518" i="6" s="1"/>
  <c r="H5517" i="6"/>
  <c r="I5517" i="6" s="1"/>
  <c r="G5517" i="6"/>
  <c r="G5516" i="6"/>
  <c r="H5516" i="6" s="1"/>
  <c r="I5516" i="6" s="1"/>
  <c r="H5515" i="6"/>
  <c r="I5515" i="6" s="1"/>
  <c r="G5515" i="6"/>
  <c r="G5514" i="6"/>
  <c r="H5514" i="6" s="1"/>
  <c r="I5514" i="6" s="1"/>
  <c r="G5513" i="6"/>
  <c r="H5513" i="6" s="1"/>
  <c r="I5513" i="6" s="1"/>
  <c r="G5512" i="6"/>
  <c r="H5512" i="6" s="1"/>
  <c r="I5512" i="6" s="1"/>
  <c r="H5511" i="6"/>
  <c r="I5511" i="6" s="1"/>
  <c r="G5511" i="6"/>
  <c r="G5510" i="6"/>
  <c r="H5510" i="6" s="1"/>
  <c r="I5510" i="6" s="1"/>
  <c r="G5509" i="6"/>
  <c r="H5509" i="6" s="1"/>
  <c r="I5509" i="6" s="1"/>
  <c r="G5508" i="6"/>
  <c r="H5508" i="6" s="1"/>
  <c r="I5508" i="6" s="1"/>
  <c r="G5507" i="6"/>
  <c r="H5507" i="6" s="1"/>
  <c r="I5507" i="6" s="1"/>
  <c r="G5506" i="6"/>
  <c r="H5506" i="6" s="1"/>
  <c r="I5506" i="6" s="1"/>
  <c r="H5505" i="6"/>
  <c r="I5505" i="6" s="1"/>
  <c r="G5505" i="6"/>
  <c r="G5504" i="6"/>
  <c r="H5504" i="6" s="1"/>
  <c r="I5504" i="6" s="1"/>
  <c r="H5503" i="6"/>
  <c r="I5503" i="6" s="1"/>
  <c r="G5503" i="6"/>
  <c r="G5502" i="6"/>
  <c r="H5502" i="6" s="1"/>
  <c r="I5502" i="6" s="1"/>
  <c r="G5501" i="6"/>
  <c r="H5501" i="6" s="1"/>
  <c r="I5501" i="6" s="1"/>
  <c r="G5500" i="6"/>
  <c r="H5500" i="6" s="1"/>
  <c r="I5500" i="6" s="1"/>
  <c r="G5499" i="6"/>
  <c r="H5499" i="6" s="1"/>
  <c r="I5499" i="6" s="1"/>
  <c r="G5498" i="6"/>
  <c r="H5498" i="6" s="1"/>
  <c r="I5498" i="6" s="1"/>
  <c r="G5497" i="6"/>
  <c r="H5497" i="6" s="1"/>
  <c r="I5497" i="6" s="1"/>
  <c r="G5496" i="6"/>
  <c r="H5496" i="6" s="1"/>
  <c r="I5496" i="6" s="1"/>
  <c r="H5495" i="6"/>
  <c r="I5495" i="6" s="1"/>
  <c r="G5495" i="6"/>
  <c r="G5494" i="6"/>
  <c r="H5494" i="6" s="1"/>
  <c r="I5494" i="6" s="1"/>
  <c r="G5493" i="6"/>
  <c r="H5493" i="6" s="1"/>
  <c r="I5493" i="6" s="1"/>
  <c r="G5492" i="6"/>
  <c r="H5492" i="6" s="1"/>
  <c r="I5492" i="6" s="1"/>
  <c r="G5491" i="6"/>
  <c r="H5491" i="6" s="1"/>
  <c r="I5491" i="6" s="1"/>
  <c r="G5490" i="6"/>
  <c r="H5490" i="6" s="1"/>
  <c r="I5490" i="6" s="1"/>
  <c r="H5489" i="6"/>
  <c r="I5489" i="6" s="1"/>
  <c r="G5489" i="6"/>
  <c r="G5488" i="6"/>
  <c r="H5488" i="6" s="1"/>
  <c r="I5488" i="6" s="1"/>
  <c r="H5487" i="6"/>
  <c r="I5487" i="6" s="1"/>
  <c r="G5487" i="6"/>
  <c r="G5486" i="6"/>
  <c r="H5486" i="6" s="1"/>
  <c r="I5486" i="6" s="1"/>
  <c r="G5485" i="6"/>
  <c r="H5485" i="6" s="1"/>
  <c r="I5485" i="6" s="1"/>
  <c r="G5484" i="6"/>
  <c r="H5484" i="6" s="1"/>
  <c r="I5484" i="6" s="1"/>
  <c r="G5483" i="6"/>
  <c r="H5483" i="6" s="1"/>
  <c r="I5483" i="6" s="1"/>
  <c r="G5482" i="6"/>
  <c r="H5482" i="6" s="1"/>
  <c r="I5482" i="6" s="1"/>
  <c r="G5481" i="6"/>
  <c r="H5481" i="6" s="1"/>
  <c r="I5481" i="6" s="1"/>
  <c r="G5480" i="6"/>
  <c r="H5480" i="6" s="1"/>
  <c r="I5480" i="6" s="1"/>
  <c r="H5479" i="6"/>
  <c r="I5479" i="6" s="1"/>
  <c r="G5479" i="6"/>
  <c r="G5478" i="6"/>
  <c r="H5478" i="6" s="1"/>
  <c r="I5478" i="6" s="1"/>
  <c r="G5477" i="6"/>
  <c r="H5477" i="6" s="1"/>
  <c r="I5477" i="6" s="1"/>
  <c r="G5476" i="6"/>
  <c r="H5476" i="6" s="1"/>
  <c r="I5476" i="6" s="1"/>
  <c r="G5475" i="6"/>
  <c r="H5475" i="6" s="1"/>
  <c r="I5475" i="6" s="1"/>
  <c r="G5474" i="6"/>
  <c r="H5474" i="6" s="1"/>
  <c r="I5474" i="6" s="1"/>
  <c r="H5473" i="6"/>
  <c r="I5473" i="6" s="1"/>
  <c r="G5473" i="6"/>
  <c r="G5472" i="6"/>
  <c r="H5472" i="6" s="1"/>
  <c r="I5472" i="6" s="1"/>
  <c r="H5471" i="6"/>
  <c r="I5471" i="6" s="1"/>
  <c r="G5471" i="6"/>
  <c r="G5470" i="6"/>
  <c r="H5470" i="6" s="1"/>
  <c r="I5470" i="6" s="1"/>
  <c r="G5469" i="6"/>
  <c r="H5469" i="6" s="1"/>
  <c r="I5469" i="6" s="1"/>
  <c r="G5468" i="6"/>
  <c r="H5468" i="6" s="1"/>
  <c r="I5468" i="6" s="1"/>
  <c r="G5467" i="6"/>
  <c r="H5467" i="6" s="1"/>
  <c r="I5467" i="6" s="1"/>
  <c r="G5466" i="6"/>
  <c r="H5466" i="6" s="1"/>
  <c r="I5466" i="6" s="1"/>
  <c r="G5465" i="6"/>
  <c r="H5465" i="6" s="1"/>
  <c r="I5465" i="6" s="1"/>
  <c r="G5464" i="6"/>
  <c r="H5464" i="6" s="1"/>
  <c r="I5464" i="6" s="1"/>
  <c r="H5463" i="6"/>
  <c r="I5463" i="6" s="1"/>
  <c r="G5463" i="6"/>
  <c r="G5462" i="6"/>
  <c r="H5462" i="6" s="1"/>
  <c r="I5462" i="6" s="1"/>
  <c r="G5461" i="6"/>
  <c r="H5461" i="6" s="1"/>
  <c r="I5461" i="6" s="1"/>
  <c r="G5460" i="6"/>
  <c r="H5460" i="6" s="1"/>
  <c r="I5460" i="6" s="1"/>
  <c r="G5459" i="6"/>
  <c r="H5459" i="6" s="1"/>
  <c r="I5459" i="6" s="1"/>
  <c r="G5458" i="6"/>
  <c r="H5458" i="6" s="1"/>
  <c r="I5458" i="6" s="1"/>
  <c r="H5457" i="6"/>
  <c r="I5457" i="6" s="1"/>
  <c r="G5457" i="6"/>
  <c r="G5456" i="6"/>
  <c r="H5456" i="6" s="1"/>
  <c r="I5456" i="6" s="1"/>
  <c r="H5455" i="6"/>
  <c r="I5455" i="6" s="1"/>
  <c r="G5455" i="6"/>
  <c r="G5454" i="6"/>
  <c r="H5454" i="6" s="1"/>
  <c r="I5454" i="6" s="1"/>
  <c r="G5453" i="6"/>
  <c r="H5453" i="6" s="1"/>
  <c r="I5453" i="6" s="1"/>
  <c r="G5452" i="6"/>
  <c r="H5452" i="6" s="1"/>
  <c r="I5452" i="6" s="1"/>
  <c r="G5451" i="6"/>
  <c r="H5451" i="6" s="1"/>
  <c r="I5451" i="6" s="1"/>
  <c r="G5450" i="6"/>
  <c r="H5450" i="6" s="1"/>
  <c r="I5450" i="6" s="1"/>
  <c r="G5449" i="6"/>
  <c r="H5449" i="6" s="1"/>
  <c r="I5449" i="6" s="1"/>
  <c r="G5448" i="6"/>
  <c r="H5448" i="6" s="1"/>
  <c r="I5448" i="6" s="1"/>
  <c r="H5447" i="6"/>
  <c r="I5447" i="6" s="1"/>
  <c r="G5447" i="6"/>
  <c r="G5446" i="6"/>
  <c r="H5446" i="6" s="1"/>
  <c r="I5446" i="6" s="1"/>
  <c r="G5445" i="6"/>
  <c r="H5445" i="6" s="1"/>
  <c r="I5445" i="6" s="1"/>
  <c r="G5444" i="6"/>
  <c r="H5444" i="6" s="1"/>
  <c r="I5444" i="6" s="1"/>
  <c r="G5443" i="6"/>
  <c r="H5443" i="6" s="1"/>
  <c r="I5443" i="6" s="1"/>
  <c r="G5442" i="6"/>
  <c r="H5442" i="6" s="1"/>
  <c r="I5442" i="6" s="1"/>
  <c r="H5441" i="6"/>
  <c r="I5441" i="6" s="1"/>
  <c r="G5441" i="6"/>
  <c r="G5440" i="6"/>
  <c r="H5440" i="6" s="1"/>
  <c r="I5440" i="6" s="1"/>
  <c r="H5439" i="6"/>
  <c r="I5439" i="6" s="1"/>
  <c r="G5439" i="6"/>
  <c r="G5438" i="6"/>
  <c r="H5438" i="6" s="1"/>
  <c r="I5438" i="6" s="1"/>
  <c r="G5437" i="6"/>
  <c r="H5437" i="6" s="1"/>
  <c r="I5437" i="6" s="1"/>
  <c r="G5436" i="6"/>
  <c r="H5436" i="6" s="1"/>
  <c r="I5436" i="6" s="1"/>
  <c r="G5435" i="6"/>
  <c r="H5435" i="6" s="1"/>
  <c r="I5435" i="6" s="1"/>
  <c r="G5434" i="6"/>
  <c r="H5434" i="6" s="1"/>
  <c r="I5434" i="6" s="1"/>
  <c r="G5433" i="6"/>
  <c r="H5433" i="6" s="1"/>
  <c r="I5433" i="6" s="1"/>
  <c r="G5432" i="6"/>
  <c r="H5432" i="6" s="1"/>
  <c r="I5432" i="6" s="1"/>
  <c r="H5431" i="6"/>
  <c r="I5431" i="6" s="1"/>
  <c r="G5431" i="6"/>
  <c r="G5430" i="6"/>
  <c r="H5430" i="6" s="1"/>
  <c r="I5430" i="6" s="1"/>
  <c r="G5429" i="6"/>
  <c r="H5429" i="6" s="1"/>
  <c r="I5429" i="6" s="1"/>
  <c r="G5428" i="6"/>
  <c r="G5427" i="6"/>
  <c r="H5427" i="6" s="1"/>
  <c r="I5427" i="6" s="1"/>
  <c r="G5426" i="6"/>
  <c r="H5425" i="6"/>
  <c r="I5425" i="6" s="1"/>
  <c r="G5425" i="6"/>
  <c r="G5424" i="6"/>
  <c r="H5424" i="6" s="1"/>
  <c r="I5424" i="6" s="1"/>
  <c r="H5423" i="6"/>
  <c r="I5423" i="6" s="1"/>
  <c r="G5423" i="6"/>
  <c r="G5422" i="6"/>
  <c r="G5421" i="6"/>
  <c r="H5421" i="6" s="1"/>
  <c r="I5421" i="6" s="1"/>
  <c r="G5420" i="6"/>
  <c r="H5420" i="6" s="1"/>
  <c r="I5420" i="6" s="1"/>
  <c r="G5419" i="6"/>
  <c r="H5419" i="6" s="1"/>
  <c r="I5419" i="6" s="1"/>
  <c r="G5418" i="6"/>
  <c r="H5418" i="6" s="1"/>
  <c r="I5418" i="6" s="1"/>
  <c r="G5417" i="6"/>
  <c r="H5417" i="6" s="1"/>
  <c r="I5417" i="6" s="1"/>
  <c r="G5416" i="6"/>
  <c r="H5416" i="6" s="1"/>
  <c r="I5416" i="6" s="1"/>
  <c r="H5415" i="6"/>
  <c r="I5415" i="6" s="1"/>
  <c r="G5415" i="6"/>
  <c r="G5414" i="6"/>
  <c r="H5414" i="6" s="1"/>
  <c r="I5414" i="6" s="1"/>
  <c r="G5413" i="6"/>
  <c r="H5413" i="6" s="1"/>
  <c r="I5413" i="6" s="1"/>
  <c r="G5412" i="6"/>
  <c r="H5412" i="6" s="1"/>
  <c r="I5412" i="6" s="1"/>
  <c r="G5411" i="6"/>
  <c r="H5411" i="6" s="1"/>
  <c r="I5411" i="6" s="1"/>
  <c r="G5410" i="6"/>
  <c r="H5410" i="6" s="1"/>
  <c r="I5410" i="6" s="1"/>
  <c r="H5409" i="6"/>
  <c r="I5409" i="6" s="1"/>
  <c r="G5409" i="6"/>
  <c r="G5408" i="6"/>
  <c r="H5408" i="6" s="1"/>
  <c r="I5408" i="6" s="1"/>
  <c r="H5407" i="6"/>
  <c r="I5407" i="6" s="1"/>
  <c r="G5407" i="6"/>
  <c r="G5406" i="6"/>
  <c r="H5406" i="6" s="1"/>
  <c r="I5406" i="6" s="1"/>
  <c r="G5405" i="6"/>
  <c r="H5405" i="6" s="1"/>
  <c r="I5405" i="6" s="1"/>
  <c r="G5404" i="6"/>
  <c r="H5404" i="6" s="1"/>
  <c r="I5404" i="6" s="1"/>
  <c r="G5403" i="6"/>
  <c r="H5403" i="6" s="1"/>
  <c r="I5403" i="6" s="1"/>
  <c r="G5402" i="6"/>
  <c r="H5402" i="6" s="1"/>
  <c r="I5402" i="6" s="1"/>
  <c r="G5401" i="6"/>
  <c r="H5401" i="6" s="1"/>
  <c r="I5401" i="6" s="1"/>
  <c r="G5400" i="6"/>
  <c r="H5400" i="6" s="1"/>
  <c r="I5400" i="6" s="1"/>
  <c r="H5399" i="6"/>
  <c r="I5399" i="6" s="1"/>
  <c r="G5399" i="6"/>
  <c r="G5398" i="6"/>
  <c r="H5398" i="6" s="1"/>
  <c r="I5398" i="6" s="1"/>
  <c r="G5397" i="6"/>
  <c r="H5397" i="6" s="1"/>
  <c r="I5397" i="6" s="1"/>
  <c r="G5396" i="6"/>
  <c r="H5396" i="6" s="1"/>
  <c r="I5396" i="6" s="1"/>
  <c r="G5395" i="6"/>
  <c r="H5395" i="6" s="1"/>
  <c r="I5395" i="6" s="1"/>
  <c r="G5394" i="6"/>
  <c r="H5394" i="6" s="1"/>
  <c r="I5394" i="6" s="1"/>
  <c r="H5393" i="6"/>
  <c r="I5393" i="6" s="1"/>
  <c r="G5393" i="6"/>
  <c r="G5392" i="6"/>
  <c r="H5392" i="6" s="1"/>
  <c r="I5392" i="6" s="1"/>
  <c r="H5391" i="6"/>
  <c r="I5391" i="6" s="1"/>
  <c r="G5391" i="6"/>
  <c r="G5390" i="6"/>
  <c r="H5390" i="6" s="1"/>
  <c r="I5390" i="6" s="1"/>
  <c r="G5389" i="6"/>
  <c r="H5389" i="6" s="1"/>
  <c r="I5389" i="6" s="1"/>
  <c r="G5388" i="6"/>
  <c r="H5388" i="6" s="1"/>
  <c r="I5388" i="6" s="1"/>
  <c r="G5387" i="6"/>
  <c r="H5387" i="6" s="1"/>
  <c r="I5387" i="6" s="1"/>
  <c r="G5386" i="6"/>
  <c r="H5386" i="6" s="1"/>
  <c r="I5386" i="6" s="1"/>
  <c r="G5385" i="6"/>
  <c r="H5385" i="6" s="1"/>
  <c r="I5385" i="6" s="1"/>
  <c r="G5384" i="6"/>
  <c r="H5384" i="6" s="1"/>
  <c r="I5384" i="6" s="1"/>
  <c r="H5383" i="6"/>
  <c r="I5383" i="6" s="1"/>
  <c r="G5383" i="6"/>
  <c r="G5382" i="6"/>
  <c r="H5382" i="6" s="1"/>
  <c r="I5382" i="6" s="1"/>
  <c r="G5381" i="6"/>
  <c r="H5381" i="6" s="1"/>
  <c r="I5381" i="6" s="1"/>
  <c r="G5380" i="6"/>
  <c r="H5380" i="6" s="1"/>
  <c r="I5380" i="6" s="1"/>
  <c r="G5379" i="6"/>
  <c r="H5379" i="6" s="1"/>
  <c r="I5379" i="6" s="1"/>
  <c r="G5378" i="6"/>
  <c r="H5378" i="6" s="1"/>
  <c r="I5378" i="6" s="1"/>
  <c r="H5377" i="6"/>
  <c r="I5377" i="6" s="1"/>
  <c r="G5377" i="6"/>
  <c r="G5376" i="6"/>
  <c r="H5376" i="6" s="1"/>
  <c r="I5376" i="6" s="1"/>
  <c r="H5375" i="6"/>
  <c r="I5375" i="6" s="1"/>
  <c r="G5375" i="6"/>
  <c r="G5374" i="6"/>
  <c r="H5374" i="6" s="1"/>
  <c r="I5374" i="6" s="1"/>
  <c r="G5373" i="6"/>
  <c r="H5373" i="6" s="1"/>
  <c r="I5373" i="6" s="1"/>
  <c r="G5372" i="6"/>
  <c r="H5372" i="6" s="1"/>
  <c r="I5372" i="6" s="1"/>
  <c r="G5371" i="6"/>
  <c r="H5371" i="6" s="1"/>
  <c r="I5371" i="6" s="1"/>
  <c r="G5370" i="6"/>
  <c r="H5370" i="6" s="1"/>
  <c r="I5370" i="6" s="1"/>
  <c r="G5369" i="6"/>
  <c r="H5369" i="6" s="1"/>
  <c r="I5369" i="6" s="1"/>
  <c r="G5368" i="6"/>
  <c r="H5368" i="6" s="1"/>
  <c r="I5368" i="6" s="1"/>
  <c r="H5367" i="6"/>
  <c r="I5367" i="6" s="1"/>
  <c r="G5367" i="6"/>
  <c r="G5366" i="6"/>
  <c r="H5366" i="6" s="1"/>
  <c r="I5366" i="6" s="1"/>
  <c r="G5365" i="6"/>
  <c r="H5365" i="6" s="1"/>
  <c r="I5365" i="6" s="1"/>
  <c r="G5364" i="6"/>
  <c r="H5364" i="6" s="1"/>
  <c r="I5364" i="6" s="1"/>
  <c r="G5363" i="6"/>
  <c r="H5363" i="6" s="1"/>
  <c r="I5363" i="6" s="1"/>
  <c r="G5362" i="6"/>
  <c r="H5362" i="6" s="1"/>
  <c r="I5362" i="6" s="1"/>
  <c r="H5361" i="6"/>
  <c r="I5361" i="6" s="1"/>
  <c r="G5361" i="6"/>
  <c r="G5360" i="6"/>
  <c r="H5360" i="6" s="1"/>
  <c r="I5360" i="6" s="1"/>
  <c r="H5359" i="6"/>
  <c r="I5359" i="6" s="1"/>
  <c r="G5359" i="6"/>
  <c r="G5358" i="6"/>
  <c r="H5358" i="6" s="1"/>
  <c r="I5358" i="6" s="1"/>
  <c r="G5357" i="6"/>
  <c r="H5357" i="6" s="1"/>
  <c r="I5357" i="6" s="1"/>
  <c r="G5356" i="6"/>
  <c r="H5356" i="6" s="1"/>
  <c r="I5356" i="6" s="1"/>
  <c r="G5355" i="6"/>
  <c r="H5355" i="6" s="1"/>
  <c r="I5355" i="6" s="1"/>
  <c r="G5354" i="6"/>
  <c r="H5354" i="6" s="1"/>
  <c r="I5354" i="6" s="1"/>
  <c r="G5353" i="6"/>
  <c r="H5353" i="6" s="1"/>
  <c r="I5353" i="6" s="1"/>
  <c r="G5352" i="6"/>
  <c r="H5352" i="6" s="1"/>
  <c r="I5352" i="6" s="1"/>
  <c r="H5351" i="6"/>
  <c r="I5351" i="6" s="1"/>
  <c r="G5351" i="6"/>
  <c r="G5350" i="6"/>
  <c r="H5350" i="6" s="1"/>
  <c r="I5350" i="6" s="1"/>
  <c r="G5349" i="6"/>
  <c r="H5349" i="6" s="1"/>
  <c r="I5349" i="6" s="1"/>
  <c r="G5348" i="6"/>
  <c r="H5348" i="6" s="1"/>
  <c r="I5348" i="6" s="1"/>
  <c r="G5347" i="6"/>
  <c r="H5347" i="6" s="1"/>
  <c r="I5347" i="6" s="1"/>
  <c r="G5346" i="6"/>
  <c r="H5346" i="6" s="1"/>
  <c r="I5346" i="6" s="1"/>
  <c r="H5345" i="6"/>
  <c r="I5345" i="6" s="1"/>
  <c r="G5345" i="6"/>
  <c r="G5344" i="6"/>
  <c r="H5344" i="6" s="1"/>
  <c r="I5344" i="6" s="1"/>
  <c r="H5343" i="6"/>
  <c r="I5343" i="6" s="1"/>
  <c r="G5343" i="6"/>
  <c r="G5342" i="6"/>
  <c r="H5342" i="6" s="1"/>
  <c r="I5342" i="6" s="1"/>
  <c r="G5341" i="6"/>
  <c r="H5341" i="6" s="1"/>
  <c r="I5341" i="6" s="1"/>
  <c r="G5340" i="6"/>
  <c r="H5340" i="6" s="1"/>
  <c r="I5340" i="6" s="1"/>
  <c r="G5339" i="6"/>
  <c r="H5339" i="6" s="1"/>
  <c r="I5339" i="6" s="1"/>
  <c r="G5338" i="6"/>
  <c r="H5338" i="6" s="1"/>
  <c r="I5338" i="6" s="1"/>
  <c r="G5337" i="6"/>
  <c r="H5337" i="6" s="1"/>
  <c r="I5337" i="6" s="1"/>
  <c r="G5336" i="6"/>
  <c r="H5336" i="6" s="1"/>
  <c r="I5336" i="6" s="1"/>
  <c r="H5335" i="6"/>
  <c r="I5335" i="6" s="1"/>
  <c r="G5335" i="6"/>
  <c r="G5334" i="6"/>
  <c r="H5334" i="6" s="1"/>
  <c r="I5334" i="6" s="1"/>
  <c r="G5333" i="6"/>
  <c r="H5333" i="6" s="1"/>
  <c r="I5333" i="6" s="1"/>
  <c r="G5332" i="6"/>
  <c r="H5332" i="6" s="1"/>
  <c r="I5332" i="6" s="1"/>
  <c r="G5331" i="6"/>
  <c r="H5331" i="6" s="1"/>
  <c r="I5331" i="6" s="1"/>
  <c r="G5330" i="6"/>
  <c r="H5330" i="6" s="1"/>
  <c r="I5330" i="6" s="1"/>
  <c r="H5329" i="6"/>
  <c r="I5329" i="6" s="1"/>
  <c r="G5329" i="6"/>
  <c r="G5328" i="6"/>
  <c r="H5328" i="6" s="1"/>
  <c r="I5328" i="6" s="1"/>
  <c r="H5327" i="6"/>
  <c r="I5327" i="6" s="1"/>
  <c r="G5327" i="6"/>
  <c r="G5326" i="6"/>
  <c r="H5326" i="6" s="1"/>
  <c r="I5326" i="6" s="1"/>
  <c r="G5325" i="6"/>
  <c r="H5325" i="6" s="1"/>
  <c r="I5325" i="6" s="1"/>
  <c r="G5324" i="6"/>
  <c r="H5324" i="6" s="1"/>
  <c r="I5324" i="6" s="1"/>
  <c r="G5323" i="6"/>
  <c r="H5323" i="6" s="1"/>
  <c r="I5323" i="6" s="1"/>
  <c r="G5322" i="6"/>
  <c r="H5322" i="6" s="1"/>
  <c r="I5322" i="6" s="1"/>
  <c r="G5321" i="6"/>
  <c r="H5321" i="6" s="1"/>
  <c r="I5321" i="6" s="1"/>
  <c r="G5320" i="6"/>
  <c r="H5320" i="6" s="1"/>
  <c r="I5320" i="6" s="1"/>
  <c r="H5319" i="6"/>
  <c r="I5319" i="6" s="1"/>
  <c r="G5319" i="6"/>
  <c r="G5318" i="6"/>
  <c r="H5318" i="6" s="1"/>
  <c r="I5318" i="6" s="1"/>
  <c r="G5317" i="6"/>
  <c r="H5317" i="6" s="1"/>
  <c r="I5317" i="6" s="1"/>
  <c r="G5316" i="6"/>
  <c r="H5316" i="6" s="1"/>
  <c r="I5316" i="6" s="1"/>
  <c r="G5315" i="6"/>
  <c r="H5315" i="6" s="1"/>
  <c r="I5315" i="6" s="1"/>
  <c r="G5314" i="6"/>
  <c r="H5314" i="6" s="1"/>
  <c r="I5314" i="6" s="1"/>
  <c r="H5313" i="6"/>
  <c r="I5313" i="6" s="1"/>
  <c r="G5313" i="6"/>
  <c r="G5312" i="6"/>
  <c r="H5312" i="6" s="1"/>
  <c r="I5312" i="6" s="1"/>
  <c r="H5311" i="6"/>
  <c r="I5311" i="6" s="1"/>
  <c r="G5311" i="6"/>
  <c r="G5310" i="6"/>
  <c r="H5310" i="6" s="1"/>
  <c r="I5310" i="6" s="1"/>
  <c r="G5309" i="6"/>
  <c r="H5309" i="6" s="1"/>
  <c r="I5309" i="6" s="1"/>
  <c r="G5308" i="6"/>
  <c r="H5308" i="6" s="1"/>
  <c r="I5308" i="6" s="1"/>
  <c r="G5307" i="6"/>
  <c r="H5307" i="6" s="1"/>
  <c r="I5307" i="6" s="1"/>
  <c r="G5306" i="6"/>
  <c r="H5306" i="6" s="1"/>
  <c r="I5306" i="6" s="1"/>
  <c r="G5305" i="6"/>
  <c r="H5305" i="6" s="1"/>
  <c r="I5305" i="6" s="1"/>
  <c r="G5304" i="6"/>
  <c r="H5304" i="6" s="1"/>
  <c r="I5304" i="6" s="1"/>
  <c r="H5303" i="6"/>
  <c r="I5303" i="6" s="1"/>
  <c r="G5303" i="6"/>
  <c r="G5302" i="6"/>
  <c r="H5302" i="6" s="1"/>
  <c r="I5302" i="6" s="1"/>
  <c r="G5301" i="6"/>
  <c r="H5301" i="6" s="1"/>
  <c r="I5301" i="6" s="1"/>
  <c r="G5300" i="6"/>
  <c r="H5300" i="6" s="1"/>
  <c r="I5300" i="6" s="1"/>
  <c r="G5299" i="6"/>
  <c r="H5299" i="6" s="1"/>
  <c r="I5299" i="6" s="1"/>
  <c r="G5298" i="6"/>
  <c r="H5298" i="6" s="1"/>
  <c r="I5298" i="6" s="1"/>
  <c r="H5297" i="6"/>
  <c r="I5297" i="6" s="1"/>
  <c r="G5297" i="6"/>
  <c r="G5296" i="6"/>
  <c r="H5296" i="6" s="1"/>
  <c r="I5296" i="6" s="1"/>
  <c r="H5295" i="6"/>
  <c r="I5295" i="6" s="1"/>
  <c r="G5295" i="6"/>
  <c r="G5294" i="6"/>
  <c r="H5294" i="6" s="1"/>
  <c r="I5294" i="6" s="1"/>
  <c r="G5293" i="6"/>
  <c r="H5293" i="6" s="1"/>
  <c r="I5293" i="6" s="1"/>
  <c r="G5292" i="6"/>
  <c r="H5292" i="6" s="1"/>
  <c r="I5292" i="6" s="1"/>
  <c r="G5291" i="6"/>
  <c r="H5291" i="6" s="1"/>
  <c r="I5291" i="6" s="1"/>
  <c r="G5290" i="6"/>
  <c r="H5290" i="6" s="1"/>
  <c r="I5290" i="6" s="1"/>
  <c r="G5289" i="6"/>
  <c r="H5289" i="6" s="1"/>
  <c r="I5289" i="6" s="1"/>
  <c r="G5288" i="6"/>
  <c r="H5288" i="6" s="1"/>
  <c r="I5288" i="6" s="1"/>
  <c r="H5287" i="6"/>
  <c r="I5287" i="6" s="1"/>
  <c r="G5287" i="6"/>
  <c r="G5286" i="6"/>
  <c r="H5286" i="6" s="1"/>
  <c r="I5286" i="6" s="1"/>
  <c r="G5285" i="6"/>
  <c r="H5285" i="6" s="1"/>
  <c r="I5285" i="6" s="1"/>
  <c r="G5284" i="6"/>
  <c r="H5284" i="6" s="1"/>
  <c r="I5284" i="6" s="1"/>
  <c r="G5283" i="6"/>
  <c r="H5283" i="6" s="1"/>
  <c r="I5283" i="6" s="1"/>
  <c r="G5282" i="6"/>
  <c r="H5282" i="6" s="1"/>
  <c r="I5282" i="6" s="1"/>
  <c r="H5281" i="6"/>
  <c r="I5281" i="6" s="1"/>
  <c r="G5281" i="6"/>
  <c r="G5280" i="6"/>
  <c r="H5280" i="6" s="1"/>
  <c r="I5280" i="6" s="1"/>
  <c r="H5279" i="6"/>
  <c r="I5279" i="6" s="1"/>
  <c r="G5279" i="6"/>
  <c r="G5278" i="6"/>
  <c r="H5278" i="6" s="1"/>
  <c r="I5278" i="6" s="1"/>
  <c r="G5277" i="6"/>
  <c r="H5277" i="6" s="1"/>
  <c r="I5277" i="6" s="1"/>
  <c r="G5276" i="6"/>
  <c r="H5276" i="6" s="1"/>
  <c r="I5276" i="6" s="1"/>
  <c r="G5275" i="6"/>
  <c r="H5275" i="6" s="1"/>
  <c r="I5275" i="6" s="1"/>
  <c r="G5274" i="6"/>
  <c r="H5274" i="6" s="1"/>
  <c r="I5274" i="6" s="1"/>
  <c r="G5273" i="6"/>
  <c r="H5273" i="6" s="1"/>
  <c r="I5273" i="6" s="1"/>
  <c r="G5272" i="6"/>
  <c r="H5272" i="6" s="1"/>
  <c r="I5272" i="6" s="1"/>
  <c r="H5271" i="6"/>
  <c r="I5271" i="6" s="1"/>
  <c r="G5271" i="6"/>
  <c r="G5270" i="6"/>
  <c r="H5270" i="6" s="1"/>
  <c r="I5270" i="6" s="1"/>
  <c r="G5269" i="6"/>
  <c r="H5269" i="6" s="1"/>
  <c r="I5269" i="6" s="1"/>
  <c r="G5268" i="6"/>
  <c r="H5268" i="6" s="1"/>
  <c r="I5268" i="6" s="1"/>
  <c r="G5267" i="6"/>
  <c r="H5267" i="6" s="1"/>
  <c r="I5267" i="6" s="1"/>
  <c r="G5266" i="6"/>
  <c r="H5266" i="6" s="1"/>
  <c r="I5266" i="6" s="1"/>
  <c r="H5265" i="6"/>
  <c r="I5265" i="6" s="1"/>
  <c r="G5265" i="6"/>
  <c r="G5264" i="6"/>
  <c r="H5264" i="6" s="1"/>
  <c r="I5264" i="6" s="1"/>
  <c r="H5263" i="6"/>
  <c r="I5263" i="6" s="1"/>
  <c r="G5263" i="6"/>
  <c r="G5262" i="6"/>
  <c r="H5262" i="6" s="1"/>
  <c r="I5262" i="6" s="1"/>
  <c r="G5261" i="6"/>
  <c r="H5261" i="6" s="1"/>
  <c r="I5261" i="6" s="1"/>
  <c r="G5260" i="6"/>
  <c r="H5260" i="6" s="1"/>
  <c r="I5260" i="6" s="1"/>
  <c r="G5259" i="6"/>
  <c r="H5259" i="6" s="1"/>
  <c r="I5259" i="6" s="1"/>
  <c r="G5258" i="6"/>
  <c r="H5258" i="6" s="1"/>
  <c r="I5258" i="6" s="1"/>
  <c r="G5257" i="6"/>
  <c r="H5257" i="6" s="1"/>
  <c r="I5257" i="6" s="1"/>
  <c r="G5256" i="6"/>
  <c r="H5256" i="6" s="1"/>
  <c r="I5256" i="6" s="1"/>
  <c r="H5255" i="6"/>
  <c r="I5255" i="6" s="1"/>
  <c r="G5255" i="6"/>
  <c r="G5254" i="6"/>
  <c r="H5254" i="6" s="1"/>
  <c r="I5254" i="6" s="1"/>
  <c r="G5253" i="6"/>
  <c r="H5253" i="6" s="1"/>
  <c r="I5253" i="6" s="1"/>
  <c r="G5252" i="6"/>
  <c r="H5252" i="6" s="1"/>
  <c r="I5252" i="6" s="1"/>
  <c r="G5251" i="6"/>
  <c r="H5251" i="6" s="1"/>
  <c r="I5251" i="6" s="1"/>
  <c r="G5250" i="6"/>
  <c r="H5250" i="6" s="1"/>
  <c r="I5250" i="6" s="1"/>
  <c r="H5249" i="6"/>
  <c r="I5249" i="6" s="1"/>
  <c r="G5249" i="6"/>
  <c r="G5248" i="6"/>
  <c r="H5248" i="6" s="1"/>
  <c r="I5248" i="6" s="1"/>
  <c r="H5247" i="6"/>
  <c r="I5247" i="6" s="1"/>
  <c r="G5247" i="6"/>
  <c r="G5246" i="6"/>
  <c r="H5246" i="6" s="1"/>
  <c r="I5246" i="6" s="1"/>
  <c r="G5245" i="6"/>
  <c r="H5245" i="6" s="1"/>
  <c r="I5245" i="6" s="1"/>
  <c r="G5244" i="6"/>
  <c r="H5244" i="6" s="1"/>
  <c r="I5244" i="6" s="1"/>
  <c r="G5243" i="6"/>
  <c r="H5243" i="6" s="1"/>
  <c r="I5243" i="6" s="1"/>
  <c r="G5242" i="6"/>
  <c r="H5242" i="6" s="1"/>
  <c r="I5242" i="6" s="1"/>
  <c r="G5241" i="6"/>
  <c r="H5241" i="6" s="1"/>
  <c r="I5241" i="6" s="1"/>
  <c r="G5240" i="6"/>
  <c r="H5240" i="6" s="1"/>
  <c r="I5240" i="6" s="1"/>
  <c r="H5239" i="6"/>
  <c r="I5239" i="6" s="1"/>
  <c r="G5239" i="6"/>
  <c r="G5238" i="6"/>
  <c r="H5238" i="6" s="1"/>
  <c r="I5238" i="6" s="1"/>
  <c r="G5237" i="6"/>
  <c r="G5236" i="6"/>
  <c r="G5235" i="6"/>
  <c r="G5234" i="6"/>
  <c r="G5233" i="6"/>
  <c r="G5232" i="6"/>
  <c r="G5231" i="6"/>
  <c r="G5230" i="6"/>
  <c r="G5229" i="6"/>
  <c r="G5228" i="6"/>
  <c r="G5227" i="6"/>
  <c r="G5226" i="6"/>
  <c r="G5225" i="6"/>
  <c r="G5224" i="6"/>
  <c r="G5223" i="6"/>
  <c r="G5222" i="6"/>
  <c r="G5221" i="6"/>
  <c r="G5220" i="6"/>
  <c r="H5220" i="6" s="1"/>
  <c r="I5220" i="6" s="1"/>
  <c r="G5219" i="6"/>
  <c r="G5218" i="6"/>
  <c r="G5217" i="6"/>
  <c r="G5216" i="6"/>
  <c r="G5215" i="6"/>
  <c r="G5214" i="6"/>
  <c r="G5213" i="6"/>
  <c r="G5212" i="6"/>
  <c r="G5211" i="6"/>
  <c r="G5210" i="6"/>
  <c r="G5209" i="6"/>
  <c r="G5208" i="6"/>
  <c r="G5207" i="6"/>
  <c r="G5206" i="6"/>
  <c r="G5205" i="6"/>
  <c r="G5204" i="6"/>
  <c r="G5203" i="6"/>
  <c r="G5202" i="6"/>
  <c r="G5201" i="6"/>
  <c r="G5200" i="6"/>
  <c r="H5200" i="6" s="1"/>
  <c r="I5200" i="6" s="1"/>
  <c r="G5199" i="6"/>
  <c r="G5198" i="6"/>
  <c r="G5197" i="6"/>
  <c r="G5196" i="6"/>
  <c r="H6590" i="6" s="1"/>
  <c r="I6590" i="6" s="1"/>
  <c r="G5195" i="6"/>
  <c r="H5195" i="6" s="1"/>
  <c r="G5194" i="6"/>
  <c r="G5193" i="6"/>
  <c r="G5192" i="6"/>
  <c r="G5191" i="6"/>
  <c r="G5190" i="6"/>
  <c r="G5189" i="6"/>
  <c r="G5188" i="6"/>
  <c r="G5187" i="6"/>
  <c r="G5186" i="6"/>
  <c r="G5185" i="6"/>
  <c r="G5184" i="6"/>
  <c r="G5183" i="6"/>
  <c r="G5182" i="6"/>
  <c r="G5181" i="6"/>
  <c r="G5180" i="6"/>
  <c r="H5180" i="6" s="1"/>
  <c r="I5180" i="6" s="1"/>
  <c r="G5179" i="6"/>
  <c r="G5178" i="6"/>
  <c r="G5177" i="6"/>
  <c r="G5176" i="6"/>
  <c r="H5176" i="6" s="1"/>
  <c r="I5176" i="6" s="1"/>
  <c r="G5175" i="6"/>
  <c r="G5174" i="6"/>
  <c r="G5173" i="6"/>
  <c r="G5172" i="6"/>
  <c r="H5172" i="6" s="1"/>
  <c r="I5172" i="6" s="1"/>
  <c r="G5171" i="6"/>
  <c r="G5170" i="6"/>
  <c r="G5169" i="6"/>
  <c r="G5168" i="6"/>
  <c r="G5167" i="6"/>
  <c r="G5166" i="6"/>
  <c r="G5165" i="6"/>
  <c r="G5164" i="6"/>
  <c r="G5163" i="6"/>
  <c r="G5162" i="6"/>
  <c r="G5161" i="6"/>
  <c r="G5160" i="6"/>
  <c r="G5159" i="6"/>
  <c r="G5158" i="6"/>
  <c r="G5157" i="6"/>
  <c r="G5156" i="6"/>
  <c r="G5155" i="6"/>
  <c r="G5154" i="6"/>
  <c r="G5153" i="6"/>
  <c r="G5152" i="6"/>
  <c r="G5151" i="6"/>
  <c r="G5150" i="6"/>
  <c r="G5149" i="6"/>
  <c r="G5148" i="6"/>
  <c r="G5147" i="6"/>
  <c r="G5146" i="6"/>
  <c r="G5145" i="6"/>
  <c r="G5144" i="6"/>
  <c r="G5143" i="6"/>
  <c r="G5142" i="6"/>
  <c r="G5141" i="6"/>
  <c r="G5140" i="6"/>
  <c r="G5139" i="6"/>
  <c r="G5138" i="6"/>
  <c r="G5137" i="6"/>
  <c r="G5136" i="6"/>
  <c r="G5135" i="6"/>
  <c r="H5135" i="6" s="1"/>
  <c r="I5135" i="6" s="1"/>
  <c r="G5134" i="6"/>
  <c r="G5133" i="6"/>
  <c r="G5132" i="6"/>
  <c r="G5131" i="6"/>
  <c r="G5130" i="6"/>
  <c r="G5129" i="6"/>
  <c r="G5128" i="6"/>
  <c r="G5127" i="6"/>
  <c r="G5126" i="6"/>
  <c r="G5125" i="6"/>
  <c r="G5124" i="6"/>
  <c r="G5123" i="6"/>
  <c r="G5122" i="6"/>
  <c r="G5121" i="6"/>
  <c r="G5120" i="6"/>
  <c r="G5119" i="6"/>
  <c r="G5118" i="6"/>
  <c r="G5117" i="6"/>
  <c r="G5116" i="6"/>
  <c r="G5115" i="6"/>
  <c r="G5114" i="6"/>
  <c r="H5114" i="6" s="1"/>
  <c r="G5113" i="6"/>
  <c r="G5112" i="6"/>
  <c r="G5111" i="6"/>
  <c r="H5111" i="6" s="1"/>
  <c r="I5111" i="6" s="1"/>
  <c r="G5110" i="6"/>
  <c r="G5109" i="6"/>
  <c r="G5108" i="6"/>
  <c r="G5107" i="6"/>
  <c r="H5107" i="6" s="1"/>
  <c r="I5107" i="6" s="1"/>
  <c r="G5106" i="6"/>
  <c r="G5105" i="6"/>
  <c r="G5104" i="6"/>
  <c r="G5103" i="6"/>
  <c r="G5102" i="6"/>
  <c r="G5101" i="6"/>
  <c r="G5100" i="6"/>
  <c r="G5099" i="6"/>
  <c r="G5098" i="6"/>
  <c r="G5097" i="6"/>
  <c r="G5096" i="6"/>
  <c r="G5095" i="6"/>
  <c r="G5094" i="6"/>
  <c r="G5093" i="6"/>
  <c r="G5092" i="6"/>
  <c r="G5091" i="6"/>
  <c r="G5090" i="6"/>
  <c r="G5089" i="6"/>
  <c r="G5088" i="6"/>
  <c r="G5087" i="6"/>
  <c r="G5086" i="6"/>
  <c r="G5085" i="6"/>
  <c r="G5084" i="6"/>
  <c r="G5083" i="6"/>
  <c r="G5082" i="6"/>
  <c r="G5081" i="6"/>
  <c r="G5080" i="6"/>
  <c r="G5079" i="6"/>
  <c r="G5078" i="6"/>
  <c r="G5077" i="6"/>
  <c r="G5076" i="6"/>
  <c r="G5075" i="6"/>
  <c r="G5074" i="6"/>
  <c r="G5073" i="6"/>
  <c r="G5072" i="6"/>
  <c r="G5071" i="6"/>
  <c r="G5070" i="6"/>
  <c r="G5069" i="6"/>
  <c r="G5068" i="6"/>
  <c r="G5067" i="6"/>
  <c r="G5066" i="6"/>
  <c r="G5065" i="6"/>
  <c r="G5064" i="6"/>
  <c r="G5063" i="6"/>
  <c r="G5062" i="6"/>
  <c r="G5061" i="6"/>
  <c r="G5060" i="6"/>
  <c r="G5059" i="6"/>
  <c r="G5058" i="6"/>
  <c r="G5057" i="6"/>
  <c r="G5056" i="6"/>
  <c r="G5055" i="6"/>
  <c r="G5054" i="6"/>
  <c r="H5054" i="6" s="1"/>
  <c r="I5054" i="6" s="1"/>
  <c r="G5053" i="6"/>
  <c r="H5053" i="6" s="1"/>
  <c r="I5053" i="6" s="1"/>
  <c r="G5052" i="6"/>
  <c r="G5051" i="6"/>
  <c r="G5050" i="6"/>
  <c r="H5050" i="6" s="1"/>
  <c r="I5050" i="6" s="1"/>
  <c r="G5049" i="6"/>
  <c r="G5048" i="6"/>
  <c r="G5047" i="6"/>
  <c r="G5046" i="6"/>
  <c r="G5045" i="6"/>
  <c r="H5045" i="6" s="1"/>
  <c r="I5045" i="6" s="1"/>
  <c r="G5044" i="6"/>
  <c r="G5043" i="6"/>
  <c r="G5042" i="6"/>
  <c r="H5042" i="6" s="1"/>
  <c r="I5042" i="6" s="1"/>
  <c r="G5041" i="6"/>
  <c r="G5040" i="6"/>
  <c r="G5039" i="6"/>
  <c r="G5038" i="6"/>
  <c r="G5037" i="6"/>
  <c r="G5036" i="6"/>
  <c r="H5036" i="6" s="1"/>
  <c r="G5035" i="6"/>
  <c r="G5034" i="6"/>
  <c r="G5033" i="6"/>
  <c r="G5032" i="6"/>
  <c r="H5032" i="6" s="1"/>
  <c r="I5032" i="6" s="1"/>
  <c r="G5031" i="6"/>
  <c r="H5031" i="6" s="1"/>
  <c r="I5031" i="6" s="1"/>
  <c r="G5030" i="6"/>
  <c r="G5029" i="6"/>
  <c r="H5029" i="6" s="1"/>
  <c r="I5029" i="6" s="1"/>
  <c r="G5028" i="6"/>
  <c r="G5027" i="6"/>
  <c r="G5026" i="6"/>
  <c r="G5025" i="6"/>
  <c r="G5024" i="6"/>
  <c r="G5023" i="6"/>
  <c r="G5022" i="6"/>
  <c r="G5021" i="6"/>
  <c r="G5020" i="6"/>
  <c r="G5019" i="6"/>
  <c r="G5018" i="6"/>
  <c r="H5018" i="6" s="1"/>
  <c r="I5018" i="6" s="1"/>
  <c r="G5017" i="6"/>
  <c r="H5017" i="6" s="1"/>
  <c r="I5017" i="6" s="1"/>
  <c r="G5016" i="6"/>
  <c r="G5015" i="6"/>
  <c r="G5014" i="6"/>
  <c r="G5013" i="6"/>
  <c r="G5012" i="6"/>
  <c r="G5011" i="6"/>
  <c r="G5010" i="6"/>
  <c r="G5009" i="6"/>
  <c r="G5008" i="6"/>
  <c r="G5007" i="6"/>
  <c r="G5006" i="6"/>
  <c r="G5005" i="6"/>
  <c r="G5004" i="6"/>
  <c r="G5003" i="6"/>
  <c r="G5002" i="6"/>
  <c r="G5001" i="6"/>
  <c r="G5000" i="6"/>
  <c r="G4999" i="6"/>
  <c r="G4998" i="6"/>
  <c r="G4997" i="6"/>
  <c r="G4996" i="6"/>
  <c r="G4995" i="6"/>
  <c r="G4994" i="6"/>
  <c r="G4993" i="6"/>
  <c r="G4992" i="6"/>
  <c r="H4992" i="6" s="1"/>
  <c r="I4992" i="6" s="1"/>
  <c r="G4991" i="6"/>
  <c r="H4991" i="6" s="1"/>
  <c r="I4991" i="6" s="1"/>
  <c r="G4990" i="6"/>
  <c r="G4989" i="6"/>
  <c r="G4988" i="6"/>
  <c r="H4988" i="6" s="1"/>
  <c r="I4988" i="6" s="1"/>
  <c r="G4987" i="6"/>
  <c r="G4986" i="6"/>
  <c r="G4985" i="6"/>
  <c r="G4984" i="6"/>
  <c r="G4983" i="6"/>
  <c r="G4982" i="6"/>
  <c r="G4981" i="6"/>
  <c r="G4980" i="6"/>
  <c r="G4979" i="6"/>
  <c r="G4978" i="6"/>
  <c r="G4977" i="6"/>
  <c r="G4976" i="6"/>
  <c r="G4975" i="6"/>
  <c r="G4974" i="6"/>
  <c r="G4973" i="6"/>
  <c r="G4972" i="6"/>
  <c r="G4971" i="6"/>
  <c r="G4970" i="6"/>
  <c r="G4969" i="6"/>
  <c r="G4968" i="6"/>
  <c r="G4967" i="6"/>
  <c r="G4966" i="6"/>
  <c r="H4966" i="6" s="1"/>
  <c r="I4966" i="6" s="1"/>
  <c r="G4965" i="6"/>
  <c r="G4964" i="6"/>
  <c r="G4963" i="6"/>
  <c r="G4962" i="6"/>
  <c r="H4961" i="6"/>
  <c r="I4961" i="6" s="1"/>
  <c r="G4961" i="6"/>
  <c r="G4960" i="6"/>
  <c r="G4959" i="6"/>
  <c r="G4958" i="6"/>
  <c r="G4957" i="6"/>
  <c r="G4956" i="6"/>
  <c r="G4955" i="6"/>
  <c r="G4954" i="6"/>
  <c r="G4953" i="6"/>
  <c r="G4952" i="6"/>
  <c r="G4951" i="6"/>
  <c r="G4950" i="6"/>
  <c r="G4949" i="6"/>
  <c r="H4949" i="6" s="1"/>
  <c r="I4949" i="6" s="1"/>
  <c r="G4948" i="6"/>
  <c r="G4947" i="6"/>
  <c r="G4946" i="6"/>
  <c r="G4945" i="6"/>
  <c r="G4944" i="6"/>
  <c r="G4943" i="6"/>
  <c r="G4942" i="6"/>
  <c r="G4941" i="6"/>
  <c r="G4940" i="6"/>
  <c r="G4939" i="6"/>
  <c r="G4938" i="6"/>
  <c r="G4937" i="6"/>
  <c r="G4936" i="6"/>
  <c r="G4935" i="6"/>
  <c r="G4934" i="6"/>
  <c r="G4933" i="6"/>
  <c r="G4932" i="6"/>
  <c r="H4932" i="6" s="1"/>
  <c r="I4932" i="6" s="1"/>
  <c r="G4931" i="6"/>
  <c r="G4930" i="6"/>
  <c r="H4930" i="6" s="1"/>
  <c r="I4930" i="6" s="1"/>
  <c r="G4929" i="6"/>
  <c r="G4928" i="6"/>
  <c r="G4927" i="6"/>
  <c r="G4926" i="6"/>
  <c r="G4925" i="6"/>
  <c r="G4924" i="6"/>
  <c r="G4923" i="6"/>
  <c r="G4922" i="6"/>
  <c r="G4921" i="6"/>
  <c r="G4920" i="6"/>
  <c r="G4919" i="6"/>
  <c r="G4918" i="6"/>
  <c r="H4918" i="6" s="1"/>
  <c r="I4918" i="6" s="1"/>
  <c r="G4917" i="6"/>
  <c r="G4916" i="6"/>
  <c r="H4916" i="6" s="1"/>
  <c r="I4916" i="6" s="1"/>
  <c r="G4915" i="6"/>
  <c r="G4914" i="6"/>
  <c r="G4913" i="6"/>
  <c r="G4912" i="6"/>
  <c r="G4911" i="6"/>
  <c r="G4910" i="6"/>
  <c r="G4909" i="6"/>
  <c r="G4908" i="6"/>
  <c r="H4908" i="6" s="1"/>
  <c r="I4908" i="6" s="1"/>
  <c r="G4907" i="6"/>
  <c r="G4906" i="6"/>
  <c r="G4905" i="6"/>
  <c r="G4904" i="6"/>
  <c r="H4904" i="6" s="1"/>
  <c r="I4904" i="6" s="1"/>
  <c r="G4903" i="6"/>
  <c r="G4902" i="6"/>
  <c r="G4901" i="6"/>
  <c r="G4900" i="6"/>
  <c r="H4900" i="6" s="1"/>
  <c r="I4900" i="6" s="1"/>
  <c r="G4899" i="6"/>
  <c r="G4898" i="6"/>
  <c r="G4897" i="6"/>
  <c r="G4896" i="6"/>
  <c r="G4895" i="6"/>
  <c r="G4894" i="6"/>
  <c r="G4893" i="6"/>
  <c r="G4892" i="6"/>
  <c r="G4891" i="6"/>
  <c r="G4890" i="6"/>
  <c r="G4889" i="6"/>
  <c r="G4888" i="6"/>
  <c r="G4887" i="6"/>
  <c r="G4886" i="6"/>
  <c r="G4885" i="6"/>
  <c r="G4884" i="6"/>
  <c r="G4883" i="6"/>
  <c r="G4882" i="6"/>
  <c r="G4881" i="6"/>
  <c r="G4880" i="6"/>
  <c r="H4880" i="6" s="1"/>
  <c r="I4880" i="6" s="1"/>
  <c r="G4879" i="6"/>
  <c r="G4878" i="6"/>
  <c r="G4877" i="6"/>
  <c r="G4876" i="6"/>
  <c r="G4875" i="6"/>
  <c r="G4874" i="6"/>
  <c r="G4873" i="6"/>
  <c r="G4872" i="6"/>
  <c r="H4872" i="6" s="1"/>
  <c r="I4872" i="6" s="1"/>
  <c r="G4871" i="6"/>
  <c r="G4870" i="6"/>
  <c r="H4870" i="6" s="1"/>
  <c r="I4870" i="6" s="1"/>
  <c r="G4869" i="6"/>
  <c r="G4868" i="6"/>
  <c r="G4867" i="6"/>
  <c r="G4866" i="6"/>
  <c r="G4865" i="6"/>
  <c r="G4864" i="6"/>
  <c r="H4864" i="6" s="1"/>
  <c r="I4864" i="6" s="1"/>
  <c r="G4863" i="6"/>
  <c r="G4862" i="6"/>
  <c r="G4861" i="6"/>
  <c r="G4860" i="6"/>
  <c r="G4859" i="6"/>
  <c r="G4858" i="6"/>
  <c r="H4858" i="6" s="1"/>
  <c r="I4858" i="6" s="1"/>
  <c r="G4857" i="6"/>
  <c r="G4856" i="6"/>
  <c r="G4855" i="6"/>
  <c r="G4854" i="6"/>
  <c r="H4853" i="6"/>
  <c r="I4853" i="6" s="1"/>
  <c r="G4853" i="6"/>
  <c r="G4852" i="6"/>
  <c r="H4852" i="6" s="1"/>
  <c r="I4852" i="6" s="1"/>
  <c r="G4851" i="6"/>
  <c r="G4850" i="6"/>
  <c r="G4849" i="6"/>
  <c r="G4848" i="6"/>
  <c r="H4848" i="6" s="1"/>
  <c r="I4848" i="6" s="1"/>
  <c r="G4847" i="6"/>
  <c r="G4846" i="6"/>
  <c r="G4845" i="6"/>
  <c r="G4844" i="6"/>
  <c r="G4843" i="6"/>
  <c r="G4842" i="6"/>
  <c r="G4841" i="6"/>
  <c r="G4840" i="6"/>
  <c r="G4839" i="6"/>
  <c r="G4838" i="6"/>
  <c r="G4837" i="6"/>
  <c r="G4836" i="6"/>
  <c r="H4836" i="6" s="1"/>
  <c r="I4836" i="6" s="1"/>
  <c r="G4835" i="6"/>
  <c r="H4835" i="6" s="1"/>
  <c r="I4835" i="6" s="1"/>
  <c r="G4834" i="6"/>
  <c r="H4834" i="6" s="1"/>
  <c r="I4834" i="6" s="1"/>
  <c r="G4833" i="6"/>
  <c r="H4833" i="6" s="1"/>
  <c r="I4833" i="6" s="1"/>
  <c r="G4832" i="6"/>
  <c r="H4832" i="6" s="1"/>
  <c r="I4832" i="6" s="1"/>
  <c r="G4831" i="6"/>
  <c r="H4831" i="6" s="1"/>
  <c r="I4831" i="6" s="1"/>
  <c r="G4830" i="6"/>
  <c r="H4830" i="6" s="1"/>
  <c r="I4830" i="6" s="1"/>
  <c r="G4829" i="6"/>
  <c r="H4829" i="6" s="1"/>
  <c r="I4829" i="6" s="1"/>
  <c r="G4828" i="6"/>
  <c r="H4828" i="6" s="1"/>
  <c r="I4828" i="6" s="1"/>
  <c r="G4827" i="6"/>
  <c r="H4827" i="6" s="1"/>
  <c r="I4827" i="6" s="1"/>
  <c r="G4826" i="6"/>
  <c r="H4826" i="6" s="1"/>
  <c r="I4826" i="6" s="1"/>
  <c r="H4825" i="6"/>
  <c r="I4825" i="6" s="1"/>
  <c r="G4825" i="6"/>
  <c r="G4824" i="6"/>
  <c r="H4824" i="6" s="1"/>
  <c r="I4824" i="6" s="1"/>
  <c r="G4823" i="6"/>
  <c r="H4823" i="6" s="1"/>
  <c r="I4823" i="6" s="1"/>
  <c r="G4822" i="6"/>
  <c r="H4822" i="6" s="1"/>
  <c r="I4822" i="6" s="1"/>
  <c r="H4821" i="6"/>
  <c r="I4821" i="6" s="1"/>
  <c r="G4821" i="6"/>
  <c r="G4820" i="6"/>
  <c r="H4820" i="6" s="1"/>
  <c r="I4820" i="6" s="1"/>
  <c r="G4819" i="6"/>
  <c r="H4819" i="6" s="1"/>
  <c r="I4819" i="6" s="1"/>
  <c r="G4818" i="6"/>
  <c r="H4818" i="6" s="1"/>
  <c r="I4818" i="6" s="1"/>
  <c r="G4817" i="6"/>
  <c r="H4817" i="6" s="1"/>
  <c r="I4817" i="6" s="1"/>
  <c r="G4816" i="6"/>
  <c r="H4816" i="6" s="1"/>
  <c r="I4816" i="6" s="1"/>
  <c r="G4815" i="6"/>
  <c r="H4815" i="6" s="1"/>
  <c r="I4815" i="6" s="1"/>
  <c r="G4814" i="6"/>
  <c r="H4814" i="6" s="1"/>
  <c r="I4814" i="6" s="1"/>
  <c r="G4813" i="6"/>
  <c r="H4813" i="6" s="1"/>
  <c r="I4813" i="6" s="1"/>
  <c r="G4812" i="6"/>
  <c r="H4812" i="6" s="1"/>
  <c r="I4812" i="6" s="1"/>
  <c r="G4811" i="6"/>
  <c r="H4811" i="6" s="1"/>
  <c r="I4811" i="6" s="1"/>
  <c r="G4810" i="6"/>
  <c r="H4810" i="6" s="1"/>
  <c r="I4810" i="6" s="1"/>
  <c r="H4809" i="6"/>
  <c r="I4809" i="6" s="1"/>
  <c r="G4809" i="6"/>
  <c r="G4808" i="6"/>
  <c r="H4808" i="6" s="1"/>
  <c r="I4808" i="6" s="1"/>
  <c r="G4807" i="6"/>
  <c r="H4807" i="6" s="1"/>
  <c r="I4807" i="6" s="1"/>
  <c r="G4806" i="6"/>
  <c r="H4806" i="6" s="1"/>
  <c r="I4806" i="6" s="1"/>
  <c r="H4805" i="6"/>
  <c r="I4805" i="6" s="1"/>
  <c r="G4805" i="6"/>
  <c r="G4804" i="6"/>
  <c r="H4804" i="6" s="1"/>
  <c r="I4804" i="6" s="1"/>
  <c r="G4803" i="6"/>
  <c r="H4803" i="6" s="1"/>
  <c r="I4803" i="6" s="1"/>
  <c r="G4802" i="6"/>
  <c r="H4802" i="6" s="1"/>
  <c r="I4802" i="6" s="1"/>
  <c r="G4801" i="6"/>
  <c r="H4801" i="6" s="1"/>
  <c r="I4801" i="6" s="1"/>
  <c r="G4800" i="6"/>
  <c r="H4800" i="6" s="1"/>
  <c r="I4800" i="6" s="1"/>
  <c r="G4799" i="6"/>
  <c r="H4799" i="6" s="1"/>
  <c r="I4799" i="6" s="1"/>
  <c r="G4798" i="6"/>
  <c r="H4798" i="6" s="1"/>
  <c r="I4798" i="6" s="1"/>
  <c r="I4797" i="6"/>
  <c r="G4797" i="6"/>
  <c r="H4797" i="6" s="1"/>
  <c r="G4796" i="6"/>
  <c r="H4796" i="6" s="1"/>
  <c r="I4796" i="6" s="1"/>
  <c r="G4795" i="6"/>
  <c r="H4795" i="6" s="1"/>
  <c r="I4795" i="6" s="1"/>
  <c r="G4794" i="6"/>
  <c r="H4794" i="6" s="1"/>
  <c r="I4794" i="6" s="1"/>
  <c r="G4793" i="6"/>
  <c r="H4793" i="6" s="1"/>
  <c r="I4793" i="6" s="1"/>
  <c r="G4792" i="6"/>
  <c r="H4792" i="6" s="1"/>
  <c r="I4792" i="6" s="1"/>
  <c r="G4791" i="6"/>
  <c r="H4791" i="6" s="1"/>
  <c r="I4791" i="6" s="1"/>
  <c r="H4790" i="6"/>
  <c r="I4790" i="6" s="1"/>
  <c r="G4790" i="6"/>
  <c r="G4789" i="6"/>
  <c r="H4789" i="6" s="1"/>
  <c r="I4789" i="6" s="1"/>
  <c r="G4788" i="6"/>
  <c r="H4788" i="6" s="1"/>
  <c r="I4788" i="6" s="1"/>
  <c r="G4787" i="6"/>
  <c r="H4787" i="6" s="1"/>
  <c r="I4787" i="6" s="1"/>
  <c r="G4786" i="6"/>
  <c r="H4786" i="6" s="1"/>
  <c r="I4786" i="6" s="1"/>
  <c r="G4785" i="6"/>
  <c r="H4785" i="6" s="1"/>
  <c r="I4785" i="6" s="1"/>
  <c r="G4784" i="6"/>
  <c r="H4784" i="6" s="1"/>
  <c r="I4784" i="6" s="1"/>
  <c r="G4783" i="6"/>
  <c r="H4783" i="6" s="1"/>
  <c r="I4783" i="6" s="1"/>
  <c r="G4782" i="6"/>
  <c r="H4782" i="6" s="1"/>
  <c r="I4782" i="6" s="1"/>
  <c r="G4781" i="6"/>
  <c r="H4781" i="6" s="1"/>
  <c r="I4781" i="6" s="1"/>
  <c r="G4780" i="6"/>
  <c r="H4780" i="6" s="1"/>
  <c r="I4780" i="6" s="1"/>
  <c r="G4779" i="6"/>
  <c r="H4779" i="6" s="1"/>
  <c r="I4779" i="6" s="1"/>
  <c r="G4778" i="6"/>
  <c r="H4778" i="6" s="1"/>
  <c r="I4778" i="6" s="1"/>
  <c r="G4777" i="6"/>
  <c r="H4777" i="6" s="1"/>
  <c r="I4777" i="6" s="1"/>
  <c r="G4776" i="6"/>
  <c r="H4776" i="6" s="1"/>
  <c r="I4776" i="6" s="1"/>
  <c r="G4775" i="6"/>
  <c r="H4775" i="6" s="1"/>
  <c r="I4775" i="6" s="1"/>
  <c r="G4774" i="6"/>
  <c r="H4774" i="6" s="1"/>
  <c r="I4774" i="6" s="1"/>
  <c r="G4773" i="6"/>
  <c r="H4773" i="6" s="1"/>
  <c r="I4773" i="6" s="1"/>
  <c r="G4772" i="6"/>
  <c r="H4772" i="6" s="1"/>
  <c r="I4772" i="6" s="1"/>
  <c r="G4771" i="6"/>
  <c r="H4771" i="6" s="1"/>
  <c r="I4771" i="6" s="1"/>
  <c r="G4770" i="6"/>
  <c r="H4770" i="6" s="1"/>
  <c r="I4770" i="6" s="1"/>
  <c r="G4769" i="6"/>
  <c r="H4769" i="6" s="1"/>
  <c r="I4769" i="6" s="1"/>
  <c r="G4768" i="6"/>
  <c r="H4768" i="6" s="1"/>
  <c r="I4768" i="6" s="1"/>
  <c r="G4767" i="6"/>
  <c r="H4767" i="6" s="1"/>
  <c r="I4767" i="6" s="1"/>
  <c r="G4766" i="6"/>
  <c r="H4766" i="6" s="1"/>
  <c r="I4766" i="6" s="1"/>
  <c r="G4765" i="6"/>
  <c r="H4765" i="6" s="1"/>
  <c r="I4765" i="6" s="1"/>
  <c r="G4764" i="6"/>
  <c r="H4764" i="6" s="1"/>
  <c r="I4764" i="6" s="1"/>
  <c r="G4763" i="6"/>
  <c r="H4763" i="6" s="1"/>
  <c r="I4763" i="6" s="1"/>
  <c r="G4762" i="6"/>
  <c r="H4762" i="6" s="1"/>
  <c r="I4762" i="6" s="1"/>
  <c r="G4761" i="6"/>
  <c r="H4761" i="6" s="1"/>
  <c r="I4761" i="6" s="1"/>
  <c r="G4760" i="6"/>
  <c r="H4760" i="6" s="1"/>
  <c r="I4760" i="6" s="1"/>
  <c r="G4759" i="6"/>
  <c r="H4759" i="6" s="1"/>
  <c r="I4759" i="6" s="1"/>
  <c r="G4758" i="6"/>
  <c r="H4758" i="6" s="1"/>
  <c r="I4758" i="6" s="1"/>
  <c r="G4757" i="6"/>
  <c r="H4757" i="6" s="1"/>
  <c r="I4757" i="6" s="1"/>
  <c r="G4756" i="6"/>
  <c r="H4756" i="6" s="1"/>
  <c r="I4756" i="6" s="1"/>
  <c r="G4755" i="6"/>
  <c r="H4755" i="6" s="1"/>
  <c r="I4755" i="6" s="1"/>
  <c r="G4754" i="6"/>
  <c r="H4754" i="6" s="1"/>
  <c r="I4754" i="6" s="1"/>
  <c r="G4753" i="6"/>
  <c r="H4753" i="6" s="1"/>
  <c r="I4753" i="6" s="1"/>
  <c r="G4752" i="6"/>
  <c r="H4752" i="6" s="1"/>
  <c r="I4752" i="6" s="1"/>
  <c r="G4751" i="6"/>
  <c r="H4751" i="6" s="1"/>
  <c r="I4751" i="6" s="1"/>
  <c r="G4750" i="6"/>
  <c r="H4750" i="6" s="1"/>
  <c r="I4750" i="6" s="1"/>
  <c r="G4749" i="6"/>
  <c r="H4749" i="6" s="1"/>
  <c r="I4749" i="6" s="1"/>
  <c r="G4748" i="6"/>
  <c r="H4748" i="6" s="1"/>
  <c r="I4748" i="6" s="1"/>
  <c r="G4747" i="6"/>
  <c r="H4747" i="6" s="1"/>
  <c r="I4747" i="6" s="1"/>
  <c r="G4746" i="6"/>
  <c r="H4746" i="6" s="1"/>
  <c r="I4746" i="6" s="1"/>
  <c r="G4745" i="6"/>
  <c r="G4744" i="6"/>
  <c r="H4744" i="6" s="1"/>
  <c r="I4744" i="6" s="1"/>
  <c r="G4743" i="6"/>
  <c r="H4743" i="6" s="1"/>
  <c r="I4743" i="6" s="1"/>
  <c r="G4742" i="6"/>
  <c r="H4742" i="6" s="1"/>
  <c r="I4742" i="6" s="1"/>
  <c r="G4741" i="6"/>
  <c r="H4741" i="6" s="1"/>
  <c r="I4741" i="6" s="1"/>
  <c r="G4740" i="6"/>
  <c r="H4740" i="6" s="1"/>
  <c r="I4740" i="6" s="1"/>
  <c r="G4739" i="6"/>
  <c r="H4739" i="6" s="1"/>
  <c r="I4739" i="6" s="1"/>
  <c r="G4738" i="6"/>
  <c r="H5075" i="6" s="1"/>
  <c r="I5075" i="6" s="1"/>
  <c r="G4737" i="6"/>
  <c r="H4737" i="6" s="1"/>
  <c r="I4737" i="6" s="1"/>
  <c r="G4736" i="6"/>
  <c r="H4736" i="6" s="1"/>
  <c r="I4736" i="6" s="1"/>
  <c r="G4735" i="6"/>
  <c r="H4735" i="6" s="1"/>
  <c r="I4735" i="6" s="1"/>
  <c r="H4734" i="6"/>
  <c r="I4734" i="6" s="1"/>
  <c r="G4734" i="6"/>
  <c r="G4733" i="6"/>
  <c r="H4733" i="6" s="1"/>
  <c r="I4733" i="6" s="1"/>
  <c r="G4732" i="6"/>
  <c r="H4732" i="6" s="1"/>
  <c r="I4732" i="6" s="1"/>
  <c r="G4731" i="6"/>
  <c r="H4731" i="6" s="1"/>
  <c r="I4731" i="6" s="1"/>
  <c r="H4730" i="6"/>
  <c r="I4730" i="6" s="1"/>
  <c r="G4730" i="6"/>
  <c r="G4729" i="6"/>
  <c r="H4729" i="6" s="1"/>
  <c r="I4729" i="6" s="1"/>
  <c r="G4728" i="6"/>
  <c r="H4728" i="6" s="1"/>
  <c r="I4728" i="6" s="1"/>
  <c r="G4727" i="6"/>
  <c r="H4727" i="6" s="1"/>
  <c r="I4727" i="6" s="1"/>
  <c r="G4726" i="6"/>
  <c r="H4726" i="6" s="1"/>
  <c r="I4726" i="6" s="1"/>
  <c r="G4725" i="6"/>
  <c r="H4725" i="6" s="1"/>
  <c r="I4725" i="6" s="1"/>
  <c r="G4724" i="6"/>
  <c r="H4724" i="6" s="1"/>
  <c r="I4724" i="6" s="1"/>
  <c r="G4723" i="6"/>
  <c r="H4723" i="6" s="1"/>
  <c r="I4723" i="6" s="1"/>
  <c r="G4722" i="6"/>
  <c r="H4722" i="6" s="1"/>
  <c r="I4722" i="6" s="1"/>
  <c r="G4721" i="6"/>
  <c r="H4721" i="6" s="1"/>
  <c r="I4721" i="6" s="1"/>
  <c r="G4720" i="6"/>
  <c r="H4720" i="6" s="1"/>
  <c r="I4720" i="6" s="1"/>
  <c r="G4719" i="6"/>
  <c r="H4719" i="6" s="1"/>
  <c r="I4719" i="6" s="1"/>
  <c r="H4718" i="6"/>
  <c r="I4718" i="6" s="1"/>
  <c r="G4718" i="6"/>
  <c r="G4717" i="6"/>
  <c r="H4717" i="6" s="1"/>
  <c r="I4717" i="6" s="1"/>
  <c r="G4716" i="6"/>
  <c r="H4716" i="6" s="1"/>
  <c r="I4716" i="6" s="1"/>
  <c r="G4715" i="6"/>
  <c r="G4714" i="6"/>
  <c r="G4713" i="6"/>
  <c r="G4712" i="6"/>
  <c r="G4711" i="6"/>
  <c r="G4710" i="6"/>
  <c r="G4709" i="6"/>
  <c r="G4708" i="6"/>
  <c r="G4707" i="6"/>
  <c r="H4706" i="6"/>
  <c r="I4706" i="6" s="1"/>
  <c r="G4706" i="6"/>
  <c r="G4705" i="6"/>
  <c r="G4704" i="6"/>
  <c r="G4703" i="6"/>
  <c r="G4702" i="6"/>
  <c r="G4701" i="6"/>
  <c r="G4700" i="6"/>
  <c r="G4699" i="6"/>
  <c r="H4699" i="6" s="1"/>
  <c r="I4699" i="6" s="1"/>
  <c r="G4698" i="6"/>
  <c r="G4697" i="6"/>
  <c r="G4696" i="6"/>
  <c r="G4695" i="6"/>
  <c r="G4694" i="6"/>
  <c r="H4694" i="6" s="1"/>
  <c r="I4694" i="6" s="1"/>
  <c r="G4693" i="6"/>
  <c r="H4693" i="6" s="1"/>
  <c r="I4693" i="6" s="1"/>
  <c r="G4692" i="6"/>
  <c r="G4691" i="6"/>
  <c r="G4690" i="6"/>
  <c r="G4689" i="6"/>
  <c r="G4688" i="6"/>
  <c r="G4687" i="6"/>
  <c r="G4686" i="6"/>
  <c r="G4685" i="6"/>
  <c r="G4684" i="6"/>
  <c r="G4683" i="6"/>
  <c r="G4682" i="6"/>
  <c r="G4681" i="6"/>
  <c r="G4680" i="6"/>
  <c r="G4679" i="6"/>
  <c r="G4678" i="6"/>
  <c r="G4677" i="6"/>
  <c r="G4676" i="6"/>
  <c r="G4675" i="6"/>
  <c r="G4674" i="6"/>
  <c r="G4673" i="6"/>
  <c r="G4672" i="6"/>
  <c r="G4671" i="6"/>
  <c r="H4671" i="6" s="1"/>
  <c r="I4671" i="6" s="1"/>
  <c r="G4670" i="6"/>
  <c r="G4669" i="6"/>
  <c r="G4668" i="6"/>
  <c r="G4667" i="6"/>
  <c r="G4666" i="6"/>
  <c r="G4665" i="6"/>
  <c r="G4664" i="6"/>
  <c r="G4663" i="6"/>
  <c r="G4662" i="6"/>
  <c r="H4662" i="6" s="1"/>
  <c r="I4662" i="6" s="1"/>
  <c r="G4661" i="6"/>
  <c r="G4660" i="6"/>
  <c r="H4660" i="6" s="1"/>
  <c r="I4660" i="6" s="1"/>
  <c r="G4659" i="6"/>
  <c r="G4658" i="6"/>
  <c r="G4657" i="6"/>
  <c r="G4656" i="6"/>
  <c r="G4655" i="6"/>
  <c r="G4654" i="6"/>
  <c r="G4653" i="6"/>
  <c r="G4652" i="6"/>
  <c r="G4651" i="6"/>
  <c r="G4650" i="6"/>
  <c r="G4649" i="6"/>
  <c r="G4648" i="6"/>
  <c r="G4647" i="6"/>
  <c r="G4646" i="6"/>
  <c r="H4646" i="6" s="1"/>
  <c r="I4646" i="6" s="1"/>
  <c r="G4645" i="6"/>
  <c r="G4644" i="6"/>
  <c r="G4643" i="6"/>
  <c r="H4642" i="6"/>
  <c r="I4642" i="6" s="1"/>
  <c r="G4642" i="6"/>
  <c r="G4641" i="6"/>
  <c r="G4640" i="6"/>
  <c r="H4640" i="6" s="1"/>
  <c r="I4640" i="6" s="1"/>
  <c r="G4639" i="6"/>
  <c r="G4638" i="6"/>
  <c r="G4637" i="6"/>
  <c r="G4636" i="6"/>
  <c r="H4636" i="6" s="1"/>
  <c r="I4636" i="6" s="1"/>
  <c r="G4635" i="6"/>
  <c r="G4634" i="6"/>
  <c r="G4633" i="6"/>
  <c r="G4632" i="6"/>
  <c r="G4631" i="6"/>
  <c r="G4630" i="6"/>
  <c r="G4629" i="6"/>
  <c r="G4628" i="6"/>
  <c r="G4627" i="6"/>
  <c r="G4626" i="6"/>
  <c r="G4625" i="6"/>
  <c r="G4624" i="6"/>
  <c r="G4623" i="6"/>
  <c r="H4623" i="6" s="1"/>
  <c r="I4623" i="6" s="1"/>
  <c r="G4622" i="6"/>
  <c r="H4622" i="6" s="1"/>
  <c r="I4622" i="6" s="1"/>
  <c r="G4621" i="6"/>
  <c r="G4620" i="6"/>
  <c r="G4619" i="6"/>
  <c r="H4619" i="6" s="1"/>
  <c r="I4619" i="6" s="1"/>
  <c r="G4618" i="6"/>
  <c r="G4617" i="6"/>
  <c r="H4617" i="6" s="1"/>
  <c r="I4617" i="6" s="1"/>
  <c r="G4616" i="6"/>
  <c r="G4615" i="6"/>
  <c r="G4614" i="6"/>
  <c r="H4614" i="6" s="1"/>
  <c r="I4614" i="6" s="1"/>
  <c r="G4613" i="6"/>
  <c r="H4613" i="6" s="1"/>
  <c r="I4613" i="6" s="1"/>
  <c r="G4612" i="6"/>
  <c r="G4611" i="6"/>
  <c r="H4611" i="6" s="1"/>
  <c r="I4611" i="6" s="1"/>
  <c r="G4610" i="6"/>
  <c r="G4609" i="6"/>
  <c r="G4608" i="6"/>
  <c r="H4608" i="6" s="1"/>
  <c r="I4608" i="6" s="1"/>
  <c r="G4607" i="6"/>
  <c r="G4606" i="6"/>
  <c r="G4605" i="6"/>
  <c r="H4605" i="6" s="1"/>
  <c r="I4605" i="6" s="1"/>
  <c r="H4604" i="6"/>
  <c r="I4604" i="6" s="1"/>
  <c r="G4604" i="6"/>
  <c r="G4603" i="6"/>
  <c r="G4602" i="6"/>
  <c r="G4601" i="6"/>
  <c r="G4600" i="6"/>
  <c r="H4600" i="6" s="1"/>
  <c r="I4600" i="6" s="1"/>
  <c r="G4599" i="6"/>
  <c r="G4598" i="6"/>
  <c r="G4597" i="6"/>
  <c r="G4596" i="6"/>
  <c r="G4595" i="6"/>
  <c r="G4594" i="6"/>
  <c r="G4593" i="6"/>
  <c r="G4592" i="6"/>
  <c r="G4591" i="6"/>
  <c r="H4590" i="6"/>
  <c r="I4590" i="6" s="1"/>
  <c r="G4590" i="6"/>
  <c r="G4589" i="6"/>
  <c r="H4589" i="6" s="1"/>
  <c r="I4589" i="6" s="1"/>
  <c r="G4588" i="6"/>
  <c r="G4587" i="6"/>
  <c r="G4586" i="6"/>
  <c r="G4585" i="6"/>
  <c r="G4584" i="6"/>
  <c r="G4583" i="6"/>
  <c r="G4582" i="6"/>
  <c r="G4581" i="6"/>
  <c r="G4580" i="6"/>
  <c r="G4579" i="6"/>
  <c r="G4578" i="6"/>
  <c r="G4577" i="6"/>
  <c r="G4576" i="6"/>
  <c r="G4575" i="6"/>
  <c r="G4574" i="6"/>
  <c r="H4574" i="6" s="1"/>
  <c r="I4574" i="6" s="1"/>
  <c r="G4573" i="6"/>
  <c r="G4572" i="6"/>
  <c r="G4571" i="6"/>
  <c r="H4570" i="6"/>
  <c r="I4570" i="6" s="1"/>
  <c r="G4570" i="6"/>
  <c r="G4569" i="6"/>
  <c r="G4568" i="6"/>
  <c r="G4567" i="6"/>
  <c r="G4566" i="6"/>
  <c r="G4565" i="6"/>
  <c r="G4564" i="6"/>
  <c r="G4563" i="6"/>
  <c r="G4562" i="6"/>
  <c r="G4561" i="6"/>
  <c r="G4560" i="6"/>
  <c r="G4559" i="6"/>
  <c r="G4558" i="6"/>
  <c r="G4557" i="6"/>
  <c r="G4556" i="6"/>
  <c r="G4555" i="6"/>
  <c r="G4554" i="6"/>
  <c r="G4553" i="6"/>
  <c r="H4553" i="6" s="1"/>
  <c r="I4553" i="6" s="1"/>
  <c r="G4552" i="6"/>
  <c r="G4551" i="6"/>
  <c r="G4550" i="6"/>
  <c r="G4549" i="6"/>
  <c r="G4548" i="6"/>
  <c r="G4547" i="6"/>
  <c r="G4546" i="6"/>
  <c r="G4545" i="6"/>
  <c r="H4544" i="6"/>
  <c r="I4544" i="6" s="1"/>
  <c r="G4544" i="6"/>
  <c r="G4543" i="6"/>
  <c r="G4542" i="6"/>
  <c r="G4541" i="6"/>
  <c r="G4540" i="6"/>
  <c r="G4539" i="6"/>
  <c r="H6871" i="6" s="1"/>
  <c r="I6871" i="6" s="1"/>
  <c r="G4538" i="6"/>
  <c r="H4538" i="6" s="1"/>
  <c r="I4538" i="6" s="1"/>
  <c r="G4537" i="6"/>
  <c r="G4536" i="6"/>
  <c r="G4535" i="6"/>
  <c r="G4534" i="6"/>
  <c r="G4533" i="6"/>
  <c r="H4533" i="6" s="1"/>
  <c r="I4533" i="6" s="1"/>
  <c r="G4532" i="6"/>
  <c r="G4531" i="6"/>
  <c r="H4531" i="6" s="1"/>
  <c r="I4531" i="6" s="1"/>
  <c r="G4530" i="6"/>
  <c r="G4529" i="6"/>
  <c r="G4528" i="6"/>
  <c r="G4527" i="6"/>
  <c r="G4526" i="6"/>
  <c r="H4526" i="6" s="1"/>
  <c r="I4526" i="6" s="1"/>
  <c r="G4525" i="6"/>
  <c r="G4524" i="6"/>
  <c r="G4523" i="6"/>
  <c r="G4522" i="6"/>
  <c r="G4521" i="6"/>
  <c r="G4520" i="6"/>
  <c r="G4519" i="6"/>
  <c r="G4518" i="6"/>
  <c r="G4517" i="6"/>
  <c r="G4516" i="6"/>
  <c r="G4515" i="6"/>
  <c r="G4514" i="6"/>
  <c r="H4514" i="6" s="1"/>
  <c r="I4514" i="6" s="1"/>
  <c r="G4513" i="6"/>
  <c r="G4512" i="6"/>
  <c r="G4511" i="6"/>
  <c r="G4510" i="6"/>
  <c r="G4509" i="6"/>
  <c r="G4508" i="6"/>
  <c r="H4508" i="6" s="1"/>
  <c r="I4508" i="6" s="1"/>
  <c r="G4507" i="6"/>
  <c r="H4507" i="6" s="1"/>
  <c r="I4507" i="6" s="1"/>
  <c r="G4506" i="6"/>
  <c r="H4506" i="6" s="1"/>
  <c r="I4506" i="6" s="1"/>
  <c r="G4505" i="6"/>
  <c r="H4505" i="6" s="1"/>
  <c r="I4505" i="6" s="1"/>
  <c r="G4504" i="6"/>
  <c r="H4504" i="6" s="1"/>
  <c r="I4504" i="6" s="1"/>
  <c r="G4503" i="6"/>
  <c r="H4503" i="6" s="1"/>
  <c r="I4503" i="6" s="1"/>
  <c r="G4502" i="6"/>
  <c r="H4502" i="6" s="1"/>
  <c r="I4502" i="6" s="1"/>
  <c r="G4501" i="6"/>
  <c r="H4501" i="6" s="1"/>
  <c r="I4501" i="6" s="1"/>
  <c r="H4500" i="6"/>
  <c r="I4500" i="6" s="1"/>
  <c r="G4500" i="6"/>
  <c r="G4499" i="6"/>
  <c r="H4499" i="6" s="1"/>
  <c r="I4499" i="6" s="1"/>
  <c r="G4498" i="6"/>
  <c r="H4498" i="6" s="1"/>
  <c r="I4498" i="6" s="1"/>
  <c r="G4497" i="6"/>
  <c r="H4497" i="6" s="1"/>
  <c r="I4497" i="6" s="1"/>
  <c r="H4496" i="6"/>
  <c r="I4496" i="6" s="1"/>
  <c r="G4496" i="6"/>
  <c r="G4495" i="6"/>
  <c r="H4495" i="6" s="1"/>
  <c r="I4495" i="6" s="1"/>
  <c r="G4494" i="6"/>
  <c r="H4494" i="6" s="1"/>
  <c r="I4494" i="6" s="1"/>
  <c r="G4493" i="6"/>
  <c r="H4493" i="6" s="1"/>
  <c r="I4493" i="6" s="1"/>
  <c r="G4492" i="6"/>
  <c r="H4492" i="6" s="1"/>
  <c r="I4492" i="6" s="1"/>
  <c r="G4491" i="6"/>
  <c r="H4491" i="6" s="1"/>
  <c r="I4491" i="6" s="1"/>
  <c r="G4490" i="6"/>
  <c r="H4490" i="6" s="1"/>
  <c r="I4490" i="6" s="1"/>
  <c r="G4489" i="6"/>
  <c r="H4489" i="6" s="1"/>
  <c r="I4489" i="6" s="1"/>
  <c r="G4488" i="6"/>
  <c r="H4488" i="6" s="1"/>
  <c r="I4488" i="6" s="1"/>
  <c r="G4487" i="6"/>
  <c r="H4487" i="6" s="1"/>
  <c r="I4487" i="6" s="1"/>
  <c r="G4486" i="6"/>
  <c r="H4486" i="6" s="1"/>
  <c r="I4486" i="6" s="1"/>
  <c r="G4485" i="6"/>
  <c r="H4485" i="6" s="1"/>
  <c r="I4485" i="6" s="1"/>
  <c r="H4484" i="6"/>
  <c r="I4484" i="6" s="1"/>
  <c r="G4484" i="6"/>
  <c r="G4483" i="6"/>
  <c r="H4483" i="6" s="1"/>
  <c r="I4483" i="6" s="1"/>
  <c r="G4482" i="6"/>
  <c r="H4482" i="6" s="1"/>
  <c r="I4482" i="6" s="1"/>
  <c r="G4481" i="6"/>
  <c r="H4481" i="6" s="1"/>
  <c r="I4481" i="6" s="1"/>
  <c r="H4480" i="6"/>
  <c r="I4480" i="6" s="1"/>
  <c r="G4480" i="6"/>
  <c r="G4479" i="6"/>
  <c r="H4479" i="6" s="1"/>
  <c r="I4479" i="6" s="1"/>
  <c r="G4478" i="6"/>
  <c r="H4478" i="6" s="1"/>
  <c r="I4478" i="6" s="1"/>
  <c r="G4477" i="6"/>
  <c r="H4477" i="6" s="1"/>
  <c r="I4477" i="6" s="1"/>
  <c r="G4476" i="6"/>
  <c r="H4476" i="6" s="1"/>
  <c r="I4476" i="6" s="1"/>
  <c r="G4475" i="6"/>
  <c r="H4475" i="6" s="1"/>
  <c r="I4475" i="6" s="1"/>
  <c r="G4474" i="6"/>
  <c r="H4474" i="6" s="1"/>
  <c r="I4474" i="6" s="1"/>
  <c r="G4473" i="6"/>
  <c r="H4473" i="6" s="1"/>
  <c r="I4473" i="6" s="1"/>
  <c r="G4472" i="6"/>
  <c r="H4472" i="6" s="1"/>
  <c r="I4472" i="6" s="1"/>
  <c r="G4471" i="6"/>
  <c r="H4471" i="6" s="1"/>
  <c r="I4471" i="6" s="1"/>
  <c r="G4470" i="6"/>
  <c r="H4470" i="6" s="1"/>
  <c r="I4470" i="6" s="1"/>
  <c r="G4469" i="6"/>
  <c r="H4469" i="6" s="1"/>
  <c r="I4469" i="6" s="1"/>
  <c r="H4468" i="6"/>
  <c r="I4468" i="6" s="1"/>
  <c r="G4468" i="6"/>
  <c r="G4467" i="6"/>
  <c r="H4467" i="6" s="1"/>
  <c r="I4467" i="6" s="1"/>
  <c r="G4466" i="6"/>
  <c r="H4466" i="6" s="1"/>
  <c r="I4466" i="6" s="1"/>
  <c r="G4465" i="6"/>
  <c r="H4465" i="6" s="1"/>
  <c r="I4465" i="6" s="1"/>
  <c r="H4464" i="6"/>
  <c r="I4464" i="6" s="1"/>
  <c r="G4464" i="6"/>
  <c r="G4463" i="6"/>
  <c r="H4463" i="6" s="1"/>
  <c r="I4463" i="6" s="1"/>
  <c r="G4462" i="6"/>
  <c r="H4462" i="6" s="1"/>
  <c r="I4462" i="6" s="1"/>
  <c r="G4461" i="6"/>
  <c r="H4461" i="6" s="1"/>
  <c r="I4461" i="6" s="1"/>
  <c r="G4460" i="6"/>
  <c r="H4460" i="6" s="1"/>
  <c r="I4460" i="6" s="1"/>
  <c r="G4459" i="6"/>
  <c r="H4459" i="6" s="1"/>
  <c r="I4459" i="6" s="1"/>
  <c r="G4458" i="6"/>
  <c r="H4458" i="6" s="1"/>
  <c r="I4458" i="6" s="1"/>
  <c r="G4457" i="6"/>
  <c r="H4457" i="6" s="1"/>
  <c r="I4457" i="6" s="1"/>
  <c r="G4456" i="6"/>
  <c r="H4456" i="6" s="1"/>
  <c r="I4456" i="6" s="1"/>
  <c r="G4455" i="6"/>
  <c r="G4454" i="6"/>
  <c r="G4453" i="6"/>
  <c r="G4452" i="6"/>
  <c r="H4452" i="6" s="1"/>
  <c r="I4452" i="6" s="1"/>
  <c r="G4451" i="6"/>
  <c r="G4450" i="6"/>
  <c r="G4449" i="6"/>
  <c r="G4448" i="6"/>
  <c r="G4447" i="6"/>
  <c r="G4446" i="6"/>
  <c r="G4445" i="6"/>
  <c r="G4444" i="6"/>
  <c r="G4443" i="6"/>
  <c r="G4442" i="6"/>
  <c r="G4441" i="6"/>
  <c r="H4441" i="6" s="1"/>
  <c r="I4441" i="6" s="1"/>
  <c r="G4440" i="6"/>
  <c r="G4439" i="6"/>
  <c r="G4438" i="6"/>
  <c r="G4437" i="6"/>
  <c r="G4436" i="6"/>
  <c r="G4435" i="6"/>
  <c r="G4434" i="6"/>
  <c r="H4434" i="6" s="1"/>
  <c r="I4434" i="6" s="1"/>
  <c r="G4433" i="6"/>
  <c r="G4432" i="6"/>
  <c r="H4432" i="6" s="1"/>
  <c r="I4432" i="6" s="1"/>
  <c r="G4431" i="6"/>
  <c r="G4430" i="6"/>
  <c r="G4429" i="6"/>
  <c r="G4428" i="6"/>
  <c r="G4427" i="6"/>
  <c r="H4427" i="6" s="1"/>
  <c r="I4427" i="6" s="1"/>
  <c r="G4426" i="6"/>
  <c r="G4425" i="6"/>
  <c r="G4424" i="6"/>
  <c r="G4423" i="6"/>
  <c r="G4422" i="6"/>
  <c r="G4421" i="6"/>
  <c r="G4420" i="6"/>
  <c r="G4419" i="6"/>
  <c r="H4419" i="6" s="1"/>
  <c r="I4419" i="6" s="1"/>
  <c r="G4418" i="6"/>
  <c r="G4417" i="6"/>
  <c r="G4416" i="6"/>
  <c r="G4415" i="6"/>
  <c r="G4414" i="6"/>
  <c r="G4413" i="6"/>
  <c r="G4412" i="6"/>
  <c r="H4412" i="6" s="1"/>
  <c r="I4412" i="6" s="1"/>
  <c r="G4411" i="6"/>
  <c r="G4410" i="6"/>
  <c r="G4409" i="6"/>
  <c r="G4408" i="6"/>
  <c r="G4407" i="6"/>
  <c r="G4406" i="6"/>
  <c r="G4405" i="6"/>
  <c r="G4404" i="6"/>
  <c r="G4403" i="6"/>
  <c r="H4403" i="6" s="1"/>
  <c r="I4403" i="6" s="1"/>
  <c r="H4402" i="6"/>
  <c r="I4402" i="6" s="1"/>
  <c r="G4402" i="6"/>
  <c r="G4401" i="6"/>
  <c r="G4400" i="6"/>
  <c r="G4399" i="6"/>
  <c r="H4399" i="6" s="1"/>
  <c r="I4399" i="6" s="1"/>
  <c r="G4398" i="6"/>
  <c r="G4397" i="6"/>
  <c r="G4396" i="6"/>
  <c r="H4396" i="6" s="1"/>
  <c r="I4396" i="6" s="1"/>
  <c r="G4395" i="6"/>
  <c r="H4395" i="6" s="1"/>
  <c r="I4395" i="6" s="1"/>
  <c r="H4394" i="6"/>
  <c r="I4394" i="6" s="1"/>
  <c r="G4394" i="6"/>
  <c r="G4393" i="6"/>
  <c r="H4393" i="6" s="1"/>
  <c r="I4393" i="6" s="1"/>
  <c r="G4392" i="6"/>
  <c r="G4391" i="6"/>
  <c r="G4390" i="6"/>
  <c r="G4389" i="6"/>
  <c r="G4388" i="6"/>
  <c r="G4387" i="6"/>
  <c r="G4386" i="6"/>
  <c r="G4385" i="6"/>
  <c r="G4384" i="6"/>
  <c r="G4383" i="6"/>
  <c r="G4382" i="6"/>
  <c r="G4381" i="6"/>
  <c r="G4380" i="6"/>
  <c r="G4379" i="6"/>
  <c r="G4378" i="6"/>
  <c r="G4377" i="6"/>
  <c r="G4376" i="6"/>
  <c r="G4375" i="6"/>
  <c r="G4374" i="6"/>
  <c r="G4373" i="6"/>
  <c r="G4372" i="6"/>
  <c r="H4372" i="6" s="1"/>
  <c r="I4372" i="6" s="1"/>
  <c r="G4371" i="6"/>
  <c r="H4371" i="6" s="1"/>
  <c r="I4371" i="6" s="1"/>
  <c r="G4370" i="6"/>
  <c r="G4369" i="6"/>
  <c r="G4368" i="6"/>
  <c r="G4367" i="6"/>
  <c r="G4366" i="6"/>
  <c r="G4365" i="6"/>
  <c r="G4364" i="6"/>
  <c r="G4363" i="6"/>
  <c r="G4362" i="6"/>
  <c r="G4361" i="6"/>
  <c r="G4360" i="6"/>
  <c r="G4359" i="6"/>
  <c r="G4358" i="6"/>
  <c r="G4357" i="6"/>
  <c r="G4356" i="6"/>
  <c r="G4355" i="6"/>
  <c r="G4354" i="6"/>
  <c r="G4353" i="6"/>
  <c r="G4352" i="6"/>
  <c r="G4351" i="6"/>
  <c r="G4350" i="6"/>
  <c r="G4349" i="6"/>
  <c r="G4348" i="6"/>
  <c r="H4348" i="6" s="1"/>
  <c r="I4348" i="6" s="1"/>
  <c r="G4347" i="6"/>
  <c r="G4346" i="6"/>
  <c r="G4345" i="6"/>
  <c r="G4344" i="6"/>
  <c r="G4343" i="6"/>
  <c r="G4342" i="6"/>
  <c r="G4341" i="6"/>
  <c r="G4340" i="6"/>
  <c r="G4339" i="6"/>
  <c r="H5739" i="6" s="1"/>
  <c r="I5739" i="6" s="1"/>
  <c r="G4338" i="6"/>
  <c r="H4338" i="6" s="1"/>
  <c r="I4338" i="6" s="1"/>
  <c r="G4337" i="6"/>
  <c r="H4337" i="6" s="1"/>
  <c r="I4337" i="6" s="1"/>
  <c r="H4336" i="6"/>
  <c r="I4336" i="6" s="1"/>
  <c r="G4336" i="6"/>
  <c r="G4335" i="6"/>
  <c r="H4335" i="6" s="1"/>
  <c r="I4335" i="6" s="1"/>
  <c r="G4334" i="6"/>
  <c r="H4334" i="6" s="1"/>
  <c r="I4334" i="6" s="1"/>
  <c r="G4333" i="6"/>
  <c r="H4333" i="6" s="1"/>
  <c r="I4333" i="6" s="1"/>
  <c r="G4332" i="6"/>
  <c r="H4332" i="6" s="1"/>
  <c r="I4332" i="6" s="1"/>
  <c r="G4331" i="6"/>
  <c r="H4331" i="6" s="1"/>
  <c r="I4331" i="6" s="1"/>
  <c r="G4330" i="6"/>
  <c r="H4330" i="6" s="1"/>
  <c r="I4330" i="6" s="1"/>
  <c r="G4329" i="6"/>
  <c r="H4329" i="6" s="1"/>
  <c r="I4329" i="6" s="1"/>
  <c r="G4328" i="6"/>
  <c r="H4328" i="6" s="1"/>
  <c r="I4328" i="6" s="1"/>
  <c r="G4327" i="6"/>
  <c r="H4327" i="6" s="1"/>
  <c r="I4327" i="6" s="1"/>
  <c r="G4326" i="6"/>
  <c r="H4326" i="6" s="1"/>
  <c r="I4326" i="6" s="1"/>
  <c r="G4325" i="6"/>
  <c r="H4325" i="6" s="1"/>
  <c r="I4325" i="6" s="1"/>
  <c r="G4324" i="6"/>
  <c r="H4324" i="6" s="1"/>
  <c r="I4324" i="6" s="1"/>
  <c r="G4323" i="6"/>
  <c r="H4323" i="6" s="1"/>
  <c r="I4323" i="6" s="1"/>
  <c r="G4322" i="6"/>
  <c r="H4322" i="6" s="1"/>
  <c r="I4322" i="6" s="1"/>
  <c r="G4321" i="6"/>
  <c r="H4321" i="6" s="1"/>
  <c r="I4321" i="6" s="1"/>
  <c r="H4320" i="6"/>
  <c r="I4320" i="6" s="1"/>
  <c r="G4320" i="6"/>
  <c r="G4319" i="6"/>
  <c r="H4319" i="6" s="1"/>
  <c r="I4319" i="6" s="1"/>
  <c r="G4318" i="6"/>
  <c r="H4318" i="6" s="1"/>
  <c r="I4318" i="6" s="1"/>
  <c r="G4317" i="6"/>
  <c r="H4317" i="6" s="1"/>
  <c r="I4317" i="6" s="1"/>
  <c r="G4316" i="6"/>
  <c r="H4316" i="6" s="1"/>
  <c r="I4316" i="6" s="1"/>
  <c r="G4315" i="6"/>
  <c r="H4315" i="6" s="1"/>
  <c r="I4315" i="6" s="1"/>
  <c r="G4314" i="6"/>
  <c r="H4314" i="6" s="1"/>
  <c r="I4314" i="6" s="1"/>
  <c r="G4313" i="6"/>
  <c r="H4313" i="6" s="1"/>
  <c r="I4313" i="6" s="1"/>
  <c r="G4312" i="6"/>
  <c r="H4312" i="6" s="1"/>
  <c r="I4312" i="6" s="1"/>
  <c r="G4311" i="6"/>
  <c r="H4311" i="6" s="1"/>
  <c r="I4311" i="6" s="1"/>
  <c r="G4310" i="6"/>
  <c r="H4310" i="6" s="1"/>
  <c r="I4310" i="6" s="1"/>
  <c r="G4309" i="6"/>
  <c r="H4309" i="6" s="1"/>
  <c r="I4309" i="6" s="1"/>
  <c r="G4308" i="6"/>
  <c r="H4308" i="6" s="1"/>
  <c r="I4308" i="6" s="1"/>
  <c r="G4307" i="6"/>
  <c r="H4307" i="6" s="1"/>
  <c r="I4307" i="6" s="1"/>
  <c r="G4306" i="6"/>
  <c r="H4306" i="6" s="1"/>
  <c r="I4306" i="6" s="1"/>
  <c r="G4305" i="6"/>
  <c r="H4305" i="6" s="1"/>
  <c r="I4305" i="6" s="1"/>
  <c r="H4304" i="6"/>
  <c r="I4304" i="6" s="1"/>
  <c r="G4304" i="6"/>
  <c r="G4303" i="6"/>
  <c r="H4303" i="6" s="1"/>
  <c r="I4303" i="6" s="1"/>
  <c r="G4302" i="6"/>
  <c r="H4302" i="6" s="1"/>
  <c r="I4302" i="6" s="1"/>
  <c r="G4301" i="6"/>
  <c r="H4301" i="6" s="1"/>
  <c r="I4301" i="6" s="1"/>
  <c r="G4300" i="6"/>
  <c r="H4300" i="6" s="1"/>
  <c r="I4300" i="6" s="1"/>
  <c r="G4299" i="6"/>
  <c r="H4299" i="6" s="1"/>
  <c r="I4299" i="6" s="1"/>
  <c r="G4298" i="6"/>
  <c r="H4298" i="6" s="1"/>
  <c r="I4298" i="6" s="1"/>
  <c r="G4297" i="6"/>
  <c r="H4297" i="6" s="1"/>
  <c r="I4297" i="6" s="1"/>
  <c r="G4296" i="6"/>
  <c r="H4296" i="6" s="1"/>
  <c r="I4296" i="6" s="1"/>
  <c r="G4295" i="6"/>
  <c r="H4295" i="6" s="1"/>
  <c r="I4295" i="6" s="1"/>
  <c r="G4294" i="6"/>
  <c r="G4293" i="6"/>
  <c r="G4292" i="6"/>
  <c r="G4291" i="6"/>
  <c r="G4290" i="6"/>
  <c r="G4289" i="6"/>
  <c r="G4288" i="6"/>
  <c r="G4287" i="6"/>
  <c r="G4286" i="6"/>
  <c r="G4285" i="6"/>
  <c r="G4284" i="6"/>
  <c r="G4283" i="6"/>
  <c r="G4282" i="6"/>
  <c r="H4282" i="6" s="1"/>
  <c r="I4282" i="6" s="1"/>
  <c r="G4281" i="6"/>
  <c r="G4280" i="6"/>
  <c r="H4280" i="6" s="1"/>
  <c r="I4280" i="6" s="1"/>
  <c r="G4279" i="6"/>
  <c r="G4278" i="6"/>
  <c r="G4277" i="6"/>
  <c r="H4277" i="6" s="1"/>
  <c r="I4277" i="6" s="1"/>
  <c r="G4276" i="6"/>
  <c r="G4275" i="6"/>
  <c r="G4274" i="6"/>
  <c r="G4273" i="6"/>
  <c r="H4273" i="6" s="1"/>
  <c r="I4273" i="6" s="1"/>
  <c r="G4272" i="6"/>
  <c r="G4271" i="6"/>
  <c r="G4270" i="6"/>
  <c r="H4270" i="6" s="1"/>
  <c r="I4270" i="6" s="1"/>
  <c r="G4269" i="6"/>
  <c r="H4268" i="6"/>
  <c r="I4268" i="6" s="1"/>
  <c r="G4268" i="6"/>
  <c r="G4267" i="6"/>
  <c r="G4266" i="6"/>
  <c r="H4266" i="6" s="1"/>
  <c r="I4266" i="6" s="1"/>
  <c r="G4265" i="6"/>
  <c r="G4264" i="6"/>
  <c r="G4263" i="6"/>
  <c r="H4263" i="6" s="1"/>
  <c r="I4263" i="6" s="1"/>
  <c r="G4262" i="6"/>
  <c r="G4261" i="6"/>
  <c r="H4261" i="6" s="1"/>
  <c r="I4261" i="6" s="1"/>
  <c r="G4260" i="6"/>
  <c r="G4259" i="6"/>
  <c r="G4258" i="6"/>
  <c r="G4257" i="6"/>
  <c r="G4256" i="6"/>
  <c r="G4255" i="6"/>
  <c r="G4254" i="6"/>
  <c r="G4253" i="6"/>
  <c r="G4252" i="6"/>
  <c r="H4252" i="6" s="1"/>
  <c r="I4252" i="6" s="1"/>
  <c r="G4251" i="6"/>
  <c r="G4250" i="6"/>
  <c r="G4249" i="6"/>
  <c r="G4248" i="6"/>
  <c r="G4247" i="6"/>
  <c r="G4246" i="6"/>
  <c r="G4245" i="6"/>
  <c r="G4244" i="6"/>
  <c r="G4243" i="6"/>
  <c r="G4242" i="6"/>
  <c r="G4241" i="6"/>
  <c r="G4240" i="6"/>
  <c r="G4239" i="6"/>
  <c r="G4238" i="6"/>
  <c r="G4237" i="6"/>
  <c r="G4236" i="6"/>
  <c r="G4235" i="6"/>
  <c r="G4234" i="6"/>
  <c r="G4233" i="6"/>
  <c r="G4232" i="6"/>
  <c r="G4231" i="6"/>
  <c r="H4231" i="6" s="1"/>
  <c r="I4231" i="6" s="1"/>
  <c r="G4230" i="6"/>
  <c r="H4230" i="6" s="1"/>
  <c r="I4230" i="6" s="1"/>
  <c r="G4229" i="6"/>
  <c r="H4229" i="6" s="1"/>
  <c r="I4229" i="6" s="1"/>
  <c r="G4228" i="6"/>
  <c r="H4228" i="6" s="1"/>
  <c r="I4228" i="6" s="1"/>
  <c r="G4227" i="6"/>
  <c r="H4227" i="6" s="1"/>
  <c r="I4227" i="6" s="1"/>
  <c r="G4226" i="6"/>
  <c r="H4226" i="6" s="1"/>
  <c r="I4226" i="6" s="1"/>
  <c r="G4225" i="6"/>
  <c r="H4225" i="6" s="1"/>
  <c r="I4225" i="6" s="1"/>
  <c r="G4224" i="6"/>
  <c r="H4224" i="6" s="1"/>
  <c r="I4224" i="6" s="1"/>
  <c r="G4223" i="6"/>
  <c r="H4223" i="6" s="1"/>
  <c r="I4223" i="6" s="1"/>
  <c r="G4222" i="6"/>
  <c r="H4222" i="6" s="1"/>
  <c r="I4222" i="6" s="1"/>
  <c r="G4221" i="6"/>
  <c r="H5719" i="6" s="1"/>
  <c r="I5719" i="6" s="1"/>
  <c r="H4220" i="6"/>
  <c r="I4220" i="6" s="1"/>
  <c r="G4220" i="6"/>
  <c r="G4219" i="6"/>
  <c r="H4219" i="6" s="1"/>
  <c r="I4219" i="6" s="1"/>
  <c r="G4218" i="6"/>
  <c r="H4218" i="6" s="1"/>
  <c r="I4218" i="6" s="1"/>
  <c r="G4217" i="6"/>
  <c r="H4217" i="6" s="1"/>
  <c r="I4217" i="6" s="1"/>
  <c r="G4216" i="6"/>
  <c r="H4216" i="6" s="1"/>
  <c r="I4216" i="6" s="1"/>
  <c r="G4215" i="6"/>
  <c r="H4215" i="6" s="1"/>
  <c r="I4215" i="6" s="1"/>
  <c r="G4214" i="6"/>
  <c r="H4214" i="6" s="1"/>
  <c r="I4214" i="6" s="1"/>
  <c r="G4213" i="6"/>
  <c r="H4213" i="6" s="1"/>
  <c r="I4213" i="6" s="1"/>
  <c r="G4212" i="6"/>
  <c r="H4212" i="6" s="1"/>
  <c r="I4212" i="6" s="1"/>
  <c r="G4211" i="6"/>
  <c r="H4211" i="6" s="1"/>
  <c r="I4211" i="6" s="1"/>
  <c r="G4210" i="6"/>
  <c r="H4210" i="6" s="1"/>
  <c r="I4210" i="6" s="1"/>
  <c r="G4209" i="6"/>
  <c r="H4209" i="6" s="1"/>
  <c r="I4209" i="6" s="1"/>
  <c r="G4208" i="6"/>
  <c r="H4208" i="6" s="1"/>
  <c r="I4208" i="6" s="1"/>
  <c r="G4207" i="6"/>
  <c r="H4207" i="6" s="1"/>
  <c r="I4207" i="6" s="1"/>
  <c r="G4206" i="6"/>
  <c r="H4206" i="6" s="1"/>
  <c r="I4206" i="6" s="1"/>
  <c r="G4205" i="6"/>
  <c r="H4205" i="6" s="1"/>
  <c r="I4205" i="6" s="1"/>
  <c r="H4204" i="6"/>
  <c r="I4204" i="6" s="1"/>
  <c r="G4204" i="6"/>
  <c r="G4203" i="6"/>
  <c r="H4203" i="6" s="1"/>
  <c r="I4203" i="6" s="1"/>
  <c r="G4202" i="6"/>
  <c r="H4202" i="6" s="1"/>
  <c r="I4202" i="6" s="1"/>
  <c r="G4201" i="6"/>
  <c r="H4201" i="6" s="1"/>
  <c r="I4201" i="6" s="1"/>
  <c r="G4200" i="6"/>
  <c r="H4200" i="6" s="1"/>
  <c r="I4200" i="6" s="1"/>
  <c r="G4199" i="6"/>
  <c r="H4199" i="6" s="1"/>
  <c r="I4199" i="6" s="1"/>
  <c r="G4198" i="6"/>
  <c r="H4198" i="6" s="1"/>
  <c r="I4198" i="6" s="1"/>
  <c r="G4197" i="6"/>
  <c r="H4197" i="6" s="1"/>
  <c r="I4197" i="6" s="1"/>
  <c r="G4196" i="6"/>
  <c r="G4195" i="6"/>
  <c r="H4194" i="6"/>
  <c r="I4194" i="6" s="1"/>
  <c r="G4194" i="6"/>
  <c r="G4193" i="6"/>
  <c r="G4192" i="6"/>
  <c r="G4191" i="6"/>
  <c r="G4190" i="6"/>
  <c r="G4189" i="6"/>
  <c r="H4189" i="6" s="1"/>
  <c r="I4189" i="6" s="1"/>
  <c r="G4188" i="6"/>
  <c r="G4187" i="6"/>
  <c r="G4186" i="6"/>
  <c r="G4185" i="6"/>
  <c r="H4185" i="6" s="1"/>
  <c r="I4185" i="6" s="1"/>
  <c r="G4184" i="6"/>
  <c r="H4184" i="6" s="1"/>
  <c r="I4184" i="6" s="1"/>
  <c r="G4183" i="6"/>
  <c r="H4183" i="6" s="1"/>
  <c r="I4183" i="6" s="1"/>
  <c r="G4182" i="6"/>
  <c r="G4181" i="6"/>
  <c r="H4181" i="6" s="1"/>
  <c r="I4181" i="6" s="1"/>
  <c r="H4180" i="6"/>
  <c r="I4180" i="6" s="1"/>
  <c r="G4180" i="6"/>
  <c r="G4179" i="6"/>
  <c r="H5754" i="6" s="1"/>
  <c r="I5754" i="6" s="1"/>
  <c r="G4178" i="6"/>
  <c r="G4177" i="6"/>
  <c r="G4176" i="6"/>
  <c r="G4175" i="6"/>
  <c r="G4174" i="6"/>
  <c r="G4173" i="6"/>
  <c r="G4172" i="6"/>
  <c r="G4171" i="6"/>
  <c r="G4170" i="6"/>
  <c r="H4170" i="6" s="1"/>
  <c r="I4170" i="6" s="1"/>
  <c r="G4169" i="6"/>
  <c r="G4168" i="6"/>
  <c r="G4167" i="6"/>
  <c r="G4166" i="6"/>
  <c r="G4165" i="6"/>
  <c r="G4164" i="6"/>
  <c r="G4163" i="6"/>
  <c r="G4162" i="6"/>
  <c r="G4161" i="6"/>
  <c r="G4160" i="6"/>
  <c r="G4159" i="6"/>
  <c r="G4158" i="6"/>
  <c r="G4157" i="6"/>
  <c r="G4156" i="6"/>
  <c r="G4155" i="6"/>
  <c r="G4154" i="6"/>
  <c r="G4153" i="6"/>
  <c r="G4152" i="6"/>
  <c r="G4151" i="6"/>
  <c r="G4150" i="6"/>
  <c r="G4149" i="6"/>
  <c r="H4149" i="6" s="1"/>
  <c r="I4149" i="6" s="1"/>
  <c r="H4148" i="6"/>
  <c r="I4148" i="6" s="1"/>
  <c r="G4148" i="6"/>
  <c r="G4147" i="6"/>
  <c r="H4147" i="6" s="1"/>
  <c r="I4147" i="6" s="1"/>
  <c r="G4146" i="6"/>
  <c r="H4146" i="6" s="1"/>
  <c r="I4146" i="6" s="1"/>
  <c r="G4145" i="6"/>
  <c r="H4145" i="6" s="1"/>
  <c r="I4145" i="6" s="1"/>
  <c r="G4144" i="6"/>
  <c r="H4144" i="6" s="1"/>
  <c r="I4144" i="6" s="1"/>
  <c r="G4143" i="6"/>
  <c r="H4143" i="6" s="1"/>
  <c r="I4143" i="6" s="1"/>
  <c r="G4142" i="6"/>
  <c r="H4142" i="6" s="1"/>
  <c r="I4142" i="6" s="1"/>
  <c r="G4141" i="6"/>
  <c r="H4141" i="6" s="1"/>
  <c r="I4141" i="6" s="1"/>
  <c r="G4140" i="6"/>
  <c r="H4140" i="6" s="1"/>
  <c r="I4140" i="6" s="1"/>
  <c r="G4139" i="6"/>
  <c r="H4139" i="6" s="1"/>
  <c r="I4139" i="6" s="1"/>
  <c r="G4138" i="6"/>
  <c r="H4138" i="6" s="1"/>
  <c r="I4138" i="6" s="1"/>
  <c r="G4137" i="6"/>
  <c r="H4137" i="6" s="1"/>
  <c r="I4137" i="6" s="1"/>
  <c r="H4136" i="6"/>
  <c r="I4136" i="6" s="1"/>
  <c r="G4136" i="6"/>
  <c r="G4135" i="6"/>
  <c r="H4135" i="6" s="1"/>
  <c r="I4135" i="6" s="1"/>
  <c r="G4134" i="6"/>
  <c r="H4134" i="6" s="1"/>
  <c r="I4134" i="6" s="1"/>
  <c r="G4133" i="6"/>
  <c r="H4133" i="6" s="1"/>
  <c r="I4133" i="6" s="1"/>
  <c r="H4132" i="6"/>
  <c r="I4132" i="6" s="1"/>
  <c r="G4132" i="6"/>
  <c r="G4131" i="6"/>
  <c r="H4131" i="6" s="1"/>
  <c r="I4131" i="6" s="1"/>
  <c r="G4130" i="6"/>
  <c r="H4130" i="6" s="1"/>
  <c r="I4130" i="6" s="1"/>
  <c r="G4129" i="6"/>
  <c r="H4129" i="6" s="1"/>
  <c r="I4129" i="6" s="1"/>
  <c r="G4128" i="6"/>
  <c r="H4128" i="6" s="1"/>
  <c r="I4128" i="6" s="1"/>
  <c r="G4127" i="6"/>
  <c r="H4127" i="6" s="1"/>
  <c r="I4127" i="6" s="1"/>
  <c r="G4126" i="6"/>
  <c r="H4126" i="6" s="1"/>
  <c r="I4126" i="6" s="1"/>
  <c r="G4125" i="6"/>
  <c r="H4125" i="6" s="1"/>
  <c r="I4125" i="6" s="1"/>
  <c r="G4124" i="6"/>
  <c r="H4124" i="6" s="1"/>
  <c r="I4124" i="6" s="1"/>
  <c r="G4123" i="6"/>
  <c r="H4123" i="6" s="1"/>
  <c r="I4123" i="6" s="1"/>
  <c r="G4122" i="6"/>
  <c r="H4122" i="6" s="1"/>
  <c r="I4122" i="6" s="1"/>
  <c r="G4121" i="6"/>
  <c r="G4120" i="6"/>
  <c r="G4119" i="6"/>
  <c r="G4118" i="6"/>
  <c r="G4117" i="6"/>
  <c r="G4116" i="6"/>
  <c r="G4115" i="6"/>
  <c r="H5918" i="6" s="1"/>
  <c r="I5918" i="6" s="1"/>
  <c r="G4114" i="6"/>
  <c r="G4113" i="6"/>
  <c r="G4112" i="6"/>
  <c r="G4111" i="6"/>
  <c r="H4110" i="6"/>
  <c r="I4110" i="6" s="1"/>
  <c r="G4110" i="6"/>
  <c r="G4109" i="6"/>
  <c r="G4108" i="6"/>
  <c r="H4108" i="6" s="1"/>
  <c r="I4108" i="6" s="1"/>
  <c r="G4107" i="6"/>
  <c r="H4107" i="6" s="1"/>
  <c r="I4107" i="6" s="1"/>
  <c r="G4106" i="6"/>
  <c r="G4105" i="6"/>
  <c r="G4104" i="6"/>
  <c r="G4103" i="6"/>
  <c r="G4102" i="6"/>
  <c r="G4101" i="6"/>
  <c r="G4100" i="6"/>
  <c r="G4099" i="6"/>
  <c r="G4098" i="6"/>
  <c r="G4097" i="6"/>
  <c r="H5817" i="6" s="1"/>
  <c r="I5817" i="6" s="1"/>
  <c r="G4096" i="6"/>
  <c r="G4095" i="6"/>
  <c r="G4094" i="6"/>
  <c r="G4093" i="6"/>
  <c r="H4093" i="6" s="1"/>
  <c r="I4093" i="6" s="1"/>
  <c r="G4092" i="6"/>
  <c r="H4092" i="6" s="1"/>
  <c r="I4092" i="6" s="1"/>
  <c r="G4091" i="6"/>
  <c r="G4090" i="6"/>
  <c r="H4090" i="6" s="1"/>
  <c r="I4090" i="6" s="1"/>
  <c r="G4089" i="6"/>
  <c r="H4089" i="6" s="1"/>
  <c r="I4089" i="6" s="1"/>
  <c r="H4088" i="6"/>
  <c r="I4088" i="6" s="1"/>
  <c r="G4088" i="6"/>
  <c r="G4087" i="6"/>
  <c r="H4087" i="6" s="1"/>
  <c r="I4087" i="6" s="1"/>
  <c r="G4086" i="6"/>
  <c r="H4086" i="6" s="1"/>
  <c r="I4086" i="6" s="1"/>
  <c r="G4085" i="6"/>
  <c r="H4085" i="6" s="1"/>
  <c r="I4085" i="6" s="1"/>
  <c r="G4084" i="6"/>
  <c r="H4084" i="6" s="1"/>
  <c r="I4084" i="6" s="1"/>
  <c r="G4083" i="6"/>
  <c r="H4083" i="6" s="1"/>
  <c r="I4083" i="6" s="1"/>
  <c r="G4082" i="6"/>
  <c r="H4082" i="6" s="1"/>
  <c r="I4082" i="6" s="1"/>
  <c r="G4081" i="6"/>
  <c r="H4081" i="6" s="1"/>
  <c r="I4081" i="6" s="1"/>
  <c r="G4080" i="6"/>
  <c r="G4079" i="6"/>
  <c r="G4078" i="6"/>
  <c r="G4077" i="6"/>
  <c r="G4076" i="6"/>
  <c r="G4075" i="6"/>
  <c r="G4074" i="6"/>
  <c r="G4073" i="6"/>
  <c r="H4072" i="6"/>
  <c r="I4072" i="6" s="1"/>
  <c r="G4072" i="6"/>
  <c r="G4071" i="6"/>
  <c r="G4070" i="6"/>
  <c r="H4070" i="6" s="1"/>
  <c r="I4070" i="6" s="1"/>
  <c r="G4069" i="6"/>
  <c r="G4068" i="6"/>
  <c r="G4067" i="6"/>
  <c r="G4066" i="6"/>
  <c r="G4065" i="6"/>
  <c r="G4064" i="6"/>
  <c r="G4063" i="6"/>
  <c r="H4063" i="6" s="1"/>
  <c r="I4063" i="6" s="1"/>
  <c r="G4062" i="6"/>
  <c r="G4061" i="6"/>
  <c r="G4060" i="6"/>
  <c r="G4059" i="6"/>
  <c r="G4058" i="6"/>
  <c r="G4057" i="6"/>
  <c r="G4056" i="6"/>
  <c r="H4056" i="6" s="1"/>
  <c r="I4056" i="6" s="1"/>
  <c r="G4055" i="6"/>
  <c r="G4054" i="6"/>
  <c r="G4053" i="6"/>
  <c r="G4052" i="6"/>
  <c r="G4051" i="6"/>
  <c r="G4050" i="6"/>
  <c r="G4049" i="6"/>
  <c r="H5750" i="6" s="1"/>
  <c r="I5750" i="6" s="1"/>
  <c r="G4048" i="6"/>
  <c r="H4048" i="6" s="1"/>
  <c r="I4048" i="6" s="1"/>
  <c r="G4047" i="6"/>
  <c r="H4046" i="6"/>
  <c r="I4046" i="6" s="1"/>
  <c r="G4046" i="6"/>
  <c r="G4045" i="6"/>
  <c r="H4045" i="6" s="1"/>
  <c r="I4045" i="6" s="1"/>
  <c r="G4044" i="6"/>
  <c r="H4044" i="6" s="1"/>
  <c r="I4044" i="6" s="1"/>
  <c r="G4043" i="6"/>
  <c r="H4043" i="6" s="1"/>
  <c r="I4043" i="6" s="1"/>
  <c r="G4042" i="6"/>
  <c r="G4041" i="6"/>
  <c r="G4040" i="6"/>
  <c r="G4039" i="6"/>
  <c r="G4038" i="6"/>
  <c r="G4037" i="6"/>
  <c r="G4036" i="6"/>
  <c r="H4036" i="6" s="1"/>
  <c r="I4036" i="6" s="1"/>
  <c r="G4035" i="6"/>
  <c r="G4034" i="6"/>
  <c r="G4033" i="6"/>
  <c r="G4032" i="6"/>
  <c r="G4031" i="6"/>
  <c r="G4030" i="6"/>
  <c r="G4029" i="6"/>
  <c r="G4028" i="6"/>
  <c r="G4027" i="6"/>
  <c r="G4026" i="6"/>
  <c r="G4025" i="6"/>
  <c r="G4024" i="6"/>
  <c r="G4023" i="6"/>
  <c r="H4023" i="6" s="1"/>
  <c r="I4023" i="6" s="1"/>
  <c r="G4022" i="6"/>
  <c r="H4022" i="6" s="1"/>
  <c r="I4022" i="6" s="1"/>
  <c r="G4021" i="6"/>
  <c r="H4021" i="6" s="1"/>
  <c r="I4021" i="6" s="1"/>
  <c r="H4020" i="6"/>
  <c r="I4020" i="6" s="1"/>
  <c r="G4020" i="6"/>
  <c r="G4019" i="6"/>
  <c r="H5761" i="6" s="1"/>
  <c r="I5761" i="6" s="1"/>
  <c r="G4018" i="6"/>
  <c r="G4017" i="6"/>
  <c r="G4016" i="6"/>
  <c r="G4015" i="6"/>
  <c r="H4015" i="6" s="1"/>
  <c r="I4015" i="6" s="1"/>
  <c r="G4014" i="6"/>
  <c r="H4014" i="6" s="1"/>
  <c r="I4014" i="6" s="1"/>
  <c r="G4013" i="6"/>
  <c r="G4012" i="6"/>
  <c r="G4011" i="6"/>
  <c r="G4010" i="6"/>
  <c r="G4009" i="6"/>
  <c r="G4008" i="6"/>
  <c r="G4007" i="6"/>
  <c r="G4006" i="6"/>
  <c r="G4005" i="6"/>
  <c r="H4005" i="6" s="1"/>
  <c r="I4005" i="6" s="1"/>
  <c r="G4004" i="6"/>
  <c r="H4004" i="6" s="1"/>
  <c r="I4004" i="6" s="1"/>
  <c r="G4003" i="6"/>
  <c r="H4003" i="6" s="1"/>
  <c r="I4003" i="6" s="1"/>
  <c r="G4002" i="6"/>
  <c r="H4002" i="6" s="1"/>
  <c r="I4002" i="6" s="1"/>
  <c r="G4001" i="6"/>
  <c r="H4001" i="6" s="1"/>
  <c r="I4001" i="6" s="1"/>
  <c r="H4000" i="6"/>
  <c r="I4000" i="6" s="1"/>
  <c r="G4000" i="6"/>
  <c r="G3999" i="6"/>
  <c r="H3999" i="6" s="1"/>
  <c r="I3999" i="6" s="1"/>
  <c r="G3998" i="6"/>
  <c r="G3997" i="6"/>
  <c r="H3997" i="6" s="1"/>
  <c r="I3997" i="6" s="1"/>
  <c r="G3996" i="6"/>
  <c r="G3995" i="6"/>
  <c r="G3994" i="6"/>
  <c r="G3993" i="6"/>
  <c r="H3993" i="6" s="1"/>
  <c r="I3993" i="6" s="1"/>
  <c r="G3992" i="6"/>
  <c r="G3991" i="6"/>
  <c r="G3990" i="6"/>
  <c r="G3989" i="6"/>
  <c r="H3989" i="6" s="1"/>
  <c r="I3989" i="6" s="1"/>
  <c r="G3988" i="6"/>
  <c r="G3987" i="6"/>
  <c r="G3986" i="6"/>
  <c r="H3986" i="6" s="1"/>
  <c r="I3986" i="6" s="1"/>
  <c r="G3985" i="6"/>
  <c r="G3984" i="6"/>
  <c r="G3983" i="6"/>
  <c r="G3982" i="6"/>
  <c r="H3982" i="6" s="1"/>
  <c r="I3982" i="6" s="1"/>
  <c r="G3981" i="6"/>
  <c r="H3981" i="6" s="1"/>
  <c r="I3981" i="6" s="1"/>
  <c r="H3980" i="6"/>
  <c r="I3980" i="6" s="1"/>
  <c r="G3980" i="6"/>
  <c r="G3979" i="6"/>
  <c r="H3979" i="6" s="1"/>
  <c r="I3979" i="6" s="1"/>
  <c r="G3978" i="6"/>
  <c r="H3978" i="6" s="1"/>
  <c r="I3978" i="6" s="1"/>
  <c r="G3977" i="6"/>
  <c r="H3977" i="6" s="1"/>
  <c r="I3977" i="6" s="1"/>
  <c r="G3976" i="6"/>
  <c r="H3976" i="6" s="1"/>
  <c r="I3976" i="6" s="1"/>
  <c r="G3975" i="6"/>
  <c r="H3975" i="6" s="1"/>
  <c r="I3975" i="6" s="1"/>
  <c r="G3974" i="6"/>
  <c r="H3974" i="6" s="1"/>
  <c r="I3974" i="6" s="1"/>
  <c r="G3973" i="6"/>
  <c r="H3973" i="6" s="1"/>
  <c r="I3973" i="6" s="1"/>
  <c r="G3972" i="6"/>
  <c r="G3971" i="6"/>
  <c r="G3970" i="6"/>
  <c r="H3970" i="6" s="1"/>
  <c r="I3970" i="6" s="1"/>
  <c r="G3969" i="6"/>
  <c r="G3968" i="6"/>
  <c r="G3967" i="6"/>
  <c r="H3966" i="6"/>
  <c r="I3966" i="6" s="1"/>
  <c r="G3966" i="6"/>
  <c r="G3965" i="6"/>
  <c r="H3965" i="6" s="1"/>
  <c r="I3965" i="6" s="1"/>
  <c r="G3964" i="6"/>
  <c r="H3964" i="6" s="1"/>
  <c r="I3964" i="6" s="1"/>
  <c r="G3963" i="6"/>
  <c r="H3963" i="6" s="1"/>
  <c r="I3963" i="6" s="1"/>
  <c r="G3962" i="6"/>
  <c r="H3962" i="6" s="1"/>
  <c r="I3962" i="6" s="1"/>
  <c r="G3961" i="6"/>
  <c r="H3961" i="6" s="1"/>
  <c r="I3961" i="6" s="1"/>
  <c r="G3960" i="6"/>
  <c r="H3960" i="6" s="1"/>
  <c r="I3960" i="6" s="1"/>
  <c r="G3959" i="6"/>
  <c r="G3958" i="6"/>
  <c r="G3957" i="6"/>
  <c r="H3957" i="6" s="1"/>
  <c r="I3957" i="6" s="1"/>
  <c r="G3956" i="6"/>
  <c r="H3956" i="6" s="1"/>
  <c r="I3956" i="6" s="1"/>
  <c r="G3955" i="6"/>
  <c r="H3955" i="6" s="1"/>
  <c r="I3955" i="6" s="1"/>
  <c r="H3954" i="6"/>
  <c r="I3954" i="6" s="1"/>
  <c r="G3954" i="6"/>
  <c r="G3953" i="6"/>
  <c r="G3952" i="6"/>
  <c r="H3952" i="6" s="1"/>
  <c r="I3952" i="6" s="1"/>
  <c r="G3951" i="6"/>
  <c r="G3950" i="6"/>
  <c r="G3949" i="6"/>
  <c r="G3948" i="6"/>
  <c r="G3947" i="6"/>
  <c r="G3946" i="6"/>
  <c r="H3946" i="6" s="1"/>
  <c r="I3946" i="6" s="1"/>
  <c r="G3945" i="6"/>
  <c r="H3945" i="6" s="1"/>
  <c r="I3945" i="6" s="1"/>
  <c r="I3944" i="6"/>
  <c r="G3944" i="6"/>
  <c r="H3944" i="6" s="1"/>
  <c r="G3943" i="6"/>
  <c r="G3942" i="6"/>
  <c r="G3941" i="6"/>
  <c r="H3941" i="6" s="1"/>
  <c r="I3941" i="6" s="1"/>
  <c r="G3940" i="6"/>
  <c r="H3940" i="6" s="1"/>
  <c r="I3940" i="6" s="1"/>
  <c r="G3939" i="6"/>
  <c r="G3938" i="6"/>
  <c r="H3938" i="6" s="1"/>
  <c r="I3938" i="6" s="1"/>
  <c r="G3937" i="6"/>
  <c r="G3936" i="6"/>
  <c r="G3935" i="6"/>
  <c r="G3934" i="6"/>
  <c r="G3933" i="6"/>
  <c r="G3932" i="6"/>
  <c r="G3931" i="6"/>
  <c r="G3930" i="6"/>
  <c r="G3929" i="6"/>
  <c r="G3928" i="6"/>
  <c r="G3927" i="6"/>
  <c r="G3926" i="6"/>
  <c r="H3926" i="6" s="1"/>
  <c r="I3926" i="6" s="1"/>
  <c r="G3925" i="6"/>
  <c r="H3925" i="6" s="1"/>
  <c r="I3925" i="6" s="1"/>
  <c r="G3924" i="6"/>
  <c r="H3924" i="6" s="1"/>
  <c r="I3924" i="6" s="1"/>
  <c r="G3923" i="6"/>
  <c r="H3923" i="6" s="1"/>
  <c r="I3923" i="6" s="1"/>
  <c r="H3922" i="6"/>
  <c r="I3922" i="6" s="1"/>
  <c r="G3922" i="6"/>
  <c r="G3921" i="6"/>
  <c r="G3920" i="6"/>
  <c r="G3919" i="6"/>
  <c r="G3918" i="6"/>
  <c r="G3917" i="6"/>
  <c r="H3917" i="6" s="1"/>
  <c r="I3917" i="6" s="1"/>
  <c r="G3916" i="6"/>
  <c r="H3916" i="6" s="1"/>
  <c r="I3916" i="6" s="1"/>
  <c r="G3915" i="6"/>
  <c r="H3915" i="6" s="1"/>
  <c r="I3915" i="6" s="1"/>
  <c r="G3914" i="6"/>
  <c r="H3914" i="6" s="1"/>
  <c r="I3914" i="6" s="1"/>
  <c r="G3913" i="6"/>
  <c r="H3913" i="6" s="1"/>
  <c r="I3913" i="6" s="1"/>
  <c r="I3912" i="6"/>
  <c r="G3912" i="6"/>
  <c r="H3912" i="6" s="1"/>
  <c r="G3911" i="6"/>
  <c r="H3911" i="6" s="1"/>
  <c r="I3911" i="6" s="1"/>
  <c r="G3910" i="6"/>
  <c r="H3910" i="6" s="1"/>
  <c r="I3910" i="6" s="1"/>
  <c r="G3909" i="6"/>
  <c r="H3909" i="6" s="1"/>
  <c r="I3909" i="6" s="1"/>
  <c r="G3908" i="6"/>
  <c r="G3907" i="6"/>
  <c r="G3906" i="6"/>
  <c r="G3905" i="6"/>
  <c r="H4098" i="6" s="1"/>
  <c r="I4098" i="6" s="1"/>
  <c r="G3904" i="6"/>
  <c r="G3903" i="6"/>
  <c r="H3903" i="6" s="1"/>
  <c r="I3903" i="6" s="1"/>
  <c r="G3902" i="6"/>
  <c r="H3902" i="6" s="1"/>
  <c r="I3902" i="6" s="1"/>
  <c r="G3901" i="6"/>
  <c r="H3901" i="6" s="1"/>
  <c r="I3901" i="6" s="1"/>
  <c r="G3900" i="6"/>
  <c r="G3899" i="6"/>
  <c r="G3898" i="6"/>
  <c r="G3897" i="6"/>
  <c r="G3896" i="6"/>
  <c r="H3896" i="6" s="1"/>
  <c r="I3896" i="6" s="1"/>
  <c r="G3895" i="6"/>
  <c r="G3894" i="6"/>
  <c r="G3893" i="6"/>
  <c r="G3892" i="6"/>
  <c r="G3891" i="6"/>
  <c r="G3890" i="6"/>
  <c r="G3889" i="6"/>
  <c r="H3889" i="6" s="1"/>
  <c r="I3889" i="6" s="1"/>
  <c r="G3888" i="6"/>
  <c r="H3888" i="6" s="1"/>
  <c r="I3888" i="6" s="1"/>
  <c r="G3887" i="6"/>
  <c r="G3886" i="6"/>
  <c r="G3885" i="6"/>
  <c r="H4644" i="6" s="1"/>
  <c r="I4644" i="6" s="1"/>
  <c r="G3884" i="6"/>
  <c r="H3884" i="6" s="1"/>
  <c r="I3884" i="6" s="1"/>
  <c r="G3883" i="6"/>
  <c r="G3882" i="6"/>
  <c r="G3881" i="6"/>
  <c r="H3881" i="6" s="1"/>
  <c r="I3881" i="6" s="1"/>
  <c r="G3880" i="6"/>
  <c r="H3880" i="6" s="1"/>
  <c r="I3880" i="6" s="1"/>
  <c r="G3879" i="6"/>
  <c r="H3879" i="6" s="1"/>
  <c r="I3879" i="6" s="1"/>
  <c r="G3878" i="6"/>
  <c r="G3877" i="6"/>
  <c r="G3876" i="6"/>
  <c r="H3876" i="6" s="1"/>
  <c r="I3876" i="6" s="1"/>
  <c r="G3875" i="6"/>
  <c r="H3875" i="6" s="1"/>
  <c r="I3875" i="6" s="1"/>
  <c r="H3874" i="6"/>
  <c r="I3874" i="6" s="1"/>
  <c r="G3874" i="6"/>
  <c r="G3873" i="6"/>
  <c r="H3873" i="6" s="1"/>
  <c r="I3873" i="6" s="1"/>
  <c r="G3872" i="6"/>
  <c r="G3871" i="6"/>
  <c r="G3870" i="6"/>
  <c r="G3869" i="6"/>
  <c r="H3869" i="6" s="1"/>
  <c r="I3869" i="6" s="1"/>
  <c r="G3868" i="6"/>
  <c r="H3868" i="6" s="1"/>
  <c r="I3868" i="6" s="1"/>
  <c r="G3867" i="6"/>
  <c r="G3866" i="6"/>
  <c r="G3865" i="6"/>
  <c r="H3865" i="6" s="1"/>
  <c r="I3865" i="6" s="1"/>
  <c r="G3864" i="6"/>
  <c r="G3863" i="6"/>
  <c r="G3862" i="6"/>
  <c r="H3862" i="6" s="1"/>
  <c r="I3862" i="6" s="1"/>
  <c r="G3861" i="6"/>
  <c r="G3860" i="6"/>
  <c r="G3859" i="6"/>
  <c r="H3858" i="6"/>
  <c r="I3858" i="6" s="1"/>
  <c r="G3858" i="6"/>
  <c r="G3857" i="6"/>
  <c r="H3857" i="6" s="1"/>
  <c r="I3857" i="6" s="1"/>
  <c r="G3856" i="6"/>
  <c r="H3856" i="6" s="1"/>
  <c r="I3856" i="6" s="1"/>
  <c r="G3855" i="6"/>
  <c r="G3854" i="6"/>
  <c r="H3854" i="6" s="1"/>
  <c r="I3854" i="6" s="1"/>
  <c r="G3853" i="6"/>
  <c r="H3853" i="6" s="1"/>
  <c r="I3853" i="6" s="1"/>
  <c r="G3852" i="6"/>
  <c r="G3851" i="6"/>
  <c r="H3850" i="6"/>
  <c r="I3850" i="6" s="1"/>
  <c r="G3850" i="6"/>
  <c r="G3849" i="6"/>
  <c r="H3849" i="6" s="1"/>
  <c r="I3849" i="6" s="1"/>
  <c r="G3848" i="6"/>
  <c r="H3848" i="6" s="1"/>
  <c r="I3848" i="6" s="1"/>
  <c r="G3847" i="6"/>
  <c r="G3846" i="6"/>
  <c r="H3846" i="6" s="1"/>
  <c r="I3846" i="6" s="1"/>
  <c r="G3845" i="6"/>
  <c r="H3845" i="6" s="1"/>
  <c r="I3845" i="6" s="1"/>
  <c r="G3844" i="6"/>
  <c r="H3844" i="6" s="1"/>
  <c r="I3844" i="6" s="1"/>
  <c r="G3843" i="6"/>
  <c r="H3843" i="6" s="1"/>
  <c r="I3843" i="6" s="1"/>
  <c r="G3842" i="6"/>
  <c r="G3841" i="6"/>
  <c r="G3840" i="6"/>
  <c r="G3839" i="6"/>
  <c r="H3839" i="6" s="1"/>
  <c r="I3839" i="6" s="1"/>
  <c r="H3838" i="6"/>
  <c r="I3838" i="6" s="1"/>
  <c r="G3838" i="6"/>
  <c r="G3837" i="6"/>
  <c r="G3836" i="6"/>
  <c r="G3835" i="6"/>
  <c r="H4360" i="6" s="1"/>
  <c r="I4360" i="6" s="1"/>
  <c r="G3834" i="6"/>
  <c r="H3834" i="6" s="1"/>
  <c r="I3834" i="6" s="1"/>
  <c r="G3833" i="6"/>
  <c r="H3833" i="6" s="1"/>
  <c r="I3833" i="6" s="1"/>
  <c r="G3832" i="6"/>
  <c r="G3831" i="6"/>
  <c r="H3831" i="6" s="1"/>
  <c r="I3831" i="6" s="1"/>
  <c r="G3830" i="6"/>
  <c r="H3830" i="6" s="1"/>
  <c r="I3830" i="6" s="1"/>
  <c r="G3829" i="6"/>
  <c r="H3829" i="6" s="1"/>
  <c r="I3829" i="6" s="1"/>
  <c r="H3828" i="6"/>
  <c r="I3828" i="6" s="1"/>
  <c r="G3828" i="6"/>
  <c r="G3827" i="6"/>
  <c r="H3827" i="6" s="1"/>
  <c r="I3827" i="6" s="1"/>
  <c r="G3826" i="6"/>
  <c r="H3826" i="6" s="1"/>
  <c r="I3826" i="6" s="1"/>
  <c r="G3825" i="6"/>
  <c r="H3825" i="6" s="1"/>
  <c r="I3825" i="6" s="1"/>
  <c r="G3824" i="6"/>
  <c r="G3823" i="6"/>
  <c r="H3823" i="6" s="1"/>
  <c r="I3823" i="6" s="1"/>
  <c r="G3822" i="6"/>
  <c r="H3822" i="6" s="1"/>
  <c r="I3822" i="6" s="1"/>
  <c r="G3821" i="6"/>
  <c r="H3821" i="6" s="1"/>
  <c r="I3821" i="6" s="1"/>
  <c r="G3820" i="6"/>
  <c r="G3819" i="6"/>
  <c r="G3818" i="6"/>
  <c r="H3818" i="6" s="1"/>
  <c r="I3818" i="6" s="1"/>
  <c r="G3817" i="6"/>
  <c r="H3817" i="6" s="1"/>
  <c r="I3817" i="6" s="1"/>
  <c r="G3816" i="6"/>
  <c r="G3815" i="6"/>
  <c r="H3814" i="6"/>
  <c r="I3814" i="6" s="1"/>
  <c r="G3814" i="6"/>
  <c r="G3813" i="6"/>
  <c r="H3813" i="6" s="1"/>
  <c r="I3813" i="6" s="1"/>
  <c r="G3812" i="6"/>
  <c r="G3811" i="6"/>
  <c r="H3811" i="6" s="1"/>
  <c r="I3811" i="6" s="1"/>
  <c r="G3810" i="6"/>
  <c r="H3810" i="6" s="1"/>
  <c r="I3810" i="6" s="1"/>
  <c r="G3809" i="6"/>
  <c r="H4602" i="6" s="1"/>
  <c r="I4602" i="6" s="1"/>
  <c r="G3808" i="6"/>
  <c r="G3807" i="6"/>
  <c r="H3807" i="6" s="1"/>
  <c r="I3807" i="6" s="1"/>
  <c r="G3806" i="6"/>
  <c r="G3805" i="6"/>
  <c r="G3804" i="6"/>
  <c r="H3804" i="6" s="1"/>
  <c r="I3804" i="6" s="1"/>
  <c r="G3803" i="6"/>
  <c r="G3802" i="6"/>
  <c r="G3801" i="6"/>
  <c r="G3800" i="6"/>
  <c r="G3799" i="6"/>
  <c r="H3799" i="6" s="1"/>
  <c r="I3799" i="6" s="1"/>
  <c r="G3798" i="6"/>
  <c r="H3798" i="6" s="1"/>
  <c r="I3798" i="6" s="1"/>
  <c r="G3797" i="6"/>
  <c r="H3797" i="6" s="1"/>
  <c r="I3797" i="6" s="1"/>
  <c r="H3796" i="6"/>
  <c r="I3796" i="6" s="1"/>
  <c r="G3796" i="6"/>
  <c r="G3795" i="6"/>
  <c r="H4592" i="6" s="1"/>
  <c r="I4592" i="6" s="1"/>
  <c r="G3794" i="6"/>
  <c r="H3794" i="6" s="1"/>
  <c r="I3794" i="6" s="1"/>
  <c r="G3793" i="6"/>
  <c r="G3792" i="6"/>
  <c r="G3791" i="6"/>
  <c r="H4516" i="6" s="1"/>
  <c r="I4516" i="6" s="1"/>
  <c r="G3790" i="6"/>
  <c r="H3790" i="6" s="1"/>
  <c r="I3790" i="6" s="1"/>
  <c r="G3789" i="6"/>
  <c r="H3789" i="6" s="1"/>
  <c r="I3789" i="6" s="1"/>
  <c r="H3788" i="6"/>
  <c r="I3788" i="6" s="1"/>
  <c r="G3788" i="6"/>
  <c r="G3787" i="6"/>
  <c r="H4632" i="6" s="1"/>
  <c r="I4632" i="6" s="1"/>
  <c r="G3786" i="6"/>
  <c r="H3786" i="6" s="1"/>
  <c r="I3786" i="6" s="1"/>
  <c r="G3785" i="6"/>
  <c r="H4714" i="6" s="1"/>
  <c r="I4714" i="6" s="1"/>
  <c r="G3784" i="6"/>
  <c r="G3783" i="6"/>
  <c r="G3561" i="6"/>
  <c r="H3561" i="6" s="1"/>
  <c r="I3561" i="6" s="1"/>
  <c r="G3562" i="6"/>
  <c r="H3562" i="6" s="1"/>
  <c r="I3562" i="6" s="1"/>
  <c r="G3563" i="6"/>
  <c r="H3563" i="6" s="1"/>
  <c r="I3563" i="6" s="1"/>
  <c r="G3564" i="6"/>
  <c r="H3564" i="6" s="1"/>
  <c r="I3564" i="6" s="1"/>
  <c r="G3565" i="6"/>
  <c r="H3565" i="6" s="1"/>
  <c r="I3565" i="6" s="1"/>
  <c r="G3566" i="6"/>
  <c r="H3566" i="6" s="1"/>
  <c r="I3566" i="6" s="1"/>
  <c r="G3567" i="6"/>
  <c r="H3567" i="6" s="1"/>
  <c r="I3567" i="6" s="1"/>
  <c r="G3568" i="6"/>
  <c r="H3568" i="6" s="1"/>
  <c r="I3568" i="6" s="1"/>
  <c r="G3569" i="6"/>
  <c r="H3569" i="6" s="1"/>
  <c r="I3569" i="6" s="1"/>
  <c r="G3570" i="6"/>
  <c r="H3570" i="6" s="1"/>
  <c r="I3570" i="6" s="1"/>
  <c r="G3571" i="6"/>
  <c r="H3571" i="6" s="1"/>
  <c r="I3571" i="6" s="1"/>
  <c r="G3572" i="6"/>
  <c r="H3572" i="6" s="1"/>
  <c r="I3572" i="6" s="1"/>
  <c r="G3573" i="6"/>
  <c r="H3573" i="6" s="1"/>
  <c r="I3573" i="6" s="1"/>
  <c r="G3574" i="6"/>
  <c r="H3574" i="6" s="1"/>
  <c r="I3574" i="6" s="1"/>
  <c r="G3575" i="6"/>
  <c r="H3575" i="6" s="1"/>
  <c r="I3575" i="6" s="1"/>
  <c r="G3576" i="6"/>
  <c r="H3576" i="6" s="1"/>
  <c r="I3576" i="6" s="1"/>
  <c r="G3577" i="6"/>
  <c r="H3577" i="6" s="1"/>
  <c r="I3577" i="6" s="1"/>
  <c r="G3578" i="6"/>
  <c r="H3578" i="6" s="1"/>
  <c r="I3578" i="6" s="1"/>
  <c r="G3579" i="6"/>
  <c r="H3579" i="6" s="1"/>
  <c r="I3579" i="6" s="1"/>
  <c r="G3580" i="6"/>
  <c r="H3580" i="6" s="1"/>
  <c r="I3580" i="6" s="1"/>
  <c r="G3581" i="6"/>
  <c r="H3581" i="6" s="1"/>
  <c r="I3581" i="6" s="1"/>
  <c r="G3582" i="6"/>
  <c r="H3582" i="6" s="1"/>
  <c r="I3582" i="6" s="1"/>
  <c r="G3583" i="6"/>
  <c r="H3583" i="6" s="1"/>
  <c r="I3583" i="6" s="1"/>
  <c r="G3584" i="6"/>
  <c r="H3584" i="6" s="1"/>
  <c r="I3584" i="6" s="1"/>
  <c r="G3585" i="6"/>
  <c r="H3585" i="6" s="1"/>
  <c r="I3585" i="6" s="1"/>
  <c r="G3586" i="6"/>
  <c r="H3586" i="6" s="1"/>
  <c r="I3586" i="6" s="1"/>
  <c r="G3587" i="6"/>
  <c r="H3587" i="6" s="1"/>
  <c r="I3587" i="6" s="1"/>
  <c r="G3588" i="6"/>
  <c r="H3588" i="6" s="1"/>
  <c r="I3588" i="6" s="1"/>
  <c r="G3589" i="6"/>
  <c r="H3589" i="6" s="1"/>
  <c r="I3589" i="6" s="1"/>
  <c r="G3590" i="6"/>
  <c r="H3590" i="6" s="1"/>
  <c r="I3590" i="6" s="1"/>
  <c r="G3591" i="6"/>
  <c r="H3591" i="6" s="1"/>
  <c r="I3591" i="6" s="1"/>
  <c r="G3592" i="6"/>
  <c r="H3592" i="6" s="1"/>
  <c r="I3592" i="6" s="1"/>
  <c r="G3593" i="6"/>
  <c r="H3593" i="6" s="1"/>
  <c r="I3593" i="6" s="1"/>
  <c r="G3594" i="6"/>
  <c r="H3594" i="6" s="1"/>
  <c r="I3594" i="6" s="1"/>
  <c r="G3595" i="6"/>
  <c r="H3595" i="6" s="1"/>
  <c r="I3595" i="6" s="1"/>
  <c r="G3596" i="6"/>
  <c r="H3596" i="6" s="1"/>
  <c r="I3596" i="6" s="1"/>
  <c r="G3597" i="6"/>
  <c r="H3597" i="6" s="1"/>
  <c r="I3597" i="6" s="1"/>
  <c r="G3598" i="6"/>
  <c r="H3598" i="6" s="1"/>
  <c r="I3598" i="6" s="1"/>
  <c r="G3599" i="6"/>
  <c r="H3599" i="6" s="1"/>
  <c r="I3599" i="6" s="1"/>
  <c r="G3600" i="6"/>
  <c r="H3600" i="6" s="1"/>
  <c r="I3600" i="6" s="1"/>
  <c r="G3601" i="6"/>
  <c r="H3601" i="6" s="1"/>
  <c r="I3601" i="6" s="1"/>
  <c r="G3602" i="6"/>
  <c r="H3602" i="6" s="1"/>
  <c r="I3602" i="6" s="1"/>
  <c r="G3603" i="6"/>
  <c r="H3603" i="6" s="1"/>
  <c r="I3603" i="6" s="1"/>
  <c r="G3604" i="6"/>
  <c r="H3604" i="6" s="1"/>
  <c r="I3604" i="6" s="1"/>
  <c r="G3605" i="6"/>
  <c r="H3605" i="6" s="1"/>
  <c r="I3605" i="6" s="1"/>
  <c r="G3606" i="6"/>
  <c r="H3606" i="6" s="1"/>
  <c r="I3606" i="6" s="1"/>
  <c r="G3607" i="6"/>
  <c r="H3607" i="6" s="1"/>
  <c r="I3607" i="6" s="1"/>
  <c r="G3608" i="6"/>
  <c r="H3608" i="6" s="1"/>
  <c r="I3608" i="6" s="1"/>
  <c r="G3609" i="6"/>
  <c r="H3609" i="6" s="1"/>
  <c r="I3609" i="6" s="1"/>
  <c r="G3610" i="6"/>
  <c r="H3610" i="6" s="1"/>
  <c r="I3610" i="6" s="1"/>
  <c r="G3611" i="6"/>
  <c r="H3611" i="6" s="1"/>
  <c r="I3611" i="6" s="1"/>
  <c r="G3612" i="6"/>
  <c r="H3612" i="6" s="1"/>
  <c r="I3612" i="6" s="1"/>
  <c r="G3613" i="6"/>
  <c r="H3613" i="6" s="1"/>
  <c r="I3613" i="6" s="1"/>
  <c r="G3614" i="6"/>
  <c r="H3614" i="6" s="1"/>
  <c r="I3614" i="6" s="1"/>
  <c r="G3615" i="6"/>
  <c r="H3615" i="6" s="1"/>
  <c r="I3615" i="6" s="1"/>
  <c r="G3616" i="6"/>
  <c r="H3616" i="6" s="1"/>
  <c r="I3616" i="6" s="1"/>
  <c r="G3617" i="6"/>
  <c r="H3617" i="6" s="1"/>
  <c r="I3617" i="6" s="1"/>
  <c r="G3618" i="6"/>
  <c r="H3618" i="6" s="1"/>
  <c r="I3618" i="6" s="1"/>
  <c r="G3619" i="6"/>
  <c r="H3619" i="6" s="1"/>
  <c r="I3619" i="6" s="1"/>
  <c r="G3620" i="6"/>
  <c r="H3620" i="6" s="1"/>
  <c r="I3620" i="6" s="1"/>
  <c r="G3621" i="6"/>
  <c r="H3621" i="6" s="1"/>
  <c r="I3621" i="6" s="1"/>
  <c r="G3622" i="6"/>
  <c r="H3622" i="6" s="1"/>
  <c r="I3622" i="6" s="1"/>
  <c r="G3623" i="6"/>
  <c r="H3623" i="6"/>
  <c r="I3623" i="6" s="1"/>
  <c r="G3624" i="6"/>
  <c r="H3624" i="6" s="1"/>
  <c r="I3624" i="6" s="1"/>
  <c r="G3625" i="6"/>
  <c r="H3625" i="6" s="1"/>
  <c r="I3625" i="6" s="1"/>
  <c r="G3626" i="6"/>
  <c r="H3626" i="6" s="1"/>
  <c r="I3626" i="6" s="1"/>
  <c r="G3627" i="6"/>
  <c r="H3627" i="6" s="1"/>
  <c r="I3627" i="6" s="1"/>
  <c r="G3628" i="6"/>
  <c r="H3628" i="6" s="1"/>
  <c r="I3628" i="6" s="1"/>
  <c r="G3629" i="6"/>
  <c r="H3629" i="6" s="1"/>
  <c r="I3629" i="6" s="1"/>
  <c r="G3630" i="6"/>
  <c r="H3630" i="6" s="1"/>
  <c r="I3630" i="6" s="1"/>
  <c r="G3631" i="6"/>
  <c r="H3631" i="6" s="1"/>
  <c r="I3631" i="6" s="1"/>
  <c r="G3632" i="6"/>
  <c r="H3632" i="6" s="1"/>
  <c r="I3632" i="6" s="1"/>
  <c r="G3633" i="6"/>
  <c r="H3633" i="6" s="1"/>
  <c r="I3633" i="6" s="1"/>
  <c r="G3634" i="6"/>
  <c r="H3634" i="6" s="1"/>
  <c r="I3634" i="6" s="1"/>
  <c r="G3635" i="6"/>
  <c r="H3635" i="6" s="1"/>
  <c r="I3635" i="6" s="1"/>
  <c r="G3636" i="6"/>
  <c r="H3636" i="6" s="1"/>
  <c r="I3636" i="6" s="1"/>
  <c r="G3637" i="6"/>
  <c r="H3637" i="6" s="1"/>
  <c r="I3637" i="6" s="1"/>
  <c r="G3638" i="6"/>
  <c r="H3638" i="6" s="1"/>
  <c r="I3638" i="6" s="1"/>
  <c r="G3639" i="6"/>
  <c r="H3639" i="6"/>
  <c r="I3639" i="6" s="1"/>
  <c r="G3640" i="6"/>
  <c r="H3640" i="6" s="1"/>
  <c r="I3640" i="6" s="1"/>
  <c r="G3641" i="6"/>
  <c r="H3641" i="6" s="1"/>
  <c r="I3641" i="6" s="1"/>
  <c r="G3642" i="6"/>
  <c r="H3642" i="6" s="1"/>
  <c r="I3642" i="6" s="1"/>
  <c r="G3643" i="6"/>
  <c r="H3643" i="6" s="1"/>
  <c r="I3643" i="6" s="1"/>
  <c r="G3644" i="6"/>
  <c r="H3644" i="6" s="1"/>
  <c r="I3644" i="6" s="1"/>
  <c r="G3645" i="6"/>
  <c r="H3645" i="6" s="1"/>
  <c r="I3645" i="6" s="1"/>
  <c r="G3646" i="6"/>
  <c r="H3646" i="6" s="1"/>
  <c r="I3646" i="6" s="1"/>
  <c r="G3647" i="6"/>
  <c r="H3647" i="6" s="1"/>
  <c r="I3647" i="6" s="1"/>
  <c r="G3648" i="6"/>
  <c r="H3648" i="6" s="1"/>
  <c r="I3648" i="6" s="1"/>
  <c r="G3649" i="6"/>
  <c r="H3649" i="6" s="1"/>
  <c r="I3649" i="6" s="1"/>
  <c r="G3650" i="6"/>
  <c r="H3650" i="6" s="1"/>
  <c r="I3650" i="6" s="1"/>
  <c r="G3651" i="6"/>
  <c r="H3651" i="6" s="1"/>
  <c r="I3651" i="6" s="1"/>
  <c r="G3652" i="6"/>
  <c r="H3652" i="6" s="1"/>
  <c r="I3652" i="6" s="1"/>
  <c r="G3653" i="6"/>
  <c r="H3653" i="6" s="1"/>
  <c r="I3653" i="6" s="1"/>
  <c r="G3654" i="6"/>
  <c r="H3654" i="6" s="1"/>
  <c r="I3654" i="6" s="1"/>
  <c r="G3655" i="6"/>
  <c r="H3655" i="6"/>
  <c r="I3655" i="6" s="1"/>
  <c r="G3656" i="6"/>
  <c r="H3656" i="6" s="1"/>
  <c r="I3656" i="6" s="1"/>
  <c r="G3657" i="6"/>
  <c r="H3657" i="6" s="1"/>
  <c r="I3657" i="6" s="1"/>
  <c r="G3658" i="6"/>
  <c r="H3658" i="6" s="1"/>
  <c r="I3658" i="6" s="1"/>
  <c r="G3659" i="6"/>
  <c r="H3659" i="6" s="1"/>
  <c r="I3659" i="6" s="1"/>
  <c r="G3660" i="6"/>
  <c r="H3660" i="6" s="1"/>
  <c r="I3660" i="6" s="1"/>
  <c r="G3661" i="6"/>
  <c r="H3661" i="6" s="1"/>
  <c r="I3661" i="6" s="1"/>
  <c r="G3662" i="6"/>
  <c r="H3662" i="6" s="1"/>
  <c r="I3662" i="6" s="1"/>
  <c r="G3663" i="6"/>
  <c r="H3663" i="6" s="1"/>
  <c r="I3663" i="6" s="1"/>
  <c r="G3664" i="6"/>
  <c r="H3664" i="6" s="1"/>
  <c r="I3664" i="6" s="1"/>
  <c r="G3665" i="6"/>
  <c r="H3665" i="6" s="1"/>
  <c r="I3665" i="6" s="1"/>
  <c r="G3666" i="6"/>
  <c r="H3666" i="6" s="1"/>
  <c r="I3666" i="6" s="1"/>
  <c r="G3667" i="6"/>
  <c r="H3667" i="6" s="1"/>
  <c r="I3667" i="6" s="1"/>
  <c r="G3668" i="6"/>
  <c r="H3668" i="6" s="1"/>
  <c r="I3668" i="6" s="1"/>
  <c r="G3669" i="6"/>
  <c r="H3669" i="6" s="1"/>
  <c r="I3669" i="6" s="1"/>
  <c r="G3670" i="6"/>
  <c r="H3670" i="6" s="1"/>
  <c r="I3670" i="6" s="1"/>
  <c r="G3671" i="6"/>
  <c r="H3671" i="6" s="1"/>
  <c r="I3671" i="6" s="1"/>
  <c r="G3672" i="6"/>
  <c r="H3672" i="6" s="1"/>
  <c r="I3672" i="6" s="1"/>
  <c r="G3673" i="6"/>
  <c r="H3673" i="6" s="1"/>
  <c r="I3673" i="6" s="1"/>
  <c r="G3674" i="6"/>
  <c r="H3674" i="6" s="1"/>
  <c r="I3674" i="6" s="1"/>
  <c r="G3675" i="6"/>
  <c r="H3675" i="6" s="1"/>
  <c r="I3675" i="6" s="1"/>
  <c r="G3676" i="6"/>
  <c r="H3676" i="6" s="1"/>
  <c r="I3676" i="6" s="1"/>
  <c r="G3677" i="6"/>
  <c r="H3677" i="6" s="1"/>
  <c r="I3677" i="6" s="1"/>
  <c r="G3678" i="6"/>
  <c r="H3678" i="6" s="1"/>
  <c r="I3678" i="6" s="1"/>
  <c r="G3679" i="6"/>
  <c r="H3679" i="6" s="1"/>
  <c r="I3679" i="6" s="1"/>
  <c r="G3680" i="6"/>
  <c r="H3680" i="6" s="1"/>
  <c r="I3680" i="6" s="1"/>
  <c r="G3681" i="6"/>
  <c r="H3681" i="6" s="1"/>
  <c r="I3681" i="6" s="1"/>
  <c r="G3682" i="6"/>
  <c r="H3682" i="6" s="1"/>
  <c r="I3682" i="6" s="1"/>
  <c r="G3683" i="6"/>
  <c r="H3683" i="6" s="1"/>
  <c r="I3683" i="6" s="1"/>
  <c r="G3684" i="6"/>
  <c r="H3684" i="6" s="1"/>
  <c r="I3684" i="6" s="1"/>
  <c r="G3685" i="6"/>
  <c r="H3685" i="6" s="1"/>
  <c r="I3685" i="6" s="1"/>
  <c r="G3686" i="6"/>
  <c r="H3686" i="6" s="1"/>
  <c r="I3686" i="6" s="1"/>
  <c r="G3687" i="6"/>
  <c r="H3687" i="6" s="1"/>
  <c r="I3687" i="6" s="1"/>
  <c r="G3688" i="6"/>
  <c r="H3688" i="6" s="1"/>
  <c r="I3688" i="6" s="1"/>
  <c r="G3689" i="6"/>
  <c r="H3689" i="6" s="1"/>
  <c r="I3689" i="6" s="1"/>
  <c r="G3690" i="6"/>
  <c r="H3690" i="6" s="1"/>
  <c r="I3690" i="6" s="1"/>
  <c r="G3691" i="6"/>
  <c r="H3691" i="6" s="1"/>
  <c r="I3691" i="6" s="1"/>
  <c r="G3692" i="6"/>
  <c r="H3692" i="6" s="1"/>
  <c r="I3692" i="6" s="1"/>
  <c r="G3693" i="6"/>
  <c r="H3693" i="6" s="1"/>
  <c r="I3693" i="6" s="1"/>
  <c r="G3694" i="6"/>
  <c r="H3694" i="6" s="1"/>
  <c r="I3694" i="6" s="1"/>
  <c r="G3695" i="6"/>
  <c r="H3695" i="6" s="1"/>
  <c r="I3695" i="6" s="1"/>
  <c r="G3696" i="6"/>
  <c r="H3696" i="6" s="1"/>
  <c r="I3696" i="6" s="1"/>
  <c r="G3697" i="6"/>
  <c r="H3697" i="6" s="1"/>
  <c r="I3697" i="6" s="1"/>
  <c r="G3698" i="6"/>
  <c r="H3698" i="6" s="1"/>
  <c r="I3698" i="6" s="1"/>
  <c r="G3699" i="6"/>
  <c r="H3699" i="6" s="1"/>
  <c r="I3699" i="6" s="1"/>
  <c r="G3700" i="6"/>
  <c r="H3700" i="6" s="1"/>
  <c r="I3700" i="6" s="1"/>
  <c r="G3701" i="6"/>
  <c r="H3701" i="6" s="1"/>
  <c r="I3701" i="6" s="1"/>
  <c r="G3702" i="6"/>
  <c r="H3702" i="6" s="1"/>
  <c r="I3702" i="6" s="1"/>
  <c r="G3703" i="6"/>
  <c r="H3703" i="6" s="1"/>
  <c r="I3703" i="6" s="1"/>
  <c r="G3704" i="6"/>
  <c r="H3704" i="6" s="1"/>
  <c r="I3704" i="6" s="1"/>
  <c r="G3705" i="6"/>
  <c r="H3705" i="6" s="1"/>
  <c r="I3705" i="6" s="1"/>
  <c r="G3706" i="6"/>
  <c r="H3706" i="6" s="1"/>
  <c r="I3706" i="6" s="1"/>
  <c r="G3707" i="6"/>
  <c r="H3707" i="6" s="1"/>
  <c r="I3707" i="6" s="1"/>
  <c r="G3708" i="6"/>
  <c r="H3708" i="6" s="1"/>
  <c r="I3708" i="6" s="1"/>
  <c r="G3709" i="6"/>
  <c r="H3709" i="6" s="1"/>
  <c r="I3709" i="6" s="1"/>
  <c r="G3710" i="6"/>
  <c r="H3710" i="6" s="1"/>
  <c r="I3710" i="6" s="1"/>
  <c r="G3711" i="6"/>
  <c r="H3711" i="6" s="1"/>
  <c r="I3711" i="6" s="1"/>
  <c r="G3712" i="6"/>
  <c r="H3712" i="6" s="1"/>
  <c r="I3712" i="6" s="1"/>
  <c r="G3713" i="6"/>
  <c r="H3713" i="6" s="1"/>
  <c r="I3713" i="6" s="1"/>
  <c r="G3714" i="6"/>
  <c r="H3714" i="6" s="1"/>
  <c r="I3714" i="6" s="1"/>
  <c r="G3715" i="6"/>
  <c r="H3715" i="6" s="1"/>
  <c r="I3715" i="6" s="1"/>
  <c r="G3716" i="6"/>
  <c r="H3716" i="6" s="1"/>
  <c r="I3716" i="6" s="1"/>
  <c r="G3717" i="6"/>
  <c r="H3717" i="6" s="1"/>
  <c r="I3717" i="6" s="1"/>
  <c r="G3718" i="6"/>
  <c r="H3718" i="6" s="1"/>
  <c r="I3718" i="6" s="1"/>
  <c r="G3719" i="6"/>
  <c r="H3719" i="6" s="1"/>
  <c r="I3719" i="6" s="1"/>
  <c r="G3720" i="6"/>
  <c r="H3720" i="6" s="1"/>
  <c r="I3720" i="6" s="1"/>
  <c r="G3721" i="6"/>
  <c r="H3721" i="6" s="1"/>
  <c r="I3721" i="6" s="1"/>
  <c r="G3722" i="6"/>
  <c r="H3722" i="6" s="1"/>
  <c r="I3722" i="6" s="1"/>
  <c r="G3723" i="6"/>
  <c r="H3723" i="6" s="1"/>
  <c r="I3723" i="6" s="1"/>
  <c r="G3724" i="6"/>
  <c r="H3724" i="6" s="1"/>
  <c r="I3724" i="6" s="1"/>
  <c r="G3725" i="6"/>
  <c r="H3725" i="6" s="1"/>
  <c r="I3725" i="6" s="1"/>
  <c r="G3726" i="6"/>
  <c r="H3726" i="6" s="1"/>
  <c r="I3726" i="6" s="1"/>
  <c r="G3727" i="6"/>
  <c r="H3727" i="6" s="1"/>
  <c r="I3727" i="6" s="1"/>
  <c r="G3728" i="6"/>
  <c r="H3728" i="6" s="1"/>
  <c r="I3728" i="6" s="1"/>
  <c r="G3729" i="6"/>
  <c r="H3729" i="6" s="1"/>
  <c r="I3729" i="6" s="1"/>
  <c r="G3730" i="6"/>
  <c r="H3730" i="6" s="1"/>
  <c r="I3730" i="6" s="1"/>
  <c r="G3731" i="6"/>
  <c r="H3731" i="6" s="1"/>
  <c r="I3731" i="6" s="1"/>
  <c r="G3732" i="6"/>
  <c r="H3732" i="6" s="1"/>
  <c r="I3732" i="6" s="1"/>
  <c r="G3733" i="6"/>
  <c r="H3733" i="6" s="1"/>
  <c r="I3733" i="6" s="1"/>
  <c r="G3734" i="6"/>
  <c r="H3734" i="6" s="1"/>
  <c r="I3734" i="6" s="1"/>
  <c r="G3735" i="6"/>
  <c r="H3735" i="6" s="1"/>
  <c r="I3735" i="6" s="1"/>
  <c r="G3736" i="6"/>
  <c r="H3736" i="6" s="1"/>
  <c r="I3736" i="6" s="1"/>
  <c r="G3737" i="6"/>
  <c r="H3737" i="6" s="1"/>
  <c r="I3737" i="6" s="1"/>
  <c r="G3738" i="6"/>
  <c r="H3738" i="6" s="1"/>
  <c r="I3738" i="6" s="1"/>
  <c r="G3739" i="6"/>
  <c r="H3739" i="6" s="1"/>
  <c r="I3739" i="6" s="1"/>
  <c r="G3740" i="6"/>
  <c r="H3740" i="6" s="1"/>
  <c r="I3740" i="6" s="1"/>
  <c r="G3741" i="6"/>
  <c r="H3741" i="6" s="1"/>
  <c r="I3741" i="6" s="1"/>
  <c r="G3742" i="6"/>
  <c r="H3742" i="6" s="1"/>
  <c r="I3742" i="6" s="1"/>
  <c r="G3743" i="6"/>
  <c r="H3743" i="6" s="1"/>
  <c r="I3743" i="6" s="1"/>
  <c r="G3744" i="6"/>
  <c r="H3744" i="6" s="1"/>
  <c r="I3744" i="6" s="1"/>
  <c r="G3745" i="6"/>
  <c r="H3745" i="6" s="1"/>
  <c r="I3745" i="6" s="1"/>
  <c r="G3746" i="6"/>
  <c r="H3746" i="6" s="1"/>
  <c r="I3746" i="6" s="1"/>
  <c r="G3747" i="6"/>
  <c r="H3747" i="6" s="1"/>
  <c r="I3747" i="6" s="1"/>
  <c r="G3748" i="6"/>
  <c r="H3748" i="6" s="1"/>
  <c r="I3748" i="6" s="1"/>
  <c r="G3749" i="6"/>
  <c r="H3749" i="6" s="1"/>
  <c r="I3749" i="6" s="1"/>
  <c r="G3750" i="6"/>
  <c r="H3750" i="6" s="1"/>
  <c r="I3750" i="6" s="1"/>
  <c r="G3751" i="6"/>
  <c r="H3751" i="6" s="1"/>
  <c r="I3751" i="6" s="1"/>
  <c r="G3752" i="6"/>
  <c r="H3752" i="6" s="1"/>
  <c r="I3752" i="6" s="1"/>
  <c r="G3753" i="6"/>
  <c r="H3753" i="6" s="1"/>
  <c r="I3753" i="6" s="1"/>
  <c r="G3754" i="6"/>
  <c r="H3754" i="6" s="1"/>
  <c r="I3754" i="6" s="1"/>
  <c r="G3755" i="6"/>
  <c r="H3755" i="6" s="1"/>
  <c r="I3755" i="6" s="1"/>
  <c r="G3756" i="6"/>
  <c r="H3756" i="6" s="1"/>
  <c r="I3756" i="6" s="1"/>
  <c r="G3757" i="6"/>
  <c r="H3757" i="6" s="1"/>
  <c r="I3757" i="6" s="1"/>
  <c r="G3758" i="6"/>
  <c r="H3758" i="6" s="1"/>
  <c r="I3758" i="6" s="1"/>
  <c r="G3759" i="6"/>
  <c r="H3759" i="6" s="1"/>
  <c r="I3759" i="6" s="1"/>
  <c r="G3760" i="6"/>
  <c r="H3760" i="6" s="1"/>
  <c r="I3760" i="6" s="1"/>
  <c r="G3761" i="6"/>
  <c r="H3761" i="6" s="1"/>
  <c r="I3761" i="6" s="1"/>
  <c r="G3762" i="6"/>
  <c r="H3762" i="6" s="1"/>
  <c r="I3762" i="6" s="1"/>
  <c r="G3763" i="6"/>
  <c r="H3763" i="6" s="1"/>
  <c r="I3763" i="6" s="1"/>
  <c r="G3764" i="6"/>
  <c r="H3764" i="6" s="1"/>
  <c r="I3764" i="6" s="1"/>
  <c r="G3765" i="6"/>
  <c r="H3765" i="6" s="1"/>
  <c r="I3765" i="6" s="1"/>
  <c r="G3766" i="6"/>
  <c r="H3766" i="6" s="1"/>
  <c r="I3766" i="6" s="1"/>
  <c r="G3767" i="6"/>
  <c r="H3767" i="6" s="1"/>
  <c r="I3767" i="6" s="1"/>
  <c r="G3768" i="6"/>
  <c r="H3768" i="6" s="1"/>
  <c r="I3768" i="6" s="1"/>
  <c r="G3769" i="6"/>
  <c r="H3769" i="6" s="1"/>
  <c r="I3769" i="6" s="1"/>
  <c r="G3770" i="6"/>
  <c r="H3770" i="6" s="1"/>
  <c r="I3770" i="6" s="1"/>
  <c r="G3771" i="6"/>
  <c r="H3771" i="6" s="1"/>
  <c r="I3771" i="6" s="1"/>
  <c r="G3772" i="6"/>
  <c r="H3772" i="6" s="1"/>
  <c r="I3772" i="6" s="1"/>
  <c r="G3773" i="6"/>
  <c r="H3773" i="6" s="1"/>
  <c r="I3773" i="6" s="1"/>
  <c r="G3774" i="6"/>
  <c r="H3774" i="6" s="1"/>
  <c r="I3774" i="6" s="1"/>
  <c r="G3775" i="6"/>
  <c r="H3775" i="6" s="1"/>
  <c r="I3775" i="6" s="1"/>
  <c r="G3776" i="6"/>
  <c r="H3776" i="6" s="1"/>
  <c r="I3776" i="6" s="1"/>
  <c r="G3777" i="6"/>
  <c r="H3777" i="6" s="1"/>
  <c r="I3777" i="6" s="1"/>
  <c r="G3778" i="6"/>
  <c r="H3778" i="6" s="1"/>
  <c r="I3778" i="6" s="1"/>
  <c r="G3779" i="6"/>
  <c r="H3779" i="6" s="1"/>
  <c r="I3779" i="6" s="1"/>
  <c r="G3780" i="6"/>
  <c r="H3780" i="6" s="1"/>
  <c r="I3780" i="6" s="1"/>
  <c r="G3781" i="6"/>
  <c r="H3781" i="6" s="1"/>
  <c r="I3781" i="6" s="1"/>
  <c r="G3782" i="6"/>
  <c r="H3782" i="6" s="1"/>
  <c r="I3782" i="6" s="1"/>
  <c r="F1236" i="8"/>
  <c r="F1237" i="8"/>
  <c r="F1238" i="8"/>
  <c r="F1239" i="8"/>
  <c r="F1240" i="8"/>
  <c r="F1241" i="8"/>
  <c r="F1242" i="8"/>
  <c r="F1243" i="8"/>
  <c r="F1244" i="8"/>
  <c r="F1245" i="8"/>
  <c r="F1246" i="8"/>
  <c r="F1247" i="8"/>
  <c r="F1248" i="8"/>
  <c r="F1249" i="8"/>
  <c r="F1250" i="8"/>
  <c r="F1251" i="8"/>
  <c r="F1252" i="8"/>
  <c r="F1253" i="8"/>
  <c r="F1254" i="8"/>
  <c r="F1255" i="8"/>
  <c r="F1256" i="8"/>
  <c r="F1257" i="8"/>
  <c r="F1258" i="8"/>
  <c r="F1259" i="8"/>
  <c r="F1260" i="8"/>
  <c r="F1261" i="8"/>
  <c r="F1262" i="8"/>
  <c r="F1263" i="8"/>
  <c r="F1264" i="8"/>
  <c r="F1265" i="8"/>
  <c r="F1266" i="8"/>
  <c r="F1267" i="8"/>
  <c r="F1268" i="8"/>
  <c r="F1269" i="8"/>
  <c r="F1270" i="8"/>
  <c r="F1271" i="8"/>
  <c r="F1272" i="8"/>
  <c r="F1273" i="8"/>
  <c r="F1274" i="8"/>
  <c r="F1275" i="8"/>
  <c r="F1276" i="8"/>
  <c r="F1277" i="8"/>
  <c r="F1278" i="8"/>
  <c r="F1279" i="8"/>
  <c r="F1280" i="8"/>
  <c r="F1281" i="8"/>
  <c r="F1282" i="8"/>
  <c r="F1283" i="8"/>
  <c r="F1284" i="8"/>
  <c r="F1285" i="8"/>
  <c r="F1286" i="8"/>
  <c r="F1287" i="8"/>
  <c r="F1288" i="8"/>
  <c r="F1289" i="8"/>
  <c r="F1290" i="8"/>
  <c r="F1291" i="8"/>
  <c r="F1292" i="8"/>
  <c r="F1293" i="8"/>
  <c r="F1294" i="8"/>
  <c r="F1295" i="8"/>
  <c r="F1296" i="8"/>
  <c r="F1297" i="8"/>
  <c r="F1298" i="8"/>
  <c r="F1299" i="8"/>
  <c r="F1300" i="8"/>
  <c r="F1301" i="8"/>
  <c r="F1302" i="8"/>
  <c r="F1303" i="8"/>
  <c r="F1304" i="8"/>
  <c r="F1305" i="8"/>
  <c r="F1306" i="8"/>
  <c r="F1307" i="8"/>
  <c r="F1308" i="8"/>
  <c r="F1309" i="8"/>
  <c r="F1310" i="8"/>
  <c r="F1311" i="8"/>
  <c r="F1312" i="8"/>
  <c r="F1313" i="8"/>
  <c r="F1314" i="8"/>
  <c r="F1315" i="8"/>
  <c r="F1316" i="8"/>
  <c r="F1317" i="8"/>
  <c r="F1318" i="8"/>
  <c r="F1319" i="8"/>
  <c r="F1320" i="8"/>
  <c r="F1321" i="8"/>
  <c r="F1322" i="8"/>
  <c r="F1323" i="8"/>
  <c r="F1324" i="8"/>
  <c r="F1325" i="8"/>
  <c r="F1326" i="8"/>
  <c r="F1327" i="8"/>
  <c r="F1328" i="8"/>
  <c r="F1329" i="8"/>
  <c r="F1330" i="8"/>
  <c r="F1331" i="8"/>
  <c r="F1332" i="8"/>
  <c r="F1333" i="8"/>
  <c r="F1334" i="8"/>
  <c r="F1335" i="8"/>
  <c r="F1336" i="8"/>
  <c r="F1337" i="8"/>
  <c r="F1338" i="8"/>
  <c r="F1339" i="8"/>
  <c r="F1340" i="8"/>
  <c r="F1341" i="8"/>
  <c r="F1342" i="8"/>
  <c r="F1343" i="8"/>
  <c r="F1344" i="8"/>
  <c r="F1345" i="8"/>
  <c r="F1346" i="8"/>
  <c r="F1347" i="8"/>
  <c r="F1348" i="8"/>
  <c r="F1349" i="8"/>
  <c r="F1350" i="8"/>
  <c r="F1351" i="8"/>
  <c r="F1352" i="8"/>
  <c r="F1353" i="8"/>
  <c r="F1354" i="8"/>
  <c r="F1355" i="8"/>
  <c r="F1356" i="8"/>
  <c r="F1357" i="8"/>
  <c r="F1358" i="8"/>
  <c r="F1359" i="8"/>
  <c r="F1360" i="8"/>
  <c r="F1361" i="8"/>
  <c r="F1362" i="8"/>
  <c r="F1363" i="8"/>
  <c r="F1364" i="8"/>
  <c r="F1365" i="8"/>
  <c r="F1366" i="8"/>
  <c r="F1367" i="8"/>
  <c r="F1368" i="8"/>
  <c r="F1369" i="8"/>
  <c r="F1370" i="8"/>
  <c r="F1371" i="8"/>
  <c r="F1372" i="8"/>
  <c r="F1373" i="8"/>
  <c r="F1374" i="8"/>
  <c r="F1375" i="8"/>
  <c r="F1376" i="8"/>
  <c r="F1377" i="8"/>
  <c r="F1378" i="8"/>
  <c r="F1379" i="8"/>
  <c r="F1380" i="8"/>
  <c r="F1381" i="8"/>
  <c r="F1382" i="8"/>
  <c r="F1383" i="8"/>
  <c r="F1384" i="8"/>
  <c r="F1385" i="8"/>
  <c r="F1386" i="8"/>
  <c r="F1387" i="8"/>
  <c r="F1388" i="8"/>
  <c r="F1389" i="8"/>
  <c r="F1390" i="8"/>
  <c r="F1391" i="8"/>
  <c r="F1392" i="8"/>
  <c r="F1393" i="8"/>
  <c r="F1394" i="8"/>
  <c r="F1395" i="8"/>
  <c r="F1396" i="8"/>
  <c r="F1397" i="8"/>
  <c r="F1398" i="8"/>
  <c r="F1399" i="8"/>
  <c r="F1400" i="8"/>
  <c r="F1401" i="8"/>
  <c r="F1402" i="8"/>
  <c r="F1403" i="8"/>
  <c r="F1404" i="8"/>
  <c r="F1405" i="8"/>
  <c r="F1406" i="8"/>
  <c r="F1407" i="8"/>
  <c r="F1408" i="8"/>
  <c r="F1409" i="8"/>
  <c r="F1410" i="8"/>
  <c r="F1411" i="8"/>
  <c r="F1412" i="8"/>
  <c r="F1413" i="8"/>
  <c r="F1414" i="8"/>
  <c r="F1415" i="8"/>
  <c r="F1416" i="8"/>
  <c r="F1417" i="8"/>
  <c r="F1418" i="8"/>
  <c r="F1419" i="8"/>
  <c r="F1420" i="8"/>
  <c r="F1421" i="8"/>
  <c r="F1422" i="8"/>
  <c r="F1423" i="8"/>
  <c r="F1424" i="8"/>
  <c r="F1425" i="8"/>
  <c r="F1426" i="8"/>
  <c r="F1427" i="8"/>
  <c r="F1428" i="8"/>
  <c r="F1429" i="8"/>
  <c r="F1430" i="8"/>
  <c r="F1431" i="8"/>
  <c r="F1432" i="8"/>
  <c r="F1433" i="8"/>
  <c r="F1434" i="8"/>
  <c r="F1435" i="8"/>
  <c r="F1436" i="8"/>
  <c r="F1437" i="8"/>
  <c r="F1438" i="8"/>
  <c r="F1439" i="8"/>
  <c r="F1440" i="8"/>
  <c r="F1441" i="8"/>
  <c r="F1442" i="8"/>
  <c r="F1443" i="8"/>
  <c r="F1444" i="8"/>
  <c r="F1445" i="8"/>
  <c r="F1446" i="8"/>
  <c r="F1447" i="8"/>
  <c r="F1448" i="8"/>
  <c r="F1449" i="8"/>
  <c r="F1450" i="8"/>
  <c r="F1451" i="8"/>
  <c r="F1452" i="8"/>
  <c r="F1453" i="8"/>
  <c r="F1454" i="8"/>
  <c r="F1455" i="8"/>
  <c r="F1456" i="8"/>
  <c r="F1457" i="8"/>
  <c r="F1458" i="8"/>
  <c r="F1459" i="8"/>
  <c r="F1460" i="8"/>
  <c r="F1461" i="8"/>
  <c r="F1462" i="8"/>
  <c r="F1463" i="8"/>
  <c r="F1464" i="8"/>
  <c r="F1465" i="8"/>
  <c r="F1466" i="8"/>
  <c r="F1467" i="8"/>
  <c r="F1468" i="8"/>
  <c r="F1469" i="8"/>
  <c r="F1470" i="8"/>
  <c r="F1471" i="8"/>
  <c r="F1472" i="8"/>
  <c r="F1473" i="8"/>
  <c r="F1474" i="8"/>
  <c r="F1475" i="8"/>
  <c r="F1476" i="8"/>
  <c r="F1477" i="8"/>
  <c r="F1478" i="8"/>
  <c r="F1479" i="8"/>
  <c r="F1480" i="8"/>
  <c r="F1481" i="8"/>
  <c r="F1482" i="8"/>
  <c r="F1483" i="8"/>
  <c r="F1484" i="8"/>
  <c r="F1485" i="8"/>
  <c r="F1486" i="8"/>
  <c r="F1487" i="8"/>
  <c r="F1488" i="8"/>
  <c r="F1489" i="8"/>
  <c r="F1490" i="8"/>
  <c r="F1491" i="8"/>
  <c r="F1492" i="8"/>
  <c r="F1493" i="8"/>
  <c r="F1494" i="8"/>
  <c r="F1495" i="8"/>
  <c r="F1496" i="8"/>
  <c r="F1497" i="8"/>
  <c r="F1498" i="8"/>
  <c r="F1499" i="8"/>
  <c r="F1500" i="8"/>
  <c r="F1501" i="8"/>
  <c r="F1502" i="8"/>
  <c r="F1503" i="8"/>
  <c r="F1504" i="8"/>
  <c r="F1505" i="8"/>
  <c r="F1506" i="8"/>
  <c r="F1507" i="8"/>
  <c r="F1508" i="8"/>
  <c r="F1509" i="8"/>
  <c r="F1510" i="8"/>
  <c r="F1511" i="8"/>
  <c r="F1512" i="8"/>
  <c r="F1513" i="8"/>
  <c r="F1514" i="8"/>
  <c r="F1515" i="8"/>
  <c r="F1516" i="8"/>
  <c r="F1517" i="8"/>
  <c r="F1518" i="8"/>
  <c r="F1519" i="8"/>
  <c r="F1520" i="8"/>
  <c r="F1521" i="8"/>
  <c r="F1522" i="8"/>
  <c r="F1523" i="8"/>
  <c r="F1524" i="8"/>
  <c r="F1525" i="8"/>
  <c r="F1526" i="8"/>
  <c r="F1527" i="8"/>
  <c r="F1528" i="8"/>
  <c r="F1529" i="8"/>
  <c r="F1530" i="8"/>
  <c r="F1531" i="8"/>
  <c r="F1532" i="8"/>
  <c r="F1533" i="8"/>
  <c r="F1534" i="8"/>
  <c r="F1535" i="8"/>
  <c r="F1536" i="8"/>
  <c r="F1537" i="8"/>
  <c r="F1538" i="8"/>
  <c r="F1539" i="8"/>
  <c r="F1540" i="8"/>
  <c r="F1541" i="8"/>
  <c r="F1542" i="8"/>
  <c r="F1543" i="8"/>
  <c r="F1544" i="8"/>
  <c r="F1545" i="8"/>
  <c r="F1546" i="8"/>
  <c r="F1547" i="8"/>
  <c r="F1548" i="8"/>
  <c r="F1549" i="8"/>
  <c r="F1550" i="8"/>
  <c r="F1551" i="8"/>
  <c r="F1552" i="8"/>
  <c r="F1553" i="8"/>
  <c r="F1554" i="8"/>
  <c r="F1555" i="8"/>
  <c r="F1556" i="8"/>
  <c r="F1557" i="8"/>
  <c r="F1558" i="8"/>
  <c r="F1559" i="8"/>
  <c r="F1560" i="8"/>
  <c r="F1561" i="8"/>
  <c r="F1562" i="8"/>
  <c r="F1563" i="8"/>
  <c r="F1564" i="8"/>
  <c r="F1565" i="8"/>
  <c r="F1566" i="8"/>
  <c r="F1567" i="8"/>
  <c r="F1568" i="8"/>
  <c r="F1569" i="8"/>
  <c r="F1570" i="8"/>
  <c r="F1571" i="8"/>
  <c r="F1572" i="8"/>
  <c r="F1573" i="8"/>
  <c r="F1574" i="8"/>
  <c r="F1575" i="8"/>
  <c r="F1576" i="8"/>
  <c r="F1577" i="8"/>
  <c r="F1578" i="8"/>
  <c r="F1579" i="8"/>
  <c r="F1580" i="8"/>
  <c r="F1581" i="8"/>
  <c r="F1582" i="8"/>
  <c r="F1583" i="8"/>
  <c r="F1584" i="8"/>
  <c r="F1585" i="8"/>
  <c r="F1586" i="8"/>
  <c r="F1587" i="8"/>
  <c r="F1588" i="8"/>
  <c r="F1589" i="8"/>
  <c r="F1590" i="8"/>
  <c r="F1591" i="8"/>
  <c r="F1592" i="8"/>
  <c r="F1593" i="8"/>
  <c r="F1594" i="8"/>
  <c r="F1595" i="8"/>
  <c r="F1596" i="8"/>
  <c r="F1597" i="8"/>
  <c r="F1598" i="8"/>
  <c r="F1599" i="8"/>
  <c r="F1600" i="8"/>
  <c r="F1601" i="8"/>
  <c r="F1602" i="8"/>
  <c r="F1603" i="8"/>
  <c r="F1604" i="8"/>
  <c r="F1605" i="8"/>
  <c r="F1606" i="8"/>
  <c r="F1607" i="8"/>
  <c r="F1608" i="8"/>
  <c r="F1609" i="8"/>
  <c r="F1610" i="8"/>
  <c r="F1611" i="8"/>
  <c r="F1612" i="8"/>
  <c r="F1613" i="8"/>
  <c r="F1614" i="8"/>
  <c r="F1615" i="8"/>
  <c r="F1616" i="8"/>
  <c r="F1617" i="8"/>
  <c r="F1618" i="8"/>
  <c r="F1619" i="8"/>
  <c r="F1620" i="8"/>
  <c r="F1621" i="8"/>
  <c r="F1622" i="8"/>
  <c r="F1623" i="8"/>
  <c r="H4680" i="6" l="1"/>
  <c r="I4680" i="6" s="1"/>
  <c r="H4700" i="6"/>
  <c r="I4700" i="6" s="1"/>
  <c r="H4668" i="6"/>
  <c r="I4668" i="6" s="1"/>
  <c r="H6103" i="6"/>
  <c r="I6103" i="6" s="1"/>
  <c r="H4658" i="6"/>
  <c r="I4658" i="6" s="1"/>
  <c r="H4192" i="6"/>
  <c r="I4192" i="6" s="1"/>
  <c r="H5802" i="6"/>
  <c r="I5802" i="6" s="1"/>
  <c r="H6640" i="6"/>
  <c r="I6640" i="6" s="1"/>
  <c r="H4422" i="6"/>
  <c r="I4422" i="6" s="1"/>
  <c r="H5661" i="6"/>
  <c r="I5661" i="6" s="1"/>
  <c r="H4708" i="6"/>
  <c r="I4708" i="6" s="1"/>
  <c r="H4875" i="6"/>
  <c r="I4875" i="6" s="1"/>
  <c r="H5179" i="6"/>
  <c r="I5179" i="6" s="1"/>
  <c r="H6454" i="6"/>
  <c r="I6454" i="6" s="1"/>
  <c r="H5945" i="6"/>
  <c r="I5945" i="6" s="1"/>
  <c r="H4594" i="6"/>
  <c r="I4594" i="6" s="1"/>
  <c r="H4552" i="6"/>
  <c r="I4552" i="6" s="1"/>
  <c r="H5697" i="6"/>
  <c r="I5697" i="6" s="1"/>
  <c r="H3837" i="6"/>
  <c r="I3837" i="6" s="1"/>
  <c r="H3877" i="6"/>
  <c r="I3877" i="6" s="1"/>
  <c r="H3894" i="6"/>
  <c r="I3894" i="6" s="1"/>
  <c r="H3949" i="6"/>
  <c r="I3949" i="6" s="1"/>
  <c r="H3958" i="6"/>
  <c r="I3958" i="6" s="1"/>
  <c r="H4013" i="6"/>
  <c r="I4013" i="6" s="1"/>
  <c r="H4024" i="6"/>
  <c r="I4024" i="6" s="1"/>
  <c r="H4032" i="6"/>
  <c r="I4032" i="6" s="1"/>
  <c r="H4040" i="6"/>
  <c r="I4040" i="6" s="1"/>
  <c r="H4064" i="6"/>
  <c r="I4064" i="6" s="1"/>
  <c r="H4069" i="6"/>
  <c r="I4069" i="6" s="1"/>
  <c r="H4077" i="6"/>
  <c r="I4077" i="6" s="1"/>
  <c r="H4080" i="6"/>
  <c r="I4080" i="6" s="1"/>
  <c r="H4096" i="6"/>
  <c r="I4096" i="6" s="1"/>
  <c r="H4101" i="6"/>
  <c r="I4101" i="6" s="1"/>
  <c r="H4104" i="6"/>
  <c r="I4104" i="6" s="1"/>
  <c r="H4109" i="6"/>
  <c r="I4109" i="6" s="1"/>
  <c r="H4112" i="6"/>
  <c r="I4112" i="6" s="1"/>
  <c r="H4117" i="6"/>
  <c r="I4117" i="6" s="1"/>
  <c r="H4120" i="6"/>
  <c r="I4120" i="6" s="1"/>
  <c r="H4152" i="6"/>
  <c r="I4152" i="6" s="1"/>
  <c r="H4157" i="6"/>
  <c r="I4157" i="6" s="1"/>
  <c r="H4160" i="6"/>
  <c r="I4160" i="6" s="1"/>
  <c r="H4165" i="6"/>
  <c r="I4165" i="6" s="1"/>
  <c r="H4168" i="6"/>
  <c r="I4168" i="6" s="1"/>
  <c r="H4173" i="6"/>
  <c r="I4173" i="6" s="1"/>
  <c r="H4176" i="6"/>
  <c r="I4176" i="6" s="1"/>
  <c r="H4232" i="6"/>
  <c r="I4232" i="6" s="1"/>
  <c r="H4237" i="6"/>
  <c r="I4237" i="6" s="1"/>
  <c r="H4240" i="6"/>
  <c r="I4240" i="6" s="1"/>
  <c r="H4245" i="6"/>
  <c r="I4245" i="6" s="1"/>
  <c r="H4248" i="6"/>
  <c r="I4248" i="6" s="1"/>
  <c r="H4253" i="6"/>
  <c r="I4253" i="6" s="1"/>
  <c r="H4256" i="6"/>
  <c r="I4256" i="6" s="1"/>
  <c r="H4264" i="6"/>
  <c r="I4264" i="6" s="1"/>
  <c r="H4269" i="6"/>
  <c r="I4269" i="6" s="1"/>
  <c r="H4272" i="6"/>
  <c r="I4272" i="6" s="1"/>
  <c r="H4285" i="6"/>
  <c r="I4285" i="6" s="1"/>
  <c r="H4288" i="6"/>
  <c r="I4288" i="6" s="1"/>
  <c r="H4293" i="6"/>
  <c r="I4293" i="6" s="1"/>
  <c r="H4341" i="6"/>
  <c r="I4341" i="6" s="1"/>
  <c r="H4344" i="6"/>
  <c r="I4344" i="6" s="1"/>
  <c r="H4349" i="6"/>
  <c r="I4349" i="6" s="1"/>
  <c r="H4352" i="6"/>
  <c r="I4352" i="6" s="1"/>
  <c r="H4357" i="6"/>
  <c r="I4357" i="6" s="1"/>
  <c r="H4365" i="6"/>
  <c r="I4365" i="6" s="1"/>
  <c r="H4368" i="6"/>
  <c r="I4368" i="6" s="1"/>
  <c r="H4373" i="6"/>
  <c r="I4373" i="6" s="1"/>
  <c r="H4376" i="6"/>
  <c r="I4376" i="6" s="1"/>
  <c r="H4381" i="6"/>
  <c r="I4381" i="6" s="1"/>
  <c r="H4384" i="6"/>
  <c r="I4384" i="6" s="1"/>
  <c r="H4389" i="6"/>
  <c r="I4389" i="6" s="1"/>
  <c r="H4392" i="6"/>
  <c r="I4392" i="6" s="1"/>
  <c r="H4397" i="6"/>
  <c r="I4397" i="6" s="1"/>
  <c r="H4400" i="6"/>
  <c r="I4400" i="6" s="1"/>
  <c r="H4405" i="6"/>
  <c r="I4405" i="6" s="1"/>
  <c r="H4408" i="6"/>
  <c r="I4408" i="6" s="1"/>
  <c r="H4413" i="6"/>
  <c r="I4413" i="6" s="1"/>
  <c r="H4416" i="6"/>
  <c r="I4416" i="6" s="1"/>
  <c r="H4421" i="6"/>
  <c r="I4421" i="6" s="1"/>
  <c r="H4424" i="6"/>
  <c r="I4424" i="6" s="1"/>
  <c r="H4429" i="6"/>
  <c r="I4429" i="6" s="1"/>
  <c r="H4437" i="6"/>
  <c r="I4437" i="6" s="1"/>
  <c r="H4440" i="6"/>
  <c r="I4440" i="6" s="1"/>
  <c r="H4445" i="6"/>
  <c r="I4445" i="6" s="1"/>
  <c r="H4448" i="6"/>
  <c r="I4448" i="6" s="1"/>
  <c r="H4453" i="6"/>
  <c r="I4453" i="6" s="1"/>
  <c r="H4509" i="6"/>
  <c r="I4509" i="6" s="1"/>
  <c r="H4512" i="6"/>
  <c r="I4512" i="6" s="1"/>
  <c r="H4517" i="6"/>
  <c r="I4517" i="6" s="1"/>
  <c r="H4520" i="6"/>
  <c r="I4520" i="6" s="1"/>
  <c r="H4525" i="6"/>
  <c r="I4525" i="6" s="1"/>
  <c r="H4528" i="6"/>
  <c r="I4528" i="6" s="1"/>
  <c r="H4536" i="6"/>
  <c r="I4536" i="6" s="1"/>
  <c r="H4541" i="6"/>
  <c r="I4541" i="6" s="1"/>
  <c r="H4549" i="6"/>
  <c r="I4549" i="6" s="1"/>
  <c r="H4557" i="6"/>
  <c r="I4557" i="6" s="1"/>
  <c r="H4560" i="6"/>
  <c r="I4560" i="6" s="1"/>
  <c r="H4565" i="6"/>
  <c r="I4565" i="6" s="1"/>
  <c r="H4568" i="6"/>
  <c r="I4568" i="6" s="1"/>
  <c r="H4573" i="6"/>
  <c r="I4573" i="6" s="1"/>
  <c r="H4576" i="6"/>
  <c r="I4576" i="6" s="1"/>
  <c r="H4581" i="6"/>
  <c r="I4581" i="6" s="1"/>
  <c r="H4584" i="6"/>
  <c r="I4584" i="6" s="1"/>
  <c r="H4597" i="6"/>
  <c r="I4597" i="6" s="1"/>
  <c r="H4616" i="6"/>
  <c r="I4616" i="6" s="1"/>
  <c r="H4624" i="6"/>
  <c r="I4624" i="6" s="1"/>
  <c r="H4629" i="6"/>
  <c r="I4629" i="6" s="1"/>
  <c r="H4637" i="6"/>
  <c r="I4637" i="6" s="1"/>
  <c r="H4645" i="6"/>
  <c r="I4645" i="6" s="1"/>
  <c r="H4648" i="6"/>
  <c r="I4648" i="6" s="1"/>
  <c r="H4653" i="6"/>
  <c r="I4653" i="6" s="1"/>
  <c r="H4656" i="6"/>
  <c r="I4656" i="6" s="1"/>
  <c r="H4661" i="6"/>
  <c r="I4661" i="6" s="1"/>
  <c r="H4664" i="6"/>
  <c r="I4664" i="6" s="1"/>
  <c r="H4669" i="6"/>
  <c r="I4669" i="6" s="1"/>
  <c r="H4672" i="6"/>
  <c r="I4672" i="6" s="1"/>
  <c r="H4677" i="6"/>
  <c r="I4677" i="6" s="1"/>
  <c r="H4685" i="6"/>
  <c r="I4685" i="6" s="1"/>
  <c r="H4688" i="6"/>
  <c r="I4688" i="6" s="1"/>
  <c r="H4696" i="6"/>
  <c r="I4696" i="6" s="1"/>
  <c r="H4701" i="6"/>
  <c r="I4701" i="6" s="1"/>
  <c r="H4704" i="6"/>
  <c r="I4704" i="6" s="1"/>
  <c r="H4709" i="6"/>
  <c r="I4709" i="6" s="1"/>
  <c r="H4712" i="6"/>
  <c r="I4712" i="6" s="1"/>
  <c r="H4856" i="6"/>
  <c r="I4856" i="6" s="1"/>
  <c r="H4860" i="6"/>
  <c r="I4860" i="6" s="1"/>
  <c r="H4868" i="6"/>
  <c r="I4868" i="6" s="1"/>
  <c r="H4876" i="6"/>
  <c r="I4876" i="6" s="1"/>
  <c r="H4884" i="6"/>
  <c r="I4884" i="6" s="1"/>
  <c r="H4888" i="6"/>
  <c r="I4888" i="6" s="1"/>
  <c r="H4892" i="6"/>
  <c r="I4892" i="6" s="1"/>
  <c r="H4896" i="6"/>
  <c r="I4896" i="6" s="1"/>
  <c r="H4912" i="6"/>
  <c r="I4912" i="6" s="1"/>
  <c r="H4920" i="6"/>
  <c r="I4920" i="6" s="1"/>
  <c r="H4924" i="6"/>
  <c r="I4924" i="6" s="1"/>
  <c r="H4928" i="6"/>
  <c r="I4928" i="6" s="1"/>
  <c r="H4936" i="6"/>
  <c r="I4936" i="6" s="1"/>
  <c r="H4940" i="6"/>
  <c r="I4940" i="6" s="1"/>
  <c r="H4944" i="6"/>
  <c r="I4944" i="6" s="1"/>
  <c r="H4948" i="6"/>
  <c r="I4948" i="6" s="1"/>
  <c r="H4962" i="6"/>
  <c r="I4962" i="6" s="1"/>
  <c r="H4970" i="6"/>
  <c r="I4970" i="6" s="1"/>
  <c r="H4974" i="6"/>
  <c r="I4974" i="6" s="1"/>
  <c r="H4978" i="6"/>
  <c r="I4978" i="6" s="1"/>
  <c r="H4982" i="6"/>
  <c r="I4982" i="6" s="1"/>
  <c r="H4986" i="6"/>
  <c r="I4986" i="6" s="1"/>
  <c r="H4990" i="6"/>
  <c r="I4990" i="6" s="1"/>
  <c r="H4996" i="6"/>
  <c r="I4996" i="6" s="1"/>
  <c r="H5000" i="6"/>
  <c r="I5000" i="6" s="1"/>
  <c r="H5004" i="6"/>
  <c r="I5004" i="6" s="1"/>
  <c r="H5008" i="6"/>
  <c r="I5008" i="6" s="1"/>
  <c r="H5012" i="6"/>
  <c r="I5012" i="6" s="1"/>
  <c r="H5016" i="6"/>
  <c r="I5016" i="6" s="1"/>
  <c r="H5030" i="6"/>
  <c r="I5030" i="6" s="1"/>
  <c r="H5040" i="6"/>
  <c r="I5040" i="6" s="1"/>
  <c r="H5044" i="6"/>
  <c r="I5044" i="6" s="1"/>
  <c r="H5108" i="6"/>
  <c r="I5108" i="6" s="1"/>
  <c r="H5136" i="6"/>
  <c r="I5136" i="6" s="1"/>
  <c r="H5140" i="6"/>
  <c r="I5140" i="6" s="1"/>
  <c r="H5144" i="6"/>
  <c r="I5144" i="6" s="1"/>
  <c r="H5148" i="6"/>
  <c r="I5148" i="6" s="1"/>
  <c r="H5152" i="6"/>
  <c r="I5152" i="6" s="1"/>
  <c r="H5156" i="6"/>
  <c r="I5156" i="6" s="1"/>
  <c r="H5160" i="6"/>
  <c r="I5160" i="6" s="1"/>
  <c r="H5164" i="6"/>
  <c r="I5164" i="6" s="1"/>
  <c r="H5168" i="6"/>
  <c r="I5168" i="6" s="1"/>
  <c r="H5184" i="6"/>
  <c r="I5184" i="6" s="1"/>
  <c r="H5188" i="6"/>
  <c r="I5188" i="6" s="1"/>
  <c r="H5192" i="6"/>
  <c r="I5192" i="6" s="1"/>
  <c r="H3870" i="6"/>
  <c r="I3870" i="6" s="1"/>
  <c r="H3893" i="6"/>
  <c r="I3893" i="6" s="1"/>
  <c r="H3934" i="6"/>
  <c r="I3934" i="6" s="1"/>
  <c r="H4008" i="6"/>
  <c r="I4008" i="6" s="1"/>
  <c r="H4016" i="6"/>
  <c r="I4016" i="6" s="1"/>
  <c r="H4029" i="6"/>
  <c r="I4029" i="6" s="1"/>
  <c r="H4037" i="6"/>
  <c r="I4037" i="6" s="1"/>
  <c r="H4053" i="6"/>
  <c r="I4053" i="6" s="1"/>
  <c r="H4061" i="6"/>
  <c r="I4061" i="6" s="1"/>
  <c r="H6893" i="6"/>
  <c r="I6893" i="6" s="1"/>
  <c r="H6838" i="6"/>
  <c r="I6838" i="6" s="1"/>
  <c r="H6814" i="6"/>
  <c r="I6814" i="6" s="1"/>
  <c r="H6472" i="6"/>
  <c r="I6472" i="6" s="1"/>
  <c r="H6430" i="6"/>
  <c r="I6430" i="6" s="1"/>
  <c r="H6251" i="6"/>
  <c r="I6251" i="6" s="1"/>
  <c r="H6179" i="6"/>
  <c r="I6179" i="6" s="1"/>
  <c r="H6135" i="6"/>
  <c r="I6135" i="6" s="1"/>
  <c r="H5783" i="6"/>
  <c r="I5783" i="6" s="1"/>
  <c r="H5954" i="6"/>
  <c r="I5954" i="6" s="1"/>
  <c r="H5901" i="6"/>
  <c r="I5901" i="6" s="1"/>
  <c r="H4965" i="6"/>
  <c r="I4965" i="6" s="1"/>
  <c r="H5117" i="6"/>
  <c r="I5117" i="6" s="1"/>
  <c r="H5097" i="6"/>
  <c r="I5097" i="6" s="1"/>
  <c r="H5669" i="6"/>
  <c r="I5669" i="6" s="1"/>
  <c r="H3787" i="6"/>
  <c r="I3787" i="6" s="1"/>
  <c r="H4897" i="6"/>
  <c r="I4897" i="6" s="1"/>
  <c r="H4891" i="6"/>
  <c r="I4891" i="6" s="1"/>
  <c r="H4851" i="6"/>
  <c r="I4851" i="6" s="1"/>
  <c r="H4905" i="6"/>
  <c r="I4905" i="6" s="1"/>
  <c r="H4881" i="6"/>
  <c r="I4881" i="6" s="1"/>
  <c r="H5113" i="6"/>
  <c r="I5113" i="6" s="1"/>
  <c r="H5105" i="6"/>
  <c r="I5105" i="6" s="1"/>
  <c r="H3795" i="6"/>
  <c r="I3795" i="6" s="1"/>
  <c r="H4889" i="6"/>
  <c r="I4889" i="6" s="1"/>
  <c r="H3803" i="6"/>
  <c r="I3803" i="6" s="1"/>
  <c r="H3812" i="6"/>
  <c r="I3812" i="6" s="1"/>
  <c r="H3819" i="6"/>
  <c r="I3819" i="6" s="1"/>
  <c r="H3820" i="6"/>
  <c r="I3820" i="6" s="1"/>
  <c r="H6812" i="6"/>
  <c r="I6812" i="6" s="1"/>
  <c r="H6821" i="6"/>
  <c r="I6821" i="6" s="1"/>
  <c r="H6813" i="6"/>
  <c r="I6813" i="6" s="1"/>
  <c r="H6876" i="6"/>
  <c r="I6876" i="6" s="1"/>
  <c r="H6115" i="6"/>
  <c r="I6115" i="6" s="1"/>
  <c r="H6187" i="6"/>
  <c r="I6187" i="6" s="1"/>
  <c r="H6091" i="6"/>
  <c r="I6091" i="6" s="1"/>
  <c r="H6033" i="6"/>
  <c r="I6033" i="6" s="1"/>
  <c r="H5931" i="6"/>
  <c r="I5931" i="6" s="1"/>
  <c r="H5827" i="6"/>
  <c r="I5827" i="6" s="1"/>
  <c r="H5819" i="6"/>
  <c r="I5819" i="6" s="1"/>
  <c r="H5953" i="6"/>
  <c r="I5953" i="6" s="1"/>
  <c r="H5934" i="6"/>
  <c r="I5934" i="6" s="1"/>
  <c r="H5897" i="6"/>
  <c r="I5897" i="6" s="1"/>
  <c r="H5814" i="6"/>
  <c r="I5814" i="6" s="1"/>
  <c r="H5782" i="6"/>
  <c r="I5782" i="6" s="1"/>
  <c r="H5994" i="6"/>
  <c r="I5994" i="6" s="1"/>
  <c r="H5909" i="6"/>
  <c r="I5909" i="6" s="1"/>
  <c r="H5893" i="6"/>
  <c r="I5893" i="6" s="1"/>
  <c r="H5866" i="6"/>
  <c r="I5866" i="6" s="1"/>
  <c r="H5227" i="6"/>
  <c r="I5227" i="6" s="1"/>
  <c r="H5778" i="6"/>
  <c r="I5778" i="6" s="1"/>
  <c r="H5049" i="6"/>
  <c r="I5049" i="6" s="1"/>
  <c r="H5037" i="6"/>
  <c r="I5037" i="6" s="1"/>
  <c r="H5009" i="6"/>
  <c r="I5009" i="6" s="1"/>
  <c r="H4995" i="6"/>
  <c r="I4995" i="6" s="1"/>
  <c r="H5773" i="6"/>
  <c r="I5773" i="6" s="1"/>
  <c r="H5757" i="6"/>
  <c r="I5757" i="6" s="1"/>
  <c r="H5685" i="6"/>
  <c r="I5685" i="6" s="1"/>
  <c r="H3835" i="6"/>
  <c r="I3835" i="6" s="1"/>
  <c r="H3836" i="6"/>
  <c r="I3836" i="6" s="1"/>
  <c r="H3851" i="6"/>
  <c r="I3851" i="6" s="1"/>
  <c r="H4873" i="6"/>
  <c r="I4873" i="6" s="1"/>
  <c r="H4857" i="6"/>
  <c r="I4857" i="6" s="1"/>
  <c r="H3852" i="6"/>
  <c r="I3852" i="6" s="1"/>
  <c r="H3859" i="6"/>
  <c r="I3859" i="6" s="1"/>
  <c r="H4893" i="6"/>
  <c r="I4893" i="6" s="1"/>
  <c r="H4869" i="6"/>
  <c r="I4869" i="6" s="1"/>
  <c r="H3860" i="6"/>
  <c r="I3860" i="6" s="1"/>
  <c r="H3867" i="6"/>
  <c r="I3867" i="6" s="1"/>
  <c r="H3883" i="6"/>
  <c r="I3883" i="6" s="1"/>
  <c r="H3891" i="6"/>
  <c r="I3891" i="6" s="1"/>
  <c r="H3892" i="6"/>
  <c r="I3892" i="6" s="1"/>
  <c r="H3899" i="6"/>
  <c r="I3899" i="6" s="1"/>
  <c r="H3900" i="6"/>
  <c r="I3900" i="6" s="1"/>
  <c r="H3907" i="6"/>
  <c r="I3907" i="6" s="1"/>
  <c r="H3908" i="6"/>
  <c r="I3908" i="6" s="1"/>
  <c r="H3931" i="6"/>
  <c r="I3931" i="6" s="1"/>
  <c r="H3932" i="6"/>
  <c r="I3932" i="6" s="1"/>
  <c r="H3939" i="6"/>
  <c r="I3939" i="6" s="1"/>
  <c r="H3947" i="6"/>
  <c r="I3947" i="6" s="1"/>
  <c r="H3948" i="6"/>
  <c r="I3948" i="6" s="1"/>
  <c r="H3971" i="6"/>
  <c r="I3971" i="6" s="1"/>
  <c r="H3972" i="6"/>
  <c r="I3972" i="6" s="1"/>
  <c r="H6832" i="6"/>
  <c r="I6832" i="6" s="1"/>
  <c r="H6878" i="6"/>
  <c r="I6878" i="6" s="1"/>
  <c r="H5955" i="6"/>
  <c r="I5955" i="6" s="1"/>
  <c r="H5929" i="6"/>
  <c r="I5929" i="6" s="1"/>
  <c r="H5806" i="6"/>
  <c r="I5806" i="6" s="1"/>
  <c r="H5790" i="6"/>
  <c r="I5790" i="6" s="1"/>
  <c r="H5933" i="6"/>
  <c r="I5933" i="6" s="1"/>
  <c r="H3987" i="6"/>
  <c r="I3987" i="6" s="1"/>
  <c r="H4839" i="6"/>
  <c r="I4839" i="6" s="1"/>
  <c r="H4973" i="6"/>
  <c r="I4973" i="6" s="1"/>
  <c r="H5747" i="6"/>
  <c r="I5747" i="6" s="1"/>
  <c r="H3988" i="6"/>
  <c r="I3988" i="6" s="1"/>
  <c r="H3995" i="6"/>
  <c r="I3995" i="6" s="1"/>
  <c r="H3996" i="6"/>
  <c r="I3996" i="6" s="1"/>
  <c r="H4007" i="6"/>
  <c r="I4007" i="6" s="1"/>
  <c r="H4010" i="6"/>
  <c r="I4010" i="6" s="1"/>
  <c r="H4018" i="6"/>
  <c r="I4018" i="6" s="1"/>
  <c r="H4026" i="6"/>
  <c r="I4026" i="6" s="1"/>
  <c r="H4031" i="6"/>
  <c r="I4031" i="6" s="1"/>
  <c r="H4034" i="6"/>
  <c r="I4034" i="6" s="1"/>
  <c r="H4039" i="6"/>
  <c r="I4039" i="6" s="1"/>
  <c r="H4042" i="6"/>
  <c r="I4042" i="6" s="1"/>
  <c r="H4050" i="6"/>
  <c r="I4050" i="6" s="1"/>
  <c r="H4055" i="6"/>
  <c r="I4055" i="6" s="1"/>
  <c r="H4058" i="6"/>
  <c r="I4058" i="6" s="1"/>
  <c r="H4066" i="6"/>
  <c r="I4066" i="6" s="1"/>
  <c r="H4071" i="6"/>
  <c r="I4071" i="6" s="1"/>
  <c r="H4074" i="6"/>
  <c r="I4074" i="6" s="1"/>
  <c r="H4079" i="6"/>
  <c r="I4079" i="6" s="1"/>
  <c r="H4095" i="6"/>
  <c r="I4095" i="6" s="1"/>
  <c r="H4103" i="6"/>
  <c r="I4103" i="6" s="1"/>
  <c r="H4106" i="6"/>
  <c r="I4106" i="6" s="1"/>
  <c r="H4111" i="6"/>
  <c r="I4111" i="6" s="1"/>
  <c r="H4114" i="6"/>
  <c r="I4114" i="6" s="1"/>
  <c r="H4119" i="6"/>
  <c r="I4119" i="6" s="1"/>
  <c r="H4151" i="6"/>
  <c r="I4151" i="6" s="1"/>
  <c r="H4154" i="6"/>
  <c r="I4154" i="6" s="1"/>
  <c r="H4159" i="6"/>
  <c r="I4159" i="6" s="1"/>
  <c r="H4162" i="6"/>
  <c r="I4162" i="6" s="1"/>
  <c r="H4167" i="6"/>
  <c r="I4167" i="6" s="1"/>
  <c r="H4175" i="6"/>
  <c r="I4175" i="6" s="1"/>
  <c r="H4178" i="6"/>
  <c r="I4178" i="6" s="1"/>
  <c r="H4186" i="6"/>
  <c r="I4186" i="6" s="1"/>
  <c r="H4191" i="6"/>
  <c r="I4191" i="6" s="1"/>
  <c r="H4234" i="6"/>
  <c r="I4234" i="6" s="1"/>
  <c r="H4239" i="6"/>
  <c r="I4239" i="6" s="1"/>
  <c r="H4242" i="6"/>
  <c r="I4242" i="6" s="1"/>
  <c r="H4247" i="6"/>
  <c r="I4247" i="6" s="1"/>
  <c r="H4250" i="6"/>
  <c r="I4250" i="6" s="1"/>
  <c r="H4255" i="6"/>
  <c r="I4255" i="6" s="1"/>
  <c r="H4258" i="6"/>
  <c r="I4258" i="6" s="1"/>
  <c r="H4271" i="6"/>
  <c r="I4271" i="6" s="1"/>
  <c r="H4274" i="6"/>
  <c r="I4274" i="6" s="1"/>
  <c r="H4279" i="6"/>
  <c r="I4279" i="6" s="1"/>
  <c r="H4287" i="6"/>
  <c r="I4287" i="6" s="1"/>
  <c r="H4290" i="6"/>
  <c r="I4290" i="6" s="1"/>
  <c r="H4343" i="6"/>
  <c r="I4343" i="6" s="1"/>
  <c r="H4346" i="6"/>
  <c r="I4346" i="6" s="1"/>
  <c r="H4351" i="6"/>
  <c r="I4351" i="6" s="1"/>
  <c r="H4354" i="6"/>
  <c r="I4354" i="6" s="1"/>
  <c r="H4359" i="6"/>
  <c r="I4359" i="6" s="1"/>
  <c r="H4362" i="6"/>
  <c r="I4362" i="6" s="1"/>
  <c r="H4367" i="6"/>
  <c r="I4367" i="6" s="1"/>
  <c r="H4370" i="6"/>
  <c r="I4370" i="6" s="1"/>
  <c r="H4375" i="6"/>
  <c r="I4375" i="6" s="1"/>
  <c r="H4378" i="6"/>
  <c r="I4378" i="6" s="1"/>
  <c r="H4383" i="6"/>
  <c r="I4383" i="6" s="1"/>
  <c r="H4386" i="6"/>
  <c r="I4386" i="6" s="1"/>
  <c r="H4391" i="6"/>
  <c r="I4391" i="6" s="1"/>
  <c r="H4407" i="6"/>
  <c r="I4407" i="6" s="1"/>
  <c r="H4410" i="6"/>
  <c r="I4410" i="6" s="1"/>
  <c r="H4415" i="6"/>
  <c r="I4415" i="6" s="1"/>
  <c r="H4418" i="6"/>
  <c r="I4418" i="6" s="1"/>
  <c r="H4423" i="6"/>
  <c r="I4423" i="6" s="1"/>
  <c r="H4426" i="6"/>
  <c r="I4426" i="6" s="1"/>
  <c r="H4431" i="6"/>
  <c r="I4431" i="6" s="1"/>
  <c r="H4439" i="6"/>
  <c r="I4439" i="6" s="1"/>
  <c r="H4442" i="6"/>
  <c r="I4442" i="6" s="1"/>
  <c r="H4447" i="6"/>
  <c r="I4447" i="6" s="1"/>
  <c r="H4450" i="6"/>
  <c r="I4450" i="6" s="1"/>
  <c r="H4455" i="6"/>
  <c r="I4455" i="6" s="1"/>
  <c r="H4511" i="6"/>
  <c r="I4511" i="6" s="1"/>
  <c r="H4519" i="6"/>
  <c r="I4519" i="6" s="1"/>
  <c r="H4522" i="6"/>
  <c r="I4522" i="6" s="1"/>
  <c r="H4527" i="6"/>
  <c r="I4527" i="6" s="1"/>
  <c r="H4530" i="6"/>
  <c r="I4530" i="6" s="1"/>
  <c r="H4535" i="6"/>
  <c r="I4535" i="6" s="1"/>
  <c r="H4543" i="6"/>
  <c r="I4543" i="6" s="1"/>
  <c r="H4546" i="6"/>
  <c r="I4546" i="6" s="1"/>
  <c r="H4551" i="6"/>
  <c r="I4551" i="6" s="1"/>
  <c r="H4554" i="6"/>
  <c r="I4554" i="6" s="1"/>
  <c r="H4559" i="6"/>
  <c r="I4559" i="6" s="1"/>
  <c r="H4562" i="6"/>
  <c r="I4562" i="6" s="1"/>
  <c r="H4567" i="6"/>
  <c r="I4567" i="6" s="1"/>
  <c r="H4575" i="6"/>
  <c r="I4575" i="6" s="1"/>
  <c r="H4578" i="6"/>
  <c r="I4578" i="6" s="1"/>
  <c r="H4583" i="6"/>
  <c r="I4583" i="6" s="1"/>
  <c r="H4586" i="6"/>
  <c r="I4586" i="6" s="1"/>
  <c r="H4591" i="6"/>
  <c r="I4591" i="6" s="1"/>
  <c r="H4599" i="6"/>
  <c r="I4599" i="6" s="1"/>
  <c r="H4607" i="6"/>
  <c r="I4607" i="6" s="1"/>
  <c r="H4610" i="6"/>
  <c r="I4610" i="6" s="1"/>
  <c r="H4615" i="6"/>
  <c r="I4615" i="6" s="1"/>
  <c r="H4618" i="6"/>
  <c r="I4618" i="6" s="1"/>
  <c r="H4626" i="6"/>
  <c r="I4626" i="6" s="1"/>
  <c r="H4631" i="6"/>
  <c r="I4631" i="6" s="1"/>
  <c r="H4634" i="6"/>
  <c r="I4634" i="6" s="1"/>
  <c r="H4639" i="6"/>
  <c r="I4639" i="6" s="1"/>
  <c r="H4647" i="6"/>
  <c r="I4647" i="6" s="1"/>
  <c r="H4650" i="6"/>
  <c r="I4650" i="6" s="1"/>
  <c r="H4655" i="6"/>
  <c r="I4655" i="6" s="1"/>
  <c r="H4663" i="6"/>
  <c r="I4663" i="6" s="1"/>
  <c r="H4666" i="6"/>
  <c r="I4666" i="6" s="1"/>
  <c r="H4674" i="6"/>
  <c r="I4674" i="6" s="1"/>
  <c r="H4679" i="6"/>
  <c r="I4679" i="6" s="1"/>
  <c r="H4682" i="6"/>
  <c r="I4682" i="6" s="1"/>
  <c r="H4687" i="6"/>
  <c r="I4687" i="6" s="1"/>
  <c r="H4690" i="6"/>
  <c r="I4690" i="6" s="1"/>
  <c r="H4695" i="6"/>
  <c r="I4695" i="6" s="1"/>
  <c r="H4698" i="6"/>
  <c r="I4698" i="6" s="1"/>
  <c r="H4703" i="6"/>
  <c r="I4703" i="6" s="1"/>
  <c r="H4711" i="6"/>
  <c r="I4711" i="6" s="1"/>
  <c r="H4838" i="6"/>
  <c r="I4838" i="6" s="1"/>
  <c r="H4842" i="6"/>
  <c r="I4842" i="6" s="1"/>
  <c r="H4846" i="6"/>
  <c r="I4846" i="6" s="1"/>
  <c r="H4850" i="6"/>
  <c r="I4850" i="6" s="1"/>
  <c r="H4952" i="6"/>
  <c r="I4952" i="6" s="1"/>
  <c r="H4956" i="6"/>
  <c r="I4956" i="6" s="1"/>
  <c r="H4960" i="6"/>
  <c r="I4960" i="6" s="1"/>
  <c r="H5020" i="6"/>
  <c r="I5020" i="6" s="1"/>
  <c r="H5024" i="6"/>
  <c r="I5024" i="6" s="1"/>
  <c r="H5028" i="6"/>
  <c r="I5028" i="6" s="1"/>
  <c r="H5048" i="6"/>
  <c r="I5048" i="6" s="1"/>
  <c r="H5052" i="6"/>
  <c r="I5052" i="6" s="1"/>
  <c r="H5204" i="6"/>
  <c r="I5204" i="6" s="1"/>
  <c r="H5208" i="6"/>
  <c r="I5208" i="6" s="1"/>
  <c r="H5212" i="6"/>
  <c r="I5212" i="6" s="1"/>
  <c r="H5216" i="6"/>
  <c r="I5216" i="6" s="1"/>
  <c r="H5224" i="6"/>
  <c r="I5224" i="6" s="1"/>
  <c r="H5228" i="6"/>
  <c r="I5228" i="6" s="1"/>
  <c r="H5232" i="6"/>
  <c r="I5232" i="6" s="1"/>
  <c r="H3806" i="6"/>
  <c r="I3806" i="6" s="1"/>
  <c r="H3861" i="6"/>
  <c r="I3861" i="6" s="1"/>
  <c r="H3886" i="6"/>
  <c r="I3886" i="6" s="1"/>
  <c r="H3933" i="6"/>
  <c r="I3933" i="6" s="1"/>
  <c r="H3950" i="6"/>
  <c r="I3950" i="6" s="1"/>
  <c r="H3990" i="6"/>
  <c r="I3990" i="6" s="1"/>
  <c r="H6856" i="6"/>
  <c r="I6856" i="6" s="1"/>
  <c r="H6824" i="6"/>
  <c r="I6824" i="6" s="1"/>
  <c r="H6851" i="6"/>
  <c r="I6851" i="6" s="1"/>
  <c r="H6811" i="6"/>
  <c r="I6811" i="6" s="1"/>
  <c r="H6907" i="6"/>
  <c r="I6907" i="6" s="1"/>
  <c r="H6900" i="6"/>
  <c r="I6900" i="6" s="1"/>
  <c r="H6899" i="6"/>
  <c r="I6899" i="6" s="1"/>
  <c r="H6804" i="6"/>
  <c r="I6804" i="6" s="1"/>
  <c r="H6854" i="6"/>
  <c r="I6854" i="6" s="1"/>
  <c r="H6850" i="6"/>
  <c r="I6850" i="6" s="1"/>
  <c r="H6616" i="6"/>
  <c r="I6616" i="6" s="1"/>
  <c r="H6622" i="6"/>
  <c r="I6622" i="6" s="1"/>
  <c r="H6532" i="6"/>
  <c r="I6532" i="6" s="1"/>
  <c r="H6576" i="6"/>
  <c r="I6576" i="6" s="1"/>
  <c r="H6524" i="6"/>
  <c r="I6524" i="6" s="1"/>
  <c r="H6480" i="6"/>
  <c r="I6480" i="6" s="1"/>
  <c r="H6494" i="6"/>
  <c r="I6494" i="6" s="1"/>
  <c r="H6406" i="6"/>
  <c r="I6406" i="6" s="1"/>
  <c r="H6375" i="6"/>
  <c r="I6375" i="6" s="1"/>
  <c r="H6343" i="6"/>
  <c r="I6343" i="6" s="1"/>
  <c r="H6335" i="6"/>
  <c r="I6335" i="6" s="1"/>
  <c r="H6319" i="6"/>
  <c r="I6319" i="6" s="1"/>
  <c r="H6255" i="6"/>
  <c r="I6255" i="6" s="1"/>
  <c r="H6464" i="6"/>
  <c r="I6464" i="6" s="1"/>
  <c r="H6029" i="6"/>
  <c r="I6029" i="6" s="1"/>
  <c r="H6015" i="6"/>
  <c r="I6015" i="6" s="1"/>
  <c r="H6011" i="6"/>
  <c r="I6011" i="6" s="1"/>
  <c r="H5971" i="6"/>
  <c r="I5971" i="6" s="1"/>
  <c r="H5787" i="6"/>
  <c r="I5787" i="6" s="1"/>
  <c r="H5771" i="6"/>
  <c r="I5771" i="6" s="1"/>
  <c r="H5937" i="6"/>
  <c r="I5937" i="6" s="1"/>
  <c r="H5846" i="6"/>
  <c r="I5846" i="6" s="1"/>
  <c r="H5793" i="6"/>
  <c r="I5793" i="6" s="1"/>
  <c r="H5237" i="6"/>
  <c r="I5237" i="6" s="1"/>
  <c r="H5925" i="6"/>
  <c r="I5925" i="6" s="1"/>
  <c r="H5826" i="6"/>
  <c r="I5826" i="6" s="1"/>
  <c r="H5231" i="6"/>
  <c r="I5231" i="6" s="1"/>
  <c r="H5203" i="6"/>
  <c r="I5203" i="6" s="1"/>
  <c r="H5175" i="6"/>
  <c r="I5175" i="6" s="1"/>
  <c r="H5171" i="6"/>
  <c r="I5171" i="6" s="1"/>
  <c r="H5155" i="6"/>
  <c r="I5155" i="6" s="1"/>
  <c r="H5143" i="6"/>
  <c r="I5143" i="6" s="1"/>
  <c r="H5131" i="6"/>
  <c r="I5131" i="6" s="1"/>
  <c r="H5127" i="6"/>
  <c r="I5127" i="6" s="1"/>
  <c r="H5115" i="6"/>
  <c r="I5115" i="6" s="1"/>
  <c r="H5079" i="6"/>
  <c r="I5079" i="6" s="1"/>
  <c r="H3785" i="6"/>
  <c r="I3785" i="6" s="1"/>
  <c r="H4903" i="6"/>
  <c r="I4903" i="6" s="1"/>
  <c r="H4845" i="6"/>
  <c r="I4845" i="6" s="1"/>
  <c r="H5770" i="6"/>
  <c r="I5770" i="6" s="1"/>
  <c r="H5071" i="6"/>
  <c r="I5071" i="6" s="1"/>
  <c r="H5067" i="6"/>
  <c r="I5067" i="6" s="1"/>
  <c r="H5061" i="6"/>
  <c r="I5061" i="6" s="1"/>
  <c r="H4997" i="6"/>
  <c r="I4997" i="6" s="1"/>
  <c r="H4975" i="6"/>
  <c r="I4975" i="6" s="1"/>
  <c r="H4969" i="6"/>
  <c r="I4969" i="6" s="1"/>
  <c r="H4951" i="6"/>
  <c r="I4951" i="6" s="1"/>
  <c r="H4927" i="6"/>
  <c r="I4927" i="6" s="1"/>
  <c r="H4921" i="6"/>
  <c r="I4921" i="6" s="1"/>
  <c r="H4915" i="6"/>
  <c r="I4915" i="6" s="1"/>
  <c r="H4913" i="6"/>
  <c r="I4913" i="6" s="1"/>
  <c r="H4899" i="6"/>
  <c r="I4899" i="6" s="1"/>
  <c r="H4861" i="6"/>
  <c r="I4861" i="6" s="1"/>
  <c r="H4855" i="6"/>
  <c r="I4855" i="6" s="1"/>
  <c r="H5229" i="6"/>
  <c r="I5229" i="6" s="1"/>
  <c r="H5201" i="6"/>
  <c r="I5201" i="6" s="1"/>
  <c r="H5169" i="6"/>
  <c r="I5169" i="6" s="1"/>
  <c r="H5157" i="6"/>
  <c r="I5157" i="6" s="1"/>
  <c r="H5093" i="6"/>
  <c r="I5093" i="6" s="1"/>
  <c r="H5085" i="6"/>
  <c r="I5085" i="6" s="1"/>
  <c r="H5081" i="6"/>
  <c r="I5081" i="6" s="1"/>
  <c r="H5077" i="6"/>
  <c r="I5077" i="6" s="1"/>
  <c r="H5073" i="6"/>
  <c r="I5073" i="6" s="1"/>
  <c r="H5765" i="6"/>
  <c r="I5765" i="6" s="1"/>
  <c r="H5709" i="6"/>
  <c r="I5709" i="6" s="1"/>
  <c r="H5673" i="6"/>
  <c r="I5673" i="6" s="1"/>
  <c r="H5671" i="6"/>
  <c r="I5671" i="6" s="1"/>
  <c r="H5649" i="6"/>
  <c r="I5649" i="6" s="1"/>
  <c r="H4901" i="6"/>
  <c r="I4901" i="6" s="1"/>
  <c r="H4895" i="6"/>
  <c r="I4895" i="6" s="1"/>
  <c r="H4863" i="6"/>
  <c r="I4863" i="6" s="1"/>
  <c r="H4837" i="6"/>
  <c r="I4837" i="6" s="1"/>
  <c r="H3802" i="6"/>
  <c r="I3802" i="6" s="1"/>
  <c r="H6895" i="6"/>
  <c r="I6895" i="6" s="1"/>
  <c r="H6865" i="6"/>
  <c r="I6865" i="6" s="1"/>
  <c r="H6858" i="6"/>
  <c r="I6858" i="6" s="1"/>
  <c r="H6614" i="6"/>
  <c r="I6614" i="6" s="1"/>
  <c r="H6592" i="6"/>
  <c r="I6592" i="6" s="1"/>
  <c r="H6544" i="6"/>
  <c r="I6544" i="6" s="1"/>
  <c r="H6608" i="6"/>
  <c r="I6608" i="6" s="1"/>
  <c r="H6456" i="6"/>
  <c r="I6456" i="6" s="1"/>
  <c r="H6247" i="6"/>
  <c r="I6247" i="6" s="1"/>
  <c r="H6049" i="6"/>
  <c r="I6049" i="6" s="1"/>
  <c r="H6035" i="6"/>
  <c r="I6035" i="6" s="1"/>
  <c r="H6013" i="6"/>
  <c r="I6013" i="6" s="1"/>
  <c r="H5998" i="6"/>
  <c r="I5998" i="6" s="1"/>
  <c r="H5889" i="6"/>
  <c r="I5889" i="6" s="1"/>
  <c r="H5785" i="6"/>
  <c r="I5785" i="6" s="1"/>
  <c r="H5759" i="6"/>
  <c r="I5759" i="6" s="1"/>
  <c r="H5941" i="6"/>
  <c r="I5941" i="6" s="1"/>
  <c r="H5023" i="6"/>
  <c r="I5023" i="6" s="1"/>
  <c r="H4999" i="6"/>
  <c r="I4999" i="6" s="1"/>
  <c r="H4981" i="6"/>
  <c r="I4981" i="6" s="1"/>
  <c r="H4977" i="6"/>
  <c r="I4977" i="6" s="1"/>
  <c r="H4847" i="6"/>
  <c r="I4847" i="6" s="1"/>
  <c r="H5225" i="6"/>
  <c r="I5225" i="6" s="1"/>
  <c r="H5153" i="6"/>
  <c r="I5153" i="6" s="1"/>
  <c r="H5703" i="6"/>
  <c r="I5703" i="6" s="1"/>
  <c r="H5695" i="6"/>
  <c r="I5695" i="6" s="1"/>
  <c r="H5651" i="6"/>
  <c r="I5651" i="6" s="1"/>
  <c r="H3809" i="6"/>
  <c r="I3809" i="6" s="1"/>
  <c r="H4883" i="6"/>
  <c r="I4883" i="6" s="1"/>
  <c r="H3842" i="6"/>
  <c r="I3842" i="6" s="1"/>
  <c r="H3866" i="6"/>
  <c r="I3866" i="6" s="1"/>
  <c r="H3890" i="6"/>
  <c r="I3890" i="6" s="1"/>
  <c r="H3898" i="6"/>
  <c r="I3898" i="6" s="1"/>
  <c r="H6831" i="6"/>
  <c r="I6831" i="6" s="1"/>
  <c r="H6870" i="6"/>
  <c r="I6870" i="6" s="1"/>
  <c r="H6606" i="6"/>
  <c r="I6606" i="6" s="1"/>
  <c r="H6303" i="6"/>
  <c r="I6303" i="6" s="1"/>
  <c r="H6307" i="6"/>
  <c r="I6307" i="6" s="1"/>
  <c r="H6259" i="6"/>
  <c r="I6259" i="6" s="1"/>
  <c r="H6171" i="6"/>
  <c r="I6171" i="6" s="1"/>
  <c r="H6039" i="6"/>
  <c r="I6039" i="6" s="1"/>
  <c r="H5891" i="6"/>
  <c r="I5891" i="6" s="1"/>
  <c r="H5799" i="6"/>
  <c r="I5799" i="6" s="1"/>
  <c r="H5197" i="6"/>
  <c r="I5197" i="6" s="1"/>
  <c r="H5727" i="6"/>
  <c r="I5727" i="6" s="1"/>
  <c r="H3905" i="6"/>
  <c r="I3905" i="6" s="1"/>
  <c r="H3921" i="6"/>
  <c r="I3921" i="6" s="1"/>
  <c r="H3930" i="6"/>
  <c r="I3930" i="6" s="1"/>
  <c r="H3937" i="6"/>
  <c r="I3937" i="6" s="1"/>
  <c r="H3953" i="6"/>
  <c r="I3953" i="6" s="1"/>
  <c r="H3994" i="6"/>
  <c r="I3994" i="6" s="1"/>
  <c r="H4012" i="6"/>
  <c r="I4012" i="6" s="1"/>
  <c r="H4025" i="6"/>
  <c r="I4025" i="6" s="1"/>
  <c r="H4052" i="6"/>
  <c r="I4052" i="6" s="1"/>
  <c r="H4057" i="6"/>
  <c r="I4057" i="6" s="1"/>
  <c r="H4060" i="6"/>
  <c r="I4060" i="6" s="1"/>
  <c r="H4065" i="6"/>
  <c r="I4065" i="6" s="1"/>
  <c r="H4068" i="6"/>
  <c r="I4068" i="6" s="1"/>
  <c r="H4073" i="6"/>
  <c r="I4073" i="6" s="1"/>
  <c r="H4076" i="6"/>
  <c r="I4076" i="6" s="1"/>
  <c r="H4100" i="6"/>
  <c r="I4100" i="6" s="1"/>
  <c r="H4105" i="6"/>
  <c r="I4105" i="6" s="1"/>
  <c r="H4113" i="6"/>
  <c r="I4113" i="6" s="1"/>
  <c r="H4116" i="6"/>
  <c r="I4116" i="6" s="1"/>
  <c r="H4121" i="6"/>
  <c r="I4121" i="6" s="1"/>
  <c r="H4153" i="6"/>
  <c r="I4153" i="6" s="1"/>
  <c r="H4156" i="6"/>
  <c r="I4156" i="6" s="1"/>
  <c r="H4161" i="6"/>
  <c r="I4161" i="6" s="1"/>
  <c r="H4164" i="6"/>
  <c r="I4164" i="6" s="1"/>
  <c r="H4169" i="6"/>
  <c r="I4169" i="6" s="1"/>
  <c r="H4172" i="6"/>
  <c r="I4172" i="6" s="1"/>
  <c r="H4177" i="6"/>
  <c r="I4177" i="6" s="1"/>
  <c r="H4188" i="6"/>
  <c r="I4188" i="6" s="1"/>
  <c r="H4193" i="6"/>
  <c r="I4193" i="6" s="1"/>
  <c r="H4196" i="6"/>
  <c r="I4196" i="6" s="1"/>
  <c r="H4233" i="6"/>
  <c r="I4233" i="6" s="1"/>
  <c r="H4236" i="6"/>
  <c r="I4236" i="6" s="1"/>
  <c r="H4241" i="6"/>
  <c r="I4241" i="6" s="1"/>
  <c r="H4244" i="6"/>
  <c r="I4244" i="6" s="1"/>
  <c r="H4249" i="6"/>
  <c r="I4249" i="6" s="1"/>
  <c r="H4257" i="6"/>
  <c r="I4257" i="6" s="1"/>
  <c r="H4260" i="6"/>
  <c r="I4260" i="6" s="1"/>
  <c r="H4265" i="6"/>
  <c r="I4265" i="6" s="1"/>
  <c r="H4276" i="6"/>
  <c r="I4276" i="6" s="1"/>
  <c r="H4281" i="6"/>
  <c r="I4281" i="6" s="1"/>
  <c r="H4284" i="6"/>
  <c r="I4284" i="6" s="1"/>
  <c r="H4289" i="6"/>
  <c r="I4289" i="6" s="1"/>
  <c r="H4292" i="6"/>
  <c r="I4292" i="6" s="1"/>
  <c r="H4340" i="6"/>
  <c r="I4340" i="6" s="1"/>
  <c r="H4345" i="6"/>
  <c r="I4345" i="6" s="1"/>
  <c r="H4353" i="6"/>
  <c r="I4353" i="6" s="1"/>
  <c r="H4356" i="6"/>
  <c r="I4356" i="6" s="1"/>
  <c r="H4361" i="6"/>
  <c r="I4361" i="6" s="1"/>
  <c r="H4364" i="6"/>
  <c r="I4364" i="6" s="1"/>
  <c r="H4369" i="6"/>
  <c r="I4369" i="6" s="1"/>
  <c r="H4377" i="6"/>
  <c r="I4377" i="6" s="1"/>
  <c r="H4380" i="6"/>
  <c r="I4380" i="6" s="1"/>
  <c r="H4385" i="6"/>
  <c r="I4385" i="6" s="1"/>
  <c r="H4388" i="6"/>
  <c r="I4388" i="6" s="1"/>
  <c r="H4401" i="6"/>
  <c r="I4401" i="6" s="1"/>
  <c r="H4404" i="6"/>
  <c r="I4404" i="6" s="1"/>
  <c r="H4409" i="6"/>
  <c r="I4409" i="6" s="1"/>
  <c r="H4417" i="6"/>
  <c r="I4417" i="6" s="1"/>
  <c r="H4420" i="6"/>
  <c r="I4420" i="6" s="1"/>
  <c r="H4425" i="6"/>
  <c r="I4425" i="6" s="1"/>
  <c r="H4428" i="6"/>
  <c r="I4428" i="6" s="1"/>
  <c r="H4433" i="6"/>
  <c r="I4433" i="6" s="1"/>
  <c r="H4436" i="6"/>
  <c r="I4436" i="6" s="1"/>
  <c r="H4444" i="6"/>
  <c r="I4444" i="6" s="1"/>
  <c r="H4449" i="6"/>
  <c r="I4449" i="6" s="1"/>
  <c r="H4513" i="6"/>
  <c r="I4513" i="6" s="1"/>
  <c r="H4521" i="6"/>
  <c r="I4521" i="6" s="1"/>
  <c r="H4524" i="6"/>
  <c r="I4524" i="6" s="1"/>
  <c r="H4529" i="6"/>
  <c r="I4529" i="6" s="1"/>
  <c r="H4532" i="6"/>
  <c r="I4532" i="6" s="1"/>
  <c r="H4537" i="6"/>
  <c r="I4537" i="6" s="1"/>
  <c r="H4540" i="6"/>
  <c r="I4540" i="6" s="1"/>
  <c r="H4545" i="6"/>
  <c r="I4545" i="6" s="1"/>
  <c r="H4548" i="6"/>
  <c r="I4548" i="6" s="1"/>
  <c r="H4556" i="6"/>
  <c r="I4556" i="6" s="1"/>
  <c r="H4561" i="6"/>
  <c r="I4561" i="6" s="1"/>
  <c r="H4564" i="6"/>
  <c r="I4564" i="6" s="1"/>
  <c r="H4569" i="6"/>
  <c r="I4569" i="6" s="1"/>
  <c r="H4572" i="6"/>
  <c r="I4572" i="6" s="1"/>
  <c r="H4577" i="6"/>
  <c r="I4577" i="6" s="1"/>
  <c r="H4580" i="6"/>
  <c r="I4580" i="6" s="1"/>
  <c r="H4585" i="6"/>
  <c r="I4585" i="6" s="1"/>
  <c r="H4588" i="6"/>
  <c r="I4588" i="6" s="1"/>
  <c r="H4593" i="6"/>
  <c r="I4593" i="6" s="1"/>
  <c r="H4596" i="6"/>
  <c r="I4596" i="6" s="1"/>
  <c r="H4601" i="6"/>
  <c r="I4601" i="6" s="1"/>
  <c r="H4609" i="6"/>
  <c r="I4609" i="6" s="1"/>
  <c r="H4612" i="6"/>
  <c r="I4612" i="6" s="1"/>
  <c r="H4620" i="6"/>
  <c r="I4620" i="6" s="1"/>
  <c r="H4625" i="6"/>
  <c r="I4625" i="6" s="1"/>
  <c r="H4628" i="6"/>
  <c r="I4628" i="6" s="1"/>
  <c r="H4633" i="6"/>
  <c r="I4633" i="6" s="1"/>
  <c r="H4641" i="6"/>
  <c r="I4641" i="6" s="1"/>
  <c r="H4649" i="6"/>
  <c r="I4649" i="6" s="1"/>
  <c r="H4652" i="6"/>
  <c r="I4652" i="6" s="1"/>
  <c r="H4657" i="6"/>
  <c r="I4657" i="6" s="1"/>
  <c r="H4665" i="6"/>
  <c r="I4665" i="6" s="1"/>
  <c r="H4673" i="6"/>
  <c r="I4673" i="6" s="1"/>
  <c r="H4676" i="6"/>
  <c r="I4676" i="6" s="1"/>
  <c r="H4681" i="6"/>
  <c r="I4681" i="6" s="1"/>
  <c r="H4684" i="6"/>
  <c r="I4684" i="6" s="1"/>
  <c r="H4689" i="6"/>
  <c r="I4689" i="6" s="1"/>
  <c r="H4692" i="6"/>
  <c r="I4692" i="6" s="1"/>
  <c r="H4697" i="6"/>
  <c r="I4697" i="6" s="1"/>
  <c r="H4705" i="6"/>
  <c r="I4705" i="6" s="1"/>
  <c r="H4713" i="6"/>
  <c r="I4713" i="6" s="1"/>
  <c r="H4854" i="6"/>
  <c r="I4854" i="6" s="1"/>
  <c r="H4862" i="6"/>
  <c r="I4862" i="6" s="1"/>
  <c r="H4866" i="6"/>
  <c r="I4866" i="6" s="1"/>
  <c r="H4874" i="6"/>
  <c r="I4874" i="6" s="1"/>
  <c r="H4878" i="6"/>
  <c r="I4878" i="6" s="1"/>
  <c r="H4882" i="6"/>
  <c r="I4882" i="6" s="1"/>
  <c r="H6905" i="6"/>
  <c r="I6905" i="6" s="1"/>
  <c r="H4886" i="6"/>
  <c r="H4890" i="6"/>
  <c r="I4890" i="6" s="1"/>
  <c r="H4894" i="6"/>
  <c r="I4894" i="6" s="1"/>
  <c r="H4898" i="6"/>
  <c r="I4898" i="6" s="1"/>
  <c r="H4902" i="6"/>
  <c r="I4902" i="6" s="1"/>
  <c r="H4906" i="6"/>
  <c r="I4906" i="6" s="1"/>
  <c r="H4910" i="6"/>
  <c r="I4910" i="6" s="1"/>
  <c r="H4914" i="6"/>
  <c r="I4914" i="6" s="1"/>
  <c r="H6827" i="6"/>
  <c r="I6827" i="6" s="1"/>
  <c r="H4922" i="6"/>
  <c r="I4922" i="6" s="1"/>
  <c r="H4987" i="6"/>
  <c r="I4987" i="6" s="1"/>
  <c r="H4926" i="6"/>
  <c r="I4926" i="6" s="1"/>
  <c r="H4934" i="6"/>
  <c r="I4934" i="6" s="1"/>
  <c r="H4938" i="6"/>
  <c r="I4938" i="6" s="1"/>
  <c r="H4942" i="6"/>
  <c r="I4942" i="6" s="1"/>
  <c r="H4946" i="6"/>
  <c r="I4946" i="6" s="1"/>
  <c r="H6862" i="6"/>
  <c r="I6862" i="6" s="1"/>
  <c r="H6023" i="6"/>
  <c r="I6023" i="6" s="1"/>
  <c r="H6001" i="6"/>
  <c r="I6001" i="6" s="1"/>
  <c r="H4964" i="6"/>
  <c r="I4964" i="6" s="1"/>
  <c r="H5089" i="6"/>
  <c r="I5089" i="6" s="1"/>
  <c r="H4968" i="6"/>
  <c r="I4968" i="6" s="1"/>
  <c r="H4972" i="6"/>
  <c r="I4972" i="6" s="1"/>
  <c r="H5021" i="6"/>
  <c r="I5021" i="6" s="1"/>
  <c r="H4976" i="6"/>
  <c r="I4976" i="6" s="1"/>
  <c r="H5675" i="6"/>
  <c r="I5675" i="6" s="1"/>
  <c r="H4980" i="6"/>
  <c r="I4980" i="6" s="1"/>
  <c r="H4984" i="6"/>
  <c r="I4984" i="6" s="1"/>
  <c r="H4994" i="6"/>
  <c r="I4994" i="6" s="1"/>
  <c r="H4998" i="6"/>
  <c r="I4998" i="6" s="1"/>
  <c r="H5002" i="6"/>
  <c r="I5002" i="6" s="1"/>
  <c r="H5006" i="6"/>
  <c r="I5006" i="6" s="1"/>
  <c r="H5010" i="6"/>
  <c r="I5010" i="6" s="1"/>
  <c r="H5014" i="6"/>
  <c r="I5014" i="6" s="1"/>
  <c r="H5034" i="6"/>
  <c r="I5034" i="6" s="1"/>
  <c r="H5038" i="6"/>
  <c r="I5038" i="6" s="1"/>
  <c r="H5056" i="6"/>
  <c r="I5056" i="6" s="1"/>
  <c r="H5060" i="6"/>
  <c r="I5060" i="6" s="1"/>
  <c r="H5064" i="6"/>
  <c r="I5064" i="6" s="1"/>
  <c r="H5068" i="6"/>
  <c r="I5068" i="6" s="1"/>
  <c r="H5072" i="6"/>
  <c r="I5072" i="6" s="1"/>
  <c r="H5076" i="6"/>
  <c r="I5076" i="6" s="1"/>
  <c r="H5080" i="6"/>
  <c r="I5080" i="6" s="1"/>
  <c r="H5084" i="6"/>
  <c r="I5084" i="6" s="1"/>
  <c r="H5088" i="6"/>
  <c r="I5088" i="6" s="1"/>
  <c r="H5092" i="6"/>
  <c r="I5092" i="6" s="1"/>
  <c r="H5096" i="6"/>
  <c r="I5096" i="6" s="1"/>
  <c r="H5100" i="6"/>
  <c r="I5100" i="6" s="1"/>
  <c r="H5104" i="6"/>
  <c r="I5104" i="6" s="1"/>
  <c r="H5116" i="6"/>
  <c r="I5116" i="6" s="1"/>
  <c r="H5120" i="6"/>
  <c r="I5120" i="6" s="1"/>
  <c r="H5124" i="6"/>
  <c r="I5124" i="6" s="1"/>
  <c r="H5128" i="6"/>
  <c r="I5128" i="6" s="1"/>
  <c r="H5132" i="6"/>
  <c r="I5132" i="6" s="1"/>
  <c r="H3805" i="6"/>
  <c r="I3805" i="6" s="1"/>
  <c r="H3878" i="6"/>
  <c r="I3878" i="6" s="1"/>
  <c r="H3885" i="6"/>
  <c r="I3885" i="6" s="1"/>
  <c r="H4909" i="6"/>
  <c r="I4909" i="6" s="1"/>
  <c r="H3918" i="6"/>
  <c r="I3918" i="6" s="1"/>
  <c r="H3942" i="6"/>
  <c r="I3942" i="6" s="1"/>
  <c r="H6844" i="6"/>
  <c r="I6844" i="6" s="1"/>
  <c r="H6820" i="6"/>
  <c r="I6820" i="6" s="1"/>
  <c r="H6855" i="6"/>
  <c r="I6855" i="6" s="1"/>
  <c r="H6891" i="6"/>
  <c r="I6891" i="6" s="1"/>
  <c r="H6884" i="6"/>
  <c r="I6884" i="6" s="1"/>
  <c r="H6879" i="6"/>
  <c r="I6879" i="6" s="1"/>
  <c r="H6636" i="6"/>
  <c r="I6636" i="6" s="1"/>
  <c r="H6582" i="6"/>
  <c r="I6582" i="6" s="1"/>
  <c r="H6600" i="6"/>
  <c r="I6600" i="6" s="1"/>
  <c r="H6422" i="6"/>
  <c r="I6422" i="6" s="1"/>
  <c r="H6131" i="6"/>
  <c r="I6131" i="6" s="1"/>
  <c r="H6087" i="6"/>
  <c r="I6087" i="6" s="1"/>
  <c r="H6037" i="6"/>
  <c r="I6037" i="6" s="1"/>
  <c r="H6003" i="6"/>
  <c r="I6003" i="6" s="1"/>
  <c r="H5939" i="6"/>
  <c r="I5939" i="6" s="1"/>
  <c r="H5875" i="6"/>
  <c r="I5875" i="6" s="1"/>
  <c r="H5958" i="6"/>
  <c r="I5958" i="6" s="1"/>
  <c r="H5975" i="6"/>
  <c r="I5975" i="6" s="1"/>
  <c r="H5967" i="6"/>
  <c r="I5967" i="6" s="1"/>
  <c r="H5927" i="6"/>
  <c r="I5927" i="6" s="1"/>
  <c r="H5807" i="6"/>
  <c r="I5807" i="6" s="1"/>
  <c r="H5957" i="6"/>
  <c r="I5957" i="6" s="1"/>
  <c r="H5922" i="6"/>
  <c r="I5922" i="6" s="1"/>
  <c r="H5877" i="6"/>
  <c r="I5877" i="6" s="1"/>
  <c r="H5858" i="6"/>
  <c r="I5858" i="6" s="1"/>
  <c r="H5853" i="6"/>
  <c r="I5853" i="6" s="1"/>
  <c r="H5845" i="6"/>
  <c r="I5845" i="6" s="1"/>
  <c r="H5786" i="6"/>
  <c r="I5786" i="6" s="1"/>
  <c r="H5199" i="6"/>
  <c r="I5199" i="6" s="1"/>
  <c r="H5167" i="6"/>
  <c r="I5167" i="6" s="1"/>
  <c r="H5119" i="6"/>
  <c r="I5119" i="6" s="1"/>
  <c r="H3793" i="6"/>
  <c r="I3793" i="6" s="1"/>
  <c r="H4885" i="6"/>
  <c r="I4885" i="6" s="1"/>
  <c r="H5047" i="6"/>
  <c r="I5047" i="6" s="1"/>
  <c r="H5035" i="6"/>
  <c r="I5035" i="6" s="1"/>
  <c r="H4941" i="6"/>
  <c r="I4941" i="6" s="1"/>
  <c r="H4933" i="6"/>
  <c r="I4933" i="6" s="1"/>
  <c r="H4841" i="6"/>
  <c r="I4841" i="6" s="1"/>
  <c r="H5145" i="6"/>
  <c r="I5145" i="6" s="1"/>
  <c r="H5121" i="6"/>
  <c r="I5121" i="6" s="1"/>
  <c r="H5753" i="6"/>
  <c r="I5753" i="6" s="1"/>
  <c r="H5741" i="6"/>
  <c r="I5741" i="6" s="1"/>
  <c r="H5679" i="6"/>
  <c r="I5679" i="6" s="1"/>
  <c r="H4849" i="6"/>
  <c r="I4849" i="6" s="1"/>
  <c r="H4843" i="6"/>
  <c r="I4843" i="6" s="1"/>
  <c r="H6835" i="6"/>
  <c r="I6835" i="6" s="1"/>
  <c r="H6327" i="6"/>
  <c r="I6327" i="6" s="1"/>
  <c r="H6279" i="6"/>
  <c r="I6279" i="6" s="1"/>
  <c r="H6363" i="6"/>
  <c r="I6363" i="6" s="1"/>
  <c r="H6195" i="6"/>
  <c r="I6195" i="6" s="1"/>
  <c r="H5801" i="6"/>
  <c r="I5801" i="6" s="1"/>
  <c r="H5821" i="6"/>
  <c r="I5821" i="6" s="1"/>
  <c r="H5099" i="6"/>
  <c r="I5099" i="6" s="1"/>
  <c r="H5091" i="6"/>
  <c r="I5091" i="6" s="1"/>
  <c r="H3801" i="6"/>
  <c r="I3801" i="6" s="1"/>
  <c r="H5059" i="6"/>
  <c r="I5059" i="6" s="1"/>
  <c r="H3841" i="6"/>
  <c r="I3841" i="6" s="1"/>
  <c r="H3882" i="6"/>
  <c r="I3882" i="6" s="1"/>
  <c r="H3897" i="6"/>
  <c r="I3897" i="6" s="1"/>
  <c r="H3906" i="6"/>
  <c r="I3906" i="6" s="1"/>
  <c r="H3929" i="6"/>
  <c r="I3929" i="6" s="1"/>
  <c r="H3969" i="6"/>
  <c r="I3969" i="6" s="1"/>
  <c r="H3985" i="6"/>
  <c r="I3985" i="6" s="1"/>
  <c r="H4009" i="6"/>
  <c r="I4009" i="6" s="1"/>
  <c r="H4017" i="6"/>
  <c r="I4017" i="6" s="1"/>
  <c r="H4028" i="6"/>
  <c r="I4028" i="6" s="1"/>
  <c r="H4041" i="6"/>
  <c r="I4041" i="6" s="1"/>
  <c r="H6839" i="6"/>
  <c r="I6839" i="6" s="1"/>
  <c r="H6819" i="6"/>
  <c r="I6819" i="6" s="1"/>
  <c r="H6901" i="6"/>
  <c r="I6901" i="6" s="1"/>
  <c r="H6898" i="6"/>
  <c r="I6898" i="6" s="1"/>
  <c r="H6861" i="6"/>
  <c r="I6861" i="6" s="1"/>
  <c r="H6853" i="6"/>
  <c r="I6853" i="6" s="1"/>
  <c r="H6841" i="6"/>
  <c r="I6841" i="6" s="1"/>
  <c r="H6873" i="6"/>
  <c r="I6873" i="6" s="1"/>
  <c r="H6584" i="6"/>
  <c r="I6584" i="6" s="1"/>
  <c r="H6379" i="6"/>
  <c r="I6379" i="6" s="1"/>
  <c r="H6331" i="6"/>
  <c r="I6331" i="6" s="1"/>
  <c r="H6223" i="6"/>
  <c r="I6223" i="6" s="1"/>
  <c r="H6043" i="6"/>
  <c r="I6043" i="6" s="1"/>
  <c r="H6071" i="6"/>
  <c r="I6071" i="6" s="1"/>
  <c r="H6059" i="6"/>
  <c r="I6059" i="6" s="1"/>
  <c r="H6081" i="6"/>
  <c r="I6081" i="6" s="1"/>
  <c r="H6041" i="6"/>
  <c r="I6041" i="6" s="1"/>
  <c r="H5851" i="6"/>
  <c r="I5851" i="6" s="1"/>
  <c r="H5843" i="6"/>
  <c r="I5843" i="6" s="1"/>
  <c r="H5811" i="6"/>
  <c r="I5811" i="6" s="1"/>
  <c r="H5795" i="6"/>
  <c r="I5795" i="6" s="1"/>
  <c r="H5913" i="6"/>
  <c r="I5913" i="6" s="1"/>
  <c r="H5849" i="6"/>
  <c r="I5849" i="6" s="1"/>
  <c r="H5943" i="6"/>
  <c r="I5943" i="6" s="1"/>
  <c r="H5895" i="6"/>
  <c r="I5895" i="6" s="1"/>
  <c r="H5887" i="6"/>
  <c r="I5887" i="6" s="1"/>
  <c r="H5863" i="6"/>
  <c r="I5863" i="6" s="1"/>
  <c r="H5791" i="6"/>
  <c r="I5791" i="6" s="1"/>
  <c r="H6022" i="6"/>
  <c r="I6022" i="6" s="1"/>
  <c r="H5183" i="6"/>
  <c r="I5183" i="6" s="1"/>
  <c r="H5095" i="6"/>
  <c r="I5095" i="6" s="1"/>
  <c r="H3783" i="6"/>
  <c r="I5036" i="6" s="1"/>
  <c r="H4865" i="6"/>
  <c r="I4865" i="6" s="1"/>
  <c r="H4859" i="6"/>
  <c r="I4859" i="6" s="1"/>
  <c r="H5033" i="6"/>
  <c r="I5033" i="6" s="1"/>
  <c r="H5019" i="6"/>
  <c r="I5019" i="6" s="1"/>
  <c r="H4985" i="6"/>
  <c r="I4985" i="6" s="1"/>
  <c r="H4971" i="6"/>
  <c r="I4971" i="6" s="1"/>
  <c r="H4957" i="6"/>
  <c r="I4957" i="6" s="1"/>
  <c r="H4955" i="6"/>
  <c r="I4955" i="6" s="1"/>
  <c r="H4937" i="6"/>
  <c r="I4937" i="6" s="1"/>
  <c r="H4925" i="6"/>
  <c r="I4925" i="6" s="1"/>
  <c r="H4911" i="6"/>
  <c r="I4911" i="6" s="1"/>
  <c r="H4887" i="6"/>
  <c r="I4887" i="6" s="1"/>
  <c r="H5233" i="6"/>
  <c r="I5233" i="6" s="1"/>
  <c r="H5141" i="6"/>
  <c r="I5141" i="6" s="1"/>
  <c r="H5109" i="6"/>
  <c r="I5109" i="6" s="1"/>
  <c r="H5101" i="6"/>
  <c r="I5101" i="6" s="1"/>
  <c r="H5705" i="6"/>
  <c r="I5705" i="6" s="1"/>
  <c r="H5691" i="6"/>
  <c r="I5691" i="6" s="1"/>
  <c r="H5683" i="6"/>
  <c r="I5683" i="6" s="1"/>
  <c r="H5663" i="6"/>
  <c r="I5663" i="6" s="1"/>
  <c r="H5659" i="6"/>
  <c r="I5659" i="6" s="1"/>
  <c r="H3784" i="6"/>
  <c r="I3784" i="6" s="1"/>
  <c r="H6859" i="6"/>
  <c r="I6859" i="6" s="1"/>
  <c r="H6829" i="6"/>
  <c r="I6829" i="6" s="1"/>
  <c r="H6883" i="6"/>
  <c r="I6883" i="6" s="1"/>
  <c r="H6612" i="6"/>
  <c r="I6612" i="6" s="1"/>
  <c r="H6580" i="6"/>
  <c r="I6580" i="6" s="1"/>
  <c r="H6398" i="6"/>
  <c r="I6398" i="6" s="1"/>
  <c r="H6211" i="6"/>
  <c r="I6211" i="6" s="1"/>
  <c r="H6151" i="6"/>
  <c r="I6151" i="6" s="1"/>
  <c r="H6175" i="6"/>
  <c r="I6175" i="6" s="1"/>
  <c r="H6005" i="6"/>
  <c r="I6005" i="6" s="1"/>
  <c r="H5911" i="6"/>
  <c r="I5911" i="6" s="1"/>
  <c r="H5831" i="6"/>
  <c r="I5831" i="6" s="1"/>
  <c r="H5869" i="6"/>
  <c r="I5869" i="6" s="1"/>
  <c r="H5861" i="6"/>
  <c r="I5861" i="6" s="1"/>
  <c r="H5043" i="6"/>
  <c r="I5043" i="6" s="1"/>
  <c r="H4989" i="6"/>
  <c r="I4989" i="6" s="1"/>
  <c r="H5731" i="6"/>
  <c r="I5731" i="6" s="1"/>
  <c r="H3791" i="6"/>
  <c r="I3791" i="6" s="1"/>
  <c r="H3792" i="6"/>
  <c r="I3792" i="6" s="1"/>
  <c r="H3800" i="6"/>
  <c r="I3800" i="6" s="1"/>
  <c r="H3808" i="6"/>
  <c r="I3808" i="6" s="1"/>
  <c r="H3815" i="6"/>
  <c r="I3815" i="6" s="1"/>
  <c r="H3816" i="6"/>
  <c r="I3816" i="6" s="1"/>
  <c r="H3824" i="6"/>
  <c r="I3824" i="6" s="1"/>
  <c r="H3832" i="6"/>
  <c r="I3832" i="6" s="1"/>
  <c r="H3840" i="6"/>
  <c r="I3840" i="6" s="1"/>
  <c r="H3847" i="6"/>
  <c r="I3847" i="6" s="1"/>
  <c r="H3855" i="6"/>
  <c r="I3855" i="6" s="1"/>
  <c r="H3863" i="6"/>
  <c r="I3863" i="6" s="1"/>
  <c r="H3864" i="6"/>
  <c r="I3864" i="6" s="1"/>
  <c r="H3871" i="6"/>
  <c r="I3871" i="6" s="1"/>
  <c r="H3872" i="6"/>
  <c r="I3872" i="6" s="1"/>
  <c r="H3887" i="6"/>
  <c r="I3887" i="6" s="1"/>
  <c r="H4907" i="6"/>
  <c r="I4907" i="6" s="1"/>
  <c r="H3895" i="6"/>
  <c r="I3895" i="6" s="1"/>
  <c r="H4943" i="6"/>
  <c r="I4943" i="6" s="1"/>
  <c r="H4919" i="6"/>
  <c r="I4919" i="6" s="1"/>
  <c r="H3904" i="6"/>
  <c r="I3904" i="6" s="1"/>
  <c r="H3919" i="6"/>
  <c r="I3919" i="6" s="1"/>
  <c r="H3920" i="6"/>
  <c r="I3920" i="6" s="1"/>
  <c r="H3927" i="6"/>
  <c r="I3927" i="6" s="1"/>
  <c r="H3928" i="6"/>
  <c r="I3928" i="6" s="1"/>
  <c r="H3935" i="6"/>
  <c r="I3935" i="6" s="1"/>
  <c r="H3936" i="6"/>
  <c r="I3936" i="6" s="1"/>
  <c r="H3943" i="6"/>
  <c r="I3943" i="6" s="1"/>
  <c r="H3951" i="6"/>
  <c r="I3951" i="6" s="1"/>
  <c r="H3959" i="6"/>
  <c r="I3959" i="6" s="1"/>
  <c r="H3967" i="6"/>
  <c r="I3967" i="6" s="1"/>
  <c r="H3968" i="6"/>
  <c r="I3968" i="6" s="1"/>
  <c r="H3983" i="6"/>
  <c r="I3983" i="6" s="1"/>
  <c r="H3984" i="6"/>
  <c r="I3984" i="6" s="1"/>
  <c r="H3991" i="6"/>
  <c r="I3991" i="6" s="1"/>
  <c r="H3992" i="6"/>
  <c r="I3992" i="6" s="1"/>
  <c r="H3998" i="6"/>
  <c r="I3998" i="6" s="1"/>
  <c r="H4006" i="6"/>
  <c r="I4006" i="6" s="1"/>
  <c r="H4011" i="6"/>
  <c r="I4011" i="6" s="1"/>
  <c r="H4027" i="6"/>
  <c r="I4027" i="6" s="1"/>
  <c r="H4030" i="6"/>
  <c r="I4030" i="6" s="1"/>
  <c r="H4035" i="6"/>
  <c r="I4035" i="6" s="1"/>
  <c r="H4038" i="6"/>
  <c r="I4038" i="6" s="1"/>
  <c r="H4051" i="6"/>
  <c r="I4051" i="6" s="1"/>
  <c r="H4054" i="6"/>
  <c r="I4054" i="6" s="1"/>
  <c r="H4059" i="6"/>
  <c r="I4059" i="6" s="1"/>
  <c r="H4062" i="6"/>
  <c r="I4062" i="6" s="1"/>
  <c r="H4067" i="6"/>
  <c r="I4067" i="6" s="1"/>
  <c r="H4075" i="6"/>
  <c r="I4075" i="6" s="1"/>
  <c r="H4078" i="6"/>
  <c r="I4078" i="6" s="1"/>
  <c r="H4094" i="6"/>
  <c r="I4094" i="6" s="1"/>
  <c r="H4099" i="6"/>
  <c r="I4099" i="6" s="1"/>
  <c r="H4102" i="6"/>
  <c r="I4102" i="6" s="1"/>
  <c r="H4118" i="6"/>
  <c r="I4118" i="6" s="1"/>
  <c r="H4150" i="6"/>
  <c r="I4150" i="6" s="1"/>
  <c r="H4155" i="6"/>
  <c r="I4155" i="6" s="1"/>
  <c r="H4158" i="6"/>
  <c r="I4158" i="6" s="1"/>
  <c r="H4163" i="6"/>
  <c r="I4163" i="6" s="1"/>
  <c r="H4166" i="6"/>
  <c r="I4166" i="6" s="1"/>
  <c r="H4171" i="6"/>
  <c r="I4171" i="6" s="1"/>
  <c r="H4174" i="6"/>
  <c r="I4174" i="6" s="1"/>
  <c r="H4182" i="6"/>
  <c r="I4182" i="6" s="1"/>
  <c r="H4187" i="6"/>
  <c r="I4187" i="6" s="1"/>
  <c r="H4190" i="6"/>
  <c r="I4190" i="6" s="1"/>
  <c r="H4195" i="6"/>
  <c r="I4195" i="6" s="1"/>
  <c r="H4235" i="6"/>
  <c r="I4235" i="6" s="1"/>
  <c r="H4238" i="6"/>
  <c r="I4238" i="6" s="1"/>
  <c r="H4243" i="6"/>
  <c r="I4243" i="6" s="1"/>
  <c r="H4246" i="6"/>
  <c r="I4246" i="6" s="1"/>
  <c r="H4251" i="6"/>
  <c r="I4251" i="6" s="1"/>
  <c r="H4254" i="6"/>
  <c r="I4254" i="6" s="1"/>
  <c r="H4259" i="6"/>
  <c r="I4259" i="6" s="1"/>
  <c r="H4262" i="6"/>
  <c r="I4262" i="6" s="1"/>
  <c r="H4267" i="6"/>
  <c r="I4267" i="6" s="1"/>
  <c r="H4275" i="6"/>
  <c r="I4275" i="6" s="1"/>
  <c r="H4278" i="6"/>
  <c r="I4278" i="6" s="1"/>
  <c r="H4283" i="6"/>
  <c r="I4283" i="6" s="1"/>
  <c r="H4286" i="6"/>
  <c r="I4286" i="6" s="1"/>
  <c r="H4291" i="6"/>
  <c r="I4291" i="6" s="1"/>
  <c r="H4294" i="6"/>
  <c r="I4294" i="6" s="1"/>
  <c r="H4342" i="6"/>
  <c r="I4342" i="6" s="1"/>
  <c r="H4347" i="6"/>
  <c r="I4347" i="6" s="1"/>
  <c r="H4350" i="6"/>
  <c r="I4350" i="6" s="1"/>
  <c r="H4355" i="6"/>
  <c r="I4355" i="6" s="1"/>
  <c r="H4358" i="6"/>
  <c r="I4358" i="6" s="1"/>
  <c r="H4363" i="6"/>
  <c r="I4363" i="6" s="1"/>
  <c r="H4366" i="6"/>
  <c r="I4366" i="6" s="1"/>
  <c r="H4374" i="6"/>
  <c r="I4374" i="6" s="1"/>
  <c r="H4379" i="6"/>
  <c r="I4379" i="6" s="1"/>
  <c r="H4382" i="6"/>
  <c r="I4382" i="6" s="1"/>
  <c r="H4387" i="6"/>
  <c r="I4387" i="6" s="1"/>
  <c r="H4390" i="6"/>
  <c r="I4390" i="6" s="1"/>
  <c r="H4398" i="6"/>
  <c r="I4398" i="6" s="1"/>
  <c r="H4406" i="6"/>
  <c r="I4406" i="6" s="1"/>
  <c r="H4411" i="6"/>
  <c r="I4411" i="6" s="1"/>
  <c r="H4414" i="6"/>
  <c r="I4414" i="6" s="1"/>
  <c r="H4430" i="6"/>
  <c r="I4430" i="6" s="1"/>
  <c r="H4435" i="6"/>
  <c r="I4435" i="6" s="1"/>
  <c r="H4438" i="6"/>
  <c r="I4438" i="6" s="1"/>
  <c r="H4443" i="6"/>
  <c r="I4443" i="6" s="1"/>
  <c r="H4446" i="6"/>
  <c r="I4446" i="6" s="1"/>
  <c r="H4451" i="6"/>
  <c r="I4451" i="6" s="1"/>
  <c r="H4454" i="6"/>
  <c r="I4454" i="6" s="1"/>
  <c r="H4510" i="6"/>
  <c r="I4510" i="6" s="1"/>
  <c r="H4515" i="6"/>
  <c r="I4515" i="6" s="1"/>
  <c r="H4518" i="6"/>
  <c r="I4518" i="6" s="1"/>
  <c r="H4523" i="6"/>
  <c r="I4523" i="6" s="1"/>
  <c r="H4534" i="6"/>
  <c r="I4534" i="6" s="1"/>
  <c r="H4542" i="6"/>
  <c r="I4542" i="6" s="1"/>
  <c r="H4547" i="6"/>
  <c r="I4547" i="6" s="1"/>
  <c r="H4550" i="6"/>
  <c r="I4550" i="6" s="1"/>
  <c r="H4555" i="6"/>
  <c r="I4555" i="6" s="1"/>
  <c r="H4558" i="6"/>
  <c r="I4558" i="6" s="1"/>
  <c r="H4563" i="6"/>
  <c r="I4563" i="6" s="1"/>
  <c r="H4566" i="6"/>
  <c r="I4566" i="6" s="1"/>
  <c r="H4571" i="6"/>
  <c r="I4571" i="6" s="1"/>
  <c r="H4579" i="6"/>
  <c r="I4579" i="6" s="1"/>
  <c r="H4582" i="6"/>
  <c r="I4582" i="6" s="1"/>
  <c r="H4587" i="6"/>
  <c r="I4587" i="6" s="1"/>
  <c r="H4595" i="6"/>
  <c r="I4595" i="6" s="1"/>
  <c r="H4598" i="6"/>
  <c r="I4598" i="6" s="1"/>
  <c r="H4603" i="6"/>
  <c r="I4603" i="6" s="1"/>
  <c r="H4606" i="6"/>
  <c r="I4606" i="6" s="1"/>
  <c r="H4627" i="6"/>
  <c r="I4627" i="6" s="1"/>
  <c r="H4630" i="6"/>
  <c r="I4630" i="6" s="1"/>
  <c r="H4635" i="6"/>
  <c r="I4635" i="6" s="1"/>
  <c r="H4638" i="6"/>
  <c r="I4638" i="6" s="1"/>
  <c r="H4643" i="6"/>
  <c r="I4643" i="6" s="1"/>
  <c r="H4651" i="6"/>
  <c r="I4651" i="6" s="1"/>
  <c r="H4654" i="6"/>
  <c r="I4654" i="6" s="1"/>
  <c r="H4659" i="6"/>
  <c r="I4659" i="6" s="1"/>
  <c r="H4667" i="6"/>
  <c r="I4667" i="6" s="1"/>
  <c r="H4670" i="6"/>
  <c r="I4670" i="6" s="1"/>
  <c r="H4675" i="6"/>
  <c r="I4675" i="6" s="1"/>
  <c r="H4678" i="6"/>
  <c r="I4678" i="6" s="1"/>
  <c r="H4683" i="6"/>
  <c r="I4683" i="6" s="1"/>
  <c r="H4686" i="6"/>
  <c r="I4686" i="6" s="1"/>
  <c r="H4691" i="6"/>
  <c r="I4691" i="6" s="1"/>
  <c r="H4702" i="6"/>
  <c r="I4702" i="6" s="1"/>
  <c r="H4707" i="6"/>
  <c r="I4707" i="6" s="1"/>
  <c r="H4710" i="6"/>
  <c r="I4710" i="6" s="1"/>
  <c r="H4715" i="6"/>
  <c r="I4715" i="6" s="1"/>
  <c r="H4840" i="6"/>
  <c r="I4840" i="6" s="1"/>
  <c r="H4844" i="6"/>
  <c r="I4844" i="6" s="1"/>
  <c r="H4950" i="6"/>
  <c r="I4950" i="6" s="1"/>
  <c r="H4954" i="6"/>
  <c r="I4954" i="6" s="1"/>
  <c r="H4958" i="6"/>
  <c r="I4958" i="6" s="1"/>
  <c r="H5022" i="6"/>
  <c r="I5022" i="6" s="1"/>
  <c r="H6816" i="6"/>
  <c r="I6816" i="6" s="1"/>
  <c r="H5026" i="6"/>
  <c r="H5046" i="6"/>
  <c r="I5046" i="6" s="1"/>
  <c r="H6496" i="6"/>
  <c r="I6496" i="6" s="1"/>
  <c r="H4871" i="6"/>
  <c r="I4871" i="6" s="1"/>
  <c r="H4877" i="6"/>
  <c r="I4877" i="6" s="1"/>
  <c r="H4019" i="6"/>
  <c r="I4019" i="6" s="1"/>
  <c r="H4033" i="6"/>
  <c r="I4033" i="6" s="1"/>
  <c r="H4047" i="6"/>
  <c r="I4047" i="6" s="1"/>
  <c r="H4221" i="6"/>
  <c r="I4221" i="6" s="1"/>
  <c r="H4339" i="6"/>
  <c r="I4339" i="6" s="1"/>
  <c r="H4738" i="6"/>
  <c r="I4738" i="6" s="1"/>
  <c r="H6852" i="6"/>
  <c r="I6852" i="6" s="1"/>
  <c r="H6807" i="6"/>
  <c r="I6807" i="6" s="1"/>
  <c r="H6896" i="6"/>
  <c r="I6896" i="6" s="1"/>
  <c r="H6890" i="6"/>
  <c r="I6890" i="6" s="1"/>
  <c r="H6837" i="6"/>
  <c r="I6837" i="6" s="1"/>
  <c r="H6877" i="6"/>
  <c r="I6877" i="6" s="1"/>
  <c r="H6802" i="6"/>
  <c r="I6802" i="6" s="1"/>
  <c r="H6638" i="6"/>
  <c r="I6638" i="6" s="1"/>
  <c r="H6628" i="6"/>
  <c r="I6628" i="6" s="1"/>
  <c r="H6620" i="6"/>
  <c r="I6620" i="6" s="1"/>
  <c r="H6556" i="6"/>
  <c r="I6556" i="6" s="1"/>
  <c r="H6512" i="6"/>
  <c r="I6512" i="6" s="1"/>
  <c r="H6504" i="6"/>
  <c r="I6504" i="6" s="1"/>
  <c r="H6516" i="6"/>
  <c r="I6516" i="6" s="1"/>
  <c r="H6502" i="6"/>
  <c r="I6502" i="6" s="1"/>
  <c r="H6478" i="6"/>
  <c r="I6478" i="6" s="1"/>
  <c r="H6462" i="6"/>
  <c r="I6462" i="6" s="1"/>
  <c r="H6311" i="6"/>
  <c r="I6311" i="6" s="1"/>
  <c r="H6183" i="6"/>
  <c r="I6183" i="6" s="1"/>
  <c r="H6167" i="6"/>
  <c r="I6167" i="6" s="1"/>
  <c r="H6053" i="6"/>
  <c r="I6053" i="6" s="1"/>
  <c r="H6034" i="6"/>
  <c r="I6034" i="6" s="1"/>
  <c r="H6027" i="6"/>
  <c r="I6027" i="6" s="1"/>
  <c r="H5763" i="6"/>
  <c r="I5763" i="6" s="1"/>
  <c r="H6017" i="6"/>
  <c r="I6017" i="6" s="1"/>
  <c r="H5950" i="6"/>
  <c r="I5950" i="6" s="1"/>
  <c r="H5935" i="6"/>
  <c r="I5935" i="6" s="1"/>
  <c r="H5847" i="6"/>
  <c r="I5847" i="6" s="1"/>
  <c r="H5775" i="6"/>
  <c r="I5775" i="6" s="1"/>
  <c r="H5997" i="6"/>
  <c r="I5997" i="6" s="1"/>
  <c r="H5906" i="6"/>
  <c r="I5906" i="6" s="1"/>
  <c r="H5898" i="6"/>
  <c r="I5898" i="6" s="1"/>
  <c r="H5885" i="6"/>
  <c r="I5885" i="6" s="1"/>
  <c r="H5829" i="6"/>
  <c r="I5829" i="6" s="1"/>
  <c r="H6860" i="6"/>
  <c r="I6860" i="6" s="1"/>
  <c r="H6815" i="6"/>
  <c r="I6815" i="6" s="1"/>
  <c r="H6887" i="6"/>
  <c r="I6887" i="6" s="1"/>
  <c r="H6809" i="6"/>
  <c r="I6809" i="6" s="1"/>
  <c r="H6818" i="6"/>
  <c r="I6818" i="6" s="1"/>
  <c r="H6219" i="6"/>
  <c r="I6219" i="6" s="1"/>
  <c r="H5862" i="6"/>
  <c r="I5862" i="6" s="1"/>
  <c r="H5850" i="6"/>
  <c r="I5850" i="6" s="1"/>
  <c r="H5842" i="6"/>
  <c r="I5842" i="6" s="1"/>
  <c r="H5805" i="6"/>
  <c r="I5805" i="6" s="1"/>
  <c r="H6823" i="6"/>
  <c r="I6823" i="6" s="1"/>
  <c r="H6803" i="6"/>
  <c r="I6803" i="6" s="1"/>
  <c r="H6869" i="6"/>
  <c r="I6869" i="6" s="1"/>
  <c r="H6805" i="6"/>
  <c r="I6805" i="6" s="1"/>
  <c r="H6470" i="6"/>
  <c r="I6470" i="6" s="1"/>
  <c r="H6508" i="6"/>
  <c r="I6508" i="6" s="1"/>
  <c r="H6367" i="6"/>
  <c r="I6367" i="6" s="1"/>
  <c r="H6287" i="6"/>
  <c r="I6287" i="6" s="1"/>
  <c r="H6139" i="6"/>
  <c r="I6139" i="6" s="1"/>
  <c r="H6143" i="6"/>
  <c r="I6143" i="6" s="1"/>
  <c r="H5907" i="6"/>
  <c r="I5907" i="6" s="1"/>
  <c r="H5803" i="6"/>
  <c r="I5803" i="6" s="1"/>
  <c r="H5910" i="6"/>
  <c r="I5910" i="6" s="1"/>
  <c r="H5830" i="6"/>
  <c r="I5830" i="6" s="1"/>
  <c r="H5951" i="6"/>
  <c r="I5951" i="6" s="1"/>
  <c r="H5879" i="6"/>
  <c r="I5879" i="6" s="1"/>
  <c r="H5235" i="6"/>
  <c r="I5235" i="6" s="1"/>
  <c r="H5962" i="6"/>
  <c r="I5962" i="6" s="1"/>
  <c r="H5810" i="6"/>
  <c r="I5810" i="6" s="1"/>
  <c r="H6632" i="6"/>
  <c r="I6632" i="6" s="1"/>
  <c r="H6566" i="6"/>
  <c r="I6566" i="6" s="1"/>
  <c r="H6486" i="6"/>
  <c r="I6486" i="6" s="1"/>
  <c r="H6355" i="6"/>
  <c r="I6355" i="6" s="1"/>
  <c r="H6299" i="6"/>
  <c r="I6299" i="6" s="1"/>
  <c r="H6095" i="6"/>
  <c r="I6095" i="6" s="1"/>
  <c r="H6045" i="6"/>
  <c r="I6045" i="6" s="1"/>
  <c r="H5881" i="6"/>
  <c r="I5881" i="6" s="1"/>
  <c r="H5813" i="6"/>
  <c r="I5813" i="6" s="1"/>
  <c r="H6868" i="6"/>
  <c r="I6868" i="6" s="1"/>
  <c r="H6817" i="6"/>
  <c r="I6817" i="6" s="1"/>
  <c r="H6882" i="6"/>
  <c r="I6882" i="6" s="1"/>
  <c r="H6604" i="6"/>
  <c r="I6604" i="6" s="1"/>
  <c r="H6323" i="6"/>
  <c r="I6323" i="6" s="1"/>
  <c r="H6207" i="6"/>
  <c r="I6207" i="6" s="1"/>
  <c r="H6031" i="6"/>
  <c r="I6031" i="6" s="1"/>
  <c r="H5835" i="6"/>
  <c r="I5835" i="6" s="1"/>
  <c r="H5841" i="6"/>
  <c r="I5841" i="6" s="1"/>
  <c r="H5991" i="6"/>
  <c r="I5991" i="6" s="1"/>
  <c r="H6010" i="6"/>
  <c r="I6010" i="6" s="1"/>
  <c r="H6848" i="6"/>
  <c r="I6848" i="6" s="1"/>
  <c r="H6830" i="6"/>
  <c r="I6830" i="6" s="1"/>
  <c r="H6806" i="6"/>
  <c r="I6806" i="6" s="1"/>
  <c r="H6624" i="6"/>
  <c r="I6624" i="6" s="1"/>
  <c r="H6564" i="6"/>
  <c r="I6564" i="6" s="1"/>
  <c r="H6488" i="6"/>
  <c r="I6488" i="6" s="1"/>
  <c r="H6235" i="6"/>
  <c r="I6235" i="6" s="1"/>
  <c r="H6227" i="6"/>
  <c r="I6227" i="6" s="1"/>
  <c r="H6057" i="6"/>
  <c r="I6057" i="6" s="1"/>
  <c r="H5755" i="6"/>
  <c r="I5755" i="6" s="1"/>
  <c r="H6021" i="6"/>
  <c r="I6021" i="6" s="1"/>
  <c r="H6009" i="6"/>
  <c r="I6009" i="6" s="1"/>
  <c r="H5974" i="6"/>
  <c r="I5974" i="6" s="1"/>
  <c r="H5966" i="6"/>
  <c r="I5966" i="6" s="1"/>
  <c r="H5870" i="6"/>
  <c r="I5870" i="6" s="1"/>
  <c r="H5857" i="6"/>
  <c r="I5857" i="6" s="1"/>
  <c r="H5767" i="6"/>
  <c r="I5767" i="6" s="1"/>
  <c r="H5890" i="6"/>
  <c r="I5890" i="6" s="1"/>
  <c r="H5837" i="6"/>
  <c r="I5837" i="6" s="1"/>
  <c r="H6203" i="6"/>
  <c r="I6203" i="6" s="1"/>
  <c r="H6079" i="6"/>
  <c r="I6079" i="6" s="1"/>
  <c r="H5919" i="6"/>
  <c r="I5919" i="6" s="1"/>
  <c r="H6006" i="6"/>
  <c r="I6006" i="6" s="1"/>
  <c r="H5914" i="6"/>
  <c r="I5914" i="6" s="1"/>
  <c r="H6867" i="6"/>
  <c r="I6867" i="6" s="1"/>
  <c r="H6843" i="6"/>
  <c r="I6843" i="6" s="1"/>
  <c r="H6845" i="6"/>
  <c r="I6845" i="6" s="1"/>
  <c r="H6846" i="6"/>
  <c r="I6846" i="6" s="1"/>
  <c r="H6359" i="6"/>
  <c r="I6359" i="6" s="1"/>
  <c r="H6315" i="6"/>
  <c r="I6315" i="6" s="1"/>
  <c r="H5883" i="6"/>
  <c r="I5883" i="6" s="1"/>
  <c r="H5990" i="6"/>
  <c r="I5990" i="6" s="1"/>
  <c r="H5905" i="6"/>
  <c r="I5905" i="6" s="1"/>
  <c r="H5865" i="6"/>
  <c r="I5865" i="6" s="1"/>
  <c r="H5809" i="6"/>
  <c r="I5809" i="6" s="1"/>
  <c r="H5903" i="6"/>
  <c r="I5903" i="6" s="1"/>
  <c r="H5874" i="6"/>
  <c r="I5874" i="6" s="1"/>
  <c r="H5818" i="6"/>
  <c r="I5818" i="6" s="1"/>
  <c r="H6808" i="6"/>
  <c r="I6808" i="6" s="1"/>
  <c r="H6866" i="6"/>
  <c r="I6866" i="6" s="1"/>
  <c r="H6243" i="6"/>
  <c r="I6243" i="6" s="1"/>
  <c r="H6111" i="6"/>
  <c r="I6111" i="6" s="1"/>
  <c r="H5825" i="6"/>
  <c r="I5825" i="6" s="1"/>
  <c r="H5855" i="6"/>
  <c r="I5855" i="6" s="1"/>
  <c r="H5973" i="6"/>
  <c r="I5973" i="6" s="1"/>
  <c r="H6047" i="6"/>
  <c r="I6047" i="6" s="1"/>
  <c r="H5979" i="6"/>
  <c r="I5979" i="6" s="1"/>
  <c r="H6863" i="6"/>
  <c r="I6863" i="6" s="1"/>
  <c r="H6894" i="6"/>
  <c r="I6894" i="6" s="1"/>
  <c r="H5878" i="6"/>
  <c r="I5878" i="6" s="1"/>
  <c r="H5822" i="6"/>
  <c r="I5822" i="6" s="1"/>
  <c r="H6828" i="6"/>
  <c r="I6828" i="6" s="1"/>
  <c r="H6371" i="6"/>
  <c r="I6371" i="6" s="1"/>
  <c r="H6163" i="6"/>
  <c r="I6163" i="6" s="1"/>
  <c r="H5947" i="6"/>
  <c r="I5947" i="6" s="1"/>
  <c r="H6885" i="6"/>
  <c r="I6885" i="6" s="1"/>
  <c r="H6596" i="6"/>
  <c r="I6596" i="6" s="1"/>
  <c r="H6382" i="6"/>
  <c r="I6382" i="6" s="1"/>
  <c r="H6446" i="6"/>
  <c r="I6446" i="6" s="1"/>
  <c r="H6051" i="6"/>
  <c r="I6051" i="6" s="1"/>
  <c r="H5970" i="6"/>
  <c r="I5970" i="6" s="1"/>
  <c r="H5882" i="6"/>
  <c r="I5882" i="6" s="1"/>
  <c r="H6880" i="6"/>
  <c r="I6880" i="6" s="1"/>
  <c r="H6007" i="6"/>
  <c r="I6007" i="6" s="1"/>
  <c r="H5815" i="6"/>
  <c r="I5815" i="6" s="1"/>
  <c r="H6063" i="6"/>
  <c r="I6063" i="6" s="1"/>
  <c r="H5977" i="6"/>
  <c r="I5977" i="6" s="1"/>
  <c r="H6390" i="6"/>
  <c r="I6390" i="6" s="1"/>
  <c r="H6875" i="6"/>
  <c r="I6875" i="6" s="1"/>
  <c r="H6283" i="6"/>
  <c r="I6283" i="6" s="1"/>
  <c r="H6026" i="6"/>
  <c r="I6026" i="6" s="1"/>
  <c r="H6588" i="6"/>
  <c r="I6588" i="6" s="1"/>
  <c r="H6400" i="6"/>
  <c r="I6400" i="6" s="1"/>
  <c r="H6414" i="6"/>
  <c r="I6414" i="6" s="1"/>
  <c r="H6147" i="6"/>
  <c r="I6147" i="6" s="1"/>
  <c r="H5986" i="6"/>
  <c r="I5986" i="6" s="1"/>
  <c r="H5236" i="6"/>
  <c r="I5236" i="6" s="1"/>
  <c r="H6892" i="6"/>
  <c r="I6892" i="6" s="1"/>
  <c r="H5422" i="6"/>
  <c r="I5422" i="6" s="1"/>
  <c r="H5923" i="6"/>
  <c r="I5923" i="6" s="1"/>
  <c r="H5915" i="6"/>
  <c r="I5915" i="6" s="1"/>
  <c r="H5926" i="6"/>
  <c r="I5926" i="6" s="1"/>
  <c r="H5902" i="6"/>
  <c r="I5902" i="6" s="1"/>
  <c r="H5930" i="6"/>
  <c r="I5930" i="6" s="1"/>
  <c r="H5655" i="6"/>
  <c r="I5655" i="6" s="1"/>
  <c r="H5657" i="6"/>
  <c r="I5657" i="6" s="1"/>
  <c r="H5665" i="6"/>
  <c r="I5665" i="6" s="1"/>
  <c r="H5667" i="6"/>
  <c r="I5667" i="6" s="1"/>
  <c r="H5677" i="6"/>
  <c r="I5677" i="6" s="1"/>
  <c r="H5681" i="6"/>
  <c r="I5681" i="6" s="1"/>
  <c r="H5687" i="6"/>
  <c r="I5687" i="6" s="1"/>
  <c r="H5689" i="6"/>
  <c r="I5689" i="6" s="1"/>
  <c r="H5693" i="6"/>
  <c r="I5693" i="6" s="1"/>
  <c r="H5699" i="6"/>
  <c r="I5699" i="6" s="1"/>
  <c r="H5701" i="6"/>
  <c r="I5701" i="6" s="1"/>
  <c r="H5707" i="6"/>
  <c r="I5707" i="6" s="1"/>
  <c r="H5711" i="6"/>
  <c r="I5711" i="6" s="1"/>
  <c r="H5713" i="6"/>
  <c r="I5713" i="6" s="1"/>
  <c r="H5715" i="6"/>
  <c r="I5715" i="6" s="1"/>
  <c r="H5721" i="6"/>
  <c r="I5721" i="6" s="1"/>
  <c r="H5725" i="6"/>
  <c r="I5725" i="6" s="1"/>
  <c r="H5729" i="6"/>
  <c r="I5729" i="6" s="1"/>
  <c r="H5733" i="6"/>
  <c r="I5733" i="6" s="1"/>
  <c r="H5735" i="6"/>
  <c r="I5735" i="6" s="1"/>
  <c r="H5737" i="6"/>
  <c r="I5737" i="6" s="1"/>
  <c r="H5743" i="6"/>
  <c r="I5743" i="6" s="1"/>
  <c r="H5745" i="6"/>
  <c r="I5745" i="6" s="1"/>
  <c r="H5769" i="6"/>
  <c r="I5769" i="6" s="1"/>
  <c r="H5777" i="6"/>
  <c r="I5777" i="6" s="1"/>
  <c r="H5781" i="6"/>
  <c r="I5781" i="6" s="1"/>
  <c r="H5789" i="6"/>
  <c r="I5789" i="6" s="1"/>
  <c r="H5797" i="6"/>
  <c r="I5797" i="6" s="1"/>
  <c r="H5058" i="6"/>
  <c r="I5058" i="6" s="1"/>
  <c r="H5062" i="6"/>
  <c r="I5062" i="6" s="1"/>
  <c r="H5066" i="6"/>
  <c r="I5066" i="6" s="1"/>
  <c r="H5070" i="6"/>
  <c r="I5070" i="6" s="1"/>
  <c r="H6834" i="6"/>
  <c r="I6834" i="6" s="1"/>
  <c r="H6872" i="6"/>
  <c r="I6872" i="6" s="1"/>
  <c r="H6025" i="6"/>
  <c r="I6025" i="6" s="1"/>
  <c r="H5125" i="6"/>
  <c r="I5125" i="6" s="1"/>
  <c r="H5129" i="6"/>
  <c r="I5129" i="6" s="1"/>
  <c r="H5133" i="6"/>
  <c r="I5133" i="6" s="1"/>
  <c r="H5137" i="6"/>
  <c r="I5137" i="6" s="1"/>
  <c r="H5149" i="6"/>
  <c r="I5149" i="6" s="1"/>
  <c r="H5161" i="6"/>
  <c r="I5161" i="6" s="1"/>
  <c r="H5165" i="6"/>
  <c r="I5165" i="6" s="1"/>
  <c r="H5173" i="6"/>
  <c r="I5173" i="6" s="1"/>
  <c r="H5177" i="6"/>
  <c r="I5177" i="6" s="1"/>
  <c r="H5181" i="6"/>
  <c r="I5181" i="6" s="1"/>
  <c r="H5185" i="6"/>
  <c r="I5185" i="6" s="1"/>
  <c r="H5189" i="6"/>
  <c r="I5189" i="6" s="1"/>
  <c r="H5193" i="6"/>
  <c r="I5193" i="6" s="1"/>
  <c r="H5205" i="6"/>
  <c r="I5205" i="6" s="1"/>
  <c r="H5209" i="6"/>
  <c r="I5209" i="6" s="1"/>
  <c r="H5213" i="6"/>
  <c r="I5213" i="6" s="1"/>
  <c r="H5217" i="6"/>
  <c r="I5217" i="6" s="1"/>
  <c r="H5221" i="6"/>
  <c r="I5221" i="6" s="1"/>
  <c r="H5650" i="6"/>
  <c r="I5650" i="6" s="1"/>
  <c r="H5652" i="6"/>
  <c r="I5652" i="6" s="1"/>
  <c r="H5656" i="6"/>
  <c r="I5656" i="6" s="1"/>
  <c r="H5658" i="6"/>
  <c r="I5658" i="6" s="1"/>
  <c r="H5660" i="6"/>
  <c r="I5660" i="6" s="1"/>
  <c r="H5662" i="6"/>
  <c r="I5662" i="6" s="1"/>
  <c r="H5664" i="6"/>
  <c r="I5664" i="6" s="1"/>
  <c r="H5666" i="6"/>
  <c r="I5666" i="6" s="1"/>
  <c r="H5668" i="6"/>
  <c r="I5668" i="6" s="1"/>
  <c r="H5670" i="6"/>
  <c r="I5670" i="6" s="1"/>
  <c r="H5672" i="6"/>
  <c r="I5672" i="6" s="1"/>
  <c r="H5674" i="6"/>
  <c r="I5674" i="6" s="1"/>
  <c r="H5676" i="6"/>
  <c r="I5676" i="6" s="1"/>
  <c r="H5678" i="6"/>
  <c r="I5678" i="6" s="1"/>
  <c r="H5680" i="6"/>
  <c r="I5680" i="6" s="1"/>
  <c r="H5684" i="6"/>
  <c r="I5684" i="6" s="1"/>
  <c r="H5686" i="6"/>
  <c r="I5686" i="6" s="1"/>
  <c r="H5688" i="6"/>
  <c r="I5688" i="6" s="1"/>
  <c r="H5690" i="6"/>
  <c r="I5690" i="6" s="1"/>
  <c r="H5692" i="6"/>
  <c r="I5692" i="6" s="1"/>
  <c r="H5694" i="6"/>
  <c r="I5694" i="6" s="1"/>
  <c r="H5696" i="6"/>
  <c r="I5696" i="6" s="1"/>
  <c r="H5698" i="6"/>
  <c r="I5698" i="6" s="1"/>
  <c r="H5700" i="6"/>
  <c r="I5700" i="6" s="1"/>
  <c r="H5702" i="6"/>
  <c r="I5702" i="6" s="1"/>
  <c r="H5704" i="6"/>
  <c r="I5704" i="6" s="1"/>
  <c r="H5706" i="6"/>
  <c r="I5706" i="6" s="1"/>
  <c r="H5708" i="6"/>
  <c r="I5708" i="6" s="1"/>
  <c r="H5710" i="6"/>
  <c r="I5710" i="6" s="1"/>
  <c r="H5712" i="6"/>
  <c r="I5712" i="6" s="1"/>
  <c r="H5714" i="6"/>
  <c r="I5714" i="6" s="1"/>
  <c r="H5716" i="6"/>
  <c r="I5716" i="6" s="1"/>
  <c r="H5718" i="6"/>
  <c r="I5718" i="6" s="1"/>
  <c r="H5720" i="6"/>
  <c r="I5720" i="6" s="1"/>
  <c r="H5722" i="6"/>
  <c r="I5722" i="6" s="1"/>
  <c r="H5724" i="6"/>
  <c r="I5724" i="6" s="1"/>
  <c r="H5726" i="6"/>
  <c r="I5726" i="6" s="1"/>
  <c r="H5728" i="6"/>
  <c r="I5728" i="6" s="1"/>
  <c r="H5730" i="6"/>
  <c r="I5730" i="6" s="1"/>
  <c r="H5734" i="6"/>
  <c r="I5734" i="6" s="1"/>
  <c r="H5736" i="6"/>
  <c r="I5736" i="6" s="1"/>
  <c r="H5738" i="6"/>
  <c r="I5738" i="6" s="1"/>
  <c r="H5740" i="6"/>
  <c r="I5740" i="6" s="1"/>
  <c r="H5742" i="6"/>
  <c r="I5742" i="6" s="1"/>
  <c r="H5744" i="6"/>
  <c r="I5744" i="6" s="1"/>
  <c r="H5746" i="6"/>
  <c r="I5746" i="6" s="1"/>
  <c r="H5748" i="6"/>
  <c r="I5748" i="6" s="1"/>
  <c r="H6842" i="6"/>
  <c r="I6842" i="6" s="1"/>
  <c r="H6014" i="6"/>
  <c r="I6014" i="6" s="1"/>
  <c r="H6239" i="6"/>
  <c r="I6239" i="6" s="1"/>
  <c r="H4745" i="6"/>
  <c r="I4745" i="6" s="1"/>
  <c r="H6018" i="6"/>
  <c r="I6018" i="6" s="1"/>
  <c r="H4917" i="6"/>
  <c r="I4917" i="6" s="1"/>
  <c r="H4923" i="6"/>
  <c r="I4923" i="6" s="1"/>
  <c r="H4929" i="6"/>
  <c r="I4929" i="6" s="1"/>
  <c r="H4931" i="6"/>
  <c r="I4931" i="6" s="1"/>
  <c r="H4935" i="6"/>
  <c r="I4935" i="6" s="1"/>
  <c r="H4939" i="6"/>
  <c r="I4939" i="6" s="1"/>
  <c r="H4945" i="6"/>
  <c r="I4945" i="6" s="1"/>
  <c r="H4947" i="6"/>
  <c r="I4947" i="6" s="1"/>
  <c r="H4953" i="6"/>
  <c r="I4953" i="6" s="1"/>
  <c r="H4959" i="6"/>
  <c r="I4959" i="6" s="1"/>
  <c r="H4963" i="6"/>
  <c r="I4963" i="6" s="1"/>
  <c r="H4967" i="6"/>
  <c r="I4967" i="6" s="1"/>
  <c r="H4979" i="6"/>
  <c r="I4979" i="6" s="1"/>
  <c r="H4983" i="6"/>
  <c r="I4983" i="6" s="1"/>
  <c r="H4993" i="6"/>
  <c r="I4993" i="6" s="1"/>
  <c r="H5001" i="6"/>
  <c r="I5001" i="6" s="1"/>
  <c r="H5003" i="6"/>
  <c r="I5003" i="6" s="1"/>
  <c r="H5005" i="6"/>
  <c r="I5005" i="6" s="1"/>
  <c r="H5007" i="6"/>
  <c r="I5007" i="6" s="1"/>
  <c r="H5011" i="6"/>
  <c r="I5011" i="6" s="1"/>
  <c r="H5013" i="6"/>
  <c r="I5013" i="6" s="1"/>
  <c r="H5015" i="6"/>
  <c r="I5015" i="6" s="1"/>
  <c r="H5025" i="6"/>
  <c r="I5025" i="6" s="1"/>
  <c r="H5027" i="6"/>
  <c r="I5027" i="6" s="1"/>
  <c r="H5039" i="6"/>
  <c r="I5039" i="6" s="1"/>
  <c r="H5041" i="6"/>
  <c r="I5041" i="6" s="1"/>
  <c r="H5051" i="6"/>
  <c r="I5051" i="6" s="1"/>
  <c r="H5055" i="6"/>
  <c r="I5055" i="6" s="1"/>
  <c r="H5057" i="6"/>
  <c r="I5057" i="6" s="1"/>
  <c r="H5063" i="6"/>
  <c r="I5063" i="6" s="1"/>
  <c r="H5065" i="6"/>
  <c r="I5065" i="6" s="1"/>
  <c r="H5069" i="6"/>
  <c r="I5069" i="6" s="1"/>
  <c r="H5112" i="6"/>
  <c r="I5112" i="6" s="1"/>
  <c r="H5196" i="6"/>
  <c r="I5196" i="6" s="1"/>
  <c r="H6099" i="6"/>
  <c r="H5426" i="6"/>
  <c r="I5426" i="6" s="1"/>
  <c r="H5758" i="6"/>
  <c r="I5758" i="6" s="1"/>
  <c r="H5762" i="6"/>
  <c r="I5762" i="6" s="1"/>
  <c r="H5766" i="6"/>
  <c r="I5766" i="6" s="1"/>
  <c r="H5774" i="6"/>
  <c r="I5774" i="6" s="1"/>
  <c r="H6836" i="6"/>
  <c r="I6836" i="6" s="1"/>
  <c r="H6849" i="6"/>
  <c r="I6849" i="6" s="1"/>
  <c r="H6881" i="6"/>
  <c r="I6881" i="6" s="1"/>
  <c r="H6548" i="6"/>
  <c r="I6548" i="6" s="1"/>
  <c r="H6347" i="6"/>
  <c r="I6347" i="6" s="1"/>
  <c r="H6089" i="6"/>
  <c r="I6089" i="6" s="1"/>
  <c r="H6038" i="6"/>
  <c r="I6038" i="6" s="1"/>
  <c r="H5921" i="6"/>
  <c r="I5921" i="6" s="1"/>
  <c r="H5873" i="6"/>
  <c r="I5873" i="6" s="1"/>
  <c r="H5854" i="6"/>
  <c r="I5854" i="6" s="1"/>
  <c r="H5833" i="6"/>
  <c r="I5833" i="6" s="1"/>
  <c r="H5823" i="6"/>
  <c r="I5823" i="6" s="1"/>
  <c r="H6902" i="6"/>
  <c r="I6902" i="6" s="1"/>
  <c r="H6825" i="6"/>
  <c r="I6825" i="6" s="1"/>
  <c r="H6019" i="6"/>
  <c r="I6019" i="6" s="1"/>
  <c r="H5969" i="6"/>
  <c r="I5969" i="6" s="1"/>
  <c r="H5961" i="6"/>
  <c r="I5961" i="6" s="1"/>
  <c r="H6030" i="6"/>
  <c r="I6030" i="6" s="1"/>
  <c r="H5978" i="6"/>
  <c r="I5978" i="6" s="1"/>
  <c r="H6598" i="6"/>
  <c r="I6598" i="6" s="1"/>
  <c r="H6540" i="6"/>
  <c r="I6540" i="6" s="1"/>
  <c r="H5993" i="6"/>
  <c r="I5993" i="6" s="1"/>
  <c r="H5983" i="6"/>
  <c r="I5983" i="6" s="1"/>
  <c r="H5839" i="6"/>
  <c r="I5839" i="6" s="1"/>
  <c r="H5938" i="6"/>
  <c r="I5938" i="6" s="1"/>
  <c r="H6295" i="6"/>
  <c r="I6295" i="6" s="1"/>
  <c r="H6119" i="6"/>
  <c r="I6119" i="6" s="1"/>
  <c r="H6864" i="6"/>
  <c r="I6864" i="6" s="1"/>
  <c r="H6847" i="6"/>
  <c r="I6847" i="6" s="1"/>
  <c r="H6897" i="6"/>
  <c r="I6897" i="6" s="1"/>
  <c r="H6822" i="6"/>
  <c r="I6822" i="6" s="1"/>
  <c r="H6630" i="6"/>
  <c r="I6630" i="6" s="1"/>
  <c r="H6215" i="6"/>
  <c r="I6215" i="6" s="1"/>
  <c r="H6123" i="6"/>
  <c r="I6123" i="6" s="1"/>
  <c r="H5779" i="6"/>
  <c r="I5779" i="6" s="1"/>
  <c r="H5985" i="6"/>
  <c r="I5985" i="6" s="1"/>
  <c r="H5894" i="6"/>
  <c r="I5894" i="6" s="1"/>
  <c r="H5886" i="6"/>
  <c r="I5886" i="6" s="1"/>
  <c r="H5999" i="6"/>
  <c r="I5999" i="6" s="1"/>
  <c r="H5959" i="6"/>
  <c r="I5959" i="6" s="1"/>
  <c r="H5751" i="6"/>
  <c r="I5751" i="6" s="1"/>
  <c r="H5965" i="6"/>
  <c r="I5965" i="6" s="1"/>
  <c r="H6889" i="6"/>
  <c r="I6889" i="6" s="1"/>
  <c r="H6874" i="6"/>
  <c r="I6874" i="6" s="1"/>
  <c r="H6267" i="6"/>
  <c r="I6267" i="6" s="1"/>
  <c r="H6909" i="6"/>
  <c r="I6909" i="6" s="1"/>
  <c r="H6888" i="6"/>
  <c r="I6888" i="6" s="1"/>
  <c r="H6810" i="6"/>
  <c r="I6810" i="6" s="1"/>
  <c r="H5942" i="6"/>
  <c r="I5942" i="6" s="1"/>
  <c r="H5838" i="6"/>
  <c r="I5838" i="6" s="1"/>
  <c r="H5981" i="6"/>
  <c r="I5981" i="6" s="1"/>
  <c r="H6572" i="6"/>
  <c r="I6572" i="6" s="1"/>
  <c r="H5949" i="6"/>
  <c r="I5949" i="6" s="1"/>
  <c r="H4867" i="6"/>
  <c r="I4867" i="6" s="1"/>
  <c r="H4879" i="6"/>
  <c r="I4879" i="6" s="1"/>
  <c r="H4049" i="6"/>
  <c r="I4049" i="6" s="1"/>
  <c r="H4091" i="6"/>
  <c r="I4091" i="6" s="1"/>
  <c r="H4097" i="6"/>
  <c r="I4097" i="6" s="1"/>
  <c r="H4115" i="6"/>
  <c r="I4115" i="6" s="1"/>
  <c r="H4179" i="6"/>
  <c r="I4179" i="6" s="1"/>
  <c r="H4539" i="6"/>
  <c r="I4539" i="6" s="1"/>
  <c r="H4621" i="6"/>
  <c r="I4621" i="6" s="1"/>
  <c r="H5074" i="6"/>
  <c r="I5074" i="6" s="1"/>
  <c r="H5078" i="6"/>
  <c r="I5078" i="6" s="1"/>
  <c r="H5082" i="6"/>
  <c r="I5082" i="6" s="1"/>
  <c r="H5083" i="6"/>
  <c r="I5083" i="6" s="1"/>
  <c r="H5086" i="6"/>
  <c r="I5086" i="6" s="1"/>
  <c r="H5087" i="6"/>
  <c r="I5087" i="6" s="1"/>
  <c r="H5090" i="6"/>
  <c r="I5090" i="6" s="1"/>
  <c r="H5094" i="6"/>
  <c r="I5094" i="6" s="1"/>
  <c r="H5098" i="6"/>
  <c r="I5098" i="6" s="1"/>
  <c r="H5102" i="6"/>
  <c r="I5102" i="6" s="1"/>
  <c r="H5103" i="6"/>
  <c r="I5103" i="6" s="1"/>
  <c r="H6159" i="6"/>
  <c r="I6159" i="6" s="1"/>
  <c r="H5106" i="6"/>
  <c r="I5106" i="6" s="1"/>
  <c r="H5110" i="6"/>
  <c r="I5110" i="6" s="1"/>
  <c r="H5118" i="6"/>
  <c r="I5118" i="6" s="1"/>
  <c r="H5122" i="6"/>
  <c r="I5122" i="6" s="1"/>
  <c r="H5123" i="6"/>
  <c r="I5123" i="6" s="1"/>
  <c r="H5126" i="6"/>
  <c r="I5126" i="6" s="1"/>
  <c r="H5130" i="6"/>
  <c r="I5130" i="6" s="1"/>
  <c r="H5134" i="6"/>
  <c r="I5134" i="6" s="1"/>
  <c r="H5138" i="6"/>
  <c r="I5138" i="6" s="1"/>
  <c r="H5139" i="6"/>
  <c r="I5139" i="6" s="1"/>
  <c r="H5142" i="6"/>
  <c r="I5142" i="6" s="1"/>
  <c r="H5146" i="6"/>
  <c r="I5146" i="6" s="1"/>
  <c r="H5147" i="6"/>
  <c r="I5147" i="6" s="1"/>
  <c r="H5150" i="6"/>
  <c r="I5150" i="6" s="1"/>
  <c r="H5151" i="6"/>
  <c r="I5151" i="6" s="1"/>
  <c r="H5154" i="6"/>
  <c r="I5154" i="6" s="1"/>
  <c r="H5158" i="6"/>
  <c r="I5158" i="6" s="1"/>
  <c r="H5159" i="6"/>
  <c r="I5159" i="6" s="1"/>
  <c r="H5162" i="6"/>
  <c r="I5162" i="6" s="1"/>
  <c r="H5163" i="6"/>
  <c r="I5163" i="6" s="1"/>
  <c r="H5166" i="6"/>
  <c r="I5166" i="6" s="1"/>
  <c r="H5170" i="6"/>
  <c r="I5170" i="6" s="1"/>
  <c r="H5174" i="6"/>
  <c r="I5174" i="6" s="1"/>
  <c r="H5178" i="6"/>
  <c r="I5178" i="6" s="1"/>
  <c r="H5182" i="6"/>
  <c r="I5182" i="6" s="1"/>
  <c r="H5186" i="6"/>
  <c r="I5186" i="6" s="1"/>
  <c r="H5187" i="6"/>
  <c r="I5187" i="6" s="1"/>
  <c r="H5190" i="6"/>
  <c r="I5190" i="6" s="1"/>
  <c r="H5191" i="6"/>
  <c r="I5191" i="6" s="1"/>
  <c r="H5194" i="6"/>
  <c r="I5194" i="6" s="1"/>
  <c r="H5198" i="6"/>
  <c r="I5198" i="6" s="1"/>
  <c r="H5202" i="6"/>
  <c r="I5202" i="6" s="1"/>
  <c r="H5206" i="6"/>
  <c r="I5206" i="6" s="1"/>
  <c r="H5207" i="6"/>
  <c r="I5207" i="6" s="1"/>
  <c r="H5210" i="6"/>
  <c r="I5210" i="6" s="1"/>
  <c r="H5211" i="6"/>
  <c r="I5211" i="6" s="1"/>
  <c r="H5214" i="6"/>
  <c r="I5214" i="6" s="1"/>
  <c r="H5215" i="6"/>
  <c r="I5215" i="6" s="1"/>
  <c r="H5218" i="6"/>
  <c r="I5218" i="6" s="1"/>
  <c r="H5219" i="6"/>
  <c r="I5219" i="6" s="1"/>
  <c r="H5222" i="6"/>
  <c r="I5222" i="6" s="1"/>
  <c r="H5223" i="6"/>
  <c r="I5223" i="6" s="1"/>
  <c r="H5226" i="6"/>
  <c r="I5226" i="6" s="1"/>
  <c r="H5230" i="6"/>
  <c r="I5230" i="6" s="1"/>
  <c r="H5234" i="6"/>
  <c r="I5234" i="6" s="1"/>
  <c r="H5428" i="6"/>
  <c r="I5428" i="6" s="1"/>
  <c r="H5917" i="6"/>
  <c r="I5917" i="6" s="1"/>
  <c r="H5794" i="6"/>
  <c r="I5794" i="6" s="1"/>
  <c r="H6004" i="6"/>
  <c r="I6004" i="6" s="1"/>
  <c r="H6008" i="6"/>
  <c r="I6008" i="6" s="1"/>
  <c r="H6012" i="6"/>
  <c r="I6012" i="6" s="1"/>
  <c r="H6016" i="6"/>
  <c r="I6016" i="6" s="1"/>
  <c r="H6020" i="6"/>
  <c r="I6020" i="6" s="1"/>
  <c r="H6024" i="6"/>
  <c r="I6024" i="6" s="1"/>
  <c r="H6067" i="6"/>
  <c r="I6067" i="6" s="1"/>
  <c r="H6903" i="6"/>
  <c r="I6903" i="6" s="1"/>
  <c r="H5756" i="6"/>
  <c r="I5756" i="6" s="1"/>
  <c r="H5764" i="6"/>
  <c r="I5764" i="6" s="1"/>
  <c r="H5772" i="6"/>
  <c r="I5772" i="6" s="1"/>
  <c r="H5780" i="6"/>
  <c r="I5780" i="6" s="1"/>
  <c r="H5788" i="6"/>
  <c r="I5788" i="6" s="1"/>
  <c r="H5804" i="6"/>
  <c r="I5804" i="6" s="1"/>
  <c r="H5812" i="6"/>
  <c r="I5812" i="6" s="1"/>
  <c r="H5820" i="6"/>
  <c r="I5820" i="6" s="1"/>
  <c r="H5828" i="6"/>
  <c r="I5828" i="6" s="1"/>
  <c r="H5836" i="6"/>
  <c r="I5836" i="6" s="1"/>
  <c r="H5844" i="6"/>
  <c r="I5844" i="6" s="1"/>
  <c r="H5852" i="6"/>
  <c r="I5852" i="6" s="1"/>
  <c r="H5860" i="6"/>
  <c r="I5860" i="6" s="1"/>
  <c r="H5868" i="6"/>
  <c r="I5868" i="6" s="1"/>
  <c r="H5876" i="6"/>
  <c r="I5876" i="6" s="1"/>
  <c r="H5884" i="6"/>
  <c r="I5884" i="6" s="1"/>
  <c r="H5892" i="6"/>
  <c r="I5892" i="6" s="1"/>
  <c r="H5900" i="6"/>
  <c r="I5900" i="6" s="1"/>
  <c r="H5908" i="6"/>
  <c r="I5908" i="6" s="1"/>
  <c r="H5916" i="6"/>
  <c r="I5916" i="6" s="1"/>
  <c r="H5924" i="6"/>
  <c r="I5924" i="6" s="1"/>
  <c r="H5932" i="6"/>
  <c r="I5932" i="6" s="1"/>
  <c r="H5940" i="6"/>
  <c r="I5940" i="6" s="1"/>
  <c r="H5948" i="6"/>
  <c r="I5948" i="6" s="1"/>
  <c r="H5956" i="6"/>
  <c r="I5956" i="6" s="1"/>
  <c r="H5964" i="6"/>
  <c r="I5964" i="6" s="1"/>
  <c r="H5972" i="6"/>
  <c r="I5972" i="6" s="1"/>
  <c r="H5980" i="6"/>
  <c r="I5980" i="6" s="1"/>
  <c r="H5988" i="6"/>
  <c r="I5988" i="6" s="1"/>
  <c r="H5996" i="6"/>
  <c r="I5996" i="6" s="1"/>
  <c r="H5752" i="6"/>
  <c r="I5752" i="6" s="1"/>
  <c r="H5760" i="6"/>
  <c r="I5760" i="6" s="1"/>
  <c r="H5768" i="6"/>
  <c r="I5768" i="6" s="1"/>
  <c r="H5776" i="6"/>
  <c r="I5776" i="6" s="1"/>
  <c r="H5784" i="6"/>
  <c r="I5784" i="6" s="1"/>
  <c r="H5792" i="6"/>
  <c r="I5792" i="6" s="1"/>
  <c r="H5800" i="6"/>
  <c r="I5800" i="6" s="1"/>
  <c r="H5808" i="6"/>
  <c r="I5808" i="6" s="1"/>
  <c r="H5816" i="6"/>
  <c r="I5816" i="6" s="1"/>
  <c r="H5832" i="6"/>
  <c r="I5832" i="6" s="1"/>
  <c r="H5840" i="6"/>
  <c r="I5840" i="6" s="1"/>
  <c r="H5848" i="6"/>
  <c r="I5848" i="6" s="1"/>
  <c r="H5856" i="6"/>
  <c r="I5856" i="6" s="1"/>
  <c r="H5864" i="6"/>
  <c r="I5864" i="6" s="1"/>
  <c r="H5872" i="6"/>
  <c r="I5872" i="6" s="1"/>
  <c r="H5880" i="6"/>
  <c r="I5880" i="6" s="1"/>
  <c r="H5888" i="6"/>
  <c r="I5888" i="6" s="1"/>
  <c r="H5896" i="6"/>
  <c r="I5896" i="6" s="1"/>
  <c r="H5904" i="6"/>
  <c r="I5904" i="6" s="1"/>
  <c r="H5912" i="6"/>
  <c r="I5912" i="6" s="1"/>
  <c r="H5920" i="6"/>
  <c r="I5920" i="6" s="1"/>
  <c r="H5936" i="6"/>
  <c r="I5936" i="6" s="1"/>
  <c r="H5944" i="6"/>
  <c r="I5944" i="6" s="1"/>
  <c r="H5952" i="6"/>
  <c r="I5952" i="6" s="1"/>
  <c r="H5960" i="6"/>
  <c r="I5960" i="6" s="1"/>
  <c r="H5968" i="6"/>
  <c r="I5968" i="6" s="1"/>
  <c r="H5976" i="6"/>
  <c r="I5976" i="6" s="1"/>
  <c r="H5984" i="6"/>
  <c r="I5984" i="6" s="1"/>
  <c r="H5992" i="6"/>
  <c r="I5992" i="6" s="1"/>
  <c r="H6000" i="6"/>
  <c r="I6000" i="6" s="1"/>
  <c r="H6066" i="6"/>
  <c r="I6066" i="6" s="1"/>
  <c r="H6040" i="6"/>
  <c r="I6040" i="6" s="1"/>
  <c r="H6046" i="6"/>
  <c r="I6046" i="6" s="1"/>
  <c r="H6048" i="6"/>
  <c r="I6048" i="6" s="1"/>
  <c r="H6032" i="6"/>
  <c r="I6032" i="6" s="1"/>
  <c r="H6036" i="6"/>
  <c r="I6036" i="6" s="1"/>
  <c r="H6056" i="6"/>
  <c r="I6056" i="6" s="1"/>
  <c r="H6075" i="6"/>
  <c r="I6075" i="6" s="1"/>
  <c r="H6042" i="6"/>
  <c r="I6042" i="6" s="1"/>
  <c r="H6044" i="6"/>
  <c r="I6044" i="6" s="1"/>
  <c r="H6050" i="6"/>
  <c r="I6050" i="6" s="1"/>
  <c r="H6052" i="6"/>
  <c r="I6052" i="6" s="1"/>
  <c r="H6065" i="6"/>
  <c r="I6065" i="6" s="1"/>
  <c r="H6076" i="6"/>
  <c r="I6076" i="6" s="1"/>
  <c r="H6058" i="6"/>
  <c r="I6058" i="6" s="1"/>
  <c r="H6068" i="6"/>
  <c r="I6068" i="6" s="1"/>
  <c r="H6105" i="6"/>
  <c r="I6105" i="6" s="1"/>
  <c r="H6085" i="6"/>
  <c r="I6085" i="6" s="1"/>
  <c r="H6097" i="6"/>
  <c r="I6097" i="6" s="1"/>
  <c r="H6073" i="6"/>
  <c r="I6073" i="6" s="1"/>
  <c r="H6077" i="6"/>
  <c r="I6077" i="6" s="1"/>
  <c r="H6090" i="6"/>
  <c r="I6090" i="6" s="1"/>
  <c r="H6088" i="6"/>
  <c r="I6088" i="6" s="1"/>
  <c r="H6061" i="6"/>
  <c r="I6061" i="6" s="1"/>
  <c r="H6064" i="6"/>
  <c r="I6064" i="6" s="1"/>
  <c r="H6074" i="6"/>
  <c r="I6074" i="6" s="1"/>
  <c r="H6084" i="6"/>
  <c r="I6084" i="6" s="1"/>
  <c r="H6096" i="6"/>
  <c r="I6096" i="6" s="1"/>
  <c r="H6104" i="6"/>
  <c r="I6104" i="6" s="1"/>
  <c r="H6113" i="6"/>
  <c r="I6113" i="6" s="1"/>
  <c r="H6120" i="6"/>
  <c r="I6120" i="6" s="1"/>
  <c r="H6136" i="6"/>
  <c r="I6136" i="6" s="1"/>
  <c r="H6145" i="6"/>
  <c r="I6145" i="6" s="1"/>
  <c r="H6152" i="6"/>
  <c r="I6152" i="6" s="1"/>
  <c r="H6161" i="6"/>
  <c r="I6161" i="6" s="1"/>
  <c r="H6168" i="6"/>
  <c r="I6168" i="6" s="1"/>
  <c r="H6177" i="6"/>
  <c r="I6177" i="6" s="1"/>
  <c r="H6184" i="6"/>
  <c r="I6184" i="6" s="1"/>
  <c r="H6193" i="6"/>
  <c r="I6193" i="6" s="1"/>
  <c r="H6200" i="6"/>
  <c r="I6200" i="6" s="1"/>
  <c r="H6209" i="6"/>
  <c r="I6209" i="6" s="1"/>
  <c r="H6216" i="6"/>
  <c r="I6216" i="6" s="1"/>
  <c r="H6225" i="6"/>
  <c r="I6225" i="6" s="1"/>
  <c r="H6257" i="6"/>
  <c r="I6257" i="6" s="1"/>
  <c r="H6261" i="6"/>
  <c r="I6261" i="6" s="1"/>
  <c r="H6281" i="6"/>
  <c r="I6281" i="6" s="1"/>
  <c r="H6386" i="6"/>
  <c r="I6386" i="6" s="1"/>
  <c r="H6394" i="6"/>
  <c r="I6394" i="6" s="1"/>
  <c r="H6440" i="6"/>
  <c r="I6440" i="6" s="1"/>
  <c r="H6448" i="6"/>
  <c r="I6448" i="6" s="1"/>
  <c r="H6857" i="6"/>
  <c r="I6857" i="6" s="1"/>
  <c r="H6060" i="6"/>
  <c r="I6060" i="6" s="1"/>
  <c r="H6351" i="6"/>
  <c r="I6351" i="6" s="1"/>
  <c r="H6069" i="6"/>
  <c r="I6069" i="6" s="1"/>
  <c r="H6072" i="6"/>
  <c r="I6072" i="6" s="1"/>
  <c r="H6082" i="6"/>
  <c r="I6082" i="6" s="1"/>
  <c r="H6092" i="6"/>
  <c r="I6092" i="6" s="1"/>
  <c r="H6100" i="6"/>
  <c r="I6100" i="6" s="1"/>
  <c r="H6116" i="6"/>
  <c r="I6116" i="6" s="1"/>
  <c r="H6132" i="6"/>
  <c r="I6132" i="6" s="1"/>
  <c r="H6141" i="6"/>
  <c r="I6141" i="6" s="1"/>
  <c r="H6148" i="6"/>
  <c r="I6148" i="6" s="1"/>
  <c r="H6157" i="6"/>
  <c r="I6157" i="6" s="1"/>
  <c r="H6164" i="6"/>
  <c r="I6164" i="6" s="1"/>
  <c r="H6173" i="6"/>
  <c r="I6173" i="6" s="1"/>
  <c r="H6189" i="6"/>
  <c r="I6189" i="6" s="1"/>
  <c r="H6196" i="6"/>
  <c r="I6196" i="6" s="1"/>
  <c r="H6205" i="6"/>
  <c r="I6205" i="6" s="1"/>
  <c r="H6212" i="6"/>
  <c r="I6212" i="6" s="1"/>
  <c r="H6221" i="6"/>
  <c r="I6221" i="6" s="1"/>
  <c r="H6232" i="6"/>
  <c r="I6232" i="6" s="1"/>
  <c r="H6241" i="6"/>
  <c r="I6241" i="6" s="1"/>
  <c r="H6245" i="6"/>
  <c r="I6245" i="6" s="1"/>
  <c r="H6265" i="6"/>
  <c r="I6265" i="6" s="1"/>
  <c r="H6269" i="6"/>
  <c r="I6269" i="6" s="1"/>
  <c r="H6289" i="6"/>
  <c r="I6289" i="6" s="1"/>
  <c r="H6402" i="6"/>
  <c r="I6402" i="6" s="1"/>
  <c r="H6112" i="6"/>
  <c r="I6112" i="6" s="1"/>
  <c r="H6121" i="6"/>
  <c r="I6121" i="6" s="1"/>
  <c r="H6137" i="6"/>
  <c r="I6137" i="6" s="1"/>
  <c r="H6144" i="6"/>
  <c r="I6144" i="6" s="1"/>
  <c r="H6153" i="6"/>
  <c r="I6153" i="6" s="1"/>
  <c r="H6160" i="6"/>
  <c r="I6160" i="6" s="1"/>
  <c r="H6169" i="6"/>
  <c r="I6169" i="6" s="1"/>
  <c r="H6176" i="6"/>
  <c r="I6176" i="6" s="1"/>
  <c r="H6185" i="6"/>
  <c r="I6185" i="6" s="1"/>
  <c r="H6192" i="6"/>
  <c r="I6192" i="6" s="1"/>
  <c r="H6201" i="6"/>
  <c r="I6201" i="6" s="1"/>
  <c r="H6208" i="6"/>
  <c r="I6208" i="6" s="1"/>
  <c r="H6217" i="6"/>
  <c r="I6217" i="6" s="1"/>
  <c r="H6224" i="6"/>
  <c r="I6224" i="6" s="1"/>
  <c r="H6233" i="6"/>
  <c r="I6233" i="6" s="1"/>
  <c r="H6237" i="6"/>
  <c r="I6237" i="6" s="1"/>
  <c r="H6293" i="6"/>
  <c r="I6293" i="6" s="1"/>
  <c r="H6297" i="6"/>
  <c r="I6297" i="6" s="1"/>
  <c r="H6301" i="6"/>
  <c r="I6301" i="6" s="1"/>
  <c r="H6305" i="6"/>
  <c r="I6305" i="6" s="1"/>
  <c r="H6309" i="6"/>
  <c r="I6309" i="6" s="1"/>
  <c r="H6313" i="6"/>
  <c r="I6313" i="6" s="1"/>
  <c r="H6317" i="6"/>
  <c r="I6317" i="6" s="1"/>
  <c r="H6321" i="6"/>
  <c r="I6321" i="6" s="1"/>
  <c r="H6325" i="6"/>
  <c r="I6325" i="6" s="1"/>
  <c r="H6329" i="6"/>
  <c r="I6329" i="6" s="1"/>
  <c r="H6337" i="6"/>
  <c r="I6337" i="6" s="1"/>
  <c r="H6392" i="6"/>
  <c r="I6392" i="6" s="1"/>
  <c r="H6101" i="6"/>
  <c r="I6101" i="6" s="1"/>
  <c r="H6117" i="6"/>
  <c r="I6117" i="6" s="1"/>
  <c r="H6124" i="6"/>
  <c r="I6124" i="6" s="1"/>
  <c r="H6133" i="6"/>
  <c r="I6133" i="6" s="1"/>
  <c r="H6140" i="6"/>
  <c r="I6140" i="6" s="1"/>
  <c r="H6149" i="6"/>
  <c r="I6149" i="6" s="1"/>
  <c r="H6156" i="6"/>
  <c r="I6156" i="6" s="1"/>
  <c r="H6165" i="6"/>
  <c r="I6165" i="6" s="1"/>
  <c r="H6172" i="6"/>
  <c r="I6172" i="6" s="1"/>
  <c r="H6188" i="6"/>
  <c r="I6188" i="6" s="1"/>
  <c r="H6197" i="6"/>
  <c r="I6197" i="6" s="1"/>
  <c r="H6204" i="6"/>
  <c r="I6204" i="6" s="1"/>
  <c r="H6213" i="6"/>
  <c r="I6213" i="6" s="1"/>
  <c r="H6220" i="6"/>
  <c r="I6220" i="6" s="1"/>
  <c r="H6229" i="6"/>
  <c r="I6229" i="6" s="1"/>
  <c r="H6249" i="6"/>
  <c r="I6249" i="6" s="1"/>
  <c r="H6341" i="6"/>
  <c r="I6341" i="6" s="1"/>
  <c r="H6345" i="6"/>
  <c r="I6345" i="6" s="1"/>
  <c r="H6349" i="6"/>
  <c r="I6349" i="6" s="1"/>
  <c r="H6353" i="6"/>
  <c r="I6353" i="6" s="1"/>
  <c r="H6357" i="6"/>
  <c r="I6357" i="6" s="1"/>
  <c r="H6361" i="6"/>
  <c r="I6361" i="6" s="1"/>
  <c r="H6365" i="6"/>
  <c r="I6365" i="6" s="1"/>
  <c r="H6369" i="6"/>
  <c r="I6369" i="6" s="1"/>
  <c r="H6373" i="6"/>
  <c r="I6373" i="6" s="1"/>
  <c r="H6377" i="6"/>
  <c r="I6377" i="6" s="1"/>
  <c r="H6408" i="6"/>
  <c r="I6408" i="6" s="1"/>
  <c r="H6424" i="6"/>
  <c r="I6424" i="6" s="1"/>
  <c r="H6432" i="6"/>
  <c r="I6432" i="6" s="1"/>
  <c r="H6228" i="6"/>
  <c r="I6228" i="6" s="1"/>
  <c r="H6236" i="6"/>
  <c r="I6236" i="6" s="1"/>
  <c r="H6244" i="6"/>
  <c r="I6244" i="6" s="1"/>
  <c r="H6260" i="6"/>
  <c r="I6260" i="6" s="1"/>
  <c r="H6268" i="6"/>
  <c r="I6268" i="6" s="1"/>
  <c r="H6284" i="6"/>
  <c r="I6284" i="6" s="1"/>
  <c r="H6292" i="6"/>
  <c r="I6292" i="6" s="1"/>
  <c r="H6300" i="6"/>
  <c r="I6300" i="6" s="1"/>
  <c r="H6308" i="6"/>
  <c r="I6308" i="6" s="1"/>
  <c r="H6316" i="6"/>
  <c r="I6316" i="6" s="1"/>
  <c r="H6324" i="6"/>
  <c r="I6324" i="6" s="1"/>
  <c r="H6332" i="6"/>
  <c r="I6332" i="6" s="1"/>
  <c r="H6340" i="6"/>
  <c r="I6340" i="6" s="1"/>
  <c r="H6348" i="6"/>
  <c r="I6348" i="6" s="1"/>
  <c r="H6356" i="6"/>
  <c r="I6356" i="6" s="1"/>
  <c r="H6364" i="6"/>
  <c r="I6364" i="6" s="1"/>
  <c r="H6372" i="6"/>
  <c r="I6372" i="6" s="1"/>
  <c r="H6380" i="6"/>
  <c r="I6380" i="6" s="1"/>
  <c r="H6383" i="6"/>
  <c r="I6383" i="6" s="1"/>
  <c r="H6393" i="6"/>
  <c r="I6393" i="6" s="1"/>
  <c r="H6407" i="6"/>
  <c r="I6407" i="6" s="1"/>
  <c r="H6423" i="6"/>
  <c r="I6423" i="6" s="1"/>
  <c r="H6439" i="6"/>
  <c r="I6439" i="6" s="1"/>
  <c r="H6458" i="6"/>
  <c r="I6458" i="6" s="1"/>
  <c r="H6460" i="6"/>
  <c r="I6460" i="6" s="1"/>
  <c r="H6476" i="6"/>
  <c r="I6476" i="6" s="1"/>
  <c r="H6484" i="6"/>
  <c r="I6484" i="6" s="1"/>
  <c r="H6492" i="6"/>
  <c r="I6492" i="6" s="1"/>
  <c r="H6500" i="6"/>
  <c r="I6500" i="6" s="1"/>
  <c r="H6520" i="6"/>
  <c r="I6520" i="6" s="1"/>
  <c r="H6528" i="6"/>
  <c r="I6528" i="6" s="1"/>
  <c r="H6550" i="6"/>
  <c r="I6550" i="6" s="1"/>
  <c r="H6558" i="6"/>
  <c r="I6558" i="6" s="1"/>
  <c r="H6062" i="6"/>
  <c r="I6062" i="6" s="1"/>
  <c r="H6070" i="6"/>
  <c r="I6070" i="6" s="1"/>
  <c r="H6078" i="6"/>
  <c r="I6078" i="6" s="1"/>
  <c r="H6086" i="6"/>
  <c r="I6086" i="6" s="1"/>
  <c r="H6094" i="6"/>
  <c r="I6094" i="6" s="1"/>
  <c r="H6102" i="6"/>
  <c r="I6102" i="6" s="1"/>
  <c r="H6118" i="6"/>
  <c r="I6118" i="6" s="1"/>
  <c r="H6134" i="6"/>
  <c r="I6134" i="6" s="1"/>
  <c r="H6142" i="6"/>
  <c r="I6142" i="6" s="1"/>
  <c r="H6150" i="6"/>
  <c r="I6150" i="6" s="1"/>
  <c r="H6158" i="6"/>
  <c r="I6158" i="6" s="1"/>
  <c r="H6166" i="6"/>
  <c r="I6166" i="6" s="1"/>
  <c r="H6174" i="6"/>
  <c r="I6174" i="6" s="1"/>
  <c r="H6182" i="6"/>
  <c r="I6182" i="6" s="1"/>
  <c r="H6190" i="6"/>
  <c r="I6190" i="6" s="1"/>
  <c r="H6198" i="6"/>
  <c r="I6198" i="6" s="1"/>
  <c r="H6206" i="6"/>
  <c r="I6206" i="6" s="1"/>
  <c r="H6214" i="6"/>
  <c r="I6214" i="6" s="1"/>
  <c r="H6222" i="6"/>
  <c r="I6222" i="6" s="1"/>
  <c r="H6230" i="6"/>
  <c r="I6230" i="6" s="1"/>
  <c r="H6238" i="6"/>
  <c r="I6238" i="6" s="1"/>
  <c r="H6262" i="6"/>
  <c r="I6262" i="6" s="1"/>
  <c r="H6270" i="6"/>
  <c r="I6270" i="6" s="1"/>
  <c r="H6278" i="6"/>
  <c r="I6278" i="6" s="1"/>
  <c r="H6294" i="6"/>
  <c r="I6294" i="6" s="1"/>
  <c r="H6302" i="6"/>
  <c r="I6302" i="6" s="1"/>
  <c r="H6310" i="6"/>
  <c r="I6310" i="6" s="1"/>
  <c r="H6318" i="6"/>
  <c r="I6318" i="6" s="1"/>
  <c r="H6326" i="6"/>
  <c r="I6326" i="6" s="1"/>
  <c r="H6334" i="6"/>
  <c r="I6334" i="6" s="1"/>
  <c r="H6342" i="6"/>
  <c r="I6342" i="6" s="1"/>
  <c r="H6350" i="6"/>
  <c r="I6350" i="6" s="1"/>
  <c r="H6358" i="6"/>
  <c r="I6358" i="6" s="1"/>
  <c r="H6366" i="6"/>
  <c r="I6366" i="6" s="1"/>
  <c r="H6374" i="6"/>
  <c r="I6374" i="6" s="1"/>
  <c r="H6388" i="6"/>
  <c r="I6388" i="6" s="1"/>
  <c r="H6391" i="6"/>
  <c r="I6391" i="6" s="1"/>
  <c r="H6401" i="6"/>
  <c r="I6401" i="6" s="1"/>
  <c r="H6409" i="6"/>
  <c r="I6409" i="6" s="1"/>
  <c r="H6412" i="6"/>
  <c r="I6412" i="6" s="1"/>
  <c r="H6418" i="6"/>
  <c r="I6418" i="6" s="1"/>
  <c r="H6425" i="6"/>
  <c r="I6425" i="6" s="1"/>
  <c r="H6428" i="6"/>
  <c r="I6428" i="6" s="1"/>
  <c r="H6434" i="6"/>
  <c r="I6434" i="6" s="1"/>
  <c r="H6441" i="6"/>
  <c r="I6441" i="6" s="1"/>
  <c r="H6444" i="6"/>
  <c r="I6444" i="6" s="1"/>
  <c r="H6450" i="6"/>
  <c r="I6450" i="6" s="1"/>
  <c r="H6536" i="6"/>
  <c r="I6536" i="6" s="1"/>
  <c r="H6574" i="6"/>
  <c r="I6574" i="6" s="1"/>
  <c r="H6248" i="6"/>
  <c r="I6248" i="6" s="1"/>
  <c r="H6256" i="6"/>
  <c r="I6256" i="6" s="1"/>
  <c r="H6264" i="6"/>
  <c r="I6264" i="6" s="1"/>
  <c r="H6288" i="6"/>
  <c r="I6288" i="6" s="1"/>
  <c r="H6296" i="6"/>
  <c r="I6296" i="6" s="1"/>
  <c r="H6304" i="6"/>
  <c r="I6304" i="6" s="1"/>
  <c r="H6312" i="6"/>
  <c r="I6312" i="6" s="1"/>
  <c r="H6320" i="6"/>
  <c r="I6320" i="6" s="1"/>
  <c r="H6328" i="6"/>
  <c r="I6328" i="6" s="1"/>
  <c r="H6336" i="6"/>
  <c r="I6336" i="6" s="1"/>
  <c r="H6344" i="6"/>
  <c r="I6344" i="6" s="1"/>
  <c r="H6352" i="6"/>
  <c r="I6352" i="6" s="1"/>
  <c r="H6360" i="6"/>
  <c r="I6360" i="6" s="1"/>
  <c r="H6368" i="6"/>
  <c r="I6368" i="6" s="1"/>
  <c r="H6376" i="6"/>
  <c r="I6376" i="6" s="1"/>
  <c r="H6387" i="6"/>
  <c r="I6387" i="6" s="1"/>
  <c r="H6396" i="6"/>
  <c r="I6396" i="6" s="1"/>
  <c r="H6399" i="6"/>
  <c r="I6399" i="6" s="1"/>
  <c r="H6415" i="6"/>
  <c r="I6415" i="6" s="1"/>
  <c r="H6431" i="6"/>
  <c r="I6431" i="6" s="1"/>
  <c r="H6447" i="6"/>
  <c r="I6447" i="6" s="1"/>
  <c r="H6465" i="6"/>
  <c r="I6465" i="6" s="1"/>
  <c r="H6474" i="6"/>
  <c r="I6474" i="6" s="1"/>
  <c r="H6482" i="6"/>
  <c r="I6482" i="6" s="1"/>
  <c r="H6490" i="6"/>
  <c r="I6490" i="6" s="1"/>
  <c r="H6498" i="6"/>
  <c r="I6498" i="6" s="1"/>
  <c r="H6506" i="6"/>
  <c r="I6506" i="6" s="1"/>
  <c r="H6510" i="6"/>
  <c r="I6510" i="6" s="1"/>
  <c r="H6526" i="6"/>
  <c r="I6526" i="6" s="1"/>
  <c r="H6560" i="6"/>
  <c r="I6560" i="6" s="1"/>
  <c r="H6568" i="6"/>
  <c r="I6568" i="6" s="1"/>
  <c r="H6098" i="6"/>
  <c r="I6098" i="6" s="1"/>
  <c r="H6106" i="6"/>
  <c r="I6106" i="6" s="1"/>
  <c r="H6114" i="6"/>
  <c r="I6114" i="6" s="1"/>
  <c r="H6122" i="6"/>
  <c r="I6122" i="6" s="1"/>
  <c r="H6130" i="6"/>
  <c r="I6130" i="6" s="1"/>
  <c r="H6138" i="6"/>
  <c r="I6138" i="6" s="1"/>
  <c r="H6146" i="6"/>
  <c r="I6146" i="6" s="1"/>
  <c r="H6154" i="6"/>
  <c r="I6154" i="6" s="1"/>
  <c r="H6162" i="6"/>
  <c r="I6162" i="6" s="1"/>
  <c r="H6170" i="6"/>
  <c r="I6170" i="6" s="1"/>
  <c r="H6178" i="6"/>
  <c r="I6178" i="6" s="1"/>
  <c r="H6186" i="6"/>
  <c r="I6186" i="6" s="1"/>
  <c r="H6194" i="6"/>
  <c r="I6194" i="6" s="1"/>
  <c r="H6210" i="6"/>
  <c r="I6210" i="6" s="1"/>
  <c r="H6218" i="6"/>
  <c r="I6218" i="6" s="1"/>
  <c r="H6226" i="6"/>
  <c r="I6226" i="6" s="1"/>
  <c r="H6234" i="6"/>
  <c r="I6234" i="6" s="1"/>
  <c r="H6242" i="6"/>
  <c r="I6242" i="6" s="1"/>
  <c r="H6250" i="6"/>
  <c r="I6250" i="6" s="1"/>
  <c r="H6258" i="6"/>
  <c r="I6258" i="6" s="1"/>
  <c r="H6266" i="6"/>
  <c r="I6266" i="6" s="1"/>
  <c r="H6282" i="6"/>
  <c r="I6282" i="6" s="1"/>
  <c r="H6290" i="6"/>
  <c r="I6290" i="6" s="1"/>
  <c r="H6298" i="6"/>
  <c r="I6298" i="6" s="1"/>
  <c r="H6306" i="6"/>
  <c r="I6306" i="6" s="1"/>
  <c r="H6314" i="6"/>
  <c r="I6314" i="6" s="1"/>
  <c r="H6322" i="6"/>
  <c r="I6322" i="6" s="1"/>
  <c r="H6330" i="6"/>
  <c r="I6330" i="6" s="1"/>
  <c r="H6338" i="6"/>
  <c r="I6338" i="6" s="1"/>
  <c r="H6346" i="6"/>
  <c r="I6346" i="6" s="1"/>
  <c r="H6354" i="6"/>
  <c r="I6354" i="6" s="1"/>
  <c r="H6362" i="6"/>
  <c r="I6362" i="6" s="1"/>
  <c r="H6370" i="6"/>
  <c r="I6370" i="6" s="1"/>
  <c r="H6378" i="6"/>
  <c r="I6378" i="6" s="1"/>
  <c r="H6385" i="6"/>
  <c r="I6385" i="6" s="1"/>
  <c r="H6395" i="6"/>
  <c r="I6395" i="6" s="1"/>
  <c r="H6404" i="6"/>
  <c r="I6404" i="6" s="1"/>
  <c r="H6417" i="6"/>
  <c r="I6417" i="6" s="1"/>
  <c r="H6420" i="6"/>
  <c r="I6420" i="6" s="1"/>
  <c r="H6426" i="6"/>
  <c r="I6426" i="6" s="1"/>
  <c r="H6433" i="6"/>
  <c r="I6433" i="6" s="1"/>
  <c r="H6436" i="6"/>
  <c r="I6436" i="6" s="1"/>
  <c r="H6442" i="6"/>
  <c r="I6442" i="6" s="1"/>
  <c r="H6449" i="6"/>
  <c r="I6449" i="6" s="1"/>
  <c r="H6452" i="6"/>
  <c r="I6452" i="6" s="1"/>
  <c r="H6457" i="6"/>
  <c r="I6457" i="6" s="1"/>
  <c r="H6466" i="6"/>
  <c r="I6466" i="6" s="1"/>
  <c r="H6468" i="6"/>
  <c r="I6468" i="6" s="1"/>
  <c r="H6542" i="6"/>
  <c r="I6542" i="6" s="1"/>
  <c r="H6381" i="6"/>
  <c r="I6381" i="6" s="1"/>
  <c r="H6389" i="6"/>
  <c r="I6389" i="6" s="1"/>
  <c r="H6405" i="6"/>
  <c r="I6405" i="6" s="1"/>
  <c r="H6413" i="6"/>
  <c r="I6413" i="6" s="1"/>
  <c r="H6421" i="6"/>
  <c r="I6421" i="6" s="1"/>
  <c r="H6429" i="6"/>
  <c r="I6429" i="6" s="1"/>
  <c r="H6437" i="6"/>
  <c r="I6437" i="6" s="1"/>
  <c r="H6445" i="6"/>
  <c r="I6445" i="6" s="1"/>
  <c r="H6453" i="6"/>
  <c r="I6453" i="6" s="1"/>
  <c r="H6461" i="6"/>
  <c r="I6461" i="6" s="1"/>
  <c r="H6469" i="6"/>
  <c r="I6469" i="6" s="1"/>
  <c r="H6477" i="6"/>
  <c r="I6477" i="6" s="1"/>
  <c r="H6485" i="6"/>
  <c r="I6485" i="6" s="1"/>
  <c r="H6493" i="6"/>
  <c r="I6493" i="6" s="1"/>
  <c r="H6501" i="6"/>
  <c r="I6501" i="6" s="1"/>
  <c r="H6514" i="6"/>
  <c r="I6514" i="6" s="1"/>
  <c r="H6517" i="6"/>
  <c r="I6517" i="6" s="1"/>
  <c r="H6527" i="6"/>
  <c r="I6527" i="6" s="1"/>
  <c r="H6537" i="6"/>
  <c r="I6537" i="6" s="1"/>
  <c r="H6546" i="6"/>
  <c r="I6546" i="6" s="1"/>
  <c r="H6559" i="6"/>
  <c r="I6559" i="6" s="1"/>
  <c r="H6569" i="6"/>
  <c r="I6569" i="6" s="1"/>
  <c r="H6578" i="6"/>
  <c r="I6578" i="6" s="1"/>
  <c r="H6586" i="6"/>
  <c r="I6586" i="6" s="1"/>
  <c r="H6593" i="6"/>
  <c r="I6593" i="6" s="1"/>
  <c r="H6602" i="6"/>
  <c r="I6602" i="6" s="1"/>
  <c r="H6455" i="6"/>
  <c r="I6455" i="6" s="1"/>
  <c r="H6463" i="6"/>
  <c r="I6463" i="6" s="1"/>
  <c r="H6471" i="6"/>
  <c r="I6471" i="6" s="1"/>
  <c r="H6479" i="6"/>
  <c r="I6479" i="6" s="1"/>
  <c r="H6487" i="6"/>
  <c r="I6487" i="6" s="1"/>
  <c r="H6495" i="6"/>
  <c r="I6495" i="6" s="1"/>
  <c r="H6503" i="6"/>
  <c r="I6503" i="6" s="1"/>
  <c r="H6513" i="6"/>
  <c r="I6513" i="6" s="1"/>
  <c r="H6522" i="6"/>
  <c r="I6522" i="6" s="1"/>
  <c r="H6525" i="6"/>
  <c r="I6525" i="6" s="1"/>
  <c r="H6535" i="6"/>
  <c r="I6535" i="6" s="1"/>
  <c r="H6545" i="6"/>
  <c r="I6545" i="6" s="1"/>
  <c r="H6554" i="6"/>
  <c r="I6554" i="6" s="1"/>
  <c r="H6557" i="6"/>
  <c r="I6557" i="6" s="1"/>
  <c r="H6567" i="6"/>
  <c r="I6567" i="6" s="1"/>
  <c r="H6577" i="6"/>
  <c r="I6577" i="6" s="1"/>
  <c r="H6583" i="6"/>
  <c r="I6583" i="6" s="1"/>
  <c r="H6599" i="6"/>
  <c r="I6599" i="6" s="1"/>
  <c r="H6618" i="6"/>
  <c r="I6618" i="6" s="1"/>
  <c r="H6473" i="6"/>
  <c r="I6473" i="6" s="1"/>
  <c r="H6481" i="6"/>
  <c r="I6481" i="6" s="1"/>
  <c r="H6489" i="6"/>
  <c r="I6489" i="6" s="1"/>
  <c r="H6497" i="6"/>
  <c r="I6497" i="6" s="1"/>
  <c r="H6505" i="6"/>
  <c r="I6505" i="6" s="1"/>
  <c r="H6511" i="6"/>
  <c r="I6511" i="6" s="1"/>
  <c r="H6521" i="6"/>
  <c r="I6521" i="6" s="1"/>
  <c r="H6530" i="6"/>
  <c r="I6530" i="6" s="1"/>
  <c r="H6533" i="6"/>
  <c r="I6533" i="6" s="1"/>
  <c r="H6543" i="6"/>
  <c r="I6543" i="6" s="1"/>
  <c r="H6553" i="6"/>
  <c r="I6553" i="6" s="1"/>
  <c r="H6562" i="6"/>
  <c r="I6562" i="6" s="1"/>
  <c r="H6565" i="6"/>
  <c r="I6565" i="6" s="1"/>
  <c r="H6575" i="6"/>
  <c r="I6575" i="6" s="1"/>
  <c r="H6585" i="6"/>
  <c r="I6585" i="6" s="1"/>
  <c r="H6594" i="6"/>
  <c r="I6594" i="6" s="1"/>
  <c r="H6601" i="6"/>
  <c r="I6601" i="6" s="1"/>
  <c r="H6609" i="6"/>
  <c r="I6609" i="6" s="1"/>
  <c r="H6626" i="6"/>
  <c r="I6626" i="6" s="1"/>
  <c r="H6634" i="6"/>
  <c r="I6634" i="6" s="1"/>
  <c r="H6642" i="6"/>
  <c r="I6642" i="6" s="1"/>
  <c r="H6403" i="6"/>
  <c r="I6403" i="6" s="1"/>
  <c r="H6411" i="6"/>
  <c r="I6411" i="6" s="1"/>
  <c r="H6419" i="6"/>
  <c r="I6419" i="6" s="1"/>
  <c r="H6427" i="6"/>
  <c r="I6427" i="6" s="1"/>
  <c r="H6435" i="6"/>
  <c r="I6435" i="6" s="1"/>
  <c r="H6443" i="6"/>
  <c r="I6443" i="6" s="1"/>
  <c r="H6451" i="6"/>
  <c r="I6451" i="6" s="1"/>
  <c r="H6459" i="6"/>
  <c r="I6459" i="6" s="1"/>
  <c r="H6467" i="6"/>
  <c r="I6467" i="6" s="1"/>
  <c r="H6475" i="6"/>
  <c r="I6475" i="6" s="1"/>
  <c r="H6483" i="6"/>
  <c r="I6483" i="6" s="1"/>
  <c r="H6491" i="6"/>
  <c r="I6491" i="6" s="1"/>
  <c r="H6499" i="6"/>
  <c r="I6499" i="6" s="1"/>
  <c r="H6507" i="6"/>
  <c r="I6507" i="6" s="1"/>
  <c r="H6509" i="6"/>
  <c r="I6509" i="6" s="1"/>
  <c r="H6519" i="6"/>
  <c r="I6519" i="6" s="1"/>
  <c r="H6538" i="6"/>
  <c r="I6538" i="6" s="1"/>
  <c r="H6541" i="6"/>
  <c r="I6541" i="6" s="1"/>
  <c r="H6551" i="6"/>
  <c r="I6551" i="6" s="1"/>
  <c r="H6561" i="6"/>
  <c r="I6561" i="6" s="1"/>
  <c r="H6570" i="6"/>
  <c r="I6570" i="6" s="1"/>
  <c r="H6573" i="6"/>
  <c r="I6573" i="6" s="1"/>
  <c r="H6591" i="6"/>
  <c r="I6591" i="6" s="1"/>
  <c r="H6515" i="6"/>
  <c r="I6515" i="6" s="1"/>
  <c r="H6523" i="6"/>
  <c r="I6523" i="6" s="1"/>
  <c r="H6531" i="6"/>
  <c r="I6531" i="6" s="1"/>
  <c r="H6539" i="6"/>
  <c r="I6539" i="6" s="1"/>
  <c r="H6547" i="6"/>
  <c r="I6547" i="6" s="1"/>
  <c r="H6555" i="6"/>
  <c r="I6555" i="6" s="1"/>
  <c r="H6563" i="6"/>
  <c r="I6563" i="6" s="1"/>
  <c r="H6579" i="6"/>
  <c r="I6579" i="6" s="1"/>
  <c r="H6587" i="6"/>
  <c r="I6587" i="6" s="1"/>
  <c r="H6595" i="6"/>
  <c r="I6595" i="6" s="1"/>
  <c r="H6603" i="6"/>
  <c r="I6603" i="6" s="1"/>
  <c r="H6611" i="6"/>
  <c r="I6611" i="6" s="1"/>
  <c r="H6619" i="6"/>
  <c r="I6619" i="6" s="1"/>
  <c r="H6627" i="6"/>
  <c r="I6627" i="6" s="1"/>
  <c r="H6635" i="6"/>
  <c r="I6635" i="6" s="1"/>
  <c r="H6686" i="6"/>
  <c r="I6686" i="6" s="1"/>
  <c r="H6581" i="6"/>
  <c r="I6581" i="6" s="1"/>
  <c r="H6589" i="6"/>
  <c r="I6589" i="6" s="1"/>
  <c r="H6597" i="6"/>
  <c r="I6597" i="6" s="1"/>
  <c r="H6605" i="6"/>
  <c r="I6605" i="6" s="1"/>
  <c r="H6613" i="6"/>
  <c r="I6613" i="6" s="1"/>
  <c r="H6629" i="6"/>
  <c r="I6629" i="6" s="1"/>
  <c r="H6637" i="6"/>
  <c r="I6637" i="6" s="1"/>
  <c r="H6644" i="6"/>
  <c r="I6644" i="6" s="1"/>
  <c r="H6647" i="6"/>
  <c r="I6647" i="6" s="1"/>
  <c r="H6650" i="6"/>
  <c r="I6650" i="6" s="1"/>
  <c r="H6607" i="6"/>
  <c r="I6607" i="6" s="1"/>
  <c r="H6615" i="6"/>
  <c r="I6615" i="6" s="1"/>
  <c r="H6623" i="6"/>
  <c r="I6623" i="6" s="1"/>
  <c r="H6631" i="6"/>
  <c r="I6631" i="6" s="1"/>
  <c r="H6639" i="6"/>
  <c r="I6639" i="6" s="1"/>
  <c r="H6654" i="6"/>
  <c r="I6654" i="6" s="1"/>
  <c r="H6658" i="6"/>
  <c r="I6658" i="6" s="1"/>
  <c r="H6662" i="6"/>
  <c r="I6662" i="6" s="1"/>
  <c r="H6666" i="6"/>
  <c r="I6666" i="6" s="1"/>
  <c r="H6670" i="6"/>
  <c r="I6670" i="6" s="1"/>
  <c r="H6674" i="6"/>
  <c r="I6674" i="6" s="1"/>
  <c r="H6678" i="6"/>
  <c r="I6678" i="6" s="1"/>
  <c r="H6682" i="6"/>
  <c r="I6682" i="6" s="1"/>
  <c r="H6625" i="6"/>
  <c r="I6625" i="6" s="1"/>
  <c r="H6633" i="6"/>
  <c r="I6633" i="6" s="1"/>
  <c r="H6641" i="6"/>
  <c r="I6641" i="6" s="1"/>
  <c r="H6643" i="6"/>
  <c r="I6643" i="6" s="1"/>
  <c r="H6646" i="6"/>
  <c r="I6646" i="6" s="1"/>
  <c r="H6648" i="6"/>
  <c r="I6648" i="6" s="1"/>
  <c r="H6651" i="6"/>
  <c r="I6651" i="6" s="1"/>
  <c r="H6655" i="6"/>
  <c r="I6655" i="6" s="1"/>
  <c r="H6659" i="6"/>
  <c r="I6659" i="6" s="1"/>
  <c r="H6663" i="6"/>
  <c r="I6663" i="6" s="1"/>
  <c r="H6667" i="6"/>
  <c r="I6667" i="6" s="1"/>
  <c r="H6671" i="6"/>
  <c r="I6671" i="6" s="1"/>
  <c r="H6675" i="6"/>
  <c r="I6675" i="6" s="1"/>
  <c r="H6679" i="6"/>
  <c r="I6679" i="6" s="1"/>
  <c r="H6694" i="6"/>
  <c r="I6694" i="6" s="1"/>
  <c r="H6698" i="6"/>
  <c r="I6698" i="6" s="1"/>
  <c r="H6702" i="6"/>
  <c r="I6702" i="6" s="1"/>
  <c r="H6706" i="6"/>
  <c r="I6706" i="6" s="1"/>
  <c r="H6710" i="6"/>
  <c r="I6710" i="6" s="1"/>
  <c r="H6714" i="6"/>
  <c r="I6714" i="6" s="1"/>
  <c r="H6718" i="6"/>
  <c r="I6718" i="6" s="1"/>
  <c r="H6722" i="6"/>
  <c r="I6722" i="6" s="1"/>
  <c r="H6726" i="6"/>
  <c r="I6726" i="6" s="1"/>
  <c r="H6730" i="6"/>
  <c r="I6730" i="6" s="1"/>
  <c r="H6734" i="6"/>
  <c r="I6734" i="6" s="1"/>
  <c r="H6738" i="6"/>
  <c r="I6738" i="6" s="1"/>
  <c r="H6742" i="6"/>
  <c r="I6742" i="6" s="1"/>
  <c r="H6746" i="6"/>
  <c r="I6746" i="6" s="1"/>
  <c r="H6750" i="6"/>
  <c r="I6750" i="6" s="1"/>
  <c r="H6754" i="6"/>
  <c r="I6754" i="6" s="1"/>
  <c r="H6758" i="6"/>
  <c r="I6758" i="6" s="1"/>
  <c r="H6762" i="6"/>
  <c r="I6762" i="6" s="1"/>
  <c r="H6766" i="6"/>
  <c r="I6766" i="6" s="1"/>
  <c r="H6770" i="6"/>
  <c r="I6770" i="6" s="1"/>
  <c r="H6774" i="6"/>
  <c r="I6774" i="6" s="1"/>
  <c r="H6778" i="6"/>
  <c r="I6778" i="6" s="1"/>
  <c r="H6782" i="6"/>
  <c r="I6782" i="6" s="1"/>
  <c r="H6790" i="6"/>
  <c r="I6790" i="6" s="1"/>
  <c r="H6794" i="6"/>
  <c r="I6794" i="6" s="1"/>
  <c r="H6798" i="6"/>
  <c r="I6798" i="6" s="1"/>
  <c r="H6645" i="6"/>
  <c r="I6645" i="6" s="1"/>
  <c r="H6649" i="6"/>
  <c r="I6649" i="6" s="1"/>
  <c r="H6653" i="6"/>
  <c r="I6653" i="6" s="1"/>
  <c r="H6657" i="6"/>
  <c r="I6657" i="6" s="1"/>
  <c r="H6661" i="6"/>
  <c r="I6661" i="6" s="1"/>
  <c r="H6665" i="6"/>
  <c r="I6665" i="6" s="1"/>
  <c r="H6669" i="6"/>
  <c r="I6669" i="6" s="1"/>
  <c r="H6673" i="6"/>
  <c r="I6673" i="6" s="1"/>
  <c r="H6677" i="6"/>
  <c r="I6677" i="6" s="1"/>
  <c r="H6681" i="6"/>
  <c r="I6681" i="6" s="1"/>
  <c r="H6685" i="6"/>
  <c r="I6685" i="6" s="1"/>
  <c r="H6689" i="6"/>
  <c r="I6689" i="6" s="1"/>
  <c r="H6693" i="6"/>
  <c r="I6693" i="6" s="1"/>
  <c r="H6697" i="6"/>
  <c r="I6697" i="6" s="1"/>
  <c r="H6701" i="6"/>
  <c r="I6701" i="6" s="1"/>
  <c r="H6705" i="6"/>
  <c r="I6705" i="6" s="1"/>
  <c r="H6713" i="6"/>
  <c r="I6713" i="6" s="1"/>
  <c r="H6717" i="6"/>
  <c r="I6717" i="6" s="1"/>
  <c r="H6721" i="6"/>
  <c r="I6721" i="6" s="1"/>
  <c r="H6725" i="6"/>
  <c r="I6725" i="6" s="1"/>
  <c r="H6729" i="6"/>
  <c r="I6729" i="6" s="1"/>
  <c r="H6733" i="6"/>
  <c r="I6733" i="6" s="1"/>
  <c r="H6737" i="6"/>
  <c r="I6737" i="6" s="1"/>
  <c r="H6741" i="6"/>
  <c r="I6741" i="6" s="1"/>
  <c r="H6745" i="6"/>
  <c r="I6745" i="6" s="1"/>
  <c r="H6749" i="6"/>
  <c r="I6749" i="6" s="1"/>
  <c r="H6753" i="6"/>
  <c r="I6753" i="6" s="1"/>
  <c r="H6757" i="6"/>
  <c r="I6757" i="6" s="1"/>
  <c r="H6761" i="6"/>
  <c r="I6761" i="6" s="1"/>
  <c r="H6765" i="6"/>
  <c r="I6765" i="6" s="1"/>
  <c r="H6769" i="6"/>
  <c r="I6769" i="6" s="1"/>
  <c r="H6773" i="6"/>
  <c r="I6773" i="6" s="1"/>
  <c r="H6777" i="6"/>
  <c r="I6777" i="6" s="1"/>
  <c r="H6781" i="6"/>
  <c r="I6781" i="6" s="1"/>
  <c r="H6785" i="6"/>
  <c r="I6785" i="6" s="1"/>
  <c r="H6789" i="6"/>
  <c r="I6789" i="6" s="1"/>
  <c r="H6793" i="6"/>
  <c r="I6793" i="6" s="1"/>
  <c r="H6797" i="6"/>
  <c r="I6797" i="6" s="1"/>
  <c r="H6801" i="6"/>
  <c r="I6801" i="6" s="1"/>
  <c r="H6652" i="6"/>
  <c r="I6652" i="6" s="1"/>
  <c r="H6660" i="6"/>
  <c r="I6660" i="6" s="1"/>
  <c r="H6664" i="6"/>
  <c r="I6664" i="6" s="1"/>
  <c r="H6668" i="6"/>
  <c r="I6668" i="6" s="1"/>
  <c r="H6672" i="6"/>
  <c r="I6672" i="6" s="1"/>
  <c r="H6676" i="6"/>
  <c r="I6676" i="6" s="1"/>
  <c r="H6680" i="6"/>
  <c r="I6680" i="6" s="1"/>
  <c r="H6684" i="6"/>
  <c r="I6684" i="6" s="1"/>
  <c r="H6688" i="6"/>
  <c r="I6688" i="6" s="1"/>
  <c r="H6692" i="6"/>
  <c r="I6692" i="6" s="1"/>
  <c r="H6700" i="6"/>
  <c r="I6700" i="6" s="1"/>
  <c r="H6704" i="6"/>
  <c r="I6704" i="6" s="1"/>
  <c r="H6708" i="6"/>
  <c r="I6708" i="6" s="1"/>
  <c r="H6712" i="6"/>
  <c r="I6712" i="6" s="1"/>
  <c r="H6716" i="6"/>
  <c r="I6716" i="6" s="1"/>
  <c r="H6720" i="6"/>
  <c r="I6720" i="6" s="1"/>
  <c r="H6724" i="6"/>
  <c r="I6724" i="6" s="1"/>
  <c r="H6728" i="6"/>
  <c r="I6728" i="6" s="1"/>
  <c r="H6732" i="6"/>
  <c r="I6732" i="6" s="1"/>
  <c r="H6736" i="6"/>
  <c r="I6736" i="6" s="1"/>
  <c r="H6740" i="6"/>
  <c r="I6740" i="6" s="1"/>
  <c r="H6744" i="6"/>
  <c r="I6744" i="6" s="1"/>
  <c r="H6748" i="6"/>
  <c r="I6748" i="6" s="1"/>
  <c r="H6752" i="6"/>
  <c r="I6752" i="6" s="1"/>
  <c r="H6756" i="6"/>
  <c r="I6756" i="6" s="1"/>
  <c r="H6760" i="6"/>
  <c r="I6760" i="6" s="1"/>
  <c r="H6764" i="6"/>
  <c r="I6764" i="6" s="1"/>
  <c r="H6768" i="6"/>
  <c r="I6768" i="6" s="1"/>
  <c r="H6772" i="6"/>
  <c r="I6772" i="6" s="1"/>
  <c r="H6776" i="6"/>
  <c r="I6776" i="6" s="1"/>
  <c r="H6780" i="6"/>
  <c r="I6780" i="6" s="1"/>
  <c r="H6784" i="6"/>
  <c r="I6784" i="6" s="1"/>
  <c r="H6788" i="6"/>
  <c r="I6788" i="6" s="1"/>
  <c r="H6792" i="6"/>
  <c r="I6792" i="6" s="1"/>
  <c r="H6796" i="6"/>
  <c r="I6796" i="6" s="1"/>
  <c r="H6800" i="6"/>
  <c r="I6800" i="6" s="1"/>
  <c r="H6683" i="6"/>
  <c r="I6683" i="6" s="1"/>
  <c r="H6691" i="6"/>
  <c r="I6691" i="6" s="1"/>
  <c r="H6695" i="6"/>
  <c r="I6695" i="6" s="1"/>
  <c r="H6699" i="6"/>
  <c r="I6699" i="6" s="1"/>
  <c r="H6707" i="6"/>
  <c r="I6707" i="6" s="1"/>
  <c r="H6711" i="6"/>
  <c r="I6711" i="6" s="1"/>
  <c r="H6719" i="6"/>
  <c r="I6719" i="6" s="1"/>
  <c r="H6723" i="6"/>
  <c r="I6723" i="6" s="1"/>
  <c r="H6727" i="6"/>
  <c r="I6727" i="6" s="1"/>
  <c r="H6731" i="6"/>
  <c r="I6731" i="6" s="1"/>
  <c r="H6735" i="6"/>
  <c r="I6735" i="6" s="1"/>
  <c r="H6739" i="6"/>
  <c r="I6739" i="6" s="1"/>
  <c r="H6743" i="6"/>
  <c r="I6743" i="6" s="1"/>
  <c r="H6747" i="6"/>
  <c r="I6747" i="6" s="1"/>
  <c r="H6751" i="6"/>
  <c r="I6751" i="6" s="1"/>
  <c r="H6755" i="6"/>
  <c r="I6755" i="6" s="1"/>
  <c r="H6759" i="6"/>
  <c r="I6759" i="6" s="1"/>
  <c r="H6763" i="6"/>
  <c r="I6763" i="6" s="1"/>
  <c r="H6767" i="6"/>
  <c r="I6767" i="6" s="1"/>
  <c r="H6771" i="6"/>
  <c r="I6771" i="6" s="1"/>
  <c r="H6775" i="6"/>
  <c r="I6775" i="6" s="1"/>
  <c r="H6779" i="6"/>
  <c r="I6779" i="6" s="1"/>
  <c r="H6783" i="6"/>
  <c r="I6783" i="6" s="1"/>
  <c r="H6787" i="6"/>
  <c r="I6787" i="6" s="1"/>
  <c r="H6791" i="6"/>
  <c r="I6791" i="6" s="1"/>
  <c r="H6795" i="6"/>
  <c r="I6795" i="6" s="1"/>
  <c r="H6799" i="6"/>
  <c r="I6799" i="6" s="1"/>
  <c r="H6904" i="6"/>
  <c r="I6904" i="6" s="1"/>
  <c r="H6906" i="6"/>
  <c r="I6906" i="6" s="1"/>
  <c r="H6908" i="6"/>
  <c r="I6908" i="6" s="1"/>
  <c r="I6552" i="6" l="1"/>
  <c r="I6191" i="6"/>
  <c r="I5114" i="6"/>
  <c r="I5717" i="6"/>
  <c r="I4886" i="6"/>
  <c r="I5987" i="6"/>
  <c r="I5026" i="6"/>
  <c r="I6826" i="6"/>
  <c r="I5798" i="6"/>
  <c r="I6099" i="6"/>
  <c r="I6715" i="6"/>
  <c r="I5195" i="6"/>
  <c r="I3783" i="6"/>
  <c r="I5871" i="6"/>
  <c r="I5749" i="6"/>
  <c r="P47" i="1" l="1"/>
  <c r="P48" i="1"/>
  <c r="F2" i="8" l="1"/>
  <c r="H2" i="8"/>
  <c r="F3" i="8"/>
  <c r="H3" i="8"/>
  <c r="F4" i="8"/>
  <c r="G4" i="8" s="1"/>
  <c r="H4" i="8"/>
  <c r="F5" i="8"/>
  <c r="H5" i="8"/>
  <c r="F6" i="8"/>
  <c r="H6" i="8"/>
  <c r="F7" i="8"/>
  <c r="H7" i="8"/>
  <c r="F8" i="8"/>
  <c r="G8" i="8"/>
  <c r="H8" i="8"/>
  <c r="F9" i="8"/>
  <c r="G9" i="8" s="1"/>
  <c r="H9" i="8"/>
  <c r="F10" i="8"/>
  <c r="H10" i="8"/>
  <c r="F11" i="8"/>
  <c r="G11" i="8" s="1"/>
  <c r="H11" i="8"/>
  <c r="F12" i="8"/>
  <c r="H12" i="8"/>
  <c r="F13" i="8"/>
  <c r="H13" i="8"/>
  <c r="F14" i="8"/>
  <c r="H14" i="8"/>
  <c r="F15" i="8"/>
  <c r="H15" i="8"/>
  <c r="F16" i="8"/>
  <c r="H16" i="8"/>
  <c r="F17" i="8"/>
  <c r="H17" i="8"/>
  <c r="F18" i="8"/>
  <c r="H18" i="8"/>
  <c r="F19" i="8"/>
  <c r="H19" i="8"/>
  <c r="F20" i="8"/>
  <c r="H20" i="8"/>
  <c r="F21" i="8"/>
  <c r="H21" i="8"/>
  <c r="F22" i="8"/>
  <c r="H22" i="8"/>
  <c r="F23" i="8"/>
  <c r="G23" i="8" s="1"/>
  <c r="H23" i="8"/>
  <c r="F24" i="8"/>
  <c r="H24" i="8"/>
  <c r="F25" i="8"/>
  <c r="H25" i="8"/>
  <c r="F26" i="8"/>
  <c r="H26" i="8"/>
  <c r="F27" i="8"/>
  <c r="H27" i="8"/>
  <c r="F28" i="8"/>
  <c r="G28" i="8" s="1"/>
  <c r="H28" i="8"/>
  <c r="F29" i="8"/>
  <c r="H29" i="8"/>
  <c r="F30" i="8"/>
  <c r="H30" i="8"/>
  <c r="F31" i="8"/>
  <c r="H31" i="8"/>
  <c r="F32" i="8"/>
  <c r="H32" i="8"/>
  <c r="F33" i="8"/>
  <c r="H33" i="8"/>
  <c r="F34" i="8"/>
  <c r="G34" i="8" s="1"/>
  <c r="H34" i="8"/>
  <c r="F35" i="8"/>
  <c r="H35" i="8"/>
  <c r="F36" i="8"/>
  <c r="G36" i="8" s="1"/>
  <c r="H36" i="8"/>
  <c r="F37" i="8"/>
  <c r="H37" i="8"/>
  <c r="F38" i="8"/>
  <c r="H38" i="8"/>
  <c r="F39" i="8"/>
  <c r="H39" i="8"/>
  <c r="F40" i="8"/>
  <c r="H40" i="8"/>
  <c r="F41" i="8"/>
  <c r="H41" i="8"/>
  <c r="F42" i="8"/>
  <c r="H42" i="8"/>
  <c r="F43" i="8"/>
  <c r="H43" i="8"/>
  <c r="F44" i="8"/>
  <c r="H44" i="8"/>
  <c r="F45" i="8"/>
  <c r="H45" i="8"/>
  <c r="F46" i="8"/>
  <c r="H46" i="8"/>
  <c r="F47" i="8"/>
  <c r="G47" i="8" s="1"/>
  <c r="H47" i="8"/>
  <c r="F48" i="8"/>
  <c r="H48" i="8"/>
  <c r="F49" i="8"/>
  <c r="H49" i="8"/>
  <c r="F50" i="8"/>
  <c r="H50" i="8"/>
  <c r="F51" i="8"/>
  <c r="H51" i="8"/>
  <c r="F52" i="8"/>
  <c r="H52" i="8"/>
  <c r="F53" i="8"/>
  <c r="H53" i="8"/>
  <c r="F54" i="8"/>
  <c r="G54" i="8" s="1"/>
  <c r="H54" i="8"/>
  <c r="F55" i="8"/>
  <c r="H55" i="8"/>
  <c r="F56" i="8"/>
  <c r="G56" i="8" s="1"/>
  <c r="H56" i="8"/>
  <c r="F57" i="8"/>
  <c r="G57" i="8" s="1"/>
  <c r="H57" i="8"/>
  <c r="F58" i="8"/>
  <c r="H58" i="8"/>
  <c r="F59" i="8"/>
  <c r="H59" i="8"/>
  <c r="F60" i="8"/>
  <c r="H60" i="8"/>
  <c r="F61" i="8"/>
  <c r="H61" i="8"/>
  <c r="F62" i="8"/>
  <c r="H62" i="8"/>
  <c r="F63" i="8"/>
  <c r="H63" i="8"/>
  <c r="F64" i="8"/>
  <c r="H64" i="8"/>
  <c r="F65" i="8"/>
  <c r="G65" i="8" s="1"/>
  <c r="H65" i="8"/>
  <c r="F66" i="8"/>
  <c r="H66" i="8"/>
  <c r="F67" i="8"/>
  <c r="H67" i="8"/>
  <c r="F68" i="8"/>
  <c r="H68" i="8"/>
  <c r="F69" i="8"/>
  <c r="H69" i="8"/>
  <c r="F70" i="8"/>
  <c r="H70" i="8"/>
  <c r="F71" i="8"/>
  <c r="H71" i="8"/>
  <c r="F72" i="8"/>
  <c r="H72" i="8"/>
  <c r="F73" i="8"/>
  <c r="H73" i="8"/>
  <c r="F74" i="8"/>
  <c r="H74" i="8"/>
  <c r="F75" i="8"/>
  <c r="H75" i="8"/>
  <c r="F76" i="8"/>
  <c r="H76" i="8"/>
  <c r="F77" i="8"/>
  <c r="G77" i="8" s="1"/>
  <c r="H77" i="8"/>
  <c r="F78" i="8"/>
  <c r="H78" i="8"/>
  <c r="F79" i="8"/>
  <c r="G79" i="8" s="1"/>
  <c r="H79" i="8"/>
  <c r="F80" i="8"/>
  <c r="H80" i="8"/>
  <c r="F81" i="8"/>
  <c r="G81" i="8" s="1"/>
  <c r="H81" i="8"/>
  <c r="F82" i="8"/>
  <c r="H82" i="8"/>
  <c r="F83" i="8"/>
  <c r="H83" i="8"/>
  <c r="F84" i="8"/>
  <c r="H84" i="8"/>
  <c r="F85" i="8"/>
  <c r="G85" i="8" s="1"/>
  <c r="H85" i="8"/>
  <c r="F86" i="8"/>
  <c r="H86" i="8"/>
  <c r="F87" i="8"/>
  <c r="H87" i="8"/>
  <c r="F88" i="8"/>
  <c r="H88" i="8"/>
  <c r="F89" i="8"/>
  <c r="H89" i="8"/>
  <c r="F90" i="8"/>
  <c r="H90" i="8"/>
  <c r="F91" i="8"/>
  <c r="H91" i="8"/>
  <c r="F92" i="8"/>
  <c r="H92" i="8"/>
  <c r="F93" i="8"/>
  <c r="H93" i="8"/>
  <c r="F94" i="8"/>
  <c r="H94" i="8"/>
  <c r="F95" i="8"/>
  <c r="H95" i="8"/>
  <c r="F96" i="8"/>
  <c r="H96" i="8"/>
  <c r="F97" i="8"/>
  <c r="H97" i="8"/>
  <c r="F98" i="8"/>
  <c r="H98" i="8"/>
  <c r="F99" i="8"/>
  <c r="H99" i="8"/>
  <c r="F100" i="8"/>
  <c r="H100" i="8"/>
  <c r="F101" i="8"/>
  <c r="G101" i="8" s="1"/>
  <c r="H101" i="8"/>
  <c r="F102" i="8"/>
  <c r="G102" i="8" s="1"/>
  <c r="H102" i="8"/>
  <c r="F103" i="8"/>
  <c r="H103" i="8"/>
  <c r="F104" i="8"/>
  <c r="H104" i="8"/>
  <c r="F105" i="8"/>
  <c r="H105" i="8"/>
  <c r="F106" i="8"/>
  <c r="H106" i="8"/>
  <c r="F107" i="8"/>
  <c r="H107" i="8"/>
  <c r="F108" i="8"/>
  <c r="H108" i="8"/>
  <c r="F109" i="8"/>
  <c r="H109" i="8"/>
  <c r="F110" i="8"/>
  <c r="H110" i="8"/>
  <c r="F111" i="8"/>
  <c r="G111" i="8" s="1"/>
  <c r="H111" i="8"/>
  <c r="F112" i="8"/>
  <c r="H112" i="8"/>
  <c r="F113" i="8"/>
  <c r="H113" i="8"/>
  <c r="F114" i="8"/>
  <c r="H114" i="8"/>
  <c r="F115" i="8"/>
  <c r="H115" i="8"/>
  <c r="F116" i="8"/>
  <c r="H116" i="8"/>
  <c r="F117" i="8"/>
  <c r="H117" i="8"/>
  <c r="F118" i="8"/>
  <c r="H118" i="8"/>
  <c r="F119" i="8"/>
  <c r="G119" i="8" s="1"/>
  <c r="H119" i="8"/>
  <c r="F120" i="8"/>
  <c r="H120" i="8"/>
  <c r="F121" i="8"/>
  <c r="H121" i="8"/>
  <c r="F122" i="8"/>
  <c r="H122" i="8"/>
  <c r="F123" i="8"/>
  <c r="G123" i="8" s="1"/>
  <c r="H123" i="8"/>
  <c r="F124" i="8"/>
  <c r="H124" i="8"/>
  <c r="F125" i="8"/>
  <c r="H125" i="8"/>
  <c r="F126" i="8"/>
  <c r="H126" i="8"/>
  <c r="F127" i="8"/>
  <c r="H127" i="8"/>
  <c r="F128" i="8"/>
  <c r="H128" i="8"/>
  <c r="F129" i="8"/>
  <c r="H129" i="8"/>
  <c r="F130" i="8"/>
  <c r="G130" i="8" s="1"/>
  <c r="H130" i="8"/>
  <c r="F131" i="8"/>
  <c r="G131" i="8" s="1"/>
  <c r="H131" i="8"/>
  <c r="F132" i="8"/>
  <c r="G132" i="8" s="1"/>
  <c r="H132" i="8"/>
  <c r="F133" i="8"/>
  <c r="G133" i="8" s="1"/>
  <c r="H133" i="8"/>
  <c r="F134" i="8"/>
  <c r="G134" i="8" s="1"/>
  <c r="H134" i="8"/>
  <c r="F135" i="8"/>
  <c r="H135" i="8"/>
  <c r="F136" i="8"/>
  <c r="H136" i="8"/>
  <c r="F137" i="8"/>
  <c r="G137" i="8" s="1"/>
  <c r="H137" i="8"/>
  <c r="F138" i="8"/>
  <c r="H138" i="8"/>
  <c r="F139" i="8"/>
  <c r="H139" i="8"/>
  <c r="F140" i="8"/>
  <c r="G140" i="8" s="1"/>
  <c r="H140" i="8"/>
  <c r="F141" i="8"/>
  <c r="H141" i="8"/>
  <c r="F142" i="8"/>
  <c r="H142" i="8"/>
  <c r="F143" i="8"/>
  <c r="H143" i="8"/>
  <c r="F144" i="8"/>
  <c r="H144" i="8"/>
  <c r="F145" i="8"/>
  <c r="G145" i="8" s="1"/>
  <c r="H145" i="8"/>
  <c r="F146" i="8"/>
  <c r="H146" i="8"/>
  <c r="F147" i="8"/>
  <c r="H147" i="8"/>
  <c r="F148" i="8"/>
  <c r="H148" i="8"/>
  <c r="F149" i="8"/>
  <c r="H149" i="8"/>
  <c r="F150" i="8"/>
  <c r="G150" i="8" s="1"/>
  <c r="H150" i="8"/>
  <c r="F151" i="8"/>
  <c r="G151" i="8" s="1"/>
  <c r="H151" i="8"/>
  <c r="F152" i="8"/>
  <c r="H152" i="8"/>
  <c r="F153" i="8"/>
  <c r="H153" i="8"/>
  <c r="F154" i="8"/>
  <c r="H154" i="8"/>
  <c r="F155" i="8"/>
  <c r="H155" i="8"/>
  <c r="F156" i="8"/>
  <c r="H156" i="8"/>
  <c r="F157" i="8"/>
  <c r="G157" i="8" s="1"/>
  <c r="H157" i="8"/>
  <c r="F158" i="8"/>
  <c r="H158" i="8"/>
  <c r="F159" i="8"/>
  <c r="G159" i="8" s="1"/>
  <c r="H159" i="8"/>
  <c r="F160" i="8"/>
  <c r="G160" i="8" s="1"/>
  <c r="H160" i="8"/>
  <c r="F161" i="8"/>
  <c r="G161" i="8" s="1"/>
  <c r="H161" i="8"/>
  <c r="F162" i="8"/>
  <c r="H162" i="8"/>
  <c r="F163" i="8"/>
  <c r="H163" i="8"/>
  <c r="F164" i="8"/>
  <c r="H164" i="8"/>
  <c r="F165" i="8"/>
  <c r="H165" i="8"/>
  <c r="F166" i="8"/>
  <c r="H166" i="8"/>
  <c r="F167" i="8"/>
  <c r="H167" i="8"/>
  <c r="F168" i="8"/>
  <c r="H168" i="8"/>
  <c r="F169" i="8"/>
  <c r="H169" i="8"/>
  <c r="F170" i="8"/>
  <c r="H170" i="8"/>
  <c r="F171" i="8"/>
  <c r="G171" i="8" s="1"/>
  <c r="H171" i="8"/>
  <c r="F172" i="8"/>
  <c r="H172" i="8"/>
  <c r="F173" i="8"/>
  <c r="H173" i="8"/>
  <c r="F174" i="8"/>
  <c r="H174" i="8"/>
  <c r="F175" i="8"/>
  <c r="H175" i="8"/>
  <c r="F176" i="8"/>
  <c r="H176" i="8"/>
  <c r="F177" i="8"/>
  <c r="G177" i="8" s="1"/>
  <c r="H177" i="8"/>
  <c r="F178" i="8"/>
  <c r="G178" i="8" s="1"/>
  <c r="H178" i="8"/>
  <c r="F179" i="8"/>
  <c r="H179" i="8"/>
  <c r="F180" i="8"/>
  <c r="G180" i="8" s="1"/>
  <c r="H180" i="8"/>
  <c r="F181" i="8"/>
  <c r="G181" i="8" s="1"/>
  <c r="H181" i="8"/>
  <c r="F182" i="8"/>
  <c r="H182" i="8"/>
  <c r="F183" i="8"/>
  <c r="H183" i="8"/>
  <c r="F184" i="8"/>
  <c r="G184" i="8"/>
  <c r="H184" i="8"/>
  <c r="F185" i="8"/>
  <c r="H185" i="8"/>
  <c r="F186" i="8"/>
  <c r="G186" i="8" s="1"/>
  <c r="H186" i="8"/>
  <c r="F187" i="8"/>
  <c r="H187" i="8"/>
  <c r="F188" i="8"/>
  <c r="H188" i="8"/>
  <c r="F189" i="8"/>
  <c r="H189" i="8"/>
  <c r="F190" i="8"/>
  <c r="G190" i="8" s="1"/>
  <c r="H190" i="8"/>
  <c r="F191" i="8"/>
  <c r="G191" i="8" s="1"/>
  <c r="H191" i="8"/>
  <c r="F192" i="8"/>
  <c r="G192" i="8" s="1"/>
  <c r="H192" i="8"/>
  <c r="F193" i="8"/>
  <c r="G193" i="8" s="1"/>
  <c r="H193" i="8"/>
  <c r="F194" i="8"/>
  <c r="H194" i="8"/>
  <c r="F195" i="8"/>
  <c r="H195" i="8"/>
  <c r="F196" i="8"/>
  <c r="G196" i="8" s="1"/>
  <c r="H196" i="8"/>
  <c r="F197" i="8"/>
  <c r="G197" i="8" s="1"/>
  <c r="H197" i="8"/>
  <c r="F198" i="8"/>
  <c r="G198" i="8" s="1"/>
  <c r="H198" i="8"/>
  <c r="F199" i="8"/>
  <c r="H199" i="8"/>
  <c r="F200" i="8"/>
  <c r="H200" i="8"/>
  <c r="F201" i="8"/>
  <c r="G201" i="8" s="1"/>
  <c r="H201" i="8"/>
  <c r="F202" i="8"/>
  <c r="G202" i="8" s="1"/>
  <c r="H202" i="8"/>
  <c r="F203" i="8"/>
  <c r="H203" i="8"/>
  <c r="F204" i="8"/>
  <c r="H204" i="8"/>
  <c r="F205" i="8"/>
  <c r="G205" i="8" s="1"/>
  <c r="H205" i="8"/>
  <c r="F206" i="8"/>
  <c r="G206" i="8" s="1"/>
  <c r="H206" i="8"/>
  <c r="F207" i="8"/>
  <c r="H207" i="8"/>
  <c r="F208" i="8"/>
  <c r="H208" i="8"/>
  <c r="F209" i="8"/>
  <c r="H209" i="8"/>
  <c r="F210" i="8"/>
  <c r="G210" i="8" s="1"/>
  <c r="H210" i="8"/>
  <c r="F211" i="8"/>
  <c r="G211" i="8" s="1"/>
  <c r="H211" i="8"/>
  <c r="F212" i="8"/>
  <c r="H212" i="8"/>
  <c r="F213" i="8"/>
  <c r="H213" i="8"/>
  <c r="F214" i="8"/>
  <c r="H214" i="8"/>
  <c r="F215" i="8"/>
  <c r="G215" i="8" s="1"/>
  <c r="H215" i="8"/>
  <c r="F216" i="8"/>
  <c r="H216" i="8"/>
  <c r="F217" i="8"/>
  <c r="H217" i="8"/>
  <c r="F218" i="8"/>
  <c r="H218" i="8"/>
  <c r="F219" i="8"/>
  <c r="H219" i="8"/>
  <c r="F220" i="8"/>
  <c r="G220" i="8" s="1"/>
  <c r="H220" i="8"/>
  <c r="F221" i="8"/>
  <c r="G221" i="8" s="1"/>
  <c r="H221" i="8"/>
  <c r="F222" i="8"/>
  <c r="G222" i="8" s="1"/>
  <c r="H222" i="8"/>
  <c r="F223" i="8"/>
  <c r="G223" i="8" s="1"/>
  <c r="H223" i="8"/>
  <c r="F224" i="8"/>
  <c r="G224" i="8" s="1"/>
  <c r="H224" i="8"/>
  <c r="F225" i="8"/>
  <c r="H225" i="8"/>
  <c r="F226" i="8"/>
  <c r="H226" i="8"/>
  <c r="F227" i="8"/>
  <c r="G227" i="8" s="1"/>
  <c r="H227" i="8"/>
  <c r="F228" i="8"/>
  <c r="H228" i="8"/>
  <c r="F229" i="8"/>
  <c r="H229" i="8"/>
  <c r="F230" i="8"/>
  <c r="H230" i="8"/>
  <c r="F231" i="8"/>
  <c r="H231" i="8"/>
  <c r="F232" i="8"/>
  <c r="H232" i="8"/>
  <c r="F233" i="8"/>
  <c r="H233" i="8"/>
  <c r="F234" i="8"/>
  <c r="H234" i="8"/>
  <c r="F235" i="8"/>
  <c r="G235" i="8" s="1"/>
  <c r="H235" i="8"/>
  <c r="F236" i="8"/>
  <c r="G236" i="8" s="1"/>
  <c r="H236" i="8"/>
  <c r="F237" i="8"/>
  <c r="G237" i="8" s="1"/>
  <c r="H237" i="8"/>
  <c r="F238" i="8"/>
  <c r="G238" i="8" s="1"/>
  <c r="H238" i="8"/>
  <c r="F239" i="8"/>
  <c r="G239" i="8" s="1"/>
  <c r="H239" i="8"/>
  <c r="F240" i="8"/>
  <c r="G240" i="8" s="1"/>
  <c r="H240" i="8"/>
  <c r="F241" i="8"/>
  <c r="G241" i="8" s="1"/>
  <c r="H241" i="8"/>
  <c r="F242" i="8"/>
  <c r="H242" i="8"/>
  <c r="F243" i="8"/>
  <c r="H243" i="8"/>
  <c r="F244" i="8"/>
  <c r="H244" i="8"/>
  <c r="F245" i="8"/>
  <c r="H245" i="8"/>
  <c r="F246" i="8"/>
  <c r="H246" i="8"/>
  <c r="F247" i="8"/>
  <c r="H247" i="8"/>
  <c r="F248" i="8"/>
  <c r="G248" i="8" s="1"/>
  <c r="H248" i="8"/>
  <c r="F249" i="8"/>
  <c r="G249" i="8" s="1"/>
  <c r="H249" i="8"/>
  <c r="F250" i="8"/>
  <c r="H250" i="8"/>
  <c r="F251" i="8"/>
  <c r="G251" i="8" s="1"/>
  <c r="H251" i="8"/>
  <c r="F252" i="8"/>
  <c r="G252" i="8" s="1"/>
  <c r="H252" i="8"/>
  <c r="F253" i="8"/>
  <c r="H253" i="8"/>
  <c r="F254" i="8"/>
  <c r="H254" i="8"/>
  <c r="F255" i="8"/>
  <c r="H255" i="8"/>
  <c r="F256" i="8"/>
  <c r="H256" i="8"/>
  <c r="F257" i="8"/>
  <c r="H257" i="8"/>
  <c r="F258" i="8"/>
  <c r="G258" i="8" s="1"/>
  <c r="H258" i="8"/>
  <c r="F259" i="8"/>
  <c r="G259" i="8" s="1"/>
  <c r="H259" i="8"/>
  <c r="F260" i="8"/>
  <c r="G260" i="8" s="1"/>
  <c r="H260" i="8"/>
  <c r="F261" i="8"/>
  <c r="H261" i="8"/>
  <c r="F262" i="8"/>
  <c r="H262" i="8"/>
  <c r="F263" i="8"/>
  <c r="H263" i="8"/>
  <c r="F264" i="8"/>
  <c r="H264" i="8"/>
  <c r="F265" i="8"/>
  <c r="G265" i="8" s="1"/>
  <c r="H265" i="8"/>
  <c r="F266" i="8"/>
  <c r="G266" i="8" s="1"/>
  <c r="H266" i="8"/>
  <c r="F267" i="8"/>
  <c r="G267" i="8"/>
  <c r="H267" i="8"/>
  <c r="F268" i="8"/>
  <c r="G268" i="8" s="1"/>
  <c r="H268" i="8"/>
  <c r="F269" i="8"/>
  <c r="G269" i="8" s="1"/>
  <c r="H269" i="8"/>
  <c r="F270" i="8"/>
  <c r="G270" i="8" s="1"/>
  <c r="H270" i="8"/>
  <c r="F271" i="8"/>
  <c r="G271" i="8" s="1"/>
  <c r="H271" i="8"/>
  <c r="F272" i="8"/>
  <c r="G272" i="8" s="1"/>
  <c r="H272" i="8"/>
  <c r="F273" i="8"/>
  <c r="G273" i="8" s="1"/>
  <c r="H273" i="8"/>
  <c r="F274" i="8"/>
  <c r="G274" i="8" s="1"/>
  <c r="H274" i="8"/>
  <c r="F275" i="8"/>
  <c r="G275" i="8" s="1"/>
  <c r="H275" i="8"/>
  <c r="F276" i="8"/>
  <c r="G276" i="8" s="1"/>
  <c r="H276" i="8"/>
  <c r="F277" i="8"/>
  <c r="G277" i="8" s="1"/>
  <c r="H277" i="8"/>
  <c r="F278" i="8"/>
  <c r="G278" i="8" s="1"/>
  <c r="H278" i="8"/>
  <c r="F279" i="8"/>
  <c r="H279" i="8"/>
  <c r="F280" i="8"/>
  <c r="H280" i="8"/>
  <c r="F281" i="8"/>
  <c r="H281" i="8"/>
  <c r="F282" i="8"/>
  <c r="H282" i="8"/>
  <c r="F283" i="8"/>
  <c r="H283" i="8"/>
  <c r="F284" i="8"/>
  <c r="H284" i="8"/>
  <c r="F285" i="8"/>
  <c r="H285" i="8"/>
  <c r="F286" i="8"/>
  <c r="H286" i="8"/>
  <c r="F287" i="8"/>
  <c r="H287" i="8"/>
  <c r="F288" i="8"/>
  <c r="H288" i="8"/>
  <c r="F289" i="8"/>
  <c r="G289" i="8" s="1"/>
  <c r="H289" i="8"/>
  <c r="F290" i="8"/>
  <c r="G290" i="8" s="1"/>
  <c r="H290" i="8"/>
  <c r="F291" i="8"/>
  <c r="G291" i="8" s="1"/>
  <c r="H291" i="8"/>
  <c r="F292" i="8"/>
  <c r="G292" i="8" s="1"/>
  <c r="H292" i="8"/>
  <c r="F293" i="8"/>
  <c r="G293" i="8" s="1"/>
  <c r="H293" i="8"/>
  <c r="F294" i="8"/>
  <c r="G294" i="8" s="1"/>
  <c r="H294" i="8"/>
  <c r="F295" i="8"/>
  <c r="G295" i="8" s="1"/>
  <c r="H295" i="8"/>
  <c r="F296" i="8"/>
  <c r="G296" i="8" s="1"/>
  <c r="H296" i="8"/>
  <c r="F297" i="8"/>
  <c r="G297" i="8" s="1"/>
  <c r="H297" i="8"/>
  <c r="F298" i="8"/>
  <c r="H298" i="8"/>
  <c r="F299" i="8"/>
  <c r="G299" i="8" s="1"/>
  <c r="H299" i="8"/>
  <c r="F300" i="8"/>
  <c r="G300" i="8" s="1"/>
  <c r="H300" i="8"/>
  <c r="F301" i="8"/>
  <c r="H301" i="8"/>
  <c r="F302" i="8"/>
  <c r="H302" i="8"/>
  <c r="F303" i="8"/>
  <c r="G303" i="8" s="1"/>
  <c r="H303" i="8"/>
  <c r="F304" i="8"/>
  <c r="H304" i="8"/>
  <c r="F305" i="8"/>
  <c r="H305" i="8"/>
  <c r="F306" i="8"/>
  <c r="H306" i="8"/>
  <c r="F307" i="8"/>
  <c r="H307" i="8"/>
  <c r="F308" i="8"/>
  <c r="G308" i="8" s="1"/>
  <c r="H308" i="8"/>
  <c r="F309" i="8"/>
  <c r="H309" i="8"/>
  <c r="F310" i="8"/>
  <c r="G310" i="8" s="1"/>
  <c r="H310" i="8"/>
  <c r="F311" i="8"/>
  <c r="H311" i="8"/>
  <c r="F312" i="8"/>
  <c r="H312" i="8"/>
  <c r="F313" i="8"/>
  <c r="G313" i="8" s="1"/>
  <c r="H313" i="8"/>
  <c r="F314" i="8"/>
  <c r="G314" i="8" s="1"/>
  <c r="H314" i="8"/>
  <c r="F315" i="8"/>
  <c r="H315" i="8"/>
  <c r="F316" i="8"/>
  <c r="G316" i="8" s="1"/>
  <c r="H316" i="8"/>
  <c r="F317" i="8"/>
  <c r="G317" i="8" s="1"/>
  <c r="H317" i="8"/>
  <c r="F318" i="8"/>
  <c r="G318" i="8" s="1"/>
  <c r="H318" i="8"/>
  <c r="F319" i="8"/>
  <c r="G319" i="8" s="1"/>
  <c r="H319" i="8"/>
  <c r="F320" i="8"/>
  <c r="G320" i="8" s="1"/>
  <c r="H320" i="8"/>
  <c r="F321" i="8"/>
  <c r="G321" i="8"/>
  <c r="H321" i="8"/>
  <c r="F322" i="8"/>
  <c r="G322" i="8" s="1"/>
  <c r="H322" i="8"/>
  <c r="F323" i="8"/>
  <c r="G323" i="8" s="1"/>
  <c r="H323" i="8"/>
  <c r="F324" i="8"/>
  <c r="G324" i="8" s="1"/>
  <c r="H324" i="8"/>
  <c r="F325" i="8"/>
  <c r="G325" i="8" s="1"/>
  <c r="H325" i="8"/>
  <c r="F326" i="8"/>
  <c r="G326" i="8" s="1"/>
  <c r="H326" i="8"/>
  <c r="F327" i="8"/>
  <c r="H327" i="8"/>
  <c r="F328" i="8"/>
  <c r="H328" i="8"/>
  <c r="F329" i="8"/>
  <c r="H329" i="8"/>
  <c r="F330" i="8"/>
  <c r="H330" i="8"/>
  <c r="F331" i="8"/>
  <c r="H331" i="8"/>
  <c r="F332" i="8"/>
  <c r="H332" i="8"/>
  <c r="F333" i="8"/>
  <c r="H333" i="8"/>
  <c r="F334" i="8"/>
  <c r="H334" i="8"/>
  <c r="F335" i="8"/>
  <c r="G335" i="8" s="1"/>
  <c r="H335" i="8"/>
  <c r="F336" i="8"/>
  <c r="H336" i="8"/>
  <c r="F337" i="8"/>
  <c r="H337" i="8"/>
  <c r="F338" i="8"/>
  <c r="H338" i="8"/>
  <c r="F339" i="8"/>
  <c r="H339" i="8"/>
  <c r="F340" i="8"/>
  <c r="H340" i="8"/>
  <c r="F341" i="8"/>
  <c r="G341" i="8" s="1"/>
  <c r="H341" i="8"/>
  <c r="F342" i="8"/>
  <c r="G342" i="8" s="1"/>
  <c r="H342" i="8"/>
  <c r="F343" i="8"/>
  <c r="G343" i="8" s="1"/>
  <c r="H343" i="8"/>
  <c r="F344" i="8"/>
  <c r="H344" i="8"/>
  <c r="F345" i="8"/>
  <c r="G345" i="8" s="1"/>
  <c r="H345" i="8"/>
  <c r="F346" i="8"/>
  <c r="G346" i="8" s="1"/>
  <c r="H346" i="8"/>
  <c r="F347" i="8"/>
  <c r="H347" i="8"/>
  <c r="F348" i="8"/>
  <c r="G348" i="8" s="1"/>
  <c r="H348" i="8"/>
  <c r="F349" i="8"/>
  <c r="G349" i="8" s="1"/>
  <c r="H349" i="8"/>
  <c r="F350" i="8"/>
  <c r="G350" i="8" s="1"/>
  <c r="H350" i="8"/>
  <c r="F351" i="8"/>
  <c r="G351" i="8" s="1"/>
  <c r="H351" i="8"/>
  <c r="F352" i="8"/>
  <c r="G352" i="8" s="1"/>
  <c r="H352" i="8"/>
  <c r="F353" i="8"/>
  <c r="G353" i="8" s="1"/>
  <c r="H353" i="8"/>
  <c r="F354" i="8"/>
  <c r="G354" i="8" s="1"/>
  <c r="H354" i="8"/>
  <c r="F355" i="8"/>
  <c r="G355" i="8" s="1"/>
  <c r="H355" i="8"/>
  <c r="F356" i="8"/>
  <c r="H356" i="8"/>
  <c r="F357" i="8"/>
  <c r="H357" i="8"/>
  <c r="F358" i="8"/>
  <c r="G358" i="8" s="1"/>
  <c r="H358" i="8"/>
  <c r="F359" i="8"/>
  <c r="G359" i="8" s="1"/>
  <c r="H359" i="8"/>
  <c r="F360" i="8"/>
  <c r="G360" i="8" s="1"/>
  <c r="H360" i="8"/>
  <c r="F361" i="8"/>
  <c r="G361" i="8" s="1"/>
  <c r="H361" i="8"/>
  <c r="F362" i="8"/>
  <c r="H362" i="8"/>
  <c r="F363" i="8"/>
  <c r="H363" i="8"/>
  <c r="F364" i="8"/>
  <c r="G364" i="8" s="1"/>
  <c r="H364" i="8"/>
  <c r="F365" i="8"/>
  <c r="G365" i="8" s="1"/>
  <c r="H365" i="8"/>
  <c r="F366" i="8"/>
  <c r="H366" i="8"/>
  <c r="F367" i="8"/>
  <c r="G367" i="8" s="1"/>
  <c r="H367" i="8"/>
  <c r="F368" i="8"/>
  <c r="G368" i="8" s="1"/>
  <c r="H368" i="8"/>
  <c r="F369" i="8"/>
  <c r="G369" i="8" s="1"/>
  <c r="H369" i="8"/>
  <c r="F370" i="8"/>
  <c r="G370" i="8" s="1"/>
  <c r="H370" i="8"/>
  <c r="F371" i="8"/>
  <c r="G371" i="8" s="1"/>
  <c r="H371" i="8"/>
  <c r="F372" i="8"/>
  <c r="G372" i="8" s="1"/>
  <c r="H372" i="8"/>
  <c r="F373" i="8"/>
  <c r="G373" i="8" s="1"/>
  <c r="H373" i="8"/>
  <c r="F374" i="8"/>
  <c r="G374" i="8" s="1"/>
  <c r="H374" i="8"/>
  <c r="F375" i="8"/>
  <c r="G375" i="8" s="1"/>
  <c r="H375" i="8"/>
  <c r="F376" i="8"/>
  <c r="G376" i="8" s="1"/>
  <c r="H376" i="8"/>
  <c r="F377" i="8"/>
  <c r="G377" i="8" s="1"/>
  <c r="H377" i="8"/>
  <c r="F378" i="8"/>
  <c r="G378" i="8" s="1"/>
  <c r="H378" i="8"/>
  <c r="F379" i="8"/>
  <c r="H379" i="8"/>
  <c r="F380" i="8"/>
  <c r="H380" i="8"/>
  <c r="F381" i="8"/>
  <c r="H381" i="8"/>
  <c r="F382" i="8"/>
  <c r="G382" i="8" s="1"/>
  <c r="H382" i="8"/>
  <c r="F383" i="8"/>
  <c r="H383" i="8"/>
  <c r="F384" i="8"/>
  <c r="H384" i="8"/>
  <c r="F385" i="8"/>
  <c r="H385" i="8"/>
  <c r="F386" i="8"/>
  <c r="G386" i="8" s="1"/>
  <c r="H386" i="8"/>
  <c r="F387" i="8"/>
  <c r="G387" i="8" s="1"/>
  <c r="H387" i="8"/>
  <c r="F388" i="8"/>
  <c r="G388" i="8" s="1"/>
  <c r="H388" i="8"/>
  <c r="F389" i="8"/>
  <c r="G389" i="8" s="1"/>
  <c r="H389" i="8"/>
  <c r="F390" i="8"/>
  <c r="G390" i="8" s="1"/>
  <c r="H390" i="8"/>
  <c r="F391" i="8"/>
  <c r="G391" i="8" s="1"/>
  <c r="H391" i="8"/>
  <c r="F392" i="8"/>
  <c r="G392" i="8" s="1"/>
  <c r="H392" i="8"/>
  <c r="F393" i="8"/>
  <c r="G393" i="8" s="1"/>
  <c r="H393" i="8"/>
  <c r="F394" i="8"/>
  <c r="G394" i="8" s="1"/>
  <c r="H394" i="8"/>
  <c r="F395" i="8"/>
  <c r="H395" i="8"/>
  <c r="F396" i="8"/>
  <c r="G396" i="8" s="1"/>
  <c r="H396" i="8"/>
  <c r="F397" i="8"/>
  <c r="G397" i="8" s="1"/>
  <c r="H397" i="8"/>
  <c r="F398" i="8"/>
  <c r="G398" i="8" s="1"/>
  <c r="H398" i="8"/>
  <c r="F399" i="8"/>
  <c r="H399" i="8"/>
  <c r="F400" i="8"/>
  <c r="G400" i="8" s="1"/>
  <c r="H400" i="8"/>
  <c r="F401" i="8"/>
  <c r="G401" i="8" s="1"/>
  <c r="H401" i="8"/>
  <c r="F402" i="8"/>
  <c r="G402" i="8" s="1"/>
  <c r="H402" i="8"/>
  <c r="F403" i="8"/>
  <c r="G403" i="8" s="1"/>
  <c r="H403" i="8"/>
  <c r="F404" i="8"/>
  <c r="G404" i="8" s="1"/>
  <c r="H404" i="8"/>
  <c r="F405" i="8"/>
  <c r="G405" i="8" s="1"/>
  <c r="H405" i="8"/>
  <c r="F406" i="8"/>
  <c r="G406" i="8" s="1"/>
  <c r="H406" i="8"/>
  <c r="F407" i="8"/>
  <c r="G407" i="8" s="1"/>
  <c r="H407" i="8"/>
  <c r="F408" i="8"/>
  <c r="G408" i="8" s="1"/>
  <c r="H408" i="8"/>
  <c r="F409" i="8"/>
  <c r="G409" i="8" s="1"/>
  <c r="H409" i="8"/>
  <c r="F410" i="8"/>
  <c r="G410" i="8" s="1"/>
  <c r="H410" i="8"/>
  <c r="F411" i="8"/>
  <c r="G411" i="8" s="1"/>
  <c r="H411" i="8"/>
  <c r="F412" i="8"/>
  <c r="G412" i="8" s="1"/>
  <c r="H412" i="8"/>
  <c r="F413" i="8"/>
  <c r="G413" i="8" s="1"/>
  <c r="H413" i="8"/>
  <c r="F414" i="8"/>
  <c r="G414" i="8" s="1"/>
  <c r="H414" i="8"/>
  <c r="F415" i="8"/>
  <c r="G415" i="8" s="1"/>
  <c r="H415" i="8"/>
  <c r="F416" i="8"/>
  <c r="G416" i="8" s="1"/>
  <c r="H416" i="8"/>
  <c r="F417" i="8"/>
  <c r="G417" i="8" s="1"/>
  <c r="H417" i="8"/>
  <c r="F418" i="8"/>
  <c r="G418" i="8" s="1"/>
  <c r="H418" i="8"/>
  <c r="F419" i="8"/>
  <c r="H419" i="8"/>
  <c r="F420" i="8"/>
  <c r="H420" i="8"/>
  <c r="F421" i="8"/>
  <c r="H421" i="8"/>
  <c r="F422" i="8"/>
  <c r="H422" i="8"/>
  <c r="F423" i="8"/>
  <c r="H423" i="8"/>
  <c r="F424" i="8"/>
  <c r="H424" i="8"/>
  <c r="F425" i="8"/>
  <c r="G425" i="8" s="1"/>
  <c r="H425" i="8"/>
  <c r="F426" i="8"/>
  <c r="H426" i="8"/>
  <c r="F427" i="8"/>
  <c r="H427" i="8"/>
  <c r="F428" i="8"/>
  <c r="H428" i="8"/>
  <c r="F429" i="8"/>
  <c r="H429" i="8"/>
  <c r="F430" i="8"/>
  <c r="H430" i="8"/>
  <c r="F431" i="8"/>
  <c r="G431" i="8" s="1"/>
  <c r="H431" i="8"/>
  <c r="F432" i="8"/>
  <c r="H432" i="8"/>
  <c r="F433" i="8"/>
  <c r="H433" i="8"/>
  <c r="F434" i="8"/>
  <c r="H434" i="8"/>
  <c r="F435" i="8"/>
  <c r="H435" i="8"/>
  <c r="F436" i="8"/>
  <c r="H436" i="8"/>
  <c r="F437" i="8"/>
  <c r="H437" i="8"/>
  <c r="F438" i="8"/>
  <c r="H438" i="8"/>
  <c r="F439" i="8"/>
  <c r="H439" i="8"/>
  <c r="F440" i="8"/>
  <c r="G440" i="8" s="1"/>
  <c r="H440" i="8"/>
  <c r="F441" i="8"/>
  <c r="G441" i="8" s="1"/>
  <c r="H441" i="8"/>
  <c r="F442" i="8"/>
  <c r="H442" i="8"/>
  <c r="F443" i="8"/>
  <c r="H443" i="8"/>
  <c r="F444" i="8"/>
  <c r="G444" i="8" s="1"/>
  <c r="H444" i="8"/>
  <c r="F445" i="8"/>
  <c r="H445" i="8"/>
  <c r="F446" i="8"/>
  <c r="G446" i="8" s="1"/>
  <c r="H446" i="8"/>
  <c r="F447" i="8"/>
  <c r="G447" i="8" s="1"/>
  <c r="H447" i="8"/>
  <c r="F448" i="8"/>
  <c r="G448" i="8" s="1"/>
  <c r="H448" i="8"/>
  <c r="F449" i="8"/>
  <c r="G449" i="8" s="1"/>
  <c r="H449" i="8"/>
  <c r="F450" i="8"/>
  <c r="G450" i="8" s="1"/>
  <c r="H450" i="8"/>
  <c r="F451" i="8"/>
  <c r="G451" i="8" s="1"/>
  <c r="H451" i="8"/>
  <c r="F452" i="8"/>
  <c r="G452" i="8" s="1"/>
  <c r="H452" i="8"/>
  <c r="F453" i="8"/>
  <c r="G453" i="8" s="1"/>
  <c r="H453" i="8"/>
  <c r="F454" i="8"/>
  <c r="G454" i="8" s="1"/>
  <c r="H454" i="8"/>
  <c r="F455" i="8"/>
  <c r="H455" i="8"/>
  <c r="F456" i="8"/>
  <c r="G456" i="8" s="1"/>
  <c r="H456" i="8"/>
  <c r="F457" i="8"/>
  <c r="G457" i="8" s="1"/>
  <c r="H457" i="8"/>
  <c r="F458" i="8"/>
  <c r="G458" i="8" s="1"/>
  <c r="H458" i="8"/>
  <c r="F459" i="8"/>
  <c r="G459" i="8" s="1"/>
  <c r="H459" i="8"/>
  <c r="F460" i="8"/>
  <c r="G460" i="8" s="1"/>
  <c r="H460" i="8"/>
  <c r="F461" i="8"/>
  <c r="G461" i="8" s="1"/>
  <c r="H461" i="8"/>
  <c r="F462" i="8"/>
  <c r="G462" i="8" s="1"/>
  <c r="H462" i="8"/>
  <c r="F463" i="8"/>
  <c r="G463" i="8" s="1"/>
  <c r="H463" i="8"/>
  <c r="F464" i="8"/>
  <c r="H464" i="8"/>
  <c r="F465" i="8"/>
  <c r="H465" i="8"/>
  <c r="F466" i="8"/>
  <c r="H466" i="8"/>
  <c r="F467" i="8"/>
  <c r="G467" i="8" s="1"/>
  <c r="H467" i="8"/>
  <c r="F468" i="8"/>
  <c r="G468" i="8" s="1"/>
  <c r="H468" i="8"/>
  <c r="F469" i="8"/>
  <c r="G469" i="8" s="1"/>
  <c r="H469" i="8"/>
  <c r="F470" i="8"/>
  <c r="G470" i="8" s="1"/>
  <c r="H470" i="8"/>
  <c r="F471" i="8"/>
  <c r="G471" i="8" s="1"/>
  <c r="H471" i="8"/>
  <c r="F472" i="8"/>
  <c r="H472" i="8"/>
  <c r="F473" i="8"/>
  <c r="G473" i="8" s="1"/>
  <c r="H473" i="8"/>
  <c r="F474" i="8"/>
  <c r="G474" i="8" s="1"/>
  <c r="H474" i="8"/>
  <c r="F475" i="8"/>
  <c r="G475" i="8" s="1"/>
  <c r="H475" i="8"/>
  <c r="F476" i="8"/>
  <c r="G476" i="8" s="1"/>
  <c r="H476" i="8"/>
  <c r="F477" i="8"/>
  <c r="G477" i="8" s="1"/>
  <c r="H477" i="8"/>
  <c r="F478" i="8"/>
  <c r="G478" i="8" s="1"/>
  <c r="H478" i="8"/>
  <c r="F479" i="8"/>
  <c r="G479" i="8" s="1"/>
  <c r="H479" i="8"/>
  <c r="F480" i="8"/>
  <c r="G480" i="8" s="1"/>
  <c r="H480" i="8"/>
  <c r="F481" i="8"/>
  <c r="G481" i="8" s="1"/>
  <c r="H481" i="8"/>
  <c r="F482" i="8"/>
  <c r="G482" i="8" s="1"/>
  <c r="H482" i="8"/>
  <c r="F483" i="8"/>
  <c r="G483" i="8" s="1"/>
  <c r="H483" i="8"/>
  <c r="F484" i="8"/>
  <c r="G484" i="8" s="1"/>
  <c r="H484" i="8"/>
  <c r="F485" i="8"/>
  <c r="G485" i="8" s="1"/>
  <c r="H485" i="8"/>
  <c r="F486" i="8"/>
  <c r="G486" i="8" s="1"/>
  <c r="H486" i="8"/>
  <c r="F487" i="8"/>
  <c r="G487" i="8" s="1"/>
  <c r="H487" i="8"/>
  <c r="F488" i="8"/>
  <c r="G488" i="8" s="1"/>
  <c r="H488" i="8"/>
  <c r="F489" i="8"/>
  <c r="G489" i="8" s="1"/>
  <c r="H489" i="8"/>
  <c r="F490" i="8"/>
  <c r="G490" i="8" s="1"/>
  <c r="H490" i="8"/>
  <c r="F491" i="8"/>
  <c r="G491" i="8" s="1"/>
  <c r="H491" i="8"/>
  <c r="F492" i="8"/>
  <c r="G492" i="8" s="1"/>
  <c r="H492" i="8"/>
  <c r="F493" i="8"/>
  <c r="G493" i="8" s="1"/>
  <c r="H493" i="8"/>
  <c r="F494" i="8"/>
  <c r="G494" i="8" s="1"/>
  <c r="H494" i="8"/>
  <c r="F495" i="8"/>
  <c r="G495" i="8" s="1"/>
  <c r="H495" i="8"/>
  <c r="F496" i="8"/>
  <c r="G496" i="8" s="1"/>
  <c r="H496" i="8"/>
  <c r="F497" i="8"/>
  <c r="G497" i="8" s="1"/>
  <c r="H497" i="8"/>
  <c r="F498" i="8"/>
  <c r="G498" i="8" s="1"/>
  <c r="H498" i="8"/>
  <c r="F499" i="8"/>
  <c r="H499" i="8"/>
  <c r="F500" i="8"/>
  <c r="G500" i="8" s="1"/>
  <c r="H500" i="8"/>
  <c r="F501" i="8"/>
  <c r="H501" i="8"/>
  <c r="F502" i="8"/>
  <c r="G502" i="8" s="1"/>
  <c r="H502" i="8"/>
  <c r="F503" i="8"/>
  <c r="G503" i="8" s="1"/>
  <c r="H503" i="8"/>
  <c r="F504" i="8"/>
  <c r="G504" i="8" s="1"/>
  <c r="H504" i="8"/>
  <c r="F505" i="8"/>
  <c r="G505" i="8" s="1"/>
  <c r="H505" i="8"/>
  <c r="F506" i="8"/>
  <c r="G506" i="8" s="1"/>
  <c r="H506" i="8"/>
  <c r="F507" i="8"/>
  <c r="G507" i="8" s="1"/>
  <c r="H507" i="8"/>
  <c r="F508" i="8"/>
  <c r="H508" i="8"/>
  <c r="F509" i="8"/>
  <c r="H509" i="8"/>
  <c r="F510" i="8"/>
  <c r="G510" i="8" s="1"/>
  <c r="H510" i="8"/>
  <c r="F511" i="8"/>
  <c r="H511" i="8"/>
  <c r="F512" i="8"/>
  <c r="H512" i="8"/>
  <c r="F513" i="8"/>
  <c r="H513" i="8"/>
  <c r="F514" i="8"/>
  <c r="G514" i="8" s="1"/>
  <c r="H514" i="8"/>
  <c r="F515" i="8"/>
  <c r="H515" i="8"/>
  <c r="F516" i="8"/>
  <c r="G516" i="8" s="1"/>
  <c r="H516" i="8"/>
  <c r="F517" i="8"/>
  <c r="H517" i="8"/>
  <c r="F518" i="8"/>
  <c r="G518" i="8" s="1"/>
  <c r="H518" i="8"/>
  <c r="F519" i="8"/>
  <c r="G519" i="8" s="1"/>
  <c r="H519" i="8"/>
  <c r="F520" i="8"/>
  <c r="G520" i="8" s="1"/>
  <c r="H520" i="8"/>
  <c r="F521" i="8"/>
  <c r="H521" i="8"/>
  <c r="F522" i="8"/>
  <c r="H522" i="8"/>
  <c r="F523" i="8"/>
  <c r="G523" i="8"/>
  <c r="H523" i="8"/>
  <c r="F524" i="8"/>
  <c r="G524" i="8" s="1"/>
  <c r="H524" i="8"/>
  <c r="F525" i="8"/>
  <c r="G525" i="8" s="1"/>
  <c r="H525" i="8"/>
  <c r="F526" i="8"/>
  <c r="G526" i="8" s="1"/>
  <c r="H526" i="8"/>
  <c r="F527" i="8"/>
  <c r="G527" i="8" s="1"/>
  <c r="H527" i="8"/>
  <c r="F528" i="8"/>
  <c r="G528" i="8" s="1"/>
  <c r="H528" i="8"/>
  <c r="F529" i="8"/>
  <c r="G529" i="8" s="1"/>
  <c r="H529" i="8"/>
  <c r="F530" i="8"/>
  <c r="G530" i="8" s="1"/>
  <c r="H530" i="8"/>
  <c r="F531" i="8"/>
  <c r="G531" i="8" s="1"/>
  <c r="H531" i="8"/>
  <c r="F532" i="8"/>
  <c r="G532" i="8" s="1"/>
  <c r="H532" i="8"/>
  <c r="F533" i="8"/>
  <c r="G533" i="8" s="1"/>
  <c r="H533" i="8"/>
  <c r="F534" i="8"/>
  <c r="G534" i="8" s="1"/>
  <c r="H534" i="8"/>
  <c r="F535" i="8"/>
  <c r="G535" i="8" s="1"/>
  <c r="H535" i="8"/>
  <c r="F536" i="8"/>
  <c r="H536" i="8"/>
  <c r="F537" i="8"/>
  <c r="G537" i="8" s="1"/>
  <c r="H537" i="8"/>
  <c r="F538" i="8"/>
  <c r="G538" i="8" s="1"/>
  <c r="H538" i="8"/>
  <c r="F539" i="8"/>
  <c r="G539" i="8" s="1"/>
  <c r="H539" i="8"/>
  <c r="F540" i="8"/>
  <c r="G540" i="8" s="1"/>
  <c r="H540" i="8"/>
  <c r="F541" i="8"/>
  <c r="G541" i="8" s="1"/>
  <c r="H541" i="8"/>
  <c r="F542" i="8"/>
  <c r="G542" i="8" s="1"/>
  <c r="H542" i="8"/>
  <c r="F543" i="8"/>
  <c r="G543" i="8" s="1"/>
  <c r="H543" i="8"/>
  <c r="F544" i="8"/>
  <c r="G544" i="8" s="1"/>
  <c r="H544" i="8"/>
  <c r="F545" i="8"/>
  <c r="G545" i="8" s="1"/>
  <c r="H545" i="8"/>
  <c r="F546" i="8"/>
  <c r="G546" i="8" s="1"/>
  <c r="H546" i="8"/>
  <c r="F547" i="8"/>
  <c r="G547" i="8" s="1"/>
  <c r="H547" i="8"/>
  <c r="F548" i="8"/>
  <c r="G548" i="8" s="1"/>
  <c r="H548" i="8"/>
  <c r="F549" i="8"/>
  <c r="G549" i="8" s="1"/>
  <c r="H549" i="8"/>
  <c r="F550" i="8"/>
  <c r="G550" i="8" s="1"/>
  <c r="H550" i="8"/>
  <c r="F551" i="8"/>
  <c r="G551" i="8" s="1"/>
  <c r="H551" i="8"/>
  <c r="F552" i="8"/>
  <c r="G552" i="8" s="1"/>
  <c r="H552" i="8"/>
  <c r="F553" i="8"/>
  <c r="G553" i="8" s="1"/>
  <c r="H553" i="8"/>
  <c r="F554" i="8"/>
  <c r="G554" i="8" s="1"/>
  <c r="H554" i="8"/>
  <c r="F555" i="8"/>
  <c r="G555" i="8" s="1"/>
  <c r="H555" i="8"/>
  <c r="F556" i="8"/>
  <c r="G556" i="8" s="1"/>
  <c r="H556" i="8"/>
  <c r="F557" i="8"/>
  <c r="G557" i="8" s="1"/>
  <c r="H557" i="8"/>
  <c r="F558" i="8"/>
  <c r="H558" i="8"/>
  <c r="F559" i="8"/>
  <c r="G559" i="8" s="1"/>
  <c r="H559" i="8"/>
  <c r="F560" i="8"/>
  <c r="G560" i="8" s="1"/>
  <c r="H560" i="8"/>
  <c r="F561" i="8"/>
  <c r="G561" i="8" s="1"/>
  <c r="H561" i="8"/>
  <c r="F562" i="8"/>
  <c r="G562" i="8" s="1"/>
  <c r="H562" i="8"/>
  <c r="F563" i="8"/>
  <c r="G563" i="8" s="1"/>
  <c r="H563" i="8"/>
  <c r="F564" i="8"/>
  <c r="G564" i="8" s="1"/>
  <c r="H564" i="8"/>
  <c r="F565" i="8"/>
  <c r="G565" i="8" s="1"/>
  <c r="H565" i="8"/>
  <c r="F566" i="8"/>
  <c r="G566" i="8" s="1"/>
  <c r="H566" i="8"/>
  <c r="F567" i="8"/>
  <c r="G567" i="8" s="1"/>
  <c r="H567" i="8"/>
  <c r="F568" i="8"/>
  <c r="G568" i="8" s="1"/>
  <c r="H568" i="8"/>
  <c r="F569" i="8"/>
  <c r="G569" i="8" s="1"/>
  <c r="H569" i="8"/>
  <c r="F570" i="8"/>
  <c r="G570" i="8" s="1"/>
  <c r="H570" i="8"/>
  <c r="F571" i="8"/>
  <c r="G571" i="8" s="1"/>
  <c r="H571" i="8"/>
  <c r="F572" i="8"/>
  <c r="G572" i="8" s="1"/>
  <c r="H572" i="8"/>
  <c r="F573" i="8"/>
  <c r="G573" i="8" s="1"/>
  <c r="H573" i="8"/>
  <c r="F574" i="8"/>
  <c r="G574" i="8" s="1"/>
  <c r="H574" i="8"/>
  <c r="F575" i="8"/>
  <c r="G575" i="8" s="1"/>
  <c r="H575" i="8"/>
  <c r="F576" i="8"/>
  <c r="G576" i="8" s="1"/>
  <c r="H576" i="8"/>
  <c r="F577" i="8"/>
  <c r="G577" i="8" s="1"/>
  <c r="H577" i="8"/>
  <c r="F578" i="8"/>
  <c r="G578" i="8" s="1"/>
  <c r="H578" i="8"/>
  <c r="F579" i="8"/>
  <c r="G579" i="8" s="1"/>
  <c r="H579" i="8"/>
  <c r="F580" i="8"/>
  <c r="G580" i="8" s="1"/>
  <c r="H580" i="8"/>
  <c r="F581" i="8"/>
  <c r="G581" i="8" s="1"/>
  <c r="H581" i="8"/>
  <c r="F582" i="8"/>
  <c r="G582" i="8" s="1"/>
  <c r="H582" i="8"/>
  <c r="F583" i="8"/>
  <c r="G583" i="8" s="1"/>
  <c r="H583" i="8"/>
  <c r="F584" i="8"/>
  <c r="G584" i="8" s="1"/>
  <c r="H584" i="8"/>
  <c r="F585" i="8"/>
  <c r="G585" i="8" s="1"/>
  <c r="H585" i="8"/>
  <c r="F586" i="8"/>
  <c r="G586" i="8" s="1"/>
  <c r="H586" i="8"/>
  <c r="F587" i="8"/>
  <c r="G587" i="8"/>
  <c r="H587" i="8"/>
  <c r="F588" i="8"/>
  <c r="G588" i="8" s="1"/>
  <c r="H588" i="8"/>
  <c r="F589" i="8"/>
  <c r="G589" i="8" s="1"/>
  <c r="H589" i="8"/>
  <c r="F590" i="8"/>
  <c r="G590" i="8" s="1"/>
  <c r="H590" i="8"/>
  <c r="F591" i="8"/>
  <c r="G591" i="8" s="1"/>
  <c r="H591" i="8"/>
  <c r="F592" i="8"/>
  <c r="G592" i="8" s="1"/>
  <c r="H592" i="8"/>
  <c r="F593" i="8"/>
  <c r="G593" i="8" s="1"/>
  <c r="H593" i="8"/>
  <c r="F594" i="8"/>
  <c r="G594" i="8" s="1"/>
  <c r="H594" i="8"/>
  <c r="F595" i="8"/>
  <c r="G595" i="8" s="1"/>
  <c r="H595" i="8"/>
  <c r="F596" i="8"/>
  <c r="G596" i="8" s="1"/>
  <c r="H596" i="8"/>
  <c r="F597" i="8"/>
  <c r="G597" i="8" s="1"/>
  <c r="H597" i="8"/>
  <c r="F598" i="8"/>
  <c r="G598" i="8" s="1"/>
  <c r="H598" i="8"/>
  <c r="F599" i="8"/>
  <c r="G599" i="8"/>
  <c r="H599" i="8"/>
  <c r="F600" i="8"/>
  <c r="G600" i="8" s="1"/>
  <c r="H600" i="8"/>
  <c r="F601" i="8"/>
  <c r="G601" i="8" s="1"/>
  <c r="H601" i="8"/>
  <c r="F602" i="8"/>
  <c r="G602" i="8" s="1"/>
  <c r="H602" i="8"/>
  <c r="F603" i="8"/>
  <c r="G603" i="8" s="1"/>
  <c r="H603" i="8"/>
  <c r="F604" i="8"/>
  <c r="G604" i="8" s="1"/>
  <c r="H604" i="8"/>
  <c r="F605" i="8"/>
  <c r="G605" i="8" s="1"/>
  <c r="H605" i="8"/>
  <c r="F606" i="8"/>
  <c r="G606" i="8" s="1"/>
  <c r="H606" i="8"/>
  <c r="F607" i="8"/>
  <c r="G607" i="8" s="1"/>
  <c r="H607" i="8"/>
  <c r="F608" i="8"/>
  <c r="G608" i="8" s="1"/>
  <c r="H608" i="8"/>
  <c r="F609" i="8"/>
  <c r="G609" i="8" s="1"/>
  <c r="H609" i="8"/>
  <c r="F610" i="8"/>
  <c r="G610" i="8" s="1"/>
  <c r="H610" i="8"/>
  <c r="F611" i="8"/>
  <c r="G611" i="8" s="1"/>
  <c r="H611" i="8"/>
  <c r="F612" i="8"/>
  <c r="H612" i="8"/>
  <c r="F613" i="8"/>
  <c r="H613" i="8"/>
  <c r="F614" i="8"/>
  <c r="H614" i="8"/>
  <c r="F615" i="8"/>
  <c r="H615" i="8"/>
  <c r="F616" i="8"/>
  <c r="H616" i="8"/>
  <c r="F617" i="8"/>
  <c r="H617" i="8"/>
  <c r="F618" i="8"/>
  <c r="G618" i="8" s="1"/>
  <c r="H618" i="8"/>
  <c r="F619" i="8"/>
  <c r="G619" i="8" s="1"/>
  <c r="H619" i="8"/>
  <c r="F620" i="8"/>
  <c r="H620" i="8"/>
  <c r="F621" i="8"/>
  <c r="H621" i="8"/>
  <c r="F622" i="8"/>
  <c r="H622" i="8"/>
  <c r="F623" i="8"/>
  <c r="H623" i="8"/>
  <c r="F624" i="8"/>
  <c r="H624" i="8"/>
  <c r="F625" i="8"/>
  <c r="H625" i="8"/>
  <c r="F626" i="8"/>
  <c r="G626" i="8" s="1"/>
  <c r="H626" i="8"/>
  <c r="F627" i="8"/>
  <c r="H627" i="8"/>
  <c r="F628" i="8"/>
  <c r="H628" i="8"/>
  <c r="F629" i="8"/>
  <c r="H629" i="8"/>
  <c r="F630" i="8"/>
  <c r="G630" i="8" s="1"/>
  <c r="H630" i="8"/>
  <c r="F631" i="8"/>
  <c r="H631" i="8"/>
  <c r="F632" i="8"/>
  <c r="G632" i="8" s="1"/>
  <c r="H632" i="8"/>
  <c r="F633" i="8"/>
  <c r="G633" i="8" s="1"/>
  <c r="H633" i="8"/>
  <c r="F634" i="8"/>
  <c r="G634" i="8" s="1"/>
  <c r="H634" i="8"/>
  <c r="F635" i="8"/>
  <c r="G635" i="8" s="1"/>
  <c r="H635" i="8"/>
  <c r="F636" i="8"/>
  <c r="G636" i="8" s="1"/>
  <c r="H636" i="8"/>
  <c r="F637" i="8"/>
  <c r="G637" i="8" s="1"/>
  <c r="H637" i="8"/>
  <c r="F638" i="8"/>
  <c r="G638" i="8" s="1"/>
  <c r="H638" i="8"/>
  <c r="F639" i="8"/>
  <c r="G639" i="8" s="1"/>
  <c r="H639" i="8"/>
  <c r="F640" i="8"/>
  <c r="H640" i="8"/>
  <c r="F641" i="8"/>
  <c r="G641" i="8" s="1"/>
  <c r="H641" i="8"/>
  <c r="F642" i="8"/>
  <c r="G642" i="8" s="1"/>
  <c r="H642" i="8"/>
  <c r="F643" i="8"/>
  <c r="G643" i="8" s="1"/>
  <c r="H643" i="8"/>
  <c r="F644" i="8"/>
  <c r="G644" i="8" s="1"/>
  <c r="H644" i="8"/>
  <c r="F645" i="8"/>
  <c r="G645" i="8" s="1"/>
  <c r="H645" i="8"/>
  <c r="F646" i="8"/>
  <c r="G646" i="8" s="1"/>
  <c r="H646" i="8"/>
  <c r="F647" i="8"/>
  <c r="G647" i="8" s="1"/>
  <c r="H647" i="8"/>
  <c r="F648" i="8"/>
  <c r="G648" i="8" s="1"/>
  <c r="H648" i="8"/>
  <c r="F649" i="8"/>
  <c r="G649" i="8" s="1"/>
  <c r="H649" i="8"/>
  <c r="F650" i="8"/>
  <c r="G650" i="8" s="1"/>
  <c r="H650" i="8"/>
  <c r="F651" i="8"/>
  <c r="G651" i="8" s="1"/>
  <c r="H651" i="8"/>
  <c r="F652" i="8"/>
  <c r="G652" i="8" s="1"/>
  <c r="H652" i="8"/>
  <c r="F653" i="8"/>
  <c r="G653" i="8" s="1"/>
  <c r="H653" i="8"/>
  <c r="F654" i="8"/>
  <c r="G654" i="8" s="1"/>
  <c r="H654" i="8"/>
  <c r="F655" i="8"/>
  <c r="G655" i="8" s="1"/>
  <c r="H655" i="8"/>
  <c r="F656" i="8"/>
  <c r="G656" i="8" s="1"/>
  <c r="H656" i="8"/>
  <c r="F657" i="8"/>
  <c r="G657" i="8" s="1"/>
  <c r="H657" i="8"/>
  <c r="F658" i="8"/>
  <c r="G658" i="8" s="1"/>
  <c r="H658" i="8"/>
  <c r="F659" i="8"/>
  <c r="G659" i="8" s="1"/>
  <c r="H659" i="8"/>
  <c r="F660" i="8"/>
  <c r="G660" i="8" s="1"/>
  <c r="H660" i="8"/>
  <c r="F661" i="8"/>
  <c r="G661" i="8" s="1"/>
  <c r="H661" i="8"/>
  <c r="F662" i="8"/>
  <c r="G662" i="8" s="1"/>
  <c r="H662" i="8"/>
  <c r="F663" i="8"/>
  <c r="G663" i="8" s="1"/>
  <c r="H663" i="8"/>
  <c r="F664" i="8"/>
  <c r="G664" i="8"/>
  <c r="H664" i="8"/>
  <c r="F665" i="8"/>
  <c r="G665" i="8" s="1"/>
  <c r="H665" i="8"/>
  <c r="F666" i="8"/>
  <c r="G666" i="8" s="1"/>
  <c r="H666" i="8"/>
  <c r="F667" i="8"/>
  <c r="G667" i="8" s="1"/>
  <c r="H667" i="8"/>
  <c r="F668" i="8"/>
  <c r="G668" i="8" s="1"/>
  <c r="H668" i="8"/>
  <c r="F669" i="8"/>
  <c r="G669" i="8" s="1"/>
  <c r="H669" i="8"/>
  <c r="F670" i="8"/>
  <c r="G670" i="8" s="1"/>
  <c r="H670" i="8"/>
  <c r="F671" i="8"/>
  <c r="G671" i="8" s="1"/>
  <c r="H671" i="8"/>
  <c r="F672" i="8"/>
  <c r="G672" i="8" s="1"/>
  <c r="H672" i="8"/>
  <c r="F673" i="8"/>
  <c r="G673" i="8" s="1"/>
  <c r="H673" i="8"/>
  <c r="F674" i="8"/>
  <c r="G674" i="8" s="1"/>
  <c r="H674" i="8"/>
  <c r="F675" i="8"/>
  <c r="G675" i="8" s="1"/>
  <c r="H675" i="8"/>
  <c r="F676" i="8"/>
  <c r="G676" i="8" s="1"/>
  <c r="H676" i="8"/>
  <c r="F677" i="8"/>
  <c r="G677" i="8" s="1"/>
  <c r="H677" i="8"/>
  <c r="F678" i="8"/>
  <c r="G678" i="8" s="1"/>
  <c r="H678" i="8"/>
  <c r="F679" i="8"/>
  <c r="G679" i="8" s="1"/>
  <c r="H679" i="8"/>
  <c r="F680" i="8"/>
  <c r="G680" i="8" s="1"/>
  <c r="H680" i="8"/>
  <c r="F681" i="8"/>
  <c r="G681" i="8" s="1"/>
  <c r="H681" i="8"/>
  <c r="F682" i="8"/>
  <c r="G682" i="8" s="1"/>
  <c r="H682" i="8"/>
  <c r="F683" i="8"/>
  <c r="G683" i="8" s="1"/>
  <c r="H683" i="8"/>
  <c r="F684" i="8"/>
  <c r="G684" i="8" s="1"/>
  <c r="H684" i="8"/>
  <c r="F685" i="8"/>
  <c r="G685" i="8" s="1"/>
  <c r="H685" i="8"/>
  <c r="F686" i="8"/>
  <c r="G686" i="8" s="1"/>
  <c r="H686" i="8"/>
  <c r="F687" i="8"/>
  <c r="H687" i="8"/>
  <c r="F688" i="8"/>
  <c r="G688" i="8" s="1"/>
  <c r="H688" i="8"/>
  <c r="F689" i="8"/>
  <c r="H689" i="8"/>
  <c r="F690" i="8"/>
  <c r="G690" i="8" s="1"/>
  <c r="H690" i="8"/>
  <c r="F691" i="8"/>
  <c r="H691" i="8"/>
  <c r="F692" i="8"/>
  <c r="H692" i="8"/>
  <c r="F693" i="8"/>
  <c r="G693" i="8" s="1"/>
  <c r="H693" i="8"/>
  <c r="F694" i="8"/>
  <c r="G694" i="8" s="1"/>
  <c r="H694" i="8"/>
  <c r="F695" i="8"/>
  <c r="G695" i="8" s="1"/>
  <c r="H695" i="8"/>
  <c r="F696" i="8"/>
  <c r="G696" i="8"/>
  <c r="H696" i="8"/>
  <c r="F697" i="8"/>
  <c r="G697" i="8" s="1"/>
  <c r="H697" i="8"/>
  <c r="F698" i="8"/>
  <c r="G698" i="8" s="1"/>
  <c r="H698" i="8"/>
  <c r="F699" i="8"/>
  <c r="G699" i="8" s="1"/>
  <c r="H699" i="8"/>
  <c r="F700" i="8"/>
  <c r="G700" i="8" s="1"/>
  <c r="H700" i="8"/>
  <c r="F701" i="8"/>
  <c r="G701" i="8" s="1"/>
  <c r="H701" i="8"/>
  <c r="F702" i="8"/>
  <c r="G702" i="8" s="1"/>
  <c r="H702" i="8"/>
  <c r="F703" i="8"/>
  <c r="G703" i="8" s="1"/>
  <c r="H703" i="8"/>
  <c r="F704" i="8"/>
  <c r="G704" i="8" s="1"/>
  <c r="H704" i="8"/>
  <c r="F705" i="8"/>
  <c r="G705" i="8" s="1"/>
  <c r="H705" i="8"/>
  <c r="F706" i="8"/>
  <c r="G706" i="8" s="1"/>
  <c r="H706" i="8"/>
  <c r="F707" i="8"/>
  <c r="G707" i="8" s="1"/>
  <c r="H707" i="8"/>
  <c r="F708" i="8"/>
  <c r="G708" i="8" s="1"/>
  <c r="H708" i="8"/>
  <c r="F709" i="8"/>
  <c r="G709" i="8" s="1"/>
  <c r="H709" i="8"/>
  <c r="F710" i="8"/>
  <c r="G710" i="8" s="1"/>
  <c r="H710" i="8"/>
  <c r="F711" i="8"/>
  <c r="G711" i="8" s="1"/>
  <c r="H711" i="8"/>
  <c r="F712" i="8"/>
  <c r="G712" i="8" s="1"/>
  <c r="H712" i="8"/>
  <c r="F713" i="8"/>
  <c r="G713" i="8" s="1"/>
  <c r="H713" i="8"/>
  <c r="F714" i="8"/>
  <c r="G714" i="8" s="1"/>
  <c r="H714" i="8"/>
  <c r="F715" i="8"/>
  <c r="G715" i="8" s="1"/>
  <c r="H715" i="8"/>
  <c r="F716" i="8"/>
  <c r="G716" i="8" s="1"/>
  <c r="H716" i="8"/>
  <c r="F717" i="8"/>
  <c r="G717" i="8" s="1"/>
  <c r="H717" i="8"/>
  <c r="F718" i="8"/>
  <c r="G718" i="8" s="1"/>
  <c r="H718" i="8"/>
  <c r="F719" i="8"/>
  <c r="G719" i="8" s="1"/>
  <c r="H719" i="8"/>
  <c r="F720" i="8"/>
  <c r="G720" i="8" s="1"/>
  <c r="H720" i="8"/>
  <c r="F721" i="8"/>
  <c r="G721" i="8" s="1"/>
  <c r="H721" i="8"/>
  <c r="F722" i="8"/>
  <c r="G722" i="8" s="1"/>
  <c r="H722" i="8"/>
  <c r="F723" i="8"/>
  <c r="G723" i="8" s="1"/>
  <c r="H723" i="8"/>
  <c r="F724" i="8"/>
  <c r="G724" i="8" s="1"/>
  <c r="H724" i="8"/>
  <c r="F725" i="8"/>
  <c r="G725" i="8" s="1"/>
  <c r="H725" i="8"/>
  <c r="F726" i="8"/>
  <c r="G726" i="8" s="1"/>
  <c r="H726" i="8"/>
  <c r="F727" i="8"/>
  <c r="G727" i="8" s="1"/>
  <c r="H727" i="8"/>
  <c r="F728" i="8"/>
  <c r="G728" i="8" s="1"/>
  <c r="H728" i="8"/>
  <c r="F729" i="8"/>
  <c r="G729" i="8" s="1"/>
  <c r="H729" i="8"/>
  <c r="F730" i="8"/>
  <c r="G730" i="8"/>
  <c r="H730" i="8"/>
  <c r="F731" i="8"/>
  <c r="G731" i="8" s="1"/>
  <c r="H731" i="8"/>
  <c r="F732" i="8"/>
  <c r="G732" i="8" s="1"/>
  <c r="H732" i="8"/>
  <c r="F733" i="8"/>
  <c r="G733" i="8" s="1"/>
  <c r="H733" i="8"/>
  <c r="F734" i="8"/>
  <c r="G734" i="8" s="1"/>
  <c r="H734" i="8"/>
  <c r="F735" i="8"/>
  <c r="G735" i="8" s="1"/>
  <c r="H735" i="8"/>
  <c r="F736" i="8"/>
  <c r="G736" i="8" s="1"/>
  <c r="H736" i="8"/>
  <c r="F737" i="8"/>
  <c r="G737" i="8" s="1"/>
  <c r="H737" i="8"/>
  <c r="F738" i="8"/>
  <c r="G738" i="8" s="1"/>
  <c r="H738" i="8"/>
  <c r="F739" i="8"/>
  <c r="G739" i="8" s="1"/>
  <c r="H739" i="8"/>
  <c r="F740" i="8"/>
  <c r="G740" i="8" s="1"/>
  <c r="H740" i="8"/>
  <c r="F741" i="8"/>
  <c r="G741" i="8" s="1"/>
  <c r="H741" i="8"/>
  <c r="F742" i="8"/>
  <c r="G742" i="8" s="1"/>
  <c r="H742" i="8"/>
  <c r="F743" i="8"/>
  <c r="G743" i="8" s="1"/>
  <c r="H743" i="8"/>
  <c r="F744" i="8"/>
  <c r="G744" i="8" s="1"/>
  <c r="H744" i="8"/>
  <c r="F745" i="8"/>
  <c r="G745" i="8" s="1"/>
  <c r="H745" i="8"/>
  <c r="F746" i="8"/>
  <c r="G746" i="8" s="1"/>
  <c r="H746" i="8"/>
  <c r="F747" i="8"/>
  <c r="G747" i="8" s="1"/>
  <c r="H747" i="8"/>
  <c r="F748" i="8"/>
  <c r="G748" i="8" s="1"/>
  <c r="H748" i="8"/>
  <c r="F749" i="8"/>
  <c r="G749" i="8" s="1"/>
  <c r="H749" i="8"/>
  <c r="F750" i="8"/>
  <c r="G750" i="8" s="1"/>
  <c r="H750" i="8"/>
  <c r="F751" i="8"/>
  <c r="G751" i="8" s="1"/>
  <c r="H751" i="8"/>
  <c r="F752" i="8"/>
  <c r="G752" i="8" s="1"/>
  <c r="H752" i="8"/>
  <c r="F753" i="8"/>
  <c r="G753" i="8" s="1"/>
  <c r="H753" i="8"/>
  <c r="F754" i="8"/>
  <c r="G754" i="8" s="1"/>
  <c r="H754" i="8"/>
  <c r="F755" i="8"/>
  <c r="G755" i="8" s="1"/>
  <c r="H755" i="8"/>
  <c r="F756" i="8"/>
  <c r="G756" i="8" s="1"/>
  <c r="H756" i="8"/>
  <c r="F757" i="8"/>
  <c r="G757" i="8" s="1"/>
  <c r="H757" i="8"/>
  <c r="F758" i="8"/>
  <c r="G758" i="8" s="1"/>
  <c r="H758" i="8"/>
  <c r="F759" i="8"/>
  <c r="G759" i="8" s="1"/>
  <c r="H759" i="8"/>
  <c r="F760" i="8"/>
  <c r="G760" i="8" s="1"/>
  <c r="H760" i="8"/>
  <c r="F761" i="8"/>
  <c r="G761" i="8" s="1"/>
  <c r="H761" i="8"/>
  <c r="F762" i="8"/>
  <c r="G762" i="8"/>
  <c r="H762" i="8"/>
  <c r="F763" i="8"/>
  <c r="G763" i="8" s="1"/>
  <c r="H763" i="8"/>
  <c r="F764" i="8"/>
  <c r="G764" i="8" s="1"/>
  <c r="H764" i="8"/>
  <c r="F765" i="8"/>
  <c r="G765" i="8" s="1"/>
  <c r="H765" i="8"/>
  <c r="F766" i="8"/>
  <c r="G766" i="8" s="1"/>
  <c r="H766" i="8"/>
  <c r="F767" i="8"/>
  <c r="G767" i="8" s="1"/>
  <c r="H767" i="8"/>
  <c r="F768" i="8"/>
  <c r="G768" i="8" s="1"/>
  <c r="H768" i="8"/>
  <c r="F769" i="8"/>
  <c r="G769" i="8" s="1"/>
  <c r="H769" i="8"/>
  <c r="F770" i="8"/>
  <c r="G770" i="8" s="1"/>
  <c r="H770" i="8"/>
  <c r="F771" i="8"/>
  <c r="G771" i="8" s="1"/>
  <c r="H771" i="8"/>
  <c r="F772" i="8"/>
  <c r="G772" i="8" s="1"/>
  <c r="H772" i="8"/>
  <c r="F773" i="8"/>
  <c r="G773" i="8" s="1"/>
  <c r="H773" i="8"/>
  <c r="F774" i="8"/>
  <c r="G774" i="8" s="1"/>
  <c r="H774" i="8"/>
  <c r="F775" i="8"/>
  <c r="G775" i="8" s="1"/>
  <c r="H775" i="8"/>
  <c r="F776" i="8"/>
  <c r="G776" i="8" s="1"/>
  <c r="H776" i="8"/>
  <c r="F777" i="8"/>
  <c r="G777" i="8" s="1"/>
  <c r="H777" i="8"/>
  <c r="F778" i="8"/>
  <c r="G778" i="8" s="1"/>
  <c r="H778" i="8"/>
  <c r="F779" i="8"/>
  <c r="G779" i="8" s="1"/>
  <c r="H779" i="8"/>
  <c r="F780" i="8"/>
  <c r="G780" i="8" s="1"/>
  <c r="H780" i="8"/>
  <c r="F781" i="8"/>
  <c r="G781" i="8" s="1"/>
  <c r="H781" i="8"/>
  <c r="F782" i="8"/>
  <c r="G782" i="8" s="1"/>
  <c r="H782" i="8"/>
  <c r="F783" i="8"/>
  <c r="G783" i="8" s="1"/>
  <c r="H783" i="8"/>
  <c r="F784" i="8"/>
  <c r="G784" i="8" s="1"/>
  <c r="H784" i="8"/>
  <c r="F785" i="8"/>
  <c r="G785" i="8" s="1"/>
  <c r="H785" i="8"/>
  <c r="F786" i="8"/>
  <c r="G786" i="8" s="1"/>
  <c r="H786" i="8"/>
  <c r="F787" i="8"/>
  <c r="G787" i="8" s="1"/>
  <c r="H787" i="8"/>
  <c r="F788" i="8"/>
  <c r="G788" i="8" s="1"/>
  <c r="H788" i="8"/>
  <c r="F789" i="8"/>
  <c r="G789" i="8" s="1"/>
  <c r="H789" i="8"/>
  <c r="F790" i="8"/>
  <c r="G790" i="8" s="1"/>
  <c r="H790" i="8"/>
  <c r="F791" i="8"/>
  <c r="G791" i="8" s="1"/>
  <c r="H791" i="8"/>
  <c r="F792" i="8"/>
  <c r="G792" i="8" s="1"/>
  <c r="H792" i="8"/>
  <c r="F793" i="8"/>
  <c r="G793" i="8" s="1"/>
  <c r="H793" i="8"/>
  <c r="F794" i="8"/>
  <c r="G794" i="8" s="1"/>
  <c r="H794" i="8"/>
  <c r="F795" i="8"/>
  <c r="G795" i="8" s="1"/>
  <c r="H795" i="8"/>
  <c r="F796" i="8"/>
  <c r="G796" i="8"/>
  <c r="H796" i="8"/>
  <c r="F797" i="8"/>
  <c r="G797" i="8" s="1"/>
  <c r="H797" i="8"/>
  <c r="F798" i="8"/>
  <c r="G798" i="8" s="1"/>
  <c r="H798" i="8"/>
  <c r="F799" i="8"/>
  <c r="G799" i="8" s="1"/>
  <c r="H799" i="8"/>
  <c r="F800" i="8"/>
  <c r="G800" i="8" s="1"/>
  <c r="H800" i="8"/>
  <c r="F801" i="8"/>
  <c r="G801" i="8" s="1"/>
  <c r="H801" i="8"/>
  <c r="F802" i="8"/>
  <c r="G802" i="8" s="1"/>
  <c r="H802" i="8"/>
  <c r="F803" i="8"/>
  <c r="G803" i="8" s="1"/>
  <c r="H803" i="8"/>
  <c r="F804" i="8"/>
  <c r="G804" i="8" s="1"/>
  <c r="H804" i="8"/>
  <c r="F805" i="8"/>
  <c r="G805" i="8" s="1"/>
  <c r="H805" i="8"/>
  <c r="F806" i="8"/>
  <c r="G806" i="8" s="1"/>
  <c r="H806" i="8"/>
  <c r="F807" i="8"/>
  <c r="G807" i="8" s="1"/>
  <c r="H807" i="8"/>
  <c r="F808" i="8"/>
  <c r="G808" i="8" s="1"/>
  <c r="H808" i="8"/>
  <c r="F809" i="8"/>
  <c r="G809" i="8" s="1"/>
  <c r="H809" i="8"/>
  <c r="F810" i="8"/>
  <c r="G810" i="8" s="1"/>
  <c r="H810" i="8"/>
  <c r="F811" i="8"/>
  <c r="G811" i="8" s="1"/>
  <c r="H811" i="8"/>
  <c r="F812" i="8"/>
  <c r="G812" i="8" s="1"/>
  <c r="H812" i="8"/>
  <c r="F813" i="8"/>
  <c r="G813" i="8" s="1"/>
  <c r="H813" i="8"/>
  <c r="F814" i="8"/>
  <c r="G814" i="8" s="1"/>
  <c r="H814" i="8"/>
  <c r="F815" i="8"/>
  <c r="G815" i="8" s="1"/>
  <c r="H815" i="8"/>
  <c r="F816" i="8"/>
  <c r="G816" i="8" s="1"/>
  <c r="H816" i="8"/>
  <c r="F817" i="8"/>
  <c r="G817" i="8" s="1"/>
  <c r="H817" i="8"/>
  <c r="F818" i="8"/>
  <c r="G818" i="8" s="1"/>
  <c r="H818" i="8"/>
  <c r="F819" i="8"/>
  <c r="G819" i="8" s="1"/>
  <c r="H819" i="8"/>
  <c r="F820" i="8"/>
  <c r="G820" i="8" s="1"/>
  <c r="H820" i="8"/>
  <c r="F821" i="8"/>
  <c r="G821" i="8" s="1"/>
  <c r="H821" i="8"/>
  <c r="F822" i="8"/>
  <c r="G822" i="8" s="1"/>
  <c r="H822" i="8"/>
  <c r="F823" i="8"/>
  <c r="G823" i="8" s="1"/>
  <c r="H823" i="8"/>
  <c r="F824" i="8"/>
  <c r="G824" i="8" s="1"/>
  <c r="H824" i="8"/>
  <c r="F825" i="8"/>
  <c r="G825" i="8" s="1"/>
  <c r="H825" i="8"/>
  <c r="F826" i="8"/>
  <c r="G826" i="8" s="1"/>
  <c r="H826" i="8"/>
  <c r="F827" i="8"/>
  <c r="G827" i="8" s="1"/>
  <c r="H827" i="8"/>
  <c r="F828" i="8"/>
  <c r="G828" i="8" s="1"/>
  <c r="H828" i="8"/>
  <c r="F829" i="8"/>
  <c r="G829" i="8" s="1"/>
  <c r="H829" i="8"/>
  <c r="F830" i="8"/>
  <c r="G830" i="8" s="1"/>
  <c r="H830" i="8"/>
  <c r="F831" i="8"/>
  <c r="G831" i="8" s="1"/>
  <c r="H831" i="8"/>
  <c r="F832" i="8"/>
  <c r="G832" i="8" s="1"/>
  <c r="H832" i="8"/>
  <c r="F833" i="8"/>
  <c r="G833" i="8" s="1"/>
  <c r="H833" i="8"/>
  <c r="F834" i="8"/>
  <c r="G834" i="8" s="1"/>
  <c r="H834" i="8"/>
  <c r="F835" i="8"/>
  <c r="G835" i="8" s="1"/>
  <c r="H835" i="8"/>
  <c r="F836" i="8"/>
  <c r="G836" i="8" s="1"/>
  <c r="H836" i="8"/>
  <c r="F837" i="8"/>
  <c r="G837" i="8" s="1"/>
  <c r="H837" i="8"/>
  <c r="F838" i="8"/>
  <c r="G838" i="8" s="1"/>
  <c r="H838" i="8"/>
  <c r="F839" i="8"/>
  <c r="G839" i="8" s="1"/>
  <c r="H839" i="8"/>
  <c r="F840" i="8"/>
  <c r="G840" i="8" s="1"/>
  <c r="H840" i="8"/>
  <c r="F841" i="8"/>
  <c r="G841" i="8" s="1"/>
  <c r="H841" i="8"/>
  <c r="F842" i="8"/>
  <c r="G842" i="8"/>
  <c r="H842" i="8"/>
  <c r="F843" i="8"/>
  <c r="G843" i="8" s="1"/>
  <c r="H843" i="8"/>
  <c r="F844" i="8"/>
  <c r="G844" i="8" s="1"/>
  <c r="H844" i="8"/>
  <c r="F845" i="8"/>
  <c r="G845" i="8" s="1"/>
  <c r="H845" i="8"/>
  <c r="F846" i="8"/>
  <c r="G846" i="8" s="1"/>
  <c r="H846" i="8"/>
  <c r="F847" i="8"/>
  <c r="G847" i="8" s="1"/>
  <c r="H847" i="8"/>
  <c r="F848" i="8"/>
  <c r="G848" i="8" s="1"/>
  <c r="H848" i="8"/>
  <c r="F849" i="8"/>
  <c r="G849" i="8" s="1"/>
  <c r="H849" i="8"/>
  <c r="F850" i="8"/>
  <c r="G850" i="8" s="1"/>
  <c r="H850" i="8"/>
  <c r="F851" i="8"/>
  <c r="G851" i="8" s="1"/>
  <c r="H851" i="8"/>
  <c r="F852" i="8"/>
  <c r="G852" i="8" s="1"/>
  <c r="H852" i="8"/>
  <c r="F853" i="8"/>
  <c r="G853" i="8" s="1"/>
  <c r="H853" i="8"/>
  <c r="F854" i="8"/>
  <c r="G854" i="8" s="1"/>
  <c r="H854" i="8"/>
  <c r="F855" i="8"/>
  <c r="G855" i="8" s="1"/>
  <c r="H855" i="8"/>
  <c r="F856" i="8"/>
  <c r="G856" i="8" s="1"/>
  <c r="H856" i="8"/>
  <c r="F857" i="8"/>
  <c r="G857" i="8" s="1"/>
  <c r="H857" i="8"/>
  <c r="F858" i="8"/>
  <c r="G858" i="8" s="1"/>
  <c r="H858" i="8"/>
  <c r="F859" i="8"/>
  <c r="G859" i="8" s="1"/>
  <c r="H859" i="8"/>
  <c r="F860" i="8"/>
  <c r="G860" i="8" s="1"/>
  <c r="H860" i="8"/>
  <c r="F861" i="8"/>
  <c r="G861" i="8" s="1"/>
  <c r="H861" i="8"/>
  <c r="F862" i="8"/>
  <c r="G862" i="8" s="1"/>
  <c r="H862" i="8"/>
  <c r="F863" i="8"/>
  <c r="G863" i="8" s="1"/>
  <c r="H863" i="8"/>
  <c r="F864" i="8"/>
  <c r="G864" i="8"/>
  <c r="H864" i="8"/>
  <c r="F865" i="8"/>
  <c r="G865" i="8" s="1"/>
  <c r="H865" i="8"/>
  <c r="F866" i="8"/>
  <c r="G866" i="8" s="1"/>
  <c r="H866" i="8"/>
  <c r="F867" i="8"/>
  <c r="G867" i="8" s="1"/>
  <c r="H867" i="8"/>
  <c r="F868" i="8"/>
  <c r="G868" i="8" s="1"/>
  <c r="H868" i="8"/>
  <c r="F869" i="8"/>
  <c r="G869" i="8" s="1"/>
  <c r="H869" i="8"/>
  <c r="F870" i="8"/>
  <c r="G870" i="8" s="1"/>
  <c r="H870" i="8"/>
  <c r="F871" i="8"/>
  <c r="G871" i="8" s="1"/>
  <c r="H871" i="8"/>
  <c r="F872" i="8"/>
  <c r="G872" i="8" s="1"/>
  <c r="H872" i="8"/>
  <c r="F873" i="8"/>
  <c r="G873" i="8" s="1"/>
  <c r="H873" i="8"/>
  <c r="F874" i="8"/>
  <c r="G874" i="8" s="1"/>
  <c r="H874" i="8"/>
  <c r="F875" i="8"/>
  <c r="G875" i="8" s="1"/>
  <c r="H875" i="8"/>
  <c r="F876" i="8"/>
  <c r="G876" i="8" s="1"/>
  <c r="H876" i="8"/>
  <c r="F877" i="8"/>
  <c r="G877" i="8" s="1"/>
  <c r="H877" i="8"/>
  <c r="F878" i="8"/>
  <c r="G878" i="8" s="1"/>
  <c r="H878" i="8"/>
  <c r="F879" i="8"/>
  <c r="G879" i="8" s="1"/>
  <c r="H879" i="8"/>
  <c r="F880" i="8"/>
  <c r="G880" i="8" s="1"/>
  <c r="H880" i="8"/>
  <c r="F881" i="8"/>
  <c r="G881" i="8" s="1"/>
  <c r="H881" i="8"/>
  <c r="F882" i="8"/>
  <c r="G882" i="8" s="1"/>
  <c r="H882" i="8"/>
  <c r="F883" i="8"/>
  <c r="G883" i="8" s="1"/>
  <c r="H883" i="8"/>
  <c r="F884" i="8"/>
  <c r="G884" i="8" s="1"/>
  <c r="H884" i="8"/>
  <c r="F885" i="8"/>
  <c r="G885" i="8" s="1"/>
  <c r="H885" i="8"/>
  <c r="F886" i="8"/>
  <c r="G886" i="8" s="1"/>
  <c r="H886" i="8"/>
  <c r="F887" i="8"/>
  <c r="G887" i="8" s="1"/>
  <c r="H887" i="8"/>
  <c r="F888" i="8"/>
  <c r="G888" i="8" s="1"/>
  <c r="H888" i="8"/>
  <c r="F889" i="8"/>
  <c r="G889" i="8" s="1"/>
  <c r="H889" i="8"/>
  <c r="F890" i="8"/>
  <c r="G890" i="8" s="1"/>
  <c r="H890" i="8"/>
  <c r="F891" i="8"/>
  <c r="G891" i="8" s="1"/>
  <c r="H891" i="8"/>
  <c r="F892" i="8"/>
  <c r="G892" i="8" s="1"/>
  <c r="H892" i="8"/>
  <c r="F893" i="8"/>
  <c r="G893" i="8" s="1"/>
  <c r="H893" i="8"/>
  <c r="F894" i="8"/>
  <c r="G894" i="8" s="1"/>
  <c r="H894" i="8"/>
  <c r="F895" i="8"/>
  <c r="G895" i="8" s="1"/>
  <c r="H895" i="8"/>
  <c r="F896" i="8"/>
  <c r="G896" i="8" s="1"/>
  <c r="H896" i="8"/>
  <c r="F897" i="8"/>
  <c r="G897" i="8" s="1"/>
  <c r="H897" i="8"/>
  <c r="F898" i="8"/>
  <c r="G898" i="8" s="1"/>
  <c r="H898" i="8"/>
  <c r="F899" i="8"/>
  <c r="H899" i="8"/>
  <c r="F900" i="8"/>
  <c r="G900" i="8" s="1"/>
  <c r="H900" i="8"/>
  <c r="F901" i="8"/>
  <c r="G901" i="8" s="1"/>
  <c r="H901" i="8"/>
  <c r="F902" i="8"/>
  <c r="G902" i="8" s="1"/>
  <c r="H902" i="8"/>
  <c r="F903" i="8"/>
  <c r="G903" i="8" s="1"/>
  <c r="H903" i="8"/>
  <c r="F904" i="8"/>
  <c r="H904" i="8"/>
  <c r="F905" i="8"/>
  <c r="G905" i="8" s="1"/>
  <c r="H905" i="8"/>
  <c r="F906" i="8"/>
  <c r="H906" i="8"/>
  <c r="F907" i="8"/>
  <c r="H907" i="8"/>
  <c r="F908" i="8"/>
  <c r="G908" i="8" s="1"/>
  <c r="H908" i="8"/>
  <c r="F909" i="8"/>
  <c r="H909" i="8"/>
  <c r="F910" i="8"/>
  <c r="G910" i="8" s="1"/>
  <c r="H910" i="8"/>
  <c r="F911" i="8"/>
  <c r="H911" i="8"/>
  <c r="F912" i="8"/>
  <c r="G912" i="8"/>
  <c r="H912" i="8"/>
  <c r="F913" i="8"/>
  <c r="H913" i="8"/>
  <c r="F914" i="8"/>
  <c r="H914" i="8"/>
  <c r="F915" i="8"/>
  <c r="G915" i="8" s="1"/>
  <c r="H915" i="8"/>
  <c r="F916" i="8"/>
  <c r="G916" i="8" s="1"/>
  <c r="H916" i="8"/>
  <c r="F917" i="8"/>
  <c r="G917" i="8" s="1"/>
  <c r="H917" i="8"/>
  <c r="F918" i="8"/>
  <c r="G918" i="8" s="1"/>
  <c r="H918" i="8"/>
  <c r="F919" i="8"/>
  <c r="G919" i="8" s="1"/>
  <c r="H919" i="8"/>
  <c r="F920" i="8"/>
  <c r="G920" i="8" s="1"/>
  <c r="H920" i="8"/>
  <c r="F921" i="8"/>
  <c r="G921" i="8" s="1"/>
  <c r="H921" i="8"/>
  <c r="F922" i="8"/>
  <c r="G922" i="8" s="1"/>
  <c r="H922" i="8"/>
  <c r="F923" i="8"/>
  <c r="G923" i="8" s="1"/>
  <c r="H923" i="8"/>
  <c r="F924" i="8"/>
  <c r="G924" i="8" s="1"/>
  <c r="H924" i="8"/>
  <c r="F925" i="8"/>
  <c r="G925" i="8" s="1"/>
  <c r="H925" i="8"/>
  <c r="F926" i="8"/>
  <c r="G926" i="8" s="1"/>
  <c r="H926" i="8"/>
  <c r="F927" i="8"/>
  <c r="G927" i="8" s="1"/>
  <c r="H927" i="8"/>
  <c r="F928" i="8"/>
  <c r="G928" i="8" s="1"/>
  <c r="H928" i="8"/>
  <c r="F929" i="8"/>
  <c r="G929" i="8" s="1"/>
  <c r="H929" i="8"/>
  <c r="F930" i="8"/>
  <c r="G930" i="8" s="1"/>
  <c r="H930" i="8"/>
  <c r="F931" i="8"/>
  <c r="G931" i="8" s="1"/>
  <c r="H931" i="8"/>
  <c r="F932" i="8"/>
  <c r="H932" i="8"/>
  <c r="F933" i="8"/>
  <c r="G933" i="8" s="1"/>
  <c r="H933" i="8"/>
  <c r="F934" i="8"/>
  <c r="G934" i="8" s="1"/>
  <c r="H934" i="8"/>
  <c r="F935" i="8"/>
  <c r="H935" i="8"/>
  <c r="F936" i="8"/>
  <c r="G936" i="8" s="1"/>
  <c r="H936" i="8"/>
  <c r="F937" i="8"/>
  <c r="H937" i="8"/>
  <c r="F938" i="8"/>
  <c r="G938" i="8" s="1"/>
  <c r="H938" i="8"/>
  <c r="F939" i="8"/>
  <c r="G939" i="8" s="1"/>
  <c r="H939" i="8"/>
  <c r="F940" i="8"/>
  <c r="G940" i="8" s="1"/>
  <c r="H940" i="8"/>
  <c r="F941" i="8"/>
  <c r="H941" i="8"/>
  <c r="F942" i="8"/>
  <c r="G942" i="8" s="1"/>
  <c r="H942" i="8"/>
  <c r="F943" i="8"/>
  <c r="G943" i="8" s="1"/>
  <c r="H943" i="8"/>
  <c r="F944" i="8"/>
  <c r="G944" i="8" s="1"/>
  <c r="H944" i="8"/>
  <c r="F945" i="8"/>
  <c r="G945" i="8" s="1"/>
  <c r="H945" i="8"/>
  <c r="F946" i="8"/>
  <c r="G946" i="8" s="1"/>
  <c r="H946" i="8"/>
  <c r="F947" i="8"/>
  <c r="G947" i="8" s="1"/>
  <c r="H947" i="8"/>
  <c r="F948" i="8"/>
  <c r="G948" i="8" s="1"/>
  <c r="H948" i="8"/>
  <c r="F949" i="8"/>
  <c r="G949" i="8" s="1"/>
  <c r="H949" i="8"/>
  <c r="F950" i="8"/>
  <c r="G950" i="8" s="1"/>
  <c r="H950" i="8"/>
  <c r="F951" i="8"/>
  <c r="G951" i="8" s="1"/>
  <c r="H951" i="8"/>
  <c r="F952" i="8"/>
  <c r="G952" i="8"/>
  <c r="H952" i="8"/>
  <c r="F953" i="8"/>
  <c r="G953" i="8" s="1"/>
  <c r="H953" i="8"/>
  <c r="F954" i="8"/>
  <c r="G954" i="8" s="1"/>
  <c r="H954" i="8"/>
  <c r="F955" i="8"/>
  <c r="H955" i="8"/>
  <c r="F956" i="8"/>
  <c r="G956" i="8" s="1"/>
  <c r="H956" i="8"/>
  <c r="F957" i="8"/>
  <c r="G957" i="8" s="1"/>
  <c r="H957" i="8"/>
  <c r="F958" i="8"/>
  <c r="G958" i="8" s="1"/>
  <c r="H958" i="8"/>
  <c r="F959" i="8"/>
  <c r="G959" i="8" s="1"/>
  <c r="H959" i="8"/>
  <c r="F960" i="8"/>
  <c r="H960" i="8"/>
  <c r="F961" i="8"/>
  <c r="G961" i="8" s="1"/>
  <c r="H961" i="8"/>
  <c r="F962" i="8"/>
  <c r="G962" i="8" s="1"/>
  <c r="H962" i="8"/>
  <c r="F963" i="8"/>
  <c r="G963" i="8" s="1"/>
  <c r="H963" i="8"/>
  <c r="F964" i="8"/>
  <c r="G964" i="8" s="1"/>
  <c r="H964" i="8"/>
  <c r="F965" i="8"/>
  <c r="G965" i="8" s="1"/>
  <c r="H965" i="8"/>
  <c r="F966" i="8"/>
  <c r="G966" i="8" s="1"/>
  <c r="H966" i="8"/>
  <c r="F967" i="8"/>
  <c r="H967" i="8"/>
  <c r="F968" i="8"/>
  <c r="G968" i="8" s="1"/>
  <c r="H968" i="8"/>
  <c r="F969" i="8"/>
  <c r="G969" i="8" s="1"/>
  <c r="H969" i="8"/>
  <c r="F970" i="8"/>
  <c r="H970" i="8"/>
  <c r="F971" i="8"/>
  <c r="G971" i="8" s="1"/>
  <c r="H971" i="8"/>
  <c r="F972" i="8"/>
  <c r="H972" i="8"/>
  <c r="F973" i="8"/>
  <c r="H973" i="8"/>
  <c r="F974" i="8"/>
  <c r="G974" i="8" s="1"/>
  <c r="H974" i="8"/>
  <c r="F975" i="8"/>
  <c r="H975" i="8"/>
  <c r="F976" i="8"/>
  <c r="G976" i="8"/>
  <c r="H976" i="8"/>
  <c r="F977" i="8"/>
  <c r="H977" i="8"/>
  <c r="F978" i="8"/>
  <c r="G978" i="8" s="1"/>
  <c r="H978" i="8"/>
  <c r="F979" i="8"/>
  <c r="H979" i="8"/>
  <c r="F980" i="8"/>
  <c r="G980" i="8" s="1"/>
  <c r="H980" i="8"/>
  <c r="F981" i="8"/>
  <c r="H981" i="8"/>
  <c r="F982" i="8"/>
  <c r="H982" i="8"/>
  <c r="F983" i="8"/>
  <c r="G983" i="8" s="1"/>
  <c r="H983" i="8"/>
  <c r="F984" i="8"/>
  <c r="H984" i="8"/>
  <c r="F985" i="8"/>
  <c r="G985" i="8" s="1"/>
  <c r="H985" i="8"/>
  <c r="F986" i="8"/>
  <c r="G986" i="8" s="1"/>
  <c r="H986" i="8"/>
  <c r="F987" i="8"/>
  <c r="G987" i="8" s="1"/>
  <c r="H987" i="8"/>
  <c r="F988" i="8"/>
  <c r="G988" i="8" s="1"/>
  <c r="H988" i="8"/>
  <c r="F989" i="8"/>
  <c r="G989" i="8" s="1"/>
  <c r="H989" i="8"/>
  <c r="F990" i="8"/>
  <c r="G990" i="8" s="1"/>
  <c r="H990" i="8"/>
  <c r="F991" i="8"/>
  <c r="G991" i="8" s="1"/>
  <c r="H991" i="8"/>
  <c r="F992" i="8"/>
  <c r="H992" i="8"/>
  <c r="F993" i="8"/>
  <c r="G993" i="8" s="1"/>
  <c r="H993" i="8"/>
  <c r="F994" i="8"/>
  <c r="G994" i="8" s="1"/>
  <c r="H994" i="8"/>
  <c r="F995" i="8"/>
  <c r="H995" i="8"/>
  <c r="F996" i="8"/>
  <c r="H996" i="8"/>
  <c r="F997" i="8"/>
  <c r="G997" i="8" s="1"/>
  <c r="H997" i="8"/>
  <c r="F998" i="8"/>
  <c r="G998" i="8" s="1"/>
  <c r="H998" i="8"/>
  <c r="F999" i="8"/>
  <c r="G999" i="8" s="1"/>
  <c r="H999" i="8"/>
  <c r="F1000" i="8"/>
  <c r="G1000" i="8" s="1"/>
  <c r="H1000" i="8"/>
  <c r="F1001" i="8"/>
  <c r="G1001" i="8" s="1"/>
  <c r="H1001" i="8"/>
  <c r="F1002" i="8"/>
  <c r="G1002" i="8" s="1"/>
  <c r="H1002" i="8"/>
  <c r="F1003" i="8"/>
  <c r="G1003" i="8" s="1"/>
  <c r="H1003" i="8"/>
  <c r="F1004" i="8"/>
  <c r="H1004" i="8"/>
  <c r="F1005" i="8"/>
  <c r="G1005" i="8" s="1"/>
  <c r="H1005" i="8"/>
  <c r="F1006" i="8"/>
  <c r="G1006" i="8" s="1"/>
  <c r="H1006" i="8"/>
  <c r="F1007" i="8"/>
  <c r="G1007" i="8" s="1"/>
  <c r="H1007" i="8"/>
  <c r="F1008" i="8"/>
  <c r="G1008" i="8" s="1"/>
  <c r="H1008" i="8"/>
  <c r="F1009" i="8"/>
  <c r="G1009" i="8" s="1"/>
  <c r="H1009" i="8"/>
  <c r="F1010" i="8"/>
  <c r="G1010" i="8" s="1"/>
  <c r="H1010" i="8"/>
  <c r="F1011" i="8"/>
  <c r="G1011" i="8" s="1"/>
  <c r="H1011" i="8"/>
  <c r="F1012" i="8"/>
  <c r="G1012" i="8" s="1"/>
  <c r="H1012" i="8"/>
  <c r="F1013" i="8"/>
  <c r="G1013" i="8" s="1"/>
  <c r="H1013" i="8"/>
  <c r="F1014" i="8"/>
  <c r="G1014" i="8" s="1"/>
  <c r="H1014" i="8"/>
  <c r="F1015" i="8"/>
  <c r="G1015" i="8" s="1"/>
  <c r="H1015" i="8"/>
  <c r="F1016" i="8"/>
  <c r="G1016" i="8" s="1"/>
  <c r="H1016" i="8"/>
  <c r="F1017" i="8"/>
  <c r="G1017" i="8" s="1"/>
  <c r="H1017" i="8"/>
  <c r="F1018" i="8"/>
  <c r="G1018" i="8" s="1"/>
  <c r="H1018" i="8"/>
  <c r="F1019" i="8"/>
  <c r="G1019" i="8" s="1"/>
  <c r="H1019" i="8"/>
  <c r="F1020" i="8"/>
  <c r="G1020" i="8" s="1"/>
  <c r="H1020" i="8"/>
  <c r="F1021" i="8"/>
  <c r="G1021" i="8" s="1"/>
  <c r="H1021" i="8"/>
  <c r="F1022" i="8"/>
  <c r="G1022" i="8" s="1"/>
  <c r="H1022" i="8"/>
  <c r="F1023" i="8"/>
  <c r="G1023" i="8" s="1"/>
  <c r="H1023" i="8"/>
  <c r="F1024" i="8"/>
  <c r="G1024" i="8" s="1"/>
  <c r="H1024" i="8"/>
  <c r="F1025" i="8"/>
  <c r="G1025" i="8" s="1"/>
  <c r="H1025" i="8"/>
  <c r="F1026" i="8"/>
  <c r="G1026" i="8" s="1"/>
  <c r="H1026" i="8"/>
  <c r="F1027" i="8"/>
  <c r="G1027" i="8" s="1"/>
  <c r="H1027" i="8"/>
  <c r="F1028" i="8"/>
  <c r="G1028" i="8" s="1"/>
  <c r="H1028" i="8"/>
  <c r="F1029" i="8"/>
  <c r="G1029" i="8" s="1"/>
  <c r="H1029" i="8"/>
  <c r="F1030" i="8"/>
  <c r="G1030" i="8" s="1"/>
  <c r="H1030" i="8"/>
  <c r="F1031" i="8"/>
  <c r="G1031" i="8" s="1"/>
  <c r="H1031" i="8"/>
  <c r="F1032" i="8"/>
  <c r="G1032" i="8" s="1"/>
  <c r="H1032" i="8"/>
  <c r="F1033" i="8"/>
  <c r="G1033" i="8" s="1"/>
  <c r="H1033" i="8"/>
  <c r="F1034" i="8"/>
  <c r="G1034" i="8" s="1"/>
  <c r="H1034" i="8"/>
  <c r="F1035" i="8"/>
  <c r="G1035" i="8" s="1"/>
  <c r="H1035" i="8"/>
  <c r="F1036" i="8"/>
  <c r="G1036" i="8"/>
  <c r="H1036" i="8"/>
  <c r="F1037" i="8"/>
  <c r="G1037" i="8" s="1"/>
  <c r="H1037" i="8"/>
  <c r="F1038" i="8"/>
  <c r="G1038" i="8" s="1"/>
  <c r="H1038" i="8"/>
  <c r="F1039" i="8"/>
  <c r="G1039" i="8" s="1"/>
  <c r="H1039" i="8"/>
  <c r="F1040" i="8"/>
  <c r="G1040" i="8" s="1"/>
  <c r="H1040" i="8"/>
  <c r="F1041" i="8"/>
  <c r="G1041" i="8" s="1"/>
  <c r="H1041" i="8"/>
  <c r="F1042" i="8"/>
  <c r="G1042" i="8" s="1"/>
  <c r="H1042" i="8"/>
  <c r="F1043" i="8"/>
  <c r="G1043" i="8" s="1"/>
  <c r="H1043" i="8"/>
  <c r="F1044" i="8"/>
  <c r="G1044" i="8" s="1"/>
  <c r="H1044" i="8"/>
  <c r="F1045" i="8"/>
  <c r="G1045" i="8" s="1"/>
  <c r="H1045" i="8"/>
  <c r="F1046" i="8"/>
  <c r="G1046" i="8" s="1"/>
  <c r="H1046" i="8"/>
  <c r="F1047" i="8"/>
  <c r="G1047" i="8" s="1"/>
  <c r="H1047" i="8"/>
  <c r="F1048" i="8"/>
  <c r="G1048" i="8" s="1"/>
  <c r="H1048" i="8"/>
  <c r="F1049" i="8"/>
  <c r="G1049" i="8" s="1"/>
  <c r="H1049" i="8"/>
  <c r="F1050" i="8"/>
  <c r="G1050" i="8" s="1"/>
  <c r="H1050" i="8"/>
  <c r="F1051" i="8"/>
  <c r="G1051" i="8" s="1"/>
  <c r="H1051" i="8"/>
  <c r="F1052" i="8"/>
  <c r="G1052" i="8" s="1"/>
  <c r="H1052" i="8"/>
  <c r="F1053" i="8"/>
  <c r="G1053" i="8" s="1"/>
  <c r="H1053" i="8"/>
  <c r="F1054" i="8"/>
  <c r="G1054" i="8" s="1"/>
  <c r="H1054" i="8"/>
  <c r="F1055" i="8"/>
  <c r="G1055" i="8" s="1"/>
  <c r="H1055" i="8"/>
  <c r="F1056" i="8"/>
  <c r="G1056" i="8" s="1"/>
  <c r="H1056" i="8"/>
  <c r="F1057" i="8"/>
  <c r="G1057" i="8" s="1"/>
  <c r="H1057" i="8"/>
  <c r="F1058" i="8"/>
  <c r="G1058" i="8" s="1"/>
  <c r="H1058" i="8"/>
  <c r="F1059" i="8"/>
  <c r="G1059" i="8" s="1"/>
  <c r="H1059" i="8"/>
  <c r="F1060" i="8"/>
  <c r="G1060" i="8" s="1"/>
  <c r="H1060" i="8"/>
  <c r="F1061" i="8"/>
  <c r="G1061" i="8" s="1"/>
  <c r="H1061" i="8"/>
  <c r="F1062" i="8"/>
  <c r="G1062" i="8" s="1"/>
  <c r="H1062" i="8"/>
  <c r="F1063" i="8"/>
  <c r="G1063" i="8" s="1"/>
  <c r="H1063" i="8"/>
  <c r="F1064" i="8"/>
  <c r="G1064" i="8" s="1"/>
  <c r="H1064" i="8"/>
  <c r="F1065" i="8"/>
  <c r="G1065" i="8" s="1"/>
  <c r="H1065" i="8"/>
  <c r="F1066" i="8"/>
  <c r="G1066" i="8" s="1"/>
  <c r="H1066" i="8"/>
  <c r="F1067" i="8"/>
  <c r="G1067" i="8" s="1"/>
  <c r="H1067" i="8"/>
  <c r="F1068" i="8"/>
  <c r="G1068" i="8" s="1"/>
  <c r="H1068" i="8"/>
  <c r="F1069" i="8"/>
  <c r="G1069" i="8" s="1"/>
  <c r="H1069" i="8"/>
  <c r="F1070" i="8"/>
  <c r="G1070" i="8" s="1"/>
  <c r="H1070" i="8"/>
  <c r="F1071" i="8"/>
  <c r="G1071" i="8" s="1"/>
  <c r="H1071" i="8"/>
  <c r="F1072" i="8"/>
  <c r="G1072" i="8" s="1"/>
  <c r="H1072" i="8"/>
  <c r="F1073" i="8"/>
  <c r="G1073" i="8" s="1"/>
  <c r="H1073" i="8"/>
  <c r="F1074" i="8"/>
  <c r="G1074" i="8" s="1"/>
  <c r="H1074" i="8"/>
  <c r="F1075" i="8"/>
  <c r="G1075" i="8" s="1"/>
  <c r="H1075" i="8"/>
  <c r="F1076" i="8"/>
  <c r="G1076" i="8" s="1"/>
  <c r="H1076" i="8"/>
  <c r="F1077" i="8"/>
  <c r="G1077" i="8" s="1"/>
  <c r="H1077" i="8"/>
  <c r="F1078" i="8"/>
  <c r="G1078" i="8" s="1"/>
  <c r="H1078" i="8"/>
  <c r="F1079" i="8"/>
  <c r="G1079" i="8" s="1"/>
  <c r="H1079" i="8"/>
  <c r="F1080" i="8"/>
  <c r="G1080" i="8" s="1"/>
  <c r="H1080" i="8"/>
  <c r="F1081" i="8"/>
  <c r="G1081" i="8" s="1"/>
  <c r="H1081" i="8"/>
  <c r="F1082" i="8"/>
  <c r="G1082" i="8" s="1"/>
  <c r="H1082" i="8"/>
  <c r="F1083" i="8"/>
  <c r="G1083" i="8" s="1"/>
  <c r="H1083" i="8"/>
  <c r="F1084" i="8"/>
  <c r="G1084" i="8" s="1"/>
  <c r="H1084" i="8"/>
  <c r="F1085" i="8"/>
  <c r="G1085" i="8" s="1"/>
  <c r="H1085" i="8"/>
  <c r="F1086" i="8"/>
  <c r="G1086" i="8" s="1"/>
  <c r="H1086" i="8"/>
  <c r="F1087" i="8"/>
  <c r="G1087" i="8" s="1"/>
  <c r="H1087" i="8"/>
  <c r="F1088" i="8"/>
  <c r="G1088" i="8" s="1"/>
  <c r="H1088" i="8"/>
  <c r="F1089" i="8"/>
  <c r="G1089" i="8" s="1"/>
  <c r="H1089" i="8"/>
  <c r="F1090" i="8"/>
  <c r="G1090" i="8" s="1"/>
  <c r="H1090" i="8"/>
  <c r="F1091" i="8"/>
  <c r="G1091" i="8" s="1"/>
  <c r="H1091" i="8"/>
  <c r="F1092" i="8"/>
  <c r="G1092" i="8"/>
  <c r="H1092" i="8"/>
  <c r="F1093" i="8"/>
  <c r="G1093" i="8" s="1"/>
  <c r="H1093" i="8"/>
  <c r="F1094" i="8"/>
  <c r="G1094" i="8" s="1"/>
  <c r="H1094" i="8"/>
  <c r="F1095" i="8"/>
  <c r="G1095" i="8" s="1"/>
  <c r="H1095" i="8"/>
  <c r="F1096" i="8"/>
  <c r="G1096" i="8" s="1"/>
  <c r="H1096" i="8"/>
  <c r="F1097" i="8"/>
  <c r="G1097" i="8" s="1"/>
  <c r="H1097" i="8"/>
  <c r="F1098" i="8"/>
  <c r="G1098" i="8" s="1"/>
  <c r="H1098" i="8"/>
  <c r="F1099" i="8"/>
  <c r="G1099" i="8" s="1"/>
  <c r="H1099" i="8"/>
  <c r="F1100" i="8"/>
  <c r="G1100" i="8" s="1"/>
  <c r="H1100" i="8"/>
  <c r="F1101" i="8"/>
  <c r="G1101" i="8" s="1"/>
  <c r="H1101" i="8"/>
  <c r="F1102" i="8"/>
  <c r="G1102" i="8" s="1"/>
  <c r="H1102" i="8"/>
  <c r="F1103" i="8"/>
  <c r="G1103" i="8" s="1"/>
  <c r="H1103" i="8"/>
  <c r="F1104" i="8"/>
  <c r="G1104" i="8" s="1"/>
  <c r="H1104" i="8"/>
  <c r="F1105" i="8"/>
  <c r="G1105" i="8" s="1"/>
  <c r="H1105" i="8"/>
  <c r="F1106" i="8"/>
  <c r="G1106" i="8" s="1"/>
  <c r="H1106" i="8"/>
  <c r="F1107" i="8"/>
  <c r="G1107" i="8" s="1"/>
  <c r="H1107" i="8"/>
  <c r="F1108" i="8"/>
  <c r="G1108" i="8" s="1"/>
  <c r="H1108" i="8"/>
  <c r="F1109" i="8"/>
  <c r="G1109" i="8" s="1"/>
  <c r="H1109" i="8"/>
  <c r="F1110" i="8"/>
  <c r="G1110" i="8" s="1"/>
  <c r="H1110" i="8"/>
  <c r="F1111" i="8"/>
  <c r="G1111" i="8" s="1"/>
  <c r="H1111" i="8"/>
  <c r="F1112" i="8"/>
  <c r="G1112" i="8" s="1"/>
  <c r="H1112" i="8"/>
  <c r="F1113" i="8"/>
  <c r="G1113" i="8" s="1"/>
  <c r="H1113" i="8"/>
  <c r="F1114" i="8"/>
  <c r="H1114" i="8"/>
  <c r="F1115" i="8"/>
  <c r="G1115" i="8" s="1"/>
  <c r="H1115" i="8"/>
  <c r="F1116" i="8"/>
  <c r="G1116" i="8" s="1"/>
  <c r="H1116" i="8"/>
  <c r="F1117" i="8"/>
  <c r="G1117" i="8" s="1"/>
  <c r="H1117" i="8"/>
  <c r="F1118" i="8"/>
  <c r="G1118" i="8" s="1"/>
  <c r="H1118" i="8"/>
  <c r="F1119" i="8"/>
  <c r="G1119" i="8" s="1"/>
  <c r="H1119" i="8"/>
  <c r="F1120" i="8"/>
  <c r="G1120" i="8" s="1"/>
  <c r="H1120" i="8"/>
  <c r="F1121" i="8"/>
  <c r="G1121" i="8" s="1"/>
  <c r="H1121" i="8"/>
  <c r="F1122" i="8"/>
  <c r="H1122" i="8"/>
  <c r="F1123" i="8"/>
  <c r="H1123" i="8"/>
  <c r="F1124" i="8"/>
  <c r="G1124" i="8" s="1"/>
  <c r="H1124" i="8"/>
  <c r="F1125" i="8"/>
  <c r="G1125" i="8" s="1"/>
  <c r="H1125" i="8"/>
  <c r="F1126" i="8"/>
  <c r="G1126" i="8" s="1"/>
  <c r="H1126" i="8"/>
  <c r="F1127" i="8"/>
  <c r="G1127" i="8" s="1"/>
  <c r="H1127" i="8"/>
  <c r="F1128" i="8"/>
  <c r="G1128" i="8" s="1"/>
  <c r="H1128" i="8"/>
  <c r="F1129" i="8"/>
  <c r="G1129" i="8" s="1"/>
  <c r="H1129" i="8"/>
  <c r="F1130" i="8"/>
  <c r="G1130" i="8" s="1"/>
  <c r="H1130" i="8"/>
  <c r="F1131" i="8"/>
  <c r="G1131" i="8" s="1"/>
  <c r="H1131" i="8"/>
  <c r="F1132" i="8"/>
  <c r="G1132" i="8"/>
  <c r="H1132" i="8"/>
  <c r="F1133" i="8"/>
  <c r="G1133" i="8" s="1"/>
  <c r="H1133" i="8"/>
  <c r="F1134" i="8"/>
  <c r="G1134" i="8" s="1"/>
  <c r="H1134" i="8"/>
  <c r="F1135" i="8"/>
  <c r="G1135" i="8" s="1"/>
  <c r="H1135" i="8"/>
  <c r="F1136" i="8"/>
  <c r="G1136" i="8" s="1"/>
  <c r="H1136" i="8"/>
  <c r="F1137" i="8"/>
  <c r="G1137" i="8" s="1"/>
  <c r="H1137" i="8"/>
  <c r="F1138" i="8"/>
  <c r="G1138" i="8" s="1"/>
  <c r="H1138" i="8"/>
  <c r="F1139" i="8"/>
  <c r="G1139" i="8" s="1"/>
  <c r="H1139" i="8"/>
  <c r="F1140" i="8"/>
  <c r="G1140" i="8" s="1"/>
  <c r="H1140" i="8"/>
  <c r="F1141" i="8"/>
  <c r="G1141" i="8" s="1"/>
  <c r="H1141" i="8"/>
  <c r="F1142" i="8"/>
  <c r="G1142" i="8" s="1"/>
  <c r="H1142" i="8"/>
  <c r="F1143" i="8"/>
  <c r="G1143" i="8" s="1"/>
  <c r="H1143" i="8"/>
  <c r="F1144" i="8"/>
  <c r="G1144" i="8" s="1"/>
  <c r="H1144" i="8"/>
  <c r="F1145" i="8"/>
  <c r="G1145" i="8" s="1"/>
  <c r="H1145" i="8"/>
  <c r="F1146" i="8"/>
  <c r="F1147" i="8"/>
  <c r="F1148" i="8"/>
  <c r="F1149" i="8"/>
  <c r="F1150" i="8"/>
  <c r="F1151" i="8"/>
  <c r="F1152" i="8"/>
  <c r="F1153" i="8"/>
  <c r="F1154" i="8"/>
  <c r="F1155" i="8"/>
  <c r="F1156" i="8"/>
  <c r="F1157" i="8"/>
  <c r="F1158" i="8"/>
  <c r="F1159" i="8"/>
  <c r="F1160" i="8"/>
  <c r="F1161" i="8"/>
  <c r="F1162" i="8"/>
  <c r="F1163" i="8"/>
  <c r="F1164" i="8"/>
  <c r="F1165" i="8"/>
  <c r="F1166" i="8"/>
  <c r="F1167" i="8"/>
  <c r="F1168" i="8"/>
  <c r="F1169" i="8"/>
  <c r="F1170" i="8"/>
  <c r="F1171" i="8"/>
  <c r="F1172" i="8"/>
  <c r="F1173" i="8"/>
  <c r="F1174" i="8"/>
  <c r="F1175" i="8"/>
  <c r="F1176" i="8"/>
  <c r="F1177" i="8"/>
  <c r="F1178" i="8"/>
  <c r="F1179" i="8"/>
  <c r="F1180" i="8"/>
  <c r="F1181" i="8"/>
  <c r="F1182" i="8"/>
  <c r="F1183" i="8"/>
  <c r="F1184" i="8"/>
  <c r="F1185" i="8"/>
  <c r="F1186" i="8"/>
  <c r="F1187" i="8"/>
  <c r="F1188" i="8"/>
  <c r="F1189" i="8"/>
  <c r="F1190" i="8"/>
  <c r="F1191" i="8"/>
  <c r="F1192" i="8"/>
  <c r="F1193" i="8"/>
  <c r="F1194" i="8"/>
  <c r="F1195" i="8"/>
  <c r="F1196" i="8"/>
  <c r="F1197" i="8"/>
  <c r="F1198" i="8"/>
  <c r="F1199" i="8"/>
  <c r="F1200" i="8"/>
  <c r="F1201" i="8"/>
  <c r="F1202" i="8"/>
  <c r="F1203" i="8"/>
  <c r="F1204" i="8"/>
  <c r="F1205" i="8"/>
  <c r="F1206" i="8"/>
  <c r="F1207" i="8"/>
  <c r="F1208" i="8"/>
  <c r="F1209" i="8"/>
  <c r="F1210" i="8"/>
  <c r="F1211" i="8"/>
  <c r="F1212" i="8"/>
  <c r="F1213" i="8"/>
  <c r="F1214" i="8"/>
  <c r="F1215" i="8"/>
  <c r="F1216" i="8"/>
  <c r="F1217" i="8"/>
  <c r="F1218" i="8"/>
  <c r="F1219" i="8"/>
  <c r="F1220" i="8"/>
  <c r="F1221" i="8"/>
  <c r="F1222" i="8"/>
  <c r="F1223" i="8"/>
  <c r="F1224" i="8"/>
  <c r="F1225" i="8"/>
  <c r="F1226" i="8"/>
  <c r="F1227" i="8"/>
  <c r="F1228" i="8"/>
  <c r="F1229" i="8"/>
  <c r="F1230" i="8"/>
  <c r="F1231" i="8"/>
  <c r="F1232" i="8"/>
  <c r="F1233" i="8"/>
  <c r="F1234" i="8"/>
  <c r="F1235" i="8"/>
  <c r="BA10" i="30"/>
  <c r="AY10" i="30" s="1"/>
  <c r="BA11" i="30"/>
  <c r="AY11" i="30" s="1"/>
  <c r="BA12" i="30"/>
  <c r="BA13" i="30"/>
  <c r="AY13" i="30" s="1"/>
  <c r="BA14" i="30"/>
  <c r="AY14" i="30" s="1"/>
  <c r="BA15" i="30"/>
  <c r="AY15" i="30" s="1"/>
  <c r="BA16" i="30"/>
  <c r="AY16" i="30" s="1"/>
  <c r="BA17" i="30"/>
  <c r="AY17" i="30" s="1"/>
  <c r="BA18" i="30"/>
  <c r="AY18" i="30" s="1"/>
  <c r="BA19" i="30"/>
  <c r="AY19" i="30" s="1"/>
  <c r="BA20" i="30"/>
  <c r="AY20" i="30" s="1"/>
  <c r="BA21" i="30"/>
  <c r="AY21" i="30" s="1"/>
  <c r="BA22" i="30"/>
  <c r="AY22" i="30" s="1"/>
  <c r="BA23" i="30"/>
  <c r="AY23" i="30" s="1"/>
  <c r="BA24" i="30"/>
  <c r="AY24" i="30" s="1"/>
  <c r="BA25" i="30"/>
  <c r="AY25" i="30" s="1"/>
  <c r="BA26" i="30"/>
  <c r="AY26" i="30" s="1"/>
  <c r="BA27" i="30"/>
  <c r="AY27" i="30" s="1"/>
  <c r="BA28" i="30"/>
  <c r="AY28" i="30" s="1"/>
  <c r="BA29" i="30"/>
  <c r="AY29" i="30" s="1"/>
  <c r="BA30" i="30"/>
  <c r="AY30" i="30" s="1"/>
  <c r="BA31" i="30"/>
  <c r="AY31" i="30" s="1"/>
  <c r="BA32" i="30"/>
  <c r="AY32" i="30" s="1"/>
  <c r="BA33" i="30"/>
  <c r="AY33" i="30" s="1"/>
  <c r="BA34" i="30"/>
  <c r="AY34" i="30" s="1"/>
  <c r="BA35" i="30"/>
  <c r="AY35" i="30" s="1"/>
  <c r="BA36" i="30"/>
  <c r="AY36" i="30" s="1"/>
  <c r="BA37" i="30"/>
  <c r="AY37" i="30" s="1"/>
  <c r="BA38" i="30"/>
  <c r="AY38" i="30" s="1"/>
  <c r="BA39" i="30"/>
  <c r="AY39" i="30" s="1"/>
  <c r="BA40" i="30"/>
  <c r="AY40" i="30" s="1"/>
  <c r="BA41" i="30"/>
  <c r="AY41" i="30" s="1"/>
  <c r="BA42" i="30"/>
  <c r="AY42" i="30" s="1"/>
  <c r="BA43" i="30"/>
  <c r="AY43" i="30" s="1"/>
  <c r="BA44" i="30"/>
  <c r="AY44" i="30" s="1"/>
  <c r="BA45" i="30"/>
  <c r="AY45" i="30" s="1"/>
  <c r="BB10" i="30"/>
  <c r="BB11" i="30"/>
  <c r="AZ11" i="30" s="1"/>
  <c r="BB12" i="30"/>
  <c r="AZ12" i="30" s="1"/>
  <c r="BB13" i="30"/>
  <c r="AZ13" i="30" s="1"/>
  <c r="BB14" i="30"/>
  <c r="AZ14" i="30" s="1"/>
  <c r="BB15" i="30"/>
  <c r="AZ15" i="30" s="1"/>
  <c r="BB16" i="30"/>
  <c r="BB17" i="30"/>
  <c r="AZ17" i="30" s="1"/>
  <c r="BB18" i="30"/>
  <c r="AZ18" i="30" s="1"/>
  <c r="BB19" i="30"/>
  <c r="AZ19" i="30" s="1"/>
  <c r="BB20" i="30"/>
  <c r="AZ20" i="30" s="1"/>
  <c r="BB21" i="30"/>
  <c r="AZ21" i="30" s="1"/>
  <c r="BB22" i="30"/>
  <c r="AZ22" i="30" s="1"/>
  <c r="BB23" i="30"/>
  <c r="AZ23" i="30" s="1"/>
  <c r="BB24" i="30"/>
  <c r="AZ24" i="30" s="1"/>
  <c r="BB25" i="30"/>
  <c r="AZ25" i="30" s="1"/>
  <c r="BB26" i="30"/>
  <c r="AZ26" i="30" s="1"/>
  <c r="BB27" i="30"/>
  <c r="AZ27" i="30" s="1"/>
  <c r="BB28" i="30"/>
  <c r="AZ28" i="30" s="1"/>
  <c r="BB29" i="30"/>
  <c r="AZ29" i="30" s="1"/>
  <c r="BB30" i="30"/>
  <c r="AZ30" i="30" s="1"/>
  <c r="BB31" i="30"/>
  <c r="AZ31" i="30" s="1"/>
  <c r="BB32" i="30"/>
  <c r="AZ32" i="30" s="1"/>
  <c r="BB33" i="30"/>
  <c r="AZ33" i="30" s="1"/>
  <c r="BB34" i="30"/>
  <c r="AZ34" i="30" s="1"/>
  <c r="BB35" i="30"/>
  <c r="AZ35" i="30" s="1"/>
  <c r="BB36" i="30"/>
  <c r="AZ36" i="30" s="1"/>
  <c r="BB37" i="30"/>
  <c r="AZ37" i="30" s="1"/>
  <c r="BB38" i="30"/>
  <c r="AZ38" i="30" s="1"/>
  <c r="BB39" i="30"/>
  <c r="AZ39" i="30" s="1"/>
  <c r="BB40" i="30"/>
  <c r="AZ40" i="30" s="1"/>
  <c r="BB41" i="30"/>
  <c r="AZ41" i="30" s="1"/>
  <c r="BB42" i="30"/>
  <c r="AZ42" i="30" s="1"/>
  <c r="BB43" i="30"/>
  <c r="AZ43" i="30" s="1"/>
  <c r="BB44" i="30"/>
  <c r="AZ44" i="30" s="1"/>
  <c r="BB45" i="30"/>
  <c r="AZ45" i="30" s="1"/>
  <c r="AZ10" i="30"/>
  <c r="AZ16" i="30"/>
  <c r="AY12" i="30"/>
  <c r="C13" i="29"/>
  <c r="C32" i="29" s="1"/>
  <c r="C12" i="29"/>
  <c r="C31" i="29" s="1"/>
  <c r="C11" i="29"/>
  <c r="C30" i="29" s="1"/>
  <c r="C10" i="29"/>
  <c r="C29" i="29" s="1"/>
  <c r="C9" i="29"/>
  <c r="C28" i="29" s="1"/>
  <c r="C7" i="29"/>
  <c r="C26" i="29" s="1"/>
  <c r="C6" i="29"/>
  <c r="C25" i="29" s="1"/>
  <c r="C5" i="29"/>
  <c r="C27" i="29"/>
  <c r="H5" i="29"/>
  <c r="H24" i="29" s="1"/>
  <c r="I5" i="29"/>
  <c r="H6" i="29"/>
  <c r="H25" i="29" s="1"/>
  <c r="I6" i="29"/>
  <c r="H7" i="29"/>
  <c r="H26" i="29" s="1"/>
  <c r="I7" i="29"/>
  <c r="H8" i="29"/>
  <c r="H27" i="29" s="1"/>
  <c r="H9" i="29"/>
  <c r="H28" i="29" s="1"/>
  <c r="I9" i="29"/>
  <c r="H10" i="29"/>
  <c r="H29" i="29" s="1"/>
  <c r="I10" i="29"/>
  <c r="H11" i="29"/>
  <c r="H30" i="29" s="1"/>
  <c r="I11" i="29"/>
  <c r="H12" i="29"/>
  <c r="H31" i="29" s="1"/>
  <c r="I12" i="29"/>
  <c r="H13" i="29"/>
  <c r="H32" i="29" s="1"/>
  <c r="I13" i="29"/>
  <c r="G13" i="29"/>
  <c r="G32" i="29" s="1"/>
  <c r="G12" i="29"/>
  <c r="G31" i="29" s="1"/>
  <c r="G11" i="29"/>
  <c r="G30" i="29" s="1"/>
  <c r="G10" i="29"/>
  <c r="G29" i="29" s="1"/>
  <c r="G9" i="29"/>
  <c r="G28" i="29" s="1"/>
  <c r="G8" i="29"/>
  <c r="G27" i="29" s="1"/>
  <c r="G7" i="29"/>
  <c r="G26" i="29" s="1"/>
  <c r="G6" i="29"/>
  <c r="G25" i="29" s="1"/>
  <c r="G5" i="29"/>
  <c r="G24" i="29" s="1"/>
  <c r="D22" i="23"/>
  <c r="C24" i="29" l="1"/>
  <c r="K5" i="29"/>
  <c r="B18" i="19"/>
  <c r="D25" i="29"/>
  <c r="D26" i="29"/>
  <c r="D27" i="29"/>
  <c r="D28" i="29"/>
  <c r="D29" i="29"/>
  <c r="D30" i="29"/>
  <c r="D31" i="29"/>
  <c r="D32" i="29"/>
  <c r="D24" i="29"/>
  <c r="B25" i="29"/>
  <c r="B26" i="29"/>
  <c r="B27" i="29"/>
  <c r="B28" i="29"/>
  <c r="B29" i="29"/>
  <c r="B30" i="29"/>
  <c r="B31" i="29"/>
  <c r="B32" i="29"/>
  <c r="B24" i="29"/>
  <c r="CD37" i="26"/>
  <c r="CC37" i="26"/>
  <c r="CD36" i="26"/>
  <c r="CC36" i="26"/>
  <c r="CD35" i="26"/>
  <c r="CC35" i="26"/>
  <c r="CD34" i="26"/>
  <c r="CC34" i="26"/>
  <c r="CD33" i="26"/>
  <c r="CC33" i="26"/>
  <c r="CD32" i="26"/>
  <c r="CC32" i="26"/>
  <c r="CD31" i="26"/>
  <c r="CC31" i="26"/>
  <c r="CD30" i="26"/>
  <c r="CC30" i="26"/>
  <c r="CD29" i="26"/>
  <c r="CC29" i="26"/>
  <c r="CD28" i="26"/>
  <c r="CC28" i="26"/>
  <c r="CD27" i="26"/>
  <c r="CC27" i="26"/>
  <c r="CD26" i="26"/>
  <c r="CC26" i="26"/>
  <c r="CD25" i="26"/>
  <c r="CC25" i="26"/>
  <c r="CD24" i="26"/>
  <c r="CC24" i="26"/>
  <c r="CD23" i="26"/>
  <c r="CC23" i="26"/>
  <c r="CD22" i="26"/>
  <c r="CC22" i="26"/>
  <c r="CD21" i="26"/>
  <c r="CC21" i="26"/>
  <c r="CD20" i="26"/>
  <c r="CC20" i="26"/>
  <c r="CD19" i="26"/>
  <c r="CC19" i="26"/>
  <c r="CD18" i="26"/>
  <c r="CC18" i="26"/>
  <c r="CD17" i="26"/>
  <c r="CC17" i="26"/>
  <c r="CD16" i="26"/>
  <c r="F14" i="25" s="1"/>
  <c r="CC16" i="26"/>
  <c r="E14" i="25" s="1"/>
  <c r="CD15" i="26"/>
  <c r="F13" i="25" s="1"/>
  <c r="CC15" i="26"/>
  <c r="E13" i="25" s="1"/>
  <c r="CD14" i="26"/>
  <c r="F12" i="25" s="1"/>
  <c r="CC14" i="26"/>
  <c r="E12" i="25" s="1"/>
  <c r="CD13" i="26"/>
  <c r="F11" i="25" s="1"/>
  <c r="CC13" i="26"/>
  <c r="E11" i="25" s="1"/>
  <c r="CD12" i="26"/>
  <c r="F10" i="25" s="1"/>
  <c r="CC12" i="26"/>
  <c r="E10" i="25" s="1"/>
  <c r="CD11" i="26"/>
  <c r="F9" i="25" s="1"/>
  <c r="CC11" i="26"/>
  <c r="E9" i="25" s="1"/>
  <c r="J27" i="29" l="1"/>
  <c r="I27" i="29"/>
  <c r="K27" i="29"/>
  <c r="J26" i="29"/>
  <c r="K26" i="29"/>
  <c r="I26" i="29"/>
  <c r="J25" i="29"/>
  <c r="K25" i="29"/>
  <c r="I25" i="29"/>
  <c r="I32" i="29"/>
  <c r="K32" i="29"/>
  <c r="J32" i="29"/>
  <c r="K24" i="29"/>
  <c r="J24" i="29"/>
  <c r="I24" i="29"/>
  <c r="I31" i="29"/>
  <c r="K31" i="29"/>
  <c r="J31" i="29"/>
  <c r="I30" i="29"/>
  <c r="K30" i="29"/>
  <c r="J30" i="29"/>
  <c r="K29" i="29"/>
  <c r="I29" i="29"/>
  <c r="J29" i="29"/>
  <c r="J28" i="29"/>
  <c r="K28" i="29"/>
  <c r="I28" i="29"/>
  <c r="C6" i="25"/>
  <c r="C7" i="25"/>
  <c r="C8" i="25"/>
  <c r="C9" i="25"/>
  <c r="C10" i="25"/>
  <c r="C11" i="25"/>
  <c r="C12" i="25"/>
  <c r="C13" i="25"/>
  <c r="C14" i="25"/>
  <c r="C5" i="25"/>
  <c r="C7" i="23"/>
  <c r="C8" i="23"/>
  <c r="C9" i="23"/>
  <c r="C10" i="23"/>
  <c r="C11" i="23"/>
  <c r="C12" i="23"/>
  <c r="C13" i="23"/>
  <c r="C14" i="23"/>
  <c r="C5" i="23"/>
  <c r="N13" i="21" l="1"/>
  <c r="N12" i="21"/>
  <c r="N11" i="21"/>
  <c r="N10" i="21"/>
  <c r="N9" i="21"/>
  <c r="N8" i="21"/>
  <c r="N7" i="21"/>
  <c r="N6" i="21"/>
  <c r="D3" i="21"/>
  <c r="E3" i="21"/>
  <c r="F3" i="21"/>
  <c r="G3" i="21"/>
  <c r="H3" i="21"/>
  <c r="I3" i="21"/>
  <c r="J3" i="21"/>
  <c r="L3" i="21" s="1"/>
  <c r="D4" i="21"/>
  <c r="E4" i="21"/>
  <c r="F4" i="21"/>
  <c r="G4" i="21"/>
  <c r="H4" i="21"/>
  <c r="I4" i="21"/>
  <c r="J4" i="21"/>
  <c r="N4" i="21"/>
  <c r="D5" i="21"/>
  <c r="E5" i="21"/>
  <c r="F5" i="21"/>
  <c r="G5" i="21"/>
  <c r="H5" i="21"/>
  <c r="I5" i="21"/>
  <c r="J5" i="21"/>
  <c r="N5" i="21"/>
  <c r="D6" i="21"/>
  <c r="E6" i="21"/>
  <c r="F6" i="21"/>
  <c r="G6" i="21"/>
  <c r="H6" i="21"/>
  <c r="I6" i="21"/>
  <c r="J6" i="21"/>
  <c r="D7" i="21"/>
  <c r="E7" i="21"/>
  <c r="F7" i="21"/>
  <c r="G7" i="21"/>
  <c r="H7" i="21"/>
  <c r="I7" i="21"/>
  <c r="J7" i="21"/>
  <c r="D8" i="21"/>
  <c r="E8" i="21"/>
  <c r="F8" i="21"/>
  <c r="G8" i="21"/>
  <c r="H8" i="21"/>
  <c r="I8" i="21"/>
  <c r="J8" i="21"/>
  <c r="D9" i="21"/>
  <c r="E9" i="21"/>
  <c r="F9" i="21"/>
  <c r="G9" i="21"/>
  <c r="H9" i="21"/>
  <c r="I9" i="21"/>
  <c r="J9" i="21"/>
  <c r="D10" i="21"/>
  <c r="E10" i="21"/>
  <c r="F10" i="21"/>
  <c r="G10" i="21"/>
  <c r="H10" i="21"/>
  <c r="I10" i="21"/>
  <c r="J10" i="21"/>
  <c r="D11" i="21"/>
  <c r="E11" i="21"/>
  <c r="F11" i="21"/>
  <c r="G11" i="21"/>
  <c r="H11" i="21"/>
  <c r="I11" i="21"/>
  <c r="J11" i="21"/>
  <c r="D12" i="21"/>
  <c r="E12" i="21"/>
  <c r="F12" i="21"/>
  <c r="G12" i="21"/>
  <c r="H12" i="21"/>
  <c r="I12" i="21"/>
  <c r="J12" i="21"/>
  <c r="D13" i="21"/>
  <c r="E13" i="21"/>
  <c r="F13" i="21"/>
  <c r="G13" i="21"/>
  <c r="H13" i="21"/>
  <c r="I13" i="21"/>
  <c r="J13" i="21"/>
  <c r="U2" i="8" l="1"/>
  <c r="V2" i="8"/>
  <c r="K15" i="34"/>
  <c r="J15" i="34"/>
  <c r="I15" i="34"/>
  <c r="H15" i="34"/>
  <c r="G15" i="34"/>
  <c r="C15" i="34"/>
  <c r="F206" i="3"/>
  <c r="F207" i="3"/>
  <c r="F208" i="3"/>
  <c r="F209" i="3"/>
  <c r="F210" i="3"/>
  <c r="F211" i="3"/>
  <c r="F212" i="3"/>
  <c r="F213" i="3"/>
  <c r="F214" i="3"/>
  <c r="F215" i="3"/>
  <c r="F216" i="3"/>
  <c r="F217" i="3"/>
  <c r="F218" i="3"/>
  <c r="F219" i="3"/>
  <c r="E206" i="3"/>
  <c r="G29" i="8" s="1"/>
  <c r="E207" i="3"/>
  <c r="E208" i="3"/>
  <c r="E209" i="3"/>
  <c r="E210" i="3"/>
  <c r="E211" i="3"/>
  <c r="G38" i="8" s="1"/>
  <c r="J38" i="8" s="1"/>
  <c r="E212" i="3"/>
  <c r="E213" i="3"/>
  <c r="E214" i="3"/>
  <c r="E215" i="3"/>
  <c r="E216" i="3"/>
  <c r="E217" i="3"/>
  <c r="E218" i="3"/>
  <c r="G24" i="8" s="1"/>
  <c r="E219" i="3"/>
  <c r="G26" i="8" s="1"/>
  <c r="J8" i="8"/>
  <c r="L8" i="8" s="1"/>
  <c r="I23" i="8"/>
  <c r="J24" i="8"/>
  <c r="I47" i="8"/>
  <c r="J54" i="8"/>
  <c r="L54" i="8" s="1"/>
  <c r="J56" i="8"/>
  <c r="L56" i="8" s="1"/>
  <c r="J57" i="8"/>
  <c r="L57" i="8" s="1"/>
  <c r="I65" i="8"/>
  <c r="K65" i="8" s="1"/>
  <c r="J77" i="8"/>
  <c r="L77" i="8" s="1"/>
  <c r="I79" i="8"/>
  <c r="K79" i="8" s="1"/>
  <c r="I81" i="8"/>
  <c r="K81" i="8" s="1"/>
  <c r="J85" i="8"/>
  <c r="L85" i="8" s="1"/>
  <c r="I102" i="8"/>
  <c r="K102" i="8" s="1"/>
  <c r="I111" i="8"/>
  <c r="K111" i="8" s="1"/>
  <c r="I119" i="8"/>
  <c r="K119" i="8" s="1"/>
  <c r="J123" i="8"/>
  <c r="L123" i="8" s="1"/>
  <c r="I130" i="8"/>
  <c r="K130" i="8" s="1"/>
  <c r="J132" i="8"/>
  <c r="L132" i="8" s="1"/>
  <c r="I133" i="8"/>
  <c r="K133" i="8" s="1"/>
  <c r="I134" i="8"/>
  <c r="K134" i="8" s="1"/>
  <c r="J137" i="8"/>
  <c r="L137" i="8" s="1"/>
  <c r="I140" i="8"/>
  <c r="K140" i="8" s="1"/>
  <c r="J145" i="8"/>
  <c r="L145" i="8" s="1"/>
  <c r="J150" i="8"/>
  <c r="L150" i="8" s="1"/>
  <c r="I160" i="8"/>
  <c r="K160" i="8" s="1"/>
  <c r="J161" i="8"/>
  <c r="L161" i="8" s="1"/>
  <c r="J171" i="8"/>
  <c r="L171" i="8" s="1"/>
  <c r="J177" i="8"/>
  <c r="L177" i="8" s="1"/>
  <c r="I178" i="8"/>
  <c r="K178" i="8" s="1"/>
  <c r="I186" i="8"/>
  <c r="K186" i="8" s="1"/>
  <c r="I191" i="8"/>
  <c r="K191" i="8" s="1"/>
  <c r="I192" i="8"/>
  <c r="K192" i="8" s="1"/>
  <c r="I193" i="8"/>
  <c r="K193" i="8" s="1"/>
  <c r="I197" i="8"/>
  <c r="K197" i="8" s="1"/>
  <c r="J198" i="8"/>
  <c r="L198" i="8" s="1"/>
  <c r="I201" i="8"/>
  <c r="K201" i="8" s="1"/>
  <c r="I205" i="8"/>
  <c r="K205" i="8" s="1"/>
  <c r="J206" i="8"/>
  <c r="L206" i="8" s="1"/>
  <c r="I215" i="8"/>
  <c r="K215" i="8" s="1"/>
  <c r="I221" i="8"/>
  <c r="K221" i="8" s="1"/>
  <c r="J222" i="8"/>
  <c r="L222" i="8" s="1"/>
  <c r="J223" i="8"/>
  <c r="L223" i="8" s="1"/>
  <c r="J227" i="8"/>
  <c r="L227" i="8" s="1"/>
  <c r="J235" i="8"/>
  <c r="L235" i="8" s="1"/>
  <c r="I236" i="8"/>
  <c r="K236" i="8" s="1"/>
  <c r="J238" i="8"/>
  <c r="L238" i="8" s="1"/>
  <c r="I239" i="8"/>
  <c r="K239" i="8" s="1"/>
  <c r="I240" i="8"/>
  <c r="K240" i="8" s="1"/>
  <c r="I248" i="8"/>
  <c r="K248" i="8" s="1"/>
  <c r="J249" i="8"/>
  <c r="L249" i="8" s="1"/>
  <c r="J251" i="8"/>
  <c r="L251" i="8" s="1"/>
  <c r="I258" i="8"/>
  <c r="K258" i="8" s="1"/>
  <c r="J265" i="8"/>
  <c r="L265" i="8" s="1"/>
  <c r="I266" i="8"/>
  <c r="K266" i="8" s="1"/>
  <c r="J267" i="8"/>
  <c r="L267" i="8" s="1"/>
  <c r="J270" i="8"/>
  <c r="L270" i="8" s="1"/>
  <c r="I271" i="8"/>
  <c r="K271" i="8" s="1"/>
  <c r="I272" i="8"/>
  <c r="K272" i="8" s="1"/>
  <c r="I274" i="8"/>
  <c r="K274" i="8" s="1"/>
  <c r="J275" i="8"/>
  <c r="L275" i="8" s="1"/>
  <c r="J289" i="8"/>
  <c r="L289" i="8" s="1"/>
  <c r="I290" i="8"/>
  <c r="K290" i="8" s="1"/>
  <c r="J291" i="8"/>
  <c r="L291" i="8" s="1"/>
  <c r="I296" i="8"/>
  <c r="K296" i="8" s="1"/>
  <c r="J299" i="8"/>
  <c r="L299" i="8" s="1"/>
  <c r="I300" i="8"/>
  <c r="K300" i="8" s="1"/>
  <c r="I303" i="8"/>
  <c r="K303" i="8" s="1"/>
  <c r="I308" i="8"/>
  <c r="K308" i="8" s="1"/>
  <c r="I313" i="8"/>
  <c r="K313" i="8" s="1"/>
  <c r="I314" i="8"/>
  <c r="K314" i="8" s="1"/>
  <c r="I317" i="8"/>
  <c r="K317" i="8" s="1"/>
  <c r="J318" i="8"/>
  <c r="L318" i="8" s="1"/>
  <c r="J321" i="8"/>
  <c r="L321" i="8" s="1"/>
  <c r="I322" i="8"/>
  <c r="K322" i="8" s="1"/>
  <c r="I323" i="8"/>
  <c r="K323" i="8" s="1"/>
  <c r="I345" i="8"/>
  <c r="K345" i="8" s="1"/>
  <c r="I346" i="8"/>
  <c r="K346" i="8" s="1"/>
  <c r="J352" i="8"/>
  <c r="L352" i="8" s="1"/>
  <c r="I353" i="8"/>
  <c r="K353" i="8" s="1"/>
  <c r="I354" i="8"/>
  <c r="K354" i="8" s="1"/>
  <c r="I355" i="8"/>
  <c r="K355" i="8" s="1"/>
  <c r="J360" i="8"/>
  <c r="L360" i="8" s="1"/>
  <c r="I361" i="8"/>
  <c r="K361" i="8" s="1"/>
  <c r="J368" i="8"/>
  <c r="L368" i="8" s="1"/>
  <c r="J369" i="8"/>
  <c r="L369" i="8" s="1"/>
  <c r="I370" i="8"/>
  <c r="K370" i="8" s="1"/>
  <c r="I371" i="8"/>
  <c r="K371" i="8" s="1"/>
  <c r="J376" i="8"/>
  <c r="L376" i="8" s="1"/>
  <c r="J377" i="8"/>
  <c r="L377" i="8" s="1"/>
  <c r="I378" i="8"/>
  <c r="K378" i="8" s="1"/>
  <c r="I386" i="8"/>
  <c r="K386" i="8" s="1"/>
  <c r="I387" i="8"/>
  <c r="K387" i="8" s="1"/>
  <c r="J388" i="8"/>
  <c r="L388" i="8" s="1"/>
  <c r="I389" i="8"/>
  <c r="K389" i="8" s="1"/>
  <c r="I390" i="8"/>
  <c r="K390" i="8" s="1"/>
  <c r="J392" i="8"/>
  <c r="L392" i="8" s="1"/>
  <c r="J393" i="8"/>
  <c r="L393" i="8" s="1"/>
  <c r="I394" i="8"/>
  <c r="K394" i="8" s="1"/>
  <c r="J396" i="8"/>
  <c r="L396" i="8" s="1"/>
  <c r="I397" i="8"/>
  <c r="K397" i="8" s="1"/>
  <c r="J400" i="8"/>
  <c r="L400" i="8" s="1"/>
  <c r="I401" i="8"/>
  <c r="K401" i="8" s="1"/>
  <c r="I403" i="8"/>
  <c r="K403" i="8" s="1"/>
  <c r="J404" i="8"/>
  <c r="L404" i="8" s="1"/>
  <c r="I405" i="8"/>
  <c r="K405" i="8" s="1"/>
  <c r="I406" i="8"/>
  <c r="K406" i="8" s="1"/>
  <c r="J408" i="8"/>
  <c r="L408" i="8" s="1"/>
  <c r="I410" i="8"/>
  <c r="K410" i="8" s="1"/>
  <c r="I411" i="8"/>
  <c r="K411" i="8" s="1"/>
  <c r="I413" i="8"/>
  <c r="K413" i="8" s="1"/>
  <c r="I414" i="8"/>
  <c r="K414" i="8" s="1"/>
  <c r="J416" i="8"/>
  <c r="L416" i="8" s="1"/>
  <c r="I417" i="8"/>
  <c r="K417" i="8" s="1"/>
  <c r="J418" i="8"/>
  <c r="L418" i="8" s="1"/>
  <c r="I425" i="8"/>
  <c r="K425" i="8" s="1"/>
  <c r="I441" i="8"/>
  <c r="K441" i="8" s="1"/>
  <c r="I449" i="8"/>
  <c r="K449" i="8" s="1"/>
  <c r="I452" i="8"/>
  <c r="K452" i="8" s="1"/>
  <c r="J458" i="8"/>
  <c r="L458" i="8" s="1"/>
  <c r="J459" i="8"/>
  <c r="L459" i="8" s="1"/>
  <c r="I460" i="8"/>
  <c r="K460" i="8" s="1"/>
  <c r="J462" i="8"/>
  <c r="L462" i="8" s="1"/>
  <c r="I463" i="8"/>
  <c r="K463" i="8" s="1"/>
  <c r="J467" i="8"/>
  <c r="L467" i="8" s="1"/>
  <c r="J470" i="8"/>
  <c r="L470" i="8" s="1"/>
  <c r="J471" i="8"/>
  <c r="L471" i="8" s="1"/>
  <c r="J474" i="8"/>
  <c r="L474" i="8" s="1"/>
  <c r="I476" i="8"/>
  <c r="K476" i="8" s="1"/>
  <c r="I477" i="8"/>
  <c r="K477" i="8" s="1"/>
  <c r="I479" i="8"/>
  <c r="K479" i="8" s="1"/>
  <c r="J482" i="8"/>
  <c r="L482" i="8" s="1"/>
  <c r="I483" i="8"/>
  <c r="K483" i="8" s="1"/>
  <c r="J484" i="8"/>
  <c r="L484" i="8" s="1"/>
  <c r="I485" i="8"/>
  <c r="K485" i="8" s="1"/>
  <c r="J486" i="8"/>
  <c r="L486" i="8" s="1"/>
  <c r="J487" i="8"/>
  <c r="L487" i="8" s="1"/>
  <c r="I488" i="8"/>
  <c r="K488" i="8" s="1"/>
  <c r="J490" i="8"/>
  <c r="L490" i="8" s="1"/>
  <c r="I491" i="8"/>
  <c r="K491" i="8" s="1"/>
  <c r="I493" i="8"/>
  <c r="K493" i="8" s="1"/>
  <c r="J494" i="8"/>
  <c r="L494" i="8" s="1"/>
  <c r="I495" i="8"/>
  <c r="K495" i="8" s="1"/>
  <c r="I496" i="8"/>
  <c r="K496" i="8" s="1"/>
  <c r="J498" i="8"/>
  <c r="L498" i="8" s="1"/>
  <c r="J502" i="8"/>
  <c r="L502" i="8" s="1"/>
  <c r="I504" i="8"/>
  <c r="K504" i="8" s="1"/>
  <c r="J507" i="8"/>
  <c r="L507" i="8" s="1"/>
  <c r="J510" i="8"/>
  <c r="L510" i="8" s="1"/>
  <c r="I514" i="8"/>
  <c r="K514" i="8" s="1"/>
  <c r="I516" i="8"/>
  <c r="K516" i="8" s="1"/>
  <c r="I518" i="8"/>
  <c r="K518" i="8" s="1"/>
  <c r="I525" i="8"/>
  <c r="K525" i="8" s="1"/>
  <c r="I526" i="8"/>
  <c r="K526" i="8" s="1"/>
  <c r="I527" i="8"/>
  <c r="K527" i="8" s="1"/>
  <c r="J532" i="8"/>
  <c r="L532" i="8" s="1"/>
  <c r="I533" i="8"/>
  <c r="K533" i="8" s="1"/>
  <c r="J537" i="8"/>
  <c r="L537" i="8" s="1"/>
  <c r="I538" i="8"/>
  <c r="K538" i="8" s="1"/>
  <c r="I539" i="8"/>
  <c r="K539" i="8" s="1"/>
  <c r="J540" i="8"/>
  <c r="L540" i="8" s="1"/>
  <c r="I541" i="8"/>
  <c r="K541" i="8" s="1"/>
  <c r="J545" i="8"/>
  <c r="L545" i="8" s="1"/>
  <c r="I546" i="8"/>
  <c r="K546" i="8" s="1"/>
  <c r="I547" i="8"/>
  <c r="K547" i="8" s="1"/>
  <c r="J548" i="8"/>
  <c r="L548" i="8" s="1"/>
  <c r="I549" i="8"/>
  <c r="K549" i="8" s="1"/>
  <c r="J553" i="8"/>
  <c r="L553" i="8" s="1"/>
  <c r="I554" i="8"/>
  <c r="K554" i="8" s="1"/>
  <c r="I555" i="8"/>
  <c r="K555" i="8" s="1"/>
  <c r="J556" i="8"/>
  <c r="L556" i="8" s="1"/>
  <c r="I557" i="8"/>
  <c r="K557" i="8" s="1"/>
  <c r="J561" i="8"/>
  <c r="L561" i="8" s="1"/>
  <c r="I562" i="8"/>
  <c r="K562" i="8" s="1"/>
  <c r="I563" i="8"/>
  <c r="K563" i="8" s="1"/>
  <c r="J564" i="8"/>
  <c r="L564" i="8" s="1"/>
  <c r="I565" i="8"/>
  <c r="K565" i="8" s="1"/>
  <c r="J569" i="8"/>
  <c r="L569" i="8" s="1"/>
  <c r="I570" i="8"/>
  <c r="K570" i="8" s="1"/>
  <c r="I571" i="8"/>
  <c r="K571" i="8" s="1"/>
  <c r="J572" i="8"/>
  <c r="L572" i="8" s="1"/>
  <c r="J573" i="8"/>
  <c r="L573" i="8" s="1"/>
  <c r="I574" i="8"/>
  <c r="K574" i="8" s="1"/>
  <c r="J575" i="8"/>
  <c r="L575" i="8" s="1"/>
  <c r="I576" i="8"/>
  <c r="K576" i="8" s="1"/>
  <c r="I578" i="8"/>
  <c r="K578" i="8" s="1"/>
  <c r="J580" i="8"/>
  <c r="L580" i="8" s="1"/>
  <c r="I581" i="8"/>
  <c r="K581" i="8" s="1"/>
  <c r="I582" i="8"/>
  <c r="K582" i="8" s="1"/>
  <c r="J583" i="8"/>
  <c r="L583" i="8" s="1"/>
  <c r="J588" i="8"/>
  <c r="L588" i="8" s="1"/>
  <c r="J589" i="8"/>
  <c r="L589" i="8" s="1"/>
  <c r="I590" i="8"/>
  <c r="K590" i="8" s="1"/>
  <c r="J591" i="8"/>
  <c r="L591" i="8" s="1"/>
  <c r="I592" i="8"/>
  <c r="K592" i="8" s="1"/>
  <c r="I594" i="8"/>
  <c r="K594" i="8" s="1"/>
  <c r="J596" i="8"/>
  <c r="L596" i="8" s="1"/>
  <c r="I597" i="8"/>
  <c r="K597" i="8" s="1"/>
  <c r="J601" i="8"/>
  <c r="L601" i="8" s="1"/>
  <c r="J604" i="8"/>
  <c r="L604" i="8" s="1"/>
  <c r="I606" i="8"/>
  <c r="K606" i="8" s="1"/>
  <c r="J607" i="8"/>
  <c r="L607" i="8" s="1"/>
  <c r="I610" i="8"/>
  <c r="K610" i="8" s="1"/>
  <c r="I626" i="8"/>
  <c r="K626" i="8" s="1"/>
  <c r="I632" i="8"/>
  <c r="K632" i="8" s="1"/>
  <c r="J635" i="8"/>
  <c r="L635" i="8" s="1"/>
  <c r="I636" i="8"/>
  <c r="K636" i="8" s="1"/>
  <c r="I638" i="8"/>
  <c r="K638" i="8" s="1"/>
  <c r="J641" i="8"/>
  <c r="L641" i="8" s="1"/>
  <c r="J643" i="8"/>
  <c r="L643" i="8" s="1"/>
  <c r="I644" i="8"/>
  <c r="K644" i="8" s="1"/>
  <c r="J647" i="8"/>
  <c r="L647" i="8" s="1"/>
  <c r="I654" i="8"/>
  <c r="K654" i="8" s="1"/>
  <c r="J656" i="8"/>
  <c r="L656" i="8" s="1"/>
  <c r="I657" i="8"/>
  <c r="K657" i="8" s="1"/>
  <c r="J658" i="8"/>
  <c r="L658" i="8" s="1"/>
  <c r="J664" i="8"/>
  <c r="L664" i="8" s="1"/>
  <c r="I667" i="8"/>
  <c r="K667" i="8" s="1"/>
  <c r="J672" i="8"/>
  <c r="L672" i="8" s="1"/>
  <c r="J674" i="8"/>
  <c r="L674" i="8" s="1"/>
  <c r="I675" i="8"/>
  <c r="K675" i="8" s="1"/>
  <c r="I681" i="8"/>
  <c r="K681" i="8" s="1"/>
  <c r="J682" i="8"/>
  <c r="L682" i="8" s="1"/>
  <c r="I683" i="8"/>
  <c r="K683" i="8" s="1"/>
  <c r="J685" i="8"/>
  <c r="L685" i="8" s="1"/>
  <c r="I686" i="8"/>
  <c r="K686" i="8" s="1"/>
  <c r="J690" i="8"/>
  <c r="L690" i="8" s="1"/>
  <c r="I694" i="8"/>
  <c r="K694" i="8" s="1"/>
  <c r="J698" i="8"/>
  <c r="L698" i="8" s="1"/>
  <c r="I702" i="8"/>
  <c r="K702" i="8" s="1"/>
  <c r="J706" i="8"/>
  <c r="L706" i="8" s="1"/>
  <c r="J708" i="8"/>
  <c r="L708" i="8" s="1"/>
  <c r="I713" i="8"/>
  <c r="K713" i="8" s="1"/>
  <c r="J714" i="8"/>
  <c r="L714" i="8" s="1"/>
  <c r="I715" i="8"/>
  <c r="K715" i="8" s="1"/>
  <c r="J717" i="8"/>
  <c r="L717" i="8" s="1"/>
  <c r="I718" i="8"/>
  <c r="K718" i="8" s="1"/>
  <c r="J720" i="8"/>
  <c r="L720" i="8" s="1"/>
  <c r="I721" i="8"/>
  <c r="K721" i="8" s="1"/>
  <c r="J722" i="8"/>
  <c r="L722" i="8" s="1"/>
  <c r="I726" i="8"/>
  <c r="K726" i="8" s="1"/>
  <c r="J728" i="8"/>
  <c r="L728" i="8" s="1"/>
  <c r="I729" i="8"/>
  <c r="K729" i="8" s="1"/>
  <c r="I731" i="8"/>
  <c r="K731" i="8" s="1"/>
  <c r="I734" i="8"/>
  <c r="K734" i="8" s="1"/>
  <c r="J736" i="8"/>
  <c r="L736" i="8" s="1"/>
  <c r="I737" i="8"/>
  <c r="K737" i="8" s="1"/>
  <c r="J738" i="8"/>
  <c r="L738" i="8" s="1"/>
  <c r="J740" i="8"/>
  <c r="L740" i="8" s="1"/>
  <c r="J744" i="8"/>
  <c r="L744" i="8" s="1"/>
  <c r="I745" i="8"/>
  <c r="K745" i="8" s="1"/>
  <c r="J746" i="8"/>
  <c r="L746" i="8" s="1"/>
  <c r="J749" i="8"/>
  <c r="L749" i="8" s="1"/>
  <c r="I750" i="8"/>
  <c r="K750" i="8" s="1"/>
  <c r="J752" i="8"/>
  <c r="L752" i="8" s="1"/>
  <c r="J753" i="8"/>
  <c r="L753" i="8" s="1"/>
  <c r="I755" i="8"/>
  <c r="K755" i="8" s="1"/>
  <c r="J756" i="8"/>
  <c r="L756" i="8" s="1"/>
  <c r="I757" i="8"/>
  <c r="K757" i="8" s="1"/>
  <c r="J760" i="8"/>
  <c r="L760" i="8" s="1"/>
  <c r="I763" i="8"/>
  <c r="K763" i="8" s="1"/>
  <c r="J765" i="8"/>
  <c r="L765" i="8" s="1"/>
  <c r="I766" i="8"/>
  <c r="K766" i="8" s="1"/>
  <c r="J768" i="8"/>
  <c r="L768" i="8" s="1"/>
  <c r="I770" i="8"/>
  <c r="K770" i="8" s="1"/>
  <c r="I771" i="8"/>
  <c r="K771" i="8" s="1"/>
  <c r="I774" i="8"/>
  <c r="K774" i="8" s="1"/>
  <c r="J777" i="8"/>
  <c r="L777" i="8" s="1"/>
  <c r="J779" i="8"/>
  <c r="L779" i="8" s="1"/>
  <c r="J781" i="8"/>
  <c r="L781" i="8" s="1"/>
  <c r="I785" i="8"/>
  <c r="K785" i="8" s="1"/>
  <c r="I788" i="8"/>
  <c r="K788" i="8" s="1"/>
  <c r="J789" i="8"/>
  <c r="L789" i="8" s="1"/>
  <c r="I790" i="8"/>
  <c r="K790" i="8" s="1"/>
  <c r="I793" i="8"/>
  <c r="K793" i="8" s="1"/>
  <c r="I795" i="8"/>
  <c r="K795" i="8" s="1"/>
  <c r="J796" i="8"/>
  <c r="L796" i="8" s="1"/>
  <c r="J797" i="8"/>
  <c r="L797" i="8" s="1"/>
  <c r="I802" i="8"/>
  <c r="K802" i="8" s="1"/>
  <c r="J803" i="8"/>
  <c r="L803" i="8" s="1"/>
  <c r="J804" i="8"/>
  <c r="L804" i="8" s="1"/>
  <c r="J811" i="8"/>
  <c r="L811" i="8" s="1"/>
  <c r="J813" i="8"/>
  <c r="L813" i="8" s="1"/>
  <c r="I814" i="8"/>
  <c r="K814" i="8" s="1"/>
  <c r="I818" i="8"/>
  <c r="K818" i="8" s="1"/>
  <c r="I819" i="8"/>
  <c r="K819" i="8" s="1"/>
  <c r="I820" i="8"/>
  <c r="K820" i="8" s="1"/>
  <c r="I824" i="8"/>
  <c r="K824" i="8" s="1"/>
  <c r="I825" i="8"/>
  <c r="K825" i="8" s="1"/>
  <c r="I828" i="8"/>
  <c r="K828" i="8" s="1"/>
  <c r="I829" i="8"/>
  <c r="K829" i="8" s="1"/>
  <c r="I833" i="8"/>
  <c r="K833" i="8" s="1"/>
  <c r="I835" i="8"/>
  <c r="K835" i="8" s="1"/>
  <c r="I838" i="8"/>
  <c r="K838" i="8" s="1"/>
  <c r="I840" i="8"/>
  <c r="K840" i="8" s="1"/>
  <c r="J842" i="8"/>
  <c r="L842" i="8" s="1"/>
  <c r="I843" i="8"/>
  <c r="K843" i="8" s="1"/>
  <c r="J844" i="8"/>
  <c r="L844" i="8" s="1"/>
  <c r="I845" i="8"/>
  <c r="K845" i="8" s="1"/>
  <c r="I848" i="8"/>
  <c r="K848" i="8" s="1"/>
  <c r="J852" i="8"/>
  <c r="L852" i="8" s="1"/>
  <c r="J853" i="8"/>
  <c r="L853" i="8" s="1"/>
  <c r="J855" i="8"/>
  <c r="L855" i="8" s="1"/>
  <c r="J857" i="8"/>
  <c r="L857" i="8" s="1"/>
  <c r="J859" i="8"/>
  <c r="L859" i="8" s="1"/>
  <c r="J860" i="8"/>
  <c r="L860" i="8" s="1"/>
  <c r="J863" i="8"/>
  <c r="L863" i="8" s="1"/>
  <c r="I865" i="8"/>
  <c r="K865" i="8" s="1"/>
  <c r="J869" i="8"/>
  <c r="L869" i="8" s="1"/>
  <c r="I870" i="8"/>
  <c r="K870" i="8" s="1"/>
  <c r="I871" i="8"/>
  <c r="K871" i="8" s="1"/>
  <c r="I873" i="8"/>
  <c r="K873" i="8" s="1"/>
  <c r="J877" i="8"/>
  <c r="L877" i="8" s="1"/>
  <c r="I878" i="8"/>
  <c r="K878" i="8" s="1"/>
  <c r="I879" i="8"/>
  <c r="K879" i="8" s="1"/>
  <c r="I881" i="8"/>
  <c r="K881" i="8" s="1"/>
  <c r="J885" i="8"/>
  <c r="L885" i="8" s="1"/>
  <c r="I886" i="8"/>
  <c r="K886" i="8" s="1"/>
  <c r="I887" i="8"/>
  <c r="K887" i="8" s="1"/>
  <c r="I889" i="8"/>
  <c r="K889" i="8" s="1"/>
  <c r="J893" i="8"/>
  <c r="L893" i="8" s="1"/>
  <c r="J894" i="8"/>
  <c r="L894" i="8" s="1"/>
  <c r="I895" i="8"/>
  <c r="K895" i="8" s="1"/>
  <c r="I897" i="8"/>
  <c r="K897" i="8" s="1"/>
  <c r="J901" i="8"/>
  <c r="L901" i="8" s="1"/>
  <c r="I902" i="8"/>
  <c r="K902" i="8" s="1"/>
  <c r="I903" i="8"/>
  <c r="K903" i="8" s="1"/>
  <c r="I905" i="8"/>
  <c r="K905" i="8" s="1"/>
  <c r="I910" i="8"/>
  <c r="K910" i="8" s="1"/>
  <c r="J915" i="8"/>
  <c r="L915" i="8" s="1"/>
  <c r="J917" i="8"/>
  <c r="L917" i="8" s="1"/>
  <c r="I918" i="8"/>
  <c r="K918" i="8" s="1"/>
  <c r="I919" i="8"/>
  <c r="K919" i="8" s="1"/>
  <c r="J923" i="8"/>
  <c r="L923" i="8" s="1"/>
  <c r="J925" i="8"/>
  <c r="L925" i="8" s="1"/>
  <c r="J926" i="8"/>
  <c r="L926" i="8" s="1"/>
  <c r="J927" i="8"/>
  <c r="L927" i="8" s="1"/>
  <c r="I928" i="8"/>
  <c r="K928" i="8" s="1"/>
  <c r="I929" i="8"/>
  <c r="K929" i="8" s="1"/>
  <c r="J930" i="8"/>
  <c r="L930" i="8" s="1"/>
  <c r="I931" i="8"/>
  <c r="K931" i="8" s="1"/>
  <c r="I936" i="8"/>
  <c r="K936" i="8" s="1"/>
  <c r="I938" i="8"/>
  <c r="K938" i="8" s="1"/>
  <c r="I942" i="8"/>
  <c r="K942" i="8" s="1"/>
  <c r="I943" i="8"/>
  <c r="K943" i="8" s="1"/>
  <c r="I944" i="8"/>
  <c r="K944" i="8" s="1"/>
  <c r="I946" i="8"/>
  <c r="K946" i="8" s="1"/>
  <c r="I950" i="8"/>
  <c r="K950" i="8" s="1"/>
  <c r="I951" i="8"/>
  <c r="K951" i="8" s="1"/>
  <c r="I952" i="8"/>
  <c r="K952" i="8" s="1"/>
  <c r="I954" i="8"/>
  <c r="K954" i="8" s="1"/>
  <c r="I958" i="8"/>
  <c r="K958" i="8" s="1"/>
  <c r="I959" i="8"/>
  <c r="K959" i="8" s="1"/>
  <c r="I962" i="8"/>
  <c r="K962" i="8" s="1"/>
  <c r="I966" i="8"/>
  <c r="K966" i="8" s="1"/>
  <c r="I968" i="8"/>
  <c r="K968" i="8" s="1"/>
  <c r="J974" i="8"/>
  <c r="L974" i="8" s="1"/>
  <c r="I976" i="8"/>
  <c r="K976" i="8" s="1"/>
  <c r="I978" i="8"/>
  <c r="K978" i="8" s="1"/>
  <c r="I983" i="8"/>
  <c r="K983" i="8" s="1"/>
  <c r="I989" i="8"/>
  <c r="K989" i="8" s="1"/>
  <c r="J990" i="8"/>
  <c r="L990" i="8" s="1"/>
  <c r="J991" i="8"/>
  <c r="L991" i="8" s="1"/>
  <c r="J994" i="8"/>
  <c r="L994" i="8" s="1"/>
  <c r="I997" i="8"/>
  <c r="K997" i="8" s="1"/>
  <c r="I998" i="8"/>
  <c r="K998" i="8" s="1"/>
  <c r="J999" i="8"/>
  <c r="L999" i="8" s="1"/>
  <c r="I1000" i="8"/>
  <c r="K1000" i="8" s="1"/>
  <c r="J1002" i="8"/>
  <c r="L1002" i="8" s="1"/>
  <c r="I1003" i="8"/>
  <c r="K1003" i="8" s="1"/>
  <c r="I1005" i="8"/>
  <c r="K1005" i="8" s="1"/>
  <c r="J1006" i="8"/>
  <c r="L1006" i="8" s="1"/>
  <c r="I1007" i="8"/>
  <c r="K1007" i="8" s="1"/>
  <c r="I1008" i="8"/>
  <c r="K1008" i="8" s="1"/>
  <c r="J1010" i="8"/>
  <c r="L1010" i="8" s="1"/>
  <c r="I1011" i="8"/>
  <c r="K1011" i="8" s="1"/>
  <c r="I1012" i="8"/>
  <c r="K1012" i="8" s="1"/>
  <c r="I1013" i="8"/>
  <c r="K1013" i="8" s="1"/>
  <c r="I1014" i="8"/>
  <c r="K1014" i="8" s="1"/>
  <c r="I1015" i="8"/>
  <c r="K1015" i="8" s="1"/>
  <c r="I1016" i="8"/>
  <c r="K1016" i="8" s="1"/>
  <c r="J1018" i="8"/>
  <c r="L1018" i="8" s="1"/>
  <c r="I1019" i="8"/>
  <c r="K1019" i="8" s="1"/>
  <c r="I1021" i="8"/>
  <c r="K1021" i="8" s="1"/>
  <c r="I1022" i="8"/>
  <c r="K1022" i="8" s="1"/>
  <c r="I1023" i="8"/>
  <c r="K1023" i="8" s="1"/>
  <c r="J1026" i="8"/>
  <c r="L1026" i="8" s="1"/>
  <c r="J1027" i="8"/>
  <c r="L1027" i="8" s="1"/>
  <c r="J1028" i="8"/>
  <c r="L1028" i="8" s="1"/>
  <c r="I1029" i="8"/>
  <c r="K1029" i="8" s="1"/>
  <c r="I1030" i="8"/>
  <c r="K1030" i="8" s="1"/>
  <c r="I1031" i="8"/>
  <c r="K1031" i="8" s="1"/>
  <c r="J1034" i="8"/>
  <c r="L1034" i="8" s="1"/>
  <c r="I1036" i="8"/>
  <c r="K1036" i="8" s="1"/>
  <c r="I1039" i="8"/>
  <c r="K1039" i="8" s="1"/>
  <c r="J1042" i="8"/>
  <c r="L1042" i="8" s="1"/>
  <c r="I1043" i="8"/>
  <c r="K1043" i="8" s="1"/>
  <c r="I1047" i="8"/>
  <c r="K1047" i="8" s="1"/>
  <c r="J1050" i="8"/>
  <c r="L1050" i="8" s="1"/>
  <c r="I1051" i="8"/>
  <c r="K1051" i="8" s="1"/>
  <c r="I1052" i="8"/>
  <c r="K1052" i="8" s="1"/>
  <c r="I1055" i="8"/>
  <c r="K1055" i="8" s="1"/>
  <c r="J1058" i="8"/>
  <c r="L1058" i="8" s="1"/>
  <c r="I1059" i="8"/>
  <c r="K1059" i="8" s="1"/>
  <c r="J1060" i="8"/>
  <c r="L1060" i="8" s="1"/>
  <c r="I1063" i="8"/>
  <c r="K1063" i="8" s="1"/>
  <c r="J1066" i="8"/>
  <c r="L1066" i="8" s="1"/>
  <c r="I1067" i="8"/>
  <c r="K1067" i="8" s="1"/>
  <c r="J1068" i="8"/>
  <c r="L1068" i="8" s="1"/>
  <c r="I1070" i="8"/>
  <c r="K1070" i="8" s="1"/>
  <c r="I1071" i="8"/>
  <c r="K1071" i="8" s="1"/>
  <c r="J1074" i="8"/>
  <c r="L1074" i="8" s="1"/>
  <c r="I1075" i="8"/>
  <c r="K1075" i="8" s="1"/>
  <c r="J1076" i="8"/>
  <c r="L1076" i="8" s="1"/>
  <c r="I1078" i="8"/>
  <c r="K1078" i="8" s="1"/>
  <c r="I1079" i="8"/>
  <c r="K1079" i="8" s="1"/>
  <c r="I1082" i="8"/>
  <c r="K1082" i="8" s="1"/>
  <c r="I1083" i="8"/>
  <c r="K1083" i="8" s="1"/>
  <c r="J1084" i="8"/>
  <c r="L1084" i="8" s="1"/>
  <c r="I1086" i="8"/>
  <c r="K1086" i="8" s="1"/>
  <c r="I1087" i="8"/>
  <c r="K1087" i="8" s="1"/>
  <c r="J1090" i="8"/>
  <c r="L1090" i="8" s="1"/>
  <c r="I1091" i="8"/>
  <c r="K1091" i="8" s="1"/>
  <c r="J1092" i="8"/>
  <c r="L1092" i="8" s="1"/>
  <c r="I1094" i="8"/>
  <c r="K1094" i="8" s="1"/>
  <c r="I1095" i="8"/>
  <c r="K1095" i="8" s="1"/>
  <c r="I1098" i="8"/>
  <c r="K1098" i="8" s="1"/>
  <c r="I1099" i="8"/>
  <c r="K1099" i="8" s="1"/>
  <c r="I1100" i="8"/>
  <c r="K1100" i="8" s="1"/>
  <c r="I1102" i="8"/>
  <c r="K1102" i="8" s="1"/>
  <c r="I1103" i="8"/>
  <c r="K1103" i="8" s="1"/>
  <c r="I1106" i="8"/>
  <c r="K1106" i="8" s="1"/>
  <c r="I1107" i="8"/>
  <c r="K1107" i="8" s="1"/>
  <c r="I1108" i="8"/>
  <c r="K1108" i="8" s="1"/>
  <c r="I1110" i="8"/>
  <c r="K1110" i="8" s="1"/>
  <c r="I1111" i="8"/>
  <c r="K1111" i="8" s="1"/>
  <c r="I1115" i="8"/>
  <c r="K1115" i="8" s="1"/>
  <c r="I1116" i="8"/>
  <c r="K1116" i="8" s="1"/>
  <c r="I1118" i="8"/>
  <c r="K1118" i="8" s="1"/>
  <c r="I1119" i="8"/>
  <c r="K1119" i="8" s="1"/>
  <c r="I1124" i="8"/>
  <c r="K1124" i="8" s="1"/>
  <c r="I1126" i="8"/>
  <c r="K1126" i="8" s="1"/>
  <c r="I1127" i="8"/>
  <c r="K1127" i="8" s="1"/>
  <c r="I1130" i="8"/>
  <c r="K1130" i="8" s="1"/>
  <c r="I1131" i="8"/>
  <c r="K1131" i="8" s="1"/>
  <c r="I1132" i="8"/>
  <c r="K1132" i="8" s="1"/>
  <c r="I1134" i="8"/>
  <c r="K1134" i="8" s="1"/>
  <c r="I1135" i="8"/>
  <c r="K1135" i="8" s="1"/>
  <c r="I1138" i="8"/>
  <c r="K1138" i="8" s="1"/>
  <c r="I1139" i="8"/>
  <c r="K1139" i="8" s="1"/>
  <c r="I1140" i="8"/>
  <c r="K1140" i="8" s="1"/>
  <c r="I1142" i="8"/>
  <c r="K1142" i="8" s="1"/>
  <c r="I1143" i="8"/>
  <c r="K1143" i="8" s="1"/>
  <c r="T23" i="20"/>
  <c r="T24" i="20"/>
  <c r="T25" i="20"/>
  <c r="T26" i="20"/>
  <c r="T27" i="20"/>
  <c r="T28" i="20"/>
  <c r="T29" i="20"/>
  <c r="T30" i="20"/>
  <c r="T31" i="20"/>
  <c r="T32" i="20"/>
  <c r="T33" i="20"/>
  <c r="T34" i="20"/>
  <c r="T35" i="20"/>
  <c r="T36" i="20"/>
  <c r="T37" i="20"/>
  <c r="T38" i="20"/>
  <c r="T39" i="20"/>
  <c r="T40" i="20"/>
  <c r="T41" i="20"/>
  <c r="T42" i="20"/>
  <c r="T43" i="20"/>
  <c r="T44" i="20"/>
  <c r="T45" i="20"/>
  <c r="G48" i="8" l="1"/>
  <c r="J48" i="8" s="1"/>
  <c r="G35" i="8"/>
  <c r="G27" i="8"/>
  <c r="G100" i="8"/>
  <c r="I100" i="8" s="1"/>
  <c r="K100" i="8" s="1"/>
  <c r="G10" i="8"/>
  <c r="G37" i="8"/>
  <c r="G44" i="8"/>
  <c r="J1118" i="8"/>
  <c r="L1118" i="8" s="1"/>
  <c r="J774" i="8"/>
  <c r="L774" i="8" s="1"/>
  <c r="I643" i="8"/>
  <c r="K643" i="8" s="1"/>
  <c r="I744" i="8"/>
  <c r="K744" i="8" s="1"/>
  <c r="H33" i="29"/>
  <c r="G33" i="29"/>
  <c r="I894" i="8"/>
  <c r="K894" i="8" s="1"/>
  <c r="J248" i="8"/>
  <c r="L248" i="8" s="1"/>
  <c r="I656" i="8"/>
  <c r="K656" i="8" s="1"/>
  <c r="G16" i="34"/>
  <c r="M4" i="34" s="1"/>
  <c r="H16" i="34"/>
  <c r="J1108" i="8"/>
  <c r="L1108" i="8" s="1"/>
  <c r="J942" i="8"/>
  <c r="L942" i="8" s="1"/>
  <c r="I698" i="8"/>
  <c r="K698" i="8" s="1"/>
  <c r="J966" i="8"/>
  <c r="L966" i="8" s="1"/>
  <c r="I926" i="8"/>
  <c r="K926" i="8" s="1"/>
  <c r="I760" i="8"/>
  <c r="K760" i="8" s="1"/>
  <c r="J313" i="8"/>
  <c r="L313" i="8" s="1"/>
  <c r="I171" i="8"/>
  <c r="K171" i="8" s="1"/>
  <c r="I573" i="8"/>
  <c r="K573" i="8" s="1"/>
  <c r="I393" i="8"/>
  <c r="K393" i="8" s="1"/>
  <c r="I1028" i="8"/>
  <c r="K1028" i="8" s="1"/>
  <c r="I927" i="8"/>
  <c r="K927" i="8" s="1"/>
  <c r="J918" i="8"/>
  <c r="L918" i="8" s="1"/>
  <c r="J582" i="8"/>
  <c r="L582" i="8" s="1"/>
  <c r="J353" i="8"/>
  <c r="L353" i="8" s="1"/>
  <c r="J215" i="8"/>
  <c r="L215" i="8" s="1"/>
  <c r="I177" i="8"/>
  <c r="K177" i="8" s="1"/>
  <c r="I768" i="8"/>
  <c r="K768" i="8" s="1"/>
  <c r="J1140" i="8"/>
  <c r="L1140" i="8" s="1"/>
  <c r="J1014" i="8"/>
  <c r="L1014" i="8" s="1"/>
  <c r="I990" i="8"/>
  <c r="K990" i="8" s="1"/>
  <c r="J1086" i="8"/>
  <c r="L1086" i="8" s="1"/>
  <c r="J959" i="8"/>
  <c r="L959" i="8" s="1"/>
  <c r="I853" i="8"/>
  <c r="K853" i="8" s="1"/>
  <c r="J533" i="8"/>
  <c r="L533" i="8" s="1"/>
  <c r="I249" i="8"/>
  <c r="K249" i="8" s="1"/>
  <c r="I227" i="8"/>
  <c r="K227" i="8" s="1"/>
  <c r="I1076" i="8"/>
  <c r="K1076" i="8" s="1"/>
  <c r="I1084" i="8"/>
  <c r="K1084" i="8" s="1"/>
  <c r="J1070" i="8"/>
  <c r="L1070" i="8" s="1"/>
  <c r="J788" i="8"/>
  <c r="L788" i="8" s="1"/>
  <c r="I740" i="8"/>
  <c r="K740" i="8" s="1"/>
  <c r="I682" i="8"/>
  <c r="K682" i="8" s="1"/>
  <c r="I1092" i="8"/>
  <c r="K1092" i="8" s="1"/>
  <c r="J1078" i="8"/>
  <c r="L1078" i="8" s="1"/>
  <c r="J968" i="8"/>
  <c r="L968" i="8" s="1"/>
  <c r="I877" i="8"/>
  <c r="K877" i="8" s="1"/>
  <c r="I852" i="8"/>
  <c r="K852" i="8" s="1"/>
  <c r="I803" i="8"/>
  <c r="K803" i="8" s="1"/>
  <c r="I471" i="8"/>
  <c r="K471" i="8" s="1"/>
  <c r="I377" i="8"/>
  <c r="K377" i="8" s="1"/>
  <c r="J258" i="8"/>
  <c r="L258" i="8" s="1"/>
  <c r="J1100" i="8"/>
  <c r="L1100" i="8" s="1"/>
  <c r="I1006" i="8"/>
  <c r="K1006" i="8" s="1"/>
  <c r="J833" i="8"/>
  <c r="L833" i="8" s="1"/>
  <c r="J1132" i="8"/>
  <c r="L1132" i="8" s="1"/>
  <c r="J910" i="8"/>
  <c r="L910" i="8" s="1"/>
  <c r="J879" i="8"/>
  <c r="L879" i="8" s="1"/>
  <c r="I842" i="8"/>
  <c r="K842" i="8" s="1"/>
  <c r="J726" i="8"/>
  <c r="L726" i="8" s="1"/>
  <c r="J1126" i="8"/>
  <c r="L1126" i="8" s="1"/>
  <c r="J1094" i="8"/>
  <c r="L1094" i="8" s="1"/>
  <c r="I1060" i="8"/>
  <c r="K1060" i="8" s="1"/>
  <c r="J1000" i="8"/>
  <c r="L1000" i="8" s="1"/>
  <c r="J878" i="8"/>
  <c r="L878" i="8" s="1"/>
  <c r="I813" i="8"/>
  <c r="K813" i="8" s="1"/>
  <c r="I749" i="8"/>
  <c r="K749" i="8" s="1"/>
  <c r="J737" i="8"/>
  <c r="L737" i="8" s="1"/>
  <c r="J731" i="8"/>
  <c r="L731" i="8" s="1"/>
  <c r="I635" i="8"/>
  <c r="K635" i="8" s="1"/>
  <c r="J632" i="8"/>
  <c r="L632" i="8" s="1"/>
  <c r="J476" i="8"/>
  <c r="L476" i="8" s="1"/>
  <c r="I235" i="8"/>
  <c r="K235" i="8" s="1"/>
  <c r="J79" i="8"/>
  <c r="L79" i="8" s="1"/>
  <c r="J1011" i="8"/>
  <c r="L1011" i="8" s="1"/>
  <c r="I690" i="8"/>
  <c r="K690" i="8" s="1"/>
  <c r="I583" i="8"/>
  <c r="K583" i="8" s="1"/>
  <c r="I510" i="8"/>
  <c r="K510" i="8" s="1"/>
  <c r="J1013" i="8"/>
  <c r="L1013" i="8" s="1"/>
  <c r="J958" i="8"/>
  <c r="L958" i="8" s="1"/>
  <c r="J886" i="8"/>
  <c r="L886" i="8" s="1"/>
  <c r="J702" i="8"/>
  <c r="L702" i="8" s="1"/>
  <c r="J683" i="8"/>
  <c r="L683" i="8" s="1"/>
  <c r="J592" i="8"/>
  <c r="L592" i="8" s="1"/>
  <c r="I589" i="8"/>
  <c r="K589" i="8" s="1"/>
  <c r="J463" i="8"/>
  <c r="L463" i="8" s="1"/>
  <c r="J441" i="8"/>
  <c r="L441" i="8" s="1"/>
  <c r="I392" i="8"/>
  <c r="K392" i="8" s="1"/>
  <c r="J133" i="8"/>
  <c r="L133" i="8" s="1"/>
  <c r="J802" i="8"/>
  <c r="L802" i="8" s="1"/>
  <c r="I1068" i="8"/>
  <c r="K1068" i="8" s="1"/>
  <c r="I779" i="8"/>
  <c r="K779" i="8" s="1"/>
  <c r="I607" i="8"/>
  <c r="K607" i="8" s="1"/>
  <c r="I553" i="8"/>
  <c r="K553" i="8" s="1"/>
  <c r="J378" i="8"/>
  <c r="L378" i="8" s="1"/>
  <c r="J346" i="8"/>
  <c r="L346" i="8" s="1"/>
  <c r="J477" i="8"/>
  <c r="L477" i="8" s="1"/>
  <c r="J236" i="8"/>
  <c r="L236" i="8" s="1"/>
  <c r="J100" i="8"/>
  <c r="L100" i="8" s="1"/>
  <c r="J65" i="8"/>
  <c r="L65" i="8" s="1"/>
  <c r="J322" i="8"/>
  <c r="L322" i="8" s="1"/>
  <c r="J1116" i="8"/>
  <c r="L1116" i="8" s="1"/>
  <c r="J1102" i="8"/>
  <c r="L1102" i="8" s="1"/>
  <c r="J1030" i="8"/>
  <c r="L1030" i="8" s="1"/>
  <c r="J1019" i="8"/>
  <c r="L1019" i="8" s="1"/>
  <c r="J1008" i="8"/>
  <c r="L1008" i="8" s="1"/>
  <c r="J950" i="8"/>
  <c r="L950" i="8" s="1"/>
  <c r="J936" i="8"/>
  <c r="L936" i="8" s="1"/>
  <c r="J931" i="8"/>
  <c r="L931" i="8" s="1"/>
  <c r="I869" i="8"/>
  <c r="K869" i="8" s="1"/>
  <c r="J848" i="8"/>
  <c r="L848" i="8" s="1"/>
  <c r="J818" i="8"/>
  <c r="L818" i="8" s="1"/>
  <c r="I796" i="8"/>
  <c r="K796" i="8" s="1"/>
  <c r="J757" i="8"/>
  <c r="L757" i="8" s="1"/>
  <c r="I728" i="8"/>
  <c r="K728" i="8" s="1"/>
  <c r="I717" i="8"/>
  <c r="K717" i="8" s="1"/>
  <c r="I708" i="8"/>
  <c r="K708" i="8" s="1"/>
  <c r="J565" i="8"/>
  <c r="L565" i="8" s="1"/>
  <c r="J403" i="8"/>
  <c r="L403" i="8" s="1"/>
  <c r="J386" i="8"/>
  <c r="L386" i="8" s="1"/>
  <c r="I270" i="8"/>
  <c r="K270" i="8" s="1"/>
  <c r="J1124" i="8"/>
  <c r="L1124" i="8" s="1"/>
  <c r="J1110" i="8"/>
  <c r="L1110" i="8" s="1"/>
  <c r="J1052" i="8"/>
  <c r="L1052" i="8" s="1"/>
  <c r="J944" i="8"/>
  <c r="L944" i="8" s="1"/>
  <c r="J871" i="8"/>
  <c r="L871" i="8" s="1"/>
  <c r="I714" i="8"/>
  <c r="K714" i="8" s="1"/>
  <c r="J686" i="8"/>
  <c r="L686" i="8" s="1"/>
  <c r="I658" i="8"/>
  <c r="K658" i="8" s="1"/>
  <c r="I591" i="8"/>
  <c r="K591" i="8" s="1"/>
  <c r="J541" i="8"/>
  <c r="L541" i="8" s="1"/>
  <c r="J526" i="8"/>
  <c r="L526" i="8" s="1"/>
  <c r="I474" i="8"/>
  <c r="K474" i="8" s="1"/>
  <c r="J300" i="8"/>
  <c r="L300" i="8" s="1"/>
  <c r="J240" i="8"/>
  <c r="L240" i="8" s="1"/>
  <c r="I223" i="8"/>
  <c r="K223" i="8" s="1"/>
  <c r="J178" i="8"/>
  <c r="L178" i="8" s="1"/>
  <c r="I161" i="8"/>
  <c r="K161" i="8" s="1"/>
  <c r="I1010" i="8"/>
  <c r="K1010" i="8" s="1"/>
  <c r="I991" i="8"/>
  <c r="K991" i="8" s="1"/>
  <c r="I974" i="8"/>
  <c r="K974" i="8" s="1"/>
  <c r="J323" i="8"/>
  <c r="L323" i="8" s="1"/>
  <c r="J1134" i="8"/>
  <c r="L1134" i="8" s="1"/>
  <c r="J870" i="8"/>
  <c r="L870" i="8" s="1"/>
  <c r="J819" i="8"/>
  <c r="L819" i="8" s="1"/>
  <c r="I811" i="8"/>
  <c r="K811" i="8" s="1"/>
  <c r="I789" i="8"/>
  <c r="K789" i="8" s="1"/>
  <c r="J694" i="8"/>
  <c r="L694" i="8" s="1"/>
  <c r="J546" i="8"/>
  <c r="L546" i="8" s="1"/>
  <c r="J525" i="8"/>
  <c r="L525" i="8" s="1"/>
  <c r="I502" i="8"/>
  <c r="K502" i="8" s="1"/>
  <c r="I321" i="8"/>
  <c r="K321" i="8" s="1"/>
  <c r="J290" i="8"/>
  <c r="L290" i="8" s="1"/>
  <c r="J239" i="8"/>
  <c r="L239" i="8" s="1"/>
  <c r="J1142" i="8"/>
  <c r="L1142" i="8" s="1"/>
  <c r="J1023" i="8"/>
  <c r="L1023" i="8" s="1"/>
  <c r="I1018" i="8"/>
  <c r="K1018" i="8" s="1"/>
  <c r="J998" i="8"/>
  <c r="L998" i="8" s="1"/>
  <c r="I930" i="8"/>
  <c r="K930" i="8" s="1"/>
  <c r="J902" i="8"/>
  <c r="L902" i="8" s="1"/>
  <c r="J838" i="8"/>
  <c r="L838" i="8" s="1"/>
  <c r="J721" i="8"/>
  <c r="L721" i="8" s="1"/>
  <c r="J715" i="8"/>
  <c r="L715" i="8" s="1"/>
  <c r="J413" i="8"/>
  <c r="L413" i="8" s="1"/>
  <c r="I369" i="8"/>
  <c r="K369" i="8" s="1"/>
  <c r="I360" i="8"/>
  <c r="K360" i="8" s="1"/>
  <c r="J354" i="8"/>
  <c r="L354" i="8" s="1"/>
  <c r="I352" i="8"/>
  <c r="K352" i="8" s="1"/>
  <c r="I299" i="8"/>
  <c r="K299" i="8" s="1"/>
  <c r="J296" i="8"/>
  <c r="L296" i="8" s="1"/>
  <c r="I265" i="8"/>
  <c r="K265" i="8" s="1"/>
  <c r="J997" i="8"/>
  <c r="L997" i="8" s="1"/>
  <c r="J976" i="8"/>
  <c r="L976" i="8" s="1"/>
  <c r="J943" i="8"/>
  <c r="L943" i="8" s="1"/>
  <c r="J696" i="8"/>
  <c r="L696" i="8" s="1"/>
  <c r="I696" i="8"/>
  <c r="K696" i="8" s="1"/>
  <c r="J675" i="8"/>
  <c r="L675" i="8" s="1"/>
  <c r="I672" i="8"/>
  <c r="K672" i="8" s="1"/>
  <c r="J639" i="8"/>
  <c r="L639" i="8" s="1"/>
  <c r="I639" i="8"/>
  <c r="K639" i="8" s="1"/>
  <c r="J792" i="8"/>
  <c r="L792" i="8" s="1"/>
  <c r="I792" i="8"/>
  <c r="K792" i="8" s="1"/>
  <c r="I747" i="8"/>
  <c r="K747" i="8" s="1"/>
  <c r="J747" i="8"/>
  <c r="L747" i="8" s="1"/>
  <c r="I652" i="8"/>
  <c r="K652" i="8" s="1"/>
  <c r="J652" i="8"/>
  <c r="L652" i="8" s="1"/>
  <c r="I860" i="8"/>
  <c r="K860" i="8" s="1"/>
  <c r="J843" i="8"/>
  <c r="L843" i="8" s="1"/>
  <c r="I777" i="8"/>
  <c r="K777" i="8" s="1"/>
  <c r="I733" i="8"/>
  <c r="K733" i="8" s="1"/>
  <c r="J733" i="8"/>
  <c r="L733" i="8" s="1"/>
  <c r="J704" i="8"/>
  <c r="L704" i="8" s="1"/>
  <c r="I704" i="8"/>
  <c r="K704" i="8" s="1"/>
  <c r="J1022" i="8"/>
  <c r="L1022" i="8" s="1"/>
  <c r="J1015" i="8"/>
  <c r="L1015" i="8" s="1"/>
  <c r="J952" i="8"/>
  <c r="L952" i="8" s="1"/>
  <c r="J770" i="8"/>
  <c r="L770" i="8" s="1"/>
  <c r="I710" i="8"/>
  <c r="K710" i="8" s="1"/>
  <c r="J710" i="8"/>
  <c r="L710" i="8" s="1"/>
  <c r="I659" i="8"/>
  <c r="K659" i="8" s="1"/>
  <c r="J659" i="8"/>
  <c r="L659" i="8" s="1"/>
  <c r="J651" i="8"/>
  <c r="L651" i="8" s="1"/>
  <c r="I651" i="8"/>
  <c r="K651" i="8" s="1"/>
  <c r="J585" i="8"/>
  <c r="L585" i="8" s="1"/>
  <c r="I585" i="8"/>
  <c r="K585" i="8" s="1"/>
  <c r="J903" i="8"/>
  <c r="L903" i="8" s="1"/>
  <c r="I901" i="8"/>
  <c r="K901" i="8" s="1"/>
  <c r="J828" i="8"/>
  <c r="L828" i="8" s="1"/>
  <c r="J814" i="8"/>
  <c r="L814" i="8" s="1"/>
  <c r="J795" i="8"/>
  <c r="L795" i="8" s="1"/>
  <c r="J724" i="8"/>
  <c r="L724" i="8" s="1"/>
  <c r="I724" i="8"/>
  <c r="K724" i="8" s="1"/>
  <c r="J599" i="8"/>
  <c r="L599" i="8" s="1"/>
  <c r="I599" i="8"/>
  <c r="K599" i="8" s="1"/>
  <c r="J929" i="8"/>
  <c r="L929" i="8" s="1"/>
  <c r="J919" i="8"/>
  <c r="L919" i="8" s="1"/>
  <c r="J895" i="8"/>
  <c r="L895" i="8" s="1"/>
  <c r="I893" i="8"/>
  <c r="K893" i="8" s="1"/>
  <c r="J887" i="8"/>
  <c r="L887" i="8" s="1"/>
  <c r="I885" i="8"/>
  <c r="K885" i="8" s="1"/>
  <c r="I857" i="8"/>
  <c r="K857" i="8" s="1"/>
  <c r="I797" i="8"/>
  <c r="K797" i="8" s="1"/>
  <c r="I765" i="8"/>
  <c r="K765" i="8" s="1"/>
  <c r="J712" i="8"/>
  <c r="L712" i="8" s="1"/>
  <c r="I712" i="8"/>
  <c r="K712" i="8" s="1"/>
  <c r="I665" i="8"/>
  <c r="K665" i="8" s="1"/>
  <c r="J665" i="8"/>
  <c r="L665" i="8" s="1"/>
  <c r="J688" i="8"/>
  <c r="L688" i="8" s="1"/>
  <c r="I688" i="8"/>
  <c r="K688" i="8" s="1"/>
  <c r="J667" i="8"/>
  <c r="L667" i="8" s="1"/>
  <c r="I608" i="8"/>
  <c r="K608" i="8" s="1"/>
  <c r="J608" i="8"/>
  <c r="L608" i="8" s="1"/>
  <c r="I605" i="8"/>
  <c r="K605" i="8" s="1"/>
  <c r="J605" i="8"/>
  <c r="L605" i="8" s="1"/>
  <c r="I523" i="8"/>
  <c r="K523" i="8" s="1"/>
  <c r="J523" i="8"/>
  <c r="L523" i="8" s="1"/>
  <c r="I863" i="8"/>
  <c r="K863" i="8" s="1"/>
  <c r="I859" i="8"/>
  <c r="K859" i="8" s="1"/>
  <c r="I844" i="8"/>
  <c r="K844" i="8" s="1"/>
  <c r="I804" i="8"/>
  <c r="K804" i="8" s="1"/>
  <c r="I781" i="8"/>
  <c r="K781" i="8" s="1"/>
  <c r="J772" i="8"/>
  <c r="L772" i="8" s="1"/>
  <c r="I772" i="8"/>
  <c r="K772" i="8" s="1"/>
  <c r="I756" i="8"/>
  <c r="K756" i="8" s="1"/>
  <c r="I753" i="8"/>
  <c r="K753" i="8" s="1"/>
  <c r="I742" i="8"/>
  <c r="K742" i="8" s="1"/>
  <c r="J742" i="8"/>
  <c r="L742" i="8" s="1"/>
  <c r="I598" i="8"/>
  <c r="K598" i="8" s="1"/>
  <c r="J598" i="8"/>
  <c r="L598" i="8" s="1"/>
  <c r="I531" i="8"/>
  <c r="K531" i="8" s="1"/>
  <c r="J531" i="8"/>
  <c r="L531" i="8" s="1"/>
  <c r="I641" i="8"/>
  <c r="K641" i="8" s="1"/>
  <c r="J576" i="8"/>
  <c r="L576" i="8" s="1"/>
  <c r="I569" i="8"/>
  <c r="K569" i="8" s="1"/>
  <c r="J549" i="8"/>
  <c r="L549" i="8" s="1"/>
  <c r="J488" i="8"/>
  <c r="L488" i="8" s="1"/>
  <c r="J425" i="8"/>
  <c r="L425" i="8" s="1"/>
  <c r="J406" i="8"/>
  <c r="L406" i="8" s="1"/>
  <c r="J371" i="8"/>
  <c r="L371" i="8" s="1"/>
  <c r="J314" i="8"/>
  <c r="L314" i="8" s="1"/>
  <c r="J303" i="8"/>
  <c r="L303" i="8" s="1"/>
  <c r="J274" i="8"/>
  <c r="L274" i="8" s="1"/>
  <c r="J272" i="8"/>
  <c r="L272" i="8" s="1"/>
  <c r="I267" i="8"/>
  <c r="K267" i="8" s="1"/>
  <c r="I251" i="8"/>
  <c r="K251" i="8" s="1"/>
  <c r="I238" i="8"/>
  <c r="K238" i="8" s="1"/>
  <c r="I198" i="8"/>
  <c r="K198" i="8" s="1"/>
  <c r="J192" i="8"/>
  <c r="L192" i="8" s="1"/>
  <c r="J102" i="8"/>
  <c r="L102" i="8" s="1"/>
  <c r="I77" i="8"/>
  <c r="K77" i="8" s="1"/>
  <c r="I48" i="8"/>
  <c r="J557" i="8"/>
  <c r="L557" i="8" s="1"/>
  <c r="I498" i="8"/>
  <c r="K498" i="8" s="1"/>
  <c r="I490" i="8"/>
  <c r="K490" i="8" s="1"/>
  <c r="I467" i="8"/>
  <c r="K467" i="8" s="1"/>
  <c r="I459" i="8"/>
  <c r="K459" i="8" s="1"/>
  <c r="I418" i="8"/>
  <c r="K418" i="8" s="1"/>
  <c r="I416" i="8"/>
  <c r="K416" i="8" s="1"/>
  <c r="I376" i="8"/>
  <c r="K376" i="8" s="1"/>
  <c r="I318" i="8"/>
  <c r="K318" i="8" s="1"/>
  <c r="I54" i="8"/>
  <c r="K54" i="8" s="1"/>
  <c r="J47" i="8"/>
  <c r="J23" i="8"/>
  <c r="I601" i="8"/>
  <c r="K601" i="8" s="1"/>
  <c r="I575" i="8"/>
  <c r="K575" i="8" s="1"/>
  <c r="J562" i="8"/>
  <c r="L562" i="8" s="1"/>
  <c r="I537" i="8"/>
  <c r="K537" i="8" s="1"/>
  <c r="J518" i="8"/>
  <c r="L518" i="8" s="1"/>
  <c r="J516" i="8"/>
  <c r="L516" i="8" s="1"/>
  <c r="J514" i="8"/>
  <c r="L514" i="8" s="1"/>
  <c r="I507" i="8"/>
  <c r="K507" i="8" s="1"/>
  <c r="J504" i="8"/>
  <c r="L504" i="8" s="1"/>
  <c r="J495" i="8"/>
  <c r="L495" i="8" s="1"/>
  <c r="I487" i="8"/>
  <c r="K487" i="8" s="1"/>
  <c r="J485" i="8"/>
  <c r="L485" i="8" s="1"/>
  <c r="J452" i="8"/>
  <c r="L452" i="8" s="1"/>
  <c r="J417" i="8"/>
  <c r="L417" i="8" s="1"/>
  <c r="I396" i="8"/>
  <c r="K396" i="8" s="1"/>
  <c r="J308" i="8"/>
  <c r="L308" i="8" s="1"/>
  <c r="I289" i="8"/>
  <c r="K289" i="8" s="1"/>
  <c r="J266" i="8"/>
  <c r="L266" i="8" s="1"/>
  <c r="I137" i="8"/>
  <c r="K137" i="8" s="1"/>
  <c r="J111" i="8"/>
  <c r="L111" i="8" s="1"/>
  <c r="J479" i="8"/>
  <c r="L479" i="8" s="1"/>
  <c r="I458" i="8"/>
  <c r="K458" i="8" s="1"/>
  <c r="J405" i="8"/>
  <c r="L405" i="8" s="1"/>
  <c r="J370" i="8"/>
  <c r="L370" i="8" s="1"/>
  <c r="I368" i="8"/>
  <c r="K368" i="8" s="1"/>
  <c r="J355" i="8"/>
  <c r="L355" i="8" s="1"/>
  <c r="J317" i="8"/>
  <c r="L317" i="8" s="1"/>
  <c r="I275" i="8"/>
  <c r="K275" i="8" s="1"/>
  <c r="I132" i="8"/>
  <c r="K132" i="8" s="1"/>
  <c r="J81" i="8"/>
  <c r="L81" i="8" s="1"/>
  <c r="I57" i="8"/>
  <c r="K57" i="8" s="1"/>
  <c r="I1136" i="8"/>
  <c r="K1136" i="8" s="1"/>
  <c r="J1136" i="8"/>
  <c r="L1136" i="8" s="1"/>
  <c r="I1120" i="8"/>
  <c r="K1120" i="8" s="1"/>
  <c r="J1120" i="8"/>
  <c r="L1120" i="8" s="1"/>
  <c r="I1104" i="8"/>
  <c r="K1104" i="8" s="1"/>
  <c r="J1104" i="8"/>
  <c r="L1104" i="8" s="1"/>
  <c r="I1096" i="8"/>
  <c r="K1096" i="8" s="1"/>
  <c r="J1096" i="8"/>
  <c r="L1096" i="8" s="1"/>
  <c r="J1088" i="8"/>
  <c r="L1088" i="8" s="1"/>
  <c r="I1088" i="8"/>
  <c r="K1088" i="8" s="1"/>
  <c r="I1080" i="8"/>
  <c r="K1080" i="8" s="1"/>
  <c r="J1080" i="8"/>
  <c r="L1080" i="8" s="1"/>
  <c r="I1072" i="8"/>
  <c r="K1072" i="8" s="1"/>
  <c r="J1072" i="8"/>
  <c r="L1072" i="8" s="1"/>
  <c r="J1061" i="8"/>
  <c r="L1061" i="8" s="1"/>
  <c r="I1061" i="8"/>
  <c r="K1061" i="8" s="1"/>
  <c r="I1056" i="8"/>
  <c r="K1056" i="8" s="1"/>
  <c r="J1056" i="8"/>
  <c r="L1056" i="8" s="1"/>
  <c r="J1044" i="8"/>
  <c r="L1044" i="8" s="1"/>
  <c r="I1044" i="8"/>
  <c r="K1044" i="8" s="1"/>
  <c r="I1041" i="8"/>
  <c r="K1041" i="8" s="1"/>
  <c r="J1041" i="8"/>
  <c r="L1041" i="8" s="1"/>
  <c r="J1144" i="8"/>
  <c r="L1144" i="8" s="1"/>
  <c r="I1144" i="8"/>
  <c r="K1144" i="8" s="1"/>
  <c r="I1128" i="8"/>
  <c r="K1128" i="8" s="1"/>
  <c r="J1128" i="8"/>
  <c r="L1128" i="8" s="1"/>
  <c r="I1112" i="8"/>
  <c r="K1112" i="8" s="1"/>
  <c r="J1112" i="8"/>
  <c r="L1112" i="8" s="1"/>
  <c r="I1141" i="8"/>
  <c r="K1141" i="8" s="1"/>
  <c r="J1141" i="8"/>
  <c r="L1141" i="8" s="1"/>
  <c r="I1133" i="8"/>
  <c r="K1133" i="8" s="1"/>
  <c r="J1133" i="8"/>
  <c r="L1133" i="8" s="1"/>
  <c r="I1125" i="8"/>
  <c r="K1125" i="8" s="1"/>
  <c r="J1125" i="8"/>
  <c r="L1125" i="8" s="1"/>
  <c r="I1117" i="8"/>
  <c r="K1117" i="8" s="1"/>
  <c r="J1117" i="8"/>
  <c r="L1117" i="8" s="1"/>
  <c r="I1109" i="8"/>
  <c r="K1109" i="8" s="1"/>
  <c r="J1109" i="8"/>
  <c r="L1109" i="8" s="1"/>
  <c r="I1101" i="8"/>
  <c r="K1101" i="8" s="1"/>
  <c r="J1101" i="8"/>
  <c r="L1101" i="8" s="1"/>
  <c r="I1093" i="8"/>
  <c r="K1093" i="8" s="1"/>
  <c r="J1093" i="8"/>
  <c r="L1093" i="8" s="1"/>
  <c r="J1085" i="8"/>
  <c r="L1085" i="8" s="1"/>
  <c r="I1085" i="8"/>
  <c r="K1085" i="8" s="1"/>
  <c r="I1077" i="8"/>
  <c r="K1077" i="8" s="1"/>
  <c r="J1077" i="8"/>
  <c r="L1077" i="8" s="1"/>
  <c r="I1069" i="8"/>
  <c r="K1069" i="8" s="1"/>
  <c r="J1069" i="8"/>
  <c r="L1069" i="8" s="1"/>
  <c r="I1064" i="8"/>
  <c r="K1064" i="8" s="1"/>
  <c r="J1064" i="8"/>
  <c r="L1064" i="8" s="1"/>
  <c r="I1037" i="8"/>
  <c r="K1037" i="8" s="1"/>
  <c r="J1037" i="8"/>
  <c r="L1037" i="8" s="1"/>
  <c r="I1017" i="8"/>
  <c r="K1017" i="8" s="1"/>
  <c r="J1017" i="8"/>
  <c r="L1017" i="8" s="1"/>
  <c r="J988" i="8"/>
  <c r="L988" i="8" s="1"/>
  <c r="I988" i="8"/>
  <c r="K988" i="8" s="1"/>
  <c r="J875" i="8"/>
  <c r="L875" i="8" s="1"/>
  <c r="I875" i="8"/>
  <c r="K875" i="8" s="1"/>
  <c r="J1046" i="8"/>
  <c r="L1046" i="8" s="1"/>
  <c r="I1046" i="8"/>
  <c r="K1046" i="8" s="1"/>
  <c r="I1033" i="8"/>
  <c r="K1033" i="8" s="1"/>
  <c r="J1033" i="8"/>
  <c r="L1033" i="8" s="1"/>
  <c r="J964" i="8"/>
  <c r="L964" i="8" s="1"/>
  <c r="I964" i="8"/>
  <c r="K964" i="8" s="1"/>
  <c r="J980" i="8"/>
  <c r="L980" i="8" s="1"/>
  <c r="I980" i="8"/>
  <c r="K980" i="8" s="1"/>
  <c r="J933" i="8"/>
  <c r="L933" i="8" s="1"/>
  <c r="I933" i="8"/>
  <c r="K933" i="8" s="1"/>
  <c r="J1054" i="8"/>
  <c r="L1054" i="8" s="1"/>
  <c r="I1054" i="8"/>
  <c r="K1054" i="8" s="1"/>
  <c r="I1049" i="8"/>
  <c r="K1049" i="8" s="1"/>
  <c r="J1049" i="8"/>
  <c r="L1049" i="8" s="1"/>
  <c r="I1040" i="8"/>
  <c r="K1040" i="8" s="1"/>
  <c r="J1040" i="8"/>
  <c r="L1040" i="8" s="1"/>
  <c r="J891" i="8"/>
  <c r="L891" i="8" s="1"/>
  <c r="I891" i="8"/>
  <c r="K891" i="8" s="1"/>
  <c r="I1145" i="8"/>
  <c r="K1145" i="8" s="1"/>
  <c r="J1145" i="8"/>
  <c r="L1145" i="8" s="1"/>
  <c r="J1129" i="8"/>
  <c r="L1129" i="8" s="1"/>
  <c r="I1129" i="8"/>
  <c r="K1129" i="8" s="1"/>
  <c r="J1105" i="8"/>
  <c r="L1105" i="8" s="1"/>
  <c r="I1105" i="8"/>
  <c r="K1105" i="8" s="1"/>
  <c r="I1089" i="8"/>
  <c r="K1089" i="8" s="1"/>
  <c r="J1089" i="8"/>
  <c r="L1089" i="8" s="1"/>
  <c r="J1081" i="8"/>
  <c r="L1081" i="8" s="1"/>
  <c r="I1081" i="8"/>
  <c r="K1081" i="8" s="1"/>
  <c r="I1057" i="8"/>
  <c r="K1057" i="8" s="1"/>
  <c r="J1057" i="8"/>
  <c r="L1057" i="8" s="1"/>
  <c r="J1045" i="8"/>
  <c r="L1045" i="8" s="1"/>
  <c r="I1045" i="8"/>
  <c r="K1045" i="8" s="1"/>
  <c r="I1020" i="8"/>
  <c r="K1020" i="8" s="1"/>
  <c r="J1020" i="8"/>
  <c r="L1020" i="8" s="1"/>
  <c r="J1137" i="8"/>
  <c r="L1137" i="8" s="1"/>
  <c r="I1137" i="8"/>
  <c r="K1137" i="8" s="1"/>
  <c r="J1121" i="8"/>
  <c r="L1121" i="8" s="1"/>
  <c r="I1121" i="8"/>
  <c r="K1121" i="8" s="1"/>
  <c r="J1113" i="8"/>
  <c r="L1113" i="8" s="1"/>
  <c r="I1113" i="8"/>
  <c r="K1113" i="8" s="1"/>
  <c r="J1097" i="8"/>
  <c r="L1097" i="8" s="1"/>
  <c r="I1097" i="8"/>
  <c r="K1097" i="8" s="1"/>
  <c r="I1073" i="8"/>
  <c r="K1073" i="8" s="1"/>
  <c r="J1073" i="8"/>
  <c r="L1073" i="8" s="1"/>
  <c r="J1062" i="8"/>
  <c r="L1062" i="8" s="1"/>
  <c r="I1062" i="8"/>
  <c r="K1062" i="8" s="1"/>
  <c r="I1035" i="8"/>
  <c r="K1035" i="8" s="1"/>
  <c r="J1035" i="8"/>
  <c r="L1035" i="8" s="1"/>
  <c r="I1032" i="8"/>
  <c r="K1032" i="8" s="1"/>
  <c r="J1032" i="8"/>
  <c r="L1032" i="8" s="1"/>
  <c r="I1065" i="8"/>
  <c r="K1065" i="8" s="1"/>
  <c r="J1065" i="8"/>
  <c r="L1065" i="8" s="1"/>
  <c r="I1053" i="8"/>
  <c r="K1053" i="8" s="1"/>
  <c r="J1053" i="8"/>
  <c r="L1053" i="8" s="1"/>
  <c r="I1048" i="8"/>
  <c r="K1048" i="8" s="1"/>
  <c r="J1048" i="8"/>
  <c r="L1048" i="8" s="1"/>
  <c r="I1038" i="8"/>
  <c r="K1038" i="8" s="1"/>
  <c r="J1038" i="8"/>
  <c r="L1038" i="8" s="1"/>
  <c r="I1024" i="8"/>
  <c r="K1024" i="8" s="1"/>
  <c r="J1024" i="8"/>
  <c r="L1024" i="8" s="1"/>
  <c r="J940" i="8"/>
  <c r="L940" i="8" s="1"/>
  <c r="I940" i="8"/>
  <c r="K940" i="8" s="1"/>
  <c r="I398" i="8"/>
  <c r="K398" i="8" s="1"/>
  <c r="J398" i="8"/>
  <c r="L398" i="8" s="1"/>
  <c r="J1138" i="8"/>
  <c r="L1138" i="8" s="1"/>
  <c r="J1130" i="8"/>
  <c r="L1130" i="8" s="1"/>
  <c r="J1106" i="8"/>
  <c r="L1106" i="8" s="1"/>
  <c r="J1098" i="8"/>
  <c r="L1098" i="8" s="1"/>
  <c r="J1082" i="8"/>
  <c r="L1082" i="8" s="1"/>
  <c r="J1139" i="8"/>
  <c r="L1139" i="8" s="1"/>
  <c r="J1131" i="8"/>
  <c r="L1131" i="8" s="1"/>
  <c r="J1115" i="8"/>
  <c r="L1115" i="8" s="1"/>
  <c r="J1107" i="8"/>
  <c r="L1107" i="8" s="1"/>
  <c r="J1099" i="8"/>
  <c r="L1099" i="8" s="1"/>
  <c r="J1091" i="8"/>
  <c r="L1091" i="8" s="1"/>
  <c r="I1090" i="8"/>
  <c r="K1090" i="8" s="1"/>
  <c r="J1083" i="8"/>
  <c r="L1083" i="8" s="1"/>
  <c r="J1075" i="8"/>
  <c r="L1075" i="8" s="1"/>
  <c r="I1074" i="8"/>
  <c r="K1074" i="8" s="1"/>
  <c r="J1067" i="8"/>
  <c r="L1067" i="8" s="1"/>
  <c r="I1066" i="8"/>
  <c r="K1066" i="8" s="1"/>
  <c r="J1059" i="8"/>
  <c r="L1059" i="8" s="1"/>
  <c r="I1058" i="8"/>
  <c r="K1058" i="8" s="1"/>
  <c r="J1051" i="8"/>
  <c r="L1051" i="8" s="1"/>
  <c r="I1050" i="8"/>
  <c r="K1050" i="8" s="1"/>
  <c r="J1043" i="8"/>
  <c r="L1043" i="8" s="1"/>
  <c r="I1042" i="8"/>
  <c r="K1042" i="8" s="1"/>
  <c r="J1036" i="8"/>
  <c r="L1036" i="8" s="1"/>
  <c r="J1031" i="8"/>
  <c r="L1031" i="8" s="1"/>
  <c r="I1027" i="8"/>
  <c r="K1027" i="8" s="1"/>
  <c r="J1021" i="8"/>
  <c r="L1021" i="8" s="1"/>
  <c r="J1012" i="8"/>
  <c r="L1012" i="8" s="1"/>
  <c r="J1007" i="8"/>
  <c r="L1007" i="8" s="1"/>
  <c r="I1001" i="8"/>
  <c r="K1001" i="8" s="1"/>
  <c r="J1001" i="8"/>
  <c r="L1001" i="8" s="1"/>
  <c r="I999" i="8"/>
  <c r="K999" i="8" s="1"/>
  <c r="I994" i="8"/>
  <c r="K994" i="8" s="1"/>
  <c r="J989" i="8"/>
  <c r="L989" i="8" s="1"/>
  <c r="J983" i="8"/>
  <c r="L983" i="8" s="1"/>
  <c r="I963" i="8"/>
  <c r="K963" i="8" s="1"/>
  <c r="J963" i="8"/>
  <c r="L963" i="8" s="1"/>
  <c r="I961" i="8"/>
  <c r="K961" i="8" s="1"/>
  <c r="J961" i="8"/>
  <c r="L961" i="8" s="1"/>
  <c r="I957" i="8"/>
  <c r="K957" i="8" s="1"/>
  <c r="J957" i="8"/>
  <c r="L957" i="8" s="1"/>
  <c r="I884" i="8"/>
  <c r="K884" i="8" s="1"/>
  <c r="J884" i="8"/>
  <c r="L884" i="8" s="1"/>
  <c r="I858" i="8"/>
  <c r="K858" i="8" s="1"/>
  <c r="J858" i="8"/>
  <c r="L858" i="8" s="1"/>
  <c r="I830" i="8"/>
  <c r="K830" i="8" s="1"/>
  <c r="J830" i="8"/>
  <c r="L830" i="8" s="1"/>
  <c r="J1016" i="8"/>
  <c r="L1016" i="8" s="1"/>
  <c r="I1009" i="8"/>
  <c r="K1009" i="8" s="1"/>
  <c r="J1009" i="8"/>
  <c r="L1009" i="8" s="1"/>
  <c r="I1002" i="8"/>
  <c r="K1002" i="8" s="1"/>
  <c r="I987" i="8"/>
  <c r="K987" i="8" s="1"/>
  <c r="J987" i="8"/>
  <c r="L987" i="8" s="1"/>
  <c r="I985" i="8"/>
  <c r="K985" i="8" s="1"/>
  <c r="J985" i="8"/>
  <c r="L985" i="8" s="1"/>
  <c r="I971" i="8"/>
  <c r="K971" i="8" s="1"/>
  <c r="J971" i="8"/>
  <c r="L971" i="8" s="1"/>
  <c r="I969" i="8"/>
  <c r="K969" i="8" s="1"/>
  <c r="J969" i="8"/>
  <c r="L969" i="8" s="1"/>
  <c r="J764" i="8"/>
  <c r="L764" i="8" s="1"/>
  <c r="I764" i="8"/>
  <c r="K764" i="8" s="1"/>
  <c r="J730" i="8"/>
  <c r="L730" i="8" s="1"/>
  <c r="I730" i="8"/>
  <c r="K730" i="8" s="1"/>
  <c r="I725" i="8"/>
  <c r="K725" i="8" s="1"/>
  <c r="J725" i="8"/>
  <c r="L725" i="8" s="1"/>
  <c r="I965" i="8"/>
  <c r="K965" i="8" s="1"/>
  <c r="J965" i="8"/>
  <c r="L965" i="8" s="1"/>
  <c r="J948" i="8"/>
  <c r="L948" i="8" s="1"/>
  <c r="I948" i="8"/>
  <c r="K948" i="8" s="1"/>
  <c r="I1025" i="8"/>
  <c r="K1025" i="8" s="1"/>
  <c r="J1025" i="8"/>
  <c r="L1025" i="8" s="1"/>
  <c r="I939" i="8"/>
  <c r="K939" i="8" s="1"/>
  <c r="J939" i="8"/>
  <c r="L939" i="8" s="1"/>
  <c r="I900" i="8"/>
  <c r="K900" i="8" s="1"/>
  <c r="J900" i="8"/>
  <c r="L900" i="8" s="1"/>
  <c r="J861" i="8"/>
  <c r="L861" i="8" s="1"/>
  <c r="I861" i="8"/>
  <c r="K861" i="8" s="1"/>
  <c r="I837" i="8"/>
  <c r="K837" i="8" s="1"/>
  <c r="J837" i="8"/>
  <c r="L837" i="8" s="1"/>
  <c r="J823" i="8"/>
  <c r="L823" i="8" s="1"/>
  <c r="I823" i="8"/>
  <c r="K823" i="8" s="1"/>
  <c r="I806" i="8"/>
  <c r="K806" i="8" s="1"/>
  <c r="J806" i="8"/>
  <c r="L806" i="8" s="1"/>
  <c r="J776" i="8"/>
  <c r="L776" i="8" s="1"/>
  <c r="I776" i="8"/>
  <c r="K776" i="8" s="1"/>
  <c r="I673" i="8"/>
  <c r="K673" i="8" s="1"/>
  <c r="J673" i="8"/>
  <c r="L673" i="8" s="1"/>
  <c r="I670" i="8"/>
  <c r="K670" i="8" s="1"/>
  <c r="J670" i="8"/>
  <c r="L670" i="8" s="1"/>
  <c r="J1143" i="8"/>
  <c r="L1143" i="8" s="1"/>
  <c r="J1095" i="8"/>
  <c r="L1095" i="8" s="1"/>
  <c r="J1079" i="8"/>
  <c r="L1079" i="8" s="1"/>
  <c r="J1071" i="8"/>
  <c r="L1071" i="8" s="1"/>
  <c r="J1063" i="8"/>
  <c r="L1063" i="8" s="1"/>
  <c r="J1055" i="8"/>
  <c r="L1055" i="8" s="1"/>
  <c r="J1047" i="8"/>
  <c r="L1047" i="8" s="1"/>
  <c r="J1039" i="8"/>
  <c r="L1039" i="8" s="1"/>
  <c r="J1029" i="8"/>
  <c r="L1029" i="8" s="1"/>
  <c r="I1026" i="8"/>
  <c r="K1026" i="8" s="1"/>
  <c r="J1005" i="8"/>
  <c r="L1005" i="8" s="1"/>
  <c r="I986" i="8"/>
  <c r="K986" i="8" s="1"/>
  <c r="J986" i="8"/>
  <c r="L986" i="8" s="1"/>
  <c r="J951" i="8"/>
  <c r="L951" i="8" s="1"/>
  <c r="I924" i="8"/>
  <c r="K924" i="8" s="1"/>
  <c r="J924" i="8"/>
  <c r="L924" i="8" s="1"/>
  <c r="I798" i="8"/>
  <c r="K798" i="8" s="1"/>
  <c r="J798" i="8"/>
  <c r="L798" i="8" s="1"/>
  <c r="I739" i="8"/>
  <c r="K739" i="8" s="1"/>
  <c r="J739" i="8"/>
  <c r="L739" i="8" s="1"/>
  <c r="I661" i="8"/>
  <c r="K661" i="8" s="1"/>
  <c r="J661" i="8"/>
  <c r="L661" i="8" s="1"/>
  <c r="I544" i="8"/>
  <c r="K544" i="8" s="1"/>
  <c r="J544" i="8"/>
  <c r="L544" i="8" s="1"/>
  <c r="J956" i="8"/>
  <c r="L956" i="8" s="1"/>
  <c r="I956" i="8"/>
  <c r="K956" i="8" s="1"/>
  <c r="I773" i="8"/>
  <c r="K773" i="8" s="1"/>
  <c r="J773" i="8"/>
  <c r="L773" i="8" s="1"/>
  <c r="I649" i="8"/>
  <c r="K649" i="8" s="1"/>
  <c r="J649" i="8"/>
  <c r="L649" i="8" s="1"/>
  <c r="J1135" i="8"/>
  <c r="L1135" i="8" s="1"/>
  <c r="J1127" i="8"/>
  <c r="L1127" i="8" s="1"/>
  <c r="J1119" i="8"/>
  <c r="L1119" i="8" s="1"/>
  <c r="J1111" i="8"/>
  <c r="L1111" i="8" s="1"/>
  <c r="J1103" i="8"/>
  <c r="L1103" i="8" s="1"/>
  <c r="J1087" i="8"/>
  <c r="L1087" i="8" s="1"/>
  <c r="I1034" i="8"/>
  <c r="K1034" i="8" s="1"/>
  <c r="J1003" i="8"/>
  <c r="L1003" i="8" s="1"/>
  <c r="I947" i="8"/>
  <c r="K947" i="8" s="1"/>
  <c r="J947" i="8"/>
  <c r="L947" i="8" s="1"/>
  <c r="I945" i="8"/>
  <c r="K945" i="8" s="1"/>
  <c r="J945" i="8"/>
  <c r="L945" i="8" s="1"/>
  <c r="I868" i="8"/>
  <c r="K868" i="8" s="1"/>
  <c r="J868" i="8"/>
  <c r="L868" i="8" s="1"/>
  <c r="J856" i="8"/>
  <c r="L856" i="8" s="1"/>
  <c r="I856" i="8"/>
  <c r="K856" i="8" s="1"/>
  <c r="I846" i="8"/>
  <c r="K846" i="8" s="1"/>
  <c r="J846" i="8"/>
  <c r="L846" i="8" s="1"/>
  <c r="I822" i="8"/>
  <c r="K822" i="8" s="1"/>
  <c r="J822" i="8"/>
  <c r="L822" i="8" s="1"/>
  <c r="J809" i="8"/>
  <c r="L809" i="8" s="1"/>
  <c r="I809" i="8"/>
  <c r="K809" i="8" s="1"/>
  <c r="I799" i="8"/>
  <c r="K799" i="8" s="1"/>
  <c r="J799" i="8"/>
  <c r="L799" i="8" s="1"/>
  <c r="I646" i="8"/>
  <c r="K646" i="8" s="1"/>
  <c r="J646" i="8"/>
  <c r="L646" i="8" s="1"/>
  <c r="I953" i="8"/>
  <c r="K953" i="8" s="1"/>
  <c r="J953" i="8"/>
  <c r="L953" i="8" s="1"/>
  <c r="I934" i="8"/>
  <c r="K934" i="8" s="1"/>
  <c r="J934" i="8"/>
  <c r="L934" i="8" s="1"/>
  <c r="I916" i="8"/>
  <c r="K916" i="8" s="1"/>
  <c r="J916" i="8"/>
  <c r="L916" i="8" s="1"/>
  <c r="J851" i="8"/>
  <c r="L851" i="8" s="1"/>
  <c r="I851" i="8"/>
  <c r="K851" i="8" s="1"/>
  <c r="J801" i="8"/>
  <c r="L801" i="8" s="1"/>
  <c r="I801" i="8"/>
  <c r="K801" i="8" s="1"/>
  <c r="I762" i="8"/>
  <c r="K762" i="8" s="1"/>
  <c r="J762" i="8"/>
  <c r="L762" i="8" s="1"/>
  <c r="I759" i="8"/>
  <c r="K759" i="8" s="1"/>
  <c r="J759" i="8"/>
  <c r="L759" i="8" s="1"/>
  <c r="I993" i="8"/>
  <c r="K993" i="8" s="1"/>
  <c r="J993" i="8"/>
  <c r="L993" i="8" s="1"/>
  <c r="I949" i="8"/>
  <c r="K949" i="8" s="1"/>
  <c r="J949" i="8"/>
  <c r="L949" i="8" s="1"/>
  <c r="I816" i="8"/>
  <c r="K816" i="8" s="1"/>
  <c r="J816" i="8"/>
  <c r="L816" i="8" s="1"/>
  <c r="I791" i="8"/>
  <c r="K791" i="8" s="1"/>
  <c r="J791" i="8"/>
  <c r="L791" i="8" s="1"/>
  <c r="I786" i="8"/>
  <c r="K786" i="8" s="1"/>
  <c r="J786" i="8"/>
  <c r="L786" i="8" s="1"/>
  <c r="I699" i="8"/>
  <c r="K699" i="8" s="1"/>
  <c r="J699" i="8"/>
  <c r="L699" i="8" s="1"/>
  <c r="I862" i="8"/>
  <c r="K862" i="8" s="1"/>
  <c r="J862" i="8"/>
  <c r="L862" i="8" s="1"/>
  <c r="J847" i="8"/>
  <c r="L847" i="8" s="1"/>
  <c r="I847" i="8"/>
  <c r="K847" i="8" s="1"/>
  <c r="J831" i="8"/>
  <c r="L831" i="8" s="1"/>
  <c r="I831" i="8"/>
  <c r="K831" i="8" s="1"/>
  <c r="J826" i="8"/>
  <c r="L826" i="8" s="1"/>
  <c r="I826" i="8"/>
  <c r="K826" i="8" s="1"/>
  <c r="I821" i="8"/>
  <c r="K821" i="8" s="1"/>
  <c r="J821" i="8"/>
  <c r="L821" i="8" s="1"/>
  <c r="J800" i="8"/>
  <c r="L800" i="8" s="1"/>
  <c r="I800" i="8"/>
  <c r="K800" i="8" s="1"/>
  <c r="I787" i="8"/>
  <c r="K787" i="8" s="1"/>
  <c r="J787" i="8"/>
  <c r="L787" i="8" s="1"/>
  <c r="J784" i="8"/>
  <c r="L784" i="8" s="1"/>
  <c r="I784" i="8"/>
  <c r="K784" i="8" s="1"/>
  <c r="I782" i="8"/>
  <c r="K782" i="8" s="1"/>
  <c r="J782" i="8"/>
  <c r="L782" i="8" s="1"/>
  <c r="I767" i="8"/>
  <c r="K767" i="8" s="1"/>
  <c r="J767" i="8"/>
  <c r="L767" i="8" s="1"/>
  <c r="I723" i="8"/>
  <c r="K723" i="8" s="1"/>
  <c r="J723" i="8"/>
  <c r="L723" i="8" s="1"/>
  <c r="J716" i="8"/>
  <c r="L716" i="8" s="1"/>
  <c r="I716" i="8"/>
  <c r="K716" i="8" s="1"/>
  <c r="I703" i="8"/>
  <c r="K703" i="8" s="1"/>
  <c r="J703" i="8"/>
  <c r="L703" i="8" s="1"/>
  <c r="I697" i="8"/>
  <c r="K697" i="8" s="1"/>
  <c r="J697" i="8"/>
  <c r="L697" i="8" s="1"/>
  <c r="I922" i="8"/>
  <c r="K922" i="8" s="1"/>
  <c r="J922" i="8"/>
  <c r="L922" i="8" s="1"/>
  <c r="I920" i="8"/>
  <c r="K920" i="8" s="1"/>
  <c r="J920" i="8"/>
  <c r="L920" i="8" s="1"/>
  <c r="I912" i="8"/>
  <c r="K912" i="8" s="1"/>
  <c r="J912" i="8"/>
  <c r="L912" i="8" s="1"/>
  <c r="I898" i="8"/>
  <c r="K898" i="8" s="1"/>
  <c r="J898" i="8"/>
  <c r="L898" i="8" s="1"/>
  <c r="I896" i="8"/>
  <c r="K896" i="8" s="1"/>
  <c r="J896" i="8"/>
  <c r="L896" i="8" s="1"/>
  <c r="I882" i="8"/>
  <c r="K882" i="8" s="1"/>
  <c r="J882" i="8"/>
  <c r="L882" i="8" s="1"/>
  <c r="I880" i="8"/>
  <c r="K880" i="8" s="1"/>
  <c r="J880" i="8"/>
  <c r="L880" i="8" s="1"/>
  <c r="I866" i="8"/>
  <c r="K866" i="8" s="1"/>
  <c r="J866" i="8"/>
  <c r="L866" i="8" s="1"/>
  <c r="I864" i="8"/>
  <c r="K864" i="8" s="1"/>
  <c r="J864" i="8"/>
  <c r="L864" i="8" s="1"/>
  <c r="I849" i="8"/>
  <c r="K849" i="8" s="1"/>
  <c r="J849" i="8"/>
  <c r="L849" i="8" s="1"/>
  <c r="J769" i="8"/>
  <c r="L769" i="8" s="1"/>
  <c r="I769" i="8"/>
  <c r="K769" i="8" s="1"/>
  <c r="I705" i="8"/>
  <c r="K705" i="8" s="1"/>
  <c r="J705" i="8"/>
  <c r="L705" i="8" s="1"/>
  <c r="I923" i="8"/>
  <c r="K923" i="8" s="1"/>
  <c r="I921" i="8"/>
  <c r="K921" i="8" s="1"/>
  <c r="J921" i="8"/>
  <c r="L921" i="8" s="1"/>
  <c r="I915" i="8"/>
  <c r="K915" i="8" s="1"/>
  <c r="J808" i="8"/>
  <c r="L808" i="8" s="1"/>
  <c r="I808" i="8"/>
  <c r="K808" i="8" s="1"/>
  <c r="I805" i="8"/>
  <c r="K805" i="8" s="1"/>
  <c r="J805" i="8"/>
  <c r="L805" i="8" s="1"/>
  <c r="J785" i="8"/>
  <c r="L785" i="8" s="1"/>
  <c r="I761" i="8"/>
  <c r="K761" i="8" s="1"/>
  <c r="J761" i="8"/>
  <c r="L761" i="8" s="1"/>
  <c r="I754" i="8"/>
  <c r="K754" i="8" s="1"/>
  <c r="J754" i="8"/>
  <c r="L754" i="8" s="1"/>
  <c r="I746" i="8"/>
  <c r="K746" i="8" s="1"/>
  <c r="J732" i="8"/>
  <c r="L732" i="8" s="1"/>
  <c r="I732" i="8"/>
  <c r="K732" i="8" s="1"/>
  <c r="I707" i="8"/>
  <c r="K707" i="8" s="1"/>
  <c r="J707" i="8"/>
  <c r="L707" i="8" s="1"/>
  <c r="J978" i="8"/>
  <c r="L978" i="8" s="1"/>
  <c r="J962" i="8"/>
  <c r="L962" i="8" s="1"/>
  <c r="J954" i="8"/>
  <c r="L954" i="8" s="1"/>
  <c r="J946" i="8"/>
  <c r="L946" i="8" s="1"/>
  <c r="J938" i="8"/>
  <c r="L938" i="8" s="1"/>
  <c r="J928" i="8"/>
  <c r="L928" i="8" s="1"/>
  <c r="I925" i="8"/>
  <c r="K925" i="8" s="1"/>
  <c r="I917" i="8"/>
  <c r="K917" i="8" s="1"/>
  <c r="I890" i="8"/>
  <c r="K890" i="8" s="1"/>
  <c r="J890" i="8"/>
  <c r="L890" i="8" s="1"/>
  <c r="I888" i="8"/>
  <c r="K888" i="8" s="1"/>
  <c r="J888" i="8"/>
  <c r="L888" i="8" s="1"/>
  <c r="I874" i="8"/>
  <c r="K874" i="8" s="1"/>
  <c r="J874" i="8"/>
  <c r="L874" i="8" s="1"/>
  <c r="I872" i="8"/>
  <c r="K872" i="8" s="1"/>
  <c r="J872" i="8"/>
  <c r="L872" i="8" s="1"/>
  <c r="I832" i="8"/>
  <c r="K832" i="8" s="1"/>
  <c r="J832" i="8"/>
  <c r="L832" i="8" s="1"/>
  <c r="J829" i="8"/>
  <c r="L829" i="8" s="1"/>
  <c r="I827" i="8"/>
  <c r="K827" i="8" s="1"/>
  <c r="J827" i="8"/>
  <c r="L827" i="8" s="1"/>
  <c r="J815" i="8"/>
  <c r="L815" i="8" s="1"/>
  <c r="I815" i="8"/>
  <c r="K815" i="8" s="1"/>
  <c r="I778" i="8"/>
  <c r="K778" i="8" s="1"/>
  <c r="J778" i="8"/>
  <c r="L778" i="8" s="1"/>
  <c r="I775" i="8"/>
  <c r="K775" i="8" s="1"/>
  <c r="J775" i="8"/>
  <c r="L775" i="8" s="1"/>
  <c r="I758" i="8"/>
  <c r="K758" i="8" s="1"/>
  <c r="J758" i="8"/>
  <c r="L758" i="8" s="1"/>
  <c r="J693" i="8"/>
  <c r="L693" i="8" s="1"/>
  <c r="I693" i="8"/>
  <c r="K693" i="8" s="1"/>
  <c r="J883" i="8"/>
  <c r="L883" i="8" s="1"/>
  <c r="I883" i="8"/>
  <c r="K883" i="8" s="1"/>
  <c r="J867" i="8"/>
  <c r="L867" i="8" s="1"/>
  <c r="I867" i="8"/>
  <c r="K867" i="8" s="1"/>
  <c r="I850" i="8"/>
  <c r="K850" i="8" s="1"/>
  <c r="J850" i="8"/>
  <c r="L850" i="8" s="1"/>
  <c r="J841" i="8"/>
  <c r="L841" i="8" s="1"/>
  <c r="I841" i="8"/>
  <c r="K841" i="8" s="1"/>
  <c r="J839" i="8"/>
  <c r="L839" i="8" s="1"/>
  <c r="I839" i="8"/>
  <c r="K839" i="8" s="1"/>
  <c r="J836" i="8"/>
  <c r="L836" i="8" s="1"/>
  <c r="I836" i="8"/>
  <c r="K836" i="8" s="1"/>
  <c r="I834" i="8"/>
  <c r="K834" i="8" s="1"/>
  <c r="J834" i="8"/>
  <c r="L834" i="8" s="1"/>
  <c r="J824" i="8"/>
  <c r="L824" i="8" s="1"/>
  <c r="I794" i="8"/>
  <c r="K794" i="8" s="1"/>
  <c r="J794" i="8"/>
  <c r="L794" i="8" s="1"/>
  <c r="I780" i="8"/>
  <c r="K780" i="8" s="1"/>
  <c r="J780" i="8"/>
  <c r="L780" i="8" s="1"/>
  <c r="I741" i="8"/>
  <c r="K741" i="8" s="1"/>
  <c r="J741" i="8"/>
  <c r="L741" i="8" s="1"/>
  <c r="J701" i="8"/>
  <c r="L701" i="8" s="1"/>
  <c r="I701" i="8"/>
  <c r="K701" i="8" s="1"/>
  <c r="J680" i="8"/>
  <c r="L680" i="8" s="1"/>
  <c r="I680" i="8"/>
  <c r="K680" i="8" s="1"/>
  <c r="J666" i="8"/>
  <c r="L666" i="8" s="1"/>
  <c r="I666" i="8"/>
  <c r="K666" i="8" s="1"/>
  <c r="I908" i="8"/>
  <c r="K908" i="8" s="1"/>
  <c r="J908" i="8"/>
  <c r="L908" i="8" s="1"/>
  <c r="I892" i="8"/>
  <c r="K892" i="8" s="1"/>
  <c r="J892" i="8"/>
  <c r="L892" i="8" s="1"/>
  <c r="I876" i="8"/>
  <c r="K876" i="8" s="1"/>
  <c r="J876" i="8"/>
  <c r="L876" i="8" s="1"/>
  <c r="I854" i="8"/>
  <c r="K854" i="8" s="1"/>
  <c r="J854" i="8"/>
  <c r="L854" i="8" s="1"/>
  <c r="I817" i="8"/>
  <c r="K817" i="8" s="1"/>
  <c r="J817" i="8"/>
  <c r="L817" i="8" s="1"/>
  <c r="I812" i="8"/>
  <c r="K812" i="8" s="1"/>
  <c r="J812" i="8"/>
  <c r="L812" i="8" s="1"/>
  <c r="I810" i="8"/>
  <c r="K810" i="8" s="1"/>
  <c r="J810" i="8"/>
  <c r="L810" i="8" s="1"/>
  <c r="I807" i="8"/>
  <c r="K807" i="8" s="1"/>
  <c r="J807" i="8"/>
  <c r="L807" i="8" s="1"/>
  <c r="J748" i="8"/>
  <c r="L748" i="8" s="1"/>
  <c r="I748" i="8"/>
  <c r="K748" i="8" s="1"/>
  <c r="I709" i="8"/>
  <c r="K709" i="8" s="1"/>
  <c r="J709" i="8"/>
  <c r="L709" i="8" s="1"/>
  <c r="I695" i="8"/>
  <c r="K695" i="8" s="1"/>
  <c r="J695" i="8"/>
  <c r="L695" i="8" s="1"/>
  <c r="I668" i="8"/>
  <c r="K668" i="8" s="1"/>
  <c r="J668" i="8"/>
  <c r="L668" i="8" s="1"/>
  <c r="I634" i="8"/>
  <c r="K634" i="8" s="1"/>
  <c r="J634" i="8"/>
  <c r="L634" i="8" s="1"/>
  <c r="I783" i="8"/>
  <c r="K783" i="8" s="1"/>
  <c r="J783" i="8"/>
  <c r="L783" i="8" s="1"/>
  <c r="I678" i="8"/>
  <c r="K678" i="8" s="1"/>
  <c r="J678" i="8"/>
  <c r="L678" i="8" s="1"/>
  <c r="I637" i="8"/>
  <c r="K637" i="8" s="1"/>
  <c r="J637" i="8"/>
  <c r="L637" i="8" s="1"/>
  <c r="J577" i="8"/>
  <c r="L577" i="8" s="1"/>
  <c r="I577" i="8"/>
  <c r="K577" i="8" s="1"/>
  <c r="I743" i="8"/>
  <c r="K743" i="8" s="1"/>
  <c r="J743" i="8"/>
  <c r="L743" i="8" s="1"/>
  <c r="I727" i="8"/>
  <c r="K727" i="8" s="1"/>
  <c r="J727" i="8"/>
  <c r="L727" i="8" s="1"/>
  <c r="I711" i="8"/>
  <c r="K711" i="8" s="1"/>
  <c r="J711" i="8"/>
  <c r="L711" i="8" s="1"/>
  <c r="I671" i="8"/>
  <c r="K671" i="8" s="1"/>
  <c r="J671" i="8"/>
  <c r="L671" i="8" s="1"/>
  <c r="I650" i="8"/>
  <c r="K650" i="8" s="1"/>
  <c r="J650" i="8"/>
  <c r="L650" i="8" s="1"/>
  <c r="I642" i="8"/>
  <c r="K642" i="8" s="1"/>
  <c r="J642" i="8"/>
  <c r="L642" i="8" s="1"/>
  <c r="J609" i="8"/>
  <c r="L609" i="8" s="1"/>
  <c r="I609" i="8"/>
  <c r="K609" i="8" s="1"/>
  <c r="I602" i="8"/>
  <c r="K602" i="8" s="1"/>
  <c r="J602" i="8"/>
  <c r="L602" i="8" s="1"/>
  <c r="I584" i="8"/>
  <c r="K584" i="8" s="1"/>
  <c r="J584" i="8"/>
  <c r="L584" i="8" s="1"/>
  <c r="J771" i="8"/>
  <c r="L771" i="8" s="1"/>
  <c r="I684" i="8"/>
  <c r="K684" i="8" s="1"/>
  <c r="J684" i="8"/>
  <c r="L684" i="8" s="1"/>
  <c r="I677" i="8"/>
  <c r="K677" i="8" s="1"/>
  <c r="J677" i="8"/>
  <c r="L677" i="8" s="1"/>
  <c r="I663" i="8"/>
  <c r="K663" i="8" s="1"/>
  <c r="J663" i="8"/>
  <c r="L663" i="8" s="1"/>
  <c r="J633" i="8"/>
  <c r="L633" i="8" s="1"/>
  <c r="I633" i="8"/>
  <c r="K633" i="8" s="1"/>
  <c r="J593" i="8"/>
  <c r="L593" i="8" s="1"/>
  <c r="I593" i="8"/>
  <c r="K593" i="8" s="1"/>
  <c r="I586" i="8"/>
  <c r="K586" i="8" s="1"/>
  <c r="J586" i="8"/>
  <c r="L586" i="8" s="1"/>
  <c r="I560" i="8"/>
  <c r="K560" i="8" s="1"/>
  <c r="J560" i="8"/>
  <c r="L560" i="8" s="1"/>
  <c r="J905" i="8"/>
  <c r="L905" i="8" s="1"/>
  <c r="J897" i="8"/>
  <c r="L897" i="8" s="1"/>
  <c r="J889" i="8"/>
  <c r="L889" i="8" s="1"/>
  <c r="J881" i="8"/>
  <c r="L881" i="8" s="1"/>
  <c r="J873" i="8"/>
  <c r="L873" i="8" s="1"/>
  <c r="J865" i="8"/>
  <c r="L865" i="8" s="1"/>
  <c r="J845" i="8"/>
  <c r="L845" i="8" s="1"/>
  <c r="J840" i="8"/>
  <c r="L840" i="8" s="1"/>
  <c r="J835" i="8"/>
  <c r="L835" i="8" s="1"/>
  <c r="J825" i="8"/>
  <c r="L825" i="8" s="1"/>
  <c r="J820" i="8"/>
  <c r="L820" i="8" s="1"/>
  <c r="J793" i="8"/>
  <c r="L793" i="8" s="1"/>
  <c r="I751" i="8"/>
  <c r="K751" i="8" s="1"/>
  <c r="J751" i="8"/>
  <c r="L751" i="8" s="1"/>
  <c r="I735" i="8"/>
  <c r="K735" i="8" s="1"/>
  <c r="J735" i="8"/>
  <c r="L735" i="8" s="1"/>
  <c r="I719" i="8"/>
  <c r="K719" i="8" s="1"/>
  <c r="J719" i="8"/>
  <c r="L719" i="8" s="1"/>
  <c r="I660" i="8"/>
  <c r="K660" i="8" s="1"/>
  <c r="J660" i="8"/>
  <c r="L660" i="8" s="1"/>
  <c r="I653" i="8"/>
  <c r="K653" i="8" s="1"/>
  <c r="J653" i="8"/>
  <c r="L653" i="8" s="1"/>
  <c r="I648" i="8"/>
  <c r="K648" i="8" s="1"/>
  <c r="J648" i="8"/>
  <c r="L648" i="8" s="1"/>
  <c r="J645" i="8"/>
  <c r="L645" i="8" s="1"/>
  <c r="I645" i="8"/>
  <c r="K645" i="8" s="1"/>
  <c r="I855" i="8"/>
  <c r="K855" i="8" s="1"/>
  <c r="J790" i="8"/>
  <c r="L790" i="8" s="1"/>
  <c r="J766" i="8"/>
  <c r="L766" i="8" s="1"/>
  <c r="J763" i="8"/>
  <c r="L763" i="8" s="1"/>
  <c r="I752" i="8"/>
  <c r="K752" i="8" s="1"/>
  <c r="J745" i="8"/>
  <c r="L745" i="8" s="1"/>
  <c r="I738" i="8"/>
  <c r="K738" i="8" s="1"/>
  <c r="I736" i="8"/>
  <c r="K736" i="8" s="1"/>
  <c r="J729" i="8"/>
  <c r="L729" i="8" s="1"/>
  <c r="I722" i="8"/>
  <c r="K722" i="8" s="1"/>
  <c r="I720" i="8"/>
  <c r="K720" i="8" s="1"/>
  <c r="J713" i="8"/>
  <c r="L713" i="8" s="1"/>
  <c r="I706" i="8"/>
  <c r="K706" i="8" s="1"/>
  <c r="I700" i="8"/>
  <c r="K700" i="8" s="1"/>
  <c r="J700" i="8"/>
  <c r="L700" i="8" s="1"/>
  <c r="J681" i="8"/>
  <c r="L681" i="8" s="1"/>
  <c r="I679" i="8"/>
  <c r="K679" i="8" s="1"/>
  <c r="J679" i="8"/>
  <c r="L679" i="8" s="1"/>
  <c r="I674" i="8"/>
  <c r="K674" i="8" s="1"/>
  <c r="I662" i="8"/>
  <c r="K662" i="8" s="1"/>
  <c r="J662" i="8"/>
  <c r="L662" i="8" s="1"/>
  <c r="I618" i="8"/>
  <c r="K618" i="8" s="1"/>
  <c r="J618" i="8"/>
  <c r="L618" i="8" s="1"/>
  <c r="I600" i="8"/>
  <c r="K600" i="8" s="1"/>
  <c r="J600" i="8"/>
  <c r="L600" i="8" s="1"/>
  <c r="J755" i="8"/>
  <c r="L755" i="8" s="1"/>
  <c r="J750" i="8"/>
  <c r="L750" i="8" s="1"/>
  <c r="J734" i="8"/>
  <c r="L734" i="8" s="1"/>
  <c r="J718" i="8"/>
  <c r="L718" i="8" s="1"/>
  <c r="I685" i="8"/>
  <c r="K685" i="8" s="1"/>
  <c r="I676" i="8"/>
  <c r="K676" i="8" s="1"/>
  <c r="J676" i="8"/>
  <c r="L676" i="8" s="1"/>
  <c r="I669" i="8"/>
  <c r="K669" i="8" s="1"/>
  <c r="J669" i="8"/>
  <c r="L669" i="8" s="1"/>
  <c r="I664" i="8"/>
  <c r="K664" i="8" s="1"/>
  <c r="J657" i="8"/>
  <c r="L657" i="8" s="1"/>
  <c r="I655" i="8"/>
  <c r="K655" i="8" s="1"/>
  <c r="J655" i="8"/>
  <c r="L655" i="8" s="1"/>
  <c r="I630" i="8"/>
  <c r="K630" i="8" s="1"/>
  <c r="J630" i="8"/>
  <c r="L630" i="8" s="1"/>
  <c r="I611" i="8"/>
  <c r="K611" i="8" s="1"/>
  <c r="J611" i="8"/>
  <c r="L611" i="8" s="1"/>
  <c r="I595" i="8"/>
  <c r="K595" i="8" s="1"/>
  <c r="J595" i="8"/>
  <c r="L595" i="8" s="1"/>
  <c r="I579" i="8"/>
  <c r="K579" i="8" s="1"/>
  <c r="J579" i="8"/>
  <c r="L579" i="8" s="1"/>
  <c r="I480" i="8"/>
  <c r="K480" i="8" s="1"/>
  <c r="J480" i="8"/>
  <c r="L480" i="8" s="1"/>
  <c r="J475" i="8"/>
  <c r="L475" i="8" s="1"/>
  <c r="I475" i="8"/>
  <c r="K475" i="8" s="1"/>
  <c r="J454" i="8"/>
  <c r="L454" i="8" s="1"/>
  <c r="I454" i="8"/>
  <c r="K454" i="8" s="1"/>
  <c r="J567" i="8"/>
  <c r="L567" i="8" s="1"/>
  <c r="I567" i="8"/>
  <c r="K567" i="8" s="1"/>
  <c r="J551" i="8"/>
  <c r="L551" i="8" s="1"/>
  <c r="I551" i="8"/>
  <c r="K551" i="8" s="1"/>
  <c r="I542" i="8"/>
  <c r="K542" i="8" s="1"/>
  <c r="J542" i="8"/>
  <c r="L542" i="8" s="1"/>
  <c r="J535" i="8"/>
  <c r="L535" i="8" s="1"/>
  <c r="I535" i="8"/>
  <c r="K535" i="8" s="1"/>
  <c r="I492" i="8"/>
  <c r="K492" i="8" s="1"/>
  <c r="J492" i="8"/>
  <c r="L492" i="8" s="1"/>
  <c r="I489" i="8"/>
  <c r="K489" i="8" s="1"/>
  <c r="J489" i="8"/>
  <c r="L489" i="8" s="1"/>
  <c r="I647" i="8"/>
  <c r="K647" i="8" s="1"/>
  <c r="J638" i="8"/>
  <c r="L638" i="8" s="1"/>
  <c r="J626" i="8"/>
  <c r="L626" i="8" s="1"/>
  <c r="J610" i="8"/>
  <c r="L610" i="8" s="1"/>
  <c r="I596" i="8"/>
  <c r="K596" i="8" s="1"/>
  <c r="J594" i="8"/>
  <c r="L594" i="8" s="1"/>
  <c r="I580" i="8"/>
  <c r="K580" i="8" s="1"/>
  <c r="J578" i="8"/>
  <c r="L578" i="8" s="1"/>
  <c r="I564" i="8"/>
  <c r="K564" i="8" s="1"/>
  <c r="I548" i="8"/>
  <c r="K548" i="8" s="1"/>
  <c r="I532" i="8"/>
  <c r="K532" i="8" s="1"/>
  <c r="I530" i="8"/>
  <c r="K530" i="8" s="1"/>
  <c r="J530" i="8"/>
  <c r="L530" i="8" s="1"/>
  <c r="I520" i="8"/>
  <c r="K520" i="8" s="1"/>
  <c r="J520" i="8"/>
  <c r="L520" i="8" s="1"/>
  <c r="J506" i="8"/>
  <c r="L506" i="8" s="1"/>
  <c r="I506" i="8"/>
  <c r="K506" i="8" s="1"/>
  <c r="J503" i="8"/>
  <c r="L503" i="8" s="1"/>
  <c r="I503" i="8"/>
  <c r="K503" i="8" s="1"/>
  <c r="I484" i="8"/>
  <c r="K484" i="8" s="1"/>
  <c r="I619" i="8"/>
  <c r="K619" i="8" s="1"/>
  <c r="J619" i="8"/>
  <c r="L619" i="8" s="1"/>
  <c r="I603" i="8"/>
  <c r="K603" i="8" s="1"/>
  <c r="J603" i="8"/>
  <c r="L603" i="8" s="1"/>
  <c r="I587" i="8"/>
  <c r="K587" i="8" s="1"/>
  <c r="J587" i="8"/>
  <c r="L587" i="8" s="1"/>
  <c r="I468" i="8"/>
  <c r="K468" i="8" s="1"/>
  <c r="J468" i="8"/>
  <c r="L468" i="8" s="1"/>
  <c r="I456" i="8"/>
  <c r="K456" i="8" s="1"/>
  <c r="J456" i="8"/>
  <c r="L456" i="8" s="1"/>
  <c r="J450" i="8"/>
  <c r="L450" i="8" s="1"/>
  <c r="I450" i="8"/>
  <c r="K450" i="8" s="1"/>
  <c r="J440" i="8"/>
  <c r="L440" i="8" s="1"/>
  <c r="I440" i="8"/>
  <c r="K440" i="8" s="1"/>
  <c r="J654" i="8"/>
  <c r="L654" i="8" s="1"/>
  <c r="J597" i="8"/>
  <c r="L597" i="8" s="1"/>
  <c r="J581" i="8"/>
  <c r="L581" i="8" s="1"/>
  <c r="I566" i="8"/>
  <c r="K566" i="8" s="1"/>
  <c r="J566" i="8"/>
  <c r="L566" i="8" s="1"/>
  <c r="J559" i="8"/>
  <c r="L559" i="8" s="1"/>
  <c r="I559" i="8"/>
  <c r="K559" i="8" s="1"/>
  <c r="I550" i="8"/>
  <c r="K550" i="8" s="1"/>
  <c r="J550" i="8"/>
  <c r="L550" i="8" s="1"/>
  <c r="J543" i="8"/>
  <c r="L543" i="8" s="1"/>
  <c r="I543" i="8"/>
  <c r="K543" i="8" s="1"/>
  <c r="I534" i="8"/>
  <c r="K534" i="8" s="1"/>
  <c r="J534" i="8"/>
  <c r="L534" i="8" s="1"/>
  <c r="J529" i="8"/>
  <c r="L529" i="8" s="1"/>
  <c r="I529" i="8"/>
  <c r="K529" i="8" s="1"/>
  <c r="J524" i="8"/>
  <c r="L524" i="8" s="1"/>
  <c r="I524" i="8"/>
  <c r="K524" i="8" s="1"/>
  <c r="J500" i="8"/>
  <c r="L500" i="8" s="1"/>
  <c r="I500" i="8"/>
  <c r="K500" i="8" s="1"/>
  <c r="I481" i="8"/>
  <c r="K481" i="8" s="1"/>
  <c r="J481" i="8"/>
  <c r="L481" i="8" s="1"/>
  <c r="J478" i="8"/>
  <c r="L478" i="8" s="1"/>
  <c r="I478" i="8"/>
  <c r="K478" i="8" s="1"/>
  <c r="J644" i="8"/>
  <c r="L644" i="8" s="1"/>
  <c r="J636" i="8"/>
  <c r="L636" i="8" s="1"/>
  <c r="J606" i="8"/>
  <c r="L606" i="8" s="1"/>
  <c r="J590" i="8"/>
  <c r="L590" i="8" s="1"/>
  <c r="J574" i="8"/>
  <c r="L574" i="8" s="1"/>
  <c r="J570" i="8"/>
  <c r="L570" i="8" s="1"/>
  <c r="I568" i="8"/>
  <c r="K568" i="8" s="1"/>
  <c r="J568" i="8"/>
  <c r="L568" i="8" s="1"/>
  <c r="I561" i="8"/>
  <c r="K561" i="8" s="1"/>
  <c r="J554" i="8"/>
  <c r="L554" i="8" s="1"/>
  <c r="I552" i="8"/>
  <c r="K552" i="8" s="1"/>
  <c r="J552" i="8"/>
  <c r="L552" i="8" s="1"/>
  <c r="I545" i="8"/>
  <c r="K545" i="8" s="1"/>
  <c r="J538" i="8"/>
  <c r="L538" i="8" s="1"/>
  <c r="I519" i="8"/>
  <c r="K519" i="8" s="1"/>
  <c r="J519" i="8"/>
  <c r="L519" i="8" s="1"/>
  <c r="I505" i="8"/>
  <c r="K505" i="8" s="1"/>
  <c r="J505" i="8"/>
  <c r="L505" i="8" s="1"/>
  <c r="I604" i="8"/>
  <c r="K604" i="8" s="1"/>
  <c r="I588" i="8"/>
  <c r="K588" i="8" s="1"/>
  <c r="I572" i="8"/>
  <c r="K572" i="8" s="1"/>
  <c r="I556" i="8"/>
  <c r="K556" i="8" s="1"/>
  <c r="I540" i="8"/>
  <c r="K540" i="8" s="1"/>
  <c r="I528" i="8"/>
  <c r="K528" i="8" s="1"/>
  <c r="J528" i="8"/>
  <c r="L528" i="8" s="1"/>
  <c r="I446" i="8"/>
  <c r="K446" i="8" s="1"/>
  <c r="J446" i="8"/>
  <c r="L446" i="8" s="1"/>
  <c r="I497" i="8"/>
  <c r="K497" i="8" s="1"/>
  <c r="J497" i="8"/>
  <c r="L497" i="8" s="1"/>
  <c r="J448" i="8"/>
  <c r="L448" i="8" s="1"/>
  <c r="I448" i="8"/>
  <c r="K448" i="8" s="1"/>
  <c r="I444" i="8"/>
  <c r="K444" i="8" s="1"/>
  <c r="J444" i="8"/>
  <c r="L444" i="8" s="1"/>
  <c r="J412" i="8"/>
  <c r="L412" i="8" s="1"/>
  <c r="I412" i="8"/>
  <c r="K412" i="8" s="1"/>
  <c r="I409" i="8"/>
  <c r="K409" i="8" s="1"/>
  <c r="J409" i="8"/>
  <c r="L409" i="8" s="1"/>
  <c r="I358" i="8"/>
  <c r="K358" i="8" s="1"/>
  <c r="J358" i="8"/>
  <c r="L358" i="8" s="1"/>
  <c r="I402" i="8"/>
  <c r="K402" i="8" s="1"/>
  <c r="J402" i="8"/>
  <c r="L402" i="8" s="1"/>
  <c r="J571" i="8"/>
  <c r="L571" i="8" s="1"/>
  <c r="J563" i="8"/>
  <c r="L563" i="8" s="1"/>
  <c r="J555" i="8"/>
  <c r="L555" i="8" s="1"/>
  <c r="J547" i="8"/>
  <c r="L547" i="8" s="1"/>
  <c r="J539" i="8"/>
  <c r="L539" i="8" s="1"/>
  <c r="J527" i="8"/>
  <c r="L527" i="8" s="1"/>
  <c r="J496" i="8"/>
  <c r="L496" i="8" s="1"/>
  <c r="J493" i="8"/>
  <c r="L493" i="8" s="1"/>
  <c r="I482" i="8"/>
  <c r="K482" i="8" s="1"/>
  <c r="I473" i="8"/>
  <c r="K473" i="8" s="1"/>
  <c r="J473" i="8"/>
  <c r="L473" i="8" s="1"/>
  <c r="I469" i="8"/>
  <c r="K469" i="8" s="1"/>
  <c r="J469" i="8"/>
  <c r="L469" i="8" s="1"/>
  <c r="J449" i="8"/>
  <c r="L449" i="8" s="1"/>
  <c r="I461" i="8"/>
  <c r="K461" i="8" s="1"/>
  <c r="J461" i="8"/>
  <c r="L461" i="8" s="1"/>
  <c r="I447" i="8"/>
  <c r="K447" i="8" s="1"/>
  <c r="J447" i="8"/>
  <c r="L447" i="8" s="1"/>
  <c r="J410" i="8"/>
  <c r="L410" i="8" s="1"/>
  <c r="J491" i="8"/>
  <c r="L491" i="8" s="1"/>
  <c r="I457" i="8"/>
  <c r="K457" i="8" s="1"/>
  <c r="J457" i="8"/>
  <c r="L457" i="8" s="1"/>
  <c r="I453" i="8"/>
  <c r="K453" i="8" s="1"/>
  <c r="J453" i="8"/>
  <c r="L453" i="8" s="1"/>
  <c r="I451" i="8"/>
  <c r="K451" i="8" s="1"/>
  <c r="J451" i="8"/>
  <c r="L451" i="8" s="1"/>
  <c r="I320" i="8"/>
  <c r="K320" i="8" s="1"/>
  <c r="J320" i="8"/>
  <c r="L320" i="8" s="1"/>
  <c r="I494" i="8"/>
  <c r="K494" i="8" s="1"/>
  <c r="J483" i="8"/>
  <c r="L483" i="8" s="1"/>
  <c r="I470" i="8"/>
  <c r="K470" i="8" s="1"/>
  <c r="J460" i="8"/>
  <c r="L460" i="8" s="1"/>
  <c r="I415" i="8"/>
  <c r="K415" i="8" s="1"/>
  <c r="J415" i="8"/>
  <c r="L415" i="8" s="1"/>
  <c r="I486" i="8"/>
  <c r="K486" i="8" s="1"/>
  <c r="I462" i="8"/>
  <c r="K462" i="8" s="1"/>
  <c r="I382" i="8"/>
  <c r="K382" i="8" s="1"/>
  <c r="J382" i="8"/>
  <c r="L382" i="8" s="1"/>
  <c r="I350" i="8"/>
  <c r="K350" i="8" s="1"/>
  <c r="J350" i="8"/>
  <c r="L350" i="8" s="1"/>
  <c r="I297" i="8"/>
  <c r="K297" i="8" s="1"/>
  <c r="J297" i="8"/>
  <c r="L297" i="8" s="1"/>
  <c r="I407" i="8"/>
  <c r="K407" i="8" s="1"/>
  <c r="J407" i="8"/>
  <c r="L407" i="8" s="1"/>
  <c r="I373" i="8"/>
  <c r="K373" i="8" s="1"/>
  <c r="J373" i="8"/>
  <c r="L373" i="8" s="1"/>
  <c r="I367" i="8"/>
  <c r="K367" i="8" s="1"/>
  <c r="J367" i="8"/>
  <c r="L367" i="8" s="1"/>
  <c r="I341" i="8"/>
  <c r="K341" i="8" s="1"/>
  <c r="J341" i="8"/>
  <c r="L341" i="8" s="1"/>
  <c r="J294" i="8"/>
  <c r="L294" i="8" s="1"/>
  <c r="I294" i="8"/>
  <c r="K294" i="8" s="1"/>
  <c r="I276" i="8"/>
  <c r="K276" i="8" s="1"/>
  <c r="J276" i="8"/>
  <c r="L276" i="8" s="1"/>
  <c r="I408" i="8"/>
  <c r="K408" i="8" s="1"/>
  <c r="J397" i="8"/>
  <c r="L397" i="8" s="1"/>
  <c r="J394" i="8"/>
  <c r="L394" i="8" s="1"/>
  <c r="J389" i="8"/>
  <c r="L389" i="8" s="1"/>
  <c r="I364" i="8"/>
  <c r="K364" i="8" s="1"/>
  <c r="J364" i="8"/>
  <c r="L364" i="8" s="1"/>
  <c r="J345" i="8"/>
  <c r="L345" i="8" s="1"/>
  <c r="I335" i="8"/>
  <c r="K335" i="8" s="1"/>
  <c r="J335" i="8"/>
  <c r="L335" i="8" s="1"/>
  <c r="I324" i="8"/>
  <c r="K324" i="8" s="1"/>
  <c r="J324" i="8"/>
  <c r="L324" i="8" s="1"/>
  <c r="I316" i="8"/>
  <c r="K316" i="8" s="1"/>
  <c r="J316" i="8"/>
  <c r="L316" i="8" s="1"/>
  <c r="J414" i="8"/>
  <c r="L414" i="8" s="1"/>
  <c r="J411" i="8"/>
  <c r="L411" i="8" s="1"/>
  <c r="I400" i="8"/>
  <c r="K400" i="8" s="1"/>
  <c r="I391" i="8"/>
  <c r="K391" i="8" s="1"/>
  <c r="J391" i="8"/>
  <c r="L391" i="8" s="1"/>
  <c r="I375" i="8"/>
  <c r="K375" i="8" s="1"/>
  <c r="J375" i="8"/>
  <c r="L375" i="8" s="1"/>
  <c r="I349" i="8"/>
  <c r="K349" i="8" s="1"/>
  <c r="J349" i="8"/>
  <c r="L349" i="8" s="1"/>
  <c r="I343" i="8"/>
  <c r="K343" i="8" s="1"/>
  <c r="J343" i="8"/>
  <c r="L343" i="8" s="1"/>
  <c r="J273" i="8"/>
  <c r="L273" i="8" s="1"/>
  <c r="I273" i="8"/>
  <c r="K273" i="8" s="1"/>
  <c r="I372" i="8"/>
  <c r="K372" i="8" s="1"/>
  <c r="J372" i="8"/>
  <c r="L372" i="8" s="1"/>
  <c r="I326" i="8"/>
  <c r="K326" i="8" s="1"/>
  <c r="J326" i="8"/>
  <c r="L326" i="8" s="1"/>
  <c r="J310" i="8"/>
  <c r="L310" i="8" s="1"/>
  <c r="I310" i="8"/>
  <c r="K310" i="8" s="1"/>
  <c r="J278" i="8"/>
  <c r="L278" i="8" s="1"/>
  <c r="I278" i="8"/>
  <c r="K278" i="8" s="1"/>
  <c r="I268" i="8"/>
  <c r="K268" i="8" s="1"/>
  <c r="J268" i="8"/>
  <c r="L268" i="8" s="1"/>
  <c r="I351" i="8"/>
  <c r="K351" i="8" s="1"/>
  <c r="J351" i="8"/>
  <c r="L351" i="8" s="1"/>
  <c r="I260" i="8"/>
  <c r="K260" i="8" s="1"/>
  <c r="J260" i="8"/>
  <c r="L260" i="8" s="1"/>
  <c r="I211" i="8"/>
  <c r="K211" i="8" s="1"/>
  <c r="J211" i="8"/>
  <c r="L211" i="8" s="1"/>
  <c r="I151" i="8"/>
  <c r="K151" i="8" s="1"/>
  <c r="J151" i="8"/>
  <c r="L151" i="8" s="1"/>
  <c r="I431" i="8"/>
  <c r="K431" i="8" s="1"/>
  <c r="J431" i="8"/>
  <c r="L431" i="8" s="1"/>
  <c r="J401" i="8"/>
  <c r="L401" i="8" s="1"/>
  <c r="J390" i="8"/>
  <c r="L390" i="8" s="1"/>
  <c r="I374" i="8"/>
  <c r="K374" i="8" s="1"/>
  <c r="J374" i="8"/>
  <c r="L374" i="8" s="1"/>
  <c r="J361" i="8"/>
  <c r="L361" i="8" s="1"/>
  <c r="I348" i="8"/>
  <c r="K348" i="8" s="1"/>
  <c r="J348" i="8"/>
  <c r="L348" i="8" s="1"/>
  <c r="I342" i="8"/>
  <c r="K342" i="8" s="1"/>
  <c r="J342" i="8"/>
  <c r="L342" i="8" s="1"/>
  <c r="I319" i="8"/>
  <c r="K319" i="8" s="1"/>
  <c r="J319" i="8"/>
  <c r="L319" i="8" s="1"/>
  <c r="I295" i="8"/>
  <c r="K295" i="8" s="1"/>
  <c r="J295" i="8"/>
  <c r="L295" i="8" s="1"/>
  <c r="I252" i="8"/>
  <c r="K252" i="8" s="1"/>
  <c r="J252" i="8"/>
  <c r="L252" i="8" s="1"/>
  <c r="I404" i="8"/>
  <c r="K404" i="8" s="1"/>
  <c r="I388" i="8"/>
  <c r="K388" i="8" s="1"/>
  <c r="I365" i="8"/>
  <c r="K365" i="8" s="1"/>
  <c r="J365" i="8"/>
  <c r="L365" i="8" s="1"/>
  <c r="I359" i="8"/>
  <c r="K359" i="8" s="1"/>
  <c r="J359" i="8"/>
  <c r="L359" i="8" s="1"/>
  <c r="I325" i="8"/>
  <c r="K325" i="8" s="1"/>
  <c r="J325" i="8"/>
  <c r="L325" i="8" s="1"/>
  <c r="I292" i="8"/>
  <c r="K292" i="8" s="1"/>
  <c r="J292" i="8"/>
  <c r="L292" i="8" s="1"/>
  <c r="J259" i="8"/>
  <c r="L259" i="8" s="1"/>
  <c r="I259" i="8"/>
  <c r="K259" i="8" s="1"/>
  <c r="I269" i="8"/>
  <c r="K269" i="8" s="1"/>
  <c r="J269" i="8"/>
  <c r="L269" i="8" s="1"/>
  <c r="J387" i="8"/>
  <c r="L387" i="8" s="1"/>
  <c r="I293" i="8"/>
  <c r="K293" i="8" s="1"/>
  <c r="J293" i="8"/>
  <c r="L293" i="8" s="1"/>
  <c r="I291" i="8"/>
  <c r="K291" i="8" s="1"/>
  <c r="I210" i="8"/>
  <c r="K210" i="8" s="1"/>
  <c r="J210" i="8"/>
  <c r="L210" i="8" s="1"/>
  <c r="J190" i="8"/>
  <c r="L190" i="8" s="1"/>
  <c r="I190" i="8"/>
  <c r="K190" i="8" s="1"/>
  <c r="I159" i="8"/>
  <c r="K159" i="8" s="1"/>
  <c r="J159" i="8"/>
  <c r="L159" i="8" s="1"/>
  <c r="I202" i="8"/>
  <c r="K202" i="8" s="1"/>
  <c r="J202" i="8"/>
  <c r="L202" i="8" s="1"/>
  <c r="I277" i="8"/>
  <c r="K277" i="8" s="1"/>
  <c r="J277" i="8"/>
  <c r="L277" i="8" s="1"/>
  <c r="I220" i="8"/>
  <c r="K220" i="8" s="1"/>
  <c r="J220" i="8"/>
  <c r="L220" i="8" s="1"/>
  <c r="I184" i="8"/>
  <c r="K184" i="8" s="1"/>
  <c r="J184" i="8"/>
  <c r="L184" i="8" s="1"/>
  <c r="I181" i="8"/>
  <c r="K181" i="8" s="1"/>
  <c r="J181" i="8"/>
  <c r="L181" i="8" s="1"/>
  <c r="I241" i="8"/>
  <c r="K241" i="8" s="1"/>
  <c r="J241" i="8"/>
  <c r="L241" i="8" s="1"/>
  <c r="I222" i="8"/>
  <c r="K222" i="8" s="1"/>
  <c r="J271" i="8"/>
  <c r="L271" i="8" s="1"/>
  <c r="I237" i="8"/>
  <c r="K237" i="8" s="1"/>
  <c r="J237" i="8"/>
  <c r="L237" i="8" s="1"/>
  <c r="I224" i="8"/>
  <c r="K224" i="8" s="1"/>
  <c r="J224" i="8"/>
  <c r="L224" i="8" s="1"/>
  <c r="I206" i="8"/>
  <c r="K206" i="8" s="1"/>
  <c r="I196" i="8"/>
  <c r="K196" i="8" s="1"/>
  <c r="J196" i="8"/>
  <c r="L196" i="8" s="1"/>
  <c r="I180" i="8"/>
  <c r="K180" i="8" s="1"/>
  <c r="J180" i="8"/>
  <c r="L180" i="8" s="1"/>
  <c r="J131" i="8"/>
  <c r="L131" i="8" s="1"/>
  <c r="I131" i="8"/>
  <c r="K131" i="8" s="1"/>
  <c r="J201" i="8"/>
  <c r="L201" i="8" s="1"/>
  <c r="J193" i="8"/>
  <c r="L193" i="8" s="1"/>
  <c r="J101" i="8"/>
  <c r="L101" i="8" s="1"/>
  <c r="I101" i="8"/>
  <c r="K101" i="8" s="1"/>
  <c r="I4" i="8"/>
  <c r="K4" i="8" s="1"/>
  <c r="J4" i="8"/>
  <c r="L4" i="8" s="1"/>
  <c r="I150" i="8"/>
  <c r="K150" i="8" s="1"/>
  <c r="J140" i="8"/>
  <c r="L140" i="8" s="1"/>
  <c r="I145" i="8"/>
  <c r="K145" i="8" s="1"/>
  <c r="I9" i="8"/>
  <c r="K9" i="8" s="1"/>
  <c r="J9" i="8"/>
  <c r="L9" i="8" s="1"/>
  <c r="J221" i="8"/>
  <c r="L221" i="8" s="1"/>
  <c r="J205" i="8"/>
  <c r="L205" i="8" s="1"/>
  <c r="J197" i="8"/>
  <c r="L197" i="8" s="1"/>
  <c r="J191" i="8"/>
  <c r="L191" i="8" s="1"/>
  <c r="J186" i="8"/>
  <c r="L186" i="8" s="1"/>
  <c r="J160" i="8"/>
  <c r="L160" i="8" s="1"/>
  <c r="I157" i="8"/>
  <c r="K157" i="8" s="1"/>
  <c r="J157" i="8"/>
  <c r="L157" i="8" s="1"/>
  <c r="I56" i="8"/>
  <c r="K56" i="8" s="1"/>
  <c r="I29" i="8"/>
  <c r="J29" i="8"/>
  <c r="I11" i="8"/>
  <c r="J11" i="8"/>
  <c r="I85" i="8"/>
  <c r="K85" i="8" s="1"/>
  <c r="I35" i="8"/>
  <c r="K35" i="8" s="1"/>
  <c r="J35" i="8"/>
  <c r="L35" i="8" s="1"/>
  <c r="I26" i="8"/>
  <c r="J26" i="8"/>
  <c r="I24" i="8"/>
  <c r="I8" i="8"/>
  <c r="K8" i="8" s="1"/>
  <c r="I28" i="8"/>
  <c r="J28" i="8"/>
  <c r="I37" i="8"/>
  <c r="K37" i="8" s="1"/>
  <c r="J37" i="8"/>
  <c r="L37" i="8" s="1"/>
  <c r="I10" i="8"/>
  <c r="J10" i="8"/>
  <c r="I34" i="8"/>
  <c r="J34" i="8"/>
  <c r="J134" i="8"/>
  <c r="L134" i="8" s="1"/>
  <c r="J119" i="8"/>
  <c r="L119" i="8" s="1"/>
  <c r="I36" i="8"/>
  <c r="K36" i="8" s="1"/>
  <c r="J36" i="8"/>
  <c r="L36" i="8" s="1"/>
  <c r="J130" i="8"/>
  <c r="L130" i="8" s="1"/>
  <c r="I123" i="8"/>
  <c r="K123" i="8" s="1"/>
  <c r="I44" i="8"/>
  <c r="K44" i="8" s="1"/>
  <c r="J44" i="8"/>
  <c r="L44" i="8" s="1"/>
  <c r="I38" i="8"/>
  <c r="I27" i="8"/>
  <c r="J27" i="8"/>
  <c r="N4" i="34" l="1"/>
  <c r="O4" i="34"/>
  <c r="D19" i="34"/>
  <c r="I33" i="29"/>
  <c r="L28" i="8"/>
  <c r="K28" i="8"/>
  <c r="L23" i="8"/>
  <c r="L11" i="8"/>
  <c r="K23" i="8"/>
  <c r="K11" i="8"/>
  <c r="I16" i="34"/>
  <c r="J16" i="34"/>
  <c r="K16" i="34"/>
  <c r="K34" i="8"/>
  <c r="L34" i="8"/>
  <c r="L47" i="8"/>
  <c r="K47" i="8"/>
  <c r="F20" i="33" l="1"/>
  <c r="G17" i="19"/>
  <c r="F17" i="19"/>
  <c r="G3" i="6" l="1"/>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G2505" i="6"/>
  <c r="G2506" i="6"/>
  <c r="G2507" i="6"/>
  <c r="G2508" i="6"/>
  <c r="G2509" i="6"/>
  <c r="G2510" i="6"/>
  <c r="G2511" i="6"/>
  <c r="G2512" i="6"/>
  <c r="G2513" i="6"/>
  <c r="G2514" i="6"/>
  <c r="G2515" i="6"/>
  <c r="G2516" i="6"/>
  <c r="G2517" i="6"/>
  <c r="G2518" i="6"/>
  <c r="G2519" i="6"/>
  <c r="G2520" i="6"/>
  <c r="G2521" i="6"/>
  <c r="G2522" i="6"/>
  <c r="G2523" i="6"/>
  <c r="G2524" i="6"/>
  <c r="G2525" i="6"/>
  <c r="G2526" i="6"/>
  <c r="G2527" i="6"/>
  <c r="G2528" i="6"/>
  <c r="G2529" i="6"/>
  <c r="G2530" i="6"/>
  <c r="G2531" i="6"/>
  <c r="G2532" i="6"/>
  <c r="G2533" i="6"/>
  <c r="G2534" i="6"/>
  <c r="G2535" i="6"/>
  <c r="G2536" i="6"/>
  <c r="G2537" i="6"/>
  <c r="G2538" i="6"/>
  <c r="G2539" i="6"/>
  <c r="G2540" i="6"/>
  <c r="G2541" i="6"/>
  <c r="G2542" i="6"/>
  <c r="G2543" i="6"/>
  <c r="G2544" i="6"/>
  <c r="G2545" i="6"/>
  <c r="G2546" i="6"/>
  <c r="G2547" i="6"/>
  <c r="G2548" i="6"/>
  <c r="G2549" i="6"/>
  <c r="G2550" i="6"/>
  <c r="G2551" i="6"/>
  <c r="G2552" i="6"/>
  <c r="G2553" i="6"/>
  <c r="G2554" i="6"/>
  <c r="G2555" i="6"/>
  <c r="G2556" i="6"/>
  <c r="G2557" i="6"/>
  <c r="G2558" i="6"/>
  <c r="G2559" i="6"/>
  <c r="G2560" i="6"/>
  <c r="G2561" i="6"/>
  <c r="G2562" i="6"/>
  <c r="G2563" i="6"/>
  <c r="G2564" i="6"/>
  <c r="G2565" i="6"/>
  <c r="G2566" i="6"/>
  <c r="G2567" i="6"/>
  <c r="G2568" i="6"/>
  <c r="G2569" i="6"/>
  <c r="G2570" i="6"/>
  <c r="G2571" i="6"/>
  <c r="G2572" i="6"/>
  <c r="G2573" i="6"/>
  <c r="G2574" i="6"/>
  <c r="G2575" i="6"/>
  <c r="G2576" i="6"/>
  <c r="G2577" i="6"/>
  <c r="G2578" i="6"/>
  <c r="G2579" i="6"/>
  <c r="G2580" i="6"/>
  <c r="G2581" i="6"/>
  <c r="G2582" i="6"/>
  <c r="G2583" i="6"/>
  <c r="G2584" i="6"/>
  <c r="G2585" i="6"/>
  <c r="G2586" i="6"/>
  <c r="G2587" i="6"/>
  <c r="G2588" i="6"/>
  <c r="G2589" i="6"/>
  <c r="G2590" i="6"/>
  <c r="G2591" i="6"/>
  <c r="G2592" i="6"/>
  <c r="G2593" i="6"/>
  <c r="G2594" i="6"/>
  <c r="G2595" i="6"/>
  <c r="G2596" i="6"/>
  <c r="G2597" i="6"/>
  <c r="G2598" i="6"/>
  <c r="G2599" i="6"/>
  <c r="G2600" i="6"/>
  <c r="G2601" i="6"/>
  <c r="G2602" i="6"/>
  <c r="G2603" i="6"/>
  <c r="G2604" i="6"/>
  <c r="G2605" i="6"/>
  <c r="G2606" i="6"/>
  <c r="G2607" i="6"/>
  <c r="G2608" i="6"/>
  <c r="G2609" i="6"/>
  <c r="G2610" i="6"/>
  <c r="G2611" i="6"/>
  <c r="G2612" i="6"/>
  <c r="G2613" i="6"/>
  <c r="G2614" i="6"/>
  <c r="G2615" i="6"/>
  <c r="G2616" i="6"/>
  <c r="G2617" i="6"/>
  <c r="G2618" i="6"/>
  <c r="G2619" i="6"/>
  <c r="G2620" i="6"/>
  <c r="G2621" i="6"/>
  <c r="G2622" i="6"/>
  <c r="G2623" i="6"/>
  <c r="G2624" i="6"/>
  <c r="G2625" i="6"/>
  <c r="G2626" i="6"/>
  <c r="G2627" i="6"/>
  <c r="G2628" i="6"/>
  <c r="G2629" i="6"/>
  <c r="G2630" i="6"/>
  <c r="G2631" i="6"/>
  <c r="G2632" i="6"/>
  <c r="G2633" i="6"/>
  <c r="G2634" i="6"/>
  <c r="G2635" i="6"/>
  <c r="G2636" i="6"/>
  <c r="G2637" i="6"/>
  <c r="G2638" i="6"/>
  <c r="G2639" i="6"/>
  <c r="G2640" i="6"/>
  <c r="G2641" i="6"/>
  <c r="G2642" i="6"/>
  <c r="G2643" i="6"/>
  <c r="G2644" i="6"/>
  <c r="G2645" i="6"/>
  <c r="G2646" i="6"/>
  <c r="G2647" i="6"/>
  <c r="G2648" i="6"/>
  <c r="G2649" i="6"/>
  <c r="G2650" i="6"/>
  <c r="G2651" i="6"/>
  <c r="G2652" i="6"/>
  <c r="G2653" i="6"/>
  <c r="G2654" i="6"/>
  <c r="G2655" i="6"/>
  <c r="G2656" i="6"/>
  <c r="G2657" i="6"/>
  <c r="G2658" i="6"/>
  <c r="G2659" i="6"/>
  <c r="G2660" i="6"/>
  <c r="G2661" i="6"/>
  <c r="G2662" i="6"/>
  <c r="G2663" i="6"/>
  <c r="G2664" i="6"/>
  <c r="G2665" i="6"/>
  <c r="G2666" i="6"/>
  <c r="G2667" i="6"/>
  <c r="G2668" i="6"/>
  <c r="G2669" i="6"/>
  <c r="G2670" i="6"/>
  <c r="G2671" i="6"/>
  <c r="G2672" i="6"/>
  <c r="G2673" i="6"/>
  <c r="G2674" i="6"/>
  <c r="G2675" i="6"/>
  <c r="G2676" i="6"/>
  <c r="G2677" i="6"/>
  <c r="G2678" i="6"/>
  <c r="G2679" i="6"/>
  <c r="G2680" i="6"/>
  <c r="G2681" i="6"/>
  <c r="G2682" i="6"/>
  <c r="G2683" i="6"/>
  <c r="G2684" i="6"/>
  <c r="G2685" i="6"/>
  <c r="G2686" i="6"/>
  <c r="G2687" i="6"/>
  <c r="G2688" i="6"/>
  <c r="G2689" i="6"/>
  <c r="G2690" i="6"/>
  <c r="G2691" i="6"/>
  <c r="G2692" i="6"/>
  <c r="G2693" i="6"/>
  <c r="G2694" i="6"/>
  <c r="G2695" i="6"/>
  <c r="G2696" i="6"/>
  <c r="G2697" i="6"/>
  <c r="G2698" i="6"/>
  <c r="G2699" i="6"/>
  <c r="G2700" i="6"/>
  <c r="G2701" i="6"/>
  <c r="G2702" i="6"/>
  <c r="G2703" i="6"/>
  <c r="G2704" i="6"/>
  <c r="G2705" i="6"/>
  <c r="G2706" i="6"/>
  <c r="G2707" i="6"/>
  <c r="G2708" i="6"/>
  <c r="G2709" i="6"/>
  <c r="G2710" i="6"/>
  <c r="G2711" i="6"/>
  <c r="G2712" i="6"/>
  <c r="G2713" i="6"/>
  <c r="G2714" i="6"/>
  <c r="G2715" i="6"/>
  <c r="G2716" i="6"/>
  <c r="G2717" i="6"/>
  <c r="G2718" i="6"/>
  <c r="G2719" i="6"/>
  <c r="G2720" i="6"/>
  <c r="G2721" i="6"/>
  <c r="G2722" i="6"/>
  <c r="G2723" i="6"/>
  <c r="G2724" i="6"/>
  <c r="G2725" i="6"/>
  <c r="G2726" i="6"/>
  <c r="G2727" i="6"/>
  <c r="G2728" i="6"/>
  <c r="G2729" i="6"/>
  <c r="G2730" i="6"/>
  <c r="G2731" i="6"/>
  <c r="G2732" i="6"/>
  <c r="G2733" i="6"/>
  <c r="G2734" i="6"/>
  <c r="G2735" i="6"/>
  <c r="G2736" i="6"/>
  <c r="G2737" i="6"/>
  <c r="G2738" i="6"/>
  <c r="G2739" i="6"/>
  <c r="G2740" i="6"/>
  <c r="G2741" i="6"/>
  <c r="G2742" i="6"/>
  <c r="G2743" i="6"/>
  <c r="G2744" i="6"/>
  <c r="G2745" i="6"/>
  <c r="G2746" i="6"/>
  <c r="G2747" i="6"/>
  <c r="G2748" i="6"/>
  <c r="G2749" i="6"/>
  <c r="G2750" i="6"/>
  <c r="G2751" i="6"/>
  <c r="G2752" i="6"/>
  <c r="G2753" i="6"/>
  <c r="G2754" i="6"/>
  <c r="G2755" i="6"/>
  <c r="G2756" i="6"/>
  <c r="G2757" i="6"/>
  <c r="G2758" i="6"/>
  <c r="G2759" i="6"/>
  <c r="G2760" i="6"/>
  <c r="G2761" i="6"/>
  <c r="G2762" i="6"/>
  <c r="G2763" i="6"/>
  <c r="G2764" i="6"/>
  <c r="G2765" i="6"/>
  <c r="G2766" i="6"/>
  <c r="G2767" i="6"/>
  <c r="G2768" i="6"/>
  <c r="G2769" i="6"/>
  <c r="G2770" i="6"/>
  <c r="G2771" i="6"/>
  <c r="G2772" i="6"/>
  <c r="G2773" i="6"/>
  <c r="G2774" i="6"/>
  <c r="G2775" i="6"/>
  <c r="G2776" i="6"/>
  <c r="G2777" i="6"/>
  <c r="G2778" i="6"/>
  <c r="G2779" i="6"/>
  <c r="G2780" i="6"/>
  <c r="G2781" i="6"/>
  <c r="G2782" i="6"/>
  <c r="G2783" i="6"/>
  <c r="G2784" i="6"/>
  <c r="G2785" i="6"/>
  <c r="G2786" i="6"/>
  <c r="G2787" i="6"/>
  <c r="G2788" i="6"/>
  <c r="G2789" i="6"/>
  <c r="G2790" i="6"/>
  <c r="G2791" i="6"/>
  <c r="G2792" i="6"/>
  <c r="G2793" i="6"/>
  <c r="G2794" i="6"/>
  <c r="G2795" i="6"/>
  <c r="G2796" i="6"/>
  <c r="G2797" i="6"/>
  <c r="G2798" i="6"/>
  <c r="G2799" i="6"/>
  <c r="G2800" i="6"/>
  <c r="G2801" i="6"/>
  <c r="G2802" i="6"/>
  <c r="G2803" i="6"/>
  <c r="G2804" i="6"/>
  <c r="G2805" i="6"/>
  <c r="G2806" i="6"/>
  <c r="G2807" i="6"/>
  <c r="G2808" i="6"/>
  <c r="G2809" i="6"/>
  <c r="G2810" i="6"/>
  <c r="G2811" i="6"/>
  <c r="G2812" i="6"/>
  <c r="G2813" i="6"/>
  <c r="G2814" i="6"/>
  <c r="G2815" i="6"/>
  <c r="G2816" i="6"/>
  <c r="G2817" i="6"/>
  <c r="G2818" i="6"/>
  <c r="G2819" i="6"/>
  <c r="G2820" i="6"/>
  <c r="G2821" i="6"/>
  <c r="G2822" i="6"/>
  <c r="G2823" i="6"/>
  <c r="G2824" i="6"/>
  <c r="G2825" i="6"/>
  <c r="G2826" i="6"/>
  <c r="G2827" i="6"/>
  <c r="G2828" i="6"/>
  <c r="G2829" i="6"/>
  <c r="G2830" i="6"/>
  <c r="G2831" i="6"/>
  <c r="G2832" i="6"/>
  <c r="G2833" i="6"/>
  <c r="G2834" i="6"/>
  <c r="G2835" i="6"/>
  <c r="G2836" i="6"/>
  <c r="G2837" i="6"/>
  <c r="G2838" i="6"/>
  <c r="G2839" i="6"/>
  <c r="G2840" i="6"/>
  <c r="G2841" i="6"/>
  <c r="G2842" i="6"/>
  <c r="G2843" i="6"/>
  <c r="G2844" i="6"/>
  <c r="G2845" i="6"/>
  <c r="G2846" i="6"/>
  <c r="G2847" i="6"/>
  <c r="G2848" i="6"/>
  <c r="G2849" i="6"/>
  <c r="G2850" i="6"/>
  <c r="G2851" i="6"/>
  <c r="G2852" i="6"/>
  <c r="G2853" i="6"/>
  <c r="G2854" i="6"/>
  <c r="G2855" i="6"/>
  <c r="G2856" i="6"/>
  <c r="G2857" i="6"/>
  <c r="G2858" i="6"/>
  <c r="G2859" i="6"/>
  <c r="G2860" i="6"/>
  <c r="G2861" i="6"/>
  <c r="G2862" i="6"/>
  <c r="G2863" i="6"/>
  <c r="G2864" i="6"/>
  <c r="G2865" i="6"/>
  <c r="G2866" i="6"/>
  <c r="G2867" i="6"/>
  <c r="G2868" i="6"/>
  <c r="G2869" i="6"/>
  <c r="G2870" i="6"/>
  <c r="G2871" i="6"/>
  <c r="G2872" i="6"/>
  <c r="G2873" i="6"/>
  <c r="G2874" i="6"/>
  <c r="G2875" i="6"/>
  <c r="G2876" i="6"/>
  <c r="G2877" i="6"/>
  <c r="G2878" i="6"/>
  <c r="G2879" i="6"/>
  <c r="G2880" i="6"/>
  <c r="G2881" i="6"/>
  <c r="G2882" i="6"/>
  <c r="G2883" i="6"/>
  <c r="G2884" i="6"/>
  <c r="G2885" i="6"/>
  <c r="G2886" i="6"/>
  <c r="G2887" i="6"/>
  <c r="G2888" i="6"/>
  <c r="G2889" i="6"/>
  <c r="G2890" i="6"/>
  <c r="G2891" i="6"/>
  <c r="G2892" i="6"/>
  <c r="G2893" i="6"/>
  <c r="G2894" i="6"/>
  <c r="G2895" i="6"/>
  <c r="G2896" i="6"/>
  <c r="G2897" i="6"/>
  <c r="G2898" i="6"/>
  <c r="G2899" i="6"/>
  <c r="G2900" i="6"/>
  <c r="G2901" i="6"/>
  <c r="G2902" i="6"/>
  <c r="G2903" i="6"/>
  <c r="G2904" i="6"/>
  <c r="G2905" i="6"/>
  <c r="G2906" i="6"/>
  <c r="G2907" i="6"/>
  <c r="G2908" i="6"/>
  <c r="G2909" i="6"/>
  <c r="G2910" i="6"/>
  <c r="G2911" i="6"/>
  <c r="G2912" i="6"/>
  <c r="G2913" i="6"/>
  <c r="G2914" i="6"/>
  <c r="G2915" i="6"/>
  <c r="G2916" i="6"/>
  <c r="G2917" i="6"/>
  <c r="G2918" i="6"/>
  <c r="G2919" i="6"/>
  <c r="G2920" i="6"/>
  <c r="G2921" i="6"/>
  <c r="G2922" i="6"/>
  <c r="G2923" i="6"/>
  <c r="G2924" i="6"/>
  <c r="G2925" i="6"/>
  <c r="G2926" i="6"/>
  <c r="G2927" i="6"/>
  <c r="G2928" i="6"/>
  <c r="G2929" i="6"/>
  <c r="G2930" i="6"/>
  <c r="G2931" i="6"/>
  <c r="G2932" i="6"/>
  <c r="G2933" i="6"/>
  <c r="G2934" i="6"/>
  <c r="G2935" i="6"/>
  <c r="G2936" i="6"/>
  <c r="G2937" i="6"/>
  <c r="G2938" i="6"/>
  <c r="G2939" i="6"/>
  <c r="G2940" i="6"/>
  <c r="G2941" i="6"/>
  <c r="G2942" i="6"/>
  <c r="G2943" i="6"/>
  <c r="G2944" i="6"/>
  <c r="G2945" i="6"/>
  <c r="G2946" i="6"/>
  <c r="G2947" i="6"/>
  <c r="G2948" i="6"/>
  <c r="G2949" i="6"/>
  <c r="G2950" i="6"/>
  <c r="G2951" i="6"/>
  <c r="G2952" i="6"/>
  <c r="G2953" i="6"/>
  <c r="G2954" i="6"/>
  <c r="G2955" i="6"/>
  <c r="G2956" i="6"/>
  <c r="G2957" i="6"/>
  <c r="G2958" i="6"/>
  <c r="G2959" i="6"/>
  <c r="G2960" i="6"/>
  <c r="G2961" i="6"/>
  <c r="G2962" i="6"/>
  <c r="G2963" i="6"/>
  <c r="G2964" i="6"/>
  <c r="G2965" i="6"/>
  <c r="G2966" i="6"/>
  <c r="G2967" i="6"/>
  <c r="G2968" i="6"/>
  <c r="G2969" i="6"/>
  <c r="G2970" i="6"/>
  <c r="G2971" i="6"/>
  <c r="G2972" i="6"/>
  <c r="G2973" i="6"/>
  <c r="G2974" i="6"/>
  <c r="G2975" i="6"/>
  <c r="G2976" i="6"/>
  <c r="G2977" i="6"/>
  <c r="G2978" i="6"/>
  <c r="G2979" i="6"/>
  <c r="G2980" i="6"/>
  <c r="G2981" i="6"/>
  <c r="G2982" i="6"/>
  <c r="G2983" i="6"/>
  <c r="G2984" i="6"/>
  <c r="G2985" i="6"/>
  <c r="G2986" i="6"/>
  <c r="G2987" i="6"/>
  <c r="G2988" i="6"/>
  <c r="G2989" i="6"/>
  <c r="G2990" i="6"/>
  <c r="G2991" i="6"/>
  <c r="G2992" i="6"/>
  <c r="G2993" i="6"/>
  <c r="G2994" i="6"/>
  <c r="G2995" i="6"/>
  <c r="G2996" i="6"/>
  <c r="G2997" i="6"/>
  <c r="G2998" i="6"/>
  <c r="G2999" i="6"/>
  <c r="G3000" i="6"/>
  <c r="G3001" i="6"/>
  <c r="G3002" i="6"/>
  <c r="G3003" i="6"/>
  <c r="G3004" i="6"/>
  <c r="G3005" i="6"/>
  <c r="G3006" i="6"/>
  <c r="G3007" i="6"/>
  <c r="G3008" i="6"/>
  <c r="G3009" i="6"/>
  <c r="G3010" i="6"/>
  <c r="G3011" i="6"/>
  <c r="G3012" i="6"/>
  <c r="G3013" i="6"/>
  <c r="G3014" i="6"/>
  <c r="G3015" i="6"/>
  <c r="G3016" i="6"/>
  <c r="G3017" i="6"/>
  <c r="G3018" i="6"/>
  <c r="G3019" i="6"/>
  <c r="G3020" i="6"/>
  <c r="G3021" i="6"/>
  <c r="G3022" i="6"/>
  <c r="G3023" i="6"/>
  <c r="G3024" i="6"/>
  <c r="G3025" i="6"/>
  <c r="G3026" i="6"/>
  <c r="G3027" i="6"/>
  <c r="G3028" i="6"/>
  <c r="G3029" i="6"/>
  <c r="G3030" i="6"/>
  <c r="G3031" i="6"/>
  <c r="G3032" i="6"/>
  <c r="G3033" i="6"/>
  <c r="G3034" i="6"/>
  <c r="G3035" i="6"/>
  <c r="G3036" i="6"/>
  <c r="G3037" i="6"/>
  <c r="G3038" i="6"/>
  <c r="G3039" i="6"/>
  <c r="G3040" i="6"/>
  <c r="G3041" i="6"/>
  <c r="G3042" i="6"/>
  <c r="G3043" i="6"/>
  <c r="G3044" i="6"/>
  <c r="G3045" i="6"/>
  <c r="G3046" i="6"/>
  <c r="G3047" i="6"/>
  <c r="G3048" i="6"/>
  <c r="G3049" i="6"/>
  <c r="G3050" i="6"/>
  <c r="G3051" i="6"/>
  <c r="G3052" i="6"/>
  <c r="G3053" i="6"/>
  <c r="G3054" i="6"/>
  <c r="G3055" i="6"/>
  <c r="G3056" i="6"/>
  <c r="G3057" i="6"/>
  <c r="G3058" i="6"/>
  <c r="G3059" i="6"/>
  <c r="G3060" i="6"/>
  <c r="G3061" i="6"/>
  <c r="G3062" i="6"/>
  <c r="G3063" i="6"/>
  <c r="G3064" i="6"/>
  <c r="G3065" i="6"/>
  <c r="G3066" i="6"/>
  <c r="G3067" i="6"/>
  <c r="G3068" i="6"/>
  <c r="G3069" i="6"/>
  <c r="G3070" i="6"/>
  <c r="G3071" i="6"/>
  <c r="G3072" i="6"/>
  <c r="G3073" i="6"/>
  <c r="G3074" i="6"/>
  <c r="G3075" i="6"/>
  <c r="G3076" i="6"/>
  <c r="G3077" i="6"/>
  <c r="G3078" i="6"/>
  <c r="G3079" i="6"/>
  <c r="G3080" i="6"/>
  <c r="G3081" i="6"/>
  <c r="G3082" i="6"/>
  <c r="G3083" i="6"/>
  <c r="G3084" i="6"/>
  <c r="G3085" i="6"/>
  <c r="G3086" i="6"/>
  <c r="G3087" i="6"/>
  <c r="G3088" i="6"/>
  <c r="G3089" i="6"/>
  <c r="G3090" i="6"/>
  <c r="G3091" i="6"/>
  <c r="G3092" i="6"/>
  <c r="G3093" i="6"/>
  <c r="G3094" i="6"/>
  <c r="G3095" i="6"/>
  <c r="G3096" i="6"/>
  <c r="G3097" i="6"/>
  <c r="G3098" i="6"/>
  <c r="G3099" i="6"/>
  <c r="G3100" i="6"/>
  <c r="G3101" i="6"/>
  <c r="G3102" i="6"/>
  <c r="G3103" i="6"/>
  <c r="G3104" i="6"/>
  <c r="G3105" i="6"/>
  <c r="G3106" i="6"/>
  <c r="G3107" i="6"/>
  <c r="G3108" i="6"/>
  <c r="G3109" i="6"/>
  <c r="G3110" i="6"/>
  <c r="G3111" i="6"/>
  <c r="G3112" i="6"/>
  <c r="G3113" i="6"/>
  <c r="G3114" i="6"/>
  <c r="G3115" i="6"/>
  <c r="G3116" i="6"/>
  <c r="G3117" i="6"/>
  <c r="G3118" i="6"/>
  <c r="G3119" i="6"/>
  <c r="G3120" i="6"/>
  <c r="G3121" i="6"/>
  <c r="G3122" i="6"/>
  <c r="G3123" i="6"/>
  <c r="G3124" i="6"/>
  <c r="G3125" i="6"/>
  <c r="G3126" i="6"/>
  <c r="G3127" i="6"/>
  <c r="G3128" i="6"/>
  <c r="G3129" i="6"/>
  <c r="G3130" i="6"/>
  <c r="G3131" i="6"/>
  <c r="G3132" i="6"/>
  <c r="G3133" i="6"/>
  <c r="G3134" i="6"/>
  <c r="G3135" i="6"/>
  <c r="G3136" i="6"/>
  <c r="G3137" i="6"/>
  <c r="G3138" i="6"/>
  <c r="G3139" i="6"/>
  <c r="G3140" i="6"/>
  <c r="G3141" i="6"/>
  <c r="G3142" i="6"/>
  <c r="G3143" i="6"/>
  <c r="G3144" i="6"/>
  <c r="G3145" i="6"/>
  <c r="G3146" i="6"/>
  <c r="G3147" i="6"/>
  <c r="G3148" i="6"/>
  <c r="G3149" i="6"/>
  <c r="G3150" i="6"/>
  <c r="G3151" i="6"/>
  <c r="G3152" i="6"/>
  <c r="G3153" i="6"/>
  <c r="G3154" i="6"/>
  <c r="G3155" i="6"/>
  <c r="G3156" i="6"/>
  <c r="G3157" i="6"/>
  <c r="G3158" i="6"/>
  <c r="G3159" i="6"/>
  <c r="G3160" i="6"/>
  <c r="G3161" i="6"/>
  <c r="G3162" i="6"/>
  <c r="G3163" i="6"/>
  <c r="G3164" i="6"/>
  <c r="G3165" i="6"/>
  <c r="G3166" i="6"/>
  <c r="G3167" i="6"/>
  <c r="G3168" i="6"/>
  <c r="G3169" i="6"/>
  <c r="G3170" i="6"/>
  <c r="G3171" i="6"/>
  <c r="G3172" i="6"/>
  <c r="G3173" i="6"/>
  <c r="G3174" i="6"/>
  <c r="G3175" i="6"/>
  <c r="G3176" i="6"/>
  <c r="G3177" i="6"/>
  <c r="G3178" i="6"/>
  <c r="G3179" i="6"/>
  <c r="G3180" i="6"/>
  <c r="G3181" i="6"/>
  <c r="G3182" i="6"/>
  <c r="G3183" i="6"/>
  <c r="G3184" i="6"/>
  <c r="G3185" i="6"/>
  <c r="G3186" i="6"/>
  <c r="G3187" i="6"/>
  <c r="G3188" i="6"/>
  <c r="G3189" i="6"/>
  <c r="G3190" i="6"/>
  <c r="G3191" i="6"/>
  <c r="G3192" i="6"/>
  <c r="G3193" i="6"/>
  <c r="G3194" i="6"/>
  <c r="G3195" i="6"/>
  <c r="G3196" i="6"/>
  <c r="G3197" i="6"/>
  <c r="G3198" i="6"/>
  <c r="G3199" i="6"/>
  <c r="G3200" i="6"/>
  <c r="G3201" i="6"/>
  <c r="G3202" i="6"/>
  <c r="G3203" i="6"/>
  <c r="G3204" i="6"/>
  <c r="G3205" i="6"/>
  <c r="G3206" i="6"/>
  <c r="G3207" i="6"/>
  <c r="G3208" i="6"/>
  <c r="G3209" i="6"/>
  <c r="G3210" i="6"/>
  <c r="G3211" i="6"/>
  <c r="G3212" i="6"/>
  <c r="G3213" i="6"/>
  <c r="G3214" i="6"/>
  <c r="G3215" i="6"/>
  <c r="G3216" i="6"/>
  <c r="G3217" i="6"/>
  <c r="G3218" i="6"/>
  <c r="G3219" i="6"/>
  <c r="G3220" i="6"/>
  <c r="G3221" i="6"/>
  <c r="G3222" i="6"/>
  <c r="G3223" i="6"/>
  <c r="G3224" i="6"/>
  <c r="G3225" i="6"/>
  <c r="G3226" i="6"/>
  <c r="G3227" i="6"/>
  <c r="G3228" i="6"/>
  <c r="G3229" i="6"/>
  <c r="G3230" i="6"/>
  <c r="G3231" i="6"/>
  <c r="G3232" i="6"/>
  <c r="G3233" i="6"/>
  <c r="G3234" i="6"/>
  <c r="G3235" i="6"/>
  <c r="G3236" i="6"/>
  <c r="G3237" i="6"/>
  <c r="G3238" i="6"/>
  <c r="G3239" i="6"/>
  <c r="G3240" i="6"/>
  <c r="G3241" i="6"/>
  <c r="G3242" i="6"/>
  <c r="G3243" i="6"/>
  <c r="G3244" i="6"/>
  <c r="G3245" i="6"/>
  <c r="G3246" i="6"/>
  <c r="G3247" i="6"/>
  <c r="G3248" i="6"/>
  <c r="G3249" i="6"/>
  <c r="G3250" i="6"/>
  <c r="G3251" i="6"/>
  <c r="G3252" i="6"/>
  <c r="G3253" i="6"/>
  <c r="G3254" i="6"/>
  <c r="G3255" i="6"/>
  <c r="G3256" i="6"/>
  <c r="G3257" i="6"/>
  <c r="G3258" i="6"/>
  <c r="G3259" i="6"/>
  <c r="G3260" i="6"/>
  <c r="G3261" i="6"/>
  <c r="G3262" i="6"/>
  <c r="G3263" i="6"/>
  <c r="G3264" i="6"/>
  <c r="G3265" i="6"/>
  <c r="G3266" i="6"/>
  <c r="G3267" i="6"/>
  <c r="G3268" i="6"/>
  <c r="G3269" i="6"/>
  <c r="G3270" i="6"/>
  <c r="G3271" i="6"/>
  <c r="G3272" i="6"/>
  <c r="G3273" i="6"/>
  <c r="G3274" i="6"/>
  <c r="G3275" i="6"/>
  <c r="G3276" i="6"/>
  <c r="G3277" i="6"/>
  <c r="G3278" i="6"/>
  <c r="G3279" i="6"/>
  <c r="G3280" i="6"/>
  <c r="G3281" i="6"/>
  <c r="G3282" i="6"/>
  <c r="G3283" i="6"/>
  <c r="G3284" i="6"/>
  <c r="G3285" i="6"/>
  <c r="G3286" i="6"/>
  <c r="G3287" i="6"/>
  <c r="G3288" i="6"/>
  <c r="G3289" i="6"/>
  <c r="G3290" i="6"/>
  <c r="G3291" i="6"/>
  <c r="G3292" i="6"/>
  <c r="G3293" i="6"/>
  <c r="G3294" i="6"/>
  <c r="G3295" i="6"/>
  <c r="G3296" i="6"/>
  <c r="G3297" i="6"/>
  <c r="G3298" i="6"/>
  <c r="G3299" i="6"/>
  <c r="G3300" i="6"/>
  <c r="G3301" i="6"/>
  <c r="G3302" i="6"/>
  <c r="G3303" i="6"/>
  <c r="G3304" i="6"/>
  <c r="G3305" i="6"/>
  <c r="G3306" i="6"/>
  <c r="G3307" i="6"/>
  <c r="G3308" i="6"/>
  <c r="G3309" i="6"/>
  <c r="G3310" i="6"/>
  <c r="G3311" i="6"/>
  <c r="G3312" i="6"/>
  <c r="G3313" i="6"/>
  <c r="G3314" i="6"/>
  <c r="G3315" i="6"/>
  <c r="G3316" i="6"/>
  <c r="G3317" i="6"/>
  <c r="G3318" i="6"/>
  <c r="G3319" i="6"/>
  <c r="G3320" i="6"/>
  <c r="G3321" i="6"/>
  <c r="G3322" i="6"/>
  <c r="G3323" i="6"/>
  <c r="G3324" i="6"/>
  <c r="G3325" i="6"/>
  <c r="G3326" i="6"/>
  <c r="G3327" i="6"/>
  <c r="G3328" i="6"/>
  <c r="G3329" i="6"/>
  <c r="G3330" i="6"/>
  <c r="G3331" i="6"/>
  <c r="G3332" i="6"/>
  <c r="G3333" i="6"/>
  <c r="G3334" i="6"/>
  <c r="G3335" i="6"/>
  <c r="G3336" i="6"/>
  <c r="G3337" i="6"/>
  <c r="G3338" i="6"/>
  <c r="G3339" i="6"/>
  <c r="G3340" i="6"/>
  <c r="G3341" i="6"/>
  <c r="G3342" i="6"/>
  <c r="G3343" i="6"/>
  <c r="G3344" i="6"/>
  <c r="G3345" i="6"/>
  <c r="G3346" i="6"/>
  <c r="G3347" i="6"/>
  <c r="G3348" i="6"/>
  <c r="G3349" i="6"/>
  <c r="G3350" i="6"/>
  <c r="G3351" i="6"/>
  <c r="G3352" i="6"/>
  <c r="G3353" i="6"/>
  <c r="G3354" i="6"/>
  <c r="G3355" i="6"/>
  <c r="G3356" i="6"/>
  <c r="G3357" i="6"/>
  <c r="G3358" i="6"/>
  <c r="G3359" i="6"/>
  <c r="G3360" i="6"/>
  <c r="G3361" i="6"/>
  <c r="G3362" i="6"/>
  <c r="G3363" i="6"/>
  <c r="G3364" i="6"/>
  <c r="G3365" i="6"/>
  <c r="G3366" i="6"/>
  <c r="G3367" i="6"/>
  <c r="G3368" i="6"/>
  <c r="G3369" i="6"/>
  <c r="G3370" i="6"/>
  <c r="G3371" i="6"/>
  <c r="G3372" i="6"/>
  <c r="G3373" i="6"/>
  <c r="G3374" i="6"/>
  <c r="G3375" i="6"/>
  <c r="G3376" i="6"/>
  <c r="G3377" i="6"/>
  <c r="G3378" i="6"/>
  <c r="G3379" i="6"/>
  <c r="G3380" i="6"/>
  <c r="G3381" i="6"/>
  <c r="G3382" i="6"/>
  <c r="G3383" i="6"/>
  <c r="G3384" i="6"/>
  <c r="G3385" i="6"/>
  <c r="G3386" i="6"/>
  <c r="G3387" i="6"/>
  <c r="G3388" i="6"/>
  <c r="G3389" i="6"/>
  <c r="G3390" i="6"/>
  <c r="G3391" i="6"/>
  <c r="G3392" i="6"/>
  <c r="G3393" i="6"/>
  <c r="G3394" i="6"/>
  <c r="G3395" i="6"/>
  <c r="G3396" i="6"/>
  <c r="G3397" i="6"/>
  <c r="G3398" i="6"/>
  <c r="G3399" i="6"/>
  <c r="G3400" i="6"/>
  <c r="G3401" i="6"/>
  <c r="G3402" i="6"/>
  <c r="G3403" i="6"/>
  <c r="G3404" i="6"/>
  <c r="G3405" i="6"/>
  <c r="G3406" i="6"/>
  <c r="G3407" i="6"/>
  <c r="G3408" i="6"/>
  <c r="G3409" i="6"/>
  <c r="G3410" i="6"/>
  <c r="G3411" i="6"/>
  <c r="G3412" i="6"/>
  <c r="G3413" i="6"/>
  <c r="G3414" i="6"/>
  <c r="G3415" i="6"/>
  <c r="G3416" i="6"/>
  <c r="G3417" i="6"/>
  <c r="G3418" i="6"/>
  <c r="G3419" i="6"/>
  <c r="G3420" i="6"/>
  <c r="G3421" i="6"/>
  <c r="G3422" i="6"/>
  <c r="G3423" i="6"/>
  <c r="G3424" i="6"/>
  <c r="G3425" i="6"/>
  <c r="G3426" i="6"/>
  <c r="G3427" i="6"/>
  <c r="G3428" i="6"/>
  <c r="G3429" i="6"/>
  <c r="G3430" i="6"/>
  <c r="G3431" i="6"/>
  <c r="G3432" i="6"/>
  <c r="G3433" i="6"/>
  <c r="G3434" i="6"/>
  <c r="G3435" i="6"/>
  <c r="G3436" i="6"/>
  <c r="G3437" i="6"/>
  <c r="G3438" i="6"/>
  <c r="G3439" i="6"/>
  <c r="G3440" i="6"/>
  <c r="G3441" i="6"/>
  <c r="G3442" i="6"/>
  <c r="G3443" i="6"/>
  <c r="G3444" i="6"/>
  <c r="G3445" i="6"/>
  <c r="G3446" i="6"/>
  <c r="G3447" i="6"/>
  <c r="G3448" i="6"/>
  <c r="G3449" i="6"/>
  <c r="G3450" i="6"/>
  <c r="G3451" i="6"/>
  <c r="G3452" i="6"/>
  <c r="G3453" i="6"/>
  <c r="G3454" i="6"/>
  <c r="G3455" i="6"/>
  <c r="G3456" i="6"/>
  <c r="G3457" i="6"/>
  <c r="G3458" i="6"/>
  <c r="G3459" i="6"/>
  <c r="G3460" i="6"/>
  <c r="G3461" i="6"/>
  <c r="G3462" i="6"/>
  <c r="G3463" i="6"/>
  <c r="G3464" i="6"/>
  <c r="G3465" i="6"/>
  <c r="G3466" i="6"/>
  <c r="G3467" i="6"/>
  <c r="G3468" i="6"/>
  <c r="G3469" i="6"/>
  <c r="G3470" i="6"/>
  <c r="G3471" i="6"/>
  <c r="G3472" i="6"/>
  <c r="G3473" i="6"/>
  <c r="G3474" i="6"/>
  <c r="G3475" i="6"/>
  <c r="G3476" i="6"/>
  <c r="G3477" i="6"/>
  <c r="G3478" i="6"/>
  <c r="G3479" i="6"/>
  <c r="G3480" i="6"/>
  <c r="G3481" i="6"/>
  <c r="G3482" i="6"/>
  <c r="G3483" i="6"/>
  <c r="G3484" i="6"/>
  <c r="G3485" i="6"/>
  <c r="G3486" i="6"/>
  <c r="G3487" i="6"/>
  <c r="G3488" i="6"/>
  <c r="G3489" i="6"/>
  <c r="G3490" i="6"/>
  <c r="G3491" i="6"/>
  <c r="G3492" i="6"/>
  <c r="G3493" i="6"/>
  <c r="G3494" i="6"/>
  <c r="G3495" i="6"/>
  <c r="G3496" i="6"/>
  <c r="G3497" i="6"/>
  <c r="G3498" i="6"/>
  <c r="G3499" i="6"/>
  <c r="G3500" i="6"/>
  <c r="G3501" i="6"/>
  <c r="G3502" i="6"/>
  <c r="G3503" i="6"/>
  <c r="G3504" i="6"/>
  <c r="G3505" i="6"/>
  <c r="G3506" i="6"/>
  <c r="G3507" i="6"/>
  <c r="G3508" i="6"/>
  <c r="G3509" i="6"/>
  <c r="G3510" i="6"/>
  <c r="G3511" i="6"/>
  <c r="G3512" i="6"/>
  <c r="G3513" i="6"/>
  <c r="G3514" i="6"/>
  <c r="G3515" i="6"/>
  <c r="G3516" i="6"/>
  <c r="G3517" i="6"/>
  <c r="G3518" i="6"/>
  <c r="G3519" i="6"/>
  <c r="G3520" i="6"/>
  <c r="G3521" i="6"/>
  <c r="G3522" i="6"/>
  <c r="G3523" i="6"/>
  <c r="G3524" i="6"/>
  <c r="G3525" i="6"/>
  <c r="G3526" i="6"/>
  <c r="G3527" i="6"/>
  <c r="G3528" i="6"/>
  <c r="G3529" i="6"/>
  <c r="G3530" i="6"/>
  <c r="G3531" i="6"/>
  <c r="G3532" i="6"/>
  <c r="G3533" i="6"/>
  <c r="G3534" i="6"/>
  <c r="G3535" i="6"/>
  <c r="G3536" i="6"/>
  <c r="G3537" i="6"/>
  <c r="G3538" i="6"/>
  <c r="G3539" i="6"/>
  <c r="G3540" i="6"/>
  <c r="G3541" i="6"/>
  <c r="G3542" i="6"/>
  <c r="G3543" i="6"/>
  <c r="G3544" i="6"/>
  <c r="G3545" i="6"/>
  <c r="G3546" i="6"/>
  <c r="G3547" i="6"/>
  <c r="G3548" i="6"/>
  <c r="G3549" i="6"/>
  <c r="G3550" i="6"/>
  <c r="G3551" i="6"/>
  <c r="G3552" i="6"/>
  <c r="G3553" i="6"/>
  <c r="G3554" i="6"/>
  <c r="G3555" i="6"/>
  <c r="G3556" i="6"/>
  <c r="G3557" i="6"/>
  <c r="G3558" i="6"/>
  <c r="G3559" i="6"/>
  <c r="G3560" i="6"/>
  <c r="G2" i="6"/>
  <c r="L27" i="33"/>
  <c r="G23" i="33" s="1"/>
  <c r="K27" i="33"/>
  <c r="G22" i="33" s="1"/>
  <c r="J27" i="33"/>
  <c r="AA19" i="1" l="1"/>
  <c r="Z19" i="1"/>
  <c r="AA18" i="1"/>
  <c r="Z18" i="1"/>
  <c r="AA5" i="1" l="1"/>
  <c r="AA4" i="1"/>
  <c r="Z5" i="1"/>
  <c r="Z4" i="1"/>
  <c r="F3" i="1" l="1"/>
  <c r="C3" i="1"/>
  <c r="N4" i="8"/>
  <c r="N8" i="8"/>
  <c r="N9" i="8"/>
  <c r="N10" i="8"/>
  <c r="N23" i="8"/>
  <c r="N26" i="8"/>
  <c r="N27" i="8"/>
  <c r="N29" i="8"/>
  <c r="N35" i="8"/>
  <c r="N36" i="8"/>
  <c r="N48" i="8"/>
  <c r="N56" i="8"/>
  <c r="N79" i="8"/>
  <c r="N123" i="8"/>
  <c r="N130" i="8"/>
  <c r="N131" i="8"/>
  <c r="N132" i="8"/>
  <c r="N140" i="8"/>
  <c r="N150" i="8"/>
  <c r="N151" i="8"/>
  <c r="N157" i="8"/>
  <c r="N159" i="8"/>
  <c r="N160" i="8"/>
  <c r="N161" i="8"/>
  <c r="N178" i="8"/>
  <c r="N186" i="8"/>
  <c r="N190" i="8"/>
  <c r="N191" i="8"/>
  <c r="N192" i="8"/>
  <c r="N193" i="8"/>
  <c r="N198" i="8"/>
  <c r="N202" i="8"/>
  <c r="N210" i="8"/>
  <c r="N215" i="8"/>
  <c r="N220" i="8"/>
  <c r="N221" i="8"/>
  <c r="N222" i="8"/>
  <c r="N223" i="8"/>
  <c r="N224" i="8"/>
  <c r="N235" i="8"/>
  <c r="N236" i="8"/>
  <c r="N237" i="8"/>
  <c r="N238" i="8"/>
  <c r="N239" i="8"/>
  <c r="N240" i="8"/>
  <c r="N241" i="8"/>
  <c r="N248" i="8"/>
  <c r="N251" i="8"/>
  <c r="N252" i="8"/>
  <c r="N258" i="8"/>
  <c r="N259" i="8"/>
  <c r="N260" i="8"/>
  <c r="N265" i="8"/>
  <c r="N266" i="8"/>
  <c r="N267" i="8"/>
  <c r="N273" i="8"/>
  <c r="N274" i="8"/>
  <c r="N275" i="8"/>
  <c r="N276" i="8"/>
  <c r="N277" i="8"/>
  <c r="N278" i="8"/>
  <c r="N289" i="8"/>
  <c r="N290" i="8"/>
  <c r="N291" i="8"/>
  <c r="N292" i="8"/>
  <c r="N293" i="8"/>
  <c r="N294" i="8"/>
  <c r="N297" i="8"/>
  <c r="N299" i="8"/>
  <c r="N300" i="8"/>
  <c r="N303" i="8"/>
  <c r="N308" i="8"/>
  <c r="N310" i="8"/>
  <c r="N316" i="8"/>
  <c r="N317" i="8"/>
  <c r="N318" i="8"/>
  <c r="N319" i="8"/>
  <c r="N321" i="8"/>
  <c r="N322" i="8"/>
  <c r="N323" i="8"/>
  <c r="N324" i="8"/>
  <c r="N325" i="8"/>
  <c r="N326" i="8"/>
  <c r="N335" i="8"/>
  <c r="N341" i="8"/>
  <c r="N342" i="8"/>
  <c r="N343" i="8"/>
  <c r="N345" i="8"/>
  <c r="N346" i="8"/>
  <c r="N348" i="8"/>
  <c r="N349" i="8"/>
  <c r="N350" i="8"/>
  <c r="N351" i="8"/>
  <c r="N352" i="8"/>
  <c r="N353" i="8"/>
  <c r="N354" i="8"/>
  <c r="N355" i="8"/>
  <c r="N360" i="8"/>
  <c r="N364" i="8"/>
  <c r="N365" i="8"/>
  <c r="N367" i="8"/>
  <c r="N368" i="8"/>
  <c r="N369" i="8"/>
  <c r="N370" i="8"/>
  <c r="N371" i="8"/>
  <c r="N372" i="8"/>
  <c r="N373" i="8"/>
  <c r="N374" i="8"/>
  <c r="N375" i="8"/>
  <c r="N376" i="8"/>
  <c r="N377" i="8"/>
  <c r="N378" i="8"/>
  <c r="N382" i="8"/>
  <c r="N386" i="8"/>
  <c r="N387" i="8"/>
  <c r="N388" i="8"/>
  <c r="N389" i="8"/>
  <c r="N390" i="8"/>
  <c r="N391" i="8"/>
  <c r="N392" i="8"/>
  <c r="N393" i="8"/>
  <c r="N394" i="8"/>
  <c r="N396" i="8"/>
  <c r="N397" i="8"/>
  <c r="N398" i="8"/>
  <c r="N400" i="8"/>
  <c r="N401" i="8"/>
  <c r="N402" i="8"/>
  <c r="N403" i="8"/>
  <c r="N404" i="8"/>
  <c r="N405" i="8"/>
  <c r="N406" i="8"/>
  <c r="N407" i="8"/>
  <c r="N408" i="8"/>
  <c r="N409" i="8"/>
  <c r="N411" i="8"/>
  <c r="N425" i="8"/>
  <c r="N431" i="8"/>
  <c r="N440" i="8"/>
  <c r="N441" i="8"/>
  <c r="N444" i="8"/>
  <c r="N447" i="8"/>
  <c r="N448" i="8"/>
  <c r="N449" i="8"/>
  <c r="N450" i="8"/>
  <c r="N451" i="8"/>
  <c r="N452" i="8"/>
  <c r="N453" i="8"/>
  <c r="N454" i="8"/>
  <c r="N457" i="8"/>
  <c r="N458" i="8"/>
  <c r="N459" i="8"/>
  <c r="N460" i="8"/>
  <c r="N461" i="8"/>
  <c r="N462" i="8"/>
  <c r="N463" i="8"/>
  <c r="N467" i="8"/>
  <c r="N468" i="8"/>
  <c r="N469" i="8"/>
  <c r="N470" i="8"/>
  <c r="N471" i="8"/>
  <c r="N473" i="8"/>
  <c r="N474" i="8"/>
  <c r="N475" i="8"/>
  <c r="N476" i="8"/>
  <c r="N477" i="8"/>
  <c r="N478" i="8"/>
  <c r="N479" i="8"/>
  <c r="N480" i="8"/>
  <c r="N481" i="8"/>
  <c r="N482" i="8"/>
  <c r="N483" i="8"/>
  <c r="N484" i="8"/>
  <c r="N485" i="8"/>
  <c r="N486" i="8"/>
  <c r="N487" i="8"/>
  <c r="N488" i="8"/>
  <c r="N489" i="8"/>
  <c r="N490" i="8"/>
  <c r="N491" i="8"/>
  <c r="N492" i="8"/>
  <c r="N493" i="8"/>
  <c r="N494" i="8"/>
  <c r="N495" i="8"/>
  <c r="N496" i="8"/>
  <c r="N497" i="8"/>
  <c r="N504" i="8"/>
  <c r="N505" i="8"/>
  <c r="N510" i="8"/>
  <c r="N514" i="8"/>
  <c r="N516" i="8"/>
  <c r="N518" i="8"/>
  <c r="N519" i="8"/>
  <c r="N520" i="8"/>
  <c r="N523" i="8"/>
  <c r="N524" i="8"/>
  <c r="N525" i="8"/>
  <c r="N526" i="8"/>
  <c r="N527" i="8"/>
  <c r="N528" i="8"/>
  <c r="N529" i="8"/>
  <c r="N530" i="8"/>
  <c r="N531" i="8"/>
  <c r="N532" i="8"/>
  <c r="N533" i="8"/>
  <c r="N534" i="8"/>
  <c r="N535" i="8"/>
  <c r="N538" i="8"/>
  <c r="N539" i="8"/>
  <c r="N540" i="8"/>
  <c r="N542" i="8"/>
  <c r="N543" i="8"/>
  <c r="N544" i="8"/>
  <c r="N545" i="8"/>
  <c r="N546" i="8"/>
  <c r="N547" i="8"/>
  <c r="N549" i="8"/>
  <c r="N550" i="8"/>
  <c r="N551" i="8"/>
  <c r="N552" i="8"/>
  <c r="N553" i="8"/>
  <c r="N554" i="8"/>
  <c r="N555" i="8"/>
  <c r="N556" i="8"/>
  <c r="N557"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8" i="8"/>
  <c r="N619" i="8"/>
  <c r="N626" i="8"/>
  <c r="N630" i="8"/>
  <c r="N632" i="8"/>
  <c r="N633" i="8"/>
  <c r="N634"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8" i="8"/>
  <c r="N690" i="8"/>
  <c r="N693" i="8"/>
  <c r="N694" i="8"/>
  <c r="N695" i="8"/>
  <c r="N696" i="8"/>
  <c r="N697"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900" i="8"/>
  <c r="N901" i="8"/>
  <c r="N902" i="8"/>
  <c r="N903" i="8"/>
  <c r="N905" i="8"/>
  <c r="N908" i="8"/>
  <c r="N910" i="8"/>
  <c r="N912" i="8"/>
  <c r="N915" i="8"/>
  <c r="N916" i="8"/>
  <c r="N917" i="8"/>
  <c r="N918" i="8"/>
  <c r="N919" i="8"/>
  <c r="N920" i="8"/>
  <c r="N921" i="8"/>
  <c r="N922" i="8"/>
  <c r="N923" i="8"/>
  <c r="N924" i="8"/>
  <c r="N925" i="8"/>
  <c r="N926" i="8"/>
  <c r="N927" i="8"/>
  <c r="N928" i="8"/>
  <c r="N929" i="8"/>
  <c r="N930" i="8"/>
  <c r="N931" i="8"/>
  <c r="N933" i="8"/>
  <c r="N934" i="8"/>
  <c r="N936" i="8"/>
  <c r="N938" i="8"/>
  <c r="N939" i="8"/>
  <c r="N940" i="8"/>
  <c r="N942" i="8"/>
  <c r="N943" i="8"/>
  <c r="N944" i="8"/>
  <c r="N945" i="8"/>
  <c r="N946" i="8"/>
  <c r="N947" i="8"/>
  <c r="N948" i="8"/>
  <c r="N949" i="8"/>
  <c r="N950" i="8"/>
  <c r="N951" i="8"/>
  <c r="N952" i="8"/>
  <c r="N953" i="8"/>
  <c r="N954" i="8"/>
  <c r="N956" i="8"/>
  <c r="N957" i="8"/>
  <c r="N958" i="8"/>
  <c r="N959" i="8"/>
  <c r="N961" i="8"/>
  <c r="N962" i="8"/>
  <c r="N963" i="8"/>
  <c r="N964" i="8"/>
  <c r="N965" i="8"/>
  <c r="N966" i="8"/>
  <c r="N968" i="8"/>
  <c r="N969" i="8"/>
  <c r="N971" i="8"/>
  <c r="N974" i="8"/>
  <c r="N978" i="8"/>
  <c r="N985" i="8"/>
  <c r="N986" i="8"/>
  <c r="N987" i="8"/>
  <c r="N989" i="8"/>
  <c r="N990" i="8"/>
  <c r="N991" i="8"/>
  <c r="N993" i="8"/>
  <c r="N994" i="8"/>
  <c r="N997" i="8"/>
  <c r="N998" i="8"/>
  <c r="N999" i="8"/>
  <c r="N1000" i="8"/>
  <c r="N1001" i="8"/>
  <c r="N1002" i="8"/>
  <c r="N1003" i="8"/>
  <c r="N1005" i="8"/>
  <c r="N1006" i="8"/>
  <c r="N1007" i="8"/>
  <c r="N1008" i="8"/>
  <c r="N1009" i="8"/>
  <c r="N1010" i="8"/>
  <c r="N1011" i="8"/>
  <c r="N1012" i="8"/>
  <c r="N1013" i="8"/>
  <c r="N1014" i="8"/>
  <c r="N1015" i="8"/>
  <c r="N1016" i="8"/>
  <c r="N1017" i="8"/>
  <c r="N1018" i="8"/>
  <c r="N1019" i="8"/>
  <c r="N1020" i="8"/>
  <c r="N1021" i="8"/>
  <c r="N1022" i="8"/>
  <c r="N1023" i="8"/>
  <c r="N1024" i="8"/>
  <c r="N1025" i="8"/>
  <c r="N1026" i="8"/>
  <c r="N1027" i="8"/>
  <c r="N1028" i="8"/>
  <c r="N1029" i="8"/>
  <c r="N1030" i="8"/>
  <c r="N1031" i="8"/>
  <c r="N1032" i="8"/>
  <c r="N1033" i="8"/>
  <c r="N1034" i="8"/>
  <c r="N1035" i="8"/>
  <c r="N1036" i="8"/>
  <c r="N1037" i="8"/>
  <c r="N1038" i="8"/>
  <c r="N1039" i="8"/>
  <c r="N1040" i="8"/>
  <c r="N1041" i="8"/>
  <c r="N1042" i="8"/>
  <c r="N1043" i="8"/>
  <c r="N1044" i="8"/>
  <c r="N1045" i="8"/>
  <c r="N1046" i="8"/>
  <c r="N1047" i="8"/>
  <c r="N1048" i="8"/>
  <c r="N1049" i="8"/>
  <c r="N1050" i="8"/>
  <c r="N1051" i="8"/>
  <c r="N1052" i="8"/>
  <c r="N1053" i="8"/>
  <c r="N1054" i="8"/>
  <c r="N1055" i="8"/>
  <c r="N1056" i="8"/>
  <c r="N1057" i="8"/>
  <c r="N1058" i="8"/>
  <c r="N1059" i="8"/>
  <c r="N1060" i="8"/>
  <c r="N1061" i="8"/>
  <c r="N1062" i="8"/>
  <c r="N1063" i="8"/>
  <c r="N1064" i="8"/>
  <c r="N1065" i="8"/>
  <c r="N1066" i="8"/>
  <c r="N1067" i="8"/>
  <c r="N1068" i="8"/>
  <c r="N1069" i="8"/>
  <c r="N1070" i="8"/>
  <c r="N1071" i="8"/>
  <c r="N1072" i="8"/>
  <c r="N1073" i="8"/>
  <c r="N1074" i="8"/>
  <c r="N1075" i="8"/>
  <c r="N1076" i="8"/>
  <c r="N1077" i="8"/>
  <c r="N1078" i="8"/>
  <c r="N1079" i="8"/>
  <c r="N1080" i="8"/>
  <c r="N1081" i="8"/>
  <c r="N1082" i="8"/>
  <c r="N1083" i="8"/>
  <c r="N1085" i="8"/>
  <c r="N1086" i="8"/>
  <c r="N1087" i="8"/>
  <c r="N1088" i="8"/>
  <c r="N1089" i="8"/>
  <c r="N1090" i="8"/>
  <c r="N1091" i="8"/>
  <c r="N1092" i="8"/>
  <c r="N1093" i="8"/>
  <c r="N1094" i="8"/>
  <c r="N1095" i="8"/>
  <c r="N1096" i="8"/>
  <c r="N1097" i="8"/>
  <c r="N1098" i="8"/>
  <c r="N1099" i="8"/>
  <c r="N1100" i="8"/>
  <c r="N1101" i="8"/>
  <c r="N1102" i="8"/>
  <c r="N1103" i="8"/>
  <c r="N1104" i="8"/>
  <c r="N1105" i="8"/>
  <c r="N1106" i="8"/>
  <c r="N1107" i="8"/>
  <c r="N1108" i="8"/>
  <c r="N1109" i="8"/>
  <c r="N1110" i="8"/>
  <c r="N1111" i="8"/>
  <c r="N1112" i="8"/>
  <c r="N1113" i="8"/>
  <c r="N1115" i="8"/>
  <c r="N1116" i="8"/>
  <c r="N1117" i="8"/>
  <c r="N1118" i="8"/>
  <c r="N1119" i="8"/>
  <c r="N1120" i="8"/>
  <c r="N1121" i="8"/>
  <c r="N1124" i="8"/>
  <c r="N1125" i="8"/>
  <c r="N1126" i="8"/>
  <c r="N1127" i="8"/>
  <c r="N1128" i="8"/>
  <c r="N1129" i="8"/>
  <c r="N1130" i="8"/>
  <c r="N1131" i="8"/>
  <c r="N1132" i="8"/>
  <c r="N1133" i="8"/>
  <c r="N1134" i="8"/>
  <c r="N1135" i="8"/>
  <c r="N1136" i="8"/>
  <c r="N1137" i="8"/>
  <c r="N1138" i="8"/>
  <c r="N1139" i="8"/>
  <c r="N1140" i="8"/>
  <c r="N1141" i="8"/>
  <c r="N1142" i="8"/>
  <c r="N1143" i="8"/>
  <c r="N1144" i="8"/>
  <c r="N1145" i="8"/>
  <c r="S22" i="1" l="1"/>
  <c r="S20" i="1"/>
  <c r="T22" i="1"/>
  <c r="T20" i="1"/>
  <c r="X3" i="1"/>
  <c r="X18" i="1"/>
  <c r="X7" i="1"/>
  <c r="X20" i="1"/>
  <c r="F5" i="33"/>
  <c r="F6" i="33"/>
  <c r="F7" i="33"/>
  <c r="F8" i="33"/>
  <c r="F9" i="33"/>
  <c r="F10" i="33"/>
  <c r="F11" i="33"/>
  <c r="F12" i="33"/>
  <c r="F13" i="33"/>
  <c r="F14" i="33"/>
  <c r="F15" i="33"/>
  <c r="F16" i="33"/>
  <c r="J29" i="33" s="1"/>
  <c r="H15" i="33" l="1"/>
  <c r="E11" i="1" s="1"/>
  <c r="I15" i="33"/>
  <c r="H7" i="33"/>
  <c r="I7" i="33"/>
  <c r="H6" i="33"/>
  <c r="I6" i="33"/>
  <c r="H16" i="33"/>
  <c r="I16" i="33"/>
  <c r="H5" i="33"/>
  <c r="I5" i="33"/>
  <c r="H13" i="33"/>
  <c r="I13" i="33"/>
  <c r="G12" i="33"/>
  <c r="I12" i="33"/>
  <c r="H14" i="33"/>
  <c r="I14" i="33"/>
  <c r="G11" i="33"/>
  <c r="I11" i="33"/>
  <c r="G10" i="33"/>
  <c r="I10" i="33"/>
  <c r="H8" i="33"/>
  <c r="I8" i="33"/>
  <c r="H9" i="33"/>
  <c r="I9" i="33"/>
  <c r="G9" i="33"/>
  <c r="G5" i="33"/>
  <c r="G13" i="33"/>
  <c r="G15" i="33"/>
  <c r="E10" i="1" s="1"/>
  <c r="G7" i="33"/>
  <c r="H11" i="33"/>
  <c r="G16" i="33"/>
  <c r="G8" i="33"/>
  <c r="H12" i="33"/>
  <c r="G14" i="33"/>
  <c r="G6" i="33"/>
  <c r="H10" i="33"/>
  <c r="H12" i="5" l="1"/>
  <c r="C3" i="32" l="1"/>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2" i="32"/>
  <c r="D16" i="19"/>
  <c r="D4" i="19"/>
  <c r="B6" i="19"/>
  <c r="B5" i="19"/>
  <c r="U4" i="13" l="1"/>
  <c r="T4" i="13" s="1"/>
  <c r="U5" i="13"/>
  <c r="T5" i="13" s="1"/>
  <c r="U6" i="13"/>
  <c r="T6" i="13" s="1"/>
  <c r="U7" i="13"/>
  <c r="T7" i="13" s="1"/>
  <c r="U8" i="13"/>
  <c r="T8" i="13" s="1"/>
  <c r="U9" i="13"/>
  <c r="T9" i="13" s="1"/>
  <c r="U10" i="13"/>
  <c r="T10" i="13" s="1"/>
  <c r="U11" i="13"/>
  <c r="T11" i="13" s="1"/>
  <c r="U12" i="13"/>
  <c r="T12" i="13" s="1"/>
  <c r="U13" i="13"/>
  <c r="T13" i="13" s="1"/>
  <c r="U14" i="13"/>
  <c r="T14" i="13" s="1"/>
  <c r="U15" i="13"/>
  <c r="T15" i="13" s="1"/>
  <c r="U16" i="13"/>
  <c r="T16" i="13" s="1"/>
  <c r="U17" i="13"/>
  <c r="T17" i="13" s="1"/>
  <c r="U18" i="13"/>
  <c r="T18" i="13" s="1"/>
  <c r="U64" i="13"/>
  <c r="U65" i="13"/>
  <c r="U66" i="13"/>
  <c r="U67" i="13"/>
  <c r="U68" i="13"/>
  <c r="U69" i="13"/>
  <c r="U70" i="13"/>
  <c r="U71" i="13"/>
  <c r="U72" i="13"/>
  <c r="U73" i="13"/>
  <c r="U74" i="13"/>
  <c r="U75" i="13"/>
  <c r="U76" i="13"/>
  <c r="U77" i="13"/>
  <c r="U78" i="13"/>
  <c r="U79" i="13"/>
  <c r="U80" i="13"/>
  <c r="U81" i="13"/>
  <c r="U82" i="13"/>
  <c r="U83" i="13"/>
  <c r="U84" i="13"/>
  <c r="U85" i="13"/>
  <c r="U86" i="13"/>
  <c r="U87" i="13"/>
  <c r="U88" i="13"/>
  <c r="U89" i="13"/>
  <c r="U90" i="13"/>
  <c r="U91" i="13"/>
  <c r="T91" i="13" s="1"/>
  <c r="U92" i="13"/>
  <c r="U93" i="13"/>
  <c r="U94" i="13"/>
  <c r="U95" i="13"/>
  <c r="U3" i="13"/>
  <c r="T3" i="13" s="1"/>
  <c r="W4" i="13"/>
  <c r="W5" i="13"/>
  <c r="W6" i="13"/>
  <c r="W7" i="13"/>
  <c r="W8" i="13"/>
  <c r="W9" i="13"/>
  <c r="W10" i="13"/>
  <c r="W11" i="13"/>
  <c r="W12" i="13"/>
  <c r="W13" i="13"/>
  <c r="W14" i="13"/>
  <c r="W15" i="13"/>
  <c r="W16" i="13"/>
  <c r="W17" i="13"/>
  <c r="W18" i="13"/>
  <c r="W21" i="13"/>
  <c r="W22" i="13"/>
  <c r="W23" i="13"/>
  <c r="W24" i="13"/>
  <c r="W25" i="13"/>
  <c r="W26" i="13"/>
  <c r="W27" i="13"/>
  <c r="W28" i="13"/>
  <c r="W3" i="13"/>
  <c r="V61" i="13" l="1"/>
  <c r="V53" i="13"/>
  <c r="V21" i="13"/>
  <c r="V60" i="13"/>
  <c r="V63" i="13"/>
  <c r="V47" i="13"/>
  <c r="V31" i="13"/>
  <c r="V20" i="13"/>
  <c r="V57" i="13"/>
  <c r="V25" i="13"/>
  <c r="V30" i="13"/>
  <c r="V35" i="13"/>
  <c r="V48" i="13"/>
  <c r="V40" i="13"/>
  <c r="V19" i="13"/>
  <c r="V28" i="13"/>
  <c r="V43" i="13"/>
  <c r="V54" i="13"/>
  <c r="V29" i="13"/>
  <c r="V45" i="13"/>
  <c r="V58" i="13"/>
  <c r="V62" i="13"/>
  <c r="V44" i="13"/>
  <c r="V49" i="13"/>
  <c r="V59" i="13"/>
  <c r="V27" i="13"/>
  <c r="V32" i="13"/>
  <c r="V22" i="13"/>
  <c r="V42" i="13"/>
  <c r="V33" i="13"/>
  <c r="V38" i="13"/>
  <c r="V24" i="13"/>
  <c r="V37" i="13"/>
  <c r="V34" i="13"/>
  <c r="V50" i="13"/>
  <c r="V55" i="13"/>
  <c r="V39" i="13"/>
  <c r="V23" i="13"/>
  <c r="V36" i="13"/>
  <c r="V41" i="13"/>
  <c r="V46" i="13"/>
  <c r="V51" i="13"/>
  <c r="V52" i="13"/>
  <c r="V26" i="13"/>
  <c r="V56" i="13"/>
  <c r="T65" i="13"/>
  <c r="V65" i="13"/>
  <c r="V17" i="13"/>
  <c r="V3" i="13"/>
  <c r="T88" i="13"/>
  <c r="V88" i="13"/>
  <c r="T80" i="13"/>
  <c r="V80" i="13"/>
  <c r="T72" i="13"/>
  <c r="V72" i="13"/>
  <c r="T64" i="13"/>
  <c r="V64" i="13"/>
  <c r="V16" i="13"/>
  <c r="V8" i="13"/>
  <c r="T81" i="13"/>
  <c r="V81" i="13"/>
  <c r="V9" i="13"/>
  <c r="T95" i="13"/>
  <c r="V95" i="13"/>
  <c r="T87" i="13"/>
  <c r="V87" i="13"/>
  <c r="T79" i="13"/>
  <c r="V79" i="13"/>
  <c r="T71" i="13"/>
  <c r="V71" i="13"/>
  <c r="V15" i="13"/>
  <c r="V7" i="13"/>
  <c r="T89" i="13"/>
  <c r="V89" i="13"/>
  <c r="T94" i="13"/>
  <c r="V94" i="13"/>
  <c r="T86" i="13"/>
  <c r="V86" i="13"/>
  <c r="T78" i="13"/>
  <c r="V78" i="13"/>
  <c r="T70" i="13"/>
  <c r="V70" i="13"/>
  <c r="V14" i="13"/>
  <c r="T73" i="13"/>
  <c r="V73" i="13"/>
  <c r="T93" i="13"/>
  <c r="V93" i="13"/>
  <c r="T85" i="13"/>
  <c r="V85" i="13"/>
  <c r="T77" i="13"/>
  <c r="V77" i="13"/>
  <c r="T69" i="13"/>
  <c r="V69" i="13"/>
  <c r="V13" i="13"/>
  <c r="T92" i="13"/>
  <c r="V92" i="13"/>
  <c r="T84" i="13"/>
  <c r="V84" i="13"/>
  <c r="T76" i="13"/>
  <c r="V76" i="13"/>
  <c r="T68" i="13"/>
  <c r="V68" i="13"/>
  <c r="V12" i="13"/>
  <c r="V6" i="13"/>
  <c r="V91" i="13"/>
  <c r="T83" i="13"/>
  <c r="V83" i="13"/>
  <c r="T75" i="13"/>
  <c r="V75" i="13"/>
  <c r="T67" i="13"/>
  <c r="V67" i="13"/>
  <c r="V11" i="13"/>
  <c r="V5" i="13"/>
  <c r="T90" i="13"/>
  <c r="V90" i="13"/>
  <c r="T82" i="13"/>
  <c r="V82" i="13"/>
  <c r="T74" i="13"/>
  <c r="V74" i="13"/>
  <c r="T66" i="13"/>
  <c r="V66" i="13"/>
  <c r="V18" i="13"/>
  <c r="V10" i="13"/>
  <c r="V4" i="13"/>
  <c r="D5" i="11" l="1"/>
  <c r="B16" i="19"/>
  <c r="W30" i="13"/>
  <c r="W31" i="13"/>
  <c r="W32" i="13"/>
  <c r="W33" i="13"/>
  <c r="W34" i="13"/>
  <c r="W35" i="13"/>
  <c r="W36" i="13"/>
  <c r="W37" i="13"/>
  <c r="W38" i="13"/>
  <c r="W39" i="13"/>
  <c r="W40" i="13"/>
  <c r="W41" i="13"/>
  <c r="W42" i="13"/>
  <c r="W43" i="13"/>
  <c r="W44" i="13"/>
  <c r="W45" i="13"/>
  <c r="W46" i="13"/>
  <c r="W47" i="13"/>
  <c r="W48" i="13"/>
  <c r="W49" i="13"/>
  <c r="W50" i="13"/>
  <c r="W51" i="13"/>
  <c r="W52" i="13"/>
  <c r="W53" i="13"/>
  <c r="W54" i="13"/>
  <c r="W55" i="13"/>
  <c r="W56" i="13"/>
  <c r="W57" i="13"/>
  <c r="W58" i="13"/>
  <c r="W59" i="13"/>
  <c r="W60" i="13"/>
  <c r="W61" i="13"/>
  <c r="W62" i="13"/>
  <c r="W63" i="13"/>
  <c r="W29" i="13"/>
  <c r="E175" i="3" l="1"/>
  <c r="E176" i="3"/>
  <c r="E177" i="3"/>
  <c r="G107" i="8" s="1"/>
  <c r="E178" i="3"/>
  <c r="G522" i="8" s="1"/>
  <c r="E179" i="3"/>
  <c r="G90" i="8" s="1"/>
  <c r="E180" i="3"/>
  <c r="E181" i="3"/>
  <c r="E182" i="3"/>
  <c r="G176" i="8" s="1"/>
  <c r="E183" i="3"/>
  <c r="E184" i="3"/>
  <c r="E185" i="3"/>
  <c r="G112" i="8" s="1"/>
  <c r="E186" i="3"/>
  <c r="G32" i="8" s="1"/>
  <c r="E187" i="3"/>
  <c r="G122" i="8" s="1"/>
  <c r="E188" i="3"/>
  <c r="E189" i="3"/>
  <c r="E190" i="3"/>
  <c r="G33" i="8" s="1"/>
  <c r="E191" i="3"/>
  <c r="G58" i="8" s="1"/>
  <c r="E192" i="3"/>
  <c r="E193" i="3"/>
  <c r="G147" i="8" s="1"/>
  <c r="E194" i="3"/>
  <c r="G92" i="8" s="1"/>
  <c r="E195" i="3"/>
  <c r="E196" i="3"/>
  <c r="E197" i="3"/>
  <c r="E198" i="3"/>
  <c r="G3" i="8" s="1"/>
  <c r="E199" i="3"/>
  <c r="E200" i="3"/>
  <c r="E201" i="3"/>
  <c r="E202" i="3"/>
  <c r="G31" i="8" s="1"/>
  <c r="E203" i="3"/>
  <c r="E204" i="3"/>
  <c r="G2" i="8" s="1"/>
  <c r="E205" i="3"/>
  <c r="E220" i="3"/>
  <c r="G18" i="8" s="1"/>
  <c r="E221" i="3"/>
  <c r="G15" i="8" s="1"/>
  <c r="E222" i="3"/>
  <c r="E223" i="3"/>
  <c r="E224" i="3"/>
  <c r="G60" i="8" s="1"/>
  <c r="E225" i="3"/>
  <c r="E226" i="3"/>
  <c r="E227" i="3"/>
  <c r="E228" i="3"/>
  <c r="G419" i="8" s="1"/>
  <c r="E229" i="3"/>
  <c r="E230" i="3"/>
  <c r="E231" i="3"/>
  <c r="E232" i="3"/>
  <c r="I18" i="8" l="1"/>
  <c r="J18" i="8"/>
  <c r="G68" i="8"/>
  <c r="G312" i="8"/>
  <c r="G12" i="8"/>
  <c r="G19" i="8"/>
  <c r="G366" i="8"/>
  <c r="G339" i="8"/>
  <c r="N339" i="8"/>
  <c r="I60" i="8"/>
  <c r="J60" i="8"/>
  <c r="G72" i="8"/>
  <c r="G189" i="8"/>
  <c r="N189" i="8"/>
  <c r="G6" i="8"/>
  <c r="N6" i="8"/>
  <c r="G158" i="8"/>
  <c r="N158" i="8"/>
  <c r="G91" i="8"/>
  <c r="G113" i="8"/>
  <c r="N113" i="8"/>
  <c r="G955" i="8"/>
  <c r="N955" i="8"/>
  <c r="G22" i="8"/>
  <c r="I15" i="8"/>
  <c r="J15" i="8"/>
  <c r="G13" i="8"/>
  <c r="G59" i="8"/>
  <c r="G445" i="8"/>
  <c r="N445" i="8"/>
  <c r="G169" i="8"/>
  <c r="G49" i="8"/>
  <c r="G45" i="8"/>
  <c r="N45" i="8"/>
  <c r="G219" i="8"/>
  <c r="N219" i="8"/>
  <c r="I419" i="8"/>
  <c r="J419" i="8"/>
  <c r="I31" i="8"/>
  <c r="J31" i="8"/>
  <c r="I3" i="8"/>
  <c r="K3" i="8" s="1"/>
  <c r="J3" i="8"/>
  <c r="L3" i="8" s="1"/>
  <c r="N92" i="8"/>
  <c r="I33" i="8"/>
  <c r="K33" i="8" s="1"/>
  <c r="J33" i="8"/>
  <c r="L33" i="8" s="1"/>
  <c r="N15" i="8"/>
  <c r="N522" i="8"/>
  <c r="I12" i="8"/>
  <c r="K12" i="8" s="1"/>
  <c r="J12" i="8"/>
  <c r="L12" i="8" s="1"/>
  <c r="I147" i="8"/>
  <c r="K147" i="8" s="1"/>
  <c r="J147" i="8"/>
  <c r="L147" i="8" s="1"/>
  <c r="N28" i="8"/>
  <c r="N366" i="8"/>
  <c r="I2" i="8"/>
  <c r="J2" i="8"/>
  <c r="N72" i="8"/>
  <c r="N12" i="8"/>
  <c r="N18" i="8"/>
  <c r="J13" i="8"/>
  <c r="I13" i="8"/>
  <c r="I58" i="8"/>
  <c r="J58" i="8"/>
  <c r="N211" i="8"/>
  <c r="N122" i="8"/>
  <c r="N3" i="8"/>
  <c r="N11" i="8"/>
  <c r="N22" i="8"/>
  <c r="H1" i="18"/>
  <c r="I45" i="8" l="1"/>
  <c r="K45" i="8" s="1"/>
  <c r="J45" i="8"/>
  <c r="L45" i="8" s="1"/>
  <c r="J6" i="8"/>
  <c r="L6" i="8" s="1"/>
  <c r="I6" i="8"/>
  <c r="K6" i="8" s="1"/>
  <c r="J19" i="8"/>
  <c r="L19" i="8" s="1"/>
  <c r="I19" i="8"/>
  <c r="K19" i="8" s="1"/>
  <c r="I68" i="8"/>
  <c r="K68" i="8" s="1"/>
  <c r="J68" i="8"/>
  <c r="L68" i="8" s="1"/>
  <c r="I219" i="8"/>
  <c r="K219" i="8" s="1"/>
  <c r="J219" i="8"/>
  <c r="L219" i="8" s="1"/>
  <c r="I445" i="8"/>
  <c r="K445" i="8" s="1"/>
  <c r="J445" i="8"/>
  <c r="L445" i="8" s="1"/>
  <c r="I113" i="8"/>
  <c r="K113" i="8" s="1"/>
  <c r="J113" i="8"/>
  <c r="L113" i="8" s="1"/>
  <c r="J158" i="8"/>
  <c r="L158" i="8" s="1"/>
  <c r="I158" i="8"/>
  <c r="K158" i="8" s="1"/>
  <c r="I339" i="8"/>
  <c r="K339" i="8" s="1"/>
  <c r="J339" i="8"/>
  <c r="L339" i="8" s="1"/>
  <c r="J169" i="8"/>
  <c r="L169" i="8" s="1"/>
  <c r="I169" i="8"/>
  <c r="K169" i="8" s="1"/>
  <c r="J955" i="8"/>
  <c r="L955" i="8" s="1"/>
  <c r="I955" i="8"/>
  <c r="K955" i="8" s="1"/>
  <c r="I312" i="8"/>
  <c r="K312" i="8" s="1"/>
  <c r="J312" i="8"/>
  <c r="L312" i="8" s="1"/>
  <c r="J59" i="8"/>
  <c r="L59" i="8" s="1"/>
  <c r="I59" i="8"/>
  <c r="K59" i="8" s="1"/>
  <c r="J22" i="8"/>
  <c r="I22" i="8"/>
  <c r="I189" i="8"/>
  <c r="K189" i="8" s="1"/>
  <c r="J189" i="8"/>
  <c r="L189" i="8" s="1"/>
  <c r="I90" i="8"/>
  <c r="K90" i="8" s="1"/>
  <c r="J90" i="8"/>
  <c r="L90" i="8" s="1"/>
  <c r="J107" i="8"/>
  <c r="L107" i="8" s="1"/>
  <c r="I107" i="8"/>
  <c r="K107" i="8" s="1"/>
  <c r="I522" i="8"/>
  <c r="K522" i="8" s="1"/>
  <c r="J522" i="8"/>
  <c r="L522" i="8" s="1"/>
  <c r="J32" i="8"/>
  <c r="L32" i="8" s="1"/>
  <c r="I32" i="8"/>
  <c r="K32" i="8" s="1"/>
  <c r="I122" i="8"/>
  <c r="K122" i="8" s="1"/>
  <c r="J122" i="8"/>
  <c r="L122" i="8" s="1"/>
  <c r="J112" i="8"/>
  <c r="L112" i="8" s="1"/>
  <c r="I112" i="8"/>
  <c r="K112" i="8" s="1"/>
  <c r="I92" i="8"/>
  <c r="K92" i="8" s="1"/>
  <c r="J92" i="8"/>
  <c r="L92" i="8" s="1"/>
  <c r="J91" i="8"/>
  <c r="L91" i="8" s="1"/>
  <c r="I91" i="8"/>
  <c r="K91" i="8" s="1"/>
  <c r="I176" i="8"/>
  <c r="K176" i="8" s="1"/>
  <c r="J176" i="8"/>
  <c r="L176" i="8" s="1"/>
  <c r="I49" i="8"/>
  <c r="K49" i="8" s="1"/>
  <c r="J49" i="8"/>
  <c r="L49" i="8" s="1"/>
  <c r="I72" i="8"/>
  <c r="K72" i="8" s="1"/>
  <c r="J72" i="8"/>
  <c r="L72" i="8" s="1"/>
  <c r="I366" i="8"/>
  <c r="K366" i="8" s="1"/>
  <c r="J366" i="8"/>
  <c r="L366" i="8" s="1"/>
  <c r="B1" i="32"/>
  <c r="C1" i="32"/>
  <c r="H2" i="18"/>
  <c r="H3" i="18"/>
  <c r="B4" i="32"/>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2" i="32"/>
  <c r="B3" i="32"/>
  <c r="E3" i="18"/>
  <c r="E4" i="18"/>
  <c r="E5" i="18"/>
  <c r="E6" i="18"/>
  <c r="A6" i="32" s="1"/>
  <c r="E7" i="18"/>
  <c r="E8" i="18"/>
  <c r="E9" i="18"/>
  <c r="E10" i="18"/>
  <c r="E11" i="18"/>
  <c r="E12" i="18"/>
  <c r="E13" i="18"/>
  <c r="E14" i="18"/>
  <c r="E15" i="18"/>
  <c r="A15" i="32" s="1"/>
  <c r="E16" i="18"/>
  <c r="E17" i="18"/>
  <c r="E18" i="18"/>
  <c r="E19" i="18"/>
  <c r="E20" i="18"/>
  <c r="E21" i="18"/>
  <c r="E22" i="18"/>
  <c r="A22" i="32" s="1"/>
  <c r="E23" i="18"/>
  <c r="A23" i="32" s="1"/>
  <c r="E24" i="18"/>
  <c r="E25" i="18"/>
  <c r="E26" i="18"/>
  <c r="E27" i="18"/>
  <c r="E28" i="18"/>
  <c r="E29" i="18"/>
  <c r="E30" i="18"/>
  <c r="A30" i="32" s="1"/>
  <c r="E31" i="18"/>
  <c r="A31" i="32" s="1"/>
  <c r="E32" i="18"/>
  <c r="E2" i="18"/>
  <c r="A14" i="32" l="1"/>
  <c r="A28" i="32"/>
  <c r="A20" i="32"/>
  <c r="A12" i="32"/>
  <c r="A4" i="32"/>
  <c r="A27" i="32"/>
  <c r="A3" i="32"/>
  <c r="A26" i="32"/>
  <c r="A18" i="32"/>
  <c r="A10" i="32"/>
  <c r="A7" i="32"/>
  <c r="A2" i="32"/>
  <c r="A25" i="32"/>
  <c r="A17" i="32"/>
  <c r="A9" i="32"/>
  <c r="A19" i="32"/>
  <c r="A11" i="32"/>
  <c r="A32" i="32"/>
  <c r="D32" i="32" s="1"/>
  <c r="A24" i="32"/>
  <c r="A16" i="32"/>
  <c r="A8" i="32"/>
  <c r="F2" i="32"/>
  <c r="F25" i="32"/>
  <c r="E25" i="32" s="1"/>
  <c r="F17" i="32"/>
  <c r="E17" i="32" s="1"/>
  <c r="F9" i="32"/>
  <c r="E9" i="32" s="1"/>
  <c r="F21" i="32"/>
  <c r="E21" i="32" s="1"/>
  <c r="F13" i="32"/>
  <c r="E13" i="32" s="1"/>
  <c r="F5" i="32"/>
  <c r="E5" i="32" s="1"/>
  <c r="F28" i="32"/>
  <c r="E28" i="32" s="1"/>
  <c r="F12" i="32"/>
  <c r="E12" i="32" s="1"/>
  <c r="F19" i="32"/>
  <c r="E19" i="32" s="1"/>
  <c r="F26" i="32"/>
  <c r="E26" i="32" s="1"/>
  <c r="F18" i="32"/>
  <c r="E18" i="32" s="1"/>
  <c r="F10" i="32"/>
  <c r="E10" i="32" s="1"/>
  <c r="F32" i="32"/>
  <c r="E32" i="32" s="1"/>
  <c r="F24" i="32"/>
  <c r="E24" i="32" s="1"/>
  <c r="F16" i="32"/>
  <c r="E16" i="32" s="1"/>
  <c r="F8" i="32"/>
  <c r="E8" i="32" s="1"/>
  <c r="F29" i="32"/>
  <c r="E29" i="32" s="1"/>
  <c r="F20" i="32"/>
  <c r="E20" i="32" s="1"/>
  <c r="F4" i="32"/>
  <c r="E4" i="32" s="1"/>
  <c r="F27" i="32"/>
  <c r="E27" i="32" s="1"/>
  <c r="F11" i="32"/>
  <c r="E11" i="32" s="1"/>
  <c r="F3" i="32"/>
  <c r="E3" i="32" s="1"/>
  <c r="F31" i="32"/>
  <c r="E31" i="32" s="1"/>
  <c r="F23" i="32"/>
  <c r="E23" i="32" s="1"/>
  <c r="F15" i="32"/>
  <c r="E15" i="32" s="1"/>
  <c r="F7" i="32"/>
  <c r="E7" i="32" s="1"/>
  <c r="F30" i="32"/>
  <c r="E30" i="32" s="1"/>
  <c r="F22" i="32"/>
  <c r="E22" i="32" s="1"/>
  <c r="F14" i="32"/>
  <c r="E14" i="32" s="1"/>
  <c r="F6" i="32"/>
  <c r="E6" i="32" s="1"/>
  <c r="A29" i="32"/>
  <c r="A21" i="32"/>
  <c r="A13" i="32"/>
  <c r="A5" i="32"/>
  <c r="J8" i="29"/>
  <c r="J9" i="29"/>
  <c r="J10" i="29"/>
  <c r="J11" i="29"/>
  <c r="J12" i="29"/>
  <c r="J13" i="29"/>
  <c r="H2" i="32" l="1"/>
  <c r="E2" i="32"/>
  <c r="J5" i="29"/>
  <c r="J7" i="29"/>
  <c r="I14" i="29"/>
  <c r="M4" i="29" s="1"/>
  <c r="J6" i="29"/>
  <c r="K8" i="29"/>
  <c r="K9" i="29"/>
  <c r="K10" i="29"/>
  <c r="K11" i="29"/>
  <c r="K12" i="29"/>
  <c r="K13" i="29"/>
  <c r="E6" i="29"/>
  <c r="E25" i="29" s="1"/>
  <c r="F6" i="29"/>
  <c r="F25" i="29" s="1"/>
  <c r="E7" i="29"/>
  <c r="E26" i="29" s="1"/>
  <c r="F7" i="29"/>
  <c r="F26" i="29" s="1"/>
  <c r="E8" i="29"/>
  <c r="E27" i="29" s="1"/>
  <c r="E9" i="29"/>
  <c r="E28" i="29" s="1"/>
  <c r="F9" i="29"/>
  <c r="F28" i="29" s="1"/>
  <c r="E10" i="29"/>
  <c r="E29" i="29" s="1"/>
  <c r="F10" i="29"/>
  <c r="F29" i="29" s="1"/>
  <c r="E11" i="29"/>
  <c r="E30" i="29" s="1"/>
  <c r="F11" i="29"/>
  <c r="F30" i="29" s="1"/>
  <c r="E15" i="34"/>
  <c r="F15" i="34"/>
  <c r="F5" i="29"/>
  <c r="F24" i="29" s="1"/>
  <c r="E5" i="29"/>
  <c r="E24" i="29" s="1"/>
  <c r="CD13" i="24"/>
  <c r="F11" i="23" s="1"/>
  <c r="CD14" i="24"/>
  <c r="F12" i="23" s="1"/>
  <c r="CD15" i="24"/>
  <c r="F13" i="23" s="1"/>
  <c r="CD16" i="24"/>
  <c r="F14" i="23" s="1"/>
  <c r="CD17" i="24"/>
  <c r="CD18" i="24"/>
  <c r="CD19" i="24"/>
  <c r="CD20" i="24"/>
  <c r="CD21" i="24"/>
  <c r="CD22" i="24"/>
  <c r="CD23" i="24"/>
  <c r="CD24" i="24"/>
  <c r="CD25" i="24"/>
  <c r="CD26" i="24"/>
  <c r="CD27" i="24"/>
  <c r="CD28" i="24"/>
  <c r="CD29" i="24"/>
  <c r="CD30" i="24"/>
  <c r="CD31" i="24"/>
  <c r="CD32" i="24"/>
  <c r="CD33" i="24"/>
  <c r="CD34" i="24"/>
  <c r="CD35" i="24"/>
  <c r="CD36" i="24"/>
  <c r="CD37" i="24"/>
  <c r="CC13" i="24"/>
  <c r="E11" i="23" s="1"/>
  <c r="CC14" i="24"/>
  <c r="E12" i="23" s="1"/>
  <c r="CC15" i="24"/>
  <c r="E13" i="23" s="1"/>
  <c r="CC16" i="24"/>
  <c r="E14" i="23" s="1"/>
  <c r="CC17" i="24"/>
  <c r="CC18" i="24"/>
  <c r="CC19" i="24"/>
  <c r="CC20" i="24"/>
  <c r="CC21" i="24"/>
  <c r="CC22" i="24"/>
  <c r="CC23" i="24"/>
  <c r="CC24" i="24"/>
  <c r="CC25" i="24"/>
  <c r="CC26" i="24"/>
  <c r="CC27" i="24"/>
  <c r="CC28" i="24"/>
  <c r="CC29" i="24"/>
  <c r="CC30" i="24"/>
  <c r="CC31" i="24"/>
  <c r="CC32" i="24"/>
  <c r="CC33" i="24"/>
  <c r="CC34" i="24"/>
  <c r="CC35" i="24"/>
  <c r="CC36" i="24"/>
  <c r="CC37" i="24"/>
  <c r="AZ4" i="30"/>
  <c r="F8" i="29"/>
  <c r="F27" i="29" s="1"/>
  <c r="E12" i="29" l="1"/>
  <c r="E31" i="29" s="1"/>
  <c r="F12" i="29"/>
  <c r="F31" i="29" s="1"/>
  <c r="F13" i="29"/>
  <c r="F32" i="29" s="1"/>
  <c r="E13" i="29"/>
  <c r="E32" i="29" s="1"/>
  <c r="K6" i="29"/>
  <c r="K7" i="29"/>
  <c r="H15" i="25"/>
  <c r="H15" i="23"/>
  <c r="C15" i="23"/>
  <c r="M4" i="23" s="1"/>
  <c r="G15" i="25"/>
  <c r="G14" i="29"/>
  <c r="H14" i="29"/>
  <c r="J14" i="29" s="1"/>
  <c r="N4" i="29" s="1"/>
  <c r="C15" i="25"/>
  <c r="J15" i="25" l="1"/>
  <c r="M4" i="25"/>
  <c r="K15" i="25"/>
  <c r="O4" i="25"/>
  <c r="N4" i="25"/>
  <c r="I15" i="25"/>
  <c r="N4" i="23"/>
  <c r="K15" i="23"/>
  <c r="C33" i="29"/>
  <c r="C14" i="29"/>
  <c r="K14" i="29" s="1"/>
  <c r="O4" i="29" s="1"/>
  <c r="I15" i="23"/>
  <c r="D18" i="23"/>
  <c r="O4" i="23"/>
  <c r="D30" i="32"/>
  <c r="D31" i="32"/>
  <c r="D17" i="32"/>
  <c r="D13" i="32"/>
  <c r="D26" i="32"/>
  <c r="D20" i="32"/>
  <c r="D11" i="32"/>
  <c r="D9" i="32"/>
  <c r="D23" i="32"/>
  <c r="D2" i="32"/>
  <c r="D12" i="32"/>
  <c r="D18" i="32"/>
  <c r="D8" i="32"/>
  <c r="D4" i="32"/>
  <c r="D25" i="32"/>
  <c r="D5" i="32"/>
  <c r="D3" i="32"/>
  <c r="D19" i="32"/>
  <c r="D24" i="32"/>
  <c r="D29" i="32"/>
  <c r="D15" i="32"/>
  <c r="D22" i="32"/>
  <c r="D14" i="32"/>
  <c r="D6" i="32"/>
  <c r="D21" i="32"/>
  <c r="D27" i="32"/>
  <c r="D28" i="32"/>
  <c r="D10" i="32"/>
  <c r="D16" i="32"/>
  <c r="D7" i="32"/>
  <c r="D18" i="25"/>
  <c r="K33" i="29" l="1"/>
  <c r="J33" i="29"/>
  <c r="D17" i="29"/>
  <c r="D7" i="11"/>
  <c r="B17" i="19"/>
  <c r="G22" i="14" l="1"/>
  <c r="E154" i="3" l="1"/>
  <c r="G283" i="8" s="1"/>
  <c r="F154" i="3"/>
  <c r="E155" i="3"/>
  <c r="F155" i="3"/>
  <c r="E156" i="3"/>
  <c r="F156" i="3"/>
  <c r="E157" i="3"/>
  <c r="F157" i="3"/>
  <c r="E158" i="3"/>
  <c r="F158" i="3"/>
  <c r="E159" i="3"/>
  <c r="F159" i="3"/>
  <c r="E160" i="3"/>
  <c r="F160" i="3"/>
  <c r="E161" i="3"/>
  <c r="F161" i="3"/>
  <c r="E162" i="3"/>
  <c r="G937" i="8" s="1"/>
  <c r="F162" i="3"/>
  <c r="E163" i="3"/>
  <c r="F163" i="3"/>
  <c r="E164" i="3"/>
  <c r="F164" i="3"/>
  <c r="E165" i="3"/>
  <c r="F165" i="3"/>
  <c r="E166" i="3"/>
  <c r="G640" i="8" s="1"/>
  <c r="F166" i="3"/>
  <c r="E167" i="3"/>
  <c r="F167" i="3"/>
  <c r="E168" i="3"/>
  <c r="G88" i="8" s="1"/>
  <c r="F168" i="3"/>
  <c r="E169" i="3"/>
  <c r="F169" i="3"/>
  <c r="E170" i="3"/>
  <c r="F170" i="3"/>
  <c r="E171" i="3"/>
  <c r="F171" i="3"/>
  <c r="E172" i="3"/>
  <c r="F172" i="3"/>
  <c r="E173" i="3"/>
  <c r="F173" i="3"/>
  <c r="E174"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20" i="3"/>
  <c r="F221" i="3"/>
  <c r="F222" i="3"/>
  <c r="F223" i="3"/>
  <c r="F224" i="3"/>
  <c r="F225" i="3"/>
  <c r="G286" i="8" l="1"/>
  <c r="G512" i="8"/>
  <c r="N512" i="8"/>
  <c r="G218" i="8"/>
  <c r="N218" i="8"/>
  <c r="G70" i="8"/>
  <c r="G302" i="8"/>
  <c r="G338" i="8"/>
  <c r="N338" i="8"/>
  <c r="G64" i="8"/>
  <c r="G126" i="8"/>
  <c r="N126" i="8"/>
  <c r="G285" i="8"/>
  <c r="G217" i="8"/>
  <c r="N217" i="8"/>
  <c r="G284" i="8"/>
  <c r="G509" i="8"/>
  <c r="N509" i="8"/>
  <c r="G106" i="8"/>
  <c r="G311" i="8"/>
  <c r="N311" i="8"/>
  <c r="G75" i="8"/>
  <c r="N75" i="8"/>
  <c r="N171" i="8"/>
  <c r="G1004" i="8"/>
  <c r="N1004" i="8"/>
  <c r="G144" i="8"/>
  <c r="G156" i="8"/>
  <c r="N156" i="8"/>
  <c r="G941" i="8"/>
  <c r="G511" i="8"/>
  <c r="N511" i="8"/>
  <c r="G996" i="8"/>
  <c r="N996" i="8"/>
  <c r="G142" i="8"/>
  <c r="N57" i="8"/>
  <c r="N286" i="8"/>
  <c r="N44" i="8"/>
  <c r="N64" i="8"/>
  <c r="N302" i="8"/>
  <c r="N24" i="8"/>
  <c r="N2" i="8"/>
  <c r="N119" i="8"/>
  <c r="N285" i="8"/>
  <c r="N272" i="8"/>
  <c r="N284" i="8"/>
  <c r="N101" i="8"/>
  <c r="N144" i="8"/>
  <c r="N88" i="8"/>
  <c r="N100" i="8"/>
  <c r="N640" i="8"/>
  <c r="N941" i="8"/>
  <c r="N937" i="8"/>
  <c r="N31" i="8"/>
  <c r="N249" i="8"/>
  <c r="N283" i="8"/>
  <c r="J2" i="14"/>
  <c r="I2" i="14"/>
  <c r="K2" i="14"/>
  <c r="H2" i="14"/>
  <c r="F18" i="14"/>
  <c r="F17" i="14"/>
  <c r="F16" i="14"/>
  <c r="F15" i="14"/>
  <c r="H15" i="14" s="1"/>
  <c r="F14" i="14"/>
  <c r="G14" i="14" s="1"/>
  <c r="F13" i="14"/>
  <c r="H13" i="14" s="1"/>
  <c r="F12" i="14"/>
  <c r="H12" i="14" s="1"/>
  <c r="F11" i="14"/>
  <c r="H11" i="14" s="1"/>
  <c r="F10" i="14"/>
  <c r="H10" i="14" s="1"/>
  <c r="F9" i="14"/>
  <c r="H9" i="14" s="1"/>
  <c r="F8" i="14"/>
  <c r="F7" i="14"/>
  <c r="H7" i="14" s="1"/>
  <c r="F6" i="14"/>
  <c r="H6" i="14" s="1"/>
  <c r="I511" i="8" l="1"/>
  <c r="K511" i="8" s="1"/>
  <c r="J511" i="8"/>
  <c r="L511" i="8" s="1"/>
  <c r="I311" i="8"/>
  <c r="K311" i="8" s="1"/>
  <c r="J311" i="8"/>
  <c r="L311" i="8" s="1"/>
  <c r="J142" i="8"/>
  <c r="L142" i="8" s="1"/>
  <c r="I142" i="8"/>
  <c r="K142" i="8" s="1"/>
  <c r="J75" i="8"/>
  <c r="I75" i="8"/>
  <c r="I126" i="8"/>
  <c r="K126" i="8" s="1"/>
  <c r="J126" i="8"/>
  <c r="L126" i="8" s="1"/>
  <c r="I338" i="8"/>
  <c r="K338" i="8" s="1"/>
  <c r="J338" i="8"/>
  <c r="L338" i="8" s="1"/>
  <c r="I512" i="8"/>
  <c r="K512" i="8" s="1"/>
  <c r="J512" i="8"/>
  <c r="L512" i="8" s="1"/>
  <c r="J1004" i="8"/>
  <c r="L1004" i="8" s="1"/>
  <c r="I1004" i="8"/>
  <c r="K1004" i="8" s="1"/>
  <c r="I217" i="8"/>
  <c r="K217" i="8" s="1"/>
  <c r="J217" i="8"/>
  <c r="L217" i="8" s="1"/>
  <c r="J218" i="8"/>
  <c r="L218" i="8" s="1"/>
  <c r="I218" i="8"/>
  <c r="K218" i="8" s="1"/>
  <c r="J996" i="8"/>
  <c r="L996" i="8" s="1"/>
  <c r="I996" i="8"/>
  <c r="K996" i="8" s="1"/>
  <c r="I156" i="8"/>
  <c r="K156" i="8" s="1"/>
  <c r="J156" i="8"/>
  <c r="L156" i="8" s="1"/>
  <c r="I509" i="8"/>
  <c r="K509" i="8" s="1"/>
  <c r="J509" i="8"/>
  <c r="L509" i="8" s="1"/>
  <c r="I70" i="8"/>
  <c r="K70" i="8" s="1"/>
  <c r="J70" i="8"/>
  <c r="L70" i="8" s="1"/>
  <c r="J937" i="8"/>
  <c r="L937" i="8" s="1"/>
  <c r="I937" i="8"/>
  <c r="K937" i="8" s="1"/>
  <c r="I88" i="8"/>
  <c r="K88" i="8" s="1"/>
  <c r="J88" i="8"/>
  <c r="L88" i="8" s="1"/>
  <c r="J106" i="8"/>
  <c r="L106" i="8" s="1"/>
  <c r="I106" i="8"/>
  <c r="K106" i="8" s="1"/>
  <c r="J64" i="8"/>
  <c r="L64" i="8" s="1"/>
  <c r="I64" i="8"/>
  <c r="K64" i="8" s="1"/>
  <c r="I144" i="8"/>
  <c r="K144" i="8" s="1"/>
  <c r="J144" i="8"/>
  <c r="L144" i="8" s="1"/>
  <c r="I284" i="8"/>
  <c r="K284" i="8" s="1"/>
  <c r="J284" i="8"/>
  <c r="L284" i="8" s="1"/>
  <c r="I283" i="8"/>
  <c r="K283" i="8" s="1"/>
  <c r="J283" i="8"/>
  <c r="L283" i="8" s="1"/>
  <c r="J640" i="8"/>
  <c r="L640" i="8" s="1"/>
  <c r="I640" i="8"/>
  <c r="K640" i="8" s="1"/>
  <c r="I941" i="8"/>
  <c r="K941" i="8" s="1"/>
  <c r="J941" i="8"/>
  <c r="L941" i="8" s="1"/>
  <c r="I285" i="8"/>
  <c r="K285" i="8" s="1"/>
  <c r="J285" i="8"/>
  <c r="L285" i="8" s="1"/>
  <c r="J302" i="8"/>
  <c r="L302" i="8" s="1"/>
  <c r="I302" i="8"/>
  <c r="K302" i="8" s="1"/>
  <c r="J286" i="8"/>
  <c r="L286" i="8" s="1"/>
  <c r="I286" i="8"/>
  <c r="K286" i="8" s="1"/>
  <c r="H18" i="14"/>
  <c r="G27" i="14"/>
  <c r="G12" i="14"/>
  <c r="G11" i="14"/>
  <c r="G13" i="14"/>
  <c r="H17" i="14"/>
  <c r="G6" i="14"/>
  <c r="G18" i="14"/>
  <c r="H14" i="14"/>
  <c r="H16" i="14"/>
  <c r="H8" i="14"/>
  <c r="G17" i="14"/>
  <c r="G9" i="14"/>
  <c r="G16" i="14"/>
  <c r="G8" i="14"/>
  <c r="G15" i="14"/>
  <c r="G7" i="14"/>
  <c r="G10" i="14"/>
  <c r="I6" i="14" l="1"/>
  <c r="I7" i="14"/>
  <c r="I8" i="14"/>
  <c r="I9" i="14"/>
  <c r="I10" i="14"/>
  <c r="I11" i="14"/>
  <c r="I12" i="14"/>
  <c r="I13" i="14"/>
  <c r="I14" i="14"/>
  <c r="I15" i="14"/>
  <c r="I16" i="14"/>
  <c r="I17" i="14" l="1"/>
  <c r="H24" i="14"/>
  <c r="I18" i="14"/>
  <c r="G24" i="14"/>
  <c r="D11" i="15" l="1"/>
  <c r="F5" i="11" l="1"/>
  <c r="F13" i="11"/>
  <c r="F21" i="11"/>
  <c r="F29" i="11"/>
  <c r="F37" i="11"/>
  <c r="F26" i="11"/>
  <c r="F36" i="11"/>
  <c r="F6" i="11"/>
  <c r="F14" i="11"/>
  <c r="F22" i="11"/>
  <c r="F30" i="11"/>
  <c r="F28" i="11"/>
  <c r="F7" i="11"/>
  <c r="F15" i="11"/>
  <c r="F23" i="11"/>
  <c r="F31" i="11"/>
  <c r="F34" i="11"/>
  <c r="F8" i="11"/>
  <c r="F16" i="11"/>
  <c r="F24" i="11"/>
  <c r="F32" i="11"/>
  <c r="F18" i="11"/>
  <c r="F9" i="11"/>
  <c r="F17" i="11"/>
  <c r="F25" i="11"/>
  <c r="F33" i="11"/>
  <c r="F10" i="11"/>
  <c r="F11" i="11"/>
  <c r="F19" i="11"/>
  <c r="F27" i="11"/>
  <c r="F35" i="11"/>
  <c r="F12" i="11"/>
  <c r="F20" i="11"/>
  <c r="K6" i="11"/>
  <c r="K14" i="11"/>
  <c r="K22" i="11"/>
  <c r="K30" i="11"/>
  <c r="P30" i="11" s="1"/>
  <c r="K5" i="11"/>
  <c r="K7" i="11"/>
  <c r="K15" i="11"/>
  <c r="K23" i="11"/>
  <c r="K31" i="11"/>
  <c r="P31" i="11" s="1"/>
  <c r="K19" i="11"/>
  <c r="K8" i="11"/>
  <c r="K16" i="11"/>
  <c r="K24" i="11"/>
  <c r="K32" i="11"/>
  <c r="P32" i="11" s="1"/>
  <c r="K27" i="11"/>
  <c r="P27" i="11" s="1"/>
  <c r="K9" i="11"/>
  <c r="K17" i="11"/>
  <c r="K25" i="11"/>
  <c r="K33" i="11"/>
  <c r="P33" i="11" s="1"/>
  <c r="K35" i="11"/>
  <c r="P35" i="11" s="1"/>
  <c r="K10" i="11"/>
  <c r="K18" i="11"/>
  <c r="K26" i="11"/>
  <c r="K34" i="11"/>
  <c r="P34" i="11" s="1"/>
  <c r="K11" i="11"/>
  <c r="K12" i="11"/>
  <c r="K20" i="11"/>
  <c r="K28" i="11"/>
  <c r="P28" i="11" s="1"/>
  <c r="K36" i="11"/>
  <c r="P36" i="11" s="1"/>
  <c r="K13" i="11"/>
  <c r="K21" i="11"/>
  <c r="K29" i="11"/>
  <c r="P29" i="11" s="1"/>
  <c r="K37" i="11"/>
  <c r="P37" i="11" s="1"/>
  <c r="J33" i="11"/>
  <c r="J25" i="11"/>
  <c r="J17" i="11"/>
  <c r="J9" i="11"/>
  <c r="I34" i="11"/>
  <c r="I26" i="11"/>
  <c r="I18" i="11"/>
  <c r="I10" i="11"/>
  <c r="H36" i="11"/>
  <c r="H28" i="11"/>
  <c r="H19" i="11"/>
  <c r="H11" i="11"/>
  <c r="L37" i="11"/>
  <c r="Q37" i="11" s="1"/>
  <c r="L29" i="11"/>
  <c r="Q29" i="11" s="1"/>
  <c r="L20" i="11"/>
  <c r="L12" i="11"/>
  <c r="L23" i="11"/>
  <c r="G30" i="11"/>
  <c r="G21" i="11"/>
  <c r="G13" i="11"/>
  <c r="G5" i="11"/>
  <c r="D32" i="11"/>
  <c r="D24" i="11"/>
  <c r="D15" i="11"/>
  <c r="C33" i="11"/>
  <c r="O33" i="11" s="1"/>
  <c r="E33" i="11" s="1"/>
  <c r="C25" i="11"/>
  <c r="C16" i="11"/>
  <c r="C8" i="11"/>
  <c r="J27" i="11"/>
  <c r="I12" i="11"/>
  <c r="H21" i="11"/>
  <c r="L6" i="11"/>
  <c r="C35" i="11"/>
  <c r="O35" i="11" s="1"/>
  <c r="E35" i="11" s="1"/>
  <c r="J18" i="11"/>
  <c r="H37" i="11"/>
  <c r="L21" i="11"/>
  <c r="G6" i="11"/>
  <c r="D25" i="11"/>
  <c r="C9" i="11"/>
  <c r="J32" i="11"/>
  <c r="J24" i="11"/>
  <c r="J16" i="11"/>
  <c r="J8" i="11"/>
  <c r="I33" i="11"/>
  <c r="I25" i="11"/>
  <c r="I17" i="11"/>
  <c r="I9" i="11"/>
  <c r="H35" i="11"/>
  <c r="H27" i="11"/>
  <c r="H18" i="11"/>
  <c r="H10" i="11"/>
  <c r="L36" i="11"/>
  <c r="Q36" i="11" s="1"/>
  <c r="L28" i="11"/>
  <c r="Q28" i="11" s="1"/>
  <c r="L19" i="11"/>
  <c r="L11" i="11"/>
  <c r="G37" i="11"/>
  <c r="G29" i="11"/>
  <c r="G20" i="11"/>
  <c r="G12" i="11"/>
  <c r="G23" i="11"/>
  <c r="D31" i="11"/>
  <c r="D22" i="11"/>
  <c r="D14" i="11"/>
  <c r="D6" i="11"/>
  <c r="C32" i="11"/>
  <c r="O32" i="11" s="1"/>
  <c r="E32" i="11" s="1"/>
  <c r="C24" i="11"/>
  <c r="C15" i="11"/>
  <c r="C7" i="11"/>
  <c r="I36" i="11"/>
  <c r="L22" i="11"/>
  <c r="D17" i="11"/>
  <c r="J34" i="11"/>
  <c r="I19" i="11"/>
  <c r="H12" i="11"/>
  <c r="G31" i="11"/>
  <c r="C26" i="11"/>
  <c r="J31" i="11"/>
  <c r="J23" i="11"/>
  <c r="J15" i="11"/>
  <c r="J7" i="11"/>
  <c r="I32" i="11"/>
  <c r="I24" i="11"/>
  <c r="I16" i="11"/>
  <c r="I8" i="11"/>
  <c r="H34" i="11"/>
  <c r="H26" i="11"/>
  <c r="H17" i="11"/>
  <c r="H9" i="11"/>
  <c r="L35" i="11"/>
  <c r="Q35" i="11" s="1"/>
  <c r="L27" i="11"/>
  <c r="Q27" i="11" s="1"/>
  <c r="L18" i="11"/>
  <c r="L10" i="11"/>
  <c r="G36" i="11"/>
  <c r="G28" i="11"/>
  <c r="G19" i="11"/>
  <c r="G11" i="11"/>
  <c r="D30" i="11"/>
  <c r="D21" i="11"/>
  <c r="D13" i="11"/>
  <c r="C31" i="11"/>
  <c r="O31" i="11" s="1"/>
  <c r="E31" i="11" s="1"/>
  <c r="C22" i="11"/>
  <c r="C14" i="11"/>
  <c r="C6" i="11"/>
  <c r="J35" i="11"/>
  <c r="I20" i="11"/>
  <c r="L31" i="11"/>
  <c r="Q31" i="11" s="1"/>
  <c r="G15" i="11"/>
  <c r="D26" i="11"/>
  <c r="C10" i="11"/>
  <c r="I35" i="11"/>
  <c r="H23" i="11"/>
  <c r="G14" i="11"/>
  <c r="D33" i="11"/>
  <c r="C17" i="11"/>
  <c r="J30" i="11"/>
  <c r="J22" i="11"/>
  <c r="J14" i="11"/>
  <c r="J6" i="11"/>
  <c r="I31" i="11"/>
  <c r="I23" i="11"/>
  <c r="I15" i="11"/>
  <c r="I7" i="11"/>
  <c r="H33" i="11"/>
  <c r="H25" i="11"/>
  <c r="H16" i="11"/>
  <c r="H8" i="11"/>
  <c r="L34" i="11"/>
  <c r="Q34" i="11" s="1"/>
  <c r="L26" i="11"/>
  <c r="Q26" i="11" s="1"/>
  <c r="L17" i="11"/>
  <c r="L9" i="11"/>
  <c r="G35" i="11"/>
  <c r="G27" i="11"/>
  <c r="G18" i="11"/>
  <c r="G10" i="11"/>
  <c r="D37" i="11"/>
  <c r="D29" i="11"/>
  <c r="D20" i="11"/>
  <c r="D12" i="11"/>
  <c r="D23" i="11"/>
  <c r="C30" i="11"/>
  <c r="O30" i="11" s="1"/>
  <c r="E30" i="11" s="1"/>
  <c r="C21" i="11"/>
  <c r="C13" i="11"/>
  <c r="C5" i="11"/>
  <c r="J11" i="11"/>
  <c r="I37" i="11"/>
  <c r="H13" i="11"/>
  <c r="G32" i="11"/>
  <c r="D9" i="11"/>
  <c r="I27" i="11"/>
  <c r="H29" i="11"/>
  <c r="L13" i="11"/>
  <c r="D8" i="11"/>
  <c r="J29" i="11"/>
  <c r="J21" i="11"/>
  <c r="J13" i="11"/>
  <c r="J5" i="11"/>
  <c r="I30" i="11"/>
  <c r="I22" i="11"/>
  <c r="I14" i="11"/>
  <c r="I6" i="11"/>
  <c r="H32" i="11"/>
  <c r="H24" i="11"/>
  <c r="H15" i="11"/>
  <c r="H7" i="11"/>
  <c r="L33" i="11"/>
  <c r="Q33" i="11" s="1"/>
  <c r="L25" i="11"/>
  <c r="Q25" i="11" s="1"/>
  <c r="L16" i="11"/>
  <c r="L8" i="11"/>
  <c r="G34" i="11"/>
  <c r="G26" i="11"/>
  <c r="G17" i="11"/>
  <c r="G9" i="11"/>
  <c r="D36" i="11"/>
  <c r="D28" i="11"/>
  <c r="D19" i="11"/>
  <c r="D11" i="11"/>
  <c r="C37" i="11"/>
  <c r="O37" i="11" s="1"/>
  <c r="E37" i="11" s="1"/>
  <c r="C29" i="11"/>
  <c r="O29" i="11" s="1"/>
  <c r="E29" i="11" s="1"/>
  <c r="C20" i="11"/>
  <c r="C12" i="11"/>
  <c r="C23" i="11"/>
  <c r="J19" i="11"/>
  <c r="I28" i="11"/>
  <c r="H5" i="11"/>
  <c r="G24" i="11"/>
  <c r="C27" i="11"/>
  <c r="O27" i="11" s="1"/>
  <c r="E27" i="11" s="1"/>
  <c r="J10" i="11"/>
  <c r="H20" i="11"/>
  <c r="L5" i="11"/>
  <c r="D16" i="11"/>
  <c r="J36" i="11"/>
  <c r="J28" i="11"/>
  <c r="J20" i="11"/>
  <c r="J12" i="11"/>
  <c r="J37" i="11"/>
  <c r="I29" i="11"/>
  <c r="I21" i="11"/>
  <c r="I13" i="11"/>
  <c r="I5" i="11"/>
  <c r="H31" i="11"/>
  <c r="H22" i="11"/>
  <c r="H14" i="11"/>
  <c r="H6" i="11"/>
  <c r="L32" i="11"/>
  <c r="Q32" i="11" s="1"/>
  <c r="L24" i="11"/>
  <c r="Q24" i="11" s="1"/>
  <c r="L15" i="11"/>
  <c r="L7" i="11"/>
  <c r="G33" i="11"/>
  <c r="G25" i="11"/>
  <c r="G16" i="11"/>
  <c r="G8" i="11"/>
  <c r="D35" i="11"/>
  <c r="D27" i="11"/>
  <c r="D18" i="11"/>
  <c r="D10" i="11"/>
  <c r="C36" i="11"/>
  <c r="O36" i="11" s="1"/>
  <c r="E36" i="11" s="1"/>
  <c r="C28" i="11"/>
  <c r="O28" i="11" s="1"/>
  <c r="E28" i="11" s="1"/>
  <c r="C19" i="11"/>
  <c r="C11" i="11"/>
  <c r="H30" i="11"/>
  <c r="L14" i="11"/>
  <c r="G7" i="11"/>
  <c r="D34" i="11"/>
  <c r="C18" i="11"/>
  <c r="J26" i="11"/>
  <c r="I11" i="11"/>
  <c r="L30" i="11"/>
  <c r="Q30" i="11" s="1"/>
  <c r="G22" i="11"/>
  <c r="C34" i="11"/>
  <c r="O34" i="11" s="1"/>
  <c r="E34" i="11" s="1"/>
  <c r="Q14" i="11" l="1"/>
  <c r="Q22" i="11"/>
  <c r="Q19" i="11"/>
  <c r="Q10" i="11"/>
  <c r="Q21" i="11"/>
  <c r="Q9" i="11"/>
  <c r="Q18" i="11"/>
  <c r="Q5" i="11"/>
  <c r="Q17" i="11"/>
  <c r="Q8" i="11"/>
  <c r="Q23" i="11"/>
  <c r="Q7" i="11"/>
  <c r="Q16" i="11"/>
  <c r="Q13" i="11"/>
  <c r="Q6" i="11"/>
  <c r="Q12" i="11"/>
  <c r="Q15" i="11"/>
  <c r="Q11" i="11"/>
  <c r="Q20" i="11"/>
  <c r="O23" i="11"/>
  <c r="E23" i="11" s="1"/>
  <c r="P23" i="11"/>
  <c r="P24" i="11"/>
  <c r="O24" i="11"/>
  <c r="E24" i="11" s="1"/>
  <c r="P21" i="11"/>
  <c r="O26" i="11"/>
  <c r="E26" i="11" s="1"/>
  <c r="O25" i="11"/>
  <c r="E25" i="11" s="1"/>
  <c r="P26" i="11"/>
  <c r="P25" i="11"/>
  <c r="P13" i="11"/>
  <c r="P18" i="11"/>
  <c r="P7" i="11"/>
  <c r="P15" i="11"/>
  <c r="P10" i="11"/>
  <c r="P5" i="11"/>
  <c r="P16" i="11"/>
  <c r="P20" i="11"/>
  <c r="P8" i="11"/>
  <c r="P22" i="11"/>
  <c r="P12" i="11"/>
  <c r="P19" i="11"/>
  <c r="P14" i="11"/>
  <c r="P11" i="11"/>
  <c r="P17" i="11"/>
  <c r="P6" i="11"/>
  <c r="P9" i="11"/>
  <c r="K38" i="11"/>
  <c r="M9" i="11"/>
  <c r="M34" i="11"/>
  <c r="M15" i="11"/>
  <c r="M14" i="11"/>
  <c r="M33" i="11"/>
  <c r="L38" i="11"/>
  <c r="H13" i="1" s="1"/>
  <c r="M25" i="11"/>
  <c r="O12" i="11"/>
  <c r="E12" i="11" s="1"/>
  <c r="M13" i="11"/>
  <c r="M16" i="11"/>
  <c r="M27" i="11"/>
  <c r="M30" i="11"/>
  <c r="M17" i="11"/>
  <c r="O7" i="11"/>
  <c r="E7" i="11" s="1"/>
  <c r="O5" i="11"/>
  <c r="E5" i="11" s="1"/>
  <c r="O15" i="11"/>
  <c r="E15" i="11" s="1"/>
  <c r="O9" i="11"/>
  <c r="E9" i="11" s="1"/>
  <c r="M18" i="11"/>
  <c r="O11" i="11"/>
  <c r="E11" i="11" s="1"/>
  <c r="O19" i="11"/>
  <c r="E19" i="11" s="1"/>
  <c r="O13" i="11"/>
  <c r="E13" i="11" s="1"/>
  <c r="O17" i="11"/>
  <c r="E17" i="11" s="1"/>
  <c r="O14" i="11"/>
  <c r="E14" i="11" s="1"/>
  <c r="O22" i="11"/>
  <c r="E22" i="11" s="1"/>
  <c r="O21" i="11"/>
  <c r="E21" i="11" s="1"/>
  <c r="O16" i="11"/>
  <c r="E16" i="11" s="1"/>
  <c r="O20" i="11"/>
  <c r="E20" i="11" s="1"/>
  <c r="O10" i="11"/>
  <c r="E10" i="11" s="1"/>
  <c r="O18" i="11"/>
  <c r="E18" i="11" s="1"/>
  <c r="O6" i="11"/>
  <c r="E6" i="11" s="1"/>
  <c r="O8" i="11"/>
  <c r="E8" i="11" s="1"/>
  <c r="M6" i="11"/>
  <c r="M22" i="11"/>
  <c r="M35" i="11"/>
  <c r="M32" i="11"/>
  <c r="M29" i="11"/>
  <c r="M12" i="11"/>
  <c r="M5" i="11"/>
  <c r="M7" i="11"/>
  <c r="M21" i="11"/>
  <c r="M11" i="11"/>
  <c r="M19" i="11"/>
  <c r="M24" i="11"/>
  <c r="M26" i="11"/>
  <c r="M28" i="11"/>
  <c r="M20" i="11"/>
  <c r="M23" i="11"/>
  <c r="M31" i="11"/>
  <c r="M10" i="11"/>
  <c r="M8" i="11"/>
  <c r="M37" i="11"/>
  <c r="M36" i="11"/>
  <c r="T21" i="1"/>
  <c r="T23" i="1"/>
  <c r="D48" i="11" l="1"/>
  <c r="D42" i="11"/>
  <c r="D4" i="16"/>
  <c r="J4" i="16" s="1"/>
  <c r="C5" i="16"/>
  <c r="C4" i="16"/>
  <c r="D6" i="16"/>
  <c r="J6" i="16" s="1"/>
  <c r="C6" i="16"/>
  <c r="D5" i="16"/>
  <c r="J5" i="16" s="1"/>
  <c r="F5" i="15"/>
  <c r="G4" i="15"/>
  <c r="G5" i="15"/>
  <c r="F4" i="15"/>
  <c r="F6" i="15"/>
  <c r="E5" i="15"/>
  <c r="G6" i="15"/>
  <c r="E6" i="15"/>
  <c r="F7" i="15"/>
  <c r="E7" i="15"/>
  <c r="G7" i="15"/>
  <c r="E8" i="15"/>
  <c r="F8" i="15"/>
  <c r="E4" i="15"/>
  <c r="G8" i="15"/>
  <c r="D8" i="15"/>
  <c r="C8" i="15"/>
  <c r="C5" i="15"/>
  <c r="D6" i="15"/>
  <c r="C6" i="15"/>
  <c r="C4" i="15"/>
  <c r="D7" i="15"/>
  <c r="D4" i="15"/>
  <c r="D5" i="15"/>
  <c r="D24" i="19" s="1"/>
  <c r="C7" i="15"/>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B24" i="19" l="1"/>
  <c r="B25" i="19" s="1"/>
  <c r="B21" i="19"/>
  <c r="B22" i="19" s="1"/>
  <c r="H12" i="1"/>
  <c r="F5" i="16"/>
  <c r="H5" i="16"/>
  <c r="E5" i="16"/>
  <c r="G5" i="16"/>
  <c r="I5" i="16"/>
  <c r="I6" i="16"/>
  <c r="F6" i="16"/>
  <c r="H6" i="16"/>
  <c r="E6" i="16"/>
  <c r="G6" i="16"/>
  <c r="I4" i="16"/>
  <c r="F4" i="16"/>
  <c r="E4" i="16"/>
  <c r="H4" i="16"/>
  <c r="G4" i="16"/>
  <c r="D22" i="19"/>
  <c r="K12" i="1" l="1"/>
  <c r="D13" i="15"/>
  <c r="S1110" i="8"/>
  <c r="S1070" i="8"/>
  <c r="S1038" i="8"/>
  <c r="S686" i="8"/>
  <c r="S662" i="8"/>
  <c r="S654" i="8"/>
  <c r="S630" i="8"/>
  <c r="S606" i="8"/>
  <c r="S598" i="8"/>
  <c r="S590" i="8"/>
  <c r="S582" i="8"/>
  <c r="S574" i="8"/>
  <c r="S566" i="8"/>
  <c r="S550" i="8"/>
  <c r="S518" i="8"/>
  <c r="S494" i="8"/>
  <c r="S478" i="8"/>
  <c r="S470" i="8"/>
  <c r="S406" i="8"/>
  <c r="S398" i="8"/>
  <c r="S366" i="8"/>
  <c r="S350" i="8"/>
  <c r="S326" i="8"/>
  <c r="S318" i="8"/>
  <c r="S302" i="8"/>
  <c r="S294" i="8"/>
  <c r="S286" i="8"/>
  <c r="S238" i="8"/>
  <c r="S222" i="8"/>
  <c r="S190" i="8"/>
  <c r="S158" i="8"/>
  <c r="S150" i="8"/>
  <c r="S1102" i="8"/>
  <c r="S1062" i="8"/>
  <c r="S1030" i="8"/>
  <c r="S1022" i="8"/>
  <c r="S1014" i="8"/>
  <c r="S990" i="8"/>
  <c r="S694" i="8"/>
  <c r="S670" i="8"/>
  <c r="S542" i="8"/>
  <c r="S526" i="8"/>
  <c r="S486" i="8"/>
  <c r="S382" i="8"/>
  <c r="S1133" i="8"/>
  <c r="S1117" i="8"/>
  <c r="S1101" i="8"/>
  <c r="S1093" i="8"/>
  <c r="S1085" i="8"/>
  <c r="S1077" i="8"/>
  <c r="S1069" i="8"/>
  <c r="S1061" i="8"/>
  <c r="S1053" i="8"/>
  <c r="S1045" i="8"/>
  <c r="S1029" i="8"/>
  <c r="S1021" i="8"/>
  <c r="S1013" i="8"/>
  <c r="S1005" i="8"/>
  <c r="S997" i="8"/>
  <c r="S989" i="8"/>
  <c r="S965" i="8"/>
  <c r="S957" i="8"/>
  <c r="S949" i="8"/>
  <c r="S941" i="8"/>
  <c r="S925" i="8"/>
  <c r="S901" i="8"/>
  <c r="S893" i="8"/>
  <c r="S885" i="8"/>
  <c r="S877" i="8"/>
  <c r="S869" i="8"/>
  <c r="S861" i="8"/>
  <c r="S853" i="8"/>
  <c r="S845" i="8"/>
  <c r="S837" i="8"/>
  <c r="S829" i="8"/>
  <c r="S821" i="8"/>
  <c r="S813" i="8"/>
  <c r="S805" i="8"/>
  <c r="S797" i="8"/>
  <c r="S789" i="8"/>
  <c r="S781" i="8"/>
  <c r="S773" i="8"/>
  <c r="S765" i="8"/>
  <c r="S749" i="8"/>
  <c r="S741" i="8"/>
  <c r="S733" i="8"/>
  <c r="S725" i="8"/>
  <c r="S717" i="8"/>
  <c r="S709" i="8"/>
  <c r="S701" i="8"/>
  <c r="S693" i="8"/>
  <c r="S685" i="8"/>
  <c r="S677" i="8"/>
  <c r="S669" i="8"/>
  <c r="S653" i="8"/>
  <c r="S645" i="8"/>
  <c r="S605" i="8"/>
  <c r="S597" i="8"/>
  <c r="S589" i="8"/>
  <c r="S581" i="8"/>
  <c r="S573" i="8"/>
  <c r="S565" i="8"/>
  <c r="S557" i="8"/>
  <c r="S549" i="8"/>
  <c r="S533" i="8"/>
  <c r="S525" i="8"/>
  <c r="S509" i="8"/>
  <c r="S493" i="8"/>
  <c r="S485" i="8"/>
  <c r="S477" i="8"/>
  <c r="S453" i="8"/>
  <c r="S445" i="8"/>
  <c r="S405" i="8"/>
  <c r="S397" i="8"/>
  <c r="S373" i="8"/>
  <c r="S349" i="8"/>
  <c r="S341" i="8"/>
  <c r="S325" i="8"/>
  <c r="S317" i="8"/>
  <c r="S293" i="8"/>
  <c r="S285" i="8"/>
  <c r="S237" i="8"/>
  <c r="S221" i="8"/>
  <c r="S1094" i="8"/>
  <c r="S1054" i="8"/>
  <c r="S998" i="8"/>
  <c r="S702" i="8"/>
  <c r="S678" i="8"/>
  <c r="S646" i="8"/>
  <c r="S534" i="8"/>
  <c r="S454" i="8"/>
  <c r="S374" i="8"/>
  <c r="S1141" i="8"/>
  <c r="S1125" i="8"/>
  <c r="S1109" i="8"/>
  <c r="S1140" i="8"/>
  <c r="S1132" i="8"/>
  <c r="S1124" i="8"/>
  <c r="S1116" i="8"/>
  <c r="S1108" i="8"/>
  <c r="S1100" i="8"/>
  <c r="S1092" i="8"/>
  <c r="S1076" i="8"/>
  <c r="S1068" i="8"/>
  <c r="S1060" i="8"/>
  <c r="S1052" i="8"/>
  <c r="S1044" i="8"/>
  <c r="S1036" i="8"/>
  <c r="S1028" i="8"/>
  <c r="S1020" i="8"/>
  <c r="S1012" i="8"/>
  <c r="S1004" i="8"/>
  <c r="S996" i="8"/>
  <c r="S964" i="8"/>
  <c r="S956" i="8"/>
  <c r="S948" i="8"/>
  <c r="S940" i="8"/>
  <c r="S924" i="8"/>
  <c r="S916" i="8"/>
  <c r="S908" i="8"/>
  <c r="S900" i="8"/>
  <c r="S892" i="8"/>
  <c r="S884" i="8"/>
  <c r="S876" i="8"/>
  <c r="S868" i="8"/>
  <c r="S860" i="8"/>
  <c r="S852" i="8"/>
  <c r="S844" i="8"/>
  <c r="S836" i="8"/>
  <c r="S828" i="8"/>
  <c r="S820" i="8"/>
  <c r="S812" i="8"/>
  <c r="S804" i="8"/>
  <c r="S796" i="8"/>
  <c r="S788" i="8"/>
  <c r="S780" i="8"/>
  <c r="S772" i="8"/>
  <c r="S756" i="8"/>
  <c r="S748" i="8"/>
  <c r="S740" i="8"/>
  <c r="S732" i="8"/>
  <c r="S724" i="8"/>
  <c r="S716" i="8"/>
  <c r="S708" i="8"/>
  <c r="S700" i="8"/>
  <c r="S684" i="8"/>
  <c r="S676" i="8"/>
  <c r="S668" i="8"/>
  <c r="S660" i="8"/>
  <c r="S652" i="8"/>
  <c r="S644" i="8"/>
  <c r="S604" i="8"/>
  <c r="S588" i="8"/>
  <c r="S580" i="8"/>
  <c r="S572" i="8"/>
  <c r="S564" i="8"/>
  <c r="S556" i="8"/>
  <c r="S540" i="8"/>
  <c r="S532" i="8"/>
  <c r="S524" i="8"/>
  <c r="S516" i="8"/>
  <c r="S492" i="8"/>
  <c r="S484" i="8"/>
  <c r="S476" i="8"/>
  <c r="S468" i="8"/>
  <c r="S460" i="8"/>
  <c r="S452" i="8"/>
  <c r="S444" i="8"/>
  <c r="S404" i="8"/>
  <c r="S396" i="8"/>
  <c r="S372" i="8"/>
  <c r="S348" i="8"/>
  <c r="S316" i="8"/>
  <c r="S308" i="8"/>
  <c r="S252" i="8"/>
  <c r="S236" i="8"/>
  <c r="S220" i="8"/>
  <c r="S156" i="8"/>
  <c r="S140" i="8"/>
  <c r="S132" i="8"/>
  <c r="S92" i="8"/>
  <c r="S1126" i="8"/>
  <c r="S1078" i="8"/>
  <c r="S1046" i="8"/>
  <c r="S1006" i="8"/>
  <c r="S974" i="8"/>
  <c r="S966" i="8"/>
  <c r="S958" i="8"/>
  <c r="S950" i="8"/>
  <c r="S942" i="8"/>
  <c r="S926" i="8"/>
  <c r="S918" i="8"/>
  <c r="S910" i="8"/>
  <c r="S902" i="8"/>
  <c r="S894" i="8"/>
  <c r="S886" i="8"/>
  <c r="S878" i="8"/>
  <c r="S870" i="8"/>
  <c r="S862" i="8"/>
  <c r="S854" i="8"/>
  <c r="S846" i="8"/>
  <c r="S838" i="8"/>
  <c r="S830" i="8"/>
  <c r="S822" i="8"/>
  <c r="S814" i="8"/>
  <c r="S806" i="8"/>
  <c r="S798" i="8"/>
  <c r="S790" i="8"/>
  <c r="S782" i="8"/>
  <c r="S774" i="8"/>
  <c r="S766" i="8"/>
  <c r="S758" i="8"/>
  <c r="S750" i="8"/>
  <c r="S742" i="8"/>
  <c r="S734" i="8"/>
  <c r="S726" i="8"/>
  <c r="S718" i="8"/>
  <c r="S710" i="8"/>
  <c r="S1139" i="8"/>
  <c r="S1131" i="8"/>
  <c r="S1115" i="8"/>
  <c r="S1107" i="8"/>
  <c r="S1099" i="8"/>
  <c r="S1091" i="8"/>
  <c r="S1083" i="8"/>
  <c r="S1075" i="8"/>
  <c r="S1067" i="8"/>
  <c r="S1059" i="8"/>
  <c r="S1051" i="8"/>
  <c r="S1043" i="8"/>
  <c r="S1035" i="8"/>
  <c r="S1027" i="8"/>
  <c r="S1019" i="8"/>
  <c r="S1011" i="8"/>
  <c r="S1003" i="8"/>
  <c r="S987" i="8"/>
  <c r="S971" i="8"/>
  <c r="S963" i="8"/>
  <c r="S955" i="8"/>
  <c r="S947" i="8"/>
  <c r="S939" i="8"/>
  <c r="S931" i="8"/>
  <c r="S915" i="8"/>
  <c r="S891" i="8"/>
  <c r="S883" i="8"/>
  <c r="S875" i="8"/>
  <c r="S867" i="8"/>
  <c r="S859" i="8"/>
  <c r="S851" i="8"/>
  <c r="S843" i="8"/>
  <c r="S835" i="8"/>
  <c r="S827" i="8"/>
  <c r="S819" i="8"/>
  <c r="S811" i="8"/>
  <c r="S803" i="8"/>
  <c r="S795" i="8"/>
  <c r="S787" i="8"/>
  <c r="S779" i="8"/>
  <c r="S771" i="8"/>
  <c r="S763" i="8"/>
  <c r="S755" i="8"/>
  <c r="S747" i="8"/>
  <c r="S739" i="8"/>
  <c r="S731" i="8"/>
  <c r="S723" i="8"/>
  <c r="S715" i="8"/>
  <c r="S707" i="8"/>
  <c r="S699" i="8"/>
  <c r="S683" i="8"/>
  <c r="S675" i="8"/>
  <c r="S667" i="8"/>
  <c r="S643" i="8"/>
  <c r="S619" i="8"/>
  <c r="S611" i="8"/>
  <c r="S603" i="8"/>
  <c r="S595" i="8"/>
  <c r="S587" i="8"/>
  <c r="S579" i="8"/>
  <c r="S571" i="8"/>
  <c r="S563" i="8"/>
  <c r="S555" i="8"/>
  <c r="S547" i="8"/>
  <c r="S539" i="8"/>
  <c r="S531" i="8"/>
  <c r="S523" i="8"/>
  <c r="S491" i="8"/>
  <c r="S483" i="8"/>
  <c r="S475" i="8"/>
  <c r="S467" i="8"/>
  <c r="S459" i="8"/>
  <c r="S451" i="8"/>
  <c r="S411" i="8"/>
  <c r="S403" i="8"/>
  <c r="S355" i="8"/>
  <c r="S323" i="8"/>
  <c r="S291" i="8"/>
  <c r="S275" i="8"/>
  <c r="S267" i="8"/>
  <c r="S251" i="8"/>
  <c r="S235" i="8"/>
  <c r="S131" i="8"/>
  <c r="S123" i="8"/>
  <c r="S3" i="8"/>
  <c r="S1118" i="8"/>
  <c r="S1138" i="8"/>
  <c r="S1130" i="8"/>
  <c r="S1106" i="8"/>
  <c r="S1098" i="8"/>
  <c r="S1090" i="8"/>
  <c r="S1082" i="8"/>
  <c r="S1074" i="8"/>
  <c r="S1066" i="8"/>
  <c r="S1058" i="8"/>
  <c r="S1050" i="8"/>
  <c r="S1042" i="8"/>
  <c r="S1034" i="8"/>
  <c r="S1026" i="8"/>
  <c r="S1018" i="8"/>
  <c r="S1010" i="8"/>
  <c r="S1002" i="8"/>
  <c r="S994" i="8"/>
  <c r="S986" i="8"/>
  <c r="S978" i="8"/>
  <c r="S962" i="8"/>
  <c r="S954" i="8"/>
  <c r="S946" i="8"/>
  <c r="S930" i="8"/>
  <c r="S922" i="8"/>
  <c r="S898" i="8"/>
  <c r="S890" i="8"/>
  <c r="S882" i="8"/>
  <c r="S874" i="8"/>
  <c r="S866" i="8"/>
  <c r="S858" i="8"/>
  <c r="S850" i="8"/>
  <c r="S842" i="8"/>
  <c r="S834" i="8"/>
  <c r="S826" i="8"/>
  <c r="S818" i="8"/>
  <c r="S810" i="8"/>
  <c r="S802" i="8"/>
  <c r="S794" i="8"/>
  <c r="S786" i="8"/>
  <c r="S778" i="8"/>
  <c r="S770" i="8"/>
  <c r="S762" i="8"/>
  <c r="S754" i="8"/>
  <c r="S746" i="8"/>
  <c r="S738" i="8"/>
  <c r="S730" i="8"/>
  <c r="S722" i="8"/>
  <c r="S714" i="8"/>
  <c r="S706" i="8"/>
  <c r="S690" i="8"/>
  <c r="S682" i="8"/>
  <c r="S674" i="8"/>
  <c r="S666" i="8"/>
  <c r="S650" i="8"/>
  <c r="S642" i="8"/>
  <c r="S634" i="8"/>
  <c r="S626" i="8"/>
  <c r="S618" i="8"/>
  <c r="S610" i="8"/>
  <c r="S602" i="8"/>
  <c r="S586" i="8"/>
  <c r="S578" i="8"/>
  <c r="S570" i="8"/>
  <c r="S562" i="8"/>
  <c r="S554" i="8"/>
  <c r="S546" i="8"/>
  <c r="S538" i="8"/>
  <c r="S530" i="8"/>
  <c r="S522" i="8"/>
  <c r="S514" i="8"/>
  <c r="S490" i="8"/>
  <c r="S482" i="8"/>
  <c r="S474" i="8"/>
  <c r="S458" i="8"/>
  <c r="S450" i="8"/>
  <c r="S402" i="8"/>
  <c r="S394" i="8"/>
  <c r="S386" i="8"/>
  <c r="S378" i="8"/>
  <c r="S370" i="8"/>
  <c r="S354" i="8"/>
  <c r="S346" i="8"/>
  <c r="S322" i="8"/>
  <c r="S290" i="8"/>
  <c r="S266" i="8"/>
  <c r="S218" i="8"/>
  <c r="S210" i="8"/>
  <c r="S186" i="8"/>
  <c r="S178" i="8"/>
  <c r="S1127" i="8"/>
  <c r="S1142" i="8"/>
  <c r="S1134" i="8"/>
  <c r="S1086" i="8"/>
  <c r="S1145" i="8"/>
  <c r="S1137" i="8"/>
  <c r="S1129" i="8"/>
  <c r="S1121" i="8"/>
  <c r="S1113" i="8"/>
  <c r="S1105" i="8"/>
  <c r="S1097" i="8"/>
  <c r="S1089" i="8"/>
  <c r="S1081" i="8"/>
  <c r="S1073" i="8"/>
  <c r="S1065" i="8"/>
  <c r="S1057" i="8"/>
  <c r="S1049" i="8"/>
  <c r="S1041" i="8"/>
  <c r="S1025" i="8"/>
  <c r="S1017" i="8"/>
  <c r="S1009" i="8"/>
  <c r="S1001" i="8"/>
  <c r="S993" i="8"/>
  <c r="S985" i="8"/>
  <c r="S969" i="8"/>
  <c r="S961" i="8"/>
  <c r="S953" i="8"/>
  <c r="S945" i="8"/>
  <c r="S937" i="8"/>
  <c r="S921" i="8"/>
  <c r="S905" i="8"/>
  <c r="S897" i="8"/>
  <c r="S889" i="8"/>
  <c r="S881" i="8"/>
  <c r="S873" i="8"/>
  <c r="S865" i="8"/>
  <c r="S857" i="8"/>
  <c r="S849" i="8"/>
  <c r="S841" i="8"/>
  <c r="S833" i="8"/>
  <c r="S825" i="8"/>
  <c r="S817" i="8"/>
  <c r="S809" i="8"/>
  <c r="S801" i="8"/>
  <c r="S793" i="8"/>
  <c r="S785" i="8"/>
  <c r="S777" i="8"/>
  <c r="S769" i="8"/>
  <c r="S761" i="8"/>
  <c r="S753" i="8"/>
  <c r="S745" i="8"/>
  <c r="S737" i="8"/>
  <c r="S729" i="8"/>
  <c r="S721" i="8"/>
  <c r="S713" i="8"/>
  <c r="S705" i="8"/>
  <c r="S697" i="8"/>
  <c r="S681" i="8"/>
  <c r="S673" i="8"/>
  <c r="S665" i="8"/>
  <c r="S657" i="8"/>
  <c r="S649" i="8"/>
  <c r="S641" i="8"/>
  <c r="S633" i="8"/>
  <c r="S609" i="8"/>
  <c r="S601" i="8"/>
  <c r="S585" i="8"/>
  <c r="S577" i="8"/>
  <c r="S569" i="8"/>
  <c r="S561" i="8"/>
  <c r="S553" i="8"/>
  <c r="S545" i="8"/>
  <c r="S529" i="8"/>
  <c r="S505" i="8"/>
  <c r="S497" i="8"/>
  <c r="S489" i="8"/>
  <c r="S481" i="8"/>
  <c r="S473" i="8"/>
  <c r="S457" i="8"/>
  <c r="S449" i="8"/>
  <c r="S441" i="8"/>
  <c r="S409" i="8"/>
  <c r="S401" i="8"/>
  <c r="S393" i="8"/>
  <c r="S377" i="8"/>
  <c r="S369" i="8"/>
  <c r="S353" i="8"/>
  <c r="S345" i="8"/>
  <c r="S321" i="8"/>
  <c r="S297" i="8"/>
  <c r="S289" i="8"/>
  <c r="S273" i="8"/>
  <c r="S249" i="8"/>
  <c r="S241" i="8"/>
  <c r="S193" i="8"/>
  <c r="S1143" i="8"/>
  <c r="S1135" i="8"/>
  <c r="S1144" i="8"/>
  <c r="S1136" i="8"/>
  <c r="S1128" i="8"/>
  <c r="S1120" i="8"/>
  <c r="S1112" i="8"/>
  <c r="S1104" i="8"/>
  <c r="S1096" i="8"/>
  <c r="S1088" i="8"/>
  <c r="S1080" i="8"/>
  <c r="S1072" i="8"/>
  <c r="S1064" i="8"/>
  <c r="S1056" i="8"/>
  <c r="S1048" i="8"/>
  <c r="S1024" i="8"/>
  <c r="S1016" i="8"/>
  <c r="S1008" i="8"/>
  <c r="S1000" i="8"/>
  <c r="S968" i="8"/>
  <c r="S952" i="8"/>
  <c r="S944" i="8"/>
  <c r="S936" i="8"/>
  <c r="S920" i="8"/>
  <c r="S912" i="8"/>
  <c r="S896" i="8"/>
  <c r="S888" i="8"/>
  <c r="S880" i="8"/>
  <c r="S872" i="8"/>
  <c r="S864" i="8"/>
  <c r="S856" i="8"/>
  <c r="S848" i="8"/>
  <c r="S840" i="8"/>
  <c r="S832" i="8"/>
  <c r="S824" i="8"/>
  <c r="S816" i="8"/>
  <c r="S808" i="8"/>
  <c r="S800" i="8"/>
  <c r="S792" i="8"/>
  <c r="S784" i="8"/>
  <c r="S776" i="8"/>
  <c r="S768" i="8"/>
  <c r="S760" i="8"/>
  <c r="S752" i="8"/>
  <c r="S744" i="8"/>
  <c r="S736" i="8"/>
  <c r="S728" i="8"/>
  <c r="S720" i="8"/>
  <c r="S712" i="8"/>
  <c r="S704" i="8"/>
  <c r="S696" i="8"/>
  <c r="S688" i="8"/>
  <c r="S680" i="8"/>
  <c r="S672" i="8"/>
  <c r="S656" i="8"/>
  <c r="S648" i="8"/>
  <c r="S640" i="8"/>
  <c r="S632" i="8"/>
  <c r="S608" i="8"/>
  <c r="S600" i="8"/>
  <c r="S592" i="8"/>
  <c r="S584" i="8"/>
  <c r="S576" i="8"/>
  <c r="S568" i="8"/>
  <c r="S560" i="8"/>
  <c r="S552" i="8"/>
  <c r="S544" i="8"/>
  <c r="S528" i="8"/>
  <c r="S520" i="8"/>
  <c r="S504" i="8"/>
  <c r="S496" i="8"/>
  <c r="S488" i="8"/>
  <c r="S480" i="8"/>
  <c r="S448" i="8"/>
  <c r="S440" i="8"/>
  <c r="S408" i="8"/>
  <c r="S400" i="8"/>
  <c r="S392" i="8"/>
  <c r="S376" i="8"/>
  <c r="S368" i="8"/>
  <c r="S352" i="8"/>
  <c r="S272" i="8"/>
  <c r="S248" i="8"/>
  <c r="S240" i="8"/>
  <c r="S224" i="8"/>
  <c r="S192" i="8"/>
  <c r="S144" i="8"/>
  <c r="S72" i="8"/>
  <c r="S8" i="8"/>
  <c r="S1119" i="8"/>
  <c r="S1111" i="8"/>
  <c r="S1103" i="8"/>
  <c r="S1095" i="8"/>
  <c r="S1087" i="8"/>
  <c r="S1079" i="8"/>
  <c r="S1071" i="8"/>
  <c r="S1063" i="8"/>
  <c r="S1055" i="8"/>
  <c r="S1047" i="8"/>
  <c r="S1039" i="8"/>
  <c r="S1031" i="8"/>
  <c r="S1023" i="8"/>
  <c r="S1015" i="8"/>
  <c r="S1007" i="8"/>
  <c r="S999" i="8"/>
  <c r="S991" i="8"/>
  <c r="S959" i="8"/>
  <c r="S951" i="8"/>
  <c r="S943" i="8"/>
  <c r="S927" i="8"/>
  <c r="S919" i="8"/>
  <c r="S903" i="8"/>
  <c r="S895" i="8"/>
  <c r="S887" i="8"/>
  <c r="S879" i="8"/>
  <c r="S871" i="8"/>
  <c r="S863" i="8"/>
  <c r="S855" i="8"/>
  <c r="S847" i="8"/>
  <c r="S839" i="8"/>
  <c r="S831" i="8"/>
  <c r="S823" i="8"/>
  <c r="S815" i="8"/>
  <c r="S807" i="8"/>
  <c r="S799" i="8"/>
  <c r="S791" i="8"/>
  <c r="S783" i="8"/>
  <c r="S775" i="8"/>
  <c r="S767" i="8"/>
  <c r="S759" i="8"/>
  <c r="S751" i="8"/>
  <c r="S743" i="8"/>
  <c r="S735" i="8"/>
  <c r="S727" i="8"/>
  <c r="S719" i="8"/>
  <c r="S711" i="8"/>
  <c r="S703" i="8"/>
  <c r="S695" i="8"/>
  <c r="S679" i="8"/>
  <c r="S671" i="8"/>
  <c r="S663" i="8"/>
  <c r="S655" i="8"/>
  <c r="S647" i="8"/>
  <c r="S607" i="8"/>
  <c r="S599" i="8"/>
  <c r="S591" i="8"/>
  <c r="S583" i="8"/>
  <c r="S575" i="8"/>
  <c r="S567" i="8"/>
  <c r="S559" i="8"/>
  <c r="S551" i="8"/>
  <c r="S543" i="8"/>
  <c r="S535" i="8"/>
  <c r="S527" i="8"/>
  <c r="S519" i="8"/>
  <c r="S495" i="8"/>
  <c r="S487" i="8"/>
  <c r="S479" i="8"/>
  <c r="S471" i="8"/>
  <c r="S463" i="8"/>
  <c r="S447" i="8"/>
  <c r="S407" i="8"/>
  <c r="S391" i="8"/>
  <c r="S375" i="8"/>
  <c r="S351" i="8"/>
  <c r="S343" i="8"/>
  <c r="S319" i="8"/>
  <c r="S311" i="8"/>
  <c r="S303" i="8"/>
  <c r="S239" i="8"/>
  <c r="S191" i="8"/>
  <c r="H4" i="6" l="1"/>
  <c r="H7" i="6"/>
  <c r="H11" i="6"/>
  <c r="H23" i="6"/>
  <c r="H25" i="6"/>
  <c r="H32" i="6"/>
  <c r="H44" i="6"/>
  <c r="H51" i="6"/>
  <c r="H62" i="6"/>
  <c r="H66" i="6"/>
  <c r="H67" i="6"/>
  <c r="H76" i="6"/>
  <c r="H91" i="6"/>
  <c r="H106" i="6"/>
  <c r="H108" i="6"/>
  <c r="H115" i="6"/>
  <c r="H139" i="6"/>
  <c r="I139" i="6" s="1"/>
  <c r="H140" i="6"/>
  <c r="H142" i="6"/>
  <c r="H154" i="6"/>
  <c r="H155" i="6"/>
  <c r="H163" i="6"/>
  <c r="H171" i="6"/>
  <c r="I171" i="6" s="1"/>
  <c r="H178" i="6"/>
  <c r="H193" i="6"/>
  <c r="H218" i="6"/>
  <c r="H219" i="6"/>
  <c r="H220" i="6"/>
  <c r="H242" i="6"/>
  <c r="H251" i="6"/>
  <c r="H275" i="6"/>
  <c r="H323" i="6"/>
  <c r="H363" i="6"/>
  <c r="H370" i="6"/>
  <c r="H371" i="6"/>
  <c r="H394" i="6"/>
  <c r="H395" i="6"/>
  <c r="H419" i="6"/>
  <c r="H424" i="6"/>
  <c r="H427" i="6"/>
  <c r="H435" i="6"/>
  <c r="H483" i="6"/>
  <c r="H491" i="6"/>
  <c r="H497" i="6"/>
  <c r="H499" i="6"/>
  <c r="H501" i="6"/>
  <c r="H504" i="6"/>
  <c r="H506" i="6"/>
  <c r="H507" i="6"/>
  <c r="H563" i="6"/>
  <c r="H579" i="6"/>
  <c r="H603" i="6"/>
  <c r="I603" i="6" s="1"/>
  <c r="H611" i="6"/>
  <c r="H616" i="6"/>
  <c r="H618" i="6"/>
  <c r="H619" i="6"/>
  <c r="H627" i="6"/>
  <c r="H635" i="6"/>
  <c r="H643" i="6"/>
  <c r="H651" i="6"/>
  <c r="H659" i="6"/>
  <c r="H675" i="6"/>
  <c r="H691" i="6"/>
  <c r="H699" i="6"/>
  <c r="H707" i="6"/>
  <c r="H715" i="6"/>
  <c r="H739" i="6"/>
  <c r="H747" i="6"/>
  <c r="H755" i="6"/>
  <c r="H787" i="6"/>
  <c r="I787" i="6" s="1"/>
  <c r="H795" i="6"/>
  <c r="H803" i="6"/>
  <c r="H819" i="6"/>
  <c r="H827" i="6"/>
  <c r="H875" i="6"/>
  <c r="H891" i="6"/>
  <c r="H899" i="6"/>
  <c r="H907" i="6"/>
  <c r="H915" i="6"/>
  <c r="H931" i="6"/>
  <c r="H939" i="6"/>
  <c r="H947" i="6"/>
  <c r="H955" i="6"/>
  <c r="H963" i="6"/>
  <c r="H971" i="6"/>
  <c r="H979" i="6"/>
  <c r="H987" i="6"/>
  <c r="H1003" i="6"/>
  <c r="H1011" i="6"/>
  <c r="H1019" i="6"/>
  <c r="H1035" i="6"/>
  <c r="H1043" i="6"/>
  <c r="H1051" i="6"/>
  <c r="H1067" i="6"/>
  <c r="H1083" i="6"/>
  <c r="H1089" i="6"/>
  <c r="H1091" i="6"/>
  <c r="H1095" i="6"/>
  <c r="H1097" i="6"/>
  <c r="H1098" i="6"/>
  <c r="H1099" i="6"/>
  <c r="H1106" i="6"/>
  <c r="H1107" i="6"/>
  <c r="H1115" i="6"/>
  <c r="H1131" i="6"/>
  <c r="H1139" i="6"/>
  <c r="H1147" i="6"/>
  <c r="H1155" i="6"/>
  <c r="H1163" i="6"/>
  <c r="H1179" i="6"/>
  <c r="H1187" i="6"/>
  <c r="H1191" i="6"/>
  <c r="H1195" i="6"/>
  <c r="H1203" i="6"/>
  <c r="H1211" i="6"/>
  <c r="H1227" i="6"/>
  <c r="H1251" i="6"/>
  <c r="H1259" i="6"/>
  <c r="H1267" i="6"/>
  <c r="H1275" i="6"/>
  <c r="H1283" i="6"/>
  <c r="H1299" i="6"/>
  <c r="H1307" i="6"/>
  <c r="H1323" i="6"/>
  <c r="H1331" i="6"/>
  <c r="H1339" i="6"/>
  <c r="H1347" i="6"/>
  <c r="H1355" i="6"/>
  <c r="H1371" i="6"/>
  <c r="H1379" i="6"/>
  <c r="H1403" i="6"/>
  <c r="H1411" i="6"/>
  <c r="H1419" i="6"/>
  <c r="H1427" i="6"/>
  <c r="H1435" i="6"/>
  <c r="H1443" i="6"/>
  <c r="H1451" i="6"/>
  <c r="H1459" i="6"/>
  <c r="H1467" i="6"/>
  <c r="H1475" i="6"/>
  <c r="H1483" i="6"/>
  <c r="H1491" i="6"/>
  <c r="H1499" i="6"/>
  <c r="H1507" i="6"/>
  <c r="H1515" i="6"/>
  <c r="H1523" i="6"/>
  <c r="H1531" i="6"/>
  <c r="H1547" i="6"/>
  <c r="H1555" i="6"/>
  <c r="H1563" i="6"/>
  <c r="H1571" i="6"/>
  <c r="H1595" i="6"/>
  <c r="H1603" i="6"/>
  <c r="H1611" i="6"/>
  <c r="H1619" i="6"/>
  <c r="I1619" i="6" s="1"/>
  <c r="H1635" i="6"/>
  <c r="H1643" i="6"/>
  <c r="H1651" i="6"/>
  <c r="H1659" i="6"/>
  <c r="H1667" i="6"/>
  <c r="H1675" i="6"/>
  <c r="H1683" i="6"/>
  <c r="H1691" i="6"/>
  <c r="H1699" i="6"/>
  <c r="H1707" i="6"/>
  <c r="H1709" i="6"/>
  <c r="H1711" i="6"/>
  <c r="H1715" i="6"/>
  <c r="H1723" i="6"/>
  <c r="H1731"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5" i="6"/>
  <c r="H1811" i="6"/>
  <c r="H1817" i="6"/>
  <c r="H1820" i="6"/>
  <c r="H1827" i="6"/>
  <c r="H1828" i="6"/>
  <c r="H1830" i="6"/>
  <c r="H1833" i="6"/>
  <c r="H1835" i="6"/>
  <c r="H1843" i="6"/>
  <c r="H1844" i="6"/>
  <c r="H1845" i="6"/>
  <c r="H1851" i="6"/>
  <c r="H1852" i="6"/>
  <c r="H1855" i="6"/>
  <c r="H1861" i="6"/>
  <c r="H1863" i="6"/>
  <c r="H1866" i="6"/>
  <c r="H1867" i="6"/>
  <c r="H1868" i="6"/>
  <c r="H1869" i="6"/>
  <c r="H1870" i="6"/>
  <c r="H1875" i="6"/>
  <c r="H1877" i="6"/>
  <c r="H1879" i="6"/>
  <c r="H1880" i="6"/>
  <c r="H1881" i="6"/>
  <c r="H1883" i="6"/>
  <c r="H1886" i="6"/>
  <c r="H1889" i="6"/>
  <c r="H1891" i="6"/>
  <c r="H1893" i="6"/>
  <c r="H1899" i="6"/>
  <c r="H1900" i="6"/>
  <c r="H1906" i="6"/>
  <c r="H1907" i="6"/>
  <c r="H1910" i="6"/>
  <c r="H1915" i="6"/>
  <c r="H1920" i="6"/>
  <c r="H1922" i="6"/>
  <c r="H1923" i="6"/>
  <c r="H1924" i="6"/>
  <c r="H1931" i="6"/>
  <c r="H1932" i="6"/>
  <c r="H1934" i="6"/>
  <c r="H1936" i="6"/>
  <c r="H1939" i="6"/>
  <c r="H1942" i="6"/>
  <c r="H1947" i="6"/>
  <c r="H1952" i="6"/>
  <c r="H1963" i="6"/>
  <c r="H1966" i="6"/>
  <c r="H1971" i="6"/>
  <c r="H1977" i="6"/>
  <c r="H1978" i="6"/>
  <c r="H1979" i="6"/>
  <c r="H1980" i="6"/>
  <c r="H1985" i="6"/>
  <c r="H1986" i="6"/>
  <c r="H1987" i="6"/>
  <c r="H1995" i="6"/>
  <c r="H2003" i="6"/>
  <c r="H2010" i="6"/>
  <c r="H2011" i="6"/>
  <c r="H2019" i="6"/>
  <c r="H2027" i="6"/>
  <c r="H2035" i="6"/>
  <c r="H2043" i="6"/>
  <c r="H2051" i="6"/>
  <c r="H2059" i="6"/>
  <c r="H2067" i="6"/>
  <c r="H2075" i="6"/>
  <c r="H2083" i="6"/>
  <c r="H2091" i="6"/>
  <c r="H2099" i="6"/>
  <c r="H2107" i="6"/>
  <c r="H2115" i="6"/>
  <c r="H2118" i="6"/>
  <c r="H2123" i="6"/>
  <c r="H2131" i="6"/>
  <c r="H2139" i="6"/>
  <c r="H2147" i="6"/>
  <c r="H2155" i="6"/>
  <c r="H2171" i="6"/>
  <c r="H2179" i="6"/>
  <c r="H2187" i="6"/>
  <c r="H2195" i="6"/>
  <c r="H2211" i="6"/>
  <c r="H2219" i="6"/>
  <c r="H2227" i="6"/>
  <c r="H2235" i="6"/>
  <c r="H2243" i="6"/>
  <c r="H2251" i="6"/>
  <c r="H2259" i="6"/>
  <c r="H2267" i="6"/>
  <c r="H2275" i="6"/>
  <c r="H2283" i="6"/>
  <c r="H2291" i="6"/>
  <c r="H2299" i="6"/>
  <c r="H2315" i="6"/>
  <c r="H2323" i="6"/>
  <c r="H2331" i="6"/>
  <c r="H2339" i="6"/>
  <c r="H2347" i="6"/>
  <c r="H2355" i="6"/>
  <c r="H2363" i="6"/>
  <c r="H2371" i="6"/>
  <c r="H2379" i="6"/>
  <c r="H2387" i="6"/>
  <c r="H2395" i="6"/>
  <c r="H2403" i="6"/>
  <c r="H2419" i="6"/>
  <c r="H2427" i="6"/>
  <c r="H2435" i="6"/>
  <c r="H2443" i="6"/>
  <c r="H2451" i="6"/>
  <c r="H2459" i="6"/>
  <c r="H2467" i="6"/>
  <c r="H2475" i="6"/>
  <c r="H2483" i="6"/>
  <c r="H2499" i="6"/>
  <c r="H2507" i="6"/>
  <c r="H2515" i="6"/>
  <c r="H2523" i="6"/>
  <c r="H2531" i="6"/>
  <c r="H2539" i="6"/>
  <c r="H2555" i="6"/>
  <c r="H2563" i="6"/>
  <c r="H2571" i="6"/>
  <c r="H2579" i="6"/>
  <c r="H2587" i="6"/>
  <c r="H2595" i="6"/>
  <c r="H2603" i="6"/>
  <c r="H2611" i="6"/>
  <c r="H2619" i="6"/>
  <c r="H2627" i="6"/>
  <c r="I2627" i="6" s="1"/>
  <c r="H2635" i="6"/>
  <c r="H2643" i="6"/>
  <c r="I2643" i="6" s="1"/>
  <c r="H2651" i="6"/>
  <c r="H2659" i="6"/>
  <c r="H2667" i="6"/>
  <c r="H2675" i="6"/>
  <c r="I2675" i="6" s="1"/>
  <c r="H2683" i="6"/>
  <c r="I2683" i="6" s="1"/>
  <c r="H2691" i="6"/>
  <c r="H2699" i="6"/>
  <c r="I2699" i="6" s="1"/>
  <c r="H2707" i="6"/>
  <c r="I2707" i="6" s="1"/>
  <c r="H2715" i="6"/>
  <c r="H2723" i="6"/>
  <c r="H2731" i="6"/>
  <c r="I2731" i="6" s="1"/>
  <c r="H2739" i="6"/>
  <c r="I2739" i="6" s="1"/>
  <c r="H2747" i="6"/>
  <c r="H2755" i="6"/>
  <c r="H2763" i="6"/>
  <c r="I2763" i="6" s="1"/>
  <c r="H2771" i="6"/>
  <c r="H2779" i="6"/>
  <c r="H2787" i="6"/>
  <c r="I2787" i="6" s="1"/>
  <c r="H2795" i="6"/>
  <c r="I2795" i="6" s="1"/>
  <c r="H2803" i="6"/>
  <c r="H2811" i="6"/>
  <c r="H2819" i="6"/>
  <c r="I2819" i="6" s="1"/>
  <c r="H2827" i="6"/>
  <c r="I2827" i="6" s="1"/>
  <c r="H2835" i="6"/>
  <c r="I2835" i="6" s="1"/>
  <c r="H2843" i="6"/>
  <c r="I2843" i="6" s="1"/>
  <c r="H2851" i="6"/>
  <c r="I2851" i="6" s="1"/>
  <c r="H2859" i="6"/>
  <c r="I2859" i="6" s="1"/>
  <c r="H2867" i="6"/>
  <c r="H2875" i="6"/>
  <c r="H2883" i="6"/>
  <c r="H2891" i="6"/>
  <c r="H2899" i="6"/>
  <c r="H2907" i="6"/>
  <c r="I2907" i="6" s="1"/>
  <c r="H2915" i="6"/>
  <c r="H2923" i="6"/>
  <c r="H2931" i="6"/>
  <c r="I2931" i="6" s="1"/>
  <c r="H2939" i="6"/>
  <c r="H2947" i="6"/>
  <c r="I2947" i="6" s="1"/>
  <c r="H2955" i="6"/>
  <c r="I2955" i="6" s="1"/>
  <c r="H2963" i="6"/>
  <c r="H2971" i="6"/>
  <c r="I2971" i="6" s="1"/>
  <c r="H2979" i="6"/>
  <c r="I2979" i="6" s="1"/>
  <c r="H2987" i="6"/>
  <c r="H2995" i="6"/>
  <c r="I2995" i="6" s="1"/>
  <c r="H3011" i="6"/>
  <c r="I3011" i="6" s="1"/>
  <c r="H3019" i="6"/>
  <c r="I3019" i="6" s="1"/>
  <c r="H3027" i="6"/>
  <c r="I3027" i="6" s="1"/>
  <c r="H3035" i="6"/>
  <c r="H3043" i="6"/>
  <c r="I3043" i="6" s="1"/>
  <c r="H3051" i="6"/>
  <c r="I3051" i="6" s="1"/>
  <c r="H3059" i="6"/>
  <c r="I3059" i="6" s="1"/>
  <c r="H3067" i="6"/>
  <c r="I3067" i="6" s="1"/>
  <c r="H3075" i="6"/>
  <c r="I3075" i="6" s="1"/>
  <c r="H3083" i="6"/>
  <c r="H3091" i="6"/>
  <c r="I3091" i="6" s="1"/>
  <c r="H3099" i="6"/>
  <c r="H3107" i="6"/>
  <c r="I3107" i="6" s="1"/>
  <c r="H3123" i="6"/>
  <c r="I3123" i="6" s="1"/>
  <c r="H3131" i="6"/>
  <c r="I3131" i="6" s="1"/>
  <c r="H3139" i="6"/>
  <c r="I3139" i="6" s="1"/>
  <c r="H3147" i="6"/>
  <c r="I3147" i="6" s="1"/>
  <c r="H3155" i="6"/>
  <c r="I3155" i="6" s="1"/>
  <c r="H3163" i="6"/>
  <c r="I3163" i="6" s="1"/>
  <c r="H3171" i="6"/>
  <c r="I3171" i="6" s="1"/>
  <c r="H3179" i="6"/>
  <c r="H3195" i="6"/>
  <c r="H3203" i="6"/>
  <c r="H3211" i="6"/>
  <c r="H3227" i="6"/>
  <c r="H3235" i="6"/>
  <c r="H3243" i="6"/>
  <c r="H3251" i="6"/>
  <c r="I3251" i="6" s="1"/>
  <c r="H3259" i="6"/>
  <c r="H3267" i="6"/>
  <c r="H3275" i="6"/>
  <c r="H3283" i="6"/>
  <c r="H3291" i="6"/>
  <c r="I3291" i="6" s="1"/>
  <c r="H3299" i="6"/>
  <c r="H3307" i="6"/>
  <c r="I3307" i="6" s="1"/>
  <c r="H3315" i="6"/>
  <c r="H3323" i="6"/>
  <c r="I3323" i="6" s="1"/>
  <c r="H3331" i="6"/>
  <c r="H3339" i="6"/>
  <c r="H3347" i="6"/>
  <c r="H3363" i="6"/>
  <c r="H3371" i="6"/>
  <c r="H3379" i="6"/>
  <c r="H3387" i="6"/>
  <c r="I3387" i="6" s="1"/>
  <c r="H3395" i="6"/>
  <c r="H3403" i="6"/>
  <c r="H3411" i="6"/>
  <c r="H3419" i="6"/>
  <c r="H3427" i="6"/>
  <c r="H3435" i="6"/>
  <c r="H3443" i="6"/>
  <c r="I3443" i="6" s="1"/>
  <c r="H3451" i="6"/>
  <c r="H3467" i="6"/>
  <c r="H3475" i="6"/>
  <c r="H3483" i="6"/>
  <c r="H3491" i="6"/>
  <c r="H3499" i="6"/>
  <c r="I3499" i="6" s="1"/>
  <c r="H3507" i="6"/>
  <c r="H3523" i="6"/>
  <c r="H3531" i="6"/>
  <c r="H3539" i="6"/>
  <c r="H3547" i="6"/>
  <c r="H3555" i="6"/>
  <c r="H2" i="6"/>
  <c r="E146" i="3"/>
  <c r="E142" i="3"/>
  <c r="G521" i="8" l="1"/>
  <c r="G992" i="8"/>
  <c r="N992" i="8"/>
  <c r="G508" i="8"/>
  <c r="N508" i="8"/>
  <c r="N521" i="8"/>
  <c r="H555" i="6"/>
  <c r="H547" i="6"/>
  <c r="H531" i="6"/>
  <c r="H523" i="6"/>
  <c r="H515" i="6"/>
  <c r="H451" i="6"/>
  <c r="H443" i="6"/>
  <c r="H411" i="6"/>
  <c r="H387" i="6"/>
  <c r="H355" i="6"/>
  <c r="H339" i="6"/>
  <c r="H283" i="6"/>
  <c r="H259" i="6"/>
  <c r="H243" i="6"/>
  <c r="I243" i="6" s="1"/>
  <c r="H227" i="6"/>
  <c r="H211" i="6"/>
  <c r="H203" i="6"/>
  <c r="H107" i="6"/>
  <c r="H99" i="6"/>
  <c r="H968" i="6"/>
  <c r="H640" i="6"/>
  <c r="H144" i="6"/>
  <c r="H96" i="6"/>
  <c r="H3377" i="6"/>
  <c r="I3377" i="6" s="1"/>
  <c r="H721" i="6"/>
  <c r="H1568" i="6"/>
  <c r="H847" i="6"/>
  <c r="H631" i="6"/>
  <c r="H295" i="6"/>
  <c r="H175" i="6"/>
  <c r="H457" i="6"/>
  <c r="H3542" i="6"/>
  <c r="H1438" i="6"/>
  <c r="H710" i="6"/>
  <c r="H630" i="6"/>
  <c r="H70" i="6"/>
  <c r="H1458" i="6"/>
  <c r="H642" i="6"/>
  <c r="H649" i="6"/>
  <c r="H393" i="6"/>
  <c r="H57" i="6"/>
  <c r="H1008" i="6"/>
  <c r="H3557" i="6"/>
  <c r="H1581" i="6"/>
  <c r="H717" i="6"/>
  <c r="H3556" i="6"/>
  <c r="H3452" i="6"/>
  <c r="H3388" i="6"/>
  <c r="H3380" i="6"/>
  <c r="I3380" i="6" s="1"/>
  <c r="H1580" i="6"/>
  <c r="H652" i="6"/>
  <c r="H636" i="6"/>
  <c r="H388" i="6"/>
  <c r="H156" i="6"/>
  <c r="H92" i="6"/>
  <c r="H84" i="6"/>
  <c r="H6" i="6"/>
  <c r="N507" i="8"/>
  <c r="H315" i="6"/>
  <c r="H1171" i="6"/>
  <c r="H17" i="6"/>
  <c r="H923" i="6"/>
  <c r="H3202" i="6"/>
  <c r="H2098" i="6"/>
  <c r="H1994" i="6"/>
  <c r="H1162" i="6"/>
  <c r="H634" i="6"/>
  <c r="H498" i="6"/>
  <c r="H490" i="6"/>
  <c r="H2138" i="6"/>
  <c r="H1186" i="6"/>
  <c r="H2625" i="6"/>
  <c r="H2009" i="6"/>
  <c r="H1993" i="6"/>
  <c r="H1513" i="6"/>
  <c r="H1441" i="6"/>
  <c r="H1233" i="6"/>
  <c r="H1209" i="6"/>
  <c r="H1193" i="6"/>
  <c r="H1161" i="6"/>
  <c r="H985" i="6"/>
  <c r="H953" i="6"/>
  <c r="H945" i="6"/>
  <c r="H897" i="6"/>
  <c r="H641" i="6"/>
  <c r="H633" i="6"/>
  <c r="H625" i="6"/>
  <c r="H617" i="6"/>
  <c r="H553" i="6"/>
  <c r="H505" i="6"/>
  <c r="H489" i="6"/>
  <c r="H321" i="6"/>
  <c r="H241" i="6"/>
  <c r="H233" i="6"/>
  <c r="H177" i="6"/>
  <c r="I177" i="6" s="1"/>
  <c r="H2130" i="6"/>
  <c r="H2058" i="6"/>
  <c r="H1202" i="6"/>
  <c r="H650" i="6"/>
  <c r="H2145" i="6"/>
  <c r="H2512" i="6"/>
  <c r="H2280" i="6"/>
  <c r="H2128" i="6"/>
  <c r="H2072" i="6"/>
  <c r="H2016" i="6"/>
  <c r="H1512" i="6"/>
  <c r="H1456" i="6"/>
  <c r="H1408" i="6"/>
  <c r="H1232" i="6"/>
  <c r="H1200" i="6"/>
  <c r="H976" i="6"/>
  <c r="H960" i="6"/>
  <c r="H952" i="6"/>
  <c r="H944" i="6"/>
  <c r="H696" i="6"/>
  <c r="H648" i="6"/>
  <c r="H632" i="6"/>
  <c r="H624" i="6"/>
  <c r="H496" i="6"/>
  <c r="H488" i="6"/>
  <c r="H176" i="6"/>
  <c r="H160" i="6"/>
  <c r="H56" i="6"/>
  <c r="H2154" i="6"/>
  <c r="H2122" i="6"/>
  <c r="H2090" i="6"/>
  <c r="H2042" i="6"/>
  <c r="H1170" i="6"/>
  <c r="H626" i="6"/>
  <c r="H3" i="6"/>
  <c r="H2113" i="6"/>
  <c r="H2105" i="6"/>
  <c r="H2472" i="6"/>
  <c r="H2192" i="6"/>
  <c r="H2127" i="6"/>
  <c r="H2015" i="6"/>
  <c r="H1495" i="6"/>
  <c r="H1447" i="6"/>
  <c r="H1167" i="6"/>
  <c r="H1135" i="6"/>
  <c r="H983" i="6"/>
  <c r="H967" i="6"/>
  <c r="H823" i="6"/>
  <c r="H647" i="6"/>
  <c r="H639" i="6"/>
  <c r="H623" i="6"/>
  <c r="H615" i="6"/>
  <c r="H503" i="6"/>
  <c r="H495" i="6"/>
  <c r="H487" i="6"/>
  <c r="H399" i="6"/>
  <c r="H351" i="6"/>
  <c r="H263" i="6"/>
  <c r="H231" i="6"/>
  <c r="H159" i="6"/>
  <c r="H119" i="6"/>
  <c r="H63" i="6"/>
  <c r="H55" i="6"/>
  <c r="H3054" i="6"/>
  <c r="H2750" i="6"/>
  <c r="H2078" i="6"/>
  <c r="H2062" i="6"/>
  <c r="H2046" i="6"/>
  <c r="H2038" i="6"/>
  <c r="H2030" i="6"/>
  <c r="H2022" i="6"/>
  <c r="H2006" i="6"/>
  <c r="H1486" i="6"/>
  <c r="H1454" i="6"/>
  <c r="H1230" i="6"/>
  <c r="H1206" i="6"/>
  <c r="H1182" i="6"/>
  <c r="H1174" i="6"/>
  <c r="H934" i="6"/>
  <c r="H926" i="6"/>
  <c r="H646" i="6"/>
  <c r="H638" i="6"/>
  <c r="H622" i="6"/>
  <c r="H614" i="6"/>
  <c r="H606" i="6"/>
  <c r="H502" i="6"/>
  <c r="I502" i="6" s="1"/>
  <c r="H494" i="6"/>
  <c r="H486" i="6"/>
  <c r="H374" i="6"/>
  <c r="I374" i="6" s="1"/>
  <c r="H302" i="6"/>
  <c r="H278" i="6"/>
  <c r="H182" i="6"/>
  <c r="H158" i="6"/>
  <c r="H3141" i="6"/>
  <c r="I3141" i="6" s="1"/>
  <c r="H3125" i="6"/>
  <c r="H2957" i="6"/>
  <c r="H2597" i="6"/>
  <c r="H2485" i="6"/>
  <c r="H2133" i="6"/>
  <c r="H2109" i="6"/>
  <c r="I2109" i="6" s="1"/>
  <c r="H2053" i="6"/>
  <c r="H2029" i="6"/>
  <c r="H2005" i="6"/>
  <c r="H1533" i="6"/>
  <c r="H1493" i="6"/>
  <c r="H1157" i="6"/>
  <c r="H973" i="6"/>
  <c r="H853" i="6"/>
  <c r="H829" i="6"/>
  <c r="H653" i="6"/>
  <c r="H645" i="6"/>
  <c r="H637" i="6"/>
  <c r="H629" i="6"/>
  <c r="H621" i="6"/>
  <c r="H613" i="6"/>
  <c r="H605" i="6"/>
  <c r="H493" i="6"/>
  <c r="H485" i="6"/>
  <c r="H429" i="6"/>
  <c r="H261" i="6"/>
  <c r="H245" i="6"/>
  <c r="H237" i="6"/>
  <c r="H189" i="6"/>
  <c r="H157" i="6"/>
  <c r="H133" i="6"/>
  <c r="H77" i="6"/>
  <c r="H29" i="6"/>
  <c r="H3244" i="6"/>
  <c r="H3148" i="6"/>
  <c r="I3148" i="6" s="1"/>
  <c r="H3108" i="6"/>
  <c r="I3108" i="6" s="1"/>
  <c r="H2740" i="6"/>
  <c r="H2572" i="6"/>
  <c r="H2556" i="6"/>
  <c r="H2524" i="6"/>
  <c r="H2324" i="6"/>
  <c r="H2284" i="6"/>
  <c r="H2156" i="6"/>
  <c r="H2036" i="6"/>
  <c r="H2028" i="6"/>
  <c r="H2020" i="6"/>
  <c r="H1996" i="6"/>
  <c r="H1524" i="6"/>
  <c r="H1500" i="6"/>
  <c r="H1492" i="6"/>
  <c r="H1452" i="6"/>
  <c r="H1388" i="6"/>
  <c r="H1204" i="6"/>
  <c r="H1180" i="6"/>
  <c r="H956" i="6"/>
  <c r="H860" i="6"/>
  <c r="H812" i="6"/>
  <c r="H804" i="6"/>
  <c r="H708" i="6"/>
  <c r="I708" i="6" s="1"/>
  <c r="H644" i="6"/>
  <c r="I644" i="6" s="1"/>
  <c r="H628" i="6"/>
  <c r="H620" i="6"/>
  <c r="H612" i="6"/>
  <c r="H500" i="6"/>
  <c r="H492" i="6"/>
  <c r="H484" i="6"/>
  <c r="H356" i="6"/>
  <c r="H244" i="6"/>
  <c r="H228" i="6"/>
  <c r="H164" i="6"/>
  <c r="H100" i="6"/>
  <c r="H52" i="6"/>
  <c r="H2478" i="6"/>
  <c r="H1525" i="6"/>
  <c r="I2011" i="6"/>
  <c r="I1683" i="6"/>
  <c r="I507" i="6"/>
  <c r="I1563" i="6"/>
  <c r="I827" i="6"/>
  <c r="I1762" i="6"/>
  <c r="I506" i="6"/>
  <c r="I242" i="6"/>
  <c r="I1307" i="6"/>
  <c r="H3073" i="6"/>
  <c r="I3073" i="6" s="1"/>
  <c r="H2465" i="6"/>
  <c r="I1985" i="6"/>
  <c r="I1889" i="6"/>
  <c r="I617" i="6"/>
  <c r="I393" i="6"/>
  <c r="I233" i="6"/>
  <c r="I1947" i="6"/>
  <c r="I1803" i="6"/>
  <c r="I1771" i="6"/>
  <c r="I1763" i="6"/>
  <c r="I1792" i="6"/>
  <c r="I1776" i="6"/>
  <c r="I1752" i="6"/>
  <c r="I1200" i="6"/>
  <c r="I2299" i="6"/>
  <c r="I2275" i="6"/>
  <c r="I899" i="6"/>
  <c r="I1095" i="6"/>
  <c r="I487" i="6"/>
  <c r="I387" i="6"/>
  <c r="H3190" i="6"/>
  <c r="I3190" i="6" s="1"/>
  <c r="I934" i="6"/>
  <c r="I622" i="6"/>
  <c r="I606" i="6"/>
  <c r="I142" i="6"/>
  <c r="I1531" i="6"/>
  <c r="I1163" i="6"/>
  <c r="I435" i="6"/>
  <c r="I2133" i="6"/>
  <c r="I1845" i="6"/>
  <c r="I1043" i="6"/>
  <c r="I971" i="6"/>
  <c r="I1788" i="6"/>
  <c r="H3082" i="6"/>
  <c r="H2377" i="6"/>
  <c r="I2377" i="6" s="1"/>
  <c r="H272" i="6"/>
  <c r="H3169" i="6"/>
  <c r="I3169" i="6" s="1"/>
  <c r="H981" i="6"/>
  <c r="H181" i="6"/>
  <c r="I108" i="6" s="1"/>
  <c r="H109" i="6"/>
  <c r="H1859" i="6"/>
  <c r="H1819" i="6"/>
  <c r="H1955" i="6"/>
  <c r="H2874" i="6"/>
  <c r="H2730" i="6"/>
  <c r="H2666" i="6"/>
  <c r="H2642" i="6"/>
  <c r="H2146" i="6"/>
  <c r="H2114" i="6"/>
  <c r="H2106" i="6"/>
  <c r="H2945" i="6"/>
  <c r="I2945" i="6" s="1"/>
  <c r="H2729" i="6"/>
  <c r="H2713" i="6"/>
  <c r="H2601" i="6"/>
  <c r="H2561" i="6"/>
  <c r="H2441" i="6"/>
  <c r="H2409" i="6"/>
  <c r="H2313" i="6"/>
  <c r="H2169" i="6"/>
  <c r="H2153" i="6"/>
  <c r="H2137" i="6"/>
  <c r="H2129" i="6"/>
  <c r="H2121" i="6"/>
  <c r="H2873" i="6"/>
  <c r="I2873" i="6" s="1"/>
  <c r="H3040" i="6"/>
  <c r="H2912" i="6"/>
  <c r="I283" i="6" s="1"/>
  <c r="H2648" i="6"/>
  <c r="H2568" i="6"/>
  <c r="I3531" i="6" s="1"/>
  <c r="H2520" i="6"/>
  <c r="H2248" i="6"/>
  <c r="H2232" i="6"/>
  <c r="H2152" i="6"/>
  <c r="I2152" i="6" s="1"/>
  <c r="H2144" i="6"/>
  <c r="H2136" i="6"/>
  <c r="H2120" i="6"/>
  <c r="I2120" i="6" s="1"/>
  <c r="H2112" i="6"/>
  <c r="H2104" i="6"/>
  <c r="H2889" i="6"/>
  <c r="H2992" i="6"/>
  <c r="H2736" i="6"/>
  <c r="H2624" i="6"/>
  <c r="H3047" i="6"/>
  <c r="H2879" i="6"/>
  <c r="H2759" i="6"/>
  <c r="H2751" i="6"/>
  <c r="H2719" i="6"/>
  <c r="H2647" i="6"/>
  <c r="H2607" i="6"/>
  <c r="I157" i="6" s="1"/>
  <c r="H2503" i="6"/>
  <c r="H2255" i="6"/>
  <c r="H2151" i="6"/>
  <c r="H3030" i="6"/>
  <c r="H2918" i="6"/>
  <c r="H2910" i="6"/>
  <c r="H2878" i="6"/>
  <c r="H2734" i="6"/>
  <c r="H2686" i="6"/>
  <c r="H2662" i="6"/>
  <c r="H2630" i="6"/>
  <c r="I2630" i="6" s="1"/>
  <c r="H2614" i="6"/>
  <c r="H2558" i="6"/>
  <c r="H2510" i="6"/>
  <c r="H2454" i="6"/>
  <c r="H2398" i="6"/>
  <c r="H2166" i="6"/>
  <c r="H2150" i="6"/>
  <c r="H2142" i="6"/>
  <c r="H2134" i="6"/>
  <c r="I2134" i="6" s="1"/>
  <c r="H2126" i="6"/>
  <c r="H2110" i="6"/>
  <c r="H2102" i="6"/>
  <c r="I2102" i="6" s="1"/>
  <c r="H2094" i="6"/>
  <c r="I2094" i="6" s="1"/>
  <c r="H3029" i="6"/>
  <c r="H3005" i="6"/>
  <c r="H2925" i="6"/>
  <c r="I2925" i="6" s="1"/>
  <c r="H2765" i="6"/>
  <c r="H2741" i="6"/>
  <c r="H2653" i="6"/>
  <c r="I2653" i="6" s="1"/>
  <c r="H2637" i="6"/>
  <c r="I2637" i="6" s="1"/>
  <c r="H2621" i="6"/>
  <c r="H2557" i="6"/>
  <c r="H2549" i="6"/>
  <c r="H2429" i="6"/>
  <c r="H2237" i="6"/>
  <c r="H2181" i="6"/>
  <c r="H2149" i="6"/>
  <c r="H2141" i="6"/>
  <c r="H2125" i="6"/>
  <c r="H2117" i="6"/>
  <c r="H2101" i="6"/>
  <c r="H2093" i="6"/>
  <c r="H2980" i="6"/>
  <c r="H2940" i="6"/>
  <c r="I2940" i="6" s="1"/>
  <c r="H2924" i="6"/>
  <c r="H2900" i="6"/>
  <c r="H2780" i="6"/>
  <c r="H2756" i="6"/>
  <c r="H2716" i="6"/>
  <c r="H2692" i="6"/>
  <c r="H2652" i="6"/>
  <c r="H2548" i="6"/>
  <c r="H2500" i="6"/>
  <c r="H2484" i="6"/>
  <c r="H2404" i="6"/>
  <c r="H2316" i="6"/>
  <c r="H2228" i="6"/>
  <c r="H2220" i="6"/>
  <c r="H2148" i="6"/>
  <c r="H2140" i="6"/>
  <c r="H2132" i="6"/>
  <c r="H2124" i="6"/>
  <c r="H2116" i="6"/>
  <c r="H2108" i="6"/>
  <c r="H2100" i="6"/>
  <c r="H1363" i="6"/>
  <c r="H1243" i="6"/>
  <c r="H1235" i="6"/>
  <c r="H1219" i="6"/>
  <c r="H1123" i="6"/>
  <c r="H859" i="6"/>
  <c r="H851" i="6"/>
  <c r="H843" i="6"/>
  <c r="H835" i="6"/>
  <c r="I835" i="6" s="1"/>
  <c r="H811" i="6"/>
  <c r="H779" i="6"/>
  <c r="H731" i="6"/>
  <c r="H723" i="6"/>
  <c r="H667" i="6"/>
  <c r="H539" i="6"/>
  <c r="H475" i="6"/>
  <c r="H467" i="6"/>
  <c r="H347" i="6"/>
  <c r="H331" i="6"/>
  <c r="H299" i="6"/>
  <c r="I299" i="6" s="1"/>
  <c r="H267" i="6"/>
  <c r="H195" i="6"/>
  <c r="H187" i="6"/>
  <c r="H131" i="6"/>
  <c r="H59" i="6"/>
  <c r="H43" i="6"/>
  <c r="H27" i="6"/>
  <c r="H2082" i="6"/>
  <c r="H2074" i="6"/>
  <c r="H2066" i="6"/>
  <c r="I2066" i="6" s="1"/>
  <c r="H2050" i="6"/>
  <c r="H2034" i="6"/>
  <c r="H2026" i="6"/>
  <c r="H2018" i="6"/>
  <c r="H2002" i="6"/>
  <c r="H1970" i="6"/>
  <c r="H1962" i="6"/>
  <c r="H1954" i="6"/>
  <c r="H1946" i="6"/>
  <c r="H1938" i="6"/>
  <c r="H1930" i="6"/>
  <c r="H1914" i="6"/>
  <c r="H1898" i="6"/>
  <c r="H1890" i="6"/>
  <c r="H1882" i="6"/>
  <c r="H1874" i="6"/>
  <c r="H1858" i="6"/>
  <c r="H1850" i="6"/>
  <c r="H1842" i="6"/>
  <c r="H1834" i="6"/>
  <c r="H1826" i="6"/>
  <c r="H1818" i="6"/>
  <c r="H1810" i="6"/>
  <c r="H1234" i="6"/>
  <c r="I1234" i="6" s="1"/>
  <c r="H1226" i="6"/>
  <c r="H1218" i="6"/>
  <c r="H1210" i="6"/>
  <c r="H1194" i="6"/>
  <c r="H1178" i="6"/>
  <c r="H1154" i="6"/>
  <c r="H1146" i="6"/>
  <c r="H1138" i="6"/>
  <c r="H1130" i="6"/>
  <c r="H1122" i="6"/>
  <c r="H1114" i="6"/>
  <c r="H1090" i="6"/>
  <c r="H1082" i="6"/>
  <c r="H986" i="6"/>
  <c r="H858" i="6"/>
  <c r="H850" i="6"/>
  <c r="I850" i="6" s="1"/>
  <c r="H842" i="6"/>
  <c r="H834" i="6"/>
  <c r="H826" i="6"/>
  <c r="H818" i="6"/>
  <c r="H810" i="6"/>
  <c r="H802" i="6"/>
  <c r="H794" i="6"/>
  <c r="H770" i="6"/>
  <c r="H610" i="6"/>
  <c r="H602" i="6"/>
  <c r="H562" i="6"/>
  <c r="H426" i="6"/>
  <c r="H418" i="6"/>
  <c r="I418" i="6" s="1"/>
  <c r="H354" i="6"/>
  <c r="H314" i="6"/>
  <c r="H298" i="6"/>
  <c r="H266" i="6"/>
  <c r="I266" i="6" s="1"/>
  <c r="H210" i="6"/>
  <c r="H194" i="6"/>
  <c r="H114" i="6"/>
  <c r="H98" i="6"/>
  <c r="H82" i="6"/>
  <c r="H26" i="6"/>
  <c r="H2097" i="6"/>
  <c r="H2089" i="6"/>
  <c r="H2081" i="6"/>
  <c r="H2073" i="6"/>
  <c r="I2073" i="6" s="1"/>
  <c r="H2065" i="6"/>
  <c r="H2057" i="6"/>
  <c r="I2057" i="6" s="1"/>
  <c r="H2049" i="6"/>
  <c r="H2041" i="6"/>
  <c r="H2033" i="6"/>
  <c r="H2025" i="6"/>
  <c r="H2017" i="6"/>
  <c r="H2001" i="6"/>
  <c r="H1969" i="6"/>
  <c r="I1969" i="6" s="1"/>
  <c r="H1961" i="6"/>
  <c r="H1953" i="6"/>
  <c r="H1945" i="6"/>
  <c r="H1937" i="6"/>
  <c r="H1929" i="6"/>
  <c r="H1921" i="6"/>
  <c r="I1921" i="6" s="1"/>
  <c r="H1913" i="6"/>
  <c r="H1905" i="6"/>
  <c r="I1905" i="6" s="1"/>
  <c r="H1897" i="6"/>
  <c r="H1873" i="6"/>
  <c r="H1865" i="6"/>
  <c r="H1857" i="6"/>
  <c r="H1849" i="6"/>
  <c r="H1841" i="6"/>
  <c r="I1841" i="6" s="1"/>
  <c r="H1825" i="6"/>
  <c r="H1809" i="6"/>
  <c r="H1425" i="6"/>
  <c r="H1409" i="6"/>
  <c r="H1385" i="6"/>
  <c r="H1289" i="6"/>
  <c r="H1225" i="6"/>
  <c r="H1217" i="6"/>
  <c r="H1201" i="6"/>
  <c r="H1185" i="6"/>
  <c r="H1177" i="6"/>
  <c r="H1169" i="6"/>
  <c r="H1153" i="6"/>
  <c r="H1145" i="6"/>
  <c r="H1137" i="6"/>
  <c r="H1129" i="6"/>
  <c r="H1121" i="6"/>
  <c r="H1113" i="6"/>
  <c r="H1105" i="6"/>
  <c r="H857" i="6"/>
  <c r="H849" i="6"/>
  <c r="H841" i="6"/>
  <c r="H833" i="6"/>
  <c r="H825" i="6"/>
  <c r="H817" i="6"/>
  <c r="H809" i="6"/>
  <c r="H801" i="6"/>
  <c r="H793" i="6"/>
  <c r="H729" i="6"/>
  <c r="H681" i="6"/>
  <c r="I681" i="6" s="1"/>
  <c r="H609" i="6"/>
  <c r="H601" i="6"/>
  <c r="H561" i="6"/>
  <c r="I561" i="6" s="1"/>
  <c r="H425" i="6"/>
  <c r="I425" i="6" s="1"/>
  <c r="H417" i="6"/>
  <c r="H369" i="6"/>
  <c r="H337" i="6"/>
  <c r="I337" i="6" s="1"/>
  <c r="H297" i="6"/>
  <c r="H265" i="6"/>
  <c r="I265" i="6" s="1"/>
  <c r="H217" i="6"/>
  <c r="H209" i="6"/>
  <c r="H185" i="6"/>
  <c r="H145" i="6"/>
  <c r="H121" i="6"/>
  <c r="H65" i="6"/>
  <c r="H2096" i="6"/>
  <c r="H2088" i="6"/>
  <c r="H2080" i="6"/>
  <c r="H2064" i="6"/>
  <c r="H2056" i="6"/>
  <c r="H2048" i="6"/>
  <c r="H2040" i="6"/>
  <c r="H2032" i="6"/>
  <c r="H2024" i="6"/>
  <c r="H2008" i="6"/>
  <c r="H2000" i="6"/>
  <c r="H1992" i="6"/>
  <c r="H1984" i="6"/>
  <c r="H1976" i="6"/>
  <c r="H1968" i="6"/>
  <c r="H1960" i="6"/>
  <c r="H1944" i="6"/>
  <c r="H1928" i="6"/>
  <c r="H1912" i="6"/>
  <c r="H1904" i="6"/>
  <c r="H1896" i="6"/>
  <c r="H1888" i="6"/>
  <c r="H1872" i="6"/>
  <c r="H1864" i="6"/>
  <c r="H1856" i="6"/>
  <c r="H1848" i="6"/>
  <c r="H1840" i="6"/>
  <c r="H1832" i="6"/>
  <c r="H1824" i="6"/>
  <c r="H1816" i="6"/>
  <c r="H1808" i="6"/>
  <c r="H1384" i="6"/>
  <c r="H1224" i="6"/>
  <c r="H1216" i="6"/>
  <c r="H1208" i="6"/>
  <c r="H1192" i="6"/>
  <c r="H1184" i="6"/>
  <c r="H1176" i="6"/>
  <c r="I1176" i="6" s="1"/>
  <c r="H1168" i="6"/>
  <c r="H1160" i="6"/>
  <c r="H1152" i="6"/>
  <c r="H1144" i="6"/>
  <c r="H1136" i="6"/>
  <c r="I1136" i="6" s="1"/>
  <c r="H1128" i="6"/>
  <c r="H1120" i="6"/>
  <c r="H1112" i="6"/>
  <c r="H1104" i="6"/>
  <c r="H1096" i="6"/>
  <c r="I1096" i="6" s="1"/>
  <c r="H1088" i="6"/>
  <c r="H856" i="6"/>
  <c r="I856" i="6" s="1"/>
  <c r="H848" i="6"/>
  <c r="H840" i="6"/>
  <c r="H832" i="6"/>
  <c r="H824" i="6"/>
  <c r="I824" i="6" s="1"/>
  <c r="H816" i="6"/>
  <c r="H808" i="6"/>
  <c r="H800" i="6"/>
  <c r="H792" i="6"/>
  <c r="H776" i="6"/>
  <c r="H720" i="6"/>
  <c r="H712" i="6"/>
  <c r="H608" i="6"/>
  <c r="H600" i="6"/>
  <c r="H560" i="6"/>
  <c r="H512" i="6"/>
  <c r="H416" i="6"/>
  <c r="H368" i="6"/>
  <c r="H352" i="6"/>
  <c r="H296" i="6"/>
  <c r="H264" i="6"/>
  <c r="H232" i="6"/>
  <c r="H208" i="6"/>
  <c r="H192" i="6"/>
  <c r="H136" i="6"/>
  <c r="H120" i="6"/>
  <c r="H112" i="6"/>
  <c r="H88" i="6"/>
  <c r="H24" i="6"/>
  <c r="H16" i="6"/>
  <c r="H8" i="6"/>
  <c r="H2143" i="6"/>
  <c r="H2135" i="6"/>
  <c r="H2119" i="6"/>
  <c r="H2111" i="6"/>
  <c r="H2103" i="6"/>
  <c r="H2095" i="6"/>
  <c r="H2087" i="6"/>
  <c r="H2079" i="6"/>
  <c r="H2071" i="6"/>
  <c r="H2063" i="6"/>
  <c r="H2055" i="6"/>
  <c r="H2047" i="6"/>
  <c r="H2039" i="6"/>
  <c r="H2031" i="6"/>
  <c r="H2023" i="6"/>
  <c r="H2007" i="6"/>
  <c r="H1999" i="6"/>
  <c r="H1991" i="6"/>
  <c r="H1983" i="6"/>
  <c r="H1975" i="6"/>
  <c r="H1967" i="6"/>
  <c r="H1959" i="6"/>
  <c r="H1951" i="6"/>
  <c r="I1951" i="6" s="1"/>
  <c r="H1943" i="6"/>
  <c r="H1935" i="6"/>
  <c r="H1927" i="6"/>
  <c r="H1919" i="6"/>
  <c r="H1911" i="6"/>
  <c r="I1911" i="6" s="1"/>
  <c r="H1903" i="6"/>
  <c r="H1895" i="6"/>
  <c r="H1887" i="6"/>
  <c r="H1871" i="6"/>
  <c r="I1871" i="6" s="1"/>
  <c r="H1847" i="6"/>
  <c r="H1839" i="6"/>
  <c r="H1831" i="6"/>
  <c r="H1823" i="6"/>
  <c r="H1815" i="6"/>
  <c r="I1815" i="6" s="1"/>
  <c r="H1807" i="6"/>
  <c r="I1807" i="6" s="1"/>
  <c r="H1231" i="6"/>
  <c r="H1223" i="6"/>
  <c r="H1215" i="6"/>
  <c r="H1207" i="6"/>
  <c r="H1199" i="6"/>
  <c r="H1183" i="6"/>
  <c r="H1175" i="6"/>
  <c r="H1159" i="6"/>
  <c r="H1151" i="6"/>
  <c r="H1143" i="6"/>
  <c r="H1127" i="6"/>
  <c r="H1119" i="6"/>
  <c r="H1111" i="6"/>
  <c r="H1103" i="6"/>
  <c r="H1087" i="6"/>
  <c r="H855" i="6"/>
  <c r="H839" i="6"/>
  <c r="H831" i="6"/>
  <c r="H815" i="6"/>
  <c r="H807" i="6"/>
  <c r="H799" i="6"/>
  <c r="I799" i="6" s="1"/>
  <c r="H791" i="6"/>
  <c r="H607" i="6"/>
  <c r="H599" i="6"/>
  <c r="H535" i="6"/>
  <c r="H423" i="6"/>
  <c r="I423" i="6" s="1"/>
  <c r="H415" i="6"/>
  <c r="H335" i="6"/>
  <c r="H191" i="6"/>
  <c r="H183" i="6"/>
  <c r="H167" i="6"/>
  <c r="I167" i="6" s="1"/>
  <c r="H143" i="6"/>
  <c r="I143" i="6" s="1"/>
  <c r="H135" i="6"/>
  <c r="H111" i="6"/>
  <c r="H2086" i="6"/>
  <c r="H2070" i="6"/>
  <c r="H2054" i="6"/>
  <c r="H2014" i="6"/>
  <c r="H1998" i="6"/>
  <c r="H1990" i="6"/>
  <c r="H1982" i="6"/>
  <c r="H1974" i="6"/>
  <c r="H1958" i="6"/>
  <c r="H1950" i="6"/>
  <c r="H1926" i="6"/>
  <c r="I1926" i="6" s="1"/>
  <c r="H1918" i="6"/>
  <c r="H1902" i="6"/>
  <c r="H1894" i="6"/>
  <c r="H1878" i="6"/>
  <c r="H1862" i="6"/>
  <c r="I1862" i="6" s="1"/>
  <c r="H1854" i="6"/>
  <c r="H1846" i="6"/>
  <c r="I1846" i="6" s="1"/>
  <c r="H1838" i="6"/>
  <c r="I1838" i="6" s="1"/>
  <c r="H1822" i="6"/>
  <c r="H1814" i="6"/>
  <c r="H1806" i="6"/>
  <c r="H1382" i="6"/>
  <c r="H1350" i="6"/>
  <c r="H1310" i="6"/>
  <c r="H1294" i="6"/>
  <c r="H1222" i="6"/>
  <c r="H1214" i="6"/>
  <c r="I1214" i="6" s="1"/>
  <c r="H1198" i="6"/>
  <c r="I1198" i="6" s="1"/>
  <c r="H1190" i="6"/>
  <c r="H1166" i="6"/>
  <c r="H1158" i="6"/>
  <c r="H1150" i="6"/>
  <c r="H1142" i="6"/>
  <c r="H1134" i="6"/>
  <c r="H1126" i="6"/>
  <c r="I1126" i="6" s="1"/>
  <c r="H1118" i="6"/>
  <c r="H1110" i="6"/>
  <c r="H1102" i="6"/>
  <c r="H1094" i="6"/>
  <c r="I1094" i="6" s="1"/>
  <c r="H854" i="6"/>
  <c r="H846" i="6"/>
  <c r="I846" i="6" s="1"/>
  <c r="H838" i="6"/>
  <c r="H830" i="6"/>
  <c r="H822" i="6"/>
  <c r="H814" i="6"/>
  <c r="H806" i="6"/>
  <c r="I806" i="6" s="1"/>
  <c r="H798" i="6"/>
  <c r="I798" i="6" s="1"/>
  <c r="H790" i="6"/>
  <c r="H734" i="6"/>
  <c r="H726" i="6"/>
  <c r="H598" i="6"/>
  <c r="I598" i="6" s="1"/>
  <c r="H558" i="6"/>
  <c r="H526" i="6"/>
  <c r="I526" i="6" s="1"/>
  <c r="H430" i="6"/>
  <c r="I430" i="6" s="1"/>
  <c r="H422" i="6"/>
  <c r="I422" i="6" s="1"/>
  <c r="H414" i="6"/>
  <c r="H334" i="6"/>
  <c r="H294" i="6"/>
  <c r="H262" i="6"/>
  <c r="I262" i="6" s="1"/>
  <c r="H246" i="6"/>
  <c r="I246" i="6" s="1"/>
  <c r="H230" i="6"/>
  <c r="I230" i="6" s="1"/>
  <c r="H222" i="6"/>
  <c r="I222" i="6" s="1"/>
  <c r="H190" i="6"/>
  <c r="H166" i="6"/>
  <c r="I166" i="6" s="1"/>
  <c r="H134" i="6"/>
  <c r="I134" i="6" s="1"/>
  <c r="H126" i="6"/>
  <c r="H110" i="6"/>
  <c r="H102" i="6"/>
  <c r="H2085" i="6"/>
  <c r="H2077" i="6"/>
  <c r="H2069" i="6"/>
  <c r="H2061" i="6"/>
  <c r="I2061" i="6" s="1"/>
  <c r="H2045" i="6"/>
  <c r="H2037" i="6"/>
  <c r="H2021" i="6"/>
  <c r="H2013" i="6"/>
  <c r="H1997" i="6"/>
  <c r="H1989" i="6"/>
  <c r="H1981" i="6"/>
  <c r="H1973" i="6"/>
  <c r="H1965" i="6"/>
  <c r="I1965" i="6" s="1"/>
  <c r="H1957" i="6"/>
  <c r="H1949" i="6"/>
  <c r="H1941" i="6"/>
  <c r="H1933" i="6"/>
  <c r="H1925" i="6"/>
  <c r="H1917" i="6"/>
  <c r="H1909" i="6"/>
  <c r="H1901" i="6"/>
  <c r="I1901" i="6" s="1"/>
  <c r="H1885" i="6"/>
  <c r="H1853" i="6"/>
  <c r="H1837" i="6"/>
  <c r="H1829" i="6"/>
  <c r="H1821" i="6"/>
  <c r="H1813" i="6"/>
  <c r="H1413" i="6"/>
  <c r="H1357" i="6"/>
  <c r="H1229" i="6"/>
  <c r="H1221" i="6"/>
  <c r="H1213" i="6"/>
  <c r="H1205" i="6"/>
  <c r="H1197" i="6"/>
  <c r="H1189" i="6"/>
  <c r="H1181" i="6"/>
  <c r="H1173" i="6"/>
  <c r="H1165" i="6"/>
  <c r="H1149" i="6"/>
  <c r="I1149" i="6" s="1"/>
  <c r="H1141" i="6"/>
  <c r="H1133" i="6"/>
  <c r="H1125" i="6"/>
  <c r="H1117" i="6"/>
  <c r="H1109" i="6"/>
  <c r="H1101" i="6"/>
  <c r="H1093" i="6"/>
  <c r="H1045" i="6"/>
  <c r="H861" i="6"/>
  <c r="H845" i="6"/>
  <c r="H837" i="6"/>
  <c r="H821" i="6"/>
  <c r="H813" i="6"/>
  <c r="H805" i="6"/>
  <c r="H797" i="6"/>
  <c r="H789" i="6"/>
  <c r="H709" i="6"/>
  <c r="H597" i="6"/>
  <c r="H509" i="6"/>
  <c r="H421" i="6"/>
  <c r="I421" i="6" s="1"/>
  <c r="H373" i="6"/>
  <c r="H333" i="6"/>
  <c r="H301" i="6"/>
  <c r="H293" i="6"/>
  <c r="H269" i="6"/>
  <c r="H229" i="6"/>
  <c r="H165" i="6"/>
  <c r="H125" i="6"/>
  <c r="H93" i="6"/>
  <c r="H53" i="6"/>
  <c r="H13" i="6"/>
  <c r="H5" i="6"/>
  <c r="H2092" i="6"/>
  <c r="I2092" i="6" s="1"/>
  <c r="H2084" i="6"/>
  <c r="H2076" i="6"/>
  <c r="H2068" i="6"/>
  <c r="H2060" i="6"/>
  <c r="I2060" i="6" s="1"/>
  <c r="H2052" i="6"/>
  <c r="I2052" i="6" s="1"/>
  <c r="H2044" i="6"/>
  <c r="H2012" i="6"/>
  <c r="H2004" i="6"/>
  <c r="I2004" i="6" s="1"/>
  <c r="H1988" i="6"/>
  <c r="H1972" i="6"/>
  <c r="I1972" i="6" s="1"/>
  <c r="H1964" i="6"/>
  <c r="H1956" i="6"/>
  <c r="H1948" i="6"/>
  <c r="H1940" i="6"/>
  <c r="I1940" i="6" s="1"/>
  <c r="H1916" i="6"/>
  <c r="H1908" i="6"/>
  <c r="H1892" i="6"/>
  <c r="H1884" i="6"/>
  <c r="H1876" i="6"/>
  <c r="H1860" i="6"/>
  <c r="H1836" i="6"/>
  <c r="H1812" i="6"/>
  <c r="H1804" i="6"/>
  <c r="H1332" i="6"/>
  <c r="H1316" i="6"/>
  <c r="H1228" i="6"/>
  <c r="H1220" i="6"/>
  <c r="I1220" i="6" s="1"/>
  <c r="H1212" i="6"/>
  <c r="H1196" i="6"/>
  <c r="H1188" i="6"/>
  <c r="H1172" i="6"/>
  <c r="H1164" i="6"/>
  <c r="H1156" i="6"/>
  <c r="H1148" i="6"/>
  <c r="H1140" i="6"/>
  <c r="H1132" i="6"/>
  <c r="H1124" i="6"/>
  <c r="I1124" i="6" s="1"/>
  <c r="H1116" i="6"/>
  <c r="H1108" i="6"/>
  <c r="I1108" i="6" s="1"/>
  <c r="H1100" i="6"/>
  <c r="H1092" i="6"/>
  <c r="I1092" i="6" s="1"/>
  <c r="H852" i="6"/>
  <c r="H844" i="6"/>
  <c r="H836" i="6"/>
  <c r="H828" i="6"/>
  <c r="H820" i="6"/>
  <c r="H796" i="6"/>
  <c r="H604" i="6"/>
  <c r="H596" i="6"/>
  <c r="H580" i="6"/>
  <c r="H564" i="6"/>
  <c r="H508" i="6"/>
  <c r="H428" i="6"/>
  <c r="H420" i="6"/>
  <c r="H372" i="6"/>
  <c r="H348" i="6"/>
  <c r="H332" i="6"/>
  <c r="H300" i="6"/>
  <c r="H292" i="6"/>
  <c r="I292" i="6" s="1"/>
  <c r="H268" i="6"/>
  <c r="I268" i="6" s="1"/>
  <c r="H132" i="6"/>
  <c r="H60" i="6"/>
  <c r="H20" i="6"/>
  <c r="H1346" i="6"/>
  <c r="H1330" i="6"/>
  <c r="H3079" i="6"/>
  <c r="H2975" i="6"/>
  <c r="I2975" i="6" s="1"/>
  <c r="H2727" i="6"/>
  <c r="I2727" i="6" s="1"/>
  <c r="H2447" i="6"/>
  <c r="H2702" i="6"/>
  <c r="H1501" i="6"/>
  <c r="H3290" i="6"/>
  <c r="I3290" i="6" s="1"/>
  <c r="H3242" i="6"/>
  <c r="I3242" i="6" s="1"/>
  <c r="H3186" i="6"/>
  <c r="I3186" i="6" s="1"/>
  <c r="H3154" i="6"/>
  <c r="I3154" i="6" s="1"/>
  <c r="H3130" i="6"/>
  <c r="I3130" i="6" s="1"/>
  <c r="H3122" i="6"/>
  <c r="H3106" i="6"/>
  <c r="H3098" i="6"/>
  <c r="I3098" i="6" s="1"/>
  <c r="H3074" i="6"/>
  <c r="I3074" i="6" s="1"/>
  <c r="H2914" i="6"/>
  <c r="I2914" i="6" s="1"/>
  <c r="H2714" i="6"/>
  <c r="H2602" i="6"/>
  <c r="H1338" i="6"/>
  <c r="H1242" i="6"/>
  <c r="H3466" i="6"/>
  <c r="I3466" i="6" s="1"/>
  <c r="H3457" i="6"/>
  <c r="I3457" i="6" s="1"/>
  <c r="H2257" i="6"/>
  <c r="H3362" i="6"/>
  <c r="I3362" i="6" s="1"/>
  <c r="H3465" i="6"/>
  <c r="I3465" i="6" s="1"/>
  <c r="H2743" i="6"/>
  <c r="I2743" i="6" s="1"/>
  <c r="H2639" i="6"/>
  <c r="I2639" i="6" s="1"/>
  <c r="H2583" i="6"/>
  <c r="H2263" i="6"/>
  <c r="H1735" i="6"/>
  <c r="H1503" i="6"/>
  <c r="H1455" i="6"/>
  <c r="H3470" i="6"/>
  <c r="I3470" i="6" s="1"/>
  <c r="H3430" i="6"/>
  <c r="I3430" i="6" s="1"/>
  <c r="H2902" i="6"/>
  <c r="I2902" i="6" s="1"/>
  <c r="H2590" i="6"/>
  <c r="H949" i="6"/>
  <c r="H685" i="6"/>
  <c r="H1268" i="6"/>
  <c r="H932" i="6"/>
  <c r="H3514" i="6"/>
  <c r="I3514" i="6" s="1"/>
  <c r="H3450" i="6"/>
  <c r="H3386" i="6"/>
  <c r="H3330" i="6"/>
  <c r="H3266" i="6"/>
  <c r="I3266" i="6" s="1"/>
  <c r="H3218" i="6"/>
  <c r="I3218" i="6" s="1"/>
  <c r="H3178" i="6"/>
  <c r="I3178" i="6" s="1"/>
  <c r="H3162" i="6"/>
  <c r="I3162" i="6" s="1"/>
  <c r="H3146" i="6"/>
  <c r="I3146" i="6" s="1"/>
  <c r="H3138" i="6"/>
  <c r="H3114" i="6"/>
  <c r="H3090" i="6"/>
  <c r="I3090" i="6" s="1"/>
  <c r="H3066" i="6"/>
  <c r="I3066" i="6" s="1"/>
  <c r="H3058" i="6"/>
  <c r="H3050" i="6"/>
  <c r="I3050" i="6" s="1"/>
  <c r="H3042" i="6"/>
  <c r="I3042" i="6" s="1"/>
  <c r="H3034" i="6"/>
  <c r="I3034" i="6" s="1"/>
  <c r="H3026" i="6"/>
  <c r="I3026" i="6" s="1"/>
  <c r="H3018" i="6"/>
  <c r="I3018" i="6" s="1"/>
  <c r="H3002" i="6"/>
  <c r="I3002" i="6" s="1"/>
  <c r="H2994" i="6"/>
  <c r="H2986" i="6"/>
  <c r="H2978" i="6"/>
  <c r="I2978" i="6" s="1"/>
  <c r="H2970" i="6"/>
  <c r="H2962" i="6"/>
  <c r="I2962" i="6" s="1"/>
  <c r="H2954" i="6"/>
  <c r="I2954" i="6" s="1"/>
  <c r="H2946" i="6"/>
  <c r="H2938" i="6"/>
  <c r="I2938" i="6" s="1"/>
  <c r="H2930" i="6"/>
  <c r="I2930" i="6" s="1"/>
  <c r="H2922" i="6"/>
  <c r="H2906" i="6"/>
  <c r="H2898" i="6"/>
  <c r="H2890" i="6"/>
  <c r="I2890" i="6" s="1"/>
  <c r="H2882" i="6"/>
  <c r="I2882" i="6" s="1"/>
  <c r="H2866" i="6"/>
  <c r="H2858" i="6"/>
  <c r="I2858" i="6" s="1"/>
  <c r="H2850" i="6"/>
  <c r="I2850" i="6" s="1"/>
  <c r="H2842" i="6"/>
  <c r="I2842" i="6" s="1"/>
  <c r="H2834" i="6"/>
  <c r="H2826" i="6"/>
  <c r="I2826" i="6" s="1"/>
  <c r="H2818" i="6"/>
  <c r="I2818" i="6" s="1"/>
  <c r="H2810" i="6"/>
  <c r="I2810" i="6" s="1"/>
  <c r="H2802" i="6"/>
  <c r="H2794" i="6"/>
  <c r="I2794" i="6" s="1"/>
  <c r="H2786" i="6"/>
  <c r="I2786" i="6" s="1"/>
  <c r="H2778" i="6"/>
  <c r="I2778" i="6" s="1"/>
  <c r="H2770" i="6"/>
  <c r="I2770" i="6" s="1"/>
  <c r="H2762" i="6"/>
  <c r="I2762" i="6" s="1"/>
  <c r="H2754" i="6"/>
  <c r="I2754" i="6" s="1"/>
  <c r="H2746" i="6"/>
  <c r="I2746" i="6" s="1"/>
  <c r="H2738" i="6"/>
  <c r="I2738" i="6" s="1"/>
  <c r="H2722" i="6"/>
  <c r="I2722" i="6" s="1"/>
  <c r="H2706" i="6"/>
  <c r="I2706" i="6" s="1"/>
  <c r="H2698" i="6"/>
  <c r="H2690" i="6"/>
  <c r="I2690" i="6" s="1"/>
  <c r="H2682" i="6"/>
  <c r="H2674" i="6"/>
  <c r="I2674" i="6" s="1"/>
  <c r="H2658" i="6"/>
  <c r="I2658" i="6" s="1"/>
  <c r="H2650" i="6"/>
  <c r="I2650" i="6" s="1"/>
  <c r="H2634" i="6"/>
  <c r="I2634" i="6" s="1"/>
  <c r="H2626" i="6"/>
  <c r="I2626" i="6" s="1"/>
  <c r="H2618" i="6"/>
  <c r="H2610" i="6"/>
  <c r="H2594" i="6"/>
  <c r="H3554" i="6"/>
  <c r="I3554" i="6" s="1"/>
  <c r="H3498" i="6"/>
  <c r="H3426" i="6"/>
  <c r="I3426" i="6" s="1"/>
  <c r="H3370" i="6"/>
  <c r="H3298" i="6"/>
  <c r="I3298" i="6" s="1"/>
  <c r="H3250" i="6"/>
  <c r="I3250" i="6" s="1"/>
  <c r="H3505" i="6"/>
  <c r="I3505" i="6" s="1"/>
  <c r="H3441" i="6"/>
  <c r="I3441" i="6" s="1"/>
  <c r="H3425" i="6"/>
  <c r="H3409" i="6"/>
  <c r="I3409" i="6" s="1"/>
  <c r="H3401" i="6"/>
  <c r="I3401" i="6" s="1"/>
  <c r="H3393" i="6"/>
  <c r="H3369" i="6"/>
  <c r="I3369" i="6" s="1"/>
  <c r="H3361" i="6"/>
  <c r="I3361" i="6" s="1"/>
  <c r="H3345" i="6"/>
  <c r="H3337" i="6"/>
  <c r="I3337" i="6" s="1"/>
  <c r="H3329" i="6"/>
  <c r="I3329" i="6" s="1"/>
  <c r="H3313" i="6"/>
  <c r="I3313" i="6" s="1"/>
  <c r="H3297" i="6"/>
  <c r="I3297" i="6" s="1"/>
  <c r="H3289" i="6"/>
  <c r="I3289" i="6" s="1"/>
  <c r="H3281" i="6"/>
  <c r="I3281" i="6" s="1"/>
  <c r="H3273" i="6"/>
  <c r="I3273" i="6" s="1"/>
  <c r="H3265" i="6"/>
  <c r="I3265" i="6" s="1"/>
  <c r="H3257" i="6"/>
  <c r="I3257" i="6" s="1"/>
  <c r="H3249" i="6"/>
  <c r="I3249" i="6" s="1"/>
  <c r="H3241" i="6"/>
  <c r="I3241" i="6" s="1"/>
  <c r="H3233" i="6"/>
  <c r="I3233" i="6" s="1"/>
  <c r="H3209" i="6"/>
  <c r="I3209" i="6" s="1"/>
  <c r="H3201" i="6"/>
  <c r="H3185" i="6"/>
  <c r="I3185" i="6" s="1"/>
  <c r="H3177" i="6"/>
  <c r="I3177" i="6" s="1"/>
  <c r="H3161" i="6"/>
  <c r="I3161" i="6" s="1"/>
  <c r="H3153" i="6"/>
  <c r="I3153" i="6" s="1"/>
  <c r="H3145" i="6"/>
  <c r="I3145" i="6" s="1"/>
  <c r="H3121" i="6"/>
  <c r="I3121" i="6" s="1"/>
  <c r="H3105" i="6"/>
  <c r="I3105" i="6" s="1"/>
  <c r="H3097" i="6"/>
  <c r="H3089" i="6"/>
  <c r="H3081" i="6"/>
  <c r="I3081" i="6" s="1"/>
  <c r="H3065" i="6"/>
  <c r="I3065" i="6" s="1"/>
  <c r="H3049" i="6"/>
  <c r="I3049" i="6" s="1"/>
  <c r="H3025" i="6"/>
  <c r="H3017" i="6"/>
  <c r="H3001" i="6"/>
  <c r="H2985" i="6"/>
  <c r="I2985" i="6" s="1"/>
  <c r="H2977" i="6"/>
  <c r="I2977" i="6" s="1"/>
  <c r="H2969" i="6"/>
  <c r="I2969" i="6" s="1"/>
  <c r="H2961" i="6"/>
  <c r="I2961" i="6" s="1"/>
  <c r="H2929" i="6"/>
  <c r="I2929" i="6" s="1"/>
  <c r="H2921" i="6"/>
  <c r="I2921" i="6" s="1"/>
  <c r="H2913" i="6"/>
  <c r="I2913" i="6" s="1"/>
  <c r="H2905" i="6"/>
  <c r="H2897" i="6"/>
  <c r="I2897" i="6" s="1"/>
  <c r="H2793" i="6"/>
  <c r="H2769" i="6"/>
  <c r="I2769" i="6" s="1"/>
  <c r="H2761" i="6"/>
  <c r="I616" i="6" s="1"/>
  <c r="H2753" i="6"/>
  <c r="I2753" i="6" s="1"/>
  <c r="H2745" i="6"/>
  <c r="I2745" i="6" s="1"/>
  <c r="H2737" i="6"/>
  <c r="I2737" i="6" s="1"/>
  <c r="H2721" i="6"/>
  <c r="I2721" i="6" s="1"/>
  <c r="H2697" i="6"/>
  <c r="I2697" i="6" s="1"/>
  <c r="H2689" i="6"/>
  <c r="I2689" i="6" s="1"/>
  <c r="H2681" i="6"/>
  <c r="I2681" i="6" s="1"/>
  <c r="H2673" i="6"/>
  <c r="H2665" i="6"/>
  <c r="I2665" i="6" s="1"/>
  <c r="H2657" i="6"/>
  <c r="H2649" i="6"/>
  <c r="I2649" i="6" s="1"/>
  <c r="H2641" i="6"/>
  <c r="I2641" i="6" s="1"/>
  <c r="H3546" i="6"/>
  <c r="I3546" i="6" s="1"/>
  <c r="H3394" i="6"/>
  <c r="I3394" i="6" s="1"/>
  <c r="H3338" i="6"/>
  <c r="I3338" i="6" s="1"/>
  <c r="H3282" i="6"/>
  <c r="I3282" i="6" s="1"/>
  <c r="H3537" i="6"/>
  <c r="I3537" i="6" s="1"/>
  <c r="H3473" i="6"/>
  <c r="I3473" i="6" s="1"/>
  <c r="H3433" i="6"/>
  <c r="I3433" i="6" s="1"/>
  <c r="H3417" i="6"/>
  <c r="I3417" i="6" s="1"/>
  <c r="H3552" i="6"/>
  <c r="I3552" i="6" s="1"/>
  <c r="H3544" i="6"/>
  <c r="I3544" i="6" s="1"/>
  <c r="H3536" i="6"/>
  <c r="H3528" i="6"/>
  <c r="H3512" i="6"/>
  <c r="I3512" i="6" s="1"/>
  <c r="H3480" i="6"/>
  <c r="I3480" i="6" s="1"/>
  <c r="H3472" i="6"/>
  <c r="I3472" i="6" s="1"/>
  <c r="H3456" i="6"/>
  <c r="I3456" i="6" s="1"/>
  <c r="H3440" i="6"/>
  <c r="I3440" i="6" s="1"/>
  <c r="H3424" i="6"/>
  <c r="H3408" i="6"/>
  <c r="I3408" i="6" s="1"/>
  <c r="H3400" i="6"/>
  <c r="I3400" i="6" s="1"/>
  <c r="H3384" i="6"/>
  <c r="I3384" i="6" s="1"/>
  <c r="H3376" i="6"/>
  <c r="I3376" i="6" s="1"/>
  <c r="H3352" i="6"/>
  <c r="I3352" i="6" s="1"/>
  <c r="H3344" i="6"/>
  <c r="H3320" i="6"/>
  <c r="H3312" i="6"/>
  <c r="I3312" i="6" s="1"/>
  <c r="H3304" i="6"/>
  <c r="I3304" i="6" s="1"/>
  <c r="H3280" i="6"/>
  <c r="I3280" i="6" s="1"/>
  <c r="H3272" i="6"/>
  <c r="I3272" i="6" s="1"/>
  <c r="H3264" i="6"/>
  <c r="I3264" i="6" s="1"/>
  <c r="H3256" i="6"/>
  <c r="I3256" i="6" s="1"/>
  <c r="H3240" i="6"/>
  <c r="I3240" i="6" s="1"/>
  <c r="H3216" i="6"/>
  <c r="I3216" i="6" s="1"/>
  <c r="H3208" i="6"/>
  <c r="H3200" i="6"/>
  <c r="I3200" i="6" s="1"/>
  <c r="H3192" i="6"/>
  <c r="I3192" i="6" s="1"/>
  <c r="H3184" i="6"/>
  <c r="H3176" i="6"/>
  <c r="I3176" i="6" s="1"/>
  <c r="H3144" i="6"/>
  <c r="H3136" i="6"/>
  <c r="I3136" i="6" s="1"/>
  <c r="H3128" i="6"/>
  <c r="I3128" i="6" s="1"/>
  <c r="H3112" i="6"/>
  <c r="I3112" i="6" s="1"/>
  <c r="H3104" i="6"/>
  <c r="I3104" i="6" s="1"/>
  <c r="H3096" i="6"/>
  <c r="I3096" i="6" s="1"/>
  <c r="H3088" i="6"/>
  <c r="I3088" i="6" s="1"/>
  <c r="H3080" i="6"/>
  <c r="H3072" i="6"/>
  <c r="I3072" i="6" s="1"/>
  <c r="H3056" i="6"/>
  <c r="H3048" i="6"/>
  <c r="H3024" i="6"/>
  <c r="H3016" i="6"/>
  <c r="H3008" i="6"/>
  <c r="I3008" i="6" s="1"/>
  <c r="H3000" i="6"/>
  <c r="I3000" i="6" s="1"/>
  <c r="H2984" i="6"/>
  <c r="H2960" i="6"/>
  <c r="I2960" i="6" s="1"/>
  <c r="H2952" i="6"/>
  <c r="I2952" i="6" s="1"/>
  <c r="H2944" i="6"/>
  <c r="I2944" i="6" s="1"/>
  <c r="H2928" i="6"/>
  <c r="I2928" i="6" s="1"/>
  <c r="H2920" i="6"/>
  <c r="H2904" i="6"/>
  <c r="I2904" i="6" s="1"/>
  <c r="H2896" i="6"/>
  <c r="H2880" i="6"/>
  <c r="H2872" i="6"/>
  <c r="I2872" i="6" s="1"/>
  <c r="H2760" i="6"/>
  <c r="H2752" i="6"/>
  <c r="I2752" i="6" s="1"/>
  <c r="H2744" i="6"/>
  <c r="H2728" i="6"/>
  <c r="H2720" i="6"/>
  <c r="I2720" i="6" s="1"/>
  <c r="H2712" i="6"/>
  <c r="I2712" i="6" s="1"/>
  <c r="H3538" i="6"/>
  <c r="I3538" i="6" s="1"/>
  <c r="H3490" i="6"/>
  <c r="I3490" i="6" s="1"/>
  <c r="H3402" i="6"/>
  <c r="I3402" i="6" s="1"/>
  <c r="H3226" i="6"/>
  <c r="I3226" i="6" s="1"/>
  <c r="H3481" i="6"/>
  <c r="H3535" i="6"/>
  <c r="H3495" i="6"/>
  <c r="H3439" i="6"/>
  <c r="I3439" i="6" s="1"/>
  <c r="H3407" i="6"/>
  <c r="I3407" i="6" s="1"/>
  <c r="H3375" i="6"/>
  <c r="I3375" i="6" s="1"/>
  <c r="H3343" i="6"/>
  <c r="H3303" i="6"/>
  <c r="I3303" i="6" s="1"/>
  <c r="H3279" i="6"/>
  <c r="I3279" i="6" s="1"/>
  <c r="H3271" i="6"/>
  <c r="I3271" i="6" s="1"/>
  <c r="H3263" i="6"/>
  <c r="H3255" i="6"/>
  <c r="H3247" i="6"/>
  <c r="I3247" i="6" s="1"/>
  <c r="H3239" i="6"/>
  <c r="H3231" i="6"/>
  <c r="I3231" i="6" s="1"/>
  <c r="H3223" i="6"/>
  <c r="H3215" i="6"/>
  <c r="I3215" i="6" s="1"/>
  <c r="H3207" i="6"/>
  <c r="I3207" i="6" s="1"/>
  <c r="H3199" i="6"/>
  <c r="H3183" i="6"/>
  <c r="I3183" i="6" s="1"/>
  <c r="H3175" i="6"/>
  <c r="I3175" i="6" s="1"/>
  <c r="H3167" i="6"/>
  <c r="I3167" i="6" s="1"/>
  <c r="H3159" i="6"/>
  <c r="H3151" i="6"/>
  <c r="H3135" i="6"/>
  <c r="H3127" i="6"/>
  <c r="I3127" i="6" s="1"/>
  <c r="H3119" i="6"/>
  <c r="I3119" i="6" s="1"/>
  <c r="H3103" i="6"/>
  <c r="H3087" i="6"/>
  <c r="I3087" i="6" s="1"/>
  <c r="H3063" i="6"/>
  <c r="I3063" i="6" s="1"/>
  <c r="H3055" i="6"/>
  <c r="H3031" i="6"/>
  <c r="H2999" i="6"/>
  <c r="I2999" i="6" s="1"/>
  <c r="H2991" i="6"/>
  <c r="I2991" i="6" s="1"/>
  <c r="H2983" i="6"/>
  <c r="I2983" i="6" s="1"/>
  <c r="H2967" i="6"/>
  <c r="I2967" i="6" s="1"/>
  <c r="H2959" i="6"/>
  <c r="I2959" i="6" s="1"/>
  <c r="H2951" i="6"/>
  <c r="I2951" i="6" s="1"/>
  <c r="H2943" i="6"/>
  <c r="I1748" i="6" s="1"/>
  <c r="H2927" i="6"/>
  <c r="I2927" i="6" s="1"/>
  <c r="H2919" i="6"/>
  <c r="H2911" i="6"/>
  <c r="I2911" i="6" s="1"/>
  <c r="H2903" i="6"/>
  <c r="I2903" i="6" s="1"/>
  <c r="H2895" i="6"/>
  <c r="I2895" i="6" s="1"/>
  <c r="H2887" i="6"/>
  <c r="I2887" i="6" s="1"/>
  <c r="H2871" i="6"/>
  <c r="H2783" i="6"/>
  <c r="I2783" i="6" s="1"/>
  <c r="H2775" i="6"/>
  <c r="I2775" i="6" s="1"/>
  <c r="H2767" i="6"/>
  <c r="H2735" i="6"/>
  <c r="I2735" i="6" s="1"/>
  <c r="H2711" i="6"/>
  <c r="H2703" i="6"/>
  <c r="I2703" i="6" s="1"/>
  <c r="H2695" i="6"/>
  <c r="I2695" i="6" s="1"/>
  <c r="H2687" i="6"/>
  <c r="I2687" i="6" s="1"/>
  <c r="H2679" i="6"/>
  <c r="H2671" i="6"/>
  <c r="H2663" i="6"/>
  <c r="I2663" i="6" s="1"/>
  <c r="H2655" i="6"/>
  <c r="I2655" i="6" s="1"/>
  <c r="H2631" i="6"/>
  <c r="H2623" i="6"/>
  <c r="H2615" i="6"/>
  <c r="I2615" i="6" s="1"/>
  <c r="H3530" i="6"/>
  <c r="I3530" i="6" s="1"/>
  <c r="H3482" i="6"/>
  <c r="I3482" i="6" s="1"/>
  <c r="H3410" i="6"/>
  <c r="H3354" i="6"/>
  <c r="I3354" i="6" s="1"/>
  <c r="H3274" i="6"/>
  <c r="I3274" i="6" s="1"/>
  <c r="H3529" i="6"/>
  <c r="I3529" i="6" s="1"/>
  <c r="H3551" i="6"/>
  <c r="I3551" i="6" s="1"/>
  <c r="H3519" i="6"/>
  <c r="I3519" i="6" s="1"/>
  <c r="H3487" i="6"/>
  <c r="H3431" i="6"/>
  <c r="I3431" i="6" s="1"/>
  <c r="H3399" i="6"/>
  <c r="H3367" i="6"/>
  <c r="I3367" i="6" s="1"/>
  <c r="H3327" i="6"/>
  <c r="I3327" i="6" s="1"/>
  <c r="H3295" i="6"/>
  <c r="I3295" i="6" s="1"/>
  <c r="H3550" i="6"/>
  <c r="I3550" i="6" s="1"/>
  <c r="H3526" i="6"/>
  <c r="I3526" i="6" s="1"/>
  <c r="H3454" i="6"/>
  <c r="I3454" i="6" s="1"/>
  <c r="H3406" i="6"/>
  <c r="I3406" i="6" s="1"/>
  <c r="H3398" i="6"/>
  <c r="I3398" i="6" s="1"/>
  <c r="H3366" i="6"/>
  <c r="H3334" i="6"/>
  <c r="I3334" i="6" s="1"/>
  <c r="H3318" i="6"/>
  <c r="I3318" i="6" s="1"/>
  <c r="H3310" i="6"/>
  <c r="I3310" i="6" s="1"/>
  <c r="H3286" i="6"/>
  <c r="I3286" i="6" s="1"/>
  <c r="H3262" i="6"/>
  <c r="I3262" i="6" s="1"/>
  <c r="H3246" i="6"/>
  <c r="H3214" i="6"/>
  <c r="I3214" i="6" s="1"/>
  <c r="H3206" i="6"/>
  <c r="H3166" i="6"/>
  <c r="I3166" i="6" s="1"/>
  <c r="H3142" i="6"/>
  <c r="I3142" i="6" s="1"/>
  <c r="H3126" i="6"/>
  <c r="H3110" i="6"/>
  <c r="H3094" i="6"/>
  <c r="I3094" i="6" s="1"/>
  <c r="H3070" i="6"/>
  <c r="I3070" i="6" s="1"/>
  <c r="H3006" i="6"/>
  <c r="H2982" i="6"/>
  <c r="I2982" i="6" s="1"/>
  <c r="H2974" i="6"/>
  <c r="H2966" i="6"/>
  <c r="I2966" i="6" s="1"/>
  <c r="H2958" i="6"/>
  <c r="H2950" i="6"/>
  <c r="I2950" i="6" s="1"/>
  <c r="H2942" i="6"/>
  <c r="H2926" i="6"/>
  <c r="I2926" i="6" s="1"/>
  <c r="H2894" i="6"/>
  <c r="I2894" i="6" s="1"/>
  <c r="H2886" i="6"/>
  <c r="I2886" i="6" s="1"/>
  <c r="H2870" i="6"/>
  <c r="I2870" i="6" s="1"/>
  <c r="H2806" i="6"/>
  <c r="I2806" i="6" s="1"/>
  <c r="H2798" i="6"/>
  <c r="I2798" i="6" s="1"/>
  <c r="H2782" i="6"/>
  <c r="I2782" i="6" s="1"/>
  <c r="H2766" i="6"/>
  <c r="I2766" i="6" s="1"/>
  <c r="H2758" i="6"/>
  <c r="I2758" i="6" s="1"/>
  <c r="H2742" i="6"/>
  <c r="H2726" i="6"/>
  <c r="I2726" i="6" s="1"/>
  <c r="H2718" i="6"/>
  <c r="I2718" i="6" s="1"/>
  <c r="H2710" i="6"/>
  <c r="I2710" i="6" s="1"/>
  <c r="H2694" i="6"/>
  <c r="I2694" i="6" s="1"/>
  <c r="H2678" i="6"/>
  <c r="I2678" i="6" s="1"/>
  <c r="H2670" i="6"/>
  <c r="I2670" i="6" s="1"/>
  <c r="H2654" i="6"/>
  <c r="I2654" i="6" s="1"/>
  <c r="H2646" i="6"/>
  <c r="I2646" i="6" s="1"/>
  <c r="H2638" i="6"/>
  <c r="I2638" i="6" s="1"/>
  <c r="H2622" i="6"/>
  <c r="I2622" i="6" s="1"/>
  <c r="H2606" i="6"/>
  <c r="H2598" i="6"/>
  <c r="H3506" i="6"/>
  <c r="I3506" i="6" s="1"/>
  <c r="H3434" i="6"/>
  <c r="I3434" i="6" s="1"/>
  <c r="H3306" i="6"/>
  <c r="I3306" i="6" s="1"/>
  <c r="H3489" i="6"/>
  <c r="I3489" i="6" s="1"/>
  <c r="H3543" i="6"/>
  <c r="I3543" i="6" s="1"/>
  <c r="H3511" i="6"/>
  <c r="I3511" i="6" s="1"/>
  <c r="H3479" i="6"/>
  <c r="I3479" i="6" s="1"/>
  <c r="H3423" i="6"/>
  <c r="H3391" i="6"/>
  <c r="I3391" i="6" s="1"/>
  <c r="H3359" i="6"/>
  <c r="H3319" i="6"/>
  <c r="I3319" i="6" s="1"/>
  <c r="H3287" i="6"/>
  <c r="I3287" i="6" s="1"/>
  <c r="H3518" i="6"/>
  <c r="I3518" i="6" s="1"/>
  <c r="H3486" i="6"/>
  <c r="H3462" i="6"/>
  <c r="I3462" i="6" s="1"/>
  <c r="H3446" i="6"/>
  <c r="I3446" i="6" s="1"/>
  <c r="H3438" i="6"/>
  <c r="I3438" i="6" s="1"/>
  <c r="H3414" i="6"/>
  <c r="I3414" i="6" s="1"/>
  <c r="H3382" i="6"/>
  <c r="I3382" i="6" s="1"/>
  <c r="H3350" i="6"/>
  <c r="I3350" i="6" s="1"/>
  <c r="H3342" i="6"/>
  <c r="H3326" i="6"/>
  <c r="I3326" i="6" s="1"/>
  <c r="H3278" i="6"/>
  <c r="I3278" i="6" s="1"/>
  <c r="H3270" i="6"/>
  <c r="I3270" i="6" s="1"/>
  <c r="H3254" i="6"/>
  <c r="I3254" i="6" s="1"/>
  <c r="H3238" i="6"/>
  <c r="I3238" i="6" s="1"/>
  <c r="H3150" i="6"/>
  <c r="I3150" i="6" s="1"/>
  <c r="H3134" i="6"/>
  <c r="I3134" i="6" s="1"/>
  <c r="H3118" i="6"/>
  <c r="I3118" i="6" s="1"/>
  <c r="H3102" i="6"/>
  <c r="I3102" i="6" s="1"/>
  <c r="H3086" i="6"/>
  <c r="I3086" i="6" s="1"/>
  <c r="H3078" i="6"/>
  <c r="I3078" i="6" s="1"/>
  <c r="H3062" i="6"/>
  <c r="I3062" i="6" s="1"/>
  <c r="H3046" i="6"/>
  <c r="I3046" i="6" s="1"/>
  <c r="H3022" i="6"/>
  <c r="I3022" i="6" s="1"/>
  <c r="H3549" i="6"/>
  <c r="I3549" i="6" s="1"/>
  <c r="H3541" i="6"/>
  <c r="I3541" i="6" s="1"/>
  <c r="H3525" i="6"/>
  <c r="I3525" i="6" s="1"/>
  <c r="H3349" i="6"/>
  <c r="I3349" i="6" s="1"/>
  <c r="H3333" i="6"/>
  <c r="H3325" i="6"/>
  <c r="I3325" i="6" s="1"/>
  <c r="H3309" i="6"/>
  <c r="I3309" i="6" s="1"/>
  <c r="H3301" i="6"/>
  <c r="H3285" i="6"/>
  <c r="I3285" i="6" s="1"/>
  <c r="H3277" i="6"/>
  <c r="H3237" i="6"/>
  <c r="I3237" i="6" s="1"/>
  <c r="H3229" i="6"/>
  <c r="I3229" i="6" s="1"/>
  <c r="H3221" i="6"/>
  <c r="I3221" i="6" s="1"/>
  <c r="H3213" i="6"/>
  <c r="I3213" i="6" s="1"/>
  <c r="H3165" i="6"/>
  <c r="I3165" i="6" s="1"/>
  <c r="H3149" i="6"/>
  <c r="I3149" i="6" s="1"/>
  <c r="H3133" i="6"/>
  <c r="I3133" i="6" s="1"/>
  <c r="H3109" i="6"/>
  <c r="I3109" i="6" s="1"/>
  <c r="H3045" i="6"/>
  <c r="H3037" i="6"/>
  <c r="I3037" i="6" s="1"/>
  <c r="H2997" i="6"/>
  <c r="H2917" i="6"/>
  <c r="H2909" i="6"/>
  <c r="H2893" i="6"/>
  <c r="H2885" i="6"/>
  <c r="I2885" i="6" s="1"/>
  <c r="H2877" i="6"/>
  <c r="H2869" i="6"/>
  <c r="I2869" i="6" s="1"/>
  <c r="H3522" i="6"/>
  <c r="H3442" i="6"/>
  <c r="I3442" i="6" s="1"/>
  <c r="H3378" i="6"/>
  <c r="I3378" i="6" s="1"/>
  <c r="H3314" i="6"/>
  <c r="I3314" i="6" s="1"/>
  <c r="H3258" i="6"/>
  <c r="H3521" i="6"/>
  <c r="I3521" i="6" s="1"/>
  <c r="H3559" i="6"/>
  <c r="I3559" i="6" s="1"/>
  <c r="H3527" i="6"/>
  <c r="I3527" i="6" s="1"/>
  <c r="H3503" i="6"/>
  <c r="I3503" i="6" s="1"/>
  <c r="H3471" i="6"/>
  <c r="I3471" i="6" s="1"/>
  <c r="H3415" i="6"/>
  <c r="H3383" i="6"/>
  <c r="I3383" i="6" s="1"/>
  <c r="H3351" i="6"/>
  <c r="I3351" i="6" s="1"/>
  <c r="H3311" i="6"/>
  <c r="I3311" i="6" s="1"/>
  <c r="H3558" i="6"/>
  <c r="I3558" i="6" s="1"/>
  <c r="H3534" i="6"/>
  <c r="I3534" i="6" s="1"/>
  <c r="H3494" i="6"/>
  <c r="I3494" i="6" s="1"/>
  <c r="H3478" i="6"/>
  <c r="I3478" i="6" s="1"/>
  <c r="H3548" i="6"/>
  <c r="I3548" i="6" s="1"/>
  <c r="H3532" i="6"/>
  <c r="I3532" i="6" s="1"/>
  <c r="H3516" i="6"/>
  <c r="I3516" i="6" s="1"/>
  <c r="H3508" i="6"/>
  <c r="I3508" i="6" s="1"/>
  <c r="H3484" i="6"/>
  <c r="I3484" i="6" s="1"/>
  <c r="H3412" i="6"/>
  <c r="I3412" i="6" s="1"/>
  <c r="H3396" i="6"/>
  <c r="H3372" i="6"/>
  <c r="I3372" i="6" s="1"/>
  <c r="H3364" i="6"/>
  <c r="I3364" i="6" s="1"/>
  <c r="H3340" i="6"/>
  <c r="I3340" i="6" s="1"/>
  <c r="H3332" i="6"/>
  <c r="I3332" i="6" s="1"/>
  <c r="H3316" i="6"/>
  <c r="I3316" i="6" s="1"/>
  <c r="H3308" i="6"/>
  <c r="I3308" i="6" s="1"/>
  <c r="H3292" i="6"/>
  <c r="I3292" i="6" s="1"/>
  <c r="H3276" i="6"/>
  <c r="I3276" i="6" s="1"/>
  <c r="H3268" i="6"/>
  <c r="I3268" i="6" s="1"/>
  <c r="H3220" i="6"/>
  <c r="I3220" i="6" s="1"/>
  <c r="H3164" i="6"/>
  <c r="I3164" i="6" s="1"/>
  <c r="H3132" i="6"/>
  <c r="I3132" i="6" s="1"/>
  <c r="H3084" i="6"/>
  <c r="I3084" i="6" s="1"/>
  <c r="H3076" i="6"/>
  <c r="I3076" i="6" s="1"/>
  <c r="H3052" i="6"/>
  <c r="I3052" i="6" s="1"/>
  <c r="H3044" i="6"/>
  <c r="H3004" i="6"/>
  <c r="I3004" i="6" s="1"/>
  <c r="H2996" i="6"/>
  <c r="I2996" i="6" s="1"/>
  <c r="H2956" i="6"/>
  <c r="I2956" i="6" s="1"/>
  <c r="H2948" i="6"/>
  <c r="I2948" i="6" s="1"/>
  <c r="H2932" i="6"/>
  <c r="I2932" i="6" s="1"/>
  <c r="H2908" i="6"/>
  <c r="H2892" i="6"/>
  <c r="I2892" i="6" s="1"/>
  <c r="H2884" i="6"/>
  <c r="I2884" i="6" s="1"/>
  <c r="H2876" i="6"/>
  <c r="I2876" i="6" s="1"/>
  <c r="H2868" i="6"/>
  <c r="H2788" i="6"/>
  <c r="I2788" i="6" s="1"/>
  <c r="H2764" i="6"/>
  <c r="I2764" i="6" s="1"/>
  <c r="H2732" i="6"/>
  <c r="I2732" i="6" s="1"/>
  <c r="H2724" i="6"/>
  <c r="I2724" i="6" s="1"/>
  <c r="H2684" i="6"/>
  <c r="H2676" i="6"/>
  <c r="I2676" i="6" s="1"/>
  <c r="H2660" i="6"/>
  <c r="I2660" i="6" s="1"/>
  <c r="H2644" i="6"/>
  <c r="I2644" i="6" s="1"/>
  <c r="H2636" i="6"/>
  <c r="I2636" i="6" s="1"/>
  <c r="H2628" i="6"/>
  <c r="H2612" i="6"/>
  <c r="H2604" i="6"/>
  <c r="H2588" i="6"/>
  <c r="H2564" i="6"/>
  <c r="H2586" i="6"/>
  <c r="H2578" i="6"/>
  <c r="H2570" i="6"/>
  <c r="H2562" i="6"/>
  <c r="H2554" i="6"/>
  <c r="H2546" i="6"/>
  <c r="H2530" i="6"/>
  <c r="H2522" i="6"/>
  <c r="H2514" i="6"/>
  <c r="H2506" i="6"/>
  <c r="H2498" i="6"/>
  <c r="I2498" i="6" s="1"/>
  <c r="H2490" i="6"/>
  <c r="H2482" i="6"/>
  <c r="H2474" i="6"/>
  <c r="H2466" i="6"/>
  <c r="H2458" i="6"/>
  <c r="H2442" i="6"/>
  <c r="H2434" i="6"/>
  <c r="H2410" i="6"/>
  <c r="H2386" i="6"/>
  <c r="H2378" i="6"/>
  <c r="H2370" i="6"/>
  <c r="H2362" i="6"/>
  <c r="H2354" i="6"/>
  <c r="H2338" i="6"/>
  <c r="H2330" i="6"/>
  <c r="H2322" i="6"/>
  <c r="H2314" i="6"/>
  <c r="H2306" i="6"/>
  <c r="H2298" i="6"/>
  <c r="H2290" i="6"/>
  <c r="H2282" i="6"/>
  <c r="H2250" i="6"/>
  <c r="I2250" i="6" s="1"/>
  <c r="H2234" i="6"/>
  <c r="H2218" i="6"/>
  <c r="H2210" i="6"/>
  <c r="H2202" i="6"/>
  <c r="I2202" i="6" s="1"/>
  <c r="H2194" i="6"/>
  <c r="H2170" i="6"/>
  <c r="H1738" i="6"/>
  <c r="H1730" i="6"/>
  <c r="I1730" i="6" s="1"/>
  <c r="H1722" i="6"/>
  <c r="I1722" i="6" s="1"/>
  <c r="H1706" i="6"/>
  <c r="H1698" i="6"/>
  <c r="H1682" i="6"/>
  <c r="H1666" i="6"/>
  <c r="H1642" i="6"/>
  <c r="H1634" i="6"/>
  <c r="I1634" i="6" s="1"/>
  <c r="H1626" i="6"/>
  <c r="I1626" i="6" s="1"/>
  <c r="H1610" i="6"/>
  <c r="H1594" i="6"/>
  <c r="I1594" i="6" s="1"/>
  <c r="H1570" i="6"/>
  <c r="H1562" i="6"/>
  <c r="H1554" i="6"/>
  <c r="H1530" i="6"/>
  <c r="H1522" i="6"/>
  <c r="H1506" i="6"/>
  <c r="H1498" i="6"/>
  <c r="H1490" i="6"/>
  <c r="H1442" i="6"/>
  <c r="H1426" i="6"/>
  <c r="H1418" i="6"/>
  <c r="H1410" i="6"/>
  <c r="H1402" i="6"/>
  <c r="H1394" i="6"/>
  <c r="H1354" i="6"/>
  <c r="H1298" i="6"/>
  <c r="H1274" i="6"/>
  <c r="H1250" i="6"/>
  <c r="H1058" i="6"/>
  <c r="H1050" i="6"/>
  <c r="I1050" i="6" s="1"/>
  <c r="H1042" i="6"/>
  <c r="H1034" i="6"/>
  <c r="H1026" i="6"/>
  <c r="I1026" i="6" s="1"/>
  <c r="H1018" i="6"/>
  <c r="H978" i="6"/>
  <c r="I978" i="6" s="1"/>
  <c r="H970" i="6"/>
  <c r="H954" i="6"/>
  <c r="I954" i="6" s="1"/>
  <c r="H946" i="6"/>
  <c r="H930" i="6"/>
  <c r="H898" i="6"/>
  <c r="I898" i="6" s="1"/>
  <c r="H882" i="6"/>
  <c r="H786" i="6"/>
  <c r="H690" i="6"/>
  <c r="I690" i="6" s="1"/>
  <c r="H554" i="6"/>
  <c r="I554" i="6" s="1"/>
  <c r="H2617" i="6"/>
  <c r="I2617" i="6" s="1"/>
  <c r="H2593" i="6"/>
  <c r="H2585" i="6"/>
  <c r="H2577" i="6"/>
  <c r="H2545" i="6"/>
  <c r="H2529" i="6"/>
  <c r="H2521" i="6"/>
  <c r="H2505" i="6"/>
  <c r="H2497" i="6"/>
  <c r="H2489" i="6"/>
  <c r="H2481" i="6"/>
  <c r="H2473" i="6"/>
  <c r="H2449" i="6"/>
  <c r="H2433" i="6"/>
  <c r="H2417" i="6"/>
  <c r="H2393" i="6"/>
  <c r="H2385" i="6"/>
  <c r="H2369" i="6"/>
  <c r="H2361" i="6"/>
  <c r="H2337" i="6"/>
  <c r="H2329" i="6"/>
  <c r="H2305" i="6"/>
  <c r="H2297" i="6"/>
  <c r="H2281" i="6"/>
  <c r="H2273" i="6"/>
  <c r="H2265" i="6"/>
  <c r="H2249" i="6"/>
  <c r="H2241" i="6"/>
  <c r="I2241" i="6" s="1"/>
  <c r="H2233" i="6"/>
  <c r="H1737" i="6"/>
  <c r="H1713" i="6"/>
  <c r="I1713" i="6" s="1"/>
  <c r="H1681" i="6"/>
  <c r="H1665" i="6"/>
  <c r="I1665" i="6" s="1"/>
  <c r="H1641" i="6"/>
  <c r="H1633" i="6"/>
  <c r="H1561" i="6"/>
  <c r="I1561" i="6" s="1"/>
  <c r="H1545" i="6"/>
  <c r="H1529" i="6"/>
  <c r="I1529" i="6" s="1"/>
  <c r="H1505" i="6"/>
  <c r="H1497" i="6"/>
  <c r="I1497" i="6" s="1"/>
  <c r="H1473" i="6"/>
  <c r="I1473" i="6" s="1"/>
  <c r="H1457" i="6"/>
  <c r="H1449" i="6"/>
  <c r="H1417" i="6"/>
  <c r="H1401" i="6"/>
  <c r="H1393" i="6"/>
  <c r="H1345" i="6"/>
  <c r="H1337" i="6"/>
  <c r="H1281" i="6"/>
  <c r="H1265" i="6"/>
  <c r="H1017" i="6"/>
  <c r="H777" i="6"/>
  <c r="I777" i="6" s="1"/>
  <c r="H2696" i="6"/>
  <c r="I2696" i="6" s="1"/>
  <c r="H2688" i="6"/>
  <c r="I2688" i="6" s="1"/>
  <c r="H2680" i="6"/>
  <c r="H2664" i="6"/>
  <c r="H2656" i="6"/>
  <c r="I2656" i="6" s="1"/>
  <c r="H2640" i="6"/>
  <c r="I2640" i="6" s="1"/>
  <c r="H2632" i="6"/>
  <c r="I2632" i="6" s="1"/>
  <c r="H2608" i="6"/>
  <c r="H2600" i="6"/>
  <c r="H2584" i="6"/>
  <c r="H2560" i="6"/>
  <c r="H2552" i="6"/>
  <c r="H2536" i="6"/>
  <c r="H2528" i="6"/>
  <c r="H2504" i="6"/>
  <c r="H2488" i="6"/>
  <c r="H2464" i="6"/>
  <c r="H2456" i="6"/>
  <c r="H2440" i="6"/>
  <c r="H2432" i="6"/>
  <c r="H2424" i="6"/>
  <c r="H2408" i="6"/>
  <c r="H2384" i="6"/>
  <c r="H2376" i="6"/>
  <c r="H2368" i="6"/>
  <c r="H2360" i="6"/>
  <c r="H2352" i="6"/>
  <c r="H2296" i="6"/>
  <c r="H2288" i="6"/>
  <c r="H2272" i="6"/>
  <c r="H2264" i="6"/>
  <c r="H2256" i="6"/>
  <c r="I2256" i="6" s="1"/>
  <c r="H2240" i="6"/>
  <c r="H1728" i="6"/>
  <c r="I1728" i="6" s="1"/>
  <c r="H1712" i="6"/>
  <c r="I1712" i="6" s="1"/>
  <c r="H1696" i="6"/>
  <c r="H1664" i="6"/>
  <c r="H1648" i="6"/>
  <c r="H1640" i="6"/>
  <c r="H1616" i="6"/>
  <c r="H1600" i="6"/>
  <c r="H1552" i="6"/>
  <c r="H1504" i="6"/>
  <c r="H1496" i="6"/>
  <c r="H1440" i="6"/>
  <c r="H1432" i="6"/>
  <c r="I1432" i="6" s="1"/>
  <c r="H1424" i="6"/>
  <c r="H1416" i="6"/>
  <c r="H1400" i="6"/>
  <c r="I263" i="6" s="1"/>
  <c r="H1392" i="6"/>
  <c r="H1360" i="6"/>
  <c r="I1360" i="6" s="1"/>
  <c r="H1352" i="6"/>
  <c r="H1296" i="6"/>
  <c r="H1264" i="6"/>
  <c r="H1080" i="6"/>
  <c r="I1080" i="6" s="1"/>
  <c r="H1056" i="6"/>
  <c r="H1000" i="6"/>
  <c r="H744" i="6"/>
  <c r="I744" i="6" s="1"/>
  <c r="H728" i="6"/>
  <c r="H536" i="6"/>
  <c r="H384" i="6"/>
  <c r="H2599" i="6"/>
  <c r="H2591" i="6"/>
  <c r="I2591" i="6" s="1"/>
  <c r="H2575" i="6"/>
  <c r="H2567" i="6"/>
  <c r="I2567" i="6" s="1"/>
  <c r="H2559" i="6"/>
  <c r="I2559" i="6" s="1"/>
  <c r="H2551" i="6"/>
  <c r="H2535" i="6"/>
  <c r="H2519" i="6"/>
  <c r="I2519" i="6" s="1"/>
  <c r="H2487" i="6"/>
  <c r="I2487" i="6" s="1"/>
  <c r="H2479" i="6"/>
  <c r="H2463" i="6"/>
  <c r="H2455" i="6"/>
  <c r="I2455" i="6" s="1"/>
  <c r="H2439" i="6"/>
  <c r="I2439" i="6" s="1"/>
  <c r="H2431" i="6"/>
  <c r="H2423" i="6"/>
  <c r="H2415" i="6"/>
  <c r="H2399" i="6"/>
  <c r="H2391" i="6"/>
  <c r="I2391" i="6" s="1"/>
  <c r="H2375" i="6"/>
  <c r="H2367" i="6"/>
  <c r="I2367" i="6" s="1"/>
  <c r="H2359" i="6"/>
  <c r="I2359" i="6" s="1"/>
  <c r="H2351" i="6"/>
  <c r="H2343" i="6"/>
  <c r="I2343" i="6" s="1"/>
  <c r="H2335" i="6"/>
  <c r="H2319" i="6"/>
  <c r="H2303" i="6"/>
  <c r="H2295" i="6"/>
  <c r="H2287" i="6"/>
  <c r="I2287" i="6" s="1"/>
  <c r="H2279" i="6"/>
  <c r="H2271" i="6"/>
  <c r="I2271" i="6" s="1"/>
  <c r="H2247" i="6"/>
  <c r="I2247" i="6" s="1"/>
  <c r="H2239" i="6"/>
  <c r="H2231" i="6"/>
  <c r="H2223" i="6"/>
  <c r="I2223" i="6" s="1"/>
  <c r="H2215" i="6"/>
  <c r="H2207" i="6"/>
  <c r="H2167" i="6"/>
  <c r="H1727" i="6"/>
  <c r="H1687" i="6"/>
  <c r="H1671" i="6"/>
  <c r="H1647" i="6"/>
  <c r="H1639" i="6"/>
  <c r="H1631" i="6"/>
  <c r="I1631" i="6" s="1"/>
  <c r="H1623" i="6"/>
  <c r="H1615" i="6"/>
  <c r="I1615" i="6" s="1"/>
  <c r="H1607" i="6"/>
  <c r="H1599" i="6"/>
  <c r="H1591" i="6"/>
  <c r="H1583" i="6"/>
  <c r="H1559" i="6"/>
  <c r="I1559" i="6" s="1"/>
  <c r="H1551" i="6"/>
  <c r="I1551" i="6" s="1"/>
  <c r="H1535" i="6"/>
  <c r="H1519" i="6"/>
  <c r="H1487" i="6"/>
  <c r="H1439" i="6"/>
  <c r="H1431" i="6"/>
  <c r="I1431" i="6" s="1"/>
  <c r="H1407" i="6"/>
  <c r="H1399" i="6"/>
  <c r="H1375" i="6"/>
  <c r="H1367" i="6"/>
  <c r="H1359" i="6"/>
  <c r="H1351" i="6"/>
  <c r="H1343" i="6"/>
  <c r="H1335" i="6"/>
  <c r="I1335" i="6" s="1"/>
  <c r="H1327" i="6"/>
  <c r="H1319" i="6"/>
  <c r="H1311" i="6"/>
  <c r="H1255" i="6"/>
  <c r="H1039" i="6"/>
  <c r="H1015" i="6"/>
  <c r="H959" i="6"/>
  <c r="H951" i="6"/>
  <c r="I951" i="6" s="1"/>
  <c r="H895" i="6"/>
  <c r="I895" i="6" s="1"/>
  <c r="H719" i="6"/>
  <c r="H711" i="6"/>
  <c r="I711" i="6" s="1"/>
  <c r="H463" i="6"/>
  <c r="I463" i="6" s="1"/>
  <c r="H383" i="6"/>
  <c r="I383" i="6" s="1"/>
  <c r="H2582" i="6"/>
  <c r="H2574" i="6"/>
  <c r="H2566" i="6"/>
  <c r="H2542" i="6"/>
  <c r="H2526" i="6"/>
  <c r="H2502" i="6"/>
  <c r="H2494" i="6"/>
  <c r="H2486" i="6"/>
  <c r="H2470" i="6"/>
  <c r="H2462" i="6"/>
  <c r="H2446" i="6"/>
  <c r="H2438" i="6"/>
  <c r="H2430" i="6"/>
  <c r="H2414" i="6"/>
  <c r="H2406" i="6"/>
  <c r="H2382" i="6"/>
  <c r="H2366" i="6"/>
  <c r="H2358" i="6"/>
  <c r="H2342" i="6"/>
  <c r="H2334" i="6"/>
  <c r="H2326" i="6"/>
  <c r="H2318" i="6"/>
  <c r="H2310" i="6"/>
  <c r="H2302" i="6"/>
  <c r="H2294" i="6"/>
  <c r="H2286" i="6"/>
  <c r="H2278" i="6"/>
  <c r="H2270" i="6"/>
  <c r="H2262" i="6"/>
  <c r="H2246" i="6"/>
  <c r="H2238" i="6"/>
  <c r="I2238" i="6" s="1"/>
  <c r="H2230" i="6"/>
  <c r="H2222" i="6"/>
  <c r="H2206" i="6"/>
  <c r="H2198" i="6"/>
  <c r="H2182" i="6"/>
  <c r="H1734" i="6"/>
  <c r="H1718" i="6"/>
  <c r="H1710" i="6"/>
  <c r="H1702" i="6"/>
  <c r="I1702" i="6" s="1"/>
  <c r="H1694" i="6"/>
  <c r="H1686" i="6"/>
  <c r="I1686" i="6" s="1"/>
  <c r="H1678" i="6"/>
  <c r="H1662" i="6"/>
  <c r="H1638" i="6"/>
  <c r="I1638" i="6" s="1"/>
  <c r="H1606" i="6"/>
  <c r="I1606" i="6" s="1"/>
  <c r="H1598" i="6"/>
  <c r="H1574" i="6"/>
  <c r="H1566" i="6"/>
  <c r="I1566" i="6" s="1"/>
  <c r="H1518" i="6"/>
  <c r="H1510" i="6"/>
  <c r="H1494" i="6"/>
  <c r="H1446" i="6"/>
  <c r="H1430" i="6"/>
  <c r="I1430" i="6" s="1"/>
  <c r="H1414" i="6"/>
  <c r="H1406" i="6"/>
  <c r="I1406" i="6" s="1"/>
  <c r="H1398" i="6"/>
  <c r="H1366" i="6"/>
  <c r="H1358" i="6"/>
  <c r="I1358" i="6" s="1"/>
  <c r="H1342" i="6"/>
  <c r="H1334" i="6"/>
  <c r="H1038" i="6"/>
  <c r="H1014" i="6"/>
  <c r="H982" i="6"/>
  <c r="I982" i="6" s="1"/>
  <c r="H966" i="6"/>
  <c r="H950" i="6"/>
  <c r="H886" i="6"/>
  <c r="I886" i="6" s="1"/>
  <c r="H878" i="6"/>
  <c r="H718" i="6"/>
  <c r="I718" i="6" s="1"/>
  <c r="H574" i="6"/>
  <c r="H566" i="6"/>
  <c r="H438" i="6"/>
  <c r="H350" i="6"/>
  <c r="H254" i="6"/>
  <c r="I254" i="6" s="1"/>
  <c r="H150" i="6"/>
  <c r="H2781" i="6"/>
  <c r="I2781" i="6" s="1"/>
  <c r="H2757" i="6"/>
  <c r="I2757" i="6" s="1"/>
  <c r="H2749" i="6"/>
  <c r="I2749" i="6" s="1"/>
  <c r="H2733" i="6"/>
  <c r="I2733" i="6" s="1"/>
  <c r="H2725" i="6"/>
  <c r="I2725" i="6" s="1"/>
  <c r="H2677" i="6"/>
  <c r="I2677" i="6" s="1"/>
  <c r="H2645" i="6"/>
  <c r="I2645" i="6" s="1"/>
  <c r="H2605" i="6"/>
  <c r="H2589" i="6"/>
  <c r="I2589" i="6" s="1"/>
  <c r="H2581" i="6"/>
  <c r="H2573" i="6"/>
  <c r="I2573" i="6" s="1"/>
  <c r="H2565" i="6"/>
  <c r="I2565" i="6" s="1"/>
  <c r="H2533" i="6"/>
  <c r="H2509" i="6"/>
  <c r="I2509" i="6" s="1"/>
  <c r="H2501" i="6"/>
  <c r="H2477" i="6"/>
  <c r="H2461" i="6"/>
  <c r="H2453" i="6"/>
  <c r="H2437" i="6"/>
  <c r="H2405" i="6"/>
  <c r="I2405" i="6" s="1"/>
  <c r="H2397" i="6"/>
  <c r="H2349" i="6"/>
  <c r="H2333" i="6"/>
  <c r="H2325" i="6"/>
  <c r="I2325" i="6" s="1"/>
  <c r="H2301" i="6"/>
  <c r="I2301" i="6" s="1"/>
  <c r="H2293" i="6"/>
  <c r="H2277" i="6"/>
  <c r="H2261" i="6"/>
  <c r="I2261" i="6" s="1"/>
  <c r="H2245" i="6"/>
  <c r="H2205" i="6"/>
  <c r="H1733" i="6"/>
  <c r="H1717" i="6"/>
  <c r="H1701" i="6"/>
  <c r="H1693" i="6"/>
  <c r="H1661" i="6"/>
  <c r="H1645" i="6"/>
  <c r="H1621" i="6"/>
  <c r="H1597" i="6"/>
  <c r="H1565" i="6"/>
  <c r="I1565" i="6" s="1"/>
  <c r="H1549" i="6"/>
  <c r="I1549" i="6" s="1"/>
  <c r="H1445" i="6"/>
  <c r="H1437" i="6"/>
  <c r="H1429" i="6"/>
  <c r="I1429" i="6" s="1"/>
  <c r="H1389" i="6"/>
  <c r="H1381" i="6"/>
  <c r="I1381" i="6" s="1"/>
  <c r="H1293" i="6"/>
  <c r="H1285" i="6"/>
  <c r="I1285" i="6" s="1"/>
  <c r="H1077" i="6"/>
  <c r="I1077" i="6" s="1"/>
  <c r="H1005" i="6"/>
  <c r="I1005" i="6" s="1"/>
  <c r="H957" i="6"/>
  <c r="H941" i="6"/>
  <c r="I941" i="6" s="1"/>
  <c r="H909" i="6"/>
  <c r="H877" i="6"/>
  <c r="H541" i="6"/>
  <c r="H525" i="6"/>
  <c r="I525" i="6" s="1"/>
  <c r="H349" i="6"/>
  <c r="H21" i="6"/>
  <c r="H2516" i="6"/>
  <c r="H2476" i="6"/>
  <c r="H2468" i="6"/>
  <c r="H2460" i="6"/>
  <c r="H2452" i="6"/>
  <c r="H2436" i="6"/>
  <c r="H2428" i="6"/>
  <c r="H2412" i="6"/>
  <c r="H2396" i="6"/>
  <c r="H2388" i="6"/>
  <c r="H2364" i="6"/>
  <c r="H2356" i="6"/>
  <c r="H2348" i="6"/>
  <c r="H2340" i="6"/>
  <c r="H2308" i="6"/>
  <c r="H2300" i="6"/>
  <c r="H2292" i="6"/>
  <c r="H2276" i="6"/>
  <c r="H2268" i="6"/>
  <c r="H2252" i="6"/>
  <c r="H1724" i="6"/>
  <c r="H1708" i="6"/>
  <c r="H1700" i="6"/>
  <c r="H1684" i="6"/>
  <c r="I1684" i="6" s="1"/>
  <c r="H1660" i="6"/>
  <c r="I1660" i="6" s="1"/>
  <c r="H1644" i="6"/>
  <c r="I1644" i="6" s="1"/>
  <c r="H1636" i="6"/>
  <c r="I1636" i="6" s="1"/>
  <c r="H1620" i="6"/>
  <c r="I1620" i="6" s="1"/>
  <c r="H1612" i="6"/>
  <c r="H1604" i="6"/>
  <c r="I1604" i="6" s="1"/>
  <c r="H1572" i="6"/>
  <c r="H1548" i="6"/>
  <c r="H1460" i="6"/>
  <c r="H1444" i="6"/>
  <c r="I1444" i="6" s="1"/>
  <c r="H1436" i="6"/>
  <c r="H1420" i="6"/>
  <c r="I1420" i="6" s="1"/>
  <c r="H1380" i="6"/>
  <c r="I1380" i="6" s="1"/>
  <c r="H1356" i="6"/>
  <c r="I1356" i="6" s="1"/>
  <c r="H1348" i="6"/>
  <c r="I1348" i="6" s="1"/>
  <c r="H1044" i="6"/>
  <c r="H1028" i="6"/>
  <c r="I1028" i="6" s="1"/>
  <c r="H1004" i="6"/>
  <c r="H980" i="6"/>
  <c r="I980" i="6" s="1"/>
  <c r="H972" i="6"/>
  <c r="I972" i="6" s="1"/>
  <c r="H780" i="6"/>
  <c r="H3515" i="6"/>
  <c r="I3515" i="6" s="1"/>
  <c r="H3459" i="6"/>
  <c r="I3459" i="6" s="1"/>
  <c r="H3355" i="6"/>
  <c r="I3355" i="6" s="1"/>
  <c r="H3219" i="6"/>
  <c r="I3219" i="6" s="1"/>
  <c r="H3187" i="6"/>
  <c r="I3187" i="6" s="1"/>
  <c r="H3115" i="6"/>
  <c r="I3115" i="6" s="1"/>
  <c r="H3003" i="6"/>
  <c r="I3003" i="6" s="1"/>
  <c r="H3474" i="6"/>
  <c r="I3474" i="6" s="1"/>
  <c r="H3458" i="6"/>
  <c r="I3458" i="6" s="1"/>
  <c r="H3418" i="6"/>
  <c r="I3418" i="6" s="1"/>
  <c r="H3346" i="6"/>
  <c r="I3346" i="6" s="1"/>
  <c r="H3322" i="6"/>
  <c r="I3322" i="6" s="1"/>
  <c r="H3234" i="6"/>
  <c r="I3234" i="6" s="1"/>
  <c r="H3210" i="6"/>
  <c r="H3194" i="6"/>
  <c r="I3194" i="6" s="1"/>
  <c r="H3170" i="6"/>
  <c r="I3170" i="6" s="1"/>
  <c r="H3010" i="6"/>
  <c r="I3010" i="6" s="1"/>
  <c r="H3553" i="6"/>
  <c r="I3553" i="6" s="1"/>
  <c r="H3545" i="6"/>
  <c r="I3545" i="6" s="1"/>
  <c r="H3513" i="6"/>
  <c r="I3513" i="6" s="1"/>
  <c r="H3497" i="6"/>
  <c r="I3497" i="6" s="1"/>
  <c r="H3449" i="6"/>
  <c r="H3385" i="6"/>
  <c r="I3385" i="6" s="1"/>
  <c r="H3353" i="6"/>
  <c r="I3353" i="6" s="1"/>
  <c r="H3321" i="6"/>
  <c r="I3321" i="6" s="1"/>
  <c r="H3305" i="6"/>
  <c r="I3305" i="6" s="1"/>
  <c r="H3225" i="6"/>
  <c r="H3217" i="6"/>
  <c r="H3193" i="6"/>
  <c r="I3193" i="6" s="1"/>
  <c r="H3137" i="6"/>
  <c r="I3137" i="6" s="1"/>
  <c r="H3129" i="6"/>
  <c r="H3113" i="6"/>
  <c r="I3113" i="6" s="1"/>
  <c r="H3057" i="6"/>
  <c r="H3041" i="6"/>
  <c r="I3041" i="6" s="1"/>
  <c r="H3033" i="6"/>
  <c r="I3033" i="6" s="1"/>
  <c r="H3009" i="6"/>
  <c r="I3009" i="6" s="1"/>
  <c r="H2993" i="6"/>
  <c r="H2953" i="6"/>
  <c r="I2953" i="6" s="1"/>
  <c r="H2937" i="6"/>
  <c r="I2937" i="6" s="1"/>
  <c r="H2881" i="6"/>
  <c r="I2881" i="6" s="1"/>
  <c r="H2865" i="6"/>
  <c r="I2483" i="6" s="1"/>
  <c r="H2857" i="6"/>
  <c r="H2849" i="6"/>
  <c r="H2841" i="6"/>
  <c r="H2833" i="6"/>
  <c r="H2825" i="6"/>
  <c r="H2817" i="6"/>
  <c r="H2809" i="6"/>
  <c r="I2809" i="6" s="1"/>
  <c r="H2801" i="6"/>
  <c r="I2801" i="6" s="1"/>
  <c r="H2785" i="6"/>
  <c r="I2785" i="6" s="1"/>
  <c r="H2777" i="6"/>
  <c r="I2777" i="6" s="1"/>
  <c r="H3560" i="6"/>
  <c r="H3520" i="6"/>
  <c r="I3520" i="6" s="1"/>
  <c r="H3504" i="6"/>
  <c r="I3504" i="6" s="1"/>
  <c r="H3496" i="6"/>
  <c r="H3488" i="6"/>
  <c r="I3488" i="6" s="1"/>
  <c r="H3464" i="6"/>
  <c r="I3464" i="6" s="1"/>
  <c r="H3448" i="6"/>
  <c r="H3432" i="6"/>
  <c r="I3432" i="6" s="1"/>
  <c r="H3416" i="6"/>
  <c r="I3416" i="6" s="1"/>
  <c r="H3392" i="6"/>
  <c r="H3368" i="6"/>
  <c r="I3368" i="6" s="1"/>
  <c r="H3360" i="6"/>
  <c r="I3360" i="6" s="1"/>
  <c r="H3336" i="6"/>
  <c r="I3336" i="6" s="1"/>
  <c r="H3328" i="6"/>
  <c r="I3328" i="6" s="1"/>
  <c r="H3296" i="6"/>
  <c r="I3296" i="6" s="1"/>
  <c r="H3288" i="6"/>
  <c r="H3248" i="6"/>
  <c r="I3248" i="6" s="1"/>
  <c r="H3232" i="6"/>
  <c r="I3232" i="6" s="1"/>
  <c r="H3224" i="6"/>
  <c r="I3224" i="6" s="1"/>
  <c r="H3168" i="6"/>
  <c r="I3168" i="6" s="1"/>
  <c r="H3160" i="6"/>
  <c r="I3160" i="6" s="1"/>
  <c r="H3152" i="6"/>
  <c r="I3152" i="6" s="1"/>
  <c r="H3120" i="6"/>
  <c r="I3120" i="6" s="1"/>
  <c r="H3064" i="6"/>
  <c r="I3064" i="6" s="1"/>
  <c r="H3032" i="6"/>
  <c r="H2976" i="6"/>
  <c r="I2976" i="6" s="1"/>
  <c r="H2968" i="6"/>
  <c r="I2968" i="6" s="1"/>
  <c r="H2936" i="6"/>
  <c r="H2888" i="6"/>
  <c r="H2864" i="6"/>
  <c r="I2864" i="6" s="1"/>
  <c r="H2856" i="6"/>
  <c r="I2856" i="6" s="1"/>
  <c r="H2848" i="6"/>
  <c r="I2848" i="6" s="1"/>
  <c r="H2840" i="6"/>
  <c r="H2832" i="6"/>
  <c r="I2832" i="6" s="1"/>
  <c r="H2824" i="6"/>
  <c r="I2824" i="6" s="1"/>
  <c r="H2816" i="6"/>
  <c r="I2816" i="6" s="1"/>
  <c r="H2808" i="6"/>
  <c r="I2808" i="6" s="1"/>
  <c r="H2800" i="6"/>
  <c r="H2792" i="6"/>
  <c r="H2784" i="6"/>
  <c r="H3463" i="6"/>
  <c r="I3463" i="6" s="1"/>
  <c r="H3455" i="6"/>
  <c r="I3455" i="6" s="1"/>
  <c r="H3447" i="6"/>
  <c r="I3447" i="6" s="1"/>
  <c r="H3335" i="6"/>
  <c r="I3335" i="6" s="1"/>
  <c r="H3191" i="6"/>
  <c r="I3191" i="6" s="1"/>
  <c r="H3143" i="6"/>
  <c r="H3111" i="6"/>
  <c r="I3111" i="6" s="1"/>
  <c r="H3095" i="6"/>
  <c r="I3095" i="6" s="1"/>
  <c r="H3071" i="6"/>
  <c r="I3071" i="6" s="1"/>
  <c r="H3039" i="6"/>
  <c r="I3039" i="6" s="1"/>
  <c r="H3023" i="6"/>
  <c r="H3015" i="6"/>
  <c r="H3007" i="6"/>
  <c r="I3007" i="6" s="1"/>
  <c r="H2935" i="6"/>
  <c r="I2935" i="6" s="1"/>
  <c r="H2863" i="6"/>
  <c r="I2863" i="6" s="1"/>
  <c r="H2855" i="6"/>
  <c r="I2855" i="6" s="1"/>
  <c r="H2847" i="6"/>
  <c r="I2847" i="6" s="1"/>
  <c r="H2839" i="6"/>
  <c r="I2839" i="6" s="1"/>
  <c r="H2831" i="6"/>
  <c r="I2831" i="6" s="1"/>
  <c r="H2823" i="6"/>
  <c r="I2823" i="6" s="1"/>
  <c r="H2815" i="6"/>
  <c r="I2815" i="6" s="1"/>
  <c r="H2807" i="6"/>
  <c r="H2799" i="6"/>
  <c r="I2799" i="6" s="1"/>
  <c r="H2791" i="6"/>
  <c r="I2791" i="6" s="1"/>
  <c r="H3422" i="6"/>
  <c r="I3422" i="6" s="1"/>
  <c r="H3390" i="6"/>
  <c r="I3390" i="6" s="1"/>
  <c r="H3374" i="6"/>
  <c r="I3374" i="6" s="1"/>
  <c r="H3358" i="6"/>
  <c r="H3302" i="6"/>
  <c r="I3302" i="6" s="1"/>
  <c r="H3294" i="6"/>
  <c r="H3230" i="6"/>
  <c r="I3230" i="6" s="1"/>
  <c r="H3222" i="6"/>
  <c r="I3222" i="6" s="1"/>
  <c r="H3198" i="6"/>
  <c r="I3198" i="6" s="1"/>
  <c r="H3182" i="6"/>
  <c r="I3182" i="6" s="1"/>
  <c r="H3174" i="6"/>
  <c r="I3174" i="6" s="1"/>
  <c r="H3158" i="6"/>
  <c r="I3158" i="6" s="1"/>
  <c r="H3038" i="6"/>
  <c r="I3038" i="6" s="1"/>
  <c r="H3014" i="6"/>
  <c r="I3014" i="6" s="1"/>
  <c r="H2998" i="6"/>
  <c r="I2998" i="6" s="1"/>
  <c r="H2990" i="6"/>
  <c r="I2990" i="6" s="1"/>
  <c r="H2934" i="6"/>
  <c r="H2862" i="6"/>
  <c r="I2862" i="6" s="1"/>
  <c r="H2854" i="6"/>
  <c r="I2854" i="6" s="1"/>
  <c r="H2846" i="6"/>
  <c r="I2846" i="6" s="1"/>
  <c r="H2838" i="6"/>
  <c r="I2838" i="6" s="1"/>
  <c r="H2830" i="6"/>
  <c r="H2822" i="6"/>
  <c r="I2822" i="6" s="1"/>
  <c r="H2814" i="6"/>
  <c r="I2814" i="6" s="1"/>
  <c r="H2790" i="6"/>
  <c r="H2774" i="6"/>
  <c r="I2774" i="6" s="1"/>
  <c r="H3510" i="6"/>
  <c r="I3510" i="6" s="1"/>
  <c r="H3502" i="6"/>
  <c r="H3533" i="6"/>
  <c r="I3533" i="6" s="1"/>
  <c r="H3517" i="6"/>
  <c r="I3517" i="6" s="1"/>
  <c r="H3509" i="6"/>
  <c r="H3501" i="6"/>
  <c r="H3493" i="6"/>
  <c r="I3493" i="6" s="1"/>
  <c r="H3485" i="6"/>
  <c r="I3485" i="6" s="1"/>
  <c r="H3477" i="6"/>
  <c r="I3477" i="6" s="1"/>
  <c r="H3469" i="6"/>
  <c r="I3469" i="6" s="1"/>
  <c r="H3461" i="6"/>
  <c r="I3461" i="6" s="1"/>
  <c r="H3453" i="6"/>
  <c r="I3453" i="6" s="1"/>
  <c r="H3445" i="6"/>
  <c r="I3445" i="6" s="1"/>
  <c r="H3437" i="6"/>
  <c r="I3437" i="6" s="1"/>
  <c r="H3429" i="6"/>
  <c r="I3429" i="6" s="1"/>
  <c r="H3421" i="6"/>
  <c r="I3421" i="6" s="1"/>
  <c r="H3413" i="6"/>
  <c r="I3413" i="6" s="1"/>
  <c r="H3405" i="6"/>
  <c r="I3405" i="6" s="1"/>
  <c r="H3397" i="6"/>
  <c r="H3389" i="6"/>
  <c r="I3389" i="6" s="1"/>
  <c r="H3381" i="6"/>
  <c r="H3373" i="6"/>
  <c r="I3373" i="6" s="1"/>
  <c r="H3365" i="6"/>
  <c r="I3365" i="6" s="1"/>
  <c r="H3357" i="6"/>
  <c r="I3357" i="6" s="1"/>
  <c r="H3341" i="6"/>
  <c r="I3341" i="6" s="1"/>
  <c r="H3317" i="6"/>
  <c r="I3317" i="6" s="1"/>
  <c r="H3293" i="6"/>
  <c r="I3293" i="6" s="1"/>
  <c r="H3269" i="6"/>
  <c r="I3269" i="6" s="1"/>
  <c r="H3261" i="6"/>
  <c r="H3253" i="6"/>
  <c r="H3245" i="6"/>
  <c r="H3205" i="6"/>
  <c r="I3205" i="6" s="1"/>
  <c r="H3197" i="6"/>
  <c r="I3197" i="6" s="1"/>
  <c r="H3189" i="6"/>
  <c r="I3189" i="6" s="1"/>
  <c r="H3181" i="6"/>
  <c r="H3173" i="6"/>
  <c r="I3173" i="6" s="1"/>
  <c r="H3157" i="6"/>
  <c r="H3117" i="6"/>
  <c r="I3117" i="6" s="1"/>
  <c r="H3101" i="6"/>
  <c r="I3101" i="6" s="1"/>
  <c r="H3093" i="6"/>
  <c r="I3093" i="6" s="1"/>
  <c r="H3085" i="6"/>
  <c r="H3077" i="6"/>
  <c r="I3077" i="6" s="1"/>
  <c r="H3069" i="6"/>
  <c r="I3069" i="6" s="1"/>
  <c r="H3061" i="6"/>
  <c r="I3061" i="6" s="1"/>
  <c r="H3053" i="6"/>
  <c r="H3021" i="6"/>
  <c r="I3021" i="6" s="1"/>
  <c r="H3013" i="6"/>
  <c r="H2989" i="6"/>
  <c r="H2981" i="6"/>
  <c r="H2973" i="6"/>
  <c r="I2973" i="6" s="1"/>
  <c r="H2965" i="6"/>
  <c r="I2965" i="6" s="1"/>
  <c r="H2949" i="6"/>
  <c r="I2949" i="6" s="1"/>
  <c r="H2941" i="6"/>
  <c r="H2933" i="6"/>
  <c r="H2901" i="6"/>
  <c r="H2861" i="6"/>
  <c r="H2853" i="6"/>
  <c r="H2845" i="6"/>
  <c r="H2837" i="6"/>
  <c r="H2829" i="6"/>
  <c r="I2829" i="6" s="1"/>
  <c r="H2821" i="6"/>
  <c r="H2813" i="6"/>
  <c r="I2813" i="6" s="1"/>
  <c r="H2805" i="6"/>
  <c r="I2805" i="6" s="1"/>
  <c r="H3540" i="6"/>
  <c r="H3524" i="6"/>
  <c r="I3524" i="6" s="1"/>
  <c r="H3500" i="6"/>
  <c r="H3492" i="6"/>
  <c r="I3492" i="6" s="1"/>
  <c r="H3476" i="6"/>
  <c r="I3476" i="6" s="1"/>
  <c r="H3468" i="6"/>
  <c r="I3468" i="6" s="1"/>
  <c r="H3460" i="6"/>
  <c r="H3444" i="6"/>
  <c r="I3444" i="6" s="1"/>
  <c r="H3436" i="6"/>
  <c r="I3436" i="6" s="1"/>
  <c r="H3428" i="6"/>
  <c r="I3428" i="6" s="1"/>
  <c r="H3420" i="6"/>
  <c r="I3420" i="6" s="1"/>
  <c r="H3404" i="6"/>
  <c r="I3404" i="6" s="1"/>
  <c r="H3356" i="6"/>
  <c r="I3356" i="6" s="1"/>
  <c r="H3348" i="6"/>
  <c r="I3348" i="6" s="1"/>
  <c r="H3324" i="6"/>
  <c r="H3300" i="6"/>
  <c r="H3284" i="6"/>
  <c r="H3260" i="6"/>
  <c r="I3260" i="6" s="1"/>
  <c r="H3252" i="6"/>
  <c r="I3252" i="6" s="1"/>
  <c r="H3236" i="6"/>
  <c r="I3236" i="6" s="1"/>
  <c r="H3228" i="6"/>
  <c r="H3212" i="6"/>
  <c r="I3212" i="6" s="1"/>
  <c r="H3204" i="6"/>
  <c r="I3204" i="6" s="1"/>
  <c r="H3196" i="6"/>
  <c r="H3188" i="6"/>
  <c r="I3188" i="6" s="1"/>
  <c r="H3180" i="6"/>
  <c r="H3172" i="6"/>
  <c r="I3172" i="6" s="1"/>
  <c r="H3156" i="6"/>
  <c r="I3156" i="6" s="1"/>
  <c r="H3140" i="6"/>
  <c r="I3140" i="6" s="1"/>
  <c r="H3124" i="6"/>
  <c r="H3116" i="6"/>
  <c r="I3116" i="6" s="1"/>
  <c r="H3100" i="6"/>
  <c r="H3092" i="6"/>
  <c r="I3092" i="6" s="1"/>
  <c r="H3068" i="6"/>
  <c r="H3060" i="6"/>
  <c r="H3036" i="6"/>
  <c r="I3036" i="6" s="1"/>
  <c r="H3028" i="6"/>
  <c r="H3020" i="6"/>
  <c r="I3020" i="6" s="1"/>
  <c r="H3012" i="6"/>
  <c r="I3012" i="6" s="1"/>
  <c r="H2988" i="6"/>
  <c r="H2972" i="6"/>
  <c r="H2964" i="6"/>
  <c r="I1765" i="6" s="1"/>
  <c r="H2916" i="6"/>
  <c r="I2916" i="6" s="1"/>
  <c r="H2860" i="6"/>
  <c r="I2860" i="6" s="1"/>
  <c r="H2852" i="6"/>
  <c r="I2852" i="6" s="1"/>
  <c r="H2844" i="6"/>
  <c r="I2844" i="6" s="1"/>
  <c r="H2836" i="6"/>
  <c r="I2836" i="6" s="1"/>
  <c r="H2828" i="6"/>
  <c r="I2828" i="6" s="1"/>
  <c r="H2820" i="6"/>
  <c r="I2820" i="6" s="1"/>
  <c r="H2812" i="6"/>
  <c r="H2804" i="6"/>
  <c r="H2796" i="6"/>
  <c r="H2547" i="6"/>
  <c r="I2547" i="6" s="1"/>
  <c r="H2491" i="6"/>
  <c r="I2491" i="6" s="1"/>
  <c r="H2411" i="6"/>
  <c r="I2411" i="6" s="1"/>
  <c r="H2307" i="6"/>
  <c r="I2307" i="6" s="1"/>
  <c r="H2203" i="6"/>
  <c r="H2163" i="6"/>
  <c r="H1627" i="6"/>
  <c r="H1587" i="6"/>
  <c r="H1579" i="6"/>
  <c r="H1539" i="6"/>
  <c r="I1539" i="6" s="1"/>
  <c r="H1395" i="6"/>
  <c r="H1387" i="6"/>
  <c r="I1387" i="6" s="1"/>
  <c r="H1315" i="6"/>
  <c r="H1291" i="6"/>
  <c r="I1291" i="6" s="1"/>
  <c r="H1075" i="6"/>
  <c r="I1075" i="6" s="1"/>
  <c r="H1059" i="6"/>
  <c r="I1059" i="6" s="1"/>
  <c r="H1027" i="6"/>
  <c r="I1027" i="6" s="1"/>
  <c r="H995" i="6"/>
  <c r="I995" i="6" s="1"/>
  <c r="H883" i="6"/>
  <c r="H2538" i="6"/>
  <c r="I2538" i="6" s="1"/>
  <c r="H2450" i="6"/>
  <c r="H2426" i="6"/>
  <c r="H2418" i="6"/>
  <c r="I2418" i="6" s="1"/>
  <c r="H2402" i="6"/>
  <c r="H2394" i="6"/>
  <c r="H2346" i="6"/>
  <c r="H2274" i="6"/>
  <c r="H2266" i="6"/>
  <c r="H2258" i="6"/>
  <c r="I2258" i="6" s="1"/>
  <c r="H2242" i="6"/>
  <c r="H2226" i="6"/>
  <c r="I2226" i="6" s="1"/>
  <c r="H2186" i="6"/>
  <c r="H2178" i="6"/>
  <c r="I2178" i="6" s="1"/>
  <c r="H2162" i="6"/>
  <c r="I2162" i="6" s="1"/>
  <c r="H1714" i="6"/>
  <c r="H1690" i="6"/>
  <c r="I1690" i="6" s="1"/>
  <c r="H1674" i="6"/>
  <c r="I1674" i="6" s="1"/>
  <c r="H1658" i="6"/>
  <c r="I1658" i="6" s="1"/>
  <c r="H1650" i="6"/>
  <c r="I1650" i="6" s="1"/>
  <c r="H1618" i="6"/>
  <c r="H1602" i="6"/>
  <c r="I1602" i="6" s="1"/>
  <c r="H1586" i="6"/>
  <c r="I1586" i="6" s="1"/>
  <c r="H1578" i="6"/>
  <c r="H1546" i="6"/>
  <c r="I1546" i="6" s="1"/>
  <c r="H1538" i="6"/>
  <c r="I1538" i="6" s="1"/>
  <c r="H1514" i="6"/>
  <c r="H1482" i="6"/>
  <c r="I1482" i="6" s="1"/>
  <c r="H1474" i="6"/>
  <c r="H1466" i="6"/>
  <c r="I1466" i="6" s="1"/>
  <c r="H1450" i="6"/>
  <c r="I1450" i="6" s="1"/>
  <c r="H1434" i="6"/>
  <c r="H1386" i="6"/>
  <c r="H1378" i="6"/>
  <c r="H1370" i="6"/>
  <c r="H1362" i="6"/>
  <c r="H1322" i="6"/>
  <c r="I1322" i="6" s="1"/>
  <c r="H1314" i="6"/>
  <c r="H1306" i="6"/>
  <c r="H1290" i="6"/>
  <c r="I1290" i="6" s="1"/>
  <c r="H1282" i="6"/>
  <c r="I1282" i="6" s="1"/>
  <c r="H1266" i="6"/>
  <c r="I1266" i="6" s="1"/>
  <c r="H1258" i="6"/>
  <c r="H1074" i="6"/>
  <c r="I1074" i="6" s="1"/>
  <c r="H1066" i="6"/>
  <c r="I1066" i="6" s="1"/>
  <c r="H1010" i="6"/>
  <c r="H2705" i="6"/>
  <c r="I2705" i="6" s="1"/>
  <c r="H2633" i="6"/>
  <c r="I2633" i="6" s="1"/>
  <c r="H2609" i="6"/>
  <c r="I2609" i="6" s="1"/>
  <c r="H2569" i="6"/>
  <c r="H2553" i="6"/>
  <c r="I2553" i="6" s="1"/>
  <c r="H2537" i="6"/>
  <c r="I2537" i="6" s="1"/>
  <c r="H2513" i="6"/>
  <c r="I2513" i="6" s="1"/>
  <c r="H2457" i="6"/>
  <c r="H2425" i="6"/>
  <c r="H2401" i="6"/>
  <c r="I2401" i="6" s="1"/>
  <c r="H2353" i="6"/>
  <c r="I2353" i="6" s="1"/>
  <c r="H2345" i="6"/>
  <c r="I2345" i="6" s="1"/>
  <c r="H2321" i="6"/>
  <c r="H2289" i="6"/>
  <c r="I2289" i="6" s="1"/>
  <c r="H2225" i="6"/>
  <c r="I2225" i="6" s="1"/>
  <c r="H2217" i="6"/>
  <c r="I2217" i="6" s="1"/>
  <c r="H2209" i="6"/>
  <c r="H2201" i="6"/>
  <c r="H2193" i="6"/>
  <c r="I2193" i="6" s="1"/>
  <c r="H2185" i="6"/>
  <c r="H2177" i="6"/>
  <c r="H2161" i="6"/>
  <c r="I2161" i="6" s="1"/>
  <c r="H1729" i="6"/>
  <c r="I1729" i="6" s="1"/>
  <c r="H1721" i="6"/>
  <c r="I1721" i="6" s="1"/>
  <c r="H1705" i="6"/>
  <c r="H1697" i="6"/>
  <c r="H1689" i="6"/>
  <c r="I1689" i="6" s="1"/>
  <c r="H1673" i="6"/>
  <c r="H1657" i="6"/>
  <c r="H1649" i="6"/>
  <c r="H1625" i="6"/>
  <c r="I1625" i="6" s="1"/>
  <c r="H1617" i="6"/>
  <c r="H1609" i="6"/>
  <c r="H1601" i="6"/>
  <c r="H1593" i="6"/>
  <c r="I1593" i="6" s="1"/>
  <c r="H1585" i="6"/>
  <c r="H1577" i="6"/>
  <c r="H1569" i="6"/>
  <c r="H1553" i="6"/>
  <c r="I1553" i="6" s="1"/>
  <c r="H1537" i="6"/>
  <c r="H1521" i="6"/>
  <c r="I1521" i="6" s="1"/>
  <c r="H1489" i="6"/>
  <c r="I1489" i="6" s="1"/>
  <c r="H1481" i="6"/>
  <c r="H1465" i="6"/>
  <c r="I1465" i="6" s="1"/>
  <c r="H1433" i="6"/>
  <c r="H1377" i="6"/>
  <c r="H1369" i="6"/>
  <c r="H1361" i="6"/>
  <c r="H1353" i="6"/>
  <c r="I1353" i="6" s="1"/>
  <c r="H1329" i="6"/>
  <c r="I1329" i="6" s="1"/>
  <c r="H1321" i="6"/>
  <c r="I1321" i="6" s="1"/>
  <c r="H1313" i="6"/>
  <c r="H1305" i="6"/>
  <c r="I1305" i="6" s="1"/>
  <c r="H1297" i="6"/>
  <c r="H1273" i="6"/>
  <c r="H1257" i="6"/>
  <c r="I1257" i="6" s="1"/>
  <c r="H1249" i="6"/>
  <c r="I1249" i="6" s="1"/>
  <c r="H1241" i="6"/>
  <c r="H1081" i="6"/>
  <c r="I1081" i="6" s="1"/>
  <c r="H1073" i="6"/>
  <c r="H1065" i="6"/>
  <c r="H2776" i="6"/>
  <c r="I2776" i="6" s="1"/>
  <c r="H2768" i="6"/>
  <c r="I2768" i="6" s="1"/>
  <c r="H2704" i="6"/>
  <c r="I2704" i="6" s="1"/>
  <c r="H2672" i="6"/>
  <c r="H2616" i="6"/>
  <c r="I2616" i="6" s="1"/>
  <c r="H2592" i="6"/>
  <c r="I2592" i="6" s="1"/>
  <c r="H2576" i="6"/>
  <c r="I2576" i="6" s="1"/>
  <c r="H2544" i="6"/>
  <c r="I2544" i="6" s="1"/>
  <c r="H2496" i="6"/>
  <c r="H2480" i="6"/>
  <c r="I2480" i="6" s="1"/>
  <c r="H2448" i="6"/>
  <c r="H2416" i="6"/>
  <c r="H2400" i="6"/>
  <c r="I2400" i="6" s="1"/>
  <c r="H2392" i="6"/>
  <c r="H2344" i="6"/>
  <c r="H2336" i="6"/>
  <c r="I2336" i="6" s="1"/>
  <c r="H2328" i="6"/>
  <c r="I2328" i="6" s="1"/>
  <c r="H2320" i="6"/>
  <c r="H2312" i="6"/>
  <c r="H2304" i="6"/>
  <c r="I2304" i="6" s="1"/>
  <c r="H2224" i="6"/>
  <c r="H2216" i="6"/>
  <c r="H2208" i="6"/>
  <c r="I2208" i="6" s="1"/>
  <c r="H2200" i="6"/>
  <c r="H2184" i="6"/>
  <c r="I2184" i="6" s="1"/>
  <c r="H2176" i="6"/>
  <c r="H2168" i="6"/>
  <c r="H2160" i="6"/>
  <c r="H1736" i="6"/>
  <c r="H1720" i="6"/>
  <c r="I1720" i="6" s="1"/>
  <c r="H1704" i="6"/>
  <c r="I1704" i="6" s="1"/>
  <c r="H1688" i="6"/>
  <c r="H1680" i="6"/>
  <c r="I1680" i="6" s="1"/>
  <c r="H1672" i="6"/>
  <c r="I1672" i="6" s="1"/>
  <c r="H1656" i="6"/>
  <c r="H1632" i="6"/>
  <c r="I1632" i="6" s="1"/>
  <c r="H1624" i="6"/>
  <c r="I1624" i="6" s="1"/>
  <c r="H1608" i="6"/>
  <c r="H1592" i="6"/>
  <c r="I1592" i="6" s="1"/>
  <c r="H1584" i="6"/>
  <c r="I1584" i="6" s="1"/>
  <c r="H1576" i="6"/>
  <c r="I1576" i="6" s="1"/>
  <c r="H1560" i="6"/>
  <c r="I1560" i="6" s="1"/>
  <c r="H1544" i="6"/>
  <c r="H1536" i="6"/>
  <c r="H1528" i="6"/>
  <c r="H1520" i="6"/>
  <c r="I1520" i="6" s="1"/>
  <c r="H1488" i="6"/>
  <c r="I1488" i="6" s="1"/>
  <c r="H1480" i="6"/>
  <c r="I1480" i="6" s="1"/>
  <c r="H1472" i="6"/>
  <c r="H1464" i="6"/>
  <c r="I1464" i="6" s="1"/>
  <c r="H1448" i="6"/>
  <c r="H1376" i="6"/>
  <c r="I1376" i="6" s="1"/>
  <c r="H1368" i="6"/>
  <c r="I1368" i="6" s="1"/>
  <c r="H1344" i="6"/>
  <c r="H1336" i="6"/>
  <c r="H1328" i="6"/>
  <c r="H1320" i="6"/>
  <c r="I1320" i="6" s="1"/>
  <c r="H1312" i="6"/>
  <c r="H1304" i="6"/>
  <c r="I1304" i="6" s="1"/>
  <c r="H1288" i="6"/>
  <c r="I1288" i="6" s="1"/>
  <c r="H1280" i="6"/>
  <c r="H1272" i="6"/>
  <c r="I1272" i="6" s="1"/>
  <c r="H1256" i="6"/>
  <c r="H1248" i="6"/>
  <c r="I1248" i="6" s="1"/>
  <c r="H1240" i="6"/>
  <c r="I1240" i="6" s="1"/>
  <c r="H1072" i="6"/>
  <c r="I1072" i="6" s="1"/>
  <c r="H1064" i="6"/>
  <c r="I1064" i="6" s="1"/>
  <c r="H2543" i="6"/>
  <c r="H2527" i="6"/>
  <c r="I2527" i="6" s="1"/>
  <c r="H2511" i="6"/>
  <c r="I2511" i="6" s="1"/>
  <c r="H2495" i="6"/>
  <c r="I2495" i="6" s="1"/>
  <c r="H2471" i="6"/>
  <c r="H2407" i="6"/>
  <c r="I2407" i="6" s="1"/>
  <c r="H2383" i="6"/>
  <c r="I2383" i="6" s="1"/>
  <c r="H2327" i="6"/>
  <c r="I2327" i="6" s="1"/>
  <c r="H2311" i="6"/>
  <c r="I2311" i="6" s="1"/>
  <c r="H2199" i="6"/>
  <c r="I2199" i="6" s="1"/>
  <c r="H2191" i="6"/>
  <c r="H2183" i="6"/>
  <c r="H2175" i="6"/>
  <c r="I2175" i="6" s="1"/>
  <c r="H2159" i="6"/>
  <c r="H1719" i="6"/>
  <c r="I1719" i="6" s="1"/>
  <c r="H1703" i="6"/>
  <c r="I1703" i="6" s="1"/>
  <c r="H1695" i="6"/>
  <c r="I1695" i="6" s="1"/>
  <c r="H1679" i="6"/>
  <c r="H1663" i="6"/>
  <c r="I1663" i="6" s="1"/>
  <c r="H1655" i="6"/>
  <c r="I1655" i="6" s="1"/>
  <c r="H1575" i="6"/>
  <c r="I1575" i="6" s="1"/>
  <c r="H1567" i="6"/>
  <c r="H1543" i="6"/>
  <c r="H1527" i="6"/>
  <c r="I1527" i="6" s="1"/>
  <c r="H1511" i="6"/>
  <c r="H1479" i="6"/>
  <c r="I1479" i="6" s="1"/>
  <c r="H1471" i="6"/>
  <c r="H1463" i="6"/>
  <c r="H1423" i="6"/>
  <c r="H1415" i="6"/>
  <c r="H1391" i="6"/>
  <c r="I1391" i="6" s="1"/>
  <c r="H1383" i="6"/>
  <c r="H1303" i="6"/>
  <c r="I1303" i="6" s="1"/>
  <c r="H1295" i="6"/>
  <c r="H1287" i="6"/>
  <c r="I1287" i="6" s="1"/>
  <c r="H1279" i="6"/>
  <c r="I1279" i="6" s="1"/>
  <c r="H1271" i="6"/>
  <c r="I1271" i="6" s="1"/>
  <c r="H1263" i="6"/>
  <c r="I1263" i="6" s="1"/>
  <c r="H1247" i="6"/>
  <c r="I1247" i="6" s="1"/>
  <c r="H1239" i="6"/>
  <c r="H1079" i="6"/>
  <c r="I1079" i="6" s="1"/>
  <c r="H1071" i="6"/>
  <c r="H2550" i="6"/>
  <c r="H2534" i="6"/>
  <c r="H2518" i="6"/>
  <c r="I2518" i="6" s="1"/>
  <c r="H2422" i="6"/>
  <c r="I2422" i="6" s="1"/>
  <c r="H2390" i="6"/>
  <c r="H2374" i="6"/>
  <c r="I2374" i="6" s="1"/>
  <c r="H2350" i="6"/>
  <c r="H2254" i="6"/>
  <c r="I2254" i="6" s="1"/>
  <c r="H2214" i="6"/>
  <c r="H2190" i="6"/>
  <c r="H2174" i="6"/>
  <c r="H2158" i="6"/>
  <c r="H1726" i="6"/>
  <c r="I1726" i="6" s="1"/>
  <c r="H1670" i="6"/>
  <c r="I1670" i="6" s="1"/>
  <c r="H1654" i="6"/>
  <c r="I1654" i="6" s="1"/>
  <c r="H1646" i="6"/>
  <c r="I1646" i="6" s="1"/>
  <c r="H1630" i="6"/>
  <c r="H1622" i="6"/>
  <c r="I1622" i="6" s="1"/>
  <c r="H1614" i="6"/>
  <c r="I1614" i="6" s="1"/>
  <c r="H1590" i="6"/>
  <c r="I1590" i="6" s="1"/>
  <c r="H1582" i="6"/>
  <c r="I1582" i="6" s="1"/>
  <c r="H1558" i="6"/>
  <c r="H1550" i="6"/>
  <c r="H1542" i="6"/>
  <c r="I1542" i="6" s="1"/>
  <c r="H1534" i="6"/>
  <c r="I1534" i="6" s="1"/>
  <c r="H1526" i="6"/>
  <c r="H1502" i="6"/>
  <c r="I1502" i="6" s="1"/>
  <c r="H1478" i="6"/>
  <c r="I1478" i="6" s="1"/>
  <c r="H1470" i="6"/>
  <c r="H1462" i="6"/>
  <c r="I1462" i="6" s="1"/>
  <c r="H1422" i="6"/>
  <c r="H1390" i="6"/>
  <c r="H1374" i="6"/>
  <c r="H1326" i="6"/>
  <c r="H1318" i="6"/>
  <c r="I1318" i="6" s="1"/>
  <c r="H1302" i="6"/>
  <c r="H1286" i="6"/>
  <c r="I1286" i="6" s="1"/>
  <c r="H1278" i="6"/>
  <c r="H1270" i="6"/>
  <c r="I1270" i="6" s="1"/>
  <c r="H1262" i="6"/>
  <c r="H1254" i="6"/>
  <c r="H1246" i="6"/>
  <c r="I1246" i="6" s="1"/>
  <c r="H1238" i="6"/>
  <c r="I1238" i="6" s="1"/>
  <c r="H1086" i="6"/>
  <c r="H1078" i="6"/>
  <c r="I1078" i="6" s="1"/>
  <c r="H1070" i="6"/>
  <c r="I1070" i="6" s="1"/>
  <c r="H1062" i="6"/>
  <c r="H1054" i="6"/>
  <c r="I1054" i="6" s="1"/>
  <c r="H2797" i="6"/>
  <c r="I2797" i="6" s="1"/>
  <c r="H2789" i="6"/>
  <c r="I2789" i="6" s="1"/>
  <c r="H2773" i="6"/>
  <c r="I2773" i="6" s="1"/>
  <c r="H2717" i="6"/>
  <c r="I2717" i="6" s="1"/>
  <c r="H2709" i="6"/>
  <c r="H2701" i="6"/>
  <c r="H2693" i="6"/>
  <c r="H2685" i="6"/>
  <c r="I2685" i="6" s="1"/>
  <c r="H2669" i="6"/>
  <c r="H2661" i="6"/>
  <c r="I2661" i="6" s="1"/>
  <c r="H2629" i="6"/>
  <c r="H2613" i="6"/>
  <c r="H2541" i="6"/>
  <c r="I2541" i="6" s="1"/>
  <c r="H2525" i="6"/>
  <c r="H2517" i="6"/>
  <c r="I2517" i="6" s="1"/>
  <c r="H2493" i="6"/>
  <c r="H2469" i="6"/>
  <c r="I2469" i="6" s="1"/>
  <c r="H2445" i="6"/>
  <c r="I2445" i="6" s="1"/>
  <c r="H2421" i="6"/>
  <c r="H2413" i="6"/>
  <c r="I2413" i="6" s="1"/>
  <c r="H2389" i="6"/>
  <c r="I2389" i="6" s="1"/>
  <c r="H2381" i="6"/>
  <c r="H2373" i="6"/>
  <c r="H2365" i="6"/>
  <c r="I2365" i="6" s="1"/>
  <c r="H2357" i="6"/>
  <c r="I2357" i="6" s="1"/>
  <c r="H2341" i="6"/>
  <c r="I2341" i="6" s="1"/>
  <c r="H2317" i="6"/>
  <c r="I2317" i="6" s="1"/>
  <c r="H2309" i="6"/>
  <c r="I2309" i="6" s="1"/>
  <c r="H2285" i="6"/>
  <c r="I2285" i="6" s="1"/>
  <c r="H2269" i="6"/>
  <c r="H2253" i="6"/>
  <c r="H2229" i="6"/>
  <c r="I2229" i="6" s="1"/>
  <c r="H2221" i="6"/>
  <c r="I2221" i="6" s="1"/>
  <c r="H2213" i="6"/>
  <c r="H2197" i="6"/>
  <c r="H2189" i="6"/>
  <c r="H2173" i="6"/>
  <c r="H2165" i="6"/>
  <c r="I2165" i="6" s="1"/>
  <c r="H2157" i="6"/>
  <c r="I2157" i="6" s="1"/>
  <c r="H1725" i="6"/>
  <c r="I1725" i="6" s="1"/>
  <c r="H1685" i="6"/>
  <c r="I1685" i="6" s="1"/>
  <c r="H1677" i="6"/>
  <c r="H1669" i="6"/>
  <c r="I1669" i="6" s="1"/>
  <c r="H1653" i="6"/>
  <c r="I1653" i="6" s="1"/>
  <c r="H1637" i="6"/>
  <c r="H1629" i="6"/>
  <c r="I1629" i="6" s="1"/>
  <c r="H1613" i="6"/>
  <c r="I1613" i="6" s="1"/>
  <c r="H1605" i="6"/>
  <c r="I1605" i="6" s="1"/>
  <c r="H1589" i="6"/>
  <c r="I1589" i="6" s="1"/>
  <c r="H1573" i="6"/>
  <c r="I1573" i="6" s="1"/>
  <c r="H1557" i="6"/>
  <c r="H1541" i="6"/>
  <c r="I1541" i="6" s="1"/>
  <c r="H1517" i="6"/>
  <c r="I1517" i="6" s="1"/>
  <c r="H1509" i="6"/>
  <c r="H1485" i="6"/>
  <c r="I1485" i="6" s="1"/>
  <c r="H1477" i="6"/>
  <c r="H1469" i="6"/>
  <c r="I1469" i="6" s="1"/>
  <c r="H1461" i="6"/>
  <c r="H1453" i="6"/>
  <c r="I1453" i="6" s="1"/>
  <c r="H1421" i="6"/>
  <c r="I1421" i="6" s="1"/>
  <c r="H1405" i="6"/>
  <c r="H1397" i="6"/>
  <c r="H1373" i="6"/>
  <c r="I1373" i="6" s="1"/>
  <c r="H1365" i="6"/>
  <c r="H1349" i="6"/>
  <c r="H1341" i="6"/>
  <c r="H1333" i="6"/>
  <c r="H1325" i="6"/>
  <c r="H1317" i="6"/>
  <c r="I1317" i="6" s="1"/>
  <c r="H1309" i="6"/>
  <c r="H1301" i="6"/>
  <c r="H1277" i="6"/>
  <c r="I1277" i="6" s="1"/>
  <c r="H1269" i="6"/>
  <c r="I1269" i="6" s="1"/>
  <c r="H1261" i="6"/>
  <c r="I1261" i="6" s="1"/>
  <c r="H1253" i="6"/>
  <c r="H1245" i="6"/>
  <c r="H1237" i="6"/>
  <c r="I1237" i="6" s="1"/>
  <c r="H1085" i="6"/>
  <c r="H1069" i="6"/>
  <c r="I1069" i="6" s="1"/>
  <c r="H2772" i="6"/>
  <c r="I2772" i="6" s="1"/>
  <c r="H2748" i="6"/>
  <c r="I2748" i="6" s="1"/>
  <c r="H2708" i="6"/>
  <c r="I2708" i="6" s="1"/>
  <c r="H2700" i="6"/>
  <c r="I2700" i="6" s="1"/>
  <c r="H2668" i="6"/>
  <c r="I2668" i="6" s="1"/>
  <c r="H2620" i="6"/>
  <c r="I2620" i="6" s="1"/>
  <c r="H2596" i="6"/>
  <c r="H2580" i="6"/>
  <c r="I2580" i="6" s="1"/>
  <c r="H2540" i="6"/>
  <c r="I2540" i="6" s="1"/>
  <c r="H2532" i="6"/>
  <c r="I2532" i="6" s="1"/>
  <c r="H2508" i="6"/>
  <c r="I2508" i="6" s="1"/>
  <c r="H2492" i="6"/>
  <c r="I2492" i="6" s="1"/>
  <c r="H2444" i="6"/>
  <c r="H2420" i="6"/>
  <c r="H2380" i="6"/>
  <c r="I2380" i="6" s="1"/>
  <c r="H2372" i="6"/>
  <c r="I2372" i="6" s="1"/>
  <c r="H2332" i="6"/>
  <c r="I2332" i="6" s="1"/>
  <c r="H2260" i="6"/>
  <c r="H2244" i="6"/>
  <c r="I2244" i="6" s="1"/>
  <c r="H2236" i="6"/>
  <c r="H2212" i="6"/>
  <c r="H2204" i="6"/>
  <c r="H2196" i="6"/>
  <c r="I2196" i="6" s="1"/>
  <c r="H2188" i="6"/>
  <c r="H2180" i="6"/>
  <c r="H2172" i="6"/>
  <c r="H2164" i="6"/>
  <c r="H1732" i="6"/>
  <c r="H1716" i="6"/>
  <c r="H1692" i="6"/>
  <c r="I1692" i="6" s="1"/>
  <c r="H1676" i="6"/>
  <c r="I1676" i="6" s="1"/>
  <c r="H1668" i="6"/>
  <c r="H1652" i="6"/>
  <c r="I1652" i="6" s="1"/>
  <c r="H1628" i="6"/>
  <c r="I1628" i="6" s="1"/>
  <c r="H1596" i="6"/>
  <c r="I1596" i="6" s="1"/>
  <c r="H1588" i="6"/>
  <c r="H1564" i="6"/>
  <c r="I1564" i="6" s="1"/>
  <c r="H1556" i="6"/>
  <c r="I1556" i="6" s="1"/>
  <c r="H1540" i="6"/>
  <c r="I1540" i="6" s="1"/>
  <c r="H1532" i="6"/>
  <c r="I1532" i="6" s="1"/>
  <c r="H1516" i="6"/>
  <c r="H1508" i="6"/>
  <c r="I1508" i="6" s="1"/>
  <c r="H1484" i="6"/>
  <c r="H1476" i="6"/>
  <c r="I1476" i="6" s="1"/>
  <c r="H1468" i="6"/>
  <c r="H1428" i="6"/>
  <c r="H1412" i="6"/>
  <c r="H1404" i="6"/>
  <c r="H1396" i="6"/>
  <c r="H1372" i="6"/>
  <c r="I1372" i="6" s="1"/>
  <c r="H1364" i="6"/>
  <c r="H1340" i="6"/>
  <c r="H1324" i="6"/>
  <c r="H1308" i="6"/>
  <c r="I1308" i="6" s="1"/>
  <c r="H1300" i="6"/>
  <c r="H1292" i="6"/>
  <c r="H1284" i="6"/>
  <c r="I1284" i="6" s="1"/>
  <c r="H1276" i="6"/>
  <c r="H1260" i="6"/>
  <c r="H1252" i="6"/>
  <c r="I1252" i="6" s="1"/>
  <c r="H1244" i="6"/>
  <c r="I1244" i="6" s="1"/>
  <c r="H1236" i="6"/>
  <c r="H1084" i="6"/>
  <c r="I1084" i="6" s="1"/>
  <c r="H1076" i="6"/>
  <c r="I1076" i="6" s="1"/>
  <c r="H1068" i="6"/>
  <c r="I1068" i="6" s="1"/>
  <c r="H1060" i="6"/>
  <c r="I1060" i="6" s="1"/>
  <c r="H1052" i="6"/>
  <c r="I1052" i="6" s="1"/>
  <c r="H867" i="6"/>
  <c r="I867" i="6" s="1"/>
  <c r="H771" i="6"/>
  <c r="H763" i="6"/>
  <c r="H683" i="6"/>
  <c r="H595" i="6"/>
  <c r="H587" i="6"/>
  <c r="H571" i="6"/>
  <c r="I571" i="6" s="1"/>
  <c r="H459" i="6"/>
  <c r="H403" i="6"/>
  <c r="H379" i="6"/>
  <c r="I379" i="6" s="1"/>
  <c r="H307" i="6"/>
  <c r="I307" i="6" s="1"/>
  <c r="H291" i="6"/>
  <c r="I291" i="6" s="1"/>
  <c r="H235" i="6"/>
  <c r="H179" i="6"/>
  <c r="H147" i="6"/>
  <c r="H123" i="6"/>
  <c r="H83" i="6"/>
  <c r="H75" i="6"/>
  <c r="H35" i="6"/>
  <c r="H19" i="6"/>
  <c r="H1002" i="6"/>
  <c r="H994" i="6"/>
  <c r="I994" i="6" s="1"/>
  <c r="H962" i="6"/>
  <c r="H938" i="6"/>
  <c r="I938" i="6" s="1"/>
  <c r="H922" i="6"/>
  <c r="I922" i="6" s="1"/>
  <c r="H914" i="6"/>
  <c r="I914" i="6" s="1"/>
  <c r="H906" i="6"/>
  <c r="H890" i="6"/>
  <c r="H874" i="6"/>
  <c r="H866" i="6"/>
  <c r="I866" i="6" s="1"/>
  <c r="H778" i="6"/>
  <c r="I778" i="6" s="1"/>
  <c r="H762" i="6"/>
  <c r="H754" i="6"/>
  <c r="H746" i="6"/>
  <c r="I746" i="6" s="1"/>
  <c r="H738" i="6"/>
  <c r="I738" i="6" s="1"/>
  <c r="H730" i="6"/>
  <c r="H722" i="6"/>
  <c r="I722" i="6" s="1"/>
  <c r="H714" i="6"/>
  <c r="I714" i="6" s="1"/>
  <c r="H706" i="6"/>
  <c r="I706" i="6" s="1"/>
  <c r="H698" i="6"/>
  <c r="H682" i="6"/>
  <c r="I682" i="6" s="1"/>
  <c r="H674" i="6"/>
  <c r="I674" i="6" s="1"/>
  <c r="H666" i="6"/>
  <c r="H658" i="6"/>
  <c r="H594" i="6"/>
  <c r="H586" i="6"/>
  <c r="I586" i="6" s="1"/>
  <c r="H578" i="6"/>
  <c r="I578" i="6" s="1"/>
  <c r="H570" i="6"/>
  <c r="I570" i="6" s="1"/>
  <c r="H546" i="6"/>
  <c r="I546" i="6" s="1"/>
  <c r="H538" i="6"/>
  <c r="I538" i="6" s="1"/>
  <c r="H530" i="6"/>
  <c r="I530" i="6" s="1"/>
  <c r="H522" i="6"/>
  <c r="H514" i="6"/>
  <c r="H482" i="6"/>
  <c r="H474" i="6"/>
  <c r="H466" i="6"/>
  <c r="I466" i="6" s="1"/>
  <c r="H458" i="6"/>
  <c r="I458" i="6" s="1"/>
  <c r="H450" i="6"/>
  <c r="H442" i="6"/>
  <c r="H434" i="6"/>
  <c r="I434" i="6" s="1"/>
  <c r="H410" i="6"/>
  <c r="H402" i="6"/>
  <c r="I402" i="6" s="1"/>
  <c r="H386" i="6"/>
  <c r="H378" i="6"/>
  <c r="I378" i="6" s="1"/>
  <c r="H362" i="6"/>
  <c r="I362" i="6" s="1"/>
  <c r="H346" i="6"/>
  <c r="H338" i="6"/>
  <c r="I338" i="6" s="1"/>
  <c r="H330" i="6"/>
  <c r="H322" i="6"/>
  <c r="I322" i="6" s="1"/>
  <c r="H306" i="6"/>
  <c r="H290" i="6"/>
  <c r="I290" i="6" s="1"/>
  <c r="H282" i="6"/>
  <c r="I282" i="6" s="1"/>
  <c r="H274" i="6"/>
  <c r="I274" i="6" s="1"/>
  <c r="H258" i="6"/>
  <c r="H250" i="6"/>
  <c r="I250" i="6" s="1"/>
  <c r="H234" i="6"/>
  <c r="I234" i="6" s="1"/>
  <c r="H226" i="6"/>
  <c r="I226" i="6" s="1"/>
  <c r="H202" i="6"/>
  <c r="I202" i="6" s="1"/>
  <c r="H186" i="6"/>
  <c r="H170" i="6"/>
  <c r="I170" i="6" s="1"/>
  <c r="H162" i="6"/>
  <c r="I162" i="6" s="1"/>
  <c r="H146" i="6"/>
  <c r="H138" i="6"/>
  <c r="H130" i="6"/>
  <c r="I130" i="6" s="1"/>
  <c r="H122" i="6"/>
  <c r="H90" i="6"/>
  <c r="H74" i="6"/>
  <c r="H58" i="6"/>
  <c r="H50" i="6"/>
  <c r="H42" i="6"/>
  <c r="H34" i="6"/>
  <c r="H18" i="6"/>
  <c r="H10" i="6"/>
  <c r="H1057" i="6"/>
  <c r="I1057" i="6" s="1"/>
  <c r="H1049" i="6"/>
  <c r="I1049" i="6" s="1"/>
  <c r="H1041" i="6"/>
  <c r="H1033" i="6"/>
  <c r="I1033" i="6" s="1"/>
  <c r="H1025" i="6"/>
  <c r="I1025" i="6" s="1"/>
  <c r="H1009" i="6"/>
  <c r="I1009" i="6" s="1"/>
  <c r="H1001" i="6"/>
  <c r="H993" i="6"/>
  <c r="H977" i="6"/>
  <c r="H969" i="6"/>
  <c r="H961" i="6"/>
  <c r="I961" i="6" s="1"/>
  <c r="H937" i="6"/>
  <c r="H929" i="6"/>
  <c r="H921" i="6"/>
  <c r="I921" i="6" s="1"/>
  <c r="H913" i="6"/>
  <c r="I913" i="6" s="1"/>
  <c r="H905" i="6"/>
  <c r="H889" i="6"/>
  <c r="H881" i="6"/>
  <c r="H873" i="6"/>
  <c r="H865" i="6"/>
  <c r="H785" i="6"/>
  <c r="H769" i="6"/>
  <c r="I769" i="6" s="1"/>
  <c r="H761" i="6"/>
  <c r="H753" i="6"/>
  <c r="I753" i="6" s="1"/>
  <c r="H745" i="6"/>
  <c r="I745" i="6" s="1"/>
  <c r="H737" i="6"/>
  <c r="I737" i="6" s="1"/>
  <c r="H713" i="6"/>
  <c r="H705" i="6"/>
  <c r="H697" i="6"/>
  <c r="H689" i="6"/>
  <c r="I689" i="6" s="1"/>
  <c r="H673" i="6"/>
  <c r="I673" i="6" s="1"/>
  <c r="H665" i="6"/>
  <c r="I665" i="6" s="1"/>
  <c r="H657" i="6"/>
  <c r="I657" i="6" s="1"/>
  <c r="H593" i="6"/>
  <c r="H585" i="6"/>
  <c r="I585" i="6" s="1"/>
  <c r="H577" i="6"/>
  <c r="I577" i="6" s="1"/>
  <c r="H569" i="6"/>
  <c r="H545" i="6"/>
  <c r="I545" i="6" s="1"/>
  <c r="H537" i="6"/>
  <c r="I537" i="6" s="1"/>
  <c r="H529" i="6"/>
  <c r="H521" i="6"/>
  <c r="I521" i="6" s="1"/>
  <c r="H513" i="6"/>
  <c r="I513" i="6" s="1"/>
  <c r="H481" i="6"/>
  <c r="H473" i="6"/>
  <c r="H465" i="6"/>
  <c r="I465" i="6" s="1"/>
  <c r="H449" i="6"/>
  <c r="I449" i="6" s="1"/>
  <c r="H441" i="6"/>
  <c r="H433" i="6"/>
  <c r="I433" i="6" s="1"/>
  <c r="H409" i="6"/>
  <c r="H401" i="6"/>
  <c r="I401" i="6" s="1"/>
  <c r="H385" i="6"/>
  <c r="I385" i="6" s="1"/>
  <c r="H377" i="6"/>
  <c r="I377" i="6" s="1"/>
  <c r="H361" i="6"/>
  <c r="H353" i="6"/>
  <c r="H345" i="6"/>
  <c r="H329" i="6"/>
  <c r="H313" i="6"/>
  <c r="I313" i="6" s="1"/>
  <c r="H305" i="6"/>
  <c r="I305" i="6" s="1"/>
  <c r="H289" i="6"/>
  <c r="I289" i="6" s="1"/>
  <c r="H281" i="6"/>
  <c r="H273" i="6"/>
  <c r="I273" i="6" s="1"/>
  <c r="H257" i="6"/>
  <c r="H249" i="6"/>
  <c r="H225" i="6"/>
  <c r="I225" i="6" s="1"/>
  <c r="H201" i="6"/>
  <c r="H169" i="6"/>
  <c r="I169" i="6" s="1"/>
  <c r="H161" i="6"/>
  <c r="H153" i="6"/>
  <c r="H137" i="6"/>
  <c r="I137" i="6" s="1"/>
  <c r="H129" i="6"/>
  <c r="I129" i="6" s="1"/>
  <c r="H113" i="6"/>
  <c r="I113" i="6" s="1"/>
  <c r="H105" i="6"/>
  <c r="H97" i="6"/>
  <c r="H89" i="6"/>
  <c r="I624" i="6" s="1"/>
  <c r="H81" i="6"/>
  <c r="H73" i="6"/>
  <c r="H49" i="6"/>
  <c r="H41" i="6"/>
  <c r="H33" i="6"/>
  <c r="H9" i="6"/>
  <c r="H1048" i="6"/>
  <c r="I1048" i="6" s="1"/>
  <c r="H1040" i="6"/>
  <c r="I1040" i="6" s="1"/>
  <c r="H1032" i="6"/>
  <c r="I1032" i="6" s="1"/>
  <c r="H1024" i="6"/>
  <c r="I1024" i="6" s="1"/>
  <c r="H1016" i="6"/>
  <c r="I1016" i="6" s="1"/>
  <c r="H992" i="6"/>
  <c r="H984" i="6"/>
  <c r="H936" i="6"/>
  <c r="H928" i="6"/>
  <c r="I928" i="6" s="1"/>
  <c r="H920" i="6"/>
  <c r="H912" i="6"/>
  <c r="H904" i="6"/>
  <c r="I904" i="6" s="1"/>
  <c r="H896" i="6"/>
  <c r="I896" i="6" s="1"/>
  <c r="H888" i="6"/>
  <c r="I888" i="6" s="1"/>
  <c r="H880" i="6"/>
  <c r="H872" i="6"/>
  <c r="I872" i="6" s="1"/>
  <c r="H864" i="6"/>
  <c r="I864" i="6" s="1"/>
  <c r="H784" i="6"/>
  <c r="I784" i="6" s="1"/>
  <c r="H768" i="6"/>
  <c r="I768" i="6" s="1"/>
  <c r="H760" i="6"/>
  <c r="I760" i="6" s="1"/>
  <c r="H752" i="6"/>
  <c r="I752" i="6" s="1"/>
  <c r="H736" i="6"/>
  <c r="I736" i="6" s="1"/>
  <c r="H704" i="6"/>
  <c r="H688" i="6"/>
  <c r="I688" i="6" s="1"/>
  <c r="H680" i="6"/>
  <c r="I680" i="6" s="1"/>
  <c r="H672" i="6"/>
  <c r="I672" i="6" s="1"/>
  <c r="H664" i="6"/>
  <c r="H656" i="6"/>
  <c r="I656" i="6" s="1"/>
  <c r="H592" i="6"/>
  <c r="H584" i="6"/>
  <c r="H576" i="6"/>
  <c r="I576" i="6" s="1"/>
  <c r="H568" i="6"/>
  <c r="H552" i="6"/>
  <c r="H544" i="6"/>
  <c r="H528" i="6"/>
  <c r="I528" i="6" s="1"/>
  <c r="H520" i="6"/>
  <c r="H480" i="6"/>
  <c r="H472" i="6"/>
  <c r="I472" i="6" s="1"/>
  <c r="H464" i="6"/>
  <c r="I464" i="6" s="1"/>
  <c r="H456" i="6"/>
  <c r="I456" i="6" s="1"/>
  <c r="H448" i="6"/>
  <c r="H440" i="6"/>
  <c r="H432" i="6"/>
  <c r="I432" i="6" s="1"/>
  <c r="H408" i="6"/>
  <c r="H400" i="6"/>
  <c r="I400" i="6" s="1"/>
  <c r="H392" i="6"/>
  <c r="I392" i="6" s="1"/>
  <c r="H376" i="6"/>
  <c r="I376" i="6" s="1"/>
  <c r="H360" i="6"/>
  <c r="I360" i="6" s="1"/>
  <c r="H344" i="6"/>
  <c r="I344" i="6" s="1"/>
  <c r="H336" i="6"/>
  <c r="H328" i="6"/>
  <c r="H320" i="6"/>
  <c r="I320" i="6" s="1"/>
  <c r="H312" i="6"/>
  <c r="H304" i="6"/>
  <c r="H288" i="6"/>
  <c r="H280" i="6"/>
  <c r="I280" i="6" s="1"/>
  <c r="H256" i="6"/>
  <c r="I256" i="6" s="1"/>
  <c r="H248" i="6"/>
  <c r="H240" i="6"/>
  <c r="H224" i="6"/>
  <c r="I224" i="6" s="1"/>
  <c r="H216" i="6"/>
  <c r="H200" i="6"/>
  <c r="I200" i="6" s="1"/>
  <c r="H184" i="6"/>
  <c r="H168" i="6"/>
  <c r="I168" i="6" s="1"/>
  <c r="H152" i="6"/>
  <c r="I152" i="6" s="1"/>
  <c r="H128" i="6"/>
  <c r="I128" i="6" s="1"/>
  <c r="H104" i="6"/>
  <c r="H80" i="6"/>
  <c r="H72" i="6"/>
  <c r="H64" i="6"/>
  <c r="H48" i="6"/>
  <c r="H40" i="6"/>
  <c r="H1063" i="6"/>
  <c r="H1055" i="6"/>
  <c r="I1055" i="6" s="1"/>
  <c r="H1047" i="6"/>
  <c r="H1031" i="6"/>
  <c r="I1031" i="6" s="1"/>
  <c r="H1023" i="6"/>
  <c r="I1023" i="6" s="1"/>
  <c r="H1007" i="6"/>
  <c r="I1007" i="6" s="1"/>
  <c r="H999" i="6"/>
  <c r="I999" i="6" s="1"/>
  <c r="H991" i="6"/>
  <c r="I991" i="6" s="1"/>
  <c r="H975" i="6"/>
  <c r="I975" i="6" s="1"/>
  <c r="H943" i="6"/>
  <c r="H935" i="6"/>
  <c r="H927" i="6"/>
  <c r="I927" i="6" s="1"/>
  <c r="H919" i="6"/>
  <c r="H911" i="6"/>
  <c r="H903" i="6"/>
  <c r="H887" i="6"/>
  <c r="I887" i="6" s="1"/>
  <c r="H879" i="6"/>
  <c r="H871" i="6"/>
  <c r="I871" i="6" s="1"/>
  <c r="H863" i="6"/>
  <c r="H783" i="6"/>
  <c r="I783" i="6" s="1"/>
  <c r="H775" i="6"/>
  <c r="I775" i="6" s="1"/>
  <c r="H767" i="6"/>
  <c r="I767" i="6" s="1"/>
  <c r="H759" i="6"/>
  <c r="H751" i="6"/>
  <c r="I751" i="6" s="1"/>
  <c r="H743" i="6"/>
  <c r="H735" i="6"/>
  <c r="I735" i="6" s="1"/>
  <c r="H727" i="6"/>
  <c r="H703" i="6"/>
  <c r="H695" i="6"/>
  <c r="H687" i="6"/>
  <c r="H679" i="6"/>
  <c r="H671" i="6"/>
  <c r="H663" i="6"/>
  <c r="I663" i="6" s="1"/>
  <c r="H655" i="6"/>
  <c r="H591" i="6"/>
  <c r="H583" i="6"/>
  <c r="H575" i="6"/>
  <c r="H567" i="6"/>
  <c r="I567" i="6" s="1"/>
  <c r="H559" i="6"/>
  <c r="H551" i="6"/>
  <c r="I551" i="6" s="1"/>
  <c r="H543" i="6"/>
  <c r="H527" i="6"/>
  <c r="I527" i="6" s="1"/>
  <c r="H519" i="6"/>
  <c r="I519" i="6" s="1"/>
  <c r="H511" i="6"/>
  <c r="I511" i="6" s="1"/>
  <c r="H479" i="6"/>
  <c r="H471" i="6"/>
  <c r="H455" i="6"/>
  <c r="I455" i="6" s="1"/>
  <c r="H447" i="6"/>
  <c r="H439" i="6"/>
  <c r="H431" i="6"/>
  <c r="H407" i="6"/>
  <c r="H391" i="6"/>
  <c r="H375" i="6"/>
  <c r="I375" i="6" s="1"/>
  <c r="H367" i="6"/>
  <c r="I367" i="6" s="1"/>
  <c r="H359" i="6"/>
  <c r="I1786" i="6" s="1"/>
  <c r="H343" i="6"/>
  <c r="H327" i="6"/>
  <c r="I327" i="6" s="1"/>
  <c r="H319" i="6"/>
  <c r="H311" i="6"/>
  <c r="I311" i="6" s="1"/>
  <c r="H303" i="6"/>
  <c r="H287" i="6"/>
  <c r="H279" i="6"/>
  <c r="H271" i="6"/>
  <c r="I271" i="6" s="1"/>
  <c r="H255" i="6"/>
  <c r="H247" i="6"/>
  <c r="I247" i="6" s="1"/>
  <c r="H239" i="6"/>
  <c r="H223" i="6"/>
  <c r="I223" i="6" s="1"/>
  <c r="H215" i="6"/>
  <c r="I215" i="6" s="1"/>
  <c r="H207" i="6"/>
  <c r="I207" i="6" s="1"/>
  <c r="H199" i="6"/>
  <c r="I199" i="6" s="1"/>
  <c r="H151" i="6"/>
  <c r="H127" i="6"/>
  <c r="H103" i="6"/>
  <c r="I103" i="6" s="1"/>
  <c r="H95" i="6"/>
  <c r="H87" i="6"/>
  <c r="H79" i="6"/>
  <c r="H71" i="6"/>
  <c r="H47" i="6"/>
  <c r="H39" i="6"/>
  <c r="H31" i="6"/>
  <c r="H15" i="6"/>
  <c r="H1046" i="6"/>
  <c r="I1046" i="6" s="1"/>
  <c r="H1030" i="6"/>
  <c r="I1030" i="6" s="1"/>
  <c r="H1022" i="6"/>
  <c r="I1022" i="6" s="1"/>
  <c r="H1006" i="6"/>
  <c r="H998" i="6"/>
  <c r="H990" i="6"/>
  <c r="I990" i="6" s="1"/>
  <c r="H974" i="6"/>
  <c r="I974" i="6" s="1"/>
  <c r="H958" i="6"/>
  <c r="I958" i="6" s="1"/>
  <c r="H942" i="6"/>
  <c r="H918" i="6"/>
  <c r="H910" i="6"/>
  <c r="I910" i="6" s="1"/>
  <c r="H902" i="6"/>
  <c r="I902" i="6" s="1"/>
  <c r="H894" i="6"/>
  <c r="I894" i="6" s="1"/>
  <c r="H870" i="6"/>
  <c r="I870" i="6" s="1"/>
  <c r="H862" i="6"/>
  <c r="I862" i="6" s="1"/>
  <c r="H782" i="6"/>
  <c r="I782" i="6" s="1"/>
  <c r="H774" i="6"/>
  <c r="H766" i="6"/>
  <c r="I766" i="6" s="1"/>
  <c r="H758" i="6"/>
  <c r="H750" i="6"/>
  <c r="H742" i="6"/>
  <c r="H702" i="6"/>
  <c r="I702" i="6" s="1"/>
  <c r="H694" i="6"/>
  <c r="H686" i="6"/>
  <c r="I686" i="6" s="1"/>
  <c r="H678" i="6"/>
  <c r="H670" i="6"/>
  <c r="I670" i="6" s="1"/>
  <c r="H662" i="6"/>
  <c r="H654" i="6"/>
  <c r="I654" i="6" s="1"/>
  <c r="H590" i="6"/>
  <c r="H582" i="6"/>
  <c r="I582" i="6" s="1"/>
  <c r="H550" i="6"/>
  <c r="I550" i="6" s="1"/>
  <c r="H542" i="6"/>
  <c r="I542" i="6" s="1"/>
  <c r="H534" i="6"/>
  <c r="I534" i="6" s="1"/>
  <c r="H518" i="6"/>
  <c r="H510" i="6"/>
  <c r="I510" i="6" s="1"/>
  <c r="H478" i="6"/>
  <c r="H470" i="6"/>
  <c r="I470" i="6" s="1"/>
  <c r="H462" i="6"/>
  <c r="I462" i="6" s="1"/>
  <c r="H454" i="6"/>
  <c r="H446" i="6"/>
  <c r="H406" i="6"/>
  <c r="H398" i="6"/>
  <c r="H390" i="6"/>
  <c r="H382" i="6"/>
  <c r="H366" i="6"/>
  <c r="H358" i="6"/>
  <c r="H342" i="6"/>
  <c r="I342" i="6" s="1"/>
  <c r="H326" i="6"/>
  <c r="H318" i="6"/>
  <c r="I318" i="6" s="1"/>
  <c r="H310" i="6"/>
  <c r="I310" i="6" s="1"/>
  <c r="H286" i="6"/>
  <c r="I286" i="6" s="1"/>
  <c r="H270" i="6"/>
  <c r="H238" i="6"/>
  <c r="H214" i="6"/>
  <c r="H206" i="6"/>
  <c r="H198" i="6"/>
  <c r="I198" i="6" s="1"/>
  <c r="H174" i="6"/>
  <c r="I174" i="6" s="1"/>
  <c r="H118" i="6"/>
  <c r="H94" i="6"/>
  <c r="H86" i="6"/>
  <c r="H78" i="6"/>
  <c r="H54" i="6"/>
  <c r="H46" i="6"/>
  <c r="H38" i="6"/>
  <c r="H30" i="6"/>
  <c r="H22" i="6"/>
  <c r="H14" i="6"/>
  <c r="H1061" i="6"/>
  <c r="H1053" i="6"/>
  <c r="I1053" i="6" s="1"/>
  <c r="H1037" i="6"/>
  <c r="H1029" i="6"/>
  <c r="I1029" i="6" s="1"/>
  <c r="H1021" i="6"/>
  <c r="H1013" i="6"/>
  <c r="I1013" i="6" s="1"/>
  <c r="H997" i="6"/>
  <c r="I997" i="6" s="1"/>
  <c r="H989" i="6"/>
  <c r="H965" i="6"/>
  <c r="I965" i="6" s="1"/>
  <c r="H933" i="6"/>
  <c r="I933" i="6" s="1"/>
  <c r="H925" i="6"/>
  <c r="H917" i="6"/>
  <c r="H901" i="6"/>
  <c r="I901" i="6" s="1"/>
  <c r="H893" i="6"/>
  <c r="H885" i="6"/>
  <c r="I885" i="6" s="1"/>
  <c r="H869" i="6"/>
  <c r="H781" i="6"/>
  <c r="I781" i="6" s="1"/>
  <c r="H773" i="6"/>
  <c r="I773" i="6" s="1"/>
  <c r="H765" i="6"/>
  <c r="I765" i="6" s="1"/>
  <c r="H757" i="6"/>
  <c r="H749" i="6"/>
  <c r="H741" i="6"/>
  <c r="I741" i="6" s="1"/>
  <c r="H733" i="6"/>
  <c r="I733" i="6" s="1"/>
  <c r="H725" i="6"/>
  <c r="H701" i="6"/>
  <c r="I701" i="6" s="1"/>
  <c r="H693" i="6"/>
  <c r="H677" i="6"/>
  <c r="H669" i="6"/>
  <c r="I669" i="6" s="1"/>
  <c r="H661" i="6"/>
  <c r="I661" i="6" s="1"/>
  <c r="H589" i="6"/>
  <c r="I589" i="6" s="1"/>
  <c r="H581" i="6"/>
  <c r="H573" i="6"/>
  <c r="H565" i="6"/>
  <c r="I565" i="6" s="1"/>
  <c r="H557" i="6"/>
  <c r="I557" i="6" s="1"/>
  <c r="H549" i="6"/>
  <c r="I549" i="6" s="1"/>
  <c r="H533" i="6"/>
  <c r="I533" i="6" s="1"/>
  <c r="H517" i="6"/>
  <c r="H477" i="6"/>
  <c r="I477" i="6" s="1"/>
  <c r="H469" i="6"/>
  <c r="I469" i="6" s="1"/>
  <c r="H461" i="6"/>
  <c r="H453" i="6"/>
  <c r="I453" i="6" s="1"/>
  <c r="H445" i="6"/>
  <c r="H437" i="6"/>
  <c r="I437" i="6" s="1"/>
  <c r="H413" i="6"/>
  <c r="H405" i="6"/>
  <c r="H397" i="6"/>
  <c r="H389" i="6"/>
  <c r="I389" i="6" s="1"/>
  <c r="H381" i="6"/>
  <c r="I381" i="6" s="1"/>
  <c r="H365" i="6"/>
  <c r="I365" i="6" s="1"/>
  <c r="H357" i="6"/>
  <c r="H341" i="6"/>
  <c r="I341" i="6" s="1"/>
  <c r="H325" i="6"/>
  <c r="I325" i="6" s="1"/>
  <c r="H317" i="6"/>
  <c r="H309" i="6"/>
  <c r="H285" i="6"/>
  <c r="I285" i="6" s="1"/>
  <c r="H277" i="6"/>
  <c r="I277" i="6" s="1"/>
  <c r="H253" i="6"/>
  <c r="I253" i="6" s="1"/>
  <c r="H221" i="6"/>
  <c r="I221" i="6" s="1"/>
  <c r="H213" i="6"/>
  <c r="H205" i="6"/>
  <c r="H197" i="6"/>
  <c r="I197" i="6" s="1"/>
  <c r="H173" i="6"/>
  <c r="I173" i="6" s="1"/>
  <c r="H149" i="6"/>
  <c r="I149" i="6" s="1"/>
  <c r="H141" i="6"/>
  <c r="I141" i="6" s="1"/>
  <c r="H117" i="6"/>
  <c r="H101" i="6"/>
  <c r="H85" i="6"/>
  <c r="H69" i="6"/>
  <c r="H61" i="6"/>
  <c r="H45" i="6"/>
  <c r="H37" i="6"/>
  <c r="H1036" i="6"/>
  <c r="H1020" i="6"/>
  <c r="H1012" i="6"/>
  <c r="I1012" i="6" s="1"/>
  <c r="H996" i="6"/>
  <c r="I996" i="6" s="1"/>
  <c r="H988" i="6"/>
  <c r="H964" i="6"/>
  <c r="I964" i="6" s="1"/>
  <c r="H948" i="6"/>
  <c r="I948" i="6" s="1"/>
  <c r="H940" i="6"/>
  <c r="I940" i="6" s="1"/>
  <c r="H924" i="6"/>
  <c r="I924" i="6" s="1"/>
  <c r="H916" i="6"/>
  <c r="H908" i="6"/>
  <c r="I908" i="6" s="1"/>
  <c r="H900" i="6"/>
  <c r="H892" i="6"/>
  <c r="I892" i="6" s="1"/>
  <c r="H884" i="6"/>
  <c r="I884" i="6" s="1"/>
  <c r="H876" i="6"/>
  <c r="I876" i="6" s="1"/>
  <c r="H868" i="6"/>
  <c r="I868" i="6" s="1"/>
  <c r="H788" i="6"/>
  <c r="H772" i="6"/>
  <c r="I772" i="6" s="1"/>
  <c r="H764" i="6"/>
  <c r="H756" i="6"/>
  <c r="H748" i="6"/>
  <c r="I748" i="6" s="1"/>
  <c r="H740" i="6"/>
  <c r="H732" i="6"/>
  <c r="I732" i="6" s="1"/>
  <c r="H724" i="6"/>
  <c r="I724" i="6" s="1"/>
  <c r="H716" i="6"/>
  <c r="I716" i="6" s="1"/>
  <c r="H700" i="6"/>
  <c r="I700" i="6" s="1"/>
  <c r="H692" i="6"/>
  <c r="I692" i="6" s="1"/>
  <c r="H684" i="6"/>
  <c r="I684" i="6" s="1"/>
  <c r="H676" i="6"/>
  <c r="H668" i="6"/>
  <c r="H660" i="6"/>
  <c r="H588" i="6"/>
  <c r="I588" i="6" s="1"/>
  <c r="H572" i="6"/>
  <c r="I572" i="6" s="1"/>
  <c r="H556" i="6"/>
  <c r="I556" i="6" s="1"/>
  <c r="H548" i="6"/>
  <c r="I548" i="6" s="1"/>
  <c r="H540" i="6"/>
  <c r="I540" i="6" s="1"/>
  <c r="H532" i="6"/>
  <c r="I532" i="6" s="1"/>
  <c r="H524" i="6"/>
  <c r="H516" i="6"/>
  <c r="H476" i="6"/>
  <c r="I476" i="6" s="1"/>
  <c r="H468" i="6"/>
  <c r="I468" i="6" s="1"/>
  <c r="H460" i="6"/>
  <c r="I460" i="6" s="1"/>
  <c r="H452" i="6"/>
  <c r="H444" i="6"/>
  <c r="I444" i="6" s="1"/>
  <c r="H436" i="6"/>
  <c r="H412" i="6"/>
  <c r="I412" i="6" s="1"/>
  <c r="H404" i="6"/>
  <c r="I404" i="6" s="1"/>
  <c r="H396" i="6"/>
  <c r="I396" i="6" s="1"/>
  <c r="H380" i="6"/>
  <c r="H364" i="6"/>
  <c r="I364" i="6" s="1"/>
  <c r="H340" i="6"/>
  <c r="H324" i="6"/>
  <c r="H316" i="6"/>
  <c r="H308" i="6"/>
  <c r="H284" i="6"/>
  <c r="I284" i="6" s="1"/>
  <c r="H276" i="6"/>
  <c r="I276" i="6" s="1"/>
  <c r="H260" i="6"/>
  <c r="I260" i="6" s="1"/>
  <c r="H252" i="6"/>
  <c r="H236" i="6"/>
  <c r="I236" i="6" s="1"/>
  <c r="H212" i="6"/>
  <c r="H204" i="6"/>
  <c r="I204" i="6" s="1"/>
  <c r="H196" i="6"/>
  <c r="I196" i="6" s="1"/>
  <c r="H188" i="6"/>
  <c r="I188" i="6" s="1"/>
  <c r="H180" i="6"/>
  <c r="H172" i="6"/>
  <c r="H148" i="6"/>
  <c r="I148" i="6" s="1"/>
  <c r="H124" i="6"/>
  <c r="H116" i="6"/>
  <c r="I116" i="6" s="1"/>
  <c r="H68" i="6"/>
  <c r="H36" i="6"/>
  <c r="I395" i="6" s="1"/>
  <c r="H28" i="6"/>
  <c r="H12" i="6"/>
  <c r="I2" i="6"/>
  <c r="F148"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51" i="3"/>
  <c r="I2771" i="6" l="1"/>
  <c r="I252" i="6"/>
  <c r="I992" i="8"/>
  <c r="K992" i="8" s="1"/>
  <c r="J992" i="8"/>
  <c r="L992" i="8" s="1"/>
  <c r="S992" i="8"/>
  <c r="I154" i="6"/>
  <c r="J508" i="8"/>
  <c r="L508" i="8" s="1"/>
  <c r="I508" i="8"/>
  <c r="K508" i="8" s="1"/>
  <c r="I398" i="6"/>
  <c r="I2164" i="6"/>
  <c r="I104" i="6"/>
  <c r="I124" i="6"/>
  <c r="I138" i="6"/>
  <c r="I2214" i="6"/>
  <c r="I2934" i="6"/>
  <c r="I750" i="6"/>
  <c r="I771" i="6"/>
  <c r="I1245" i="6"/>
  <c r="I1325" i="6"/>
  <c r="I3045" i="6"/>
  <c r="I2906" i="6"/>
  <c r="I2086" i="6"/>
  <c r="I316" i="6"/>
  <c r="I757" i="6"/>
  <c r="I206" i="6"/>
  <c r="I671" i="6"/>
  <c r="I865" i="6"/>
  <c r="I1333" i="6"/>
  <c r="I2421" i="6"/>
  <c r="I2629" i="6"/>
  <c r="I2922" i="6"/>
  <c r="I1916" i="6"/>
  <c r="I5" i="6"/>
  <c r="I1994" i="6"/>
  <c r="I2779" i="6"/>
  <c r="J521" i="8"/>
  <c r="L521" i="8" s="1"/>
  <c r="I521" i="8"/>
  <c r="K521" i="8" s="1"/>
  <c r="S521" i="8"/>
  <c r="I1241" i="6"/>
  <c r="I1327" i="6"/>
  <c r="I946" i="6"/>
  <c r="I2834" i="6"/>
  <c r="I270" i="6"/>
  <c r="I329" i="6"/>
  <c r="I2543" i="6"/>
  <c r="I2672" i="6"/>
  <c r="I326" i="6"/>
  <c r="I988" i="6"/>
  <c r="I900" i="6"/>
  <c r="I677" i="6"/>
  <c r="I2830" i="6"/>
  <c r="I2742" i="6"/>
  <c r="I3097" i="6"/>
  <c r="I1474" i="6"/>
  <c r="I2804" i="6"/>
  <c r="I2871" i="6"/>
  <c r="I2802" i="6"/>
  <c r="I380" i="6"/>
  <c r="I153" i="6"/>
  <c r="I705" i="6"/>
  <c r="I258" i="6"/>
  <c r="I873" i="6"/>
  <c r="I2833" i="6"/>
  <c r="I3103" i="6"/>
  <c r="I516" i="6"/>
  <c r="I678" i="6"/>
  <c r="I942" i="6"/>
  <c r="I3100" i="6"/>
  <c r="I1334" i="6"/>
  <c r="I3199" i="6"/>
  <c r="I331" i="6"/>
  <c r="I12" i="6"/>
  <c r="I2840" i="6"/>
  <c r="I3495" i="6"/>
  <c r="I2671" i="6"/>
  <c r="I302" i="6"/>
  <c r="I659" i="6"/>
  <c r="I893" i="6"/>
  <c r="I1397" i="6"/>
  <c r="I2423" i="6"/>
  <c r="I3410" i="6"/>
  <c r="I3320" i="6"/>
  <c r="I1543" i="6"/>
  <c r="I3181" i="6"/>
  <c r="I2888" i="6"/>
  <c r="I2205" i="6"/>
  <c r="I3001" i="6"/>
  <c r="I335" i="6"/>
  <c r="I1468" i="6"/>
  <c r="I687" i="6"/>
  <c r="I989" i="6"/>
  <c r="I2471" i="6"/>
  <c r="I2917" i="6"/>
  <c r="I918" i="6"/>
  <c r="I727" i="6"/>
  <c r="I2534" i="6"/>
  <c r="I2989" i="6"/>
  <c r="I3126" i="6"/>
  <c r="I3035" i="6"/>
  <c r="I28" i="6"/>
  <c r="I3196" i="6"/>
  <c r="I2901" i="6"/>
  <c r="I1419" i="6"/>
  <c r="I145" i="6"/>
  <c r="I935" i="6"/>
  <c r="I552" i="6"/>
  <c r="I201" i="6"/>
  <c r="I1395" i="6"/>
  <c r="I3535" i="6"/>
  <c r="I180" i="6"/>
  <c r="I459" i="6"/>
  <c r="I68" i="6"/>
  <c r="I529" i="6"/>
  <c r="I1301" i="6"/>
  <c r="I2792" i="6"/>
  <c r="I2692" i="6"/>
  <c r="I652" i="6"/>
  <c r="I3060" i="6"/>
  <c r="I2936" i="6"/>
  <c r="I136" i="6"/>
  <c r="I275" i="6"/>
  <c r="I524" i="6"/>
  <c r="I324" i="6"/>
  <c r="I788" i="6"/>
  <c r="I357" i="6"/>
  <c r="I912" i="6"/>
  <c r="I1260" i="6"/>
  <c r="I2714" i="6"/>
  <c r="I111" i="6"/>
  <c r="I227" i="6"/>
  <c r="I544" i="6"/>
  <c r="I920" i="6"/>
  <c r="I147" i="6"/>
  <c r="I3032" i="6"/>
  <c r="I2970" i="6"/>
  <c r="I668" i="6"/>
  <c r="I1262" i="6"/>
  <c r="I1264" i="6"/>
  <c r="I1265" i="6"/>
  <c r="I943" i="6"/>
  <c r="I205" i="6"/>
  <c r="I413" i="6"/>
  <c r="I105" i="6"/>
  <c r="I514" i="6"/>
  <c r="I2693" i="6"/>
  <c r="I2941" i="6"/>
  <c r="I647" i="6"/>
  <c r="I2744" i="6"/>
  <c r="I2793" i="6"/>
  <c r="I1544" i="6"/>
  <c r="I911" i="6"/>
  <c r="I3301" i="6"/>
  <c r="I1129" i="6"/>
  <c r="I436" i="6"/>
  <c r="I875" i="6"/>
  <c r="I212" i="6"/>
  <c r="I1492" i="6"/>
  <c r="I756" i="6"/>
  <c r="I1388" i="6"/>
  <c r="I85" i="6"/>
  <c r="I925" i="6"/>
  <c r="I1157" i="6"/>
  <c r="I1037" i="6"/>
  <c r="I451" i="6"/>
  <c r="I7" i="6"/>
  <c r="I39" i="6"/>
  <c r="I151" i="6"/>
  <c r="I351" i="6"/>
  <c r="I559" i="6"/>
  <c r="I679" i="6"/>
  <c r="I630" i="6"/>
  <c r="I759" i="6"/>
  <c r="I903" i="6"/>
  <c r="I48" i="6"/>
  <c r="I184" i="6"/>
  <c r="I241" i="6"/>
  <c r="I288" i="6"/>
  <c r="I355" i="6"/>
  <c r="I704" i="6"/>
  <c r="I1715" i="6"/>
  <c r="I880" i="6"/>
  <c r="I984" i="6"/>
  <c r="I33" i="6"/>
  <c r="I249" i="6"/>
  <c r="I345" i="6"/>
  <c r="I1768" i="6"/>
  <c r="I441" i="6"/>
  <c r="I931" i="6"/>
  <c r="I761" i="6"/>
  <c r="I960" i="6"/>
  <c r="I1001" i="6"/>
  <c r="I411" i="6"/>
  <c r="I18" i="6"/>
  <c r="I330" i="6"/>
  <c r="I1741" i="6"/>
  <c r="I522" i="6"/>
  <c r="I658" i="6"/>
  <c r="I1275" i="6"/>
  <c r="I730" i="6"/>
  <c r="I2155" i="6"/>
  <c r="I890" i="6"/>
  <c r="I1796" i="6"/>
  <c r="I19" i="6"/>
  <c r="I394" i="6"/>
  <c r="I683" i="6"/>
  <c r="I2147" i="6"/>
  <c r="I1412" i="6"/>
  <c r="I1779" i="6"/>
  <c r="I2596" i="6"/>
  <c r="I2113" i="6"/>
  <c r="I1309" i="6"/>
  <c r="I1509" i="6"/>
  <c r="I2171" i="6"/>
  <c r="I2269" i="6"/>
  <c r="I2381" i="6"/>
  <c r="I1283" i="6"/>
  <c r="I2701" i="6"/>
  <c r="I220" i="6"/>
  <c r="I1278" i="6"/>
  <c r="I1995" i="6"/>
  <c r="I1558" i="6"/>
  <c r="I1699" i="6"/>
  <c r="I1383" i="6"/>
  <c r="I1448" i="6"/>
  <c r="I1656" i="6"/>
  <c r="I1744" i="6"/>
  <c r="I2168" i="6"/>
  <c r="I2312" i="6"/>
  <c r="I2448" i="6"/>
  <c r="I1781" i="6"/>
  <c r="I1361" i="6"/>
  <c r="I2030" i="6"/>
  <c r="I1537" i="6"/>
  <c r="I1833" i="6"/>
  <c r="I1617" i="6"/>
  <c r="I2457" i="6"/>
  <c r="I1799" i="6"/>
  <c r="I1010" i="6"/>
  <c r="I1314" i="6"/>
  <c r="I2394" i="6"/>
  <c r="I1745" i="6"/>
  <c r="I1579" i="6"/>
  <c r="I3028" i="6"/>
  <c r="I1675" i="6"/>
  <c r="I3228" i="6"/>
  <c r="I2022" i="6"/>
  <c r="I3294" i="6"/>
  <c r="I2098" i="6"/>
  <c r="I2807" i="6"/>
  <c r="I2371" i="6"/>
  <c r="I3143" i="6"/>
  <c r="I1147" i="6"/>
  <c r="I2800" i="6"/>
  <c r="I2363" i="6"/>
  <c r="I3057" i="6"/>
  <c r="I2524" i="6"/>
  <c r="I1708" i="6"/>
  <c r="I2340" i="6"/>
  <c r="I2267" i="6"/>
  <c r="I2436" i="6"/>
  <c r="I1643" i="6"/>
  <c r="I1733" i="6"/>
  <c r="I675" i="6"/>
  <c r="I2501" i="6"/>
  <c r="I1204" i="6"/>
  <c r="I950" i="6"/>
  <c r="I1366" i="6"/>
  <c r="I2035" i="6"/>
  <c r="I37" i="6"/>
  <c r="I623" i="6"/>
  <c r="I69" i="6"/>
  <c r="I340" i="6"/>
  <c r="I484" i="6"/>
  <c r="I452" i="6"/>
  <c r="I1515" i="6"/>
  <c r="I764" i="6"/>
  <c r="I1760" i="6"/>
  <c r="I101" i="6"/>
  <c r="I1131" i="6"/>
  <c r="I445" i="6"/>
  <c r="I985" i="6"/>
  <c r="I693" i="6"/>
  <c r="I78" i="6"/>
  <c r="I1035" i="6"/>
  <c r="I238" i="6"/>
  <c r="I366" i="6"/>
  <c r="I1411" i="6"/>
  <c r="I590" i="6"/>
  <c r="I742" i="6"/>
  <c r="I1742" i="6"/>
  <c r="I998" i="6"/>
  <c r="I490" i="6"/>
  <c r="I47" i="6"/>
  <c r="I279" i="6"/>
  <c r="I625" i="6"/>
  <c r="I471" i="6"/>
  <c r="I1980" i="6"/>
  <c r="I64" i="6"/>
  <c r="I304" i="6"/>
  <c r="I584" i="6"/>
  <c r="I819" i="6"/>
  <c r="I992" i="6"/>
  <c r="I2251" i="6"/>
  <c r="I41" i="6"/>
  <c r="I257" i="6"/>
  <c r="I353" i="6"/>
  <c r="I245" i="6"/>
  <c r="I34" i="6"/>
  <c r="I442" i="6"/>
  <c r="I666" i="6"/>
  <c r="I906" i="6"/>
  <c r="I1805" i="6"/>
  <c r="I35" i="6"/>
  <c r="I763" i="6"/>
  <c r="I1236" i="6"/>
  <c r="I1428" i="6"/>
  <c r="I1475" i="6"/>
  <c r="I2204" i="6"/>
  <c r="I967" i="6"/>
  <c r="I2420" i="6"/>
  <c r="I2291" i="6"/>
  <c r="I1405" i="6"/>
  <c r="I1770" i="6"/>
  <c r="I1637" i="6"/>
  <c r="I2173" i="6"/>
  <c r="I2709" i="6"/>
  <c r="I891" i="6"/>
  <c r="I1470" i="6"/>
  <c r="I2390" i="6"/>
  <c r="I2283" i="6"/>
  <c r="I1312" i="6"/>
  <c r="I2176" i="6"/>
  <c r="I2320" i="6"/>
  <c r="I1273" i="6"/>
  <c r="I1618" i="6"/>
  <c r="I2186" i="6"/>
  <c r="I2402" i="6"/>
  <c r="I1587" i="6"/>
  <c r="I2796" i="6"/>
  <c r="I2355" i="6"/>
  <c r="I2837" i="6"/>
  <c r="I2427" i="6"/>
  <c r="I3397" i="6"/>
  <c r="I2563" i="6"/>
  <c r="I780" i="6"/>
  <c r="I1612" i="6"/>
  <c r="I1724" i="6"/>
  <c r="I2452" i="6"/>
  <c r="I541" i="6"/>
  <c r="I1597" i="6"/>
  <c r="I2349" i="6"/>
  <c r="I350" i="6"/>
  <c r="I244" i="6"/>
  <c r="I966" i="6"/>
  <c r="I1398" i="6"/>
  <c r="I1743" i="6"/>
  <c r="I1694" i="6"/>
  <c r="I2222" i="6"/>
  <c r="I916" i="6"/>
  <c r="I633" i="6"/>
  <c r="I1020" i="6"/>
  <c r="I1091" i="6"/>
  <c r="I1061" i="6"/>
  <c r="I492" i="6"/>
  <c r="I86" i="6"/>
  <c r="I382" i="6"/>
  <c r="I1435" i="6"/>
  <c r="I478" i="6"/>
  <c r="I1006" i="6"/>
  <c r="I1877" i="6"/>
  <c r="I71" i="6"/>
  <c r="I287" i="6"/>
  <c r="I555" i="6"/>
  <c r="I479" i="6"/>
  <c r="I575" i="6"/>
  <c r="I2091" i="6"/>
  <c r="I919" i="6"/>
  <c r="I1135" i="6"/>
  <c r="I216" i="6"/>
  <c r="I178" i="6"/>
  <c r="I312" i="6"/>
  <c r="I480" i="6"/>
  <c r="I592" i="6"/>
  <c r="I361" i="6"/>
  <c r="I1795" i="6"/>
  <c r="I569" i="6"/>
  <c r="I2083" i="6"/>
  <c r="I697" i="6"/>
  <c r="I785" i="6"/>
  <c r="I1769" i="6"/>
  <c r="I929" i="6"/>
  <c r="I363" i="6"/>
  <c r="I42" i="6"/>
  <c r="I146" i="6"/>
  <c r="I1323" i="6"/>
  <c r="I346" i="6"/>
  <c r="I1777" i="6"/>
  <c r="I450" i="6"/>
  <c r="I75" i="6"/>
  <c r="I1324" i="6"/>
  <c r="I1716" i="6"/>
  <c r="I2212" i="6"/>
  <c r="I2444" i="6"/>
  <c r="I1772" i="6"/>
  <c r="I2189" i="6"/>
  <c r="I2613" i="6"/>
  <c r="I1555" i="6"/>
  <c r="I1086" i="6"/>
  <c r="I1302" i="6"/>
  <c r="I795" i="6"/>
  <c r="I2158" i="6"/>
  <c r="I1331" i="6"/>
  <c r="I1415" i="6"/>
  <c r="I1451" i="6"/>
  <c r="I1567" i="6"/>
  <c r="I939" i="6"/>
  <c r="I2159" i="6"/>
  <c r="I1472" i="6"/>
  <c r="I2496" i="6"/>
  <c r="I915" i="6"/>
  <c r="I1297" i="6"/>
  <c r="I1377" i="6"/>
  <c r="I1569" i="6"/>
  <c r="I1649" i="6"/>
  <c r="I1362" i="6"/>
  <c r="I1627" i="6"/>
  <c r="I3500" i="6"/>
  <c r="I2579" i="6"/>
  <c r="I2845" i="6"/>
  <c r="I2443" i="6"/>
  <c r="I3502" i="6"/>
  <c r="I2611" i="6"/>
  <c r="I3358" i="6"/>
  <c r="I2555" i="6"/>
  <c r="I3015" i="6"/>
  <c r="I2512" i="6"/>
  <c r="I3496" i="6"/>
  <c r="I2154" i="6"/>
  <c r="I2817" i="6"/>
  <c r="I2387" i="6"/>
  <c r="I3129" i="6"/>
  <c r="I1811" i="6"/>
  <c r="I2252" i="6"/>
  <c r="I2356" i="6"/>
  <c r="I2460" i="6"/>
  <c r="I877" i="6"/>
  <c r="I1621" i="6"/>
  <c r="I2245" i="6"/>
  <c r="I2397" i="6"/>
  <c r="I2533" i="6"/>
  <c r="I29" i="6"/>
  <c r="I1574" i="6"/>
  <c r="I2230" i="6"/>
  <c r="I2302" i="6"/>
  <c r="I2382" i="6"/>
  <c r="I1039" i="6"/>
  <c r="I315" i="6"/>
  <c r="I1359" i="6"/>
  <c r="I261" i="6"/>
  <c r="I1519" i="6"/>
  <c r="I172" i="6"/>
  <c r="I1036" i="6"/>
  <c r="I1115" i="6"/>
  <c r="I461" i="6"/>
  <c r="I628" i="6"/>
  <c r="I573" i="6"/>
  <c r="I1155" i="6"/>
  <c r="I725" i="6"/>
  <c r="I869" i="6"/>
  <c r="I699" i="6"/>
  <c r="I14" i="6"/>
  <c r="I94" i="6"/>
  <c r="I390" i="6"/>
  <c r="I485" i="6"/>
  <c r="I662" i="6"/>
  <c r="I2131" i="6"/>
  <c r="I758" i="6"/>
  <c r="I907" i="6"/>
  <c r="I79" i="6"/>
  <c r="I391" i="6"/>
  <c r="I1459" i="6"/>
  <c r="I583" i="6"/>
  <c r="I1195" i="6"/>
  <c r="I80" i="6"/>
  <c r="I408" i="6"/>
  <c r="I520" i="6"/>
  <c r="I2029" i="6"/>
  <c r="I73" i="6"/>
  <c r="I281" i="6"/>
  <c r="I443" i="6"/>
  <c r="I473" i="6"/>
  <c r="I1987" i="6"/>
  <c r="I937" i="6"/>
  <c r="I50" i="6"/>
  <c r="I754" i="6"/>
  <c r="I83" i="6"/>
  <c r="I403" i="6"/>
  <c r="I1340" i="6"/>
  <c r="I457" i="6"/>
  <c r="I1588" i="6"/>
  <c r="I1732" i="6"/>
  <c r="I1780" i="6"/>
  <c r="I2236" i="6"/>
  <c r="I1253" i="6"/>
  <c r="I1557" i="6"/>
  <c r="I2197" i="6"/>
  <c r="I501" i="6"/>
  <c r="I2174" i="6"/>
  <c r="I1423" i="6"/>
  <c r="I1328" i="6"/>
  <c r="I2019" i="6"/>
  <c r="I1688" i="6"/>
  <c r="I2200" i="6"/>
  <c r="I1065" i="6"/>
  <c r="I1433" i="6"/>
  <c r="I1797" i="6"/>
  <c r="I1577" i="6"/>
  <c r="I1657" i="6"/>
  <c r="I2177" i="6"/>
  <c r="I2321" i="6"/>
  <c r="I1691" i="6"/>
  <c r="I1258" i="6"/>
  <c r="I1370" i="6"/>
  <c r="I1514" i="6"/>
  <c r="I2242" i="6"/>
  <c r="I2426" i="6"/>
  <c r="I2163" i="6"/>
  <c r="I2812" i="6"/>
  <c r="I2379" i="6"/>
  <c r="I3068" i="6"/>
  <c r="I1828" i="6"/>
  <c r="I3180" i="6"/>
  <c r="I2187" i="6"/>
  <c r="I2853" i="6"/>
  <c r="I2459" i="6"/>
  <c r="I2981" i="6"/>
  <c r="I1827" i="6"/>
  <c r="I3085" i="6"/>
  <c r="I1963" i="6"/>
  <c r="I3023" i="6"/>
  <c r="I1863" i="6"/>
  <c r="I2825" i="6"/>
  <c r="I2403" i="6"/>
  <c r="I3449" i="6"/>
  <c r="I2603" i="6"/>
  <c r="I3210" i="6"/>
  <c r="I2556" i="6"/>
  <c r="I1436" i="6"/>
  <c r="I2268" i="6"/>
  <c r="I2364" i="6"/>
  <c r="I2468" i="6"/>
  <c r="I909" i="6"/>
  <c r="I1389" i="6"/>
  <c r="I1645" i="6"/>
  <c r="I640" i="6"/>
  <c r="I566" i="6"/>
  <c r="I486" i="6"/>
  <c r="I1014" i="6"/>
  <c r="I1414" i="6"/>
  <c r="I1598" i="6"/>
  <c r="I500" i="6"/>
  <c r="I581" i="6"/>
  <c r="I2099" i="6"/>
  <c r="I22" i="6"/>
  <c r="I295" i="6"/>
  <c r="I118" i="6"/>
  <c r="I1193" i="6"/>
  <c r="I518" i="6"/>
  <c r="I629" i="6"/>
  <c r="I87" i="6"/>
  <c r="I407" i="6"/>
  <c r="I591" i="6"/>
  <c r="I863" i="6"/>
  <c r="I1778" i="6"/>
  <c r="I1047" i="6"/>
  <c r="I634" i="6"/>
  <c r="I240" i="6"/>
  <c r="I1547" i="6"/>
  <c r="I328" i="6"/>
  <c r="I1723" i="6"/>
  <c r="I664" i="6"/>
  <c r="I81" i="6"/>
  <c r="I161" i="6"/>
  <c r="I107" i="6"/>
  <c r="I481" i="6"/>
  <c r="I2006" i="6"/>
  <c r="I713" i="6"/>
  <c r="I251" i="6"/>
  <c r="I1041" i="6"/>
  <c r="I58" i="6"/>
  <c r="I698" i="6"/>
  <c r="I762" i="6"/>
  <c r="I2179" i="6"/>
  <c r="I123" i="6"/>
  <c r="I1364" i="6"/>
  <c r="I1484" i="6"/>
  <c r="I2156" i="6"/>
  <c r="I1341" i="6"/>
  <c r="I1461" i="6"/>
  <c r="I1677" i="6"/>
  <c r="I2213" i="6"/>
  <c r="I1326" i="6"/>
  <c r="I2324" i="6"/>
  <c r="I1526" i="6"/>
  <c r="I2190" i="6"/>
  <c r="I2020" i="6"/>
  <c r="I1463" i="6"/>
  <c r="I2075" i="6"/>
  <c r="I2183" i="6"/>
  <c r="I1256" i="6"/>
  <c r="I1336" i="6"/>
  <c r="I2344" i="6"/>
  <c r="I1879" i="6"/>
  <c r="I1073" i="6"/>
  <c r="I1313" i="6"/>
  <c r="I1180" i="6"/>
  <c r="I1585" i="6"/>
  <c r="I1673" i="6"/>
  <c r="I642" i="6"/>
  <c r="I2185" i="6"/>
  <c r="I2569" i="6"/>
  <c r="I1755" i="6"/>
  <c r="I1378" i="6"/>
  <c r="I2450" i="6"/>
  <c r="I1790" i="6"/>
  <c r="I2203" i="6"/>
  <c r="I2972" i="6"/>
  <c r="I1003" i="6"/>
  <c r="I3284" i="6"/>
  <c r="I2090" i="6"/>
  <c r="I3540" i="6"/>
  <c r="I2259" i="6"/>
  <c r="I2861" i="6"/>
  <c r="I2475" i="6"/>
  <c r="I3392" i="6"/>
  <c r="I2138" i="6"/>
  <c r="I2993" i="6"/>
  <c r="I1051" i="6"/>
  <c r="I1004" i="6"/>
  <c r="I2276" i="6"/>
  <c r="I2388" i="6"/>
  <c r="I2476" i="6"/>
  <c r="I1661" i="6"/>
  <c r="I641" i="6"/>
  <c r="I2277" i="6"/>
  <c r="I1038" i="6"/>
  <c r="I1718" i="6"/>
  <c r="I2246" i="6"/>
  <c r="I2414" i="6"/>
  <c r="I2502" i="6"/>
  <c r="I1375" i="6"/>
  <c r="I660" i="6"/>
  <c r="I2127" i="6"/>
  <c r="I30" i="6"/>
  <c r="I406" i="6"/>
  <c r="I627" i="6"/>
  <c r="I774" i="6"/>
  <c r="I987" i="6"/>
  <c r="I95" i="6"/>
  <c r="I239" i="6"/>
  <c r="I319" i="6"/>
  <c r="I626" i="6"/>
  <c r="I431" i="6"/>
  <c r="I1920" i="6"/>
  <c r="I655" i="6"/>
  <c r="I2123" i="6"/>
  <c r="I248" i="6"/>
  <c r="I1174" i="6"/>
  <c r="I336" i="6"/>
  <c r="I1750" i="6"/>
  <c r="I440" i="6"/>
  <c r="I1936" i="6"/>
  <c r="I593" i="6"/>
  <c r="I881" i="6"/>
  <c r="I1089" i="6"/>
  <c r="I969" i="6"/>
  <c r="I1067" i="6"/>
  <c r="I74" i="6"/>
  <c r="I983" i="6"/>
  <c r="I186" i="6"/>
  <c r="I386" i="6"/>
  <c r="I1447" i="6"/>
  <c r="I962" i="6"/>
  <c r="I1276" i="6"/>
  <c r="I259" i="6"/>
  <c r="I2172" i="6"/>
  <c r="I2243" i="6"/>
  <c r="I2260" i="6"/>
  <c r="I1349" i="6"/>
  <c r="I2669" i="6"/>
  <c r="I1512" i="6"/>
  <c r="I1254" i="6"/>
  <c r="I1374" i="6"/>
  <c r="I1630" i="6"/>
  <c r="I638" i="6"/>
  <c r="I2550" i="6"/>
  <c r="I1746" i="6"/>
  <c r="I1471" i="6"/>
  <c r="I2191" i="6"/>
  <c r="I1789" i="6"/>
  <c r="I1344" i="6"/>
  <c r="I1707" i="6"/>
  <c r="I1608" i="6"/>
  <c r="I2216" i="6"/>
  <c r="I2392" i="6"/>
  <c r="I1481" i="6"/>
  <c r="I1386" i="6"/>
  <c r="I2266" i="6"/>
  <c r="I2988" i="6"/>
  <c r="I2499" i="6"/>
  <c r="I3300" i="6"/>
  <c r="I2572" i="6"/>
  <c r="I3013" i="6"/>
  <c r="I2507" i="6"/>
  <c r="I3245" i="6"/>
  <c r="I1749" i="6"/>
  <c r="I2790" i="6"/>
  <c r="I2347" i="6"/>
  <c r="I3560" i="6"/>
  <c r="I2595" i="6"/>
  <c r="I2841" i="6"/>
  <c r="I2435" i="6"/>
  <c r="I3217" i="6"/>
  <c r="I2010" i="6"/>
  <c r="I1460" i="6"/>
  <c r="I2292" i="6"/>
  <c r="I2396" i="6"/>
  <c r="I2516" i="6"/>
  <c r="I957" i="6"/>
  <c r="I1437" i="6"/>
  <c r="I1161" i="6"/>
  <c r="I1693" i="6"/>
  <c r="I2293" i="6"/>
  <c r="I2453" i="6"/>
  <c r="I803" i="6"/>
  <c r="I2581" i="6"/>
  <c r="I1446" i="6"/>
  <c r="I1734" i="6"/>
  <c r="I2262" i="6"/>
  <c r="I2326" i="6"/>
  <c r="I2430" i="6"/>
  <c r="I719" i="6"/>
  <c r="I488" i="6"/>
  <c r="I397" i="6"/>
  <c r="I1867" i="6"/>
  <c r="I308" i="6"/>
  <c r="I1667" i="6"/>
  <c r="I740" i="6"/>
  <c r="I1339" i="6"/>
  <c r="I61" i="6"/>
  <c r="I317" i="6"/>
  <c r="I483" i="6"/>
  <c r="I405" i="6"/>
  <c r="I847" i="6"/>
  <c r="I517" i="6"/>
  <c r="I119" i="6"/>
  <c r="I749" i="6"/>
  <c r="I631" i="6"/>
  <c r="I1021" i="6"/>
  <c r="I1886" i="6"/>
  <c r="I38" i="6"/>
  <c r="I446" i="6"/>
  <c r="I1952" i="6"/>
  <c r="I15" i="6"/>
  <c r="I439" i="6"/>
  <c r="I1493" i="6"/>
  <c r="I743" i="6"/>
  <c r="I1751" i="6"/>
  <c r="I879" i="6"/>
  <c r="I1787" i="6"/>
  <c r="I1063" i="6"/>
  <c r="I448" i="6"/>
  <c r="I1011" i="6"/>
  <c r="I889" i="6"/>
  <c r="I2227" i="6"/>
  <c r="I977" i="6"/>
  <c r="I823" i="6"/>
  <c r="I90" i="6"/>
  <c r="I175" i="6"/>
  <c r="I306" i="6"/>
  <c r="I482" i="6"/>
  <c r="I179" i="6"/>
  <c r="I587" i="6"/>
  <c r="I2107" i="6"/>
  <c r="I1396" i="6"/>
  <c r="I1438" i="6"/>
  <c r="I1516" i="6"/>
  <c r="I2180" i="6"/>
  <c r="I1477" i="6"/>
  <c r="I2128" i="6"/>
  <c r="I2493" i="6"/>
  <c r="I2478" i="6"/>
  <c r="I1390" i="6"/>
  <c r="I1427" i="6"/>
  <c r="I1071" i="6"/>
  <c r="I1295" i="6"/>
  <c r="I1679" i="6"/>
  <c r="I1280" i="6"/>
  <c r="I493" i="6"/>
  <c r="I1528" i="6"/>
  <c r="I1736" i="6"/>
  <c r="I2224" i="6"/>
  <c r="I1601" i="6"/>
  <c r="I1697" i="6"/>
  <c r="I323" i="6"/>
  <c r="I2201" i="6"/>
  <c r="I1798" i="6"/>
  <c r="I1434" i="6"/>
  <c r="I1578" i="6"/>
  <c r="I1714" i="6"/>
  <c r="I2274" i="6"/>
  <c r="I883" i="6"/>
  <c r="I3324" i="6"/>
  <c r="I1794" i="6"/>
  <c r="I3460" i="6"/>
  <c r="I2571" i="6"/>
  <c r="I2933" i="6"/>
  <c r="I619" i="6"/>
  <c r="I3253" i="6"/>
  <c r="I1347" i="6"/>
  <c r="I3501" i="6"/>
  <c r="I1993" i="6"/>
  <c r="I2784" i="6"/>
  <c r="I2339" i="6"/>
  <c r="I3288" i="6"/>
  <c r="I1785" i="6"/>
  <c r="I2849" i="6"/>
  <c r="I2451" i="6"/>
  <c r="I3225" i="6"/>
  <c r="I2016" i="6"/>
  <c r="I1044" i="6"/>
  <c r="I963" i="6"/>
  <c r="I1548" i="6"/>
  <c r="I419" i="6"/>
  <c r="I2300" i="6"/>
  <c r="I2412" i="6"/>
  <c r="I4" i="6"/>
  <c r="I1445" i="6"/>
  <c r="I1701" i="6"/>
  <c r="I211" i="6"/>
  <c r="I676" i="6"/>
  <c r="I2139" i="6"/>
  <c r="I917" i="6"/>
  <c r="I1483" i="6"/>
  <c r="I46" i="6"/>
  <c r="I454" i="6"/>
  <c r="I1966" i="6"/>
  <c r="I694" i="6"/>
  <c r="I31" i="6"/>
  <c r="I515" i="6"/>
  <c r="I127" i="6"/>
  <c r="I1233" i="6"/>
  <c r="I255" i="6"/>
  <c r="I343" i="6"/>
  <c r="I1759" i="6"/>
  <c r="I447" i="6"/>
  <c r="I40" i="6"/>
  <c r="I691" i="6"/>
  <c r="I936" i="6"/>
  <c r="I9" i="6"/>
  <c r="I23" i="6"/>
  <c r="I70" i="6"/>
  <c r="I92" i="6"/>
  <c r="I56" i="6"/>
  <c r="I62" i="6"/>
  <c r="I44" i="6"/>
  <c r="I6" i="6"/>
  <c r="I67" i="6"/>
  <c r="I11" i="6"/>
  <c r="I25" i="6"/>
  <c r="I17" i="6"/>
  <c r="I3" i="6"/>
  <c r="I55" i="6"/>
  <c r="I905" i="6"/>
  <c r="I993" i="6"/>
  <c r="I1868" i="6"/>
  <c r="I10" i="6"/>
  <c r="I100" i="6"/>
  <c r="I122" i="6"/>
  <c r="I755" i="6"/>
  <c r="I410" i="6"/>
  <c r="I594" i="6"/>
  <c r="I874" i="6"/>
  <c r="I489" i="6"/>
  <c r="I1002" i="6"/>
  <c r="I853" i="6"/>
  <c r="I235" i="6"/>
  <c r="I1525" i="6"/>
  <c r="I595" i="6"/>
  <c r="I2115" i="6"/>
  <c r="I1404" i="6"/>
  <c r="I1761" i="6"/>
  <c r="I1668" i="6"/>
  <c r="I1922" i="6"/>
  <c r="I2188" i="6"/>
  <c r="I1162" i="6"/>
  <c r="I2253" i="6"/>
  <c r="I1203" i="6"/>
  <c r="I2373" i="6"/>
  <c r="I1915" i="6"/>
  <c r="I1062" i="6"/>
  <c r="I1422" i="6"/>
  <c r="I1550" i="6"/>
  <c r="I1851" i="6"/>
  <c r="I2350" i="6"/>
  <c r="I1511" i="6"/>
  <c r="I1507" i="6"/>
  <c r="I1536" i="6"/>
  <c r="I2160" i="6"/>
  <c r="I2416" i="6"/>
  <c r="I1609" i="6"/>
  <c r="I1705" i="6"/>
  <c r="I2209" i="6"/>
  <c r="I2425" i="6"/>
  <c r="I1754" i="6"/>
  <c r="I1306" i="6"/>
  <c r="I1659" i="6"/>
  <c r="I2346" i="6"/>
  <c r="I3124" i="6"/>
  <c r="I2067" i="6"/>
  <c r="I2821" i="6"/>
  <c r="I2395" i="6"/>
  <c r="I3053" i="6"/>
  <c r="I1408" i="6"/>
  <c r="I3157" i="6"/>
  <c r="I1977" i="6"/>
  <c r="I3261" i="6"/>
  <c r="I1883" i="6"/>
  <c r="I3381" i="6"/>
  <c r="I2053" i="6"/>
  <c r="I3509" i="6"/>
  <c r="I1875" i="6"/>
  <c r="I3448" i="6"/>
  <c r="I2235" i="6"/>
  <c r="I2857" i="6"/>
  <c r="I2467" i="6"/>
  <c r="I1572" i="6"/>
  <c r="I1355" i="6"/>
  <c r="I1700" i="6"/>
  <c r="I707" i="6"/>
  <c r="I2308" i="6"/>
  <c r="I2428" i="6"/>
  <c r="I349" i="6"/>
  <c r="I1717" i="6"/>
  <c r="I2477" i="6"/>
  <c r="I2605" i="6"/>
  <c r="I150" i="6"/>
  <c r="I106" i="6"/>
  <c r="I1510" i="6"/>
  <c r="I1678" i="6"/>
  <c r="I2198" i="6"/>
  <c r="I2342" i="6"/>
  <c r="I2446" i="6"/>
  <c r="I2566" i="6"/>
  <c r="I1835" i="6"/>
  <c r="I1518" i="6"/>
  <c r="I637" i="6"/>
  <c r="I2206" i="6"/>
  <c r="I1611" i="6"/>
  <c r="I2286" i="6"/>
  <c r="I2051" i="6"/>
  <c r="I2462" i="6"/>
  <c r="I505" i="6"/>
  <c r="I2574" i="6"/>
  <c r="I1097" i="6"/>
  <c r="I959" i="6"/>
  <c r="I1343" i="6"/>
  <c r="I1439" i="6"/>
  <c r="I1486" i="6"/>
  <c r="I1599" i="6"/>
  <c r="I1687" i="6"/>
  <c r="I2535" i="6"/>
  <c r="I536" i="6"/>
  <c r="I1352" i="6"/>
  <c r="I1496" i="6"/>
  <c r="I636" i="6"/>
  <c r="I1696" i="6"/>
  <c r="I2296" i="6"/>
  <c r="I2432" i="6"/>
  <c r="I2552" i="6"/>
  <c r="I2664" i="6"/>
  <c r="I615" i="6"/>
  <c r="I1337" i="6"/>
  <c r="I1681" i="6"/>
  <c r="I2281" i="6"/>
  <c r="I2393" i="6"/>
  <c r="I2505" i="6"/>
  <c r="I648" i="6"/>
  <c r="I970" i="6"/>
  <c r="I1250" i="6"/>
  <c r="I1179" i="6"/>
  <c r="I1426" i="6"/>
  <c r="I1562" i="6"/>
  <c r="I1682" i="6"/>
  <c r="I2306" i="6"/>
  <c r="I2378" i="6"/>
  <c r="I2482" i="6"/>
  <c r="I2554" i="6"/>
  <c r="I2612" i="6"/>
  <c r="I3006" i="6"/>
  <c r="I1766" i="6"/>
  <c r="I3399" i="6"/>
  <c r="I955" i="6"/>
  <c r="I3031" i="6"/>
  <c r="I1932" i="6"/>
  <c r="I3151" i="6"/>
  <c r="I1187" i="6"/>
  <c r="I3223" i="6"/>
  <c r="I1740" i="6"/>
  <c r="I3048" i="6"/>
  <c r="I1801" i="6"/>
  <c r="I3201" i="6"/>
  <c r="I1206" i="6"/>
  <c r="I2994" i="6"/>
  <c r="I2042" i="6"/>
  <c r="I949" i="6"/>
  <c r="I2263" i="6"/>
  <c r="I3106" i="6"/>
  <c r="I1167" i="6"/>
  <c r="I1501" i="6"/>
  <c r="I321" i="6"/>
  <c r="I20" i="6"/>
  <c r="I372" i="6"/>
  <c r="I796" i="6"/>
  <c r="I1172" i="6"/>
  <c r="I1804" i="6"/>
  <c r="I2012" i="6"/>
  <c r="I1907" i="6"/>
  <c r="I293" i="6"/>
  <c r="I789" i="6"/>
  <c r="I2867" i="6"/>
  <c r="I1221" i="6"/>
  <c r="I1853" i="6"/>
  <c r="I1949" i="6"/>
  <c r="I2021" i="6"/>
  <c r="I830" i="6"/>
  <c r="I1822" i="6"/>
  <c r="I1918" i="6"/>
  <c r="I2014" i="6"/>
  <c r="I183" i="6"/>
  <c r="I791" i="6"/>
  <c r="I1103" i="6"/>
  <c r="I1183" i="6"/>
  <c r="I1823" i="6"/>
  <c r="I1975" i="6"/>
  <c r="I2047" i="6"/>
  <c r="I2111" i="6"/>
  <c r="I112" i="6"/>
  <c r="I2659" i="6"/>
  <c r="I352" i="6"/>
  <c r="I2740" i="6"/>
  <c r="I720" i="6"/>
  <c r="I840" i="6"/>
  <c r="I1128" i="6"/>
  <c r="I1192" i="6"/>
  <c r="I1832" i="6"/>
  <c r="I3203" i="6"/>
  <c r="I1904" i="6"/>
  <c r="I3275" i="6"/>
  <c r="I1992" i="6"/>
  <c r="I3363" i="6"/>
  <c r="I2064" i="6"/>
  <c r="I3435" i="6"/>
  <c r="I209" i="6"/>
  <c r="I817" i="6"/>
  <c r="I1121" i="6"/>
  <c r="I1201" i="6"/>
  <c r="I1825" i="6"/>
  <c r="I1913" i="6"/>
  <c r="I2001" i="6"/>
  <c r="I194" i="6"/>
  <c r="I562" i="6"/>
  <c r="I826" i="6"/>
  <c r="I1114" i="6"/>
  <c r="I1210" i="6"/>
  <c r="I1842" i="6"/>
  <c r="I1930" i="6"/>
  <c r="I2026" i="6"/>
  <c r="I59" i="6"/>
  <c r="I467" i="6"/>
  <c r="I1363" i="6"/>
  <c r="I2294" i="6"/>
  <c r="I2470" i="6"/>
  <c r="I2582" i="6"/>
  <c r="I1015" i="6"/>
  <c r="I1351" i="6"/>
  <c r="I1487" i="6"/>
  <c r="I1607" i="6"/>
  <c r="I1727" i="6"/>
  <c r="I1996" i="6"/>
  <c r="I2351" i="6"/>
  <c r="I2431" i="6"/>
  <c r="I2551" i="6"/>
  <c r="I1533" i="6"/>
  <c r="I728" i="6"/>
  <c r="I1504" i="6"/>
  <c r="I605" i="6"/>
  <c r="I2352" i="6"/>
  <c r="I2440" i="6"/>
  <c r="I2560" i="6"/>
  <c r="I2680" i="6"/>
  <c r="I1782" i="6"/>
  <c r="I1345" i="6"/>
  <c r="I1505" i="6"/>
  <c r="I2297" i="6"/>
  <c r="I2417" i="6"/>
  <c r="I2521" i="6"/>
  <c r="I427" i="6"/>
  <c r="I1274" i="6"/>
  <c r="I370" i="6"/>
  <c r="I1442" i="6"/>
  <c r="I1570" i="6"/>
  <c r="I1698" i="6"/>
  <c r="I2210" i="6"/>
  <c r="I1441" i="6"/>
  <c r="I2314" i="6"/>
  <c r="I1861" i="6"/>
  <c r="I2386" i="6"/>
  <c r="I2490" i="6"/>
  <c r="I2562" i="6"/>
  <c r="I2628" i="6"/>
  <c r="I158" i="6"/>
  <c r="I3258" i="6"/>
  <c r="I1767" i="6"/>
  <c r="I2893" i="6"/>
  <c r="I1800" i="6"/>
  <c r="I3246" i="6"/>
  <c r="I1891" i="6"/>
  <c r="I2679" i="6"/>
  <c r="I944" i="6"/>
  <c r="I3055" i="6"/>
  <c r="I1881" i="6"/>
  <c r="I3159" i="6"/>
  <c r="I1899" i="6"/>
  <c r="I3343" i="6"/>
  <c r="I621" i="6"/>
  <c r="I2760" i="6"/>
  <c r="I429" i="6"/>
  <c r="I3056" i="6"/>
  <c r="I1784" i="6"/>
  <c r="I3344" i="6"/>
  <c r="I1267" i="6"/>
  <c r="I2905" i="6"/>
  <c r="I651" i="6"/>
  <c r="I3393" i="6"/>
  <c r="I2058" i="6"/>
  <c r="I3370" i="6"/>
  <c r="I2043" i="6"/>
  <c r="I3330" i="6"/>
  <c r="I2038" i="6"/>
  <c r="I2590" i="6"/>
  <c r="I2583" i="6"/>
  <c r="I1242" i="6"/>
  <c r="I3122" i="6"/>
  <c r="I1186" i="6"/>
  <c r="I2702" i="6"/>
  <c r="I60" i="6"/>
  <c r="I420" i="6"/>
  <c r="I820" i="6"/>
  <c r="I1116" i="6"/>
  <c r="I1188" i="6"/>
  <c r="I1812" i="6"/>
  <c r="I2044" i="6"/>
  <c r="I13" i="6"/>
  <c r="I301" i="6"/>
  <c r="I797" i="6"/>
  <c r="I2875" i="6"/>
  <c r="I1093" i="6"/>
  <c r="I2957" i="6"/>
  <c r="I1229" i="6"/>
  <c r="I1885" i="6"/>
  <c r="I1957" i="6"/>
  <c r="I2037" i="6"/>
  <c r="I126" i="6"/>
  <c r="I176" i="6"/>
  <c r="I294" i="6"/>
  <c r="I2723" i="6"/>
  <c r="I726" i="6"/>
  <c r="I838" i="6"/>
  <c r="I1134" i="6"/>
  <c r="I1222" i="6"/>
  <c r="I2054" i="6"/>
  <c r="I191" i="6"/>
  <c r="I1111" i="6"/>
  <c r="I1199" i="6"/>
  <c r="I1831" i="6"/>
  <c r="I1919" i="6"/>
  <c r="I1983" i="6"/>
  <c r="I2055" i="6"/>
  <c r="I2119" i="6"/>
  <c r="I120" i="6"/>
  <c r="I368" i="6"/>
  <c r="I776" i="6"/>
  <c r="I848" i="6"/>
  <c r="I1208" i="6"/>
  <c r="I1840" i="6"/>
  <c r="I3211" i="6"/>
  <c r="I1912" i="6"/>
  <c r="I3283" i="6"/>
  <c r="I2000" i="6"/>
  <c r="I3371" i="6"/>
  <c r="I2080" i="6"/>
  <c r="I3451" i="6"/>
  <c r="I601" i="6"/>
  <c r="I825" i="6"/>
  <c r="I1217" i="6"/>
  <c r="I2017" i="6"/>
  <c r="I3388" i="6"/>
  <c r="I2081" i="6"/>
  <c r="I3452" i="6"/>
  <c r="I210" i="6"/>
  <c r="I602" i="6"/>
  <c r="I834" i="6"/>
  <c r="I1122" i="6"/>
  <c r="I1218" i="6"/>
  <c r="I1850" i="6"/>
  <c r="I2167" i="6"/>
  <c r="I2279" i="6"/>
  <c r="I2046" i="6"/>
  <c r="I1392" i="6"/>
  <c r="I1259" i="6"/>
  <c r="I1552" i="6"/>
  <c r="I2360" i="6"/>
  <c r="I1603" i="6"/>
  <c r="I2456" i="6"/>
  <c r="I2584" i="6"/>
  <c r="I2315" i="6"/>
  <c r="I1393" i="6"/>
  <c r="I1737" i="6"/>
  <c r="I2305" i="6"/>
  <c r="I2433" i="6"/>
  <c r="I2529" i="6"/>
  <c r="I786" i="6"/>
  <c r="I1018" i="6"/>
  <c r="I1298" i="6"/>
  <c r="I1490" i="6"/>
  <c r="I1706" i="6"/>
  <c r="I2218" i="6"/>
  <c r="I2322" i="6"/>
  <c r="I2410" i="6"/>
  <c r="I2570" i="6"/>
  <c r="I2909" i="6"/>
  <c r="I1098" i="6"/>
  <c r="I3359" i="6"/>
  <c r="I1971" i="6"/>
  <c r="I2942" i="6"/>
  <c r="I976" i="6"/>
  <c r="I3487" i="6"/>
  <c r="I1986" i="6"/>
  <c r="I3239" i="6"/>
  <c r="I2028" i="6"/>
  <c r="I3144" i="6"/>
  <c r="I2523" i="6"/>
  <c r="I3017" i="6"/>
  <c r="I1775" i="6"/>
  <c r="I2866" i="6"/>
  <c r="I2027" i="6"/>
  <c r="I2946" i="6"/>
  <c r="I1756" i="6"/>
  <c r="I3114" i="6"/>
  <c r="I1802" i="6"/>
  <c r="I3386" i="6"/>
  <c r="I1934" i="6"/>
  <c r="I1338" i="6"/>
  <c r="I2447" i="6"/>
  <c r="I132" i="6"/>
  <c r="I428" i="6"/>
  <c r="I828" i="6"/>
  <c r="I1196" i="6"/>
  <c r="I1836" i="6"/>
  <c r="I1948" i="6"/>
  <c r="I53" i="6"/>
  <c r="I2635" i="6"/>
  <c r="I333" i="6"/>
  <c r="I805" i="6"/>
  <c r="I2883" i="6"/>
  <c r="I1101" i="6"/>
  <c r="I1173" i="6"/>
  <c r="I2045" i="6"/>
  <c r="I334" i="6"/>
  <c r="I734" i="6"/>
  <c r="I1142" i="6"/>
  <c r="I51" i="6"/>
  <c r="I1950" i="6"/>
  <c r="I2070" i="6"/>
  <c r="I807" i="6"/>
  <c r="I1119" i="6"/>
  <c r="I1207" i="6"/>
  <c r="I1839" i="6"/>
  <c r="I1927" i="6"/>
  <c r="I1991" i="6"/>
  <c r="I2063" i="6"/>
  <c r="I2135" i="6"/>
  <c r="I416" i="6"/>
  <c r="I2755" i="6"/>
  <c r="I792" i="6"/>
  <c r="I1144" i="6"/>
  <c r="I1216" i="6"/>
  <c r="I1848" i="6"/>
  <c r="I1928" i="6"/>
  <c r="I3299" i="6"/>
  <c r="I2008" i="6"/>
  <c r="I3379" i="6"/>
  <c r="I2088" i="6"/>
  <c r="I609" i="6"/>
  <c r="I833" i="6"/>
  <c r="I1137" i="6"/>
  <c r="I1225" i="6"/>
  <c r="I1849" i="6"/>
  <c r="I1929" i="6"/>
  <c r="I2025" i="6"/>
  <c r="I2089" i="6"/>
  <c r="I610" i="6"/>
  <c r="I842" i="6"/>
  <c r="I1130" i="6"/>
  <c r="I1226" i="6"/>
  <c r="I1858" i="6"/>
  <c r="I1946" i="6"/>
  <c r="I2050" i="6"/>
  <c r="I187" i="6"/>
  <c r="I539" i="6"/>
  <c r="I91" i="6"/>
  <c r="I77" i="6"/>
  <c r="I1710" i="6"/>
  <c r="I1753" i="6"/>
  <c r="I2310" i="6"/>
  <c r="I1843" i="6"/>
  <c r="I2406" i="6"/>
  <c r="I2494" i="6"/>
  <c r="I1255" i="6"/>
  <c r="I1367" i="6"/>
  <c r="I1535" i="6"/>
  <c r="I1623" i="6"/>
  <c r="I2207" i="6"/>
  <c r="I1000" i="6"/>
  <c r="I1600" i="6"/>
  <c r="I2240" i="6"/>
  <c r="I2368" i="6"/>
  <c r="I2464" i="6"/>
  <c r="I1500" i="6"/>
  <c r="I2600" i="6"/>
  <c r="I1545" i="6"/>
  <c r="I2233" i="6"/>
  <c r="I2329" i="6"/>
  <c r="I2449" i="6"/>
  <c r="I2545" i="6"/>
  <c r="I804" i="6"/>
  <c r="I882" i="6"/>
  <c r="I632" i="6"/>
  <c r="I1354" i="6"/>
  <c r="I496" i="6"/>
  <c r="I1498" i="6"/>
  <c r="I1610" i="6"/>
  <c r="I1019" i="6"/>
  <c r="I2234" i="6"/>
  <c r="I1202" i="6"/>
  <c r="I2434" i="6"/>
  <c r="I2506" i="6"/>
  <c r="I2578" i="6"/>
  <c r="I1764" i="6"/>
  <c r="I2868" i="6"/>
  <c r="I1635" i="6"/>
  <c r="I3415" i="6"/>
  <c r="I1830" i="6"/>
  <c r="I3110" i="6"/>
  <c r="I2062" i="6"/>
  <c r="I2880" i="6"/>
  <c r="I1791" i="6"/>
  <c r="I2984" i="6"/>
  <c r="I1774" i="6"/>
  <c r="I3080" i="6"/>
  <c r="I979" i="6"/>
  <c r="I2657" i="6"/>
  <c r="I2015" i="6"/>
  <c r="I3025" i="6"/>
  <c r="I1783" i="6"/>
  <c r="I3498" i="6"/>
  <c r="I1866" i="6"/>
  <c r="I3138" i="6"/>
  <c r="I1731" i="6"/>
  <c r="I3450" i="6"/>
  <c r="I1524" i="6"/>
  <c r="I2602" i="6"/>
  <c r="I579" i="6"/>
  <c r="I508" i="6"/>
  <c r="I836" i="6"/>
  <c r="I1132" i="6"/>
  <c r="I1212" i="6"/>
  <c r="I1860" i="6"/>
  <c r="I1956" i="6"/>
  <c r="I93" i="6"/>
  <c r="I2651" i="6"/>
  <c r="I373" i="6"/>
  <c r="I813" i="6"/>
  <c r="I2891" i="6"/>
  <c r="I1109" i="6"/>
  <c r="I1181" i="6"/>
  <c r="I1413" i="6"/>
  <c r="I1909" i="6"/>
  <c r="I1973" i="6"/>
  <c r="I414" i="6"/>
  <c r="I790" i="6"/>
  <c r="I854" i="6"/>
  <c r="I1150" i="6"/>
  <c r="I1310" i="6"/>
  <c r="I1854" i="6"/>
  <c r="I1958" i="6"/>
  <c r="I415" i="6"/>
  <c r="I815" i="6"/>
  <c r="I1127" i="6"/>
  <c r="I1215" i="6"/>
  <c r="I1847" i="6"/>
  <c r="I1935" i="6"/>
  <c r="I1999" i="6"/>
  <c r="I2071" i="6"/>
  <c r="I2143" i="6"/>
  <c r="I192" i="6"/>
  <c r="I2691" i="6"/>
  <c r="I800" i="6"/>
  <c r="I1088" i="6"/>
  <c r="I1152" i="6"/>
  <c r="I1224" i="6"/>
  <c r="I1856" i="6"/>
  <c r="I3227" i="6"/>
  <c r="I1944" i="6"/>
  <c r="I3315" i="6"/>
  <c r="I2024" i="6"/>
  <c r="I3395" i="6"/>
  <c r="I2096" i="6"/>
  <c r="I3467" i="6"/>
  <c r="I297" i="6"/>
  <c r="I841" i="6"/>
  <c r="I1145" i="6"/>
  <c r="I1857" i="6"/>
  <c r="I1937" i="6"/>
  <c r="I2033" i="6"/>
  <c r="I2097" i="6"/>
  <c r="I298" i="6"/>
  <c r="I1138" i="6"/>
  <c r="I1874" i="6"/>
  <c r="I1954" i="6"/>
  <c r="I195" i="6"/>
  <c r="I667" i="6"/>
  <c r="I2215" i="6"/>
  <c r="I739" i="6"/>
  <c r="I2295" i="6"/>
  <c r="I2375" i="6"/>
  <c r="I2463" i="6"/>
  <c r="I613" i="6"/>
  <c r="I2575" i="6"/>
  <c r="I1416" i="6"/>
  <c r="I1616" i="6"/>
  <c r="I2376" i="6"/>
  <c r="I2488" i="6"/>
  <c r="I2608" i="6"/>
  <c r="I1417" i="6"/>
  <c r="I1139" i="6"/>
  <c r="I2337" i="6"/>
  <c r="I829" i="6"/>
  <c r="I2473" i="6"/>
  <c r="I2577" i="6"/>
  <c r="I2105" i="6"/>
  <c r="I1034" i="6"/>
  <c r="I1394" i="6"/>
  <c r="I497" i="6"/>
  <c r="I1506" i="6"/>
  <c r="I2338" i="6"/>
  <c r="I2442" i="6"/>
  <c r="I2514" i="6"/>
  <c r="I2586" i="6"/>
  <c r="I1773" i="6"/>
  <c r="I2997" i="6"/>
  <c r="I2145" i="6"/>
  <c r="I3333" i="6"/>
  <c r="I1191" i="6"/>
  <c r="I3423" i="6"/>
  <c r="I1513" i="6"/>
  <c r="I2598" i="6"/>
  <c r="I2958" i="6"/>
  <c r="I1757" i="6"/>
  <c r="I2623" i="6"/>
  <c r="I2009" i="6"/>
  <c r="I3255" i="6"/>
  <c r="I1758" i="6"/>
  <c r="I2896" i="6"/>
  <c r="I618" i="6"/>
  <c r="I3184" i="6"/>
  <c r="I1170" i="6"/>
  <c r="I3425" i="6"/>
  <c r="I1910" i="6"/>
  <c r="I564" i="6"/>
  <c r="I844" i="6"/>
  <c r="I1140" i="6"/>
  <c r="I1876" i="6"/>
  <c r="I1964" i="6"/>
  <c r="I2068" i="6"/>
  <c r="I125" i="6"/>
  <c r="I821" i="6"/>
  <c r="I2899" i="6"/>
  <c r="I1117" i="6"/>
  <c r="I1189" i="6"/>
  <c r="I1813" i="6"/>
  <c r="I1917" i="6"/>
  <c r="I1981" i="6"/>
  <c r="I2069" i="6"/>
  <c r="I190" i="6"/>
  <c r="I1158" i="6"/>
  <c r="I1350" i="6"/>
  <c r="I1974" i="6"/>
  <c r="I831" i="6"/>
  <c r="I1143" i="6"/>
  <c r="I1223" i="6"/>
  <c r="I1943" i="6"/>
  <c r="I2007" i="6"/>
  <c r="I2079" i="6"/>
  <c r="I8" i="6"/>
  <c r="I208" i="6"/>
  <c r="I808" i="6"/>
  <c r="I1160" i="6"/>
  <c r="I1384" i="6"/>
  <c r="I1864" i="6"/>
  <c r="I3235" i="6"/>
  <c r="I1960" i="6"/>
  <c r="I3331" i="6"/>
  <c r="I2032" i="6"/>
  <c r="I3403" i="6"/>
  <c r="I65" i="6"/>
  <c r="I729" i="6"/>
  <c r="I849" i="6"/>
  <c r="I1153" i="6"/>
  <c r="I1385" i="6"/>
  <c r="I1865" i="6"/>
  <c r="I1945" i="6"/>
  <c r="I2041" i="6"/>
  <c r="I26" i="6"/>
  <c r="I314" i="6"/>
  <c r="I794" i="6"/>
  <c r="I858" i="6"/>
  <c r="I1146" i="6"/>
  <c r="I1810" i="6"/>
  <c r="I1882" i="6"/>
  <c r="I1962" i="6"/>
  <c r="I2074" i="6"/>
  <c r="I267" i="6"/>
  <c r="I723" i="6"/>
  <c r="I1123" i="6"/>
  <c r="I2987" i="6"/>
  <c r="I2124" i="6"/>
  <c r="I2484" i="6"/>
  <c r="I1319" i="6"/>
  <c r="I1379" i="6"/>
  <c r="I1399" i="6"/>
  <c r="I1639" i="6"/>
  <c r="I2303" i="6"/>
  <c r="I2479" i="6"/>
  <c r="I1424" i="6"/>
  <c r="I1640" i="6"/>
  <c r="I2264" i="6"/>
  <c r="I2384" i="6"/>
  <c r="I2504" i="6"/>
  <c r="I1017" i="6"/>
  <c r="I1449" i="6"/>
  <c r="I635" i="6"/>
  <c r="I1633" i="6"/>
  <c r="I639" i="6"/>
  <c r="I2249" i="6"/>
  <c r="I2361" i="6"/>
  <c r="I2481" i="6"/>
  <c r="I614" i="6"/>
  <c r="I2585" i="6"/>
  <c r="I649" i="6"/>
  <c r="I930" i="6"/>
  <c r="I1042" i="6"/>
  <c r="I491" i="6"/>
  <c r="I1522" i="6"/>
  <c r="I1738" i="6"/>
  <c r="I2282" i="6"/>
  <c r="I2354" i="6"/>
  <c r="I2458" i="6"/>
  <c r="I1371" i="6"/>
  <c r="I2522" i="6"/>
  <c r="I2564" i="6"/>
  <c r="I3044" i="6"/>
  <c r="I953" i="6"/>
  <c r="I3396" i="6"/>
  <c r="I1083" i="6"/>
  <c r="I3522" i="6"/>
  <c r="I2005" i="6"/>
  <c r="I2606" i="6"/>
  <c r="I1443" i="6"/>
  <c r="I2631" i="6"/>
  <c r="I1467" i="6"/>
  <c r="I2711" i="6"/>
  <c r="I1711" i="6"/>
  <c r="I3263" i="6"/>
  <c r="I1900" i="6"/>
  <c r="I3528" i="6"/>
  <c r="I2587" i="6"/>
  <c r="I2673" i="6"/>
  <c r="I650" i="6"/>
  <c r="I2594" i="6"/>
  <c r="I2682" i="6"/>
  <c r="I2323" i="6"/>
  <c r="I2898" i="6"/>
  <c r="I923" i="6"/>
  <c r="I1455" i="6"/>
  <c r="I3079" i="6"/>
  <c r="I620" i="6"/>
  <c r="I300" i="6"/>
  <c r="I580" i="6"/>
  <c r="I189" i="6"/>
  <c r="I852" i="6"/>
  <c r="I1148" i="6"/>
  <c r="I1228" i="6"/>
  <c r="I1884" i="6"/>
  <c r="I2076" i="6"/>
  <c r="I165" i="6"/>
  <c r="I509" i="6"/>
  <c r="I837" i="6"/>
  <c r="I2915" i="6"/>
  <c r="I1125" i="6"/>
  <c r="I1197" i="6"/>
  <c r="I1821" i="6"/>
  <c r="I1925" i="6"/>
  <c r="I1989" i="6"/>
  <c r="I2077" i="6"/>
  <c r="I1102" i="6"/>
  <c r="I1166" i="6"/>
  <c r="I1382" i="6"/>
  <c r="I1878" i="6"/>
  <c r="I1982" i="6"/>
  <c r="I135" i="6"/>
  <c r="I2667" i="6"/>
  <c r="I839" i="6"/>
  <c r="I1151" i="6"/>
  <c r="I1231" i="6"/>
  <c r="I1887" i="6"/>
  <c r="I2023" i="6"/>
  <c r="I2087" i="6"/>
  <c r="I16" i="6"/>
  <c r="I232" i="6"/>
  <c r="I600" i="6"/>
  <c r="I816" i="6"/>
  <c r="I1104" i="6"/>
  <c r="I1168" i="6"/>
  <c r="I1808" i="6"/>
  <c r="I3179" i="6"/>
  <c r="I1872" i="6"/>
  <c r="I3243" i="6"/>
  <c r="I1968" i="6"/>
  <c r="I3339" i="6"/>
  <c r="I2040" i="6"/>
  <c r="I3411" i="6"/>
  <c r="I121" i="6"/>
  <c r="I369" i="6"/>
  <c r="I793" i="6"/>
  <c r="I857" i="6"/>
  <c r="I1169" i="6"/>
  <c r="I1873" i="6"/>
  <c r="I3244" i="6"/>
  <c r="I1953" i="6"/>
  <c r="I2049" i="6"/>
  <c r="I82" i="6"/>
  <c r="I354" i="6"/>
  <c r="I802" i="6"/>
  <c r="I986" i="6"/>
  <c r="I1154" i="6"/>
  <c r="I1818" i="6"/>
  <c r="I1890" i="6"/>
  <c r="I1970" i="6"/>
  <c r="I2082" i="6"/>
  <c r="I731" i="6"/>
  <c r="I2461" i="6"/>
  <c r="I878" i="6"/>
  <c r="I1342" i="6"/>
  <c r="I1403" i="6"/>
  <c r="I1494" i="6"/>
  <c r="I499" i="6"/>
  <c r="I1662" i="6"/>
  <c r="I2182" i="6"/>
  <c r="I2270" i="6"/>
  <c r="I2334" i="6"/>
  <c r="I1870" i="6"/>
  <c r="I2438" i="6"/>
  <c r="I1939" i="6"/>
  <c r="I2542" i="6"/>
  <c r="I1407" i="6"/>
  <c r="I1583" i="6"/>
  <c r="I2195" i="6"/>
  <c r="I1647" i="6"/>
  <c r="I2219" i="6"/>
  <c r="I2231" i="6"/>
  <c r="I2399" i="6"/>
  <c r="I504" i="6"/>
  <c r="I2599" i="6"/>
  <c r="I1648" i="6"/>
  <c r="I2272" i="6"/>
  <c r="I645" i="6"/>
  <c r="I2408" i="6"/>
  <c r="I1923" i="6"/>
  <c r="I2528" i="6"/>
  <c r="I1457" i="6"/>
  <c r="I498" i="6"/>
  <c r="I1641" i="6"/>
  <c r="I2265" i="6"/>
  <c r="I2369" i="6"/>
  <c r="I2489" i="6"/>
  <c r="I2593" i="6"/>
  <c r="I2003" i="6"/>
  <c r="I1410" i="6"/>
  <c r="I1530" i="6"/>
  <c r="I1642" i="6"/>
  <c r="I2170" i="6"/>
  <c r="I643" i="6"/>
  <c r="I2290" i="6"/>
  <c r="I2362" i="6"/>
  <c r="I1906" i="6"/>
  <c r="I2466" i="6"/>
  <c r="I2530" i="6"/>
  <c r="I2588" i="6"/>
  <c r="I2684" i="6"/>
  <c r="I1523" i="6"/>
  <c r="I3486" i="6"/>
  <c r="I1251" i="6"/>
  <c r="I2974" i="6"/>
  <c r="I653" i="6"/>
  <c r="I2728" i="6"/>
  <c r="I547" i="6"/>
  <c r="I2920" i="6"/>
  <c r="I1739" i="6"/>
  <c r="I3016" i="6"/>
  <c r="I952" i="6"/>
  <c r="I3536" i="6"/>
  <c r="I2078" i="6"/>
  <c r="I3345" i="6"/>
  <c r="I2118" i="6"/>
  <c r="I2610" i="6"/>
  <c r="I1268" i="6"/>
  <c r="I1503" i="6"/>
  <c r="I2257" i="6"/>
  <c r="I1330" i="6"/>
  <c r="I332" i="6"/>
  <c r="I596" i="6"/>
  <c r="I1156" i="6"/>
  <c r="I1316" i="6"/>
  <c r="I1892" i="6"/>
  <c r="I1988" i="6"/>
  <c r="I2084" i="6"/>
  <c r="I229" i="6"/>
  <c r="I597" i="6"/>
  <c r="I845" i="6"/>
  <c r="I2923" i="6"/>
  <c r="I1133" i="6"/>
  <c r="I1205" i="6"/>
  <c r="I1829" i="6"/>
  <c r="I1933" i="6"/>
  <c r="I1997" i="6"/>
  <c r="I2085" i="6"/>
  <c r="I814" i="6"/>
  <c r="I1110" i="6"/>
  <c r="I1190" i="6"/>
  <c r="I1806" i="6"/>
  <c r="I1894" i="6"/>
  <c r="I1990" i="6"/>
  <c r="I599" i="6"/>
  <c r="I2803" i="6"/>
  <c r="I855" i="6"/>
  <c r="I1159" i="6"/>
  <c r="I1895" i="6"/>
  <c r="I1959" i="6"/>
  <c r="I2031" i="6"/>
  <c r="I2095" i="6"/>
  <c r="I24" i="6"/>
  <c r="I264" i="6"/>
  <c r="I2715" i="6"/>
  <c r="I608" i="6"/>
  <c r="I1112" i="6"/>
  <c r="I1816" i="6"/>
  <c r="I1888" i="6"/>
  <c r="I3259" i="6"/>
  <c r="I1976" i="6"/>
  <c r="I3347" i="6"/>
  <c r="I2048" i="6"/>
  <c r="I3419" i="6"/>
  <c r="I417" i="6"/>
  <c r="I801" i="6"/>
  <c r="I1105" i="6"/>
  <c r="I1177" i="6"/>
  <c r="I1425" i="6"/>
  <c r="I1897" i="6"/>
  <c r="I1961" i="6"/>
  <c r="I98" i="6"/>
  <c r="I810" i="6"/>
  <c r="I1178" i="6"/>
  <c r="I1826" i="6"/>
  <c r="I1898" i="6"/>
  <c r="I2002" i="6"/>
  <c r="I27" i="6"/>
  <c r="I779" i="6"/>
  <c r="I1235" i="6"/>
  <c r="I3099" i="6"/>
  <c r="I2140" i="6"/>
  <c r="I2548" i="6"/>
  <c r="I66" i="6"/>
  <c r="I63" i="6"/>
  <c r="I1671" i="6"/>
  <c r="I2239" i="6"/>
  <c r="I2036" i="6"/>
  <c r="I2335" i="6"/>
  <c r="I2415" i="6"/>
  <c r="I1931" i="6"/>
  <c r="I384" i="6"/>
  <c r="I356" i="6"/>
  <c r="I1296" i="6"/>
  <c r="I1440" i="6"/>
  <c r="I1664" i="6"/>
  <c r="I2288" i="6"/>
  <c r="I1651" i="6"/>
  <c r="I2424" i="6"/>
  <c r="I968" i="6"/>
  <c r="I2536" i="6"/>
  <c r="I1281" i="6"/>
  <c r="I494" i="6"/>
  <c r="I2273" i="6"/>
  <c r="I2385" i="6"/>
  <c r="I1058" i="6"/>
  <c r="I1495" i="6"/>
  <c r="I1418" i="6"/>
  <c r="I1554" i="6"/>
  <c r="I1666" i="6"/>
  <c r="I1571" i="6"/>
  <c r="I2194" i="6"/>
  <c r="I2298" i="6"/>
  <c r="I1499" i="6"/>
  <c r="I2370" i="6"/>
  <c r="I611" i="6"/>
  <c r="I2546" i="6"/>
  <c r="I2604" i="6"/>
  <c r="I2908" i="6"/>
  <c r="I973" i="6"/>
  <c r="I2877" i="6"/>
  <c r="I947" i="6"/>
  <c r="I3277" i="6"/>
  <c r="I1227" i="6"/>
  <c r="I3342" i="6"/>
  <c r="I2211" i="6"/>
  <c r="I3206" i="6"/>
  <c r="I1106" i="6"/>
  <c r="I3366" i="6"/>
  <c r="I721" i="6"/>
  <c r="I2919" i="6"/>
  <c r="I1747" i="6"/>
  <c r="I3135" i="6"/>
  <c r="I2072" i="6"/>
  <c r="I3481" i="6"/>
  <c r="I1979" i="6"/>
  <c r="I3024" i="6"/>
  <c r="I1924" i="6"/>
  <c r="I3208" i="6"/>
  <c r="I1171" i="6"/>
  <c r="I3424" i="6"/>
  <c r="I1978" i="6"/>
  <c r="I3089" i="6"/>
  <c r="I1793" i="6"/>
  <c r="I2698" i="6"/>
  <c r="I1595" i="6"/>
  <c r="I2986" i="6"/>
  <c r="I1099" i="6"/>
  <c r="I3058" i="6"/>
  <c r="I2515" i="6"/>
  <c r="I685" i="6"/>
  <c r="I1735" i="6"/>
  <c r="I1346" i="6"/>
  <c r="I371" i="6"/>
  <c r="I604" i="6"/>
  <c r="I1100" i="6"/>
  <c r="I1164" i="6"/>
  <c r="I1332" i="6"/>
  <c r="I495" i="6"/>
  <c r="I1908" i="6"/>
  <c r="I269" i="6"/>
  <c r="I709" i="6"/>
  <c r="I861" i="6"/>
  <c r="I2939" i="6"/>
  <c r="I1141" i="6"/>
  <c r="I1213" i="6"/>
  <c r="I1837" i="6"/>
  <c r="I1941" i="6"/>
  <c r="I2013" i="6"/>
  <c r="I102" i="6"/>
  <c r="I822" i="6"/>
  <c r="I1118" i="6"/>
  <c r="I1814" i="6"/>
  <c r="I1902" i="6"/>
  <c r="I1998" i="6"/>
  <c r="I607" i="6"/>
  <c r="I2811" i="6"/>
  <c r="I1087" i="6"/>
  <c r="I1175" i="6"/>
  <c r="I1903" i="6"/>
  <c r="I1967" i="6"/>
  <c r="I2039" i="6"/>
  <c r="I2103" i="6"/>
  <c r="I296" i="6"/>
  <c r="I712" i="6"/>
  <c r="I832" i="6"/>
  <c r="I1120" i="6"/>
  <c r="I1184" i="6"/>
  <c r="I1824" i="6"/>
  <c r="I3195" i="6"/>
  <c r="I1896" i="6"/>
  <c r="I3267" i="6"/>
  <c r="I1984" i="6"/>
  <c r="I2056" i="6"/>
  <c r="I3427" i="6"/>
  <c r="I809" i="6"/>
  <c r="I1113" i="6"/>
  <c r="I1185" i="6"/>
  <c r="I1809" i="6"/>
  <c r="I2065" i="6"/>
  <c r="I426" i="6"/>
  <c r="I818" i="6"/>
  <c r="I1090" i="6"/>
  <c r="I1194" i="6"/>
  <c r="I1834" i="6"/>
  <c r="I1914" i="6"/>
  <c r="I2018" i="6"/>
  <c r="I43" i="6"/>
  <c r="I347" i="6"/>
  <c r="I811" i="6"/>
  <c r="I1243" i="6"/>
  <c r="I1219" i="6"/>
  <c r="I2132" i="6"/>
  <c r="I2500" i="6"/>
  <c r="I2924" i="6"/>
  <c r="I2149" i="6"/>
  <c r="I2110" i="6"/>
  <c r="I2510" i="6"/>
  <c r="I2910" i="6"/>
  <c r="I2719" i="6"/>
  <c r="I2889" i="6"/>
  <c r="I2248" i="6"/>
  <c r="I2129" i="6"/>
  <c r="I2601" i="6"/>
  <c r="I2666" i="6"/>
  <c r="I981" i="6"/>
  <c r="I3083" i="6"/>
  <c r="I2741" i="6"/>
  <c r="I2126" i="6"/>
  <c r="I2558" i="6"/>
  <c r="I2918" i="6"/>
  <c r="I2104" i="6"/>
  <c r="I2520" i="6"/>
  <c r="I2137" i="6"/>
  <c r="I2713" i="6"/>
  <c r="I612" i="6"/>
  <c r="I2148" i="6"/>
  <c r="I2652" i="6"/>
  <c r="I2980" i="6"/>
  <c r="I2237" i="6"/>
  <c r="I2765" i="6"/>
  <c r="I2614" i="6"/>
  <c r="I3030" i="6"/>
  <c r="I2759" i="6"/>
  <c r="I2112" i="6"/>
  <c r="I2568" i="6"/>
  <c r="I2153" i="6"/>
  <c r="I2729" i="6"/>
  <c r="I2874" i="6"/>
  <c r="I272" i="6"/>
  <c r="I156" i="6"/>
  <c r="I503" i="6"/>
  <c r="I3483" i="6"/>
  <c r="I3475" i="6"/>
  <c r="I2220" i="6"/>
  <c r="I2093" i="6"/>
  <c r="I2429" i="6"/>
  <c r="I2142" i="6"/>
  <c r="I2151" i="6"/>
  <c r="I2879" i="6"/>
  <c r="I1955" i="6"/>
  <c r="I3556" i="6"/>
  <c r="I159" i="6"/>
  <c r="I1938" i="6"/>
  <c r="I2034" i="6"/>
  <c r="I475" i="6"/>
  <c r="I843" i="6"/>
  <c r="I2100" i="6"/>
  <c r="I2228" i="6"/>
  <c r="I2716" i="6"/>
  <c r="I2101" i="6"/>
  <c r="I3005" i="6"/>
  <c r="I2150" i="6"/>
  <c r="I2662" i="6"/>
  <c r="I2255" i="6"/>
  <c r="I2136" i="6"/>
  <c r="I2912" i="6"/>
  <c r="I2106" i="6"/>
  <c r="I1819" i="6"/>
  <c r="I3557" i="6"/>
  <c r="I646" i="6"/>
  <c r="I3523" i="6"/>
  <c r="I851" i="6"/>
  <c r="I2108" i="6"/>
  <c r="I2117" i="6"/>
  <c r="I2557" i="6"/>
  <c r="I2166" i="6"/>
  <c r="I2624" i="6"/>
  <c r="I2144" i="6"/>
  <c r="I2114" i="6"/>
  <c r="I1859" i="6"/>
  <c r="I3539" i="6"/>
  <c r="I859" i="6"/>
  <c r="I2116" i="6"/>
  <c r="I2404" i="6"/>
  <c r="I2125" i="6"/>
  <c r="I2621" i="6"/>
  <c r="I2734" i="6"/>
  <c r="I2607" i="6"/>
  <c r="I2736" i="6"/>
  <c r="I2441" i="6"/>
  <c r="I2146" i="6"/>
  <c r="I109" i="6"/>
  <c r="I155" i="6"/>
  <c r="I163" i="6"/>
  <c r="I3507" i="6"/>
  <c r="I3491" i="6"/>
  <c r="I2900" i="6"/>
  <c r="I2141" i="6"/>
  <c r="I2454" i="6"/>
  <c r="I2878" i="6"/>
  <c r="I2992" i="6"/>
  <c r="I2121" i="6"/>
  <c r="I181" i="6"/>
  <c r="I219" i="6"/>
  <c r="I3547" i="6"/>
  <c r="I3555" i="6"/>
  <c r="I36" i="6"/>
  <c r="I568" i="6"/>
  <c r="I1292" i="6"/>
  <c r="I2278" i="6"/>
  <c r="I2497" i="6"/>
  <c r="I2474" i="6"/>
  <c r="I2767" i="6"/>
  <c r="I2618" i="6"/>
  <c r="I1820" i="6"/>
  <c r="I1230" i="6"/>
  <c r="I193" i="6"/>
  <c r="I213" i="6"/>
  <c r="I214" i="6"/>
  <c r="I358" i="6"/>
  <c r="I359" i="6"/>
  <c r="I1300" i="6"/>
  <c r="I1085" i="6"/>
  <c r="I2525" i="6"/>
  <c r="I1239" i="6"/>
  <c r="I2865" i="6"/>
  <c r="I2333" i="6"/>
  <c r="I2358" i="6"/>
  <c r="I1942" i="6"/>
  <c r="I32" i="6"/>
  <c r="I1232" i="6"/>
  <c r="I715" i="6"/>
  <c r="I2619" i="6"/>
  <c r="I1369" i="6"/>
  <c r="I2348" i="6"/>
  <c r="I2366" i="6"/>
  <c r="I2943" i="6"/>
  <c r="I1844" i="6"/>
  <c r="I717" i="6"/>
  <c r="I231" i="6"/>
  <c r="I88" i="6"/>
  <c r="I1209" i="6"/>
  <c r="I1817" i="6"/>
  <c r="I117" i="6"/>
  <c r="I49" i="6"/>
  <c r="I2486" i="6"/>
  <c r="I76" i="6"/>
  <c r="I860" i="6"/>
  <c r="I1852" i="6"/>
  <c r="I1182" i="6"/>
  <c r="I57" i="6"/>
  <c r="I1107" i="6"/>
  <c r="I2485" i="6"/>
  <c r="I2059" i="6"/>
  <c r="I303" i="6"/>
  <c r="I2964" i="6"/>
  <c r="I1400" i="6"/>
  <c r="I1401" i="6"/>
  <c r="I2330" i="6"/>
  <c r="I1165" i="6"/>
  <c r="I1869" i="6"/>
  <c r="I1880" i="6"/>
  <c r="I747" i="6"/>
  <c r="I2539" i="6"/>
  <c r="I2963" i="6"/>
  <c r="I2531" i="6"/>
  <c r="I1315" i="6"/>
  <c r="I2437" i="6"/>
  <c r="I574" i="6"/>
  <c r="I2318" i="6"/>
  <c r="I1311" i="6"/>
  <c r="I1056" i="6"/>
  <c r="I164" i="6"/>
  <c r="I812" i="6"/>
  <c r="I1855" i="6"/>
  <c r="I523" i="6"/>
  <c r="I1211" i="6"/>
  <c r="I2280" i="6"/>
  <c r="I2465" i="6"/>
  <c r="I2122" i="6"/>
  <c r="I309" i="6"/>
  <c r="I89" i="6"/>
  <c r="I474" i="6"/>
  <c r="I2526" i="6"/>
  <c r="I1402" i="6"/>
  <c r="I2761" i="6"/>
  <c r="I228" i="6"/>
  <c r="I133" i="6"/>
  <c r="I1893" i="6"/>
  <c r="I144" i="6"/>
  <c r="I2597" i="6"/>
  <c r="I2130" i="6"/>
  <c r="I543" i="6"/>
  <c r="I97" i="6"/>
  <c r="I409" i="6"/>
  <c r="I1365" i="6"/>
  <c r="I2319" i="6"/>
  <c r="I424" i="6"/>
  <c r="I563" i="6"/>
  <c r="I21" i="6"/>
  <c r="G2" i="3"/>
  <c r="I438" i="6"/>
  <c r="I897" i="6"/>
  <c r="I1580" i="6"/>
  <c r="I2780" i="6"/>
  <c r="I2181" i="6"/>
  <c r="I1591" i="6"/>
  <c r="I1456" i="6"/>
  <c r="I2409" i="6"/>
  <c r="I1491" i="6"/>
  <c r="I2331" i="6"/>
  <c r="I3202" i="6"/>
  <c r="I2747" i="6"/>
  <c r="I388" i="6"/>
  <c r="I160" i="6"/>
  <c r="I203" i="6"/>
  <c r="I531" i="6"/>
  <c r="I140" i="6"/>
  <c r="I956" i="6"/>
  <c r="I1293" i="6"/>
  <c r="I1357" i="6"/>
  <c r="I1581" i="6"/>
  <c r="I2549" i="6"/>
  <c r="I1454" i="6"/>
  <c r="I2686" i="6"/>
  <c r="I2232" i="6"/>
  <c r="I1409" i="6"/>
  <c r="I2625" i="6"/>
  <c r="I3054" i="6"/>
  <c r="I3040" i="6"/>
  <c r="I84" i="6"/>
  <c r="I348" i="6"/>
  <c r="I45" i="6"/>
  <c r="I926" i="6"/>
  <c r="I399" i="6"/>
  <c r="I695" i="6"/>
  <c r="I72" i="6"/>
  <c r="I560" i="6"/>
  <c r="I553" i="6"/>
  <c r="I114" i="6"/>
  <c r="I770" i="6"/>
  <c r="I99" i="6"/>
  <c r="I1294" i="6"/>
  <c r="I2503" i="6"/>
  <c r="I1568" i="6"/>
  <c r="I2169" i="6"/>
  <c r="I2419" i="6"/>
  <c r="I2750" i="6"/>
  <c r="I110" i="6"/>
  <c r="I558" i="6"/>
  <c r="I703" i="6"/>
  <c r="I218" i="6"/>
  <c r="I115" i="6"/>
  <c r="I1709" i="6"/>
  <c r="I2648" i="6"/>
  <c r="I2313" i="6"/>
  <c r="I3029" i="6"/>
  <c r="I52" i="6"/>
  <c r="I278" i="6"/>
  <c r="I96" i="6"/>
  <c r="I696" i="6"/>
  <c r="I185" i="6"/>
  <c r="I339" i="6"/>
  <c r="I2284" i="6"/>
  <c r="I2398" i="6"/>
  <c r="I2192" i="6"/>
  <c r="I2472" i="6"/>
  <c r="I2642" i="6"/>
  <c r="I1299" i="6"/>
  <c r="I3125" i="6"/>
  <c r="I710" i="6"/>
  <c r="I535" i="6"/>
  <c r="I512" i="6"/>
  <c r="I131" i="6"/>
  <c r="I2316" i="6"/>
  <c r="I1458" i="6"/>
  <c r="I2730" i="6"/>
  <c r="I3082" i="6"/>
  <c r="I932" i="6"/>
  <c r="I182" i="6"/>
  <c r="I217" i="6"/>
  <c r="I945" i="6"/>
  <c r="I1452" i="6"/>
  <c r="I2756" i="6"/>
  <c r="I2647" i="6"/>
  <c r="I2561" i="6"/>
  <c r="I3542" i="6"/>
  <c r="I237" i="6"/>
  <c r="I1045" i="6"/>
  <c r="I54" i="6"/>
  <c r="I1008" i="6"/>
  <c r="I1289" i="6"/>
  <c r="I1082" i="6"/>
  <c r="I2751" i="6"/>
  <c r="I3047" i="6"/>
  <c r="G3" i="3"/>
  <c r="G136" i="3"/>
  <c r="G72" i="3"/>
  <c r="G112" i="3"/>
  <c r="G104" i="3"/>
  <c r="G64" i="3"/>
  <c r="G56" i="3"/>
  <c r="G48" i="3"/>
  <c r="G40" i="3"/>
  <c r="G32" i="3"/>
  <c r="G24" i="3"/>
  <c r="G16" i="3"/>
  <c r="G8" i="3"/>
  <c r="G120" i="3"/>
  <c r="G80" i="3"/>
  <c r="G128" i="3"/>
  <c r="G88" i="3"/>
  <c r="G96" i="3"/>
  <c r="G6" i="3"/>
  <c r="G7" i="3"/>
  <c r="G5" i="3"/>
  <c r="G111" i="3"/>
  <c r="G79" i="3"/>
  <c r="G47" i="3"/>
  <c r="G15" i="3"/>
  <c r="G126" i="3"/>
  <c r="G110" i="3"/>
  <c r="G78" i="3"/>
  <c r="G46" i="3"/>
  <c r="G14" i="3"/>
  <c r="G125" i="3"/>
  <c r="G85" i="3"/>
  <c r="G61" i="3"/>
  <c r="G37" i="3"/>
  <c r="G21" i="3"/>
  <c r="G13" i="3"/>
  <c r="G140" i="3"/>
  <c r="G132" i="3"/>
  <c r="G124" i="3"/>
  <c r="G116" i="3"/>
  <c r="G108" i="3"/>
  <c r="G100" i="3"/>
  <c r="G92" i="3"/>
  <c r="G84" i="3"/>
  <c r="G76" i="3"/>
  <c r="G68" i="3"/>
  <c r="G60" i="3"/>
  <c r="G52" i="3"/>
  <c r="G44" i="3"/>
  <c r="G36" i="3"/>
  <c r="G28" i="3"/>
  <c r="G20" i="3"/>
  <c r="G12" i="3"/>
  <c r="G4" i="3"/>
  <c r="G119" i="3"/>
  <c r="G87" i="3"/>
  <c r="G71" i="3"/>
  <c r="G39" i="3"/>
  <c r="G118" i="3"/>
  <c r="G86" i="3"/>
  <c r="G70" i="3"/>
  <c r="G38" i="3"/>
  <c r="G117" i="3"/>
  <c r="G93" i="3"/>
  <c r="G77" i="3"/>
  <c r="G45" i="3"/>
  <c r="G139" i="3"/>
  <c r="G115" i="3"/>
  <c r="G99" i="3"/>
  <c r="G83" i="3"/>
  <c r="G67" i="3"/>
  <c r="G59" i="3"/>
  <c r="G51" i="3"/>
  <c r="G43" i="3"/>
  <c r="G35" i="3"/>
  <c r="G27" i="3"/>
  <c r="G19" i="3"/>
  <c r="G11" i="3"/>
  <c r="G135" i="3"/>
  <c r="G103" i="3"/>
  <c r="G63" i="3"/>
  <c r="G31" i="3"/>
  <c r="G94" i="3"/>
  <c r="G62" i="3"/>
  <c r="G30" i="3"/>
  <c r="G109" i="3"/>
  <c r="G69" i="3"/>
  <c r="G123" i="3"/>
  <c r="G91" i="3"/>
  <c r="G138" i="3"/>
  <c r="G130" i="3"/>
  <c r="G122" i="3"/>
  <c r="G114" i="3"/>
  <c r="G106" i="3"/>
  <c r="G98" i="3"/>
  <c r="G90" i="3"/>
  <c r="G82" i="3"/>
  <c r="G74" i="3"/>
  <c r="G66" i="3"/>
  <c r="G58" i="3"/>
  <c r="G50" i="3"/>
  <c r="G42" i="3"/>
  <c r="G34" i="3"/>
  <c r="G26" i="3"/>
  <c r="G18" i="3"/>
  <c r="G10" i="3"/>
  <c r="G127" i="3"/>
  <c r="G95" i="3"/>
  <c r="G55" i="3"/>
  <c r="G23" i="3"/>
  <c r="G134" i="3"/>
  <c r="G102" i="3"/>
  <c r="G54" i="3"/>
  <c r="G22" i="3"/>
  <c r="G133" i="3"/>
  <c r="G101" i="3"/>
  <c r="G53" i="3"/>
  <c r="G29" i="3"/>
  <c r="G131" i="3"/>
  <c r="G107" i="3"/>
  <c r="G75" i="3"/>
  <c r="G137" i="3"/>
  <c r="G129" i="3"/>
  <c r="G121" i="3"/>
  <c r="G113" i="3"/>
  <c r="G105" i="3"/>
  <c r="G97" i="3"/>
  <c r="G89" i="3"/>
  <c r="G81" i="3"/>
  <c r="G73" i="3"/>
  <c r="G65" i="3"/>
  <c r="G57" i="3"/>
  <c r="G49" i="3"/>
  <c r="G41" i="3"/>
  <c r="G33" i="3"/>
  <c r="G25" i="3"/>
  <c r="G17" i="3"/>
  <c r="G9" i="3"/>
  <c r="F149" i="3"/>
  <c r="F150" i="3"/>
  <c r="F152" i="3"/>
  <c r="F153" i="3"/>
  <c r="G217" i="3" l="1"/>
  <c r="G207" i="3"/>
  <c r="G213" i="3"/>
  <c r="G218" i="3"/>
  <c r="G211" i="3"/>
  <c r="G215" i="3"/>
  <c r="G208" i="3"/>
  <c r="G216" i="3"/>
  <c r="G209" i="3"/>
  <c r="G206" i="3"/>
  <c r="G212" i="3"/>
  <c r="G219" i="3"/>
  <c r="G214" i="3"/>
  <c r="G210" i="3"/>
  <c r="N7" i="6"/>
  <c r="N8" i="6"/>
  <c r="N6" i="6"/>
  <c r="N5" i="6"/>
  <c r="G159" i="3"/>
  <c r="G177" i="3"/>
  <c r="G172" i="3"/>
  <c r="G178" i="3"/>
  <c r="G198" i="3"/>
  <c r="G193" i="3"/>
  <c r="G184" i="3"/>
  <c r="G189" i="3"/>
  <c r="G220" i="3"/>
  <c r="G165" i="3"/>
  <c r="G181" i="3"/>
  <c r="G194" i="3"/>
  <c r="G223" i="3"/>
  <c r="G162" i="3"/>
  <c r="G180" i="3"/>
  <c r="G174" i="3"/>
  <c r="G199" i="3"/>
  <c r="G203" i="3"/>
  <c r="G185" i="3"/>
  <c r="G158" i="3"/>
  <c r="G200" i="3"/>
  <c r="G197" i="3"/>
  <c r="G186" i="3"/>
  <c r="G202" i="3"/>
  <c r="G222" i="3"/>
  <c r="G166" i="3"/>
  <c r="G221" i="3"/>
  <c r="G191" i="3"/>
  <c r="G170" i="3"/>
  <c r="G204" i="3"/>
  <c r="G156" i="3"/>
  <c r="G196" i="3"/>
  <c r="G188" i="3"/>
  <c r="G155" i="3"/>
  <c r="G183" i="3"/>
  <c r="G182" i="3"/>
  <c r="G195" i="3"/>
  <c r="G205" i="3"/>
  <c r="G225" i="3"/>
  <c r="G163" i="3"/>
  <c r="G201" i="3"/>
  <c r="G187" i="3"/>
  <c r="G175" i="3"/>
  <c r="G154" i="3"/>
  <c r="G224" i="3"/>
  <c r="G192" i="3"/>
  <c r="G169" i="3"/>
  <c r="G160" i="3"/>
  <c r="G171" i="3"/>
  <c r="G168" i="3"/>
  <c r="G167" i="3"/>
  <c r="G179" i="3"/>
  <c r="G176" i="3"/>
  <c r="G157" i="3"/>
  <c r="G190" i="3"/>
  <c r="G161" i="3"/>
  <c r="G164" i="3"/>
  <c r="G173" i="3"/>
  <c r="N2" i="6"/>
  <c r="N4" i="6"/>
  <c r="C9" i="5" s="1"/>
  <c r="N3" i="6"/>
  <c r="C6" i="5" s="1"/>
  <c r="G363" i="3"/>
  <c r="G440" i="3"/>
  <c r="G430" i="3"/>
  <c r="G446" i="3"/>
  <c r="G416" i="3"/>
  <c r="G439" i="3"/>
  <c r="G413" i="3"/>
  <c r="G409" i="3"/>
  <c r="G392" i="3"/>
  <c r="G412" i="3"/>
  <c r="G389" i="3"/>
  <c r="G372" i="3"/>
  <c r="G431" i="3"/>
  <c r="G388" i="3"/>
  <c r="G365" i="3"/>
  <c r="G399" i="3"/>
  <c r="G362" i="3"/>
  <c r="G358" i="3"/>
  <c r="G341" i="3"/>
  <c r="G361" i="3"/>
  <c r="G338" i="3"/>
  <c r="G321" i="3"/>
  <c r="G403" i="3"/>
  <c r="G337" i="3"/>
  <c r="G314" i="3"/>
  <c r="G371" i="3"/>
  <c r="G327" i="3"/>
  <c r="G419" i="3"/>
  <c r="G304" i="3"/>
  <c r="G300" i="3"/>
  <c r="G290" i="3"/>
  <c r="G310" i="3"/>
  <c r="G280" i="3"/>
  <c r="G270" i="3"/>
  <c r="G311" i="3"/>
  <c r="G286" i="3"/>
  <c r="G256" i="3"/>
  <c r="G243" i="3"/>
  <c r="G253" i="3"/>
  <c r="G249" i="3"/>
  <c r="G232" i="3"/>
  <c r="G252" i="3"/>
  <c r="G229" i="3"/>
  <c r="G448" i="3"/>
  <c r="G335" i="3"/>
  <c r="G228" i="3"/>
  <c r="G441" i="3"/>
  <c r="G424" i="3"/>
  <c r="G444" i="3"/>
  <c r="G421" i="3"/>
  <c r="G404" i="3"/>
  <c r="G379" i="3"/>
  <c r="G420" i="3"/>
  <c r="G397" i="3"/>
  <c r="G351" i="3"/>
  <c r="G295" i="3"/>
  <c r="G387" i="3"/>
  <c r="G394" i="3"/>
  <c r="G390" i="3"/>
  <c r="G373" i="3"/>
  <c r="G393" i="3"/>
  <c r="G370" i="3"/>
  <c r="G353" i="3"/>
  <c r="G339" i="3"/>
  <c r="G369" i="3"/>
  <c r="G346" i="3"/>
  <c r="G319" i="3"/>
  <c r="G336" i="3"/>
  <c r="G332" i="3"/>
  <c r="G322" i="3"/>
  <c r="G342" i="3"/>
  <c r="G312" i="3"/>
  <c r="G302" i="3"/>
  <c r="G283" i="3"/>
  <c r="G318" i="3"/>
  <c r="G288" i="3"/>
  <c r="G307" i="3"/>
  <c r="G285" i="3"/>
  <c r="G281" i="3"/>
  <c r="G264" i="3"/>
  <c r="G284" i="3"/>
  <c r="G261" i="3"/>
  <c r="G244" i="3"/>
  <c r="G239" i="3"/>
  <c r="G263" i="3"/>
  <c r="G355" i="3"/>
  <c r="G260" i="3"/>
  <c r="G237" i="3"/>
  <c r="G432" i="3"/>
  <c r="G234" i="3"/>
  <c r="G230" i="3"/>
  <c r="G449" i="3"/>
  <c r="G233" i="3"/>
  <c r="G452" i="3"/>
  <c r="G429" i="3"/>
  <c r="G271" i="3"/>
  <c r="G426" i="3"/>
  <c r="G422" i="3"/>
  <c r="G405" i="3"/>
  <c r="G425" i="3"/>
  <c r="G402" i="3"/>
  <c r="G385" i="3"/>
  <c r="G275" i="3"/>
  <c r="G401" i="3"/>
  <c r="G378" i="3"/>
  <c r="G247" i="3"/>
  <c r="G368" i="3"/>
  <c r="G364" i="3"/>
  <c r="G354" i="3"/>
  <c r="G374" i="3"/>
  <c r="G344" i="3"/>
  <c r="G334" i="3"/>
  <c r="G447" i="3"/>
  <c r="G231" i="3"/>
  <c r="G323" i="3"/>
  <c r="G350" i="3"/>
  <c r="G320" i="3"/>
  <c r="G435" i="3"/>
  <c r="G317" i="3"/>
  <c r="G313" i="3"/>
  <c r="G296" i="3"/>
  <c r="G316" i="3"/>
  <c r="G293" i="3"/>
  <c r="G276" i="3"/>
  <c r="G343" i="3"/>
  <c r="G292" i="3"/>
  <c r="G269" i="3"/>
  <c r="G251" i="3"/>
  <c r="G266" i="3"/>
  <c r="G262" i="3"/>
  <c r="G245" i="3"/>
  <c r="G265" i="3"/>
  <c r="G242" i="3"/>
  <c r="G375" i="3"/>
  <c r="G241" i="3"/>
  <c r="G436" i="3"/>
  <c r="G437" i="3"/>
  <c r="G445" i="3"/>
  <c r="G434" i="3"/>
  <c r="G417" i="3"/>
  <c r="G443" i="3"/>
  <c r="G451" i="3"/>
  <c r="G291" i="3"/>
  <c r="G433" i="3"/>
  <c r="G410" i="3"/>
  <c r="G383" i="3"/>
  <c r="G400" i="3"/>
  <c r="G396" i="3"/>
  <c r="G386" i="3"/>
  <c r="G406" i="3"/>
  <c r="G376" i="3"/>
  <c r="G366" i="3"/>
  <c r="G411" i="3"/>
  <c r="G382" i="3"/>
  <c r="G352" i="3"/>
  <c r="G367" i="3"/>
  <c r="G349" i="3"/>
  <c r="G345" i="3"/>
  <c r="G328" i="3"/>
  <c r="G348" i="3"/>
  <c r="G325" i="3"/>
  <c r="G308" i="3"/>
  <c r="G347" i="3"/>
  <c r="G324" i="3"/>
  <c r="G301" i="3"/>
  <c r="G315" i="3"/>
  <c r="G298" i="3"/>
  <c r="G294" i="3"/>
  <c r="G277" i="3"/>
  <c r="G423" i="3"/>
  <c r="G427" i="3"/>
  <c r="G259" i="3"/>
  <c r="G297" i="3"/>
  <c r="G274" i="3"/>
  <c r="G257" i="3"/>
  <c r="G279" i="3"/>
  <c r="G273" i="3"/>
  <c r="G250" i="3"/>
  <c r="G235" i="3"/>
  <c r="G240" i="3"/>
  <c r="G236" i="3"/>
  <c r="G226" i="3"/>
  <c r="G246" i="3"/>
  <c r="G442" i="3"/>
  <c r="G287" i="3"/>
  <c r="G428" i="3"/>
  <c r="G418" i="3"/>
  <c r="G438" i="3"/>
  <c r="G408" i="3"/>
  <c r="G398" i="3"/>
  <c r="G331" i="3"/>
  <c r="G414" i="3"/>
  <c r="G384" i="3"/>
  <c r="G303" i="3"/>
  <c r="G381" i="3"/>
  <c r="G377" i="3"/>
  <c r="G360" i="3"/>
  <c r="G391" i="3"/>
  <c r="G395" i="3"/>
  <c r="G227" i="3"/>
  <c r="G380" i="3"/>
  <c r="G357" i="3"/>
  <c r="G340" i="3"/>
  <c r="G299" i="3"/>
  <c r="G356" i="3"/>
  <c r="G333" i="3"/>
  <c r="G255" i="3"/>
  <c r="G330" i="3"/>
  <c r="G326" i="3"/>
  <c r="G309" i="3"/>
  <c r="G329" i="3"/>
  <c r="G306" i="3"/>
  <c r="G289" i="3"/>
  <c r="G407" i="3"/>
  <c r="G305" i="3"/>
  <c r="G282" i="3"/>
  <c r="G267" i="3"/>
  <c r="G272" i="3"/>
  <c r="G268" i="3"/>
  <c r="G258" i="3"/>
  <c r="G278" i="3"/>
  <c r="G248" i="3"/>
  <c r="G238" i="3"/>
  <c r="G415" i="3"/>
  <c r="G254" i="3"/>
  <c r="G450" i="3"/>
  <c r="G359" i="3"/>
  <c r="G150" i="3"/>
  <c r="G147" i="3"/>
  <c r="G151" i="3"/>
  <c r="G149" i="3"/>
  <c r="G141" i="3"/>
  <c r="G145" i="3"/>
  <c r="G143" i="3"/>
  <c r="G148" i="3"/>
  <c r="G146" i="3"/>
  <c r="G144" i="3"/>
  <c r="G153" i="3"/>
  <c r="G152" i="3"/>
  <c r="G142" i="3"/>
  <c r="E150" i="3"/>
  <c r="G229" i="8" l="1"/>
  <c r="G631" i="8"/>
  <c r="N631" i="8"/>
  <c r="J7502" i="6"/>
  <c r="K7502" i="6" s="1"/>
  <c r="L7502" i="6" s="1"/>
  <c r="J7500" i="6"/>
  <c r="K7500" i="6" s="1"/>
  <c r="L7500" i="6" s="1"/>
  <c r="J7498" i="6"/>
  <c r="K7498" i="6" s="1"/>
  <c r="L7498" i="6" s="1"/>
  <c r="J7496" i="6"/>
  <c r="K7496" i="6" s="1"/>
  <c r="L7496" i="6" s="1"/>
  <c r="J7494" i="6"/>
  <c r="K7494" i="6" s="1"/>
  <c r="L7494" i="6" s="1"/>
  <c r="J7492" i="6"/>
  <c r="K7492" i="6" s="1"/>
  <c r="L7492" i="6" s="1"/>
  <c r="J7490" i="6"/>
  <c r="K7490" i="6" s="1"/>
  <c r="L7490" i="6" s="1"/>
  <c r="J7488" i="6"/>
  <c r="K7488" i="6" s="1"/>
  <c r="L7488" i="6" s="1"/>
  <c r="J7486" i="6"/>
  <c r="K7486" i="6" s="1"/>
  <c r="L7486" i="6" s="1"/>
  <c r="J7484" i="6"/>
  <c r="K7484" i="6" s="1"/>
  <c r="L7484" i="6" s="1"/>
  <c r="J7482" i="6"/>
  <c r="K7482" i="6" s="1"/>
  <c r="L7482" i="6" s="1"/>
  <c r="J7480" i="6"/>
  <c r="K7480" i="6" s="1"/>
  <c r="L7480" i="6" s="1"/>
  <c r="J7478" i="6"/>
  <c r="K7478" i="6" s="1"/>
  <c r="L7478" i="6" s="1"/>
  <c r="J7476" i="6"/>
  <c r="K7476" i="6" s="1"/>
  <c r="L7476" i="6" s="1"/>
  <c r="J7474" i="6"/>
  <c r="K7474" i="6" s="1"/>
  <c r="L7474" i="6" s="1"/>
  <c r="J7472" i="6"/>
  <c r="K7472" i="6" s="1"/>
  <c r="L7472" i="6" s="1"/>
  <c r="J7470" i="6"/>
  <c r="K7470" i="6" s="1"/>
  <c r="L7470" i="6" s="1"/>
  <c r="J7468" i="6"/>
  <c r="K7468" i="6" s="1"/>
  <c r="L7468" i="6" s="1"/>
  <c r="J7466" i="6"/>
  <c r="K7466" i="6" s="1"/>
  <c r="L7466" i="6" s="1"/>
  <c r="J7464" i="6"/>
  <c r="K7464" i="6" s="1"/>
  <c r="L7464" i="6" s="1"/>
  <c r="J7462" i="6"/>
  <c r="K7462" i="6" s="1"/>
  <c r="L7462" i="6" s="1"/>
  <c r="J7460" i="6"/>
  <c r="K7460" i="6" s="1"/>
  <c r="L7460" i="6" s="1"/>
  <c r="J7458" i="6"/>
  <c r="K7458" i="6" s="1"/>
  <c r="L7458" i="6" s="1"/>
  <c r="J7456" i="6"/>
  <c r="K7456" i="6" s="1"/>
  <c r="L7456" i="6" s="1"/>
  <c r="J7454" i="6"/>
  <c r="K7454" i="6" s="1"/>
  <c r="L7454" i="6" s="1"/>
  <c r="J7452" i="6"/>
  <c r="K7452" i="6" s="1"/>
  <c r="L7452" i="6" s="1"/>
  <c r="J7450" i="6"/>
  <c r="K7450" i="6" s="1"/>
  <c r="L7450" i="6" s="1"/>
  <c r="J7448" i="6"/>
  <c r="K7448" i="6" s="1"/>
  <c r="L7448" i="6" s="1"/>
  <c r="J7503" i="6"/>
  <c r="K7503" i="6" s="1"/>
  <c r="L7503" i="6" s="1"/>
  <c r="J7501" i="6"/>
  <c r="K7501" i="6" s="1"/>
  <c r="L7501" i="6" s="1"/>
  <c r="J7499" i="6"/>
  <c r="K7499" i="6" s="1"/>
  <c r="L7499" i="6" s="1"/>
  <c r="J7497" i="6"/>
  <c r="K7497" i="6" s="1"/>
  <c r="L7497" i="6" s="1"/>
  <c r="J7495" i="6"/>
  <c r="K7495" i="6" s="1"/>
  <c r="L7495" i="6" s="1"/>
  <c r="J7493" i="6"/>
  <c r="K7493" i="6" s="1"/>
  <c r="L7493" i="6" s="1"/>
  <c r="J7491" i="6"/>
  <c r="K7491" i="6" s="1"/>
  <c r="L7491" i="6" s="1"/>
  <c r="J7489" i="6"/>
  <c r="K7489" i="6" s="1"/>
  <c r="L7489" i="6" s="1"/>
  <c r="J7487" i="6"/>
  <c r="K7487" i="6" s="1"/>
  <c r="L7487" i="6" s="1"/>
  <c r="J7485" i="6"/>
  <c r="K7485" i="6" s="1"/>
  <c r="L7485" i="6" s="1"/>
  <c r="J7483" i="6"/>
  <c r="K7483" i="6" s="1"/>
  <c r="L7483" i="6" s="1"/>
  <c r="J7481" i="6"/>
  <c r="K7481" i="6" s="1"/>
  <c r="L7481" i="6" s="1"/>
  <c r="J7479" i="6"/>
  <c r="K7479" i="6" s="1"/>
  <c r="L7479" i="6" s="1"/>
  <c r="J7477" i="6"/>
  <c r="K7477" i="6" s="1"/>
  <c r="L7477" i="6" s="1"/>
  <c r="J7475" i="6"/>
  <c r="K7475" i="6" s="1"/>
  <c r="L7475" i="6" s="1"/>
  <c r="J7473" i="6"/>
  <c r="K7473" i="6" s="1"/>
  <c r="L7473" i="6" s="1"/>
  <c r="J7471" i="6"/>
  <c r="K7471" i="6" s="1"/>
  <c r="L7471" i="6" s="1"/>
  <c r="J7469" i="6"/>
  <c r="K7469" i="6" s="1"/>
  <c r="L7469" i="6" s="1"/>
  <c r="J7467" i="6"/>
  <c r="K7467" i="6" s="1"/>
  <c r="L7467" i="6" s="1"/>
  <c r="J7465" i="6"/>
  <c r="K7465" i="6" s="1"/>
  <c r="L7465" i="6" s="1"/>
  <c r="J7463" i="6"/>
  <c r="K7463" i="6" s="1"/>
  <c r="L7463" i="6" s="1"/>
  <c r="J7461" i="6"/>
  <c r="K7461" i="6" s="1"/>
  <c r="L7461" i="6" s="1"/>
  <c r="J7459" i="6"/>
  <c r="K7459" i="6" s="1"/>
  <c r="L7459" i="6" s="1"/>
  <c r="J7457" i="6"/>
  <c r="K7457" i="6" s="1"/>
  <c r="L7457" i="6" s="1"/>
  <c r="J7455" i="6"/>
  <c r="K7455" i="6" s="1"/>
  <c r="L7455" i="6" s="1"/>
  <c r="J7453" i="6"/>
  <c r="K7453" i="6" s="1"/>
  <c r="L7453" i="6" s="1"/>
  <c r="J7451" i="6"/>
  <c r="K7451" i="6" s="1"/>
  <c r="L7451" i="6" s="1"/>
  <c r="J7449" i="6"/>
  <c r="K7449" i="6" s="1"/>
  <c r="L7449" i="6" s="1"/>
  <c r="J7447" i="6"/>
  <c r="K7447" i="6" s="1"/>
  <c r="L7447" i="6" s="1"/>
  <c r="J7446" i="6"/>
  <c r="K7446" i="6" s="1"/>
  <c r="L7446" i="6" s="1"/>
  <c r="J7444" i="6"/>
  <c r="K7444" i="6" s="1"/>
  <c r="L7444" i="6" s="1"/>
  <c r="J7442" i="6"/>
  <c r="K7442" i="6" s="1"/>
  <c r="L7442" i="6" s="1"/>
  <c r="J7440" i="6"/>
  <c r="K7440" i="6" s="1"/>
  <c r="L7440" i="6" s="1"/>
  <c r="J7438" i="6"/>
  <c r="K7438" i="6" s="1"/>
  <c r="L7438" i="6" s="1"/>
  <c r="J7436" i="6"/>
  <c r="K7436" i="6" s="1"/>
  <c r="L7436" i="6" s="1"/>
  <c r="J7434" i="6"/>
  <c r="K7434" i="6" s="1"/>
  <c r="L7434" i="6" s="1"/>
  <c r="J7432" i="6"/>
  <c r="K7432" i="6" s="1"/>
  <c r="L7432" i="6" s="1"/>
  <c r="J7430" i="6"/>
  <c r="K7430" i="6" s="1"/>
  <c r="L7430" i="6" s="1"/>
  <c r="J7428" i="6"/>
  <c r="K7428" i="6" s="1"/>
  <c r="L7428" i="6" s="1"/>
  <c r="J7426" i="6"/>
  <c r="K7426" i="6" s="1"/>
  <c r="L7426" i="6" s="1"/>
  <c r="J7424" i="6"/>
  <c r="K7424" i="6" s="1"/>
  <c r="L7424" i="6" s="1"/>
  <c r="J7422" i="6"/>
  <c r="K7422" i="6" s="1"/>
  <c r="L7422" i="6" s="1"/>
  <c r="J7420" i="6"/>
  <c r="K7420" i="6" s="1"/>
  <c r="L7420" i="6" s="1"/>
  <c r="J7418" i="6"/>
  <c r="K7418" i="6" s="1"/>
  <c r="L7418" i="6" s="1"/>
  <c r="J7416" i="6"/>
  <c r="K7416" i="6" s="1"/>
  <c r="L7416" i="6" s="1"/>
  <c r="J7414" i="6"/>
  <c r="K7414" i="6" s="1"/>
  <c r="L7414" i="6" s="1"/>
  <c r="J7412" i="6"/>
  <c r="K7412" i="6" s="1"/>
  <c r="L7412" i="6" s="1"/>
  <c r="J7410" i="6"/>
  <c r="K7410" i="6" s="1"/>
  <c r="L7410" i="6" s="1"/>
  <c r="J7408" i="6"/>
  <c r="K7408" i="6" s="1"/>
  <c r="L7408" i="6" s="1"/>
  <c r="J7406" i="6"/>
  <c r="K7406" i="6" s="1"/>
  <c r="L7406" i="6" s="1"/>
  <c r="J7404" i="6"/>
  <c r="K7404" i="6" s="1"/>
  <c r="L7404" i="6" s="1"/>
  <c r="J7402" i="6"/>
  <c r="K7402" i="6" s="1"/>
  <c r="L7402" i="6" s="1"/>
  <c r="J7400" i="6"/>
  <c r="K7400" i="6" s="1"/>
  <c r="L7400" i="6" s="1"/>
  <c r="J7398" i="6"/>
  <c r="K7398" i="6" s="1"/>
  <c r="L7398" i="6" s="1"/>
  <c r="J7396" i="6"/>
  <c r="K7396" i="6" s="1"/>
  <c r="L7396" i="6" s="1"/>
  <c r="J7394" i="6"/>
  <c r="K7394" i="6" s="1"/>
  <c r="L7394" i="6" s="1"/>
  <c r="J7445" i="6"/>
  <c r="K7445" i="6" s="1"/>
  <c r="L7445" i="6" s="1"/>
  <c r="J7441" i="6"/>
  <c r="K7441" i="6" s="1"/>
  <c r="L7441" i="6" s="1"/>
  <c r="J7437" i="6"/>
  <c r="K7437" i="6" s="1"/>
  <c r="L7437" i="6" s="1"/>
  <c r="J7433" i="6"/>
  <c r="K7433" i="6" s="1"/>
  <c r="L7433" i="6" s="1"/>
  <c r="J7417" i="6"/>
  <c r="K7417" i="6" s="1"/>
  <c r="L7417" i="6" s="1"/>
  <c r="J7409" i="6"/>
  <c r="K7409" i="6" s="1"/>
  <c r="L7409" i="6" s="1"/>
  <c r="J7401" i="6"/>
  <c r="K7401" i="6" s="1"/>
  <c r="L7401" i="6" s="1"/>
  <c r="J7393" i="6"/>
  <c r="K7393" i="6" s="1"/>
  <c r="L7393" i="6" s="1"/>
  <c r="J7391" i="6"/>
  <c r="K7391" i="6" s="1"/>
  <c r="L7391" i="6" s="1"/>
  <c r="J7389" i="6"/>
  <c r="K7389" i="6" s="1"/>
  <c r="L7389" i="6" s="1"/>
  <c r="J7387" i="6"/>
  <c r="K7387" i="6" s="1"/>
  <c r="L7387" i="6" s="1"/>
  <c r="J7385" i="6"/>
  <c r="K7385" i="6" s="1"/>
  <c r="L7385" i="6" s="1"/>
  <c r="J7383" i="6"/>
  <c r="K7383" i="6" s="1"/>
  <c r="L7383" i="6" s="1"/>
  <c r="J7381" i="6"/>
  <c r="K7381" i="6" s="1"/>
  <c r="L7381" i="6" s="1"/>
  <c r="J7379" i="6"/>
  <c r="K7379" i="6" s="1"/>
  <c r="L7379" i="6" s="1"/>
  <c r="J7377" i="6"/>
  <c r="K7377" i="6" s="1"/>
  <c r="L7377" i="6" s="1"/>
  <c r="J7375" i="6"/>
  <c r="K7375" i="6" s="1"/>
  <c r="L7375" i="6" s="1"/>
  <c r="J7373" i="6"/>
  <c r="K7373" i="6" s="1"/>
  <c r="L7373" i="6" s="1"/>
  <c r="J7371" i="6"/>
  <c r="K7371" i="6" s="1"/>
  <c r="L7371" i="6" s="1"/>
  <c r="J7369" i="6"/>
  <c r="K7369" i="6" s="1"/>
  <c r="L7369" i="6" s="1"/>
  <c r="J7367" i="6"/>
  <c r="K7367" i="6" s="1"/>
  <c r="L7367" i="6" s="1"/>
  <c r="J7365" i="6"/>
  <c r="K7365" i="6" s="1"/>
  <c r="L7365" i="6" s="1"/>
  <c r="J7363" i="6"/>
  <c r="K7363" i="6" s="1"/>
  <c r="L7363" i="6" s="1"/>
  <c r="J7361" i="6"/>
  <c r="K7361" i="6" s="1"/>
  <c r="L7361" i="6" s="1"/>
  <c r="J7359" i="6"/>
  <c r="K7359" i="6" s="1"/>
  <c r="L7359" i="6" s="1"/>
  <c r="J7357" i="6"/>
  <c r="K7357" i="6" s="1"/>
  <c r="L7357" i="6" s="1"/>
  <c r="J7355" i="6"/>
  <c r="K7355" i="6" s="1"/>
  <c r="L7355" i="6" s="1"/>
  <c r="J7353" i="6"/>
  <c r="K7353" i="6" s="1"/>
  <c r="L7353" i="6" s="1"/>
  <c r="J7351" i="6"/>
  <c r="K7351" i="6" s="1"/>
  <c r="L7351" i="6" s="1"/>
  <c r="J7349" i="6"/>
  <c r="K7349" i="6" s="1"/>
  <c r="L7349" i="6" s="1"/>
  <c r="J7347" i="6"/>
  <c r="K7347" i="6" s="1"/>
  <c r="L7347" i="6" s="1"/>
  <c r="J7345" i="6"/>
  <c r="K7345" i="6" s="1"/>
  <c r="L7345" i="6" s="1"/>
  <c r="J7343" i="6"/>
  <c r="K7343" i="6" s="1"/>
  <c r="L7343" i="6" s="1"/>
  <c r="J7341" i="6"/>
  <c r="K7341" i="6" s="1"/>
  <c r="L7341" i="6" s="1"/>
  <c r="J7339" i="6"/>
  <c r="K7339" i="6" s="1"/>
  <c r="L7339" i="6" s="1"/>
  <c r="J7337" i="6"/>
  <c r="K7337" i="6" s="1"/>
  <c r="L7337" i="6" s="1"/>
  <c r="J7335" i="6"/>
  <c r="K7335" i="6" s="1"/>
  <c r="L7335" i="6" s="1"/>
  <c r="J7333" i="6"/>
  <c r="K7333" i="6" s="1"/>
  <c r="L7333" i="6" s="1"/>
  <c r="J7331" i="6"/>
  <c r="K7331" i="6" s="1"/>
  <c r="L7331" i="6" s="1"/>
  <c r="J7329" i="6"/>
  <c r="K7329" i="6" s="1"/>
  <c r="L7329" i="6" s="1"/>
  <c r="J7327" i="6"/>
  <c r="K7327" i="6" s="1"/>
  <c r="L7327" i="6" s="1"/>
  <c r="J7325" i="6"/>
  <c r="K7325" i="6" s="1"/>
  <c r="L7325" i="6" s="1"/>
  <c r="J7323" i="6"/>
  <c r="K7323" i="6" s="1"/>
  <c r="L7323" i="6" s="1"/>
  <c r="J7321" i="6"/>
  <c r="K7321" i="6" s="1"/>
  <c r="L7321" i="6" s="1"/>
  <c r="J7319" i="6"/>
  <c r="K7319" i="6" s="1"/>
  <c r="L7319" i="6" s="1"/>
  <c r="J7317" i="6"/>
  <c r="K7317" i="6" s="1"/>
  <c r="L7317" i="6" s="1"/>
  <c r="J7315" i="6"/>
  <c r="K7315" i="6" s="1"/>
  <c r="L7315" i="6" s="1"/>
  <c r="J7313" i="6"/>
  <c r="K7313" i="6" s="1"/>
  <c r="L7313" i="6" s="1"/>
  <c r="J7311" i="6"/>
  <c r="K7311" i="6" s="1"/>
  <c r="L7311" i="6" s="1"/>
  <c r="J7309" i="6"/>
  <c r="K7309" i="6" s="1"/>
  <c r="L7309" i="6" s="1"/>
  <c r="J7307" i="6"/>
  <c r="K7307" i="6" s="1"/>
  <c r="L7307" i="6" s="1"/>
  <c r="J7305" i="6"/>
  <c r="K7305" i="6" s="1"/>
  <c r="L7305" i="6" s="1"/>
  <c r="J7303" i="6"/>
  <c r="K7303" i="6" s="1"/>
  <c r="L7303" i="6" s="1"/>
  <c r="J7427" i="6"/>
  <c r="K7427" i="6" s="1"/>
  <c r="L7427" i="6" s="1"/>
  <c r="J7425" i="6"/>
  <c r="K7425" i="6" s="1"/>
  <c r="L7425" i="6" s="1"/>
  <c r="J7423" i="6"/>
  <c r="K7423" i="6" s="1"/>
  <c r="L7423" i="6" s="1"/>
  <c r="J7415" i="6"/>
  <c r="K7415" i="6" s="1"/>
  <c r="L7415" i="6" s="1"/>
  <c r="J7407" i="6"/>
  <c r="K7407" i="6" s="1"/>
  <c r="L7407" i="6" s="1"/>
  <c r="J7399" i="6"/>
  <c r="K7399" i="6" s="1"/>
  <c r="L7399" i="6" s="1"/>
  <c r="J7443" i="6"/>
  <c r="K7443" i="6" s="1"/>
  <c r="L7443" i="6" s="1"/>
  <c r="J7439" i="6"/>
  <c r="K7439" i="6" s="1"/>
  <c r="L7439" i="6" s="1"/>
  <c r="J7435" i="6"/>
  <c r="K7435" i="6" s="1"/>
  <c r="L7435" i="6" s="1"/>
  <c r="J7429" i="6"/>
  <c r="K7429" i="6" s="1"/>
  <c r="L7429" i="6" s="1"/>
  <c r="J7421" i="6"/>
  <c r="K7421" i="6" s="1"/>
  <c r="L7421" i="6" s="1"/>
  <c r="J7413" i="6"/>
  <c r="K7413" i="6" s="1"/>
  <c r="L7413" i="6" s="1"/>
  <c r="J7405" i="6"/>
  <c r="K7405" i="6" s="1"/>
  <c r="L7405" i="6" s="1"/>
  <c r="J7397" i="6"/>
  <c r="K7397" i="6" s="1"/>
  <c r="L7397" i="6" s="1"/>
  <c r="J7392" i="6"/>
  <c r="K7392" i="6" s="1"/>
  <c r="L7392" i="6" s="1"/>
  <c r="J7390" i="6"/>
  <c r="K7390" i="6" s="1"/>
  <c r="L7390" i="6" s="1"/>
  <c r="J7388" i="6"/>
  <c r="K7388" i="6" s="1"/>
  <c r="L7388" i="6" s="1"/>
  <c r="J7386" i="6"/>
  <c r="K7386" i="6" s="1"/>
  <c r="L7386" i="6" s="1"/>
  <c r="J7384" i="6"/>
  <c r="K7384" i="6" s="1"/>
  <c r="L7384" i="6" s="1"/>
  <c r="J7382" i="6"/>
  <c r="K7382" i="6" s="1"/>
  <c r="L7382" i="6" s="1"/>
  <c r="J7380" i="6"/>
  <c r="K7380" i="6" s="1"/>
  <c r="L7380" i="6" s="1"/>
  <c r="J7378" i="6"/>
  <c r="K7378" i="6" s="1"/>
  <c r="L7378" i="6" s="1"/>
  <c r="J7376" i="6"/>
  <c r="K7376" i="6" s="1"/>
  <c r="L7376" i="6" s="1"/>
  <c r="J7374" i="6"/>
  <c r="K7374" i="6" s="1"/>
  <c r="L7374" i="6" s="1"/>
  <c r="J7372" i="6"/>
  <c r="K7372" i="6" s="1"/>
  <c r="L7372" i="6" s="1"/>
  <c r="J7370" i="6"/>
  <c r="K7370" i="6" s="1"/>
  <c r="L7370" i="6" s="1"/>
  <c r="J7368" i="6"/>
  <c r="K7368" i="6" s="1"/>
  <c r="L7368" i="6" s="1"/>
  <c r="J7366" i="6"/>
  <c r="K7366" i="6" s="1"/>
  <c r="L7366" i="6" s="1"/>
  <c r="J7364" i="6"/>
  <c r="K7364" i="6" s="1"/>
  <c r="L7364" i="6" s="1"/>
  <c r="J7362" i="6"/>
  <c r="K7362" i="6" s="1"/>
  <c r="L7362" i="6" s="1"/>
  <c r="J7360" i="6"/>
  <c r="K7360" i="6" s="1"/>
  <c r="L7360" i="6" s="1"/>
  <c r="J7358" i="6"/>
  <c r="K7358" i="6" s="1"/>
  <c r="L7358" i="6" s="1"/>
  <c r="J7356" i="6"/>
  <c r="K7356" i="6" s="1"/>
  <c r="L7356" i="6" s="1"/>
  <c r="J7354" i="6"/>
  <c r="K7354" i="6" s="1"/>
  <c r="L7354" i="6" s="1"/>
  <c r="J7352" i="6"/>
  <c r="K7352" i="6" s="1"/>
  <c r="L7352" i="6" s="1"/>
  <c r="J7350" i="6"/>
  <c r="K7350" i="6" s="1"/>
  <c r="L7350" i="6" s="1"/>
  <c r="J7348" i="6"/>
  <c r="K7348" i="6" s="1"/>
  <c r="L7348" i="6" s="1"/>
  <c r="J7346" i="6"/>
  <c r="K7346" i="6" s="1"/>
  <c r="L7346" i="6" s="1"/>
  <c r="J7395" i="6"/>
  <c r="K7395" i="6" s="1"/>
  <c r="L7395" i="6" s="1"/>
  <c r="J7340" i="6"/>
  <c r="K7340" i="6" s="1"/>
  <c r="L7340" i="6" s="1"/>
  <c r="J7332" i="6"/>
  <c r="K7332" i="6" s="1"/>
  <c r="L7332" i="6" s="1"/>
  <c r="J7324" i="6"/>
  <c r="K7324" i="6" s="1"/>
  <c r="L7324" i="6" s="1"/>
  <c r="J7316" i="6"/>
  <c r="K7316" i="6" s="1"/>
  <c r="L7316" i="6" s="1"/>
  <c r="J7308" i="6"/>
  <c r="K7308" i="6" s="1"/>
  <c r="L7308" i="6" s="1"/>
  <c r="J7403" i="6"/>
  <c r="K7403" i="6" s="1"/>
  <c r="L7403" i="6" s="1"/>
  <c r="J7338" i="6"/>
  <c r="K7338" i="6" s="1"/>
  <c r="L7338" i="6" s="1"/>
  <c r="J7330" i="6"/>
  <c r="K7330" i="6" s="1"/>
  <c r="L7330" i="6" s="1"/>
  <c r="J7322" i="6"/>
  <c r="K7322" i="6" s="1"/>
  <c r="L7322" i="6" s="1"/>
  <c r="J7314" i="6"/>
  <c r="K7314" i="6" s="1"/>
  <c r="L7314" i="6" s="1"/>
  <c r="J7306" i="6"/>
  <c r="K7306" i="6" s="1"/>
  <c r="L7306" i="6" s="1"/>
  <c r="J7431" i="6"/>
  <c r="K7431" i="6" s="1"/>
  <c r="L7431" i="6" s="1"/>
  <c r="J7411" i="6"/>
  <c r="K7411" i="6" s="1"/>
  <c r="L7411" i="6" s="1"/>
  <c r="J7344" i="6"/>
  <c r="K7344" i="6" s="1"/>
  <c r="L7344" i="6" s="1"/>
  <c r="J7336" i="6"/>
  <c r="K7336" i="6" s="1"/>
  <c r="L7336" i="6" s="1"/>
  <c r="J7328" i="6"/>
  <c r="K7328" i="6" s="1"/>
  <c r="L7328" i="6" s="1"/>
  <c r="J7320" i="6"/>
  <c r="K7320" i="6" s="1"/>
  <c r="L7320" i="6" s="1"/>
  <c r="J7312" i="6"/>
  <c r="K7312" i="6" s="1"/>
  <c r="L7312" i="6" s="1"/>
  <c r="J7304" i="6"/>
  <c r="K7304" i="6" s="1"/>
  <c r="L7304" i="6" s="1"/>
  <c r="J7419" i="6"/>
  <c r="K7419" i="6" s="1"/>
  <c r="L7419" i="6" s="1"/>
  <c r="J7342" i="6"/>
  <c r="K7342" i="6" s="1"/>
  <c r="L7342" i="6" s="1"/>
  <c r="J7334" i="6"/>
  <c r="K7334" i="6" s="1"/>
  <c r="L7334" i="6" s="1"/>
  <c r="J7326" i="6"/>
  <c r="K7326" i="6" s="1"/>
  <c r="L7326" i="6" s="1"/>
  <c r="J7318" i="6"/>
  <c r="K7318" i="6" s="1"/>
  <c r="L7318" i="6" s="1"/>
  <c r="J7310" i="6"/>
  <c r="K7310" i="6" s="1"/>
  <c r="L7310" i="6" s="1"/>
  <c r="J7302" i="6"/>
  <c r="K7302" i="6" s="1"/>
  <c r="L7302" i="6" s="1"/>
  <c r="J7300" i="6"/>
  <c r="K7300" i="6" s="1"/>
  <c r="L7300" i="6" s="1"/>
  <c r="J7298" i="6"/>
  <c r="K7298" i="6" s="1"/>
  <c r="L7298" i="6" s="1"/>
  <c r="J7296" i="6"/>
  <c r="K7296" i="6" s="1"/>
  <c r="L7296" i="6" s="1"/>
  <c r="J7294" i="6"/>
  <c r="K7294" i="6" s="1"/>
  <c r="L7294" i="6" s="1"/>
  <c r="J7292" i="6"/>
  <c r="K7292" i="6" s="1"/>
  <c r="L7292" i="6" s="1"/>
  <c r="J7290" i="6"/>
  <c r="K7290" i="6" s="1"/>
  <c r="L7290" i="6" s="1"/>
  <c r="J7288" i="6"/>
  <c r="K7288" i="6" s="1"/>
  <c r="L7288" i="6" s="1"/>
  <c r="J7286" i="6"/>
  <c r="K7286" i="6" s="1"/>
  <c r="L7286" i="6" s="1"/>
  <c r="J7284" i="6"/>
  <c r="K7284" i="6" s="1"/>
  <c r="L7284" i="6" s="1"/>
  <c r="J7282" i="6"/>
  <c r="K7282" i="6" s="1"/>
  <c r="L7282" i="6" s="1"/>
  <c r="J7297" i="6"/>
  <c r="K7297" i="6" s="1"/>
  <c r="L7297" i="6" s="1"/>
  <c r="J7293" i="6"/>
  <c r="K7293" i="6" s="1"/>
  <c r="L7293" i="6" s="1"/>
  <c r="J7285" i="6"/>
  <c r="K7285" i="6" s="1"/>
  <c r="L7285" i="6" s="1"/>
  <c r="J7295" i="6"/>
  <c r="K7295" i="6" s="1"/>
  <c r="L7295" i="6" s="1"/>
  <c r="J7287" i="6"/>
  <c r="K7287" i="6" s="1"/>
  <c r="L7287" i="6" s="1"/>
  <c r="J7280" i="6"/>
  <c r="K7280" i="6" s="1"/>
  <c r="L7280" i="6" s="1"/>
  <c r="J7278" i="6"/>
  <c r="K7278" i="6" s="1"/>
  <c r="L7278" i="6" s="1"/>
  <c r="J7276" i="6"/>
  <c r="K7276" i="6" s="1"/>
  <c r="L7276" i="6" s="1"/>
  <c r="J7274" i="6"/>
  <c r="K7274" i="6" s="1"/>
  <c r="L7274" i="6" s="1"/>
  <c r="J7272" i="6"/>
  <c r="K7272" i="6" s="1"/>
  <c r="L7272" i="6" s="1"/>
  <c r="J7270" i="6"/>
  <c r="K7270" i="6" s="1"/>
  <c r="L7270" i="6" s="1"/>
  <c r="J7268" i="6"/>
  <c r="K7268" i="6" s="1"/>
  <c r="L7268" i="6" s="1"/>
  <c r="J7266" i="6"/>
  <c r="K7266" i="6" s="1"/>
  <c r="L7266" i="6" s="1"/>
  <c r="J7264" i="6"/>
  <c r="K7264" i="6" s="1"/>
  <c r="L7264" i="6" s="1"/>
  <c r="J7262" i="6"/>
  <c r="K7262" i="6" s="1"/>
  <c r="L7262" i="6" s="1"/>
  <c r="J7260" i="6"/>
  <c r="K7260" i="6" s="1"/>
  <c r="L7260" i="6" s="1"/>
  <c r="J7258" i="6"/>
  <c r="K7258" i="6" s="1"/>
  <c r="L7258" i="6" s="1"/>
  <c r="J7256" i="6"/>
  <c r="K7256" i="6" s="1"/>
  <c r="L7256" i="6" s="1"/>
  <c r="J7254" i="6"/>
  <c r="K7254" i="6" s="1"/>
  <c r="L7254" i="6" s="1"/>
  <c r="J7252" i="6"/>
  <c r="K7252" i="6" s="1"/>
  <c r="L7252" i="6" s="1"/>
  <c r="J7250" i="6"/>
  <c r="K7250" i="6" s="1"/>
  <c r="L7250" i="6" s="1"/>
  <c r="J7248" i="6"/>
  <c r="K7248" i="6" s="1"/>
  <c r="L7248" i="6" s="1"/>
  <c r="J7246" i="6"/>
  <c r="K7246" i="6" s="1"/>
  <c r="L7246" i="6" s="1"/>
  <c r="J7244" i="6"/>
  <c r="K7244" i="6" s="1"/>
  <c r="L7244" i="6" s="1"/>
  <c r="J7242" i="6"/>
  <c r="K7242" i="6" s="1"/>
  <c r="L7242" i="6" s="1"/>
  <c r="J7240" i="6"/>
  <c r="K7240" i="6" s="1"/>
  <c r="L7240" i="6" s="1"/>
  <c r="J7238" i="6"/>
  <c r="K7238" i="6" s="1"/>
  <c r="L7238" i="6" s="1"/>
  <c r="J7236" i="6"/>
  <c r="K7236" i="6" s="1"/>
  <c r="L7236" i="6" s="1"/>
  <c r="J7234" i="6"/>
  <c r="K7234" i="6" s="1"/>
  <c r="L7234" i="6" s="1"/>
  <c r="J7232" i="6"/>
  <c r="K7232" i="6" s="1"/>
  <c r="L7232" i="6" s="1"/>
  <c r="J7230" i="6"/>
  <c r="K7230" i="6" s="1"/>
  <c r="L7230" i="6" s="1"/>
  <c r="J7228" i="6"/>
  <c r="K7228" i="6" s="1"/>
  <c r="L7228" i="6" s="1"/>
  <c r="J7226" i="6"/>
  <c r="K7226" i="6" s="1"/>
  <c r="L7226" i="6" s="1"/>
  <c r="J7224" i="6"/>
  <c r="K7224" i="6" s="1"/>
  <c r="L7224" i="6" s="1"/>
  <c r="J7222" i="6"/>
  <c r="K7222" i="6" s="1"/>
  <c r="L7222" i="6" s="1"/>
  <c r="J7220" i="6"/>
  <c r="K7220" i="6" s="1"/>
  <c r="L7220" i="6" s="1"/>
  <c r="J7218" i="6"/>
  <c r="K7218" i="6" s="1"/>
  <c r="L7218" i="6" s="1"/>
  <c r="J7216" i="6"/>
  <c r="K7216" i="6" s="1"/>
  <c r="L7216" i="6" s="1"/>
  <c r="J7214" i="6"/>
  <c r="K7214" i="6" s="1"/>
  <c r="L7214" i="6" s="1"/>
  <c r="J7212" i="6"/>
  <c r="K7212" i="6" s="1"/>
  <c r="L7212" i="6" s="1"/>
  <c r="J7210" i="6"/>
  <c r="K7210" i="6" s="1"/>
  <c r="L7210" i="6" s="1"/>
  <c r="J7208" i="6"/>
  <c r="K7208" i="6" s="1"/>
  <c r="L7208" i="6" s="1"/>
  <c r="J7206" i="6"/>
  <c r="K7206" i="6" s="1"/>
  <c r="L7206" i="6" s="1"/>
  <c r="J7204" i="6"/>
  <c r="K7204" i="6" s="1"/>
  <c r="L7204" i="6" s="1"/>
  <c r="J7202" i="6"/>
  <c r="K7202" i="6" s="1"/>
  <c r="L7202" i="6" s="1"/>
  <c r="J7200" i="6"/>
  <c r="K7200" i="6" s="1"/>
  <c r="L7200" i="6" s="1"/>
  <c r="J7198" i="6"/>
  <c r="K7198" i="6" s="1"/>
  <c r="L7198" i="6" s="1"/>
  <c r="J7196" i="6"/>
  <c r="K7196" i="6" s="1"/>
  <c r="L7196" i="6" s="1"/>
  <c r="J7194" i="6"/>
  <c r="K7194" i="6" s="1"/>
  <c r="L7194" i="6" s="1"/>
  <c r="J7192" i="6"/>
  <c r="K7192" i="6" s="1"/>
  <c r="L7192" i="6" s="1"/>
  <c r="J7190" i="6"/>
  <c r="K7190" i="6" s="1"/>
  <c r="L7190" i="6" s="1"/>
  <c r="J7188" i="6"/>
  <c r="K7188" i="6" s="1"/>
  <c r="L7188" i="6" s="1"/>
  <c r="J7186" i="6"/>
  <c r="K7186" i="6" s="1"/>
  <c r="L7186" i="6" s="1"/>
  <c r="J7301" i="6"/>
  <c r="K7301" i="6" s="1"/>
  <c r="L7301" i="6" s="1"/>
  <c r="J7289" i="6"/>
  <c r="K7289" i="6" s="1"/>
  <c r="L7289" i="6" s="1"/>
  <c r="J7281" i="6"/>
  <c r="K7281" i="6" s="1"/>
  <c r="L7281" i="6" s="1"/>
  <c r="J7299" i="6"/>
  <c r="K7299" i="6" s="1"/>
  <c r="L7299" i="6" s="1"/>
  <c r="J7291" i="6"/>
  <c r="K7291" i="6" s="1"/>
  <c r="L7291" i="6" s="1"/>
  <c r="J7283" i="6"/>
  <c r="K7283" i="6" s="1"/>
  <c r="L7283" i="6" s="1"/>
  <c r="J7279" i="6"/>
  <c r="K7279" i="6" s="1"/>
  <c r="L7279" i="6" s="1"/>
  <c r="J7277" i="6"/>
  <c r="K7277" i="6" s="1"/>
  <c r="L7277" i="6" s="1"/>
  <c r="J7275" i="6"/>
  <c r="K7275" i="6" s="1"/>
  <c r="L7275" i="6" s="1"/>
  <c r="J7273" i="6"/>
  <c r="K7273" i="6" s="1"/>
  <c r="L7273" i="6" s="1"/>
  <c r="J7271" i="6"/>
  <c r="K7271" i="6" s="1"/>
  <c r="L7271" i="6" s="1"/>
  <c r="J7269" i="6"/>
  <c r="K7269" i="6" s="1"/>
  <c r="L7269" i="6" s="1"/>
  <c r="J7267" i="6"/>
  <c r="K7267" i="6" s="1"/>
  <c r="L7267" i="6" s="1"/>
  <c r="J7265" i="6"/>
  <c r="K7265" i="6" s="1"/>
  <c r="L7265" i="6" s="1"/>
  <c r="J7263" i="6"/>
  <c r="K7263" i="6" s="1"/>
  <c r="L7263" i="6" s="1"/>
  <c r="J7261" i="6"/>
  <c r="K7261" i="6" s="1"/>
  <c r="L7261" i="6" s="1"/>
  <c r="J7259" i="6"/>
  <c r="K7259" i="6" s="1"/>
  <c r="L7259" i="6" s="1"/>
  <c r="J7257" i="6"/>
  <c r="K7257" i="6" s="1"/>
  <c r="L7257" i="6" s="1"/>
  <c r="J7255" i="6"/>
  <c r="K7255" i="6" s="1"/>
  <c r="L7255" i="6" s="1"/>
  <c r="J7253" i="6"/>
  <c r="K7253" i="6" s="1"/>
  <c r="L7253" i="6" s="1"/>
  <c r="J7251" i="6"/>
  <c r="K7251" i="6" s="1"/>
  <c r="L7251" i="6" s="1"/>
  <c r="J7249" i="6"/>
  <c r="K7249" i="6" s="1"/>
  <c r="L7249" i="6" s="1"/>
  <c r="J7247" i="6"/>
  <c r="K7247" i="6" s="1"/>
  <c r="L7247" i="6" s="1"/>
  <c r="J7245" i="6"/>
  <c r="K7245" i="6" s="1"/>
  <c r="L7245" i="6" s="1"/>
  <c r="J7243" i="6"/>
  <c r="K7243" i="6" s="1"/>
  <c r="L7243" i="6" s="1"/>
  <c r="J7241" i="6"/>
  <c r="K7241" i="6" s="1"/>
  <c r="L7241" i="6" s="1"/>
  <c r="J7239" i="6"/>
  <c r="K7239" i="6" s="1"/>
  <c r="L7239" i="6" s="1"/>
  <c r="J7237" i="6"/>
  <c r="K7237" i="6" s="1"/>
  <c r="L7237" i="6" s="1"/>
  <c r="J7235" i="6"/>
  <c r="K7235" i="6" s="1"/>
  <c r="L7235" i="6" s="1"/>
  <c r="J7233" i="6"/>
  <c r="K7233" i="6" s="1"/>
  <c r="L7233" i="6" s="1"/>
  <c r="J7231" i="6"/>
  <c r="K7231" i="6" s="1"/>
  <c r="L7231" i="6" s="1"/>
  <c r="J7229" i="6"/>
  <c r="K7229" i="6" s="1"/>
  <c r="L7229" i="6" s="1"/>
  <c r="J7227" i="6"/>
  <c r="K7227" i="6" s="1"/>
  <c r="L7227" i="6" s="1"/>
  <c r="J7225" i="6"/>
  <c r="K7225" i="6" s="1"/>
  <c r="L7225" i="6" s="1"/>
  <c r="J7223" i="6"/>
  <c r="K7223" i="6" s="1"/>
  <c r="L7223" i="6" s="1"/>
  <c r="J7221" i="6"/>
  <c r="K7221" i="6" s="1"/>
  <c r="L7221" i="6" s="1"/>
  <c r="J7219" i="6"/>
  <c r="K7219" i="6" s="1"/>
  <c r="L7219" i="6" s="1"/>
  <c r="J7217" i="6"/>
  <c r="K7217" i="6" s="1"/>
  <c r="L7217" i="6" s="1"/>
  <c r="J7215" i="6"/>
  <c r="K7215" i="6" s="1"/>
  <c r="L7215" i="6" s="1"/>
  <c r="J7213" i="6"/>
  <c r="K7213" i="6" s="1"/>
  <c r="L7213" i="6" s="1"/>
  <c r="J7211" i="6"/>
  <c r="K7211" i="6" s="1"/>
  <c r="L7211" i="6" s="1"/>
  <c r="J7209" i="6"/>
  <c r="K7209" i="6" s="1"/>
  <c r="L7209" i="6" s="1"/>
  <c r="J7207" i="6"/>
  <c r="K7207" i="6" s="1"/>
  <c r="L7207" i="6" s="1"/>
  <c r="J7205" i="6"/>
  <c r="K7205" i="6" s="1"/>
  <c r="L7205" i="6" s="1"/>
  <c r="J7203" i="6"/>
  <c r="K7203" i="6" s="1"/>
  <c r="L7203" i="6" s="1"/>
  <c r="J7201" i="6"/>
  <c r="K7201" i="6" s="1"/>
  <c r="L7201" i="6" s="1"/>
  <c r="J7199" i="6"/>
  <c r="K7199" i="6" s="1"/>
  <c r="L7199" i="6" s="1"/>
  <c r="J7197" i="6"/>
  <c r="K7197" i="6" s="1"/>
  <c r="L7197" i="6" s="1"/>
  <c r="J7195" i="6"/>
  <c r="K7195" i="6" s="1"/>
  <c r="L7195" i="6" s="1"/>
  <c r="J7193" i="6"/>
  <c r="K7193" i="6" s="1"/>
  <c r="L7193" i="6" s="1"/>
  <c r="J7191" i="6"/>
  <c r="K7191" i="6" s="1"/>
  <c r="L7191" i="6" s="1"/>
  <c r="J7189" i="6"/>
  <c r="K7189" i="6" s="1"/>
  <c r="L7189" i="6" s="1"/>
  <c r="J7187" i="6"/>
  <c r="K7187" i="6" s="1"/>
  <c r="L7187" i="6" s="1"/>
  <c r="J7185" i="6"/>
  <c r="K7185" i="6" s="1"/>
  <c r="L7185" i="6" s="1"/>
  <c r="J7183" i="6"/>
  <c r="K7183" i="6" s="1"/>
  <c r="L7183" i="6" s="1"/>
  <c r="J7181" i="6"/>
  <c r="K7181" i="6" s="1"/>
  <c r="L7181" i="6" s="1"/>
  <c r="J7179" i="6"/>
  <c r="K7179" i="6" s="1"/>
  <c r="L7179" i="6" s="1"/>
  <c r="J7177" i="6"/>
  <c r="K7177" i="6" s="1"/>
  <c r="L7177" i="6" s="1"/>
  <c r="J7175" i="6"/>
  <c r="K7175" i="6" s="1"/>
  <c r="L7175" i="6" s="1"/>
  <c r="J7173" i="6"/>
  <c r="K7173" i="6" s="1"/>
  <c r="L7173" i="6" s="1"/>
  <c r="J7171" i="6"/>
  <c r="K7171" i="6" s="1"/>
  <c r="L7171" i="6" s="1"/>
  <c r="J7180" i="6"/>
  <c r="K7180" i="6" s="1"/>
  <c r="L7180" i="6" s="1"/>
  <c r="J7172" i="6"/>
  <c r="K7172" i="6" s="1"/>
  <c r="L7172" i="6" s="1"/>
  <c r="J7170" i="6"/>
  <c r="K7170" i="6" s="1"/>
  <c r="L7170" i="6" s="1"/>
  <c r="J7182" i="6"/>
  <c r="K7182" i="6" s="1"/>
  <c r="L7182" i="6" s="1"/>
  <c r="J7174" i="6"/>
  <c r="K7174" i="6" s="1"/>
  <c r="L7174" i="6" s="1"/>
  <c r="J7169" i="6"/>
  <c r="K7169" i="6" s="1"/>
  <c r="L7169" i="6" s="1"/>
  <c r="J7167" i="6"/>
  <c r="K7167" i="6" s="1"/>
  <c r="L7167" i="6" s="1"/>
  <c r="J7165" i="6"/>
  <c r="K7165" i="6" s="1"/>
  <c r="L7165" i="6" s="1"/>
  <c r="J7163" i="6"/>
  <c r="K7163" i="6" s="1"/>
  <c r="L7163" i="6" s="1"/>
  <c r="J7161" i="6"/>
  <c r="K7161" i="6" s="1"/>
  <c r="L7161" i="6" s="1"/>
  <c r="J7159" i="6"/>
  <c r="K7159" i="6" s="1"/>
  <c r="L7159" i="6" s="1"/>
  <c r="J7157" i="6"/>
  <c r="K7157" i="6" s="1"/>
  <c r="L7157" i="6" s="1"/>
  <c r="J7155" i="6"/>
  <c r="K7155" i="6" s="1"/>
  <c r="L7155" i="6" s="1"/>
  <c r="J7153" i="6"/>
  <c r="K7153" i="6" s="1"/>
  <c r="L7153" i="6" s="1"/>
  <c r="J7151" i="6"/>
  <c r="K7151" i="6" s="1"/>
  <c r="L7151" i="6" s="1"/>
  <c r="J7149" i="6"/>
  <c r="K7149" i="6" s="1"/>
  <c r="L7149" i="6" s="1"/>
  <c r="J7147" i="6"/>
  <c r="K7147" i="6" s="1"/>
  <c r="L7147" i="6" s="1"/>
  <c r="J7145" i="6"/>
  <c r="K7145" i="6" s="1"/>
  <c r="L7145" i="6" s="1"/>
  <c r="J7143" i="6"/>
  <c r="K7143" i="6" s="1"/>
  <c r="L7143" i="6" s="1"/>
  <c r="J7141" i="6"/>
  <c r="K7141" i="6" s="1"/>
  <c r="L7141" i="6" s="1"/>
  <c r="J7139" i="6"/>
  <c r="K7139" i="6" s="1"/>
  <c r="L7139" i="6" s="1"/>
  <c r="J7137" i="6"/>
  <c r="K7137" i="6" s="1"/>
  <c r="L7137" i="6" s="1"/>
  <c r="J7135" i="6"/>
  <c r="K7135" i="6" s="1"/>
  <c r="L7135" i="6" s="1"/>
  <c r="J7133" i="6"/>
  <c r="K7133" i="6" s="1"/>
  <c r="L7133" i="6" s="1"/>
  <c r="J7131" i="6"/>
  <c r="K7131" i="6" s="1"/>
  <c r="L7131" i="6" s="1"/>
  <c r="J7129" i="6"/>
  <c r="K7129" i="6" s="1"/>
  <c r="L7129" i="6" s="1"/>
  <c r="J7127" i="6"/>
  <c r="K7127" i="6" s="1"/>
  <c r="L7127" i="6" s="1"/>
  <c r="J7125" i="6"/>
  <c r="K7125" i="6" s="1"/>
  <c r="L7125" i="6" s="1"/>
  <c r="J7123" i="6"/>
  <c r="K7123" i="6" s="1"/>
  <c r="L7123" i="6" s="1"/>
  <c r="J7121" i="6"/>
  <c r="K7121" i="6" s="1"/>
  <c r="L7121" i="6" s="1"/>
  <c r="J7119" i="6"/>
  <c r="K7119" i="6" s="1"/>
  <c r="L7119" i="6" s="1"/>
  <c r="J7117" i="6"/>
  <c r="K7117" i="6" s="1"/>
  <c r="L7117" i="6" s="1"/>
  <c r="J7115" i="6"/>
  <c r="K7115" i="6" s="1"/>
  <c r="L7115" i="6" s="1"/>
  <c r="J7113" i="6"/>
  <c r="K7113" i="6" s="1"/>
  <c r="L7113" i="6" s="1"/>
  <c r="J7111" i="6"/>
  <c r="K7111" i="6" s="1"/>
  <c r="L7111" i="6" s="1"/>
  <c r="J7109" i="6"/>
  <c r="K7109" i="6" s="1"/>
  <c r="L7109" i="6" s="1"/>
  <c r="J7107" i="6"/>
  <c r="K7107" i="6" s="1"/>
  <c r="L7107" i="6" s="1"/>
  <c r="J7105" i="6"/>
  <c r="K7105" i="6" s="1"/>
  <c r="L7105" i="6" s="1"/>
  <c r="J7103" i="6"/>
  <c r="K7103" i="6" s="1"/>
  <c r="L7103" i="6" s="1"/>
  <c r="J7101" i="6"/>
  <c r="K7101" i="6" s="1"/>
  <c r="L7101" i="6" s="1"/>
  <c r="J7099" i="6"/>
  <c r="K7099" i="6" s="1"/>
  <c r="L7099" i="6" s="1"/>
  <c r="J7097" i="6"/>
  <c r="K7097" i="6" s="1"/>
  <c r="L7097" i="6" s="1"/>
  <c r="J7095" i="6"/>
  <c r="K7095" i="6" s="1"/>
  <c r="L7095" i="6" s="1"/>
  <c r="J7093" i="6"/>
  <c r="K7093" i="6" s="1"/>
  <c r="L7093" i="6" s="1"/>
  <c r="J7091" i="6"/>
  <c r="K7091" i="6" s="1"/>
  <c r="L7091" i="6" s="1"/>
  <c r="J7089" i="6"/>
  <c r="K7089" i="6" s="1"/>
  <c r="L7089" i="6" s="1"/>
  <c r="J7087" i="6"/>
  <c r="K7087" i="6" s="1"/>
  <c r="L7087" i="6" s="1"/>
  <c r="J7085" i="6"/>
  <c r="K7085" i="6" s="1"/>
  <c r="L7085" i="6" s="1"/>
  <c r="J7083" i="6"/>
  <c r="K7083" i="6" s="1"/>
  <c r="L7083" i="6" s="1"/>
  <c r="J7081" i="6"/>
  <c r="K7081" i="6" s="1"/>
  <c r="L7081" i="6" s="1"/>
  <c r="J7079" i="6"/>
  <c r="K7079" i="6" s="1"/>
  <c r="L7079" i="6" s="1"/>
  <c r="J7077" i="6"/>
  <c r="K7077" i="6" s="1"/>
  <c r="L7077" i="6" s="1"/>
  <c r="J7075" i="6"/>
  <c r="K7075" i="6" s="1"/>
  <c r="L7075" i="6" s="1"/>
  <c r="J7073" i="6"/>
  <c r="K7073" i="6" s="1"/>
  <c r="L7073" i="6" s="1"/>
  <c r="J7071" i="6"/>
  <c r="K7071" i="6" s="1"/>
  <c r="L7071" i="6" s="1"/>
  <c r="J7069" i="6"/>
  <c r="K7069" i="6" s="1"/>
  <c r="L7069" i="6" s="1"/>
  <c r="J7067" i="6"/>
  <c r="K7067" i="6" s="1"/>
  <c r="L7067" i="6" s="1"/>
  <c r="J7065" i="6"/>
  <c r="K7065" i="6" s="1"/>
  <c r="L7065" i="6" s="1"/>
  <c r="J7063" i="6"/>
  <c r="K7063" i="6" s="1"/>
  <c r="L7063" i="6" s="1"/>
  <c r="J7061" i="6"/>
  <c r="K7061" i="6" s="1"/>
  <c r="L7061" i="6" s="1"/>
  <c r="J7059" i="6"/>
  <c r="K7059" i="6" s="1"/>
  <c r="L7059" i="6" s="1"/>
  <c r="J7057" i="6"/>
  <c r="K7057" i="6" s="1"/>
  <c r="L7057" i="6" s="1"/>
  <c r="J7055" i="6"/>
  <c r="K7055" i="6" s="1"/>
  <c r="L7055" i="6" s="1"/>
  <c r="J7053" i="6"/>
  <c r="K7053" i="6" s="1"/>
  <c r="L7053" i="6" s="1"/>
  <c r="J7051" i="6"/>
  <c r="K7051" i="6" s="1"/>
  <c r="L7051" i="6" s="1"/>
  <c r="J7049" i="6"/>
  <c r="K7049" i="6" s="1"/>
  <c r="L7049" i="6" s="1"/>
  <c r="J7047" i="6"/>
  <c r="K7047" i="6" s="1"/>
  <c r="L7047" i="6" s="1"/>
  <c r="J7045" i="6"/>
  <c r="K7045" i="6" s="1"/>
  <c r="L7045" i="6" s="1"/>
  <c r="J7043" i="6"/>
  <c r="K7043" i="6" s="1"/>
  <c r="L7043" i="6" s="1"/>
  <c r="J7041" i="6"/>
  <c r="K7041" i="6" s="1"/>
  <c r="L7041" i="6" s="1"/>
  <c r="J7039" i="6"/>
  <c r="K7039" i="6" s="1"/>
  <c r="L7039" i="6" s="1"/>
  <c r="J7037" i="6"/>
  <c r="K7037" i="6" s="1"/>
  <c r="L7037" i="6" s="1"/>
  <c r="J7184" i="6"/>
  <c r="K7184" i="6" s="1"/>
  <c r="L7184" i="6" s="1"/>
  <c r="J7176" i="6"/>
  <c r="K7176" i="6" s="1"/>
  <c r="L7176" i="6" s="1"/>
  <c r="J7178" i="6"/>
  <c r="K7178" i="6" s="1"/>
  <c r="L7178" i="6" s="1"/>
  <c r="J7168" i="6"/>
  <c r="K7168" i="6" s="1"/>
  <c r="L7168" i="6" s="1"/>
  <c r="J7166" i="6"/>
  <c r="K7166" i="6" s="1"/>
  <c r="L7166" i="6" s="1"/>
  <c r="J7164" i="6"/>
  <c r="K7164" i="6" s="1"/>
  <c r="L7164" i="6" s="1"/>
  <c r="J7162" i="6"/>
  <c r="K7162" i="6" s="1"/>
  <c r="L7162" i="6" s="1"/>
  <c r="J7160" i="6"/>
  <c r="K7160" i="6" s="1"/>
  <c r="L7160" i="6" s="1"/>
  <c r="J7158" i="6"/>
  <c r="K7158" i="6" s="1"/>
  <c r="L7158" i="6" s="1"/>
  <c r="J7156" i="6"/>
  <c r="K7156" i="6" s="1"/>
  <c r="L7156" i="6" s="1"/>
  <c r="J7154" i="6"/>
  <c r="K7154" i="6" s="1"/>
  <c r="L7154" i="6" s="1"/>
  <c r="J7152" i="6"/>
  <c r="K7152" i="6" s="1"/>
  <c r="L7152" i="6" s="1"/>
  <c r="J7150" i="6"/>
  <c r="K7150" i="6" s="1"/>
  <c r="L7150" i="6" s="1"/>
  <c r="J7148" i="6"/>
  <c r="K7148" i="6" s="1"/>
  <c r="L7148" i="6" s="1"/>
  <c r="J7146" i="6"/>
  <c r="K7146" i="6" s="1"/>
  <c r="L7146" i="6" s="1"/>
  <c r="J7144" i="6"/>
  <c r="K7144" i="6" s="1"/>
  <c r="L7144" i="6" s="1"/>
  <c r="J7142" i="6"/>
  <c r="K7142" i="6" s="1"/>
  <c r="L7142" i="6" s="1"/>
  <c r="J7140" i="6"/>
  <c r="K7140" i="6" s="1"/>
  <c r="L7140" i="6" s="1"/>
  <c r="J7138" i="6"/>
  <c r="K7138" i="6" s="1"/>
  <c r="L7138" i="6" s="1"/>
  <c r="J7136" i="6"/>
  <c r="K7136" i="6" s="1"/>
  <c r="L7136" i="6" s="1"/>
  <c r="J7134" i="6"/>
  <c r="K7134" i="6" s="1"/>
  <c r="L7134" i="6" s="1"/>
  <c r="J7132" i="6"/>
  <c r="K7132" i="6" s="1"/>
  <c r="L7132" i="6" s="1"/>
  <c r="J7130" i="6"/>
  <c r="K7130" i="6" s="1"/>
  <c r="L7130" i="6" s="1"/>
  <c r="J7128" i="6"/>
  <c r="K7128" i="6" s="1"/>
  <c r="L7128" i="6" s="1"/>
  <c r="J7126" i="6"/>
  <c r="K7126" i="6" s="1"/>
  <c r="L7126" i="6" s="1"/>
  <c r="J7124" i="6"/>
  <c r="K7124" i="6" s="1"/>
  <c r="L7124" i="6" s="1"/>
  <c r="J7122" i="6"/>
  <c r="K7122" i="6" s="1"/>
  <c r="L7122" i="6" s="1"/>
  <c r="J7120" i="6"/>
  <c r="K7120" i="6" s="1"/>
  <c r="L7120" i="6" s="1"/>
  <c r="J7118" i="6"/>
  <c r="K7118" i="6" s="1"/>
  <c r="L7118" i="6" s="1"/>
  <c r="J7116" i="6"/>
  <c r="K7116" i="6" s="1"/>
  <c r="L7116" i="6" s="1"/>
  <c r="J7114" i="6"/>
  <c r="K7114" i="6" s="1"/>
  <c r="L7114" i="6" s="1"/>
  <c r="J7112" i="6"/>
  <c r="K7112" i="6" s="1"/>
  <c r="L7112" i="6" s="1"/>
  <c r="J7110" i="6"/>
  <c r="K7110" i="6" s="1"/>
  <c r="L7110" i="6" s="1"/>
  <c r="J7108" i="6"/>
  <c r="K7108" i="6" s="1"/>
  <c r="L7108" i="6" s="1"/>
  <c r="J7106" i="6"/>
  <c r="K7106" i="6" s="1"/>
  <c r="L7106" i="6" s="1"/>
  <c r="J7104" i="6"/>
  <c r="K7104" i="6" s="1"/>
  <c r="L7104" i="6" s="1"/>
  <c r="J7102" i="6"/>
  <c r="K7102" i="6" s="1"/>
  <c r="L7102" i="6" s="1"/>
  <c r="J7100" i="6"/>
  <c r="K7100" i="6" s="1"/>
  <c r="L7100" i="6" s="1"/>
  <c r="J7098" i="6"/>
  <c r="K7098" i="6" s="1"/>
  <c r="L7098" i="6" s="1"/>
  <c r="J7096" i="6"/>
  <c r="K7096" i="6" s="1"/>
  <c r="L7096" i="6" s="1"/>
  <c r="J7094" i="6"/>
  <c r="K7094" i="6" s="1"/>
  <c r="L7094" i="6" s="1"/>
  <c r="J7092" i="6"/>
  <c r="K7092" i="6" s="1"/>
  <c r="L7092" i="6" s="1"/>
  <c r="J7090" i="6"/>
  <c r="K7090" i="6" s="1"/>
  <c r="L7090" i="6" s="1"/>
  <c r="J7088" i="6"/>
  <c r="K7088" i="6" s="1"/>
  <c r="L7088" i="6" s="1"/>
  <c r="J7086" i="6"/>
  <c r="K7086" i="6" s="1"/>
  <c r="L7086" i="6" s="1"/>
  <c r="J7084" i="6"/>
  <c r="K7084" i="6" s="1"/>
  <c r="L7084" i="6" s="1"/>
  <c r="J7082" i="6"/>
  <c r="K7082" i="6" s="1"/>
  <c r="L7082" i="6" s="1"/>
  <c r="J7080" i="6"/>
  <c r="K7080" i="6" s="1"/>
  <c r="L7080" i="6" s="1"/>
  <c r="J7078" i="6"/>
  <c r="K7078" i="6" s="1"/>
  <c r="L7078" i="6" s="1"/>
  <c r="J7076" i="6"/>
  <c r="K7076" i="6" s="1"/>
  <c r="L7076" i="6" s="1"/>
  <c r="J7074" i="6"/>
  <c r="K7074" i="6" s="1"/>
  <c r="L7074" i="6" s="1"/>
  <c r="J7072" i="6"/>
  <c r="K7072" i="6" s="1"/>
  <c r="L7072" i="6" s="1"/>
  <c r="J7070" i="6"/>
  <c r="K7070" i="6" s="1"/>
  <c r="L7070" i="6" s="1"/>
  <c r="J7068" i="6"/>
  <c r="K7068" i="6" s="1"/>
  <c r="L7068" i="6" s="1"/>
  <c r="J7066" i="6"/>
  <c r="K7066" i="6" s="1"/>
  <c r="L7066" i="6" s="1"/>
  <c r="J7064" i="6"/>
  <c r="K7064" i="6" s="1"/>
  <c r="L7064" i="6" s="1"/>
  <c r="J7062" i="6"/>
  <c r="K7062" i="6" s="1"/>
  <c r="L7062" i="6" s="1"/>
  <c r="J7060" i="6"/>
  <c r="K7060" i="6" s="1"/>
  <c r="L7060" i="6" s="1"/>
  <c r="J7058" i="6"/>
  <c r="K7058" i="6" s="1"/>
  <c r="L7058" i="6" s="1"/>
  <c r="J7056" i="6"/>
  <c r="K7056" i="6" s="1"/>
  <c r="L7056" i="6" s="1"/>
  <c r="J7054" i="6"/>
  <c r="K7054" i="6" s="1"/>
  <c r="L7054" i="6" s="1"/>
  <c r="J7052" i="6"/>
  <c r="K7052" i="6" s="1"/>
  <c r="L7052" i="6" s="1"/>
  <c r="J7050" i="6"/>
  <c r="K7050" i="6" s="1"/>
  <c r="L7050" i="6" s="1"/>
  <c r="J7048" i="6"/>
  <c r="K7048" i="6" s="1"/>
  <c r="L7048" i="6" s="1"/>
  <c r="J7046" i="6"/>
  <c r="K7046" i="6" s="1"/>
  <c r="L7046" i="6" s="1"/>
  <c r="J7044" i="6"/>
  <c r="K7044" i="6" s="1"/>
  <c r="L7044" i="6" s="1"/>
  <c r="J7042" i="6"/>
  <c r="K7042" i="6" s="1"/>
  <c r="L7042" i="6" s="1"/>
  <c r="J7040" i="6"/>
  <c r="K7040" i="6" s="1"/>
  <c r="L7040" i="6" s="1"/>
  <c r="J7038" i="6"/>
  <c r="K7038" i="6" s="1"/>
  <c r="L7038" i="6" s="1"/>
  <c r="J7036" i="6"/>
  <c r="K7036" i="6" s="1"/>
  <c r="L7036" i="6" s="1"/>
  <c r="J7034" i="6"/>
  <c r="K7034" i="6" s="1"/>
  <c r="L7034" i="6" s="1"/>
  <c r="J7032" i="6"/>
  <c r="K7032" i="6" s="1"/>
  <c r="L7032" i="6" s="1"/>
  <c r="J7030" i="6"/>
  <c r="K7030" i="6" s="1"/>
  <c r="L7030" i="6" s="1"/>
  <c r="J7028" i="6"/>
  <c r="K7028" i="6" s="1"/>
  <c r="L7028" i="6" s="1"/>
  <c r="J7026" i="6"/>
  <c r="K7026" i="6" s="1"/>
  <c r="L7026" i="6" s="1"/>
  <c r="J7024" i="6"/>
  <c r="K7024" i="6" s="1"/>
  <c r="L7024" i="6" s="1"/>
  <c r="J7022" i="6"/>
  <c r="K7022" i="6" s="1"/>
  <c r="L7022" i="6" s="1"/>
  <c r="J7020" i="6"/>
  <c r="K7020" i="6" s="1"/>
  <c r="L7020" i="6" s="1"/>
  <c r="J7018" i="6"/>
  <c r="K7018" i="6" s="1"/>
  <c r="L7018" i="6" s="1"/>
  <c r="J7016" i="6"/>
  <c r="K7016" i="6" s="1"/>
  <c r="L7016" i="6" s="1"/>
  <c r="J7014" i="6"/>
  <c r="K7014" i="6" s="1"/>
  <c r="L7014" i="6" s="1"/>
  <c r="J7012" i="6"/>
  <c r="K7012" i="6" s="1"/>
  <c r="L7012" i="6" s="1"/>
  <c r="J7010" i="6"/>
  <c r="K7010" i="6" s="1"/>
  <c r="L7010" i="6" s="1"/>
  <c r="J7008" i="6"/>
  <c r="K7008" i="6" s="1"/>
  <c r="L7008" i="6" s="1"/>
  <c r="J7006" i="6"/>
  <c r="K7006" i="6" s="1"/>
  <c r="L7006" i="6" s="1"/>
  <c r="J7004" i="6"/>
  <c r="K7004" i="6" s="1"/>
  <c r="L7004" i="6" s="1"/>
  <c r="J7002" i="6"/>
  <c r="K7002" i="6" s="1"/>
  <c r="L7002" i="6" s="1"/>
  <c r="J7000" i="6"/>
  <c r="K7000" i="6" s="1"/>
  <c r="L7000" i="6" s="1"/>
  <c r="J6998" i="6"/>
  <c r="K6998" i="6" s="1"/>
  <c r="L6998" i="6" s="1"/>
  <c r="J6996" i="6"/>
  <c r="K6996" i="6" s="1"/>
  <c r="L6996" i="6" s="1"/>
  <c r="J6994" i="6"/>
  <c r="K6994" i="6" s="1"/>
  <c r="L6994" i="6" s="1"/>
  <c r="J7031" i="6"/>
  <c r="K7031" i="6" s="1"/>
  <c r="L7031" i="6" s="1"/>
  <c r="J7023" i="6"/>
  <c r="K7023" i="6" s="1"/>
  <c r="L7023" i="6" s="1"/>
  <c r="J7015" i="6"/>
  <c r="K7015" i="6" s="1"/>
  <c r="L7015" i="6" s="1"/>
  <c r="J7007" i="6"/>
  <c r="K7007" i="6" s="1"/>
  <c r="L7007" i="6" s="1"/>
  <c r="J7003" i="6"/>
  <c r="K7003" i="6" s="1"/>
  <c r="L7003" i="6" s="1"/>
  <c r="J6995" i="6"/>
  <c r="K6995" i="6" s="1"/>
  <c r="L6995" i="6" s="1"/>
  <c r="J6992" i="6"/>
  <c r="K6992" i="6" s="1"/>
  <c r="L6992" i="6" s="1"/>
  <c r="J6990" i="6"/>
  <c r="K6990" i="6" s="1"/>
  <c r="L6990" i="6" s="1"/>
  <c r="J6988" i="6"/>
  <c r="K6988" i="6" s="1"/>
  <c r="L6988" i="6" s="1"/>
  <c r="J6986" i="6"/>
  <c r="K6986" i="6" s="1"/>
  <c r="L6986" i="6" s="1"/>
  <c r="J6984" i="6"/>
  <c r="K6984" i="6" s="1"/>
  <c r="L6984" i="6" s="1"/>
  <c r="J6982" i="6"/>
  <c r="K6982" i="6" s="1"/>
  <c r="L6982" i="6" s="1"/>
  <c r="J6980" i="6"/>
  <c r="K6980" i="6" s="1"/>
  <c r="L6980" i="6" s="1"/>
  <c r="J6978" i="6"/>
  <c r="K6978" i="6" s="1"/>
  <c r="L6978" i="6" s="1"/>
  <c r="J6976" i="6"/>
  <c r="K6976" i="6" s="1"/>
  <c r="L6976" i="6" s="1"/>
  <c r="J6974" i="6"/>
  <c r="K6974" i="6" s="1"/>
  <c r="L6974" i="6" s="1"/>
  <c r="J6972" i="6"/>
  <c r="K6972" i="6" s="1"/>
  <c r="L6972" i="6" s="1"/>
  <c r="J6970" i="6"/>
  <c r="K6970" i="6" s="1"/>
  <c r="L6970" i="6" s="1"/>
  <c r="J6968" i="6"/>
  <c r="K6968" i="6" s="1"/>
  <c r="L6968" i="6" s="1"/>
  <c r="J6966" i="6"/>
  <c r="K6966" i="6" s="1"/>
  <c r="L6966" i="6" s="1"/>
  <c r="J6964" i="6"/>
  <c r="K6964" i="6" s="1"/>
  <c r="L6964" i="6" s="1"/>
  <c r="J6962" i="6"/>
  <c r="K6962" i="6" s="1"/>
  <c r="L6962" i="6" s="1"/>
  <c r="J6960" i="6"/>
  <c r="K6960" i="6" s="1"/>
  <c r="L6960" i="6" s="1"/>
  <c r="J6958" i="6"/>
  <c r="K6958" i="6" s="1"/>
  <c r="L6958" i="6" s="1"/>
  <c r="J6956" i="6"/>
  <c r="K6956" i="6" s="1"/>
  <c r="L6956" i="6" s="1"/>
  <c r="J6954" i="6"/>
  <c r="K6954" i="6" s="1"/>
  <c r="L6954" i="6" s="1"/>
  <c r="J6952" i="6"/>
  <c r="K6952" i="6" s="1"/>
  <c r="L6952" i="6" s="1"/>
  <c r="J6950" i="6"/>
  <c r="K6950" i="6" s="1"/>
  <c r="L6950" i="6" s="1"/>
  <c r="J6948" i="6"/>
  <c r="K6948" i="6" s="1"/>
  <c r="L6948" i="6" s="1"/>
  <c r="J6946" i="6"/>
  <c r="K6946" i="6" s="1"/>
  <c r="L6946" i="6" s="1"/>
  <c r="J6944" i="6"/>
  <c r="K6944" i="6" s="1"/>
  <c r="L6944" i="6" s="1"/>
  <c r="J6942" i="6"/>
  <c r="K6942" i="6" s="1"/>
  <c r="L6942" i="6" s="1"/>
  <c r="J6940" i="6"/>
  <c r="K6940" i="6" s="1"/>
  <c r="L6940" i="6" s="1"/>
  <c r="J6938" i="6"/>
  <c r="K6938" i="6" s="1"/>
  <c r="L6938" i="6" s="1"/>
  <c r="J6936" i="6"/>
  <c r="K6936" i="6" s="1"/>
  <c r="L6936" i="6" s="1"/>
  <c r="J6934" i="6"/>
  <c r="K6934" i="6" s="1"/>
  <c r="L6934" i="6" s="1"/>
  <c r="J6932" i="6"/>
  <c r="K6932" i="6" s="1"/>
  <c r="L6932" i="6" s="1"/>
  <c r="J6930" i="6"/>
  <c r="K6930" i="6" s="1"/>
  <c r="L6930" i="6" s="1"/>
  <c r="J6928" i="6"/>
  <c r="K6928" i="6" s="1"/>
  <c r="L6928" i="6" s="1"/>
  <c r="J6926" i="6"/>
  <c r="K6926" i="6" s="1"/>
  <c r="L6926" i="6" s="1"/>
  <c r="J6924" i="6"/>
  <c r="K6924" i="6" s="1"/>
  <c r="L6924" i="6" s="1"/>
  <c r="J6922" i="6"/>
  <c r="K6922" i="6" s="1"/>
  <c r="L6922" i="6" s="1"/>
  <c r="J6920" i="6"/>
  <c r="K6920" i="6" s="1"/>
  <c r="L6920" i="6" s="1"/>
  <c r="J6918" i="6"/>
  <c r="K6918" i="6" s="1"/>
  <c r="L6918" i="6" s="1"/>
  <c r="J6916" i="6"/>
  <c r="K6916" i="6" s="1"/>
  <c r="L6916" i="6" s="1"/>
  <c r="J6914" i="6"/>
  <c r="K6914" i="6" s="1"/>
  <c r="L6914" i="6" s="1"/>
  <c r="J6912" i="6"/>
  <c r="K6912" i="6" s="1"/>
  <c r="L6912" i="6" s="1"/>
  <c r="J6910" i="6"/>
  <c r="K6910" i="6" s="1"/>
  <c r="L6910" i="6" s="1"/>
  <c r="J7033" i="6"/>
  <c r="K7033" i="6" s="1"/>
  <c r="L7033" i="6" s="1"/>
  <c r="J7025" i="6"/>
  <c r="K7025" i="6" s="1"/>
  <c r="L7025" i="6" s="1"/>
  <c r="J7017" i="6"/>
  <c r="K7017" i="6" s="1"/>
  <c r="L7017" i="6" s="1"/>
  <c r="J7009" i="6"/>
  <c r="K7009" i="6" s="1"/>
  <c r="L7009" i="6" s="1"/>
  <c r="J7001" i="6"/>
  <c r="K7001" i="6" s="1"/>
  <c r="L7001" i="6" s="1"/>
  <c r="J7035" i="6"/>
  <c r="K7035" i="6" s="1"/>
  <c r="L7035" i="6" s="1"/>
  <c r="J7027" i="6"/>
  <c r="K7027" i="6" s="1"/>
  <c r="L7027" i="6" s="1"/>
  <c r="J7019" i="6"/>
  <c r="K7019" i="6" s="1"/>
  <c r="L7019" i="6" s="1"/>
  <c r="J7011" i="6"/>
  <c r="K7011" i="6" s="1"/>
  <c r="L7011" i="6" s="1"/>
  <c r="J6999" i="6"/>
  <c r="K6999" i="6" s="1"/>
  <c r="L6999" i="6" s="1"/>
  <c r="J6993" i="6"/>
  <c r="K6993" i="6" s="1"/>
  <c r="L6993" i="6" s="1"/>
  <c r="J6991" i="6"/>
  <c r="K6991" i="6" s="1"/>
  <c r="L6991" i="6" s="1"/>
  <c r="J6989" i="6"/>
  <c r="K6989" i="6" s="1"/>
  <c r="L6989" i="6" s="1"/>
  <c r="J6987" i="6"/>
  <c r="K6987" i="6" s="1"/>
  <c r="L6987" i="6" s="1"/>
  <c r="J6985" i="6"/>
  <c r="K6985" i="6" s="1"/>
  <c r="L6985" i="6" s="1"/>
  <c r="J6983" i="6"/>
  <c r="K6983" i="6" s="1"/>
  <c r="L6983" i="6" s="1"/>
  <c r="J6981" i="6"/>
  <c r="K6981" i="6" s="1"/>
  <c r="L6981" i="6" s="1"/>
  <c r="J6979" i="6"/>
  <c r="K6979" i="6" s="1"/>
  <c r="L6979" i="6" s="1"/>
  <c r="J6977" i="6"/>
  <c r="K6977" i="6" s="1"/>
  <c r="L6977" i="6" s="1"/>
  <c r="J6975" i="6"/>
  <c r="K6975" i="6" s="1"/>
  <c r="L6975" i="6" s="1"/>
  <c r="J6973" i="6"/>
  <c r="K6973" i="6" s="1"/>
  <c r="L6973" i="6" s="1"/>
  <c r="J6971" i="6"/>
  <c r="K6971" i="6" s="1"/>
  <c r="L6971" i="6" s="1"/>
  <c r="J6969" i="6"/>
  <c r="K6969" i="6" s="1"/>
  <c r="L6969" i="6" s="1"/>
  <c r="J6967" i="6"/>
  <c r="K6967" i="6" s="1"/>
  <c r="L6967" i="6" s="1"/>
  <c r="J6965" i="6"/>
  <c r="K6965" i="6" s="1"/>
  <c r="L6965" i="6" s="1"/>
  <c r="J6963" i="6"/>
  <c r="K6963" i="6" s="1"/>
  <c r="L6963" i="6" s="1"/>
  <c r="J6961" i="6"/>
  <c r="K6961" i="6" s="1"/>
  <c r="L6961" i="6" s="1"/>
  <c r="J6959" i="6"/>
  <c r="K6959" i="6" s="1"/>
  <c r="L6959" i="6" s="1"/>
  <c r="J6957" i="6"/>
  <c r="K6957" i="6" s="1"/>
  <c r="L6957" i="6" s="1"/>
  <c r="J6955" i="6"/>
  <c r="K6955" i="6" s="1"/>
  <c r="L6955" i="6" s="1"/>
  <c r="J6953" i="6"/>
  <c r="K6953" i="6" s="1"/>
  <c r="L6953" i="6" s="1"/>
  <c r="J6951" i="6"/>
  <c r="K6951" i="6" s="1"/>
  <c r="L6951" i="6" s="1"/>
  <c r="J6949" i="6"/>
  <c r="K6949" i="6" s="1"/>
  <c r="L6949" i="6" s="1"/>
  <c r="J6947" i="6"/>
  <c r="K6947" i="6" s="1"/>
  <c r="L6947" i="6" s="1"/>
  <c r="J6945" i="6"/>
  <c r="K6945" i="6" s="1"/>
  <c r="L6945" i="6" s="1"/>
  <c r="J6943" i="6"/>
  <c r="K6943" i="6" s="1"/>
  <c r="L6943" i="6" s="1"/>
  <c r="J6941" i="6"/>
  <c r="K6941" i="6" s="1"/>
  <c r="L6941" i="6" s="1"/>
  <c r="J6939" i="6"/>
  <c r="K6939" i="6" s="1"/>
  <c r="L6939" i="6" s="1"/>
  <c r="J6937" i="6"/>
  <c r="K6937" i="6" s="1"/>
  <c r="L6937" i="6" s="1"/>
  <c r="J6935" i="6"/>
  <c r="K6935" i="6" s="1"/>
  <c r="L6935" i="6" s="1"/>
  <c r="J6933" i="6"/>
  <c r="K6933" i="6" s="1"/>
  <c r="L6933" i="6" s="1"/>
  <c r="J6931" i="6"/>
  <c r="K6931" i="6" s="1"/>
  <c r="L6931" i="6" s="1"/>
  <c r="J6929" i="6"/>
  <c r="K6929" i="6" s="1"/>
  <c r="L6929" i="6" s="1"/>
  <c r="J6927" i="6"/>
  <c r="K6927" i="6" s="1"/>
  <c r="L6927" i="6" s="1"/>
  <c r="J6925" i="6"/>
  <c r="K6925" i="6" s="1"/>
  <c r="L6925" i="6" s="1"/>
  <c r="J6923" i="6"/>
  <c r="K6923" i="6" s="1"/>
  <c r="L6923" i="6" s="1"/>
  <c r="J6921" i="6"/>
  <c r="K6921" i="6" s="1"/>
  <c r="L6921" i="6" s="1"/>
  <c r="J6919" i="6"/>
  <c r="K6919" i="6" s="1"/>
  <c r="L6919" i="6" s="1"/>
  <c r="J6917" i="6"/>
  <c r="K6917" i="6" s="1"/>
  <c r="L6917" i="6" s="1"/>
  <c r="J6915" i="6"/>
  <c r="K6915" i="6" s="1"/>
  <c r="L6915" i="6" s="1"/>
  <c r="J6913" i="6"/>
  <c r="K6913" i="6" s="1"/>
  <c r="L6913" i="6" s="1"/>
  <c r="J6911" i="6"/>
  <c r="K6911" i="6" s="1"/>
  <c r="L6911" i="6" s="1"/>
  <c r="J6909" i="6"/>
  <c r="K6909" i="6" s="1"/>
  <c r="L6909" i="6" s="1"/>
  <c r="J6907" i="6"/>
  <c r="K6907" i="6" s="1"/>
  <c r="L6907" i="6" s="1"/>
  <c r="J6905" i="6"/>
  <c r="K6905" i="6" s="1"/>
  <c r="L6905" i="6" s="1"/>
  <c r="J6903" i="6"/>
  <c r="K6903" i="6" s="1"/>
  <c r="L6903" i="6" s="1"/>
  <c r="J7029" i="6"/>
  <c r="K7029" i="6" s="1"/>
  <c r="L7029" i="6" s="1"/>
  <c r="J7021" i="6"/>
  <c r="K7021" i="6" s="1"/>
  <c r="L7021" i="6" s="1"/>
  <c r="J7013" i="6"/>
  <c r="K7013" i="6" s="1"/>
  <c r="L7013" i="6" s="1"/>
  <c r="J7005" i="6"/>
  <c r="K7005" i="6" s="1"/>
  <c r="L7005" i="6" s="1"/>
  <c r="J6997" i="6"/>
  <c r="K6997" i="6" s="1"/>
  <c r="L6997" i="6" s="1"/>
  <c r="J6906" i="6"/>
  <c r="K6906" i="6" s="1"/>
  <c r="L6906" i="6" s="1"/>
  <c r="J6904" i="6"/>
  <c r="K6904" i="6" s="1"/>
  <c r="L6904" i="6" s="1"/>
  <c r="J6901" i="6"/>
  <c r="K6901" i="6" s="1"/>
  <c r="J6900" i="6"/>
  <c r="K6900" i="6" s="1"/>
  <c r="L6900" i="6" s="1"/>
  <c r="J6899" i="6"/>
  <c r="K6899" i="6" s="1"/>
  <c r="L6899" i="6" s="1"/>
  <c r="J6898" i="6"/>
  <c r="K6898" i="6" s="1"/>
  <c r="J6897" i="6"/>
  <c r="K6897" i="6" s="1"/>
  <c r="L6897" i="6" s="1"/>
  <c r="J6896" i="6"/>
  <c r="K6896" i="6" s="1"/>
  <c r="J6895" i="6"/>
  <c r="K6895" i="6" s="1"/>
  <c r="L6895" i="6" s="1"/>
  <c r="J6894" i="6"/>
  <c r="K6894" i="6" s="1"/>
  <c r="L6894" i="6" s="1"/>
  <c r="J6893" i="6"/>
  <c r="K6893" i="6" s="1"/>
  <c r="L6893" i="6" s="1"/>
  <c r="J6892" i="6"/>
  <c r="K6892" i="6" s="1"/>
  <c r="L6892" i="6" s="1"/>
  <c r="J6891" i="6"/>
  <c r="K6891" i="6" s="1"/>
  <c r="L6891" i="6" s="1"/>
  <c r="J6890" i="6"/>
  <c r="K6890" i="6" s="1"/>
  <c r="J6889" i="6"/>
  <c r="K6889" i="6" s="1"/>
  <c r="L6889" i="6" s="1"/>
  <c r="J6888" i="6"/>
  <c r="K6888" i="6" s="1"/>
  <c r="L6888" i="6" s="1"/>
  <c r="J6887" i="6"/>
  <c r="K6887" i="6" s="1"/>
  <c r="L6887" i="6" s="1"/>
  <c r="J6886" i="6"/>
  <c r="K6886" i="6" s="1"/>
  <c r="L6886" i="6" s="1"/>
  <c r="J6885" i="6"/>
  <c r="K6885" i="6" s="1"/>
  <c r="L6885" i="6" s="1"/>
  <c r="J6884" i="6"/>
  <c r="K6884" i="6" s="1"/>
  <c r="L6884" i="6" s="1"/>
  <c r="J6883" i="6"/>
  <c r="K6883" i="6" s="1"/>
  <c r="L6883" i="6" s="1"/>
  <c r="J6882" i="6"/>
  <c r="K6882" i="6" s="1"/>
  <c r="J6881" i="6"/>
  <c r="K6881" i="6" s="1"/>
  <c r="L6881" i="6" s="1"/>
  <c r="J6880" i="6"/>
  <c r="K6880" i="6" s="1"/>
  <c r="L6880" i="6" s="1"/>
  <c r="J6879" i="6"/>
  <c r="K6879" i="6" s="1"/>
  <c r="L6879" i="6" s="1"/>
  <c r="J6878" i="6"/>
  <c r="K6878" i="6" s="1"/>
  <c r="L6878" i="6" s="1"/>
  <c r="J6877" i="6"/>
  <c r="K6877" i="6" s="1"/>
  <c r="J6876" i="6"/>
  <c r="K6876" i="6" s="1"/>
  <c r="L6876" i="6" s="1"/>
  <c r="J6875" i="6"/>
  <c r="K6875" i="6" s="1"/>
  <c r="L6875" i="6" s="1"/>
  <c r="J6874" i="6"/>
  <c r="K6874" i="6" s="1"/>
  <c r="L6874" i="6" s="1"/>
  <c r="J6873" i="6"/>
  <c r="K6873" i="6" s="1"/>
  <c r="J6872" i="6"/>
  <c r="K6872" i="6" s="1"/>
  <c r="L6872" i="6" s="1"/>
  <c r="J6871" i="6"/>
  <c r="K6871" i="6" s="1"/>
  <c r="L6871" i="6" s="1"/>
  <c r="J6870" i="6"/>
  <c r="K6870" i="6" s="1"/>
  <c r="L6870" i="6" s="1"/>
  <c r="J6869" i="6"/>
  <c r="K6869" i="6" s="1"/>
  <c r="L6869" i="6" s="1"/>
  <c r="J6866" i="6"/>
  <c r="K6866" i="6" s="1"/>
  <c r="L6866" i="6" s="1"/>
  <c r="J6865" i="6"/>
  <c r="K6865" i="6" s="1"/>
  <c r="L6865" i="6" s="1"/>
  <c r="J6862" i="6"/>
  <c r="K6862" i="6" s="1"/>
  <c r="L6862" i="6" s="1"/>
  <c r="J6861" i="6"/>
  <c r="K6861" i="6" s="1"/>
  <c r="J6858" i="6"/>
  <c r="K6858" i="6" s="1"/>
  <c r="L6858" i="6" s="1"/>
  <c r="J6857" i="6"/>
  <c r="K6857" i="6" s="1"/>
  <c r="L6857" i="6" s="1"/>
  <c r="J6854" i="6"/>
  <c r="K6854" i="6" s="1"/>
  <c r="L6854" i="6" s="1"/>
  <c r="J6853" i="6"/>
  <c r="K6853" i="6" s="1"/>
  <c r="J6850" i="6"/>
  <c r="K6850" i="6" s="1"/>
  <c r="L6850" i="6" s="1"/>
  <c r="J6849" i="6"/>
  <c r="K6849" i="6" s="1"/>
  <c r="L6849" i="6" s="1"/>
  <c r="J6846" i="6"/>
  <c r="K6846" i="6" s="1"/>
  <c r="L6846" i="6" s="1"/>
  <c r="J6845" i="6"/>
  <c r="K6845" i="6" s="1"/>
  <c r="L6845" i="6" s="1"/>
  <c r="J6842" i="6"/>
  <c r="K6842" i="6" s="1"/>
  <c r="L6842" i="6" s="1"/>
  <c r="J6841" i="6"/>
  <c r="K6841" i="6" s="1"/>
  <c r="J6838" i="6"/>
  <c r="K6838" i="6" s="1"/>
  <c r="L6838" i="6" s="1"/>
  <c r="J6837" i="6"/>
  <c r="K6837" i="6" s="1"/>
  <c r="J6834" i="6"/>
  <c r="K6834" i="6" s="1"/>
  <c r="L6834" i="6" s="1"/>
  <c r="J6833" i="6"/>
  <c r="K6833" i="6" s="1"/>
  <c r="L6833" i="6" s="1"/>
  <c r="J6830" i="6"/>
  <c r="K6830" i="6" s="1"/>
  <c r="L6830" i="6" s="1"/>
  <c r="J6829" i="6"/>
  <c r="K6829" i="6" s="1"/>
  <c r="L6829" i="6" s="1"/>
  <c r="J6826" i="6"/>
  <c r="K6826" i="6" s="1"/>
  <c r="L6826" i="6" s="1"/>
  <c r="J6825" i="6"/>
  <c r="K6825" i="6" s="1"/>
  <c r="L6825" i="6" s="1"/>
  <c r="J6822" i="6"/>
  <c r="K6822" i="6" s="1"/>
  <c r="L6822" i="6" s="1"/>
  <c r="J6821" i="6"/>
  <c r="K6821" i="6" s="1"/>
  <c r="L6821" i="6" s="1"/>
  <c r="J6818" i="6"/>
  <c r="K6818" i="6" s="1"/>
  <c r="L6818" i="6" s="1"/>
  <c r="J6817" i="6"/>
  <c r="K6817" i="6" s="1"/>
  <c r="J6814" i="6"/>
  <c r="K6814" i="6" s="1"/>
  <c r="L6814" i="6" s="1"/>
  <c r="J6813" i="6"/>
  <c r="K6813" i="6" s="1"/>
  <c r="L6813" i="6" s="1"/>
  <c r="J6810" i="6"/>
  <c r="K6810" i="6" s="1"/>
  <c r="L6810" i="6" s="1"/>
  <c r="J6809" i="6"/>
  <c r="K6809" i="6" s="1"/>
  <c r="L6809" i="6" s="1"/>
  <c r="J6806" i="6"/>
  <c r="K6806" i="6" s="1"/>
  <c r="L6806" i="6" s="1"/>
  <c r="J6805" i="6"/>
  <c r="K6805" i="6" s="1"/>
  <c r="L6805" i="6" s="1"/>
  <c r="J6802" i="6"/>
  <c r="K6802" i="6" s="1"/>
  <c r="J6801" i="6"/>
  <c r="K6801" i="6" s="1"/>
  <c r="L6801" i="6" s="1"/>
  <c r="J6799" i="6"/>
  <c r="K6799" i="6" s="1"/>
  <c r="L6799" i="6" s="1"/>
  <c r="J6797" i="6"/>
  <c r="K6797" i="6" s="1"/>
  <c r="L6797" i="6" s="1"/>
  <c r="J6795" i="6"/>
  <c r="K6795" i="6" s="1"/>
  <c r="L6795" i="6" s="1"/>
  <c r="J6793" i="6"/>
  <c r="K6793" i="6" s="1"/>
  <c r="L6793" i="6" s="1"/>
  <c r="J6791" i="6"/>
  <c r="K6791" i="6" s="1"/>
  <c r="L6791" i="6" s="1"/>
  <c r="J6789" i="6"/>
  <c r="K6789" i="6" s="1"/>
  <c r="L6789" i="6" s="1"/>
  <c r="J6787" i="6"/>
  <c r="K6787" i="6" s="1"/>
  <c r="L6787" i="6" s="1"/>
  <c r="J6785" i="6"/>
  <c r="K6785" i="6" s="1"/>
  <c r="J6783" i="6"/>
  <c r="K6783" i="6" s="1"/>
  <c r="L6783" i="6" s="1"/>
  <c r="J6781" i="6"/>
  <c r="K6781" i="6" s="1"/>
  <c r="L6781" i="6" s="1"/>
  <c r="J6779" i="6"/>
  <c r="K6779" i="6" s="1"/>
  <c r="L6779" i="6" s="1"/>
  <c r="J6777" i="6"/>
  <c r="K6777" i="6" s="1"/>
  <c r="L6777" i="6" s="1"/>
  <c r="J6775" i="6"/>
  <c r="K6775" i="6" s="1"/>
  <c r="L6775" i="6" s="1"/>
  <c r="J6773" i="6"/>
  <c r="K6773" i="6" s="1"/>
  <c r="L6773" i="6" s="1"/>
  <c r="J6771" i="6"/>
  <c r="K6771" i="6" s="1"/>
  <c r="L6771" i="6" s="1"/>
  <c r="J6769" i="6"/>
  <c r="K6769" i="6" s="1"/>
  <c r="L6769" i="6" s="1"/>
  <c r="J6767" i="6"/>
  <c r="K6767" i="6" s="1"/>
  <c r="L6767" i="6" s="1"/>
  <c r="J6765" i="6"/>
  <c r="K6765" i="6" s="1"/>
  <c r="L6765" i="6" s="1"/>
  <c r="J6763" i="6"/>
  <c r="K6763" i="6" s="1"/>
  <c r="L6763" i="6" s="1"/>
  <c r="J6761" i="6"/>
  <c r="K6761" i="6" s="1"/>
  <c r="L6761" i="6" s="1"/>
  <c r="J6759" i="6"/>
  <c r="K6759" i="6" s="1"/>
  <c r="J6757" i="6"/>
  <c r="K6757" i="6" s="1"/>
  <c r="L6757" i="6" s="1"/>
  <c r="J6755" i="6"/>
  <c r="K6755" i="6" s="1"/>
  <c r="J6753" i="6"/>
  <c r="K6753" i="6" s="1"/>
  <c r="L6753" i="6" s="1"/>
  <c r="J6751" i="6"/>
  <c r="K6751" i="6" s="1"/>
  <c r="J6749" i="6"/>
  <c r="K6749" i="6" s="1"/>
  <c r="L6749" i="6" s="1"/>
  <c r="J6747" i="6"/>
  <c r="K6747" i="6" s="1"/>
  <c r="L6747" i="6" s="1"/>
  <c r="J6745" i="6"/>
  <c r="K6745" i="6" s="1"/>
  <c r="L6745" i="6" s="1"/>
  <c r="J6743" i="6"/>
  <c r="K6743" i="6" s="1"/>
  <c r="L6743" i="6" s="1"/>
  <c r="J6741" i="6"/>
  <c r="K6741" i="6" s="1"/>
  <c r="J6739" i="6"/>
  <c r="K6739" i="6" s="1"/>
  <c r="L6739" i="6" s="1"/>
  <c r="J6737" i="6"/>
  <c r="K6737" i="6" s="1"/>
  <c r="J6735" i="6"/>
  <c r="K6735" i="6" s="1"/>
  <c r="L6735" i="6" s="1"/>
  <c r="J6733" i="6"/>
  <c r="K6733" i="6" s="1"/>
  <c r="L6733" i="6" s="1"/>
  <c r="J6731" i="6"/>
  <c r="K6731" i="6" s="1"/>
  <c r="L6731" i="6" s="1"/>
  <c r="J6729" i="6"/>
  <c r="K6729" i="6" s="1"/>
  <c r="L6729" i="6" s="1"/>
  <c r="J6727" i="6"/>
  <c r="K6727" i="6" s="1"/>
  <c r="L6727" i="6" s="1"/>
  <c r="J6725" i="6"/>
  <c r="K6725" i="6" s="1"/>
  <c r="L6725" i="6" s="1"/>
  <c r="J6723" i="6"/>
  <c r="K6723" i="6" s="1"/>
  <c r="J6721" i="6"/>
  <c r="K6721" i="6" s="1"/>
  <c r="L6721" i="6" s="1"/>
  <c r="J6719" i="6"/>
  <c r="K6719" i="6" s="1"/>
  <c r="L6719" i="6" s="1"/>
  <c r="J6717" i="6"/>
  <c r="K6717" i="6" s="1"/>
  <c r="L6717" i="6" s="1"/>
  <c r="J6715" i="6"/>
  <c r="K6715" i="6" s="1"/>
  <c r="L6715" i="6" s="1"/>
  <c r="J6713" i="6"/>
  <c r="K6713" i="6" s="1"/>
  <c r="J6711" i="6"/>
  <c r="K6711" i="6" s="1"/>
  <c r="L6711" i="6" s="1"/>
  <c r="J6709" i="6"/>
  <c r="K6709" i="6" s="1"/>
  <c r="L6709" i="6" s="1"/>
  <c r="J6707" i="6"/>
  <c r="K6707" i="6" s="1"/>
  <c r="L6707" i="6" s="1"/>
  <c r="J6705" i="6"/>
  <c r="K6705" i="6" s="1"/>
  <c r="L6705" i="6" s="1"/>
  <c r="J6703" i="6"/>
  <c r="K6703" i="6" s="1"/>
  <c r="L6703" i="6" s="1"/>
  <c r="J6701" i="6"/>
  <c r="K6701" i="6" s="1"/>
  <c r="J6699" i="6"/>
  <c r="K6699" i="6" s="1"/>
  <c r="J6697" i="6"/>
  <c r="K6697" i="6" s="1"/>
  <c r="L6697" i="6" s="1"/>
  <c r="J6695" i="6"/>
  <c r="K6695" i="6" s="1"/>
  <c r="L6695" i="6" s="1"/>
  <c r="J6693" i="6"/>
  <c r="K6693" i="6" s="1"/>
  <c r="L6693" i="6" s="1"/>
  <c r="J6691" i="6"/>
  <c r="K6691" i="6" s="1"/>
  <c r="L6691" i="6" s="1"/>
  <c r="J6689" i="6"/>
  <c r="K6689" i="6" s="1"/>
  <c r="L6689" i="6" s="1"/>
  <c r="J6687" i="6"/>
  <c r="K6687" i="6" s="1"/>
  <c r="L6687" i="6" s="1"/>
  <c r="J6685" i="6"/>
  <c r="K6685" i="6" s="1"/>
  <c r="J6683" i="6"/>
  <c r="K6683" i="6" s="1"/>
  <c r="L6683" i="6" s="1"/>
  <c r="J6681" i="6"/>
  <c r="K6681" i="6" s="1"/>
  <c r="L6681" i="6" s="1"/>
  <c r="J6679" i="6"/>
  <c r="K6679" i="6" s="1"/>
  <c r="L6679" i="6" s="1"/>
  <c r="J6677" i="6"/>
  <c r="K6677" i="6" s="1"/>
  <c r="J6675" i="6"/>
  <c r="K6675" i="6" s="1"/>
  <c r="L6675" i="6" s="1"/>
  <c r="J6673" i="6"/>
  <c r="K6673" i="6" s="1"/>
  <c r="L6673" i="6" s="1"/>
  <c r="J6671" i="6"/>
  <c r="K6671" i="6" s="1"/>
  <c r="L6671" i="6" s="1"/>
  <c r="J6669" i="6"/>
  <c r="K6669" i="6" s="1"/>
  <c r="L6669" i="6" s="1"/>
  <c r="J6667" i="6"/>
  <c r="K6667" i="6" s="1"/>
  <c r="L6667" i="6" s="1"/>
  <c r="J6665" i="6"/>
  <c r="K6665" i="6" s="1"/>
  <c r="L6665" i="6" s="1"/>
  <c r="J6663" i="6"/>
  <c r="K6663" i="6" s="1"/>
  <c r="L6663" i="6" s="1"/>
  <c r="J6661" i="6"/>
  <c r="K6661" i="6" s="1"/>
  <c r="L6661" i="6" s="1"/>
  <c r="J6659" i="6"/>
  <c r="K6659" i="6" s="1"/>
  <c r="L6659" i="6" s="1"/>
  <c r="J6657" i="6"/>
  <c r="K6657" i="6" s="1"/>
  <c r="L6657" i="6" s="1"/>
  <c r="J6655" i="6"/>
  <c r="K6655" i="6" s="1"/>
  <c r="L6655" i="6" s="1"/>
  <c r="J6653" i="6"/>
  <c r="K6653" i="6" s="1"/>
  <c r="L6653" i="6" s="1"/>
  <c r="J6651" i="6"/>
  <c r="K6651" i="6" s="1"/>
  <c r="L6651" i="6" s="1"/>
  <c r="J6649" i="6"/>
  <c r="K6649" i="6" s="1"/>
  <c r="L6649" i="6" s="1"/>
  <c r="J6647" i="6"/>
  <c r="K6647" i="6" s="1"/>
  <c r="J6645" i="6"/>
  <c r="K6645" i="6" s="1"/>
  <c r="L6645" i="6" s="1"/>
  <c r="J6643" i="6"/>
  <c r="K6643" i="6" s="1"/>
  <c r="L6643" i="6" s="1"/>
  <c r="J6902" i="6"/>
  <c r="K6902" i="6" s="1"/>
  <c r="L6902" i="6" s="1"/>
  <c r="J6908" i="6"/>
  <c r="K6908" i="6" s="1"/>
  <c r="L6908" i="6" s="1"/>
  <c r="J6868" i="6"/>
  <c r="K6868" i="6" s="1"/>
  <c r="J6867" i="6"/>
  <c r="K6867" i="6" s="1"/>
  <c r="L6867" i="6" s="1"/>
  <c r="J6864" i="6"/>
  <c r="K6864" i="6" s="1"/>
  <c r="L6864" i="6" s="1"/>
  <c r="J6863" i="6"/>
  <c r="K6863" i="6" s="1"/>
  <c r="L6863" i="6" s="1"/>
  <c r="J6860" i="6"/>
  <c r="K6860" i="6" s="1"/>
  <c r="L6860" i="6" s="1"/>
  <c r="J6859" i="6"/>
  <c r="K6859" i="6" s="1"/>
  <c r="L6859" i="6" s="1"/>
  <c r="J6856" i="6"/>
  <c r="K6856" i="6" s="1"/>
  <c r="L6856" i="6" s="1"/>
  <c r="J6855" i="6"/>
  <c r="K6855" i="6" s="1"/>
  <c r="L6855" i="6" s="1"/>
  <c r="J6852" i="6"/>
  <c r="K6852" i="6" s="1"/>
  <c r="J6851" i="6"/>
  <c r="K6851" i="6" s="1"/>
  <c r="L6851" i="6" s="1"/>
  <c r="J6848" i="6"/>
  <c r="K6848" i="6" s="1"/>
  <c r="L6848" i="6" s="1"/>
  <c r="J6847" i="6"/>
  <c r="K6847" i="6" s="1"/>
  <c r="L6847" i="6" s="1"/>
  <c r="J6844" i="6"/>
  <c r="K6844" i="6" s="1"/>
  <c r="L6844" i="6" s="1"/>
  <c r="J6843" i="6"/>
  <c r="K6843" i="6" s="1"/>
  <c r="L6843" i="6" s="1"/>
  <c r="J6840" i="6"/>
  <c r="K6840" i="6" s="1"/>
  <c r="L6840" i="6" s="1"/>
  <c r="J6839" i="6"/>
  <c r="K6839" i="6" s="1"/>
  <c r="J6836" i="6"/>
  <c r="K6836" i="6" s="1"/>
  <c r="L6836" i="6" s="1"/>
  <c r="J6835" i="6"/>
  <c r="K6835" i="6" s="1"/>
  <c r="L6835" i="6" s="1"/>
  <c r="J6832" i="6"/>
  <c r="K6832" i="6" s="1"/>
  <c r="L6832" i="6" s="1"/>
  <c r="J6831" i="6"/>
  <c r="K6831" i="6" s="1"/>
  <c r="L6831" i="6" s="1"/>
  <c r="J6828" i="6"/>
  <c r="K6828" i="6" s="1"/>
  <c r="L6828" i="6" s="1"/>
  <c r="J6827" i="6"/>
  <c r="K6827" i="6" s="1"/>
  <c r="L6827" i="6" s="1"/>
  <c r="J6824" i="6"/>
  <c r="K6824" i="6" s="1"/>
  <c r="L6824" i="6" s="1"/>
  <c r="J6823" i="6"/>
  <c r="K6823" i="6" s="1"/>
  <c r="L6823" i="6" s="1"/>
  <c r="J6820" i="6"/>
  <c r="K6820" i="6" s="1"/>
  <c r="L6820" i="6" s="1"/>
  <c r="J6819" i="6"/>
  <c r="K6819" i="6" s="1"/>
  <c r="J6816" i="6"/>
  <c r="K6816" i="6" s="1"/>
  <c r="L6816" i="6" s="1"/>
  <c r="J6815" i="6"/>
  <c r="K6815" i="6" s="1"/>
  <c r="L6815" i="6" s="1"/>
  <c r="J6812" i="6"/>
  <c r="K6812" i="6" s="1"/>
  <c r="L6812" i="6" s="1"/>
  <c r="J6811" i="6"/>
  <c r="K6811" i="6" s="1"/>
  <c r="L6811" i="6" s="1"/>
  <c r="J6808" i="6"/>
  <c r="K6808" i="6" s="1"/>
  <c r="L6808" i="6" s="1"/>
  <c r="J6807" i="6"/>
  <c r="K6807" i="6" s="1"/>
  <c r="J6804" i="6"/>
  <c r="K6804" i="6" s="1"/>
  <c r="L6804" i="6" s="1"/>
  <c r="J6803" i="6"/>
  <c r="K6803" i="6" s="1"/>
  <c r="L6803" i="6" s="1"/>
  <c r="J6800" i="6"/>
  <c r="K6800" i="6" s="1"/>
  <c r="J6798" i="6"/>
  <c r="K6798" i="6" s="1"/>
  <c r="L6798" i="6" s="1"/>
  <c r="J6796" i="6"/>
  <c r="K6796" i="6" s="1"/>
  <c r="J6794" i="6"/>
  <c r="K6794" i="6" s="1"/>
  <c r="L6794" i="6" s="1"/>
  <c r="J6792" i="6"/>
  <c r="K6792" i="6" s="1"/>
  <c r="L6792" i="6" s="1"/>
  <c r="J6790" i="6"/>
  <c r="K6790" i="6" s="1"/>
  <c r="L6790" i="6" s="1"/>
  <c r="J6788" i="6"/>
  <c r="K6788" i="6" s="1"/>
  <c r="L6788" i="6" s="1"/>
  <c r="J6786" i="6"/>
  <c r="K6786" i="6" s="1"/>
  <c r="L6786" i="6" s="1"/>
  <c r="J6784" i="6"/>
  <c r="K6784" i="6" s="1"/>
  <c r="L6784" i="6" s="1"/>
  <c r="J6782" i="6"/>
  <c r="K6782" i="6" s="1"/>
  <c r="J6780" i="6"/>
  <c r="K6780" i="6" s="1"/>
  <c r="L6780" i="6" s="1"/>
  <c r="J6778" i="6"/>
  <c r="K6778" i="6" s="1"/>
  <c r="J6776" i="6"/>
  <c r="K6776" i="6" s="1"/>
  <c r="L6776" i="6" s="1"/>
  <c r="J6774" i="6"/>
  <c r="K6774" i="6" s="1"/>
  <c r="L6774" i="6" s="1"/>
  <c r="J6772" i="6"/>
  <c r="K6772" i="6" s="1"/>
  <c r="L6772" i="6" s="1"/>
  <c r="J6770" i="6"/>
  <c r="K6770" i="6" s="1"/>
  <c r="L6770" i="6" s="1"/>
  <c r="J6768" i="6"/>
  <c r="K6768" i="6" s="1"/>
  <c r="L6768" i="6" s="1"/>
  <c r="J6766" i="6"/>
  <c r="K6766" i="6" s="1"/>
  <c r="L6766" i="6" s="1"/>
  <c r="J6764" i="6"/>
  <c r="K6764" i="6" s="1"/>
  <c r="L6764" i="6" s="1"/>
  <c r="J6762" i="6"/>
  <c r="K6762" i="6" s="1"/>
  <c r="L6762" i="6" s="1"/>
  <c r="J6760" i="6"/>
  <c r="K6760" i="6" s="1"/>
  <c r="L6760" i="6" s="1"/>
  <c r="J6758" i="6"/>
  <c r="K6758" i="6" s="1"/>
  <c r="L6758" i="6" s="1"/>
  <c r="J6756" i="6"/>
  <c r="K6756" i="6" s="1"/>
  <c r="L6756" i="6" s="1"/>
  <c r="J6754" i="6"/>
  <c r="K6754" i="6" s="1"/>
  <c r="L6754" i="6" s="1"/>
  <c r="J6752" i="6"/>
  <c r="K6752" i="6" s="1"/>
  <c r="J6750" i="6"/>
  <c r="K6750" i="6" s="1"/>
  <c r="L6750" i="6" s="1"/>
  <c r="J6748" i="6"/>
  <c r="K6748" i="6" s="1"/>
  <c r="L6748" i="6" s="1"/>
  <c r="J6746" i="6"/>
  <c r="K6746" i="6" s="1"/>
  <c r="L6746" i="6" s="1"/>
  <c r="J6744" i="6"/>
  <c r="K6744" i="6" s="1"/>
  <c r="L6744" i="6" s="1"/>
  <c r="J6742" i="6"/>
  <c r="K6742" i="6" s="1"/>
  <c r="L6742" i="6" s="1"/>
  <c r="J6740" i="6"/>
  <c r="K6740" i="6" s="1"/>
  <c r="L6740" i="6" s="1"/>
  <c r="J6738" i="6"/>
  <c r="K6738" i="6" s="1"/>
  <c r="L6738" i="6" s="1"/>
  <c r="J6736" i="6"/>
  <c r="K6736" i="6" s="1"/>
  <c r="L6736" i="6" s="1"/>
  <c r="J6734" i="6"/>
  <c r="K6734" i="6" s="1"/>
  <c r="L6734" i="6" s="1"/>
  <c r="J6732" i="6"/>
  <c r="K6732" i="6" s="1"/>
  <c r="J6730" i="6"/>
  <c r="K6730" i="6" s="1"/>
  <c r="J6728" i="6"/>
  <c r="K6728" i="6" s="1"/>
  <c r="L6728" i="6" s="1"/>
  <c r="J6726" i="6"/>
  <c r="K6726" i="6" s="1"/>
  <c r="L6726" i="6" s="1"/>
  <c r="J6724" i="6"/>
  <c r="K6724" i="6" s="1"/>
  <c r="L6724" i="6" s="1"/>
  <c r="J6722" i="6"/>
  <c r="K6722" i="6" s="1"/>
  <c r="J6720" i="6"/>
  <c r="K6720" i="6" s="1"/>
  <c r="L6720" i="6" s="1"/>
  <c r="J6718" i="6"/>
  <c r="K6718" i="6" s="1"/>
  <c r="J6716" i="6"/>
  <c r="K6716" i="6" s="1"/>
  <c r="L6716" i="6" s="1"/>
  <c r="J6714" i="6"/>
  <c r="K6714" i="6" s="1"/>
  <c r="L6714" i="6" s="1"/>
  <c r="J6712" i="6"/>
  <c r="K6712" i="6" s="1"/>
  <c r="L6712" i="6" s="1"/>
  <c r="J6710" i="6"/>
  <c r="K6710" i="6" s="1"/>
  <c r="L6710" i="6" s="1"/>
  <c r="J6708" i="6"/>
  <c r="K6708" i="6" s="1"/>
  <c r="L6708" i="6" s="1"/>
  <c r="J6706" i="6"/>
  <c r="K6706" i="6" s="1"/>
  <c r="J6704" i="6"/>
  <c r="K6704" i="6" s="1"/>
  <c r="L6704" i="6" s="1"/>
  <c r="J6702" i="6"/>
  <c r="K6702" i="6" s="1"/>
  <c r="J6700" i="6"/>
  <c r="K6700" i="6" s="1"/>
  <c r="L6700" i="6" s="1"/>
  <c r="J6698" i="6"/>
  <c r="K6698" i="6" s="1"/>
  <c r="L6698" i="6" s="1"/>
  <c r="J6696" i="6"/>
  <c r="K6696" i="6" s="1"/>
  <c r="L6696" i="6" s="1"/>
  <c r="J6694" i="6"/>
  <c r="K6694" i="6" s="1"/>
  <c r="L6694" i="6" s="1"/>
  <c r="J6692" i="6"/>
  <c r="K6692" i="6" s="1"/>
  <c r="L6692" i="6" s="1"/>
  <c r="J6690" i="6"/>
  <c r="K6690" i="6" s="1"/>
  <c r="L6690" i="6" s="1"/>
  <c r="J6688" i="6"/>
  <c r="K6688" i="6" s="1"/>
  <c r="J6686" i="6"/>
  <c r="K6686" i="6" s="1"/>
  <c r="L6686" i="6" s="1"/>
  <c r="J6684" i="6"/>
  <c r="K6684" i="6" s="1"/>
  <c r="L6684" i="6" s="1"/>
  <c r="J6682" i="6"/>
  <c r="K6682" i="6" s="1"/>
  <c r="L6682" i="6" s="1"/>
  <c r="J6680" i="6"/>
  <c r="K6680" i="6" s="1"/>
  <c r="L6680" i="6" s="1"/>
  <c r="J6678" i="6"/>
  <c r="K6678" i="6" s="1"/>
  <c r="J6676" i="6"/>
  <c r="K6676" i="6" s="1"/>
  <c r="L6676" i="6" s="1"/>
  <c r="J6674" i="6"/>
  <c r="K6674" i="6" s="1"/>
  <c r="J6672" i="6"/>
  <c r="K6672" i="6" s="1"/>
  <c r="L6672" i="6" s="1"/>
  <c r="J6670" i="6"/>
  <c r="K6670" i="6" s="1"/>
  <c r="L6670" i="6" s="1"/>
  <c r="J6668" i="6"/>
  <c r="K6668" i="6" s="1"/>
  <c r="J6666" i="6"/>
  <c r="K6666" i="6" s="1"/>
  <c r="L6666" i="6" s="1"/>
  <c r="J6664" i="6"/>
  <c r="K6664" i="6" s="1"/>
  <c r="L6664" i="6" s="1"/>
  <c r="J6662" i="6"/>
  <c r="K6662" i="6" s="1"/>
  <c r="J6660" i="6"/>
  <c r="K6660" i="6" s="1"/>
  <c r="J6658" i="6"/>
  <c r="K6658" i="6" s="1"/>
  <c r="L6658" i="6" s="1"/>
  <c r="J6656" i="6"/>
  <c r="K6656" i="6" s="1"/>
  <c r="L6656" i="6" s="1"/>
  <c r="J6654" i="6"/>
  <c r="K6654" i="6" s="1"/>
  <c r="L6654" i="6" s="1"/>
  <c r="J6652" i="6"/>
  <c r="K6652" i="6" s="1"/>
  <c r="L6652" i="6" s="1"/>
  <c r="J6650" i="6"/>
  <c r="K6650" i="6" s="1"/>
  <c r="L6650" i="6" s="1"/>
  <c r="J6648" i="6"/>
  <c r="K6648" i="6" s="1"/>
  <c r="L6648" i="6" s="1"/>
  <c r="J6646" i="6"/>
  <c r="K6646" i="6" s="1"/>
  <c r="L6646" i="6" s="1"/>
  <c r="J6644" i="6"/>
  <c r="K6644" i="6" s="1"/>
  <c r="J6642" i="6"/>
  <c r="K6642" i="6" s="1"/>
  <c r="L6642" i="6" s="1"/>
  <c r="J6640" i="6"/>
  <c r="K6640" i="6" s="1"/>
  <c r="L6640" i="6" s="1"/>
  <c r="J6638" i="6"/>
  <c r="K6638" i="6" s="1"/>
  <c r="J6636" i="6"/>
  <c r="K6636" i="6" s="1"/>
  <c r="L6636" i="6" s="1"/>
  <c r="J6634" i="6"/>
  <c r="K6634" i="6" s="1"/>
  <c r="L6634" i="6" s="1"/>
  <c r="J6632" i="6"/>
  <c r="K6632" i="6" s="1"/>
  <c r="L6632" i="6" s="1"/>
  <c r="J6630" i="6"/>
  <c r="K6630" i="6" s="1"/>
  <c r="L6630" i="6" s="1"/>
  <c r="J6628" i="6"/>
  <c r="K6628" i="6" s="1"/>
  <c r="J6626" i="6"/>
  <c r="K6626" i="6" s="1"/>
  <c r="L6626" i="6" s="1"/>
  <c r="J6624" i="6"/>
  <c r="K6624" i="6" s="1"/>
  <c r="L6624" i="6" s="1"/>
  <c r="J6622" i="6"/>
  <c r="K6622" i="6" s="1"/>
  <c r="L6622" i="6" s="1"/>
  <c r="J6620" i="6"/>
  <c r="K6620" i="6" s="1"/>
  <c r="J6618" i="6"/>
  <c r="K6618" i="6" s="1"/>
  <c r="L6618" i="6" s="1"/>
  <c r="J6616" i="6"/>
  <c r="K6616" i="6" s="1"/>
  <c r="L6616" i="6" s="1"/>
  <c r="J6614" i="6"/>
  <c r="K6614" i="6" s="1"/>
  <c r="L6614" i="6" s="1"/>
  <c r="J6612" i="6"/>
  <c r="K6612" i="6" s="1"/>
  <c r="L6612" i="6" s="1"/>
  <c r="J6610" i="6"/>
  <c r="K6610" i="6" s="1"/>
  <c r="L6610" i="6" s="1"/>
  <c r="J6608" i="6"/>
  <c r="K6608" i="6" s="1"/>
  <c r="L6608" i="6" s="1"/>
  <c r="J6606" i="6"/>
  <c r="K6606" i="6" s="1"/>
  <c r="L6606" i="6" s="1"/>
  <c r="J6604" i="6"/>
  <c r="K6604" i="6" s="1"/>
  <c r="J6602" i="6"/>
  <c r="K6602" i="6" s="1"/>
  <c r="L6602" i="6" s="1"/>
  <c r="J6600" i="6"/>
  <c r="K6600" i="6" s="1"/>
  <c r="L6600" i="6" s="1"/>
  <c r="J6598" i="6"/>
  <c r="K6598" i="6" s="1"/>
  <c r="L6598" i="6" s="1"/>
  <c r="J6596" i="6"/>
  <c r="K6596" i="6" s="1"/>
  <c r="L6596" i="6" s="1"/>
  <c r="J6594" i="6"/>
  <c r="K6594" i="6" s="1"/>
  <c r="L6594" i="6" s="1"/>
  <c r="J6592" i="6"/>
  <c r="K6592" i="6" s="1"/>
  <c r="L6592" i="6" s="1"/>
  <c r="J6590" i="6"/>
  <c r="K6590" i="6" s="1"/>
  <c r="L6590" i="6" s="1"/>
  <c r="J6588" i="6"/>
  <c r="K6588" i="6" s="1"/>
  <c r="L6588" i="6" s="1"/>
  <c r="J6586" i="6"/>
  <c r="K6586" i="6" s="1"/>
  <c r="L6586" i="6" s="1"/>
  <c r="J6584" i="6"/>
  <c r="K6584" i="6" s="1"/>
  <c r="J6582" i="6"/>
  <c r="K6582" i="6" s="1"/>
  <c r="L6582" i="6" s="1"/>
  <c r="J6580" i="6"/>
  <c r="K6580" i="6" s="1"/>
  <c r="L6580" i="6" s="1"/>
  <c r="J6578" i="6"/>
  <c r="K6578" i="6" s="1"/>
  <c r="L6578" i="6" s="1"/>
  <c r="J6576" i="6"/>
  <c r="K6576" i="6" s="1"/>
  <c r="L6576" i="6" s="1"/>
  <c r="J6574" i="6"/>
  <c r="K6574" i="6" s="1"/>
  <c r="L6574" i="6" s="1"/>
  <c r="J6572" i="6"/>
  <c r="K6572" i="6" s="1"/>
  <c r="L6572" i="6" s="1"/>
  <c r="J6570" i="6"/>
  <c r="K6570" i="6" s="1"/>
  <c r="J6568" i="6"/>
  <c r="K6568" i="6" s="1"/>
  <c r="L6568" i="6" s="1"/>
  <c r="J6566" i="6"/>
  <c r="K6566" i="6" s="1"/>
  <c r="L6566" i="6" s="1"/>
  <c r="J6564" i="6"/>
  <c r="K6564" i="6" s="1"/>
  <c r="L6564" i="6" s="1"/>
  <c r="J6562" i="6"/>
  <c r="K6562" i="6" s="1"/>
  <c r="L6562" i="6" s="1"/>
  <c r="J6560" i="6"/>
  <c r="K6560" i="6" s="1"/>
  <c r="J6558" i="6"/>
  <c r="K6558" i="6" s="1"/>
  <c r="L6558" i="6" s="1"/>
  <c r="J6556" i="6"/>
  <c r="K6556" i="6" s="1"/>
  <c r="J6554" i="6"/>
  <c r="K6554" i="6" s="1"/>
  <c r="L6554" i="6" s="1"/>
  <c r="J6552" i="6"/>
  <c r="K6552" i="6" s="1"/>
  <c r="L6552" i="6" s="1"/>
  <c r="J6550" i="6"/>
  <c r="K6550" i="6" s="1"/>
  <c r="L6550" i="6" s="1"/>
  <c r="J6548" i="6"/>
  <c r="K6548" i="6" s="1"/>
  <c r="L6548" i="6" s="1"/>
  <c r="J6546" i="6"/>
  <c r="K6546" i="6" s="1"/>
  <c r="J6544" i="6"/>
  <c r="K6544" i="6" s="1"/>
  <c r="L6544" i="6" s="1"/>
  <c r="J6542" i="6"/>
  <c r="K6542" i="6" s="1"/>
  <c r="L6542" i="6" s="1"/>
  <c r="J6540" i="6"/>
  <c r="K6540" i="6" s="1"/>
  <c r="L6540" i="6" s="1"/>
  <c r="J6538" i="6"/>
  <c r="K6538" i="6" s="1"/>
  <c r="L6538" i="6" s="1"/>
  <c r="J6536" i="6"/>
  <c r="K6536" i="6" s="1"/>
  <c r="J6534" i="6"/>
  <c r="K6534" i="6" s="1"/>
  <c r="L6534" i="6" s="1"/>
  <c r="J6532" i="6"/>
  <c r="K6532" i="6" s="1"/>
  <c r="L6532" i="6" s="1"/>
  <c r="J6530" i="6"/>
  <c r="K6530" i="6" s="1"/>
  <c r="L6530" i="6" s="1"/>
  <c r="J6528" i="6"/>
  <c r="K6528" i="6" s="1"/>
  <c r="J6526" i="6"/>
  <c r="K6526" i="6" s="1"/>
  <c r="J6524" i="6"/>
  <c r="K6524" i="6" s="1"/>
  <c r="L6524" i="6" s="1"/>
  <c r="J6522" i="6"/>
  <c r="K6522" i="6" s="1"/>
  <c r="L6522" i="6" s="1"/>
  <c r="J6520" i="6"/>
  <c r="K6520" i="6" s="1"/>
  <c r="L6520" i="6" s="1"/>
  <c r="J6518" i="6"/>
  <c r="K6518" i="6" s="1"/>
  <c r="L6518" i="6" s="1"/>
  <c r="J6516" i="6"/>
  <c r="K6516" i="6" s="1"/>
  <c r="J6514" i="6"/>
  <c r="K6514" i="6" s="1"/>
  <c r="L6514" i="6" s="1"/>
  <c r="J6512" i="6"/>
  <c r="K6512" i="6" s="1"/>
  <c r="J6510" i="6"/>
  <c r="K6510" i="6" s="1"/>
  <c r="J6508" i="6"/>
  <c r="K6508" i="6" s="1"/>
  <c r="L6508" i="6" s="1"/>
  <c r="J6637" i="6"/>
  <c r="K6637" i="6" s="1"/>
  <c r="L6637" i="6" s="1"/>
  <c r="J6629" i="6"/>
  <c r="K6629" i="6" s="1"/>
  <c r="L6629" i="6" s="1"/>
  <c r="J6621" i="6"/>
  <c r="K6621" i="6" s="1"/>
  <c r="L6621" i="6" s="1"/>
  <c r="J6635" i="6"/>
  <c r="K6635" i="6" s="1"/>
  <c r="L6635" i="6" s="1"/>
  <c r="J6627" i="6"/>
  <c r="K6627" i="6" s="1"/>
  <c r="J6619" i="6"/>
  <c r="K6619" i="6" s="1"/>
  <c r="J6611" i="6"/>
  <c r="K6611" i="6" s="1"/>
  <c r="L6611" i="6" s="1"/>
  <c r="J6641" i="6"/>
  <c r="K6641" i="6" s="1"/>
  <c r="J6633" i="6"/>
  <c r="K6633" i="6" s="1"/>
  <c r="L6633" i="6" s="1"/>
  <c r="J6625" i="6"/>
  <c r="K6625" i="6" s="1"/>
  <c r="J6617" i="6"/>
  <c r="K6617" i="6" s="1"/>
  <c r="L6617" i="6" s="1"/>
  <c r="J6609" i="6"/>
  <c r="K6609" i="6" s="1"/>
  <c r="L6609" i="6" s="1"/>
  <c r="J6601" i="6"/>
  <c r="K6601" i="6" s="1"/>
  <c r="L6601" i="6" s="1"/>
  <c r="J6593" i="6"/>
  <c r="K6593" i="6" s="1"/>
  <c r="J6585" i="6"/>
  <c r="K6585" i="6" s="1"/>
  <c r="L6585" i="6" s="1"/>
  <c r="J6639" i="6"/>
  <c r="K6639" i="6" s="1"/>
  <c r="J6631" i="6"/>
  <c r="K6631" i="6" s="1"/>
  <c r="J6623" i="6"/>
  <c r="K6623" i="6" s="1"/>
  <c r="L6623" i="6" s="1"/>
  <c r="J6615" i="6"/>
  <c r="K6615" i="6" s="1"/>
  <c r="L6615" i="6" s="1"/>
  <c r="J6607" i="6"/>
  <c r="K6607" i="6" s="1"/>
  <c r="L6607" i="6" s="1"/>
  <c r="J6599" i="6"/>
  <c r="K6599" i="6" s="1"/>
  <c r="L6599" i="6" s="1"/>
  <c r="J6591" i="6"/>
  <c r="K6591" i="6" s="1"/>
  <c r="L6591" i="6" s="1"/>
  <c r="J6583" i="6"/>
  <c r="K6583" i="6" s="1"/>
  <c r="L6583" i="6" s="1"/>
  <c r="J6575" i="6"/>
  <c r="K6575" i="6" s="1"/>
  <c r="L6575" i="6" s="1"/>
  <c r="J6567" i="6"/>
  <c r="K6567" i="6" s="1"/>
  <c r="L6567" i="6" s="1"/>
  <c r="J6559" i="6"/>
  <c r="K6559" i="6" s="1"/>
  <c r="J6551" i="6"/>
  <c r="K6551" i="6" s="1"/>
  <c r="L6551" i="6" s="1"/>
  <c r="J6543" i="6"/>
  <c r="K6543" i="6" s="1"/>
  <c r="L6543" i="6" s="1"/>
  <c r="J6535" i="6"/>
  <c r="K6535" i="6" s="1"/>
  <c r="L6535" i="6" s="1"/>
  <c r="J6527" i="6"/>
  <c r="K6527" i="6" s="1"/>
  <c r="L6527" i="6" s="1"/>
  <c r="J6519" i="6"/>
  <c r="K6519" i="6" s="1"/>
  <c r="J6511" i="6"/>
  <c r="K6511" i="6" s="1"/>
  <c r="L6511" i="6" s="1"/>
  <c r="J6506" i="6"/>
  <c r="K6506" i="6" s="1"/>
  <c r="L6506" i="6" s="1"/>
  <c r="J6504" i="6"/>
  <c r="K6504" i="6" s="1"/>
  <c r="J6502" i="6"/>
  <c r="K6502" i="6" s="1"/>
  <c r="J6500" i="6"/>
  <c r="K6500" i="6" s="1"/>
  <c r="J6498" i="6"/>
  <c r="K6498" i="6" s="1"/>
  <c r="L6498" i="6" s="1"/>
  <c r="J6496" i="6"/>
  <c r="K6496" i="6" s="1"/>
  <c r="L6496" i="6" s="1"/>
  <c r="J6494" i="6"/>
  <c r="K6494" i="6" s="1"/>
  <c r="L6494" i="6" s="1"/>
  <c r="J6492" i="6"/>
  <c r="K6492" i="6" s="1"/>
  <c r="J6490" i="6"/>
  <c r="K6490" i="6" s="1"/>
  <c r="L6490" i="6" s="1"/>
  <c r="J6488" i="6"/>
  <c r="K6488" i="6" s="1"/>
  <c r="L6488" i="6" s="1"/>
  <c r="J6486" i="6"/>
  <c r="K6486" i="6" s="1"/>
  <c r="L6486" i="6" s="1"/>
  <c r="J6484" i="6"/>
  <c r="K6484" i="6" s="1"/>
  <c r="L6484" i="6" s="1"/>
  <c r="J6482" i="6"/>
  <c r="K6482" i="6" s="1"/>
  <c r="L6482" i="6" s="1"/>
  <c r="J6480" i="6"/>
  <c r="K6480" i="6" s="1"/>
  <c r="L6480" i="6" s="1"/>
  <c r="J6478" i="6"/>
  <c r="K6478" i="6" s="1"/>
  <c r="J6476" i="6"/>
  <c r="K6476" i="6" s="1"/>
  <c r="L6476" i="6" s="1"/>
  <c r="J6474" i="6"/>
  <c r="K6474" i="6" s="1"/>
  <c r="L6474" i="6" s="1"/>
  <c r="J6472" i="6"/>
  <c r="K6472" i="6" s="1"/>
  <c r="L6472" i="6" s="1"/>
  <c r="J6470" i="6"/>
  <c r="K6470" i="6" s="1"/>
  <c r="L6470" i="6" s="1"/>
  <c r="J6468" i="6"/>
  <c r="K6468" i="6" s="1"/>
  <c r="L6468" i="6" s="1"/>
  <c r="J6466" i="6"/>
  <c r="K6466" i="6" s="1"/>
  <c r="L6466" i="6" s="1"/>
  <c r="J6464" i="6"/>
  <c r="K6464" i="6" s="1"/>
  <c r="L6464" i="6" s="1"/>
  <c r="J6462" i="6"/>
  <c r="K6462" i="6" s="1"/>
  <c r="J6460" i="6"/>
  <c r="K6460" i="6" s="1"/>
  <c r="L6460" i="6" s="1"/>
  <c r="J6458" i="6"/>
  <c r="K6458" i="6" s="1"/>
  <c r="L6458" i="6" s="1"/>
  <c r="J6456" i="6"/>
  <c r="K6456" i="6" s="1"/>
  <c r="L6456" i="6" s="1"/>
  <c r="J6454" i="6"/>
  <c r="K6454" i="6" s="1"/>
  <c r="L6454" i="6" s="1"/>
  <c r="J6452" i="6"/>
  <c r="K6452" i="6" s="1"/>
  <c r="L6452" i="6" s="1"/>
  <c r="J6450" i="6"/>
  <c r="K6450" i="6" s="1"/>
  <c r="L6450" i="6" s="1"/>
  <c r="J6448" i="6"/>
  <c r="K6448" i="6" s="1"/>
  <c r="L6448" i="6" s="1"/>
  <c r="J6446" i="6"/>
  <c r="K6446" i="6" s="1"/>
  <c r="L6446" i="6" s="1"/>
  <c r="J6444" i="6"/>
  <c r="K6444" i="6" s="1"/>
  <c r="L6444" i="6" s="1"/>
  <c r="J6442" i="6"/>
  <c r="K6442" i="6" s="1"/>
  <c r="L6442" i="6" s="1"/>
  <c r="J6440" i="6"/>
  <c r="K6440" i="6" s="1"/>
  <c r="J6438" i="6"/>
  <c r="K6438" i="6" s="1"/>
  <c r="L6438" i="6" s="1"/>
  <c r="J6436" i="6"/>
  <c r="K6436" i="6" s="1"/>
  <c r="L6436" i="6" s="1"/>
  <c r="J6434" i="6"/>
  <c r="K6434" i="6" s="1"/>
  <c r="L6434" i="6" s="1"/>
  <c r="J6432" i="6"/>
  <c r="K6432" i="6" s="1"/>
  <c r="L6432" i="6" s="1"/>
  <c r="J6430" i="6"/>
  <c r="K6430" i="6" s="1"/>
  <c r="L6430" i="6" s="1"/>
  <c r="J6428" i="6"/>
  <c r="K6428" i="6" s="1"/>
  <c r="L6428" i="6" s="1"/>
  <c r="J6426" i="6"/>
  <c r="K6426" i="6" s="1"/>
  <c r="J6424" i="6"/>
  <c r="K6424" i="6" s="1"/>
  <c r="L6424" i="6" s="1"/>
  <c r="J6422" i="6"/>
  <c r="K6422" i="6" s="1"/>
  <c r="L6422" i="6" s="1"/>
  <c r="J6420" i="6"/>
  <c r="K6420" i="6" s="1"/>
  <c r="L6420" i="6" s="1"/>
  <c r="J6418" i="6"/>
  <c r="K6418" i="6" s="1"/>
  <c r="L6418" i="6" s="1"/>
  <c r="J6416" i="6"/>
  <c r="K6416" i="6" s="1"/>
  <c r="L6416" i="6" s="1"/>
  <c r="J6414" i="6"/>
  <c r="K6414" i="6" s="1"/>
  <c r="L6414" i="6" s="1"/>
  <c r="J6412" i="6"/>
  <c r="K6412" i="6" s="1"/>
  <c r="L6412" i="6" s="1"/>
  <c r="J6410" i="6"/>
  <c r="K6410" i="6" s="1"/>
  <c r="L6410" i="6" s="1"/>
  <c r="J6408" i="6"/>
  <c r="K6408" i="6" s="1"/>
  <c r="L6408" i="6" s="1"/>
  <c r="J6406" i="6"/>
  <c r="K6406" i="6" s="1"/>
  <c r="L6406" i="6" s="1"/>
  <c r="J6404" i="6"/>
  <c r="K6404" i="6" s="1"/>
  <c r="J6402" i="6"/>
  <c r="K6402" i="6" s="1"/>
  <c r="L6402" i="6" s="1"/>
  <c r="J6400" i="6"/>
  <c r="K6400" i="6" s="1"/>
  <c r="L6400" i="6" s="1"/>
  <c r="J6398" i="6"/>
  <c r="K6398" i="6" s="1"/>
  <c r="L6398" i="6" s="1"/>
  <c r="J6396" i="6"/>
  <c r="K6396" i="6" s="1"/>
  <c r="L6396" i="6" s="1"/>
  <c r="J6394" i="6"/>
  <c r="K6394" i="6" s="1"/>
  <c r="L6394" i="6" s="1"/>
  <c r="J6392" i="6"/>
  <c r="K6392" i="6" s="1"/>
  <c r="L6392" i="6" s="1"/>
  <c r="J6390" i="6"/>
  <c r="K6390" i="6" s="1"/>
  <c r="L6390" i="6" s="1"/>
  <c r="J6388" i="6"/>
  <c r="K6388" i="6" s="1"/>
  <c r="L6388" i="6" s="1"/>
  <c r="J6386" i="6"/>
  <c r="K6386" i="6" s="1"/>
  <c r="L6386" i="6" s="1"/>
  <c r="J6384" i="6"/>
  <c r="K6384" i="6" s="1"/>
  <c r="L6384" i="6" s="1"/>
  <c r="J6382" i="6"/>
  <c r="K6382" i="6" s="1"/>
  <c r="L6382" i="6" s="1"/>
  <c r="J6380" i="6"/>
  <c r="K6380" i="6" s="1"/>
  <c r="L6380" i="6" s="1"/>
  <c r="J6605" i="6"/>
  <c r="K6605" i="6" s="1"/>
  <c r="L6605" i="6" s="1"/>
  <c r="J6589" i="6"/>
  <c r="K6589" i="6" s="1"/>
  <c r="J6557" i="6"/>
  <c r="K6557" i="6" s="1"/>
  <c r="L6557" i="6" s="1"/>
  <c r="J6555" i="6"/>
  <c r="K6555" i="6" s="1"/>
  <c r="L6555" i="6" s="1"/>
  <c r="J6553" i="6"/>
  <c r="K6553" i="6" s="1"/>
  <c r="L6553" i="6" s="1"/>
  <c r="J6525" i="6"/>
  <c r="K6525" i="6" s="1"/>
  <c r="L6525" i="6" s="1"/>
  <c r="J6523" i="6"/>
  <c r="K6523" i="6" s="1"/>
  <c r="L6523" i="6" s="1"/>
  <c r="J6521" i="6"/>
  <c r="K6521" i="6" s="1"/>
  <c r="J6503" i="6"/>
  <c r="K6503" i="6" s="1"/>
  <c r="L6503" i="6" s="1"/>
  <c r="J6495" i="6"/>
  <c r="K6495" i="6" s="1"/>
  <c r="J6487" i="6"/>
  <c r="K6487" i="6" s="1"/>
  <c r="L6487" i="6" s="1"/>
  <c r="J6479" i="6"/>
  <c r="K6479" i="6" s="1"/>
  <c r="L6479" i="6" s="1"/>
  <c r="J6471" i="6"/>
  <c r="K6471" i="6" s="1"/>
  <c r="L6471" i="6" s="1"/>
  <c r="J6463" i="6"/>
  <c r="K6463" i="6" s="1"/>
  <c r="L6463" i="6" s="1"/>
  <c r="J6455" i="6"/>
  <c r="K6455" i="6" s="1"/>
  <c r="L6455" i="6" s="1"/>
  <c r="J6447" i="6"/>
  <c r="K6447" i="6" s="1"/>
  <c r="L6447" i="6" s="1"/>
  <c r="J6439" i="6"/>
  <c r="K6439" i="6" s="1"/>
  <c r="L6439" i="6" s="1"/>
  <c r="J6431" i="6"/>
  <c r="K6431" i="6" s="1"/>
  <c r="L6431" i="6" s="1"/>
  <c r="J6423" i="6"/>
  <c r="K6423" i="6" s="1"/>
  <c r="L6423" i="6" s="1"/>
  <c r="J6415" i="6"/>
  <c r="K6415" i="6" s="1"/>
  <c r="J6407" i="6"/>
  <c r="K6407" i="6" s="1"/>
  <c r="L6407" i="6" s="1"/>
  <c r="J6613" i="6"/>
  <c r="K6613" i="6" s="1"/>
  <c r="J6595" i="6"/>
  <c r="K6595" i="6" s="1"/>
  <c r="L6595" i="6" s="1"/>
  <c r="J6579" i="6"/>
  <c r="K6579" i="6" s="1"/>
  <c r="L6579" i="6" s="1"/>
  <c r="J6577" i="6"/>
  <c r="K6577" i="6" s="1"/>
  <c r="J6549" i="6"/>
  <c r="K6549" i="6" s="1"/>
  <c r="L6549" i="6" s="1"/>
  <c r="J6547" i="6"/>
  <c r="K6547" i="6" s="1"/>
  <c r="L6547" i="6" s="1"/>
  <c r="J6545" i="6"/>
  <c r="K6545" i="6" s="1"/>
  <c r="L6545" i="6" s="1"/>
  <c r="J6517" i="6"/>
  <c r="K6517" i="6" s="1"/>
  <c r="L6517" i="6" s="1"/>
  <c r="J6515" i="6"/>
  <c r="K6515" i="6" s="1"/>
  <c r="L6515" i="6" s="1"/>
  <c r="J6513" i="6"/>
  <c r="K6513" i="6" s="1"/>
  <c r="L6513" i="6" s="1"/>
  <c r="J6501" i="6"/>
  <c r="K6501" i="6" s="1"/>
  <c r="L6501" i="6" s="1"/>
  <c r="J6493" i="6"/>
  <c r="K6493" i="6" s="1"/>
  <c r="L6493" i="6" s="1"/>
  <c r="J6485" i="6"/>
  <c r="K6485" i="6" s="1"/>
  <c r="L6485" i="6" s="1"/>
  <c r="J6477" i="6"/>
  <c r="K6477" i="6" s="1"/>
  <c r="L6477" i="6" s="1"/>
  <c r="J6597" i="6"/>
  <c r="K6597" i="6" s="1"/>
  <c r="L6597" i="6" s="1"/>
  <c r="J6581" i="6"/>
  <c r="K6581" i="6" s="1"/>
  <c r="J6573" i="6"/>
  <c r="K6573" i="6" s="1"/>
  <c r="J6571" i="6"/>
  <c r="K6571" i="6" s="1"/>
  <c r="L6571" i="6" s="1"/>
  <c r="J6569" i="6"/>
  <c r="K6569" i="6" s="1"/>
  <c r="L6569" i="6" s="1"/>
  <c r="J6541" i="6"/>
  <c r="K6541" i="6" s="1"/>
  <c r="L6541" i="6" s="1"/>
  <c r="J6539" i="6"/>
  <c r="K6539" i="6" s="1"/>
  <c r="L6539" i="6" s="1"/>
  <c r="J6537" i="6"/>
  <c r="K6537" i="6" s="1"/>
  <c r="L6537" i="6" s="1"/>
  <c r="J6509" i="6"/>
  <c r="K6509" i="6" s="1"/>
  <c r="L6509" i="6" s="1"/>
  <c r="J6507" i="6"/>
  <c r="K6507" i="6" s="1"/>
  <c r="L6507" i="6" s="1"/>
  <c r="J6499" i="6"/>
  <c r="K6499" i="6" s="1"/>
  <c r="L6499" i="6" s="1"/>
  <c r="J6491" i="6"/>
  <c r="K6491" i="6" s="1"/>
  <c r="L6491" i="6" s="1"/>
  <c r="J6483" i="6"/>
  <c r="K6483" i="6" s="1"/>
  <c r="L6483" i="6" s="1"/>
  <c r="J6475" i="6"/>
  <c r="K6475" i="6" s="1"/>
  <c r="J6467" i="6"/>
  <c r="K6467" i="6" s="1"/>
  <c r="L6467" i="6" s="1"/>
  <c r="J6459" i="6"/>
  <c r="K6459" i="6" s="1"/>
  <c r="L6459" i="6" s="1"/>
  <c r="J6603" i="6"/>
  <c r="K6603" i="6" s="1"/>
  <c r="L6603" i="6" s="1"/>
  <c r="J6587" i="6"/>
  <c r="K6587" i="6" s="1"/>
  <c r="L6587" i="6" s="1"/>
  <c r="J6565" i="6"/>
  <c r="K6565" i="6" s="1"/>
  <c r="L6565" i="6" s="1"/>
  <c r="J6563" i="6"/>
  <c r="K6563" i="6" s="1"/>
  <c r="L6563" i="6" s="1"/>
  <c r="J6561" i="6"/>
  <c r="K6561" i="6" s="1"/>
  <c r="L6561" i="6" s="1"/>
  <c r="J6533" i="6"/>
  <c r="K6533" i="6" s="1"/>
  <c r="L6533" i="6" s="1"/>
  <c r="J6531" i="6"/>
  <c r="K6531" i="6" s="1"/>
  <c r="L6531" i="6" s="1"/>
  <c r="J6529" i="6"/>
  <c r="K6529" i="6" s="1"/>
  <c r="L6529" i="6" s="1"/>
  <c r="J6505" i="6"/>
  <c r="K6505" i="6" s="1"/>
  <c r="L6505" i="6" s="1"/>
  <c r="J6497" i="6"/>
  <c r="K6497" i="6" s="1"/>
  <c r="L6497" i="6" s="1"/>
  <c r="J6489" i="6"/>
  <c r="K6489" i="6" s="1"/>
  <c r="L6489" i="6" s="1"/>
  <c r="J6481" i="6"/>
  <c r="K6481" i="6" s="1"/>
  <c r="L6481" i="6" s="1"/>
  <c r="J6473" i="6"/>
  <c r="K6473" i="6" s="1"/>
  <c r="L6473" i="6" s="1"/>
  <c r="J6465" i="6"/>
  <c r="K6465" i="6" s="1"/>
  <c r="L6465" i="6" s="1"/>
  <c r="J6457" i="6"/>
  <c r="K6457" i="6" s="1"/>
  <c r="L6457" i="6" s="1"/>
  <c r="J6449" i="6"/>
  <c r="K6449" i="6" s="1"/>
  <c r="L6449" i="6" s="1"/>
  <c r="J6441" i="6"/>
  <c r="K6441" i="6" s="1"/>
  <c r="L6441" i="6" s="1"/>
  <c r="J6433" i="6"/>
  <c r="K6433" i="6" s="1"/>
  <c r="L6433" i="6" s="1"/>
  <c r="J6425" i="6"/>
  <c r="K6425" i="6" s="1"/>
  <c r="L6425" i="6" s="1"/>
  <c r="J6417" i="6"/>
  <c r="K6417" i="6" s="1"/>
  <c r="L6417" i="6" s="1"/>
  <c r="J6409" i="6"/>
  <c r="K6409" i="6" s="1"/>
  <c r="L6409" i="6" s="1"/>
  <c r="J6401" i="6"/>
  <c r="K6401" i="6" s="1"/>
  <c r="J6393" i="6"/>
  <c r="K6393" i="6" s="1"/>
  <c r="L6393" i="6" s="1"/>
  <c r="J6385" i="6"/>
  <c r="K6385" i="6" s="1"/>
  <c r="L6385" i="6" s="1"/>
  <c r="J6379" i="6"/>
  <c r="K6379" i="6" s="1"/>
  <c r="J6377" i="6"/>
  <c r="K6377" i="6" s="1"/>
  <c r="J6375" i="6"/>
  <c r="K6375" i="6" s="1"/>
  <c r="L6375" i="6" s="1"/>
  <c r="J6373" i="6"/>
  <c r="K6373" i="6" s="1"/>
  <c r="L6373" i="6" s="1"/>
  <c r="J6371" i="6"/>
  <c r="K6371" i="6" s="1"/>
  <c r="L6371" i="6" s="1"/>
  <c r="J6369" i="6"/>
  <c r="K6369" i="6" s="1"/>
  <c r="L6369" i="6" s="1"/>
  <c r="J6367" i="6"/>
  <c r="K6367" i="6" s="1"/>
  <c r="L6367" i="6" s="1"/>
  <c r="J6365" i="6"/>
  <c r="K6365" i="6" s="1"/>
  <c r="L6365" i="6" s="1"/>
  <c r="J6363" i="6"/>
  <c r="K6363" i="6" s="1"/>
  <c r="L6363" i="6" s="1"/>
  <c r="J6361" i="6"/>
  <c r="K6361" i="6" s="1"/>
  <c r="L6361" i="6" s="1"/>
  <c r="J6359" i="6"/>
  <c r="K6359" i="6" s="1"/>
  <c r="L6359" i="6" s="1"/>
  <c r="J6357" i="6"/>
  <c r="K6357" i="6" s="1"/>
  <c r="L6357" i="6" s="1"/>
  <c r="J6355" i="6"/>
  <c r="K6355" i="6" s="1"/>
  <c r="L6355" i="6" s="1"/>
  <c r="J6353" i="6"/>
  <c r="K6353" i="6" s="1"/>
  <c r="L6353" i="6" s="1"/>
  <c r="J6351" i="6"/>
  <c r="K6351" i="6" s="1"/>
  <c r="L6351" i="6" s="1"/>
  <c r="J6349" i="6"/>
  <c r="K6349" i="6" s="1"/>
  <c r="L6349" i="6" s="1"/>
  <c r="J6347" i="6"/>
  <c r="K6347" i="6" s="1"/>
  <c r="L6347" i="6" s="1"/>
  <c r="J6345" i="6"/>
  <c r="K6345" i="6" s="1"/>
  <c r="L6345" i="6" s="1"/>
  <c r="J6343" i="6"/>
  <c r="K6343" i="6" s="1"/>
  <c r="L6343" i="6" s="1"/>
  <c r="J6341" i="6"/>
  <c r="K6341" i="6" s="1"/>
  <c r="L6341" i="6" s="1"/>
  <c r="J6339" i="6"/>
  <c r="K6339" i="6" s="1"/>
  <c r="L6339" i="6" s="1"/>
  <c r="J6337" i="6"/>
  <c r="K6337" i="6" s="1"/>
  <c r="L6337" i="6" s="1"/>
  <c r="J6335" i="6"/>
  <c r="K6335" i="6" s="1"/>
  <c r="L6335" i="6" s="1"/>
  <c r="J6333" i="6"/>
  <c r="K6333" i="6" s="1"/>
  <c r="L6333" i="6" s="1"/>
  <c r="J6331" i="6"/>
  <c r="K6331" i="6" s="1"/>
  <c r="J6329" i="6"/>
  <c r="K6329" i="6" s="1"/>
  <c r="L6329" i="6" s="1"/>
  <c r="J6327" i="6"/>
  <c r="K6327" i="6" s="1"/>
  <c r="L6327" i="6" s="1"/>
  <c r="J6325" i="6"/>
  <c r="K6325" i="6" s="1"/>
  <c r="L6325" i="6" s="1"/>
  <c r="J6323" i="6"/>
  <c r="K6323" i="6" s="1"/>
  <c r="J6321" i="6"/>
  <c r="K6321" i="6" s="1"/>
  <c r="L6321" i="6" s="1"/>
  <c r="J6319" i="6"/>
  <c r="K6319" i="6" s="1"/>
  <c r="L6319" i="6" s="1"/>
  <c r="J6317" i="6"/>
  <c r="K6317" i="6" s="1"/>
  <c r="J6315" i="6"/>
  <c r="K6315" i="6" s="1"/>
  <c r="L6315" i="6" s="1"/>
  <c r="J6313" i="6"/>
  <c r="K6313" i="6" s="1"/>
  <c r="L6313" i="6" s="1"/>
  <c r="J6311" i="6"/>
  <c r="K6311" i="6" s="1"/>
  <c r="J6309" i="6"/>
  <c r="K6309" i="6" s="1"/>
  <c r="L6309" i="6" s="1"/>
  <c r="J6307" i="6"/>
  <c r="K6307" i="6" s="1"/>
  <c r="L6307" i="6" s="1"/>
  <c r="J6305" i="6"/>
  <c r="K6305" i="6" s="1"/>
  <c r="L6305" i="6" s="1"/>
  <c r="J6303" i="6"/>
  <c r="K6303" i="6" s="1"/>
  <c r="L6303" i="6" s="1"/>
  <c r="J6301" i="6"/>
  <c r="K6301" i="6" s="1"/>
  <c r="L6301" i="6" s="1"/>
  <c r="J6299" i="6"/>
  <c r="K6299" i="6" s="1"/>
  <c r="L6299" i="6" s="1"/>
  <c r="J6297" i="6"/>
  <c r="K6297" i="6" s="1"/>
  <c r="L6297" i="6" s="1"/>
  <c r="J6295" i="6"/>
  <c r="K6295" i="6" s="1"/>
  <c r="L6295" i="6" s="1"/>
  <c r="J6293" i="6"/>
  <c r="K6293" i="6" s="1"/>
  <c r="L6293" i="6" s="1"/>
  <c r="J6291" i="6"/>
  <c r="K6291" i="6" s="1"/>
  <c r="L6291" i="6" s="1"/>
  <c r="J6289" i="6"/>
  <c r="K6289" i="6" s="1"/>
  <c r="L6289" i="6" s="1"/>
  <c r="J6287" i="6"/>
  <c r="K6287" i="6" s="1"/>
  <c r="L6287" i="6" s="1"/>
  <c r="J6285" i="6"/>
  <c r="K6285" i="6" s="1"/>
  <c r="L6285" i="6" s="1"/>
  <c r="J6283" i="6"/>
  <c r="K6283" i="6" s="1"/>
  <c r="L6283" i="6" s="1"/>
  <c r="J6281" i="6"/>
  <c r="K6281" i="6" s="1"/>
  <c r="L6281" i="6" s="1"/>
  <c r="J6279" i="6"/>
  <c r="K6279" i="6" s="1"/>
  <c r="L6279" i="6" s="1"/>
  <c r="J6277" i="6"/>
  <c r="K6277" i="6" s="1"/>
  <c r="L6277" i="6" s="1"/>
  <c r="J6275" i="6"/>
  <c r="K6275" i="6" s="1"/>
  <c r="L6275" i="6" s="1"/>
  <c r="J6273" i="6"/>
  <c r="K6273" i="6" s="1"/>
  <c r="L6273" i="6" s="1"/>
  <c r="J6271" i="6"/>
  <c r="K6271" i="6" s="1"/>
  <c r="L6271" i="6" s="1"/>
  <c r="J6269" i="6"/>
  <c r="K6269" i="6" s="1"/>
  <c r="L6269" i="6" s="1"/>
  <c r="J6267" i="6"/>
  <c r="K6267" i="6" s="1"/>
  <c r="L6267" i="6" s="1"/>
  <c r="J6265" i="6"/>
  <c r="K6265" i="6" s="1"/>
  <c r="L6265" i="6" s="1"/>
  <c r="J6263" i="6"/>
  <c r="K6263" i="6" s="1"/>
  <c r="L6263" i="6" s="1"/>
  <c r="J6261" i="6"/>
  <c r="K6261" i="6" s="1"/>
  <c r="L6261" i="6" s="1"/>
  <c r="J6259" i="6"/>
  <c r="K6259" i="6" s="1"/>
  <c r="L6259" i="6" s="1"/>
  <c r="J6257" i="6"/>
  <c r="K6257" i="6" s="1"/>
  <c r="L6257" i="6" s="1"/>
  <c r="J6255" i="6"/>
  <c r="K6255" i="6" s="1"/>
  <c r="L6255" i="6" s="1"/>
  <c r="J6253" i="6"/>
  <c r="K6253" i="6" s="1"/>
  <c r="L6253" i="6" s="1"/>
  <c r="J6251" i="6"/>
  <c r="K6251" i="6" s="1"/>
  <c r="L6251" i="6" s="1"/>
  <c r="J6249" i="6"/>
  <c r="K6249" i="6" s="1"/>
  <c r="L6249" i="6" s="1"/>
  <c r="J6247" i="6"/>
  <c r="K6247" i="6" s="1"/>
  <c r="L6247" i="6" s="1"/>
  <c r="J6245" i="6"/>
  <c r="K6245" i="6" s="1"/>
  <c r="L6245" i="6" s="1"/>
  <c r="J6243" i="6"/>
  <c r="K6243" i="6" s="1"/>
  <c r="L6243" i="6" s="1"/>
  <c r="J6241" i="6"/>
  <c r="K6241" i="6" s="1"/>
  <c r="L6241" i="6" s="1"/>
  <c r="J6239" i="6"/>
  <c r="K6239" i="6" s="1"/>
  <c r="L6239" i="6" s="1"/>
  <c r="J6237" i="6"/>
  <c r="K6237" i="6" s="1"/>
  <c r="L6237" i="6" s="1"/>
  <c r="J6235" i="6"/>
  <c r="K6235" i="6" s="1"/>
  <c r="L6235" i="6" s="1"/>
  <c r="J6233" i="6"/>
  <c r="K6233" i="6" s="1"/>
  <c r="L6233" i="6" s="1"/>
  <c r="J6231" i="6"/>
  <c r="K6231" i="6" s="1"/>
  <c r="L6231" i="6" s="1"/>
  <c r="J6229" i="6"/>
  <c r="K6229" i="6" s="1"/>
  <c r="L6229" i="6" s="1"/>
  <c r="J6227" i="6"/>
  <c r="K6227" i="6" s="1"/>
  <c r="L6227" i="6" s="1"/>
  <c r="J6225" i="6"/>
  <c r="K6225" i="6" s="1"/>
  <c r="J6223" i="6"/>
  <c r="K6223" i="6" s="1"/>
  <c r="J6221" i="6"/>
  <c r="K6221" i="6" s="1"/>
  <c r="L6221" i="6" s="1"/>
  <c r="J6219" i="6"/>
  <c r="K6219" i="6" s="1"/>
  <c r="L6219" i="6" s="1"/>
  <c r="J6217" i="6"/>
  <c r="K6217" i="6" s="1"/>
  <c r="L6217" i="6" s="1"/>
  <c r="J6215" i="6"/>
  <c r="K6215" i="6" s="1"/>
  <c r="L6215" i="6" s="1"/>
  <c r="J6213" i="6"/>
  <c r="K6213" i="6" s="1"/>
  <c r="L6213" i="6" s="1"/>
  <c r="J6211" i="6"/>
  <c r="K6211" i="6" s="1"/>
  <c r="L6211" i="6" s="1"/>
  <c r="J6209" i="6"/>
  <c r="K6209" i="6" s="1"/>
  <c r="L6209" i="6" s="1"/>
  <c r="J6207" i="6"/>
  <c r="K6207" i="6" s="1"/>
  <c r="J6205" i="6"/>
  <c r="K6205" i="6" s="1"/>
  <c r="L6205" i="6" s="1"/>
  <c r="J6203" i="6"/>
  <c r="K6203" i="6" s="1"/>
  <c r="L6203" i="6" s="1"/>
  <c r="J6201" i="6"/>
  <c r="K6201" i="6" s="1"/>
  <c r="L6201" i="6" s="1"/>
  <c r="J6199" i="6"/>
  <c r="K6199" i="6" s="1"/>
  <c r="L6199" i="6" s="1"/>
  <c r="J6197" i="6"/>
  <c r="K6197" i="6" s="1"/>
  <c r="L6197" i="6" s="1"/>
  <c r="J6195" i="6"/>
  <c r="K6195" i="6" s="1"/>
  <c r="L6195" i="6" s="1"/>
  <c r="J6193" i="6"/>
  <c r="K6193" i="6" s="1"/>
  <c r="L6193" i="6" s="1"/>
  <c r="J6191" i="6"/>
  <c r="K6191" i="6" s="1"/>
  <c r="L6191" i="6" s="1"/>
  <c r="J6189" i="6"/>
  <c r="K6189" i="6" s="1"/>
  <c r="L6189" i="6" s="1"/>
  <c r="J6187" i="6"/>
  <c r="K6187" i="6" s="1"/>
  <c r="L6187" i="6" s="1"/>
  <c r="J6185" i="6"/>
  <c r="K6185" i="6" s="1"/>
  <c r="L6185" i="6" s="1"/>
  <c r="J6183" i="6"/>
  <c r="K6183" i="6" s="1"/>
  <c r="J6181" i="6"/>
  <c r="K6181" i="6" s="1"/>
  <c r="L6181" i="6" s="1"/>
  <c r="J6179" i="6"/>
  <c r="K6179" i="6" s="1"/>
  <c r="L6179" i="6" s="1"/>
  <c r="J6177" i="6"/>
  <c r="K6177" i="6" s="1"/>
  <c r="L6177" i="6" s="1"/>
  <c r="J6175" i="6"/>
  <c r="K6175" i="6" s="1"/>
  <c r="L6175" i="6" s="1"/>
  <c r="J6173" i="6"/>
  <c r="K6173" i="6" s="1"/>
  <c r="L6173" i="6" s="1"/>
  <c r="J6171" i="6"/>
  <c r="K6171" i="6" s="1"/>
  <c r="L6171" i="6" s="1"/>
  <c r="J6169" i="6"/>
  <c r="K6169" i="6" s="1"/>
  <c r="L6169" i="6" s="1"/>
  <c r="J6167" i="6"/>
  <c r="K6167" i="6" s="1"/>
  <c r="J6165" i="6"/>
  <c r="K6165" i="6" s="1"/>
  <c r="L6165" i="6" s="1"/>
  <c r="J6163" i="6"/>
  <c r="K6163" i="6" s="1"/>
  <c r="L6163" i="6" s="1"/>
  <c r="J6161" i="6"/>
  <c r="K6161" i="6" s="1"/>
  <c r="L6161" i="6" s="1"/>
  <c r="J6159" i="6"/>
  <c r="K6159" i="6" s="1"/>
  <c r="L6159" i="6" s="1"/>
  <c r="J6157" i="6"/>
  <c r="K6157" i="6" s="1"/>
  <c r="L6157" i="6" s="1"/>
  <c r="J6155" i="6"/>
  <c r="K6155" i="6" s="1"/>
  <c r="L6155" i="6" s="1"/>
  <c r="J6153" i="6"/>
  <c r="K6153" i="6" s="1"/>
  <c r="L6153" i="6" s="1"/>
  <c r="J6151" i="6"/>
  <c r="K6151" i="6" s="1"/>
  <c r="L6151" i="6" s="1"/>
  <c r="J6149" i="6"/>
  <c r="K6149" i="6" s="1"/>
  <c r="L6149" i="6" s="1"/>
  <c r="J6147" i="6"/>
  <c r="K6147" i="6" s="1"/>
  <c r="L6147" i="6" s="1"/>
  <c r="J6145" i="6"/>
  <c r="K6145" i="6" s="1"/>
  <c r="L6145" i="6" s="1"/>
  <c r="J6143" i="6"/>
  <c r="K6143" i="6" s="1"/>
  <c r="L6143" i="6" s="1"/>
  <c r="J6141" i="6"/>
  <c r="K6141" i="6" s="1"/>
  <c r="J6139" i="6"/>
  <c r="K6139" i="6" s="1"/>
  <c r="L6139" i="6" s="1"/>
  <c r="J6137" i="6"/>
  <c r="K6137" i="6" s="1"/>
  <c r="J6135" i="6"/>
  <c r="K6135" i="6" s="1"/>
  <c r="L6135" i="6" s="1"/>
  <c r="J6133" i="6"/>
  <c r="K6133" i="6" s="1"/>
  <c r="L6133" i="6" s="1"/>
  <c r="J6131" i="6"/>
  <c r="K6131" i="6" s="1"/>
  <c r="L6131" i="6" s="1"/>
  <c r="J6129" i="6"/>
  <c r="K6129" i="6" s="1"/>
  <c r="L6129" i="6" s="1"/>
  <c r="J6127" i="6"/>
  <c r="K6127" i="6" s="1"/>
  <c r="L6127" i="6" s="1"/>
  <c r="J6125" i="6"/>
  <c r="K6125" i="6" s="1"/>
  <c r="L6125" i="6" s="1"/>
  <c r="J6123" i="6"/>
  <c r="K6123" i="6" s="1"/>
  <c r="L6123" i="6" s="1"/>
  <c r="J6121" i="6"/>
  <c r="K6121" i="6" s="1"/>
  <c r="L6121" i="6" s="1"/>
  <c r="J6119" i="6"/>
  <c r="K6119" i="6" s="1"/>
  <c r="L6119" i="6" s="1"/>
  <c r="J6117" i="6"/>
  <c r="K6117" i="6" s="1"/>
  <c r="J6115" i="6"/>
  <c r="K6115" i="6" s="1"/>
  <c r="L6115" i="6" s="1"/>
  <c r="J6113" i="6"/>
  <c r="K6113" i="6" s="1"/>
  <c r="L6113" i="6" s="1"/>
  <c r="J6111" i="6"/>
  <c r="K6111" i="6" s="1"/>
  <c r="L6111" i="6" s="1"/>
  <c r="J6109" i="6"/>
  <c r="K6109" i="6" s="1"/>
  <c r="L6109" i="6" s="1"/>
  <c r="J6107" i="6"/>
  <c r="K6107" i="6" s="1"/>
  <c r="L6107" i="6" s="1"/>
  <c r="J6105" i="6"/>
  <c r="K6105" i="6" s="1"/>
  <c r="L6105" i="6" s="1"/>
  <c r="J6103" i="6"/>
  <c r="K6103" i="6" s="1"/>
  <c r="L6103" i="6" s="1"/>
  <c r="J6101" i="6"/>
  <c r="K6101" i="6" s="1"/>
  <c r="J6099" i="6"/>
  <c r="K6099" i="6" s="1"/>
  <c r="L6099" i="6" s="1"/>
  <c r="J6097" i="6"/>
  <c r="K6097" i="6" s="1"/>
  <c r="L6097" i="6" s="1"/>
  <c r="J6095" i="6"/>
  <c r="K6095" i="6" s="1"/>
  <c r="L6095" i="6" s="1"/>
  <c r="J6093" i="6"/>
  <c r="K6093" i="6" s="1"/>
  <c r="L6093" i="6" s="1"/>
  <c r="J6091" i="6"/>
  <c r="K6091" i="6" s="1"/>
  <c r="L6091" i="6" s="1"/>
  <c r="J6089" i="6"/>
  <c r="K6089" i="6" s="1"/>
  <c r="L6089" i="6" s="1"/>
  <c r="J6087" i="6"/>
  <c r="K6087" i="6" s="1"/>
  <c r="L6087" i="6" s="1"/>
  <c r="J6085" i="6"/>
  <c r="K6085" i="6" s="1"/>
  <c r="L6085" i="6" s="1"/>
  <c r="J6083" i="6"/>
  <c r="K6083" i="6" s="1"/>
  <c r="L6083" i="6" s="1"/>
  <c r="J6081" i="6"/>
  <c r="K6081" i="6" s="1"/>
  <c r="J6079" i="6"/>
  <c r="K6079" i="6" s="1"/>
  <c r="L6079" i="6" s="1"/>
  <c r="J6077" i="6"/>
  <c r="K6077" i="6" s="1"/>
  <c r="L6077" i="6" s="1"/>
  <c r="J6075" i="6"/>
  <c r="K6075" i="6" s="1"/>
  <c r="L6075" i="6" s="1"/>
  <c r="J6073" i="6"/>
  <c r="K6073" i="6" s="1"/>
  <c r="L6073" i="6" s="1"/>
  <c r="J6071" i="6"/>
  <c r="K6071" i="6" s="1"/>
  <c r="J6069" i="6"/>
  <c r="K6069" i="6" s="1"/>
  <c r="L6069" i="6" s="1"/>
  <c r="J6067" i="6"/>
  <c r="K6067" i="6" s="1"/>
  <c r="J6065" i="6"/>
  <c r="K6065" i="6" s="1"/>
  <c r="L6065" i="6" s="1"/>
  <c r="J6063" i="6"/>
  <c r="K6063" i="6" s="1"/>
  <c r="L6063" i="6" s="1"/>
  <c r="J6061" i="6"/>
  <c r="K6061" i="6" s="1"/>
  <c r="L6061" i="6" s="1"/>
  <c r="J6059" i="6"/>
  <c r="K6059" i="6" s="1"/>
  <c r="J6461" i="6"/>
  <c r="K6461" i="6" s="1"/>
  <c r="L6461" i="6" s="1"/>
  <c r="J6443" i="6"/>
  <c r="K6443" i="6" s="1"/>
  <c r="L6443" i="6" s="1"/>
  <c r="J6427" i="6"/>
  <c r="K6427" i="6" s="1"/>
  <c r="J6411" i="6"/>
  <c r="K6411" i="6" s="1"/>
  <c r="L6411" i="6" s="1"/>
  <c r="J6391" i="6"/>
  <c r="K6391" i="6" s="1"/>
  <c r="L6391" i="6" s="1"/>
  <c r="J6389" i="6"/>
  <c r="K6389" i="6" s="1"/>
  <c r="J6387" i="6"/>
  <c r="K6387" i="6" s="1"/>
  <c r="J6374" i="6"/>
  <c r="K6374" i="6" s="1"/>
  <c r="L6374" i="6" s="1"/>
  <c r="J6366" i="6"/>
  <c r="K6366" i="6" s="1"/>
  <c r="L6366" i="6" s="1"/>
  <c r="J6358" i="6"/>
  <c r="K6358" i="6" s="1"/>
  <c r="J6350" i="6"/>
  <c r="K6350" i="6" s="1"/>
  <c r="L6350" i="6" s="1"/>
  <c r="J6342" i="6"/>
  <c r="K6342" i="6" s="1"/>
  <c r="L6342" i="6" s="1"/>
  <c r="J6334" i="6"/>
  <c r="K6334" i="6" s="1"/>
  <c r="L6334" i="6" s="1"/>
  <c r="J6326" i="6"/>
  <c r="K6326" i="6" s="1"/>
  <c r="L6326" i="6" s="1"/>
  <c r="J6318" i="6"/>
  <c r="K6318" i="6" s="1"/>
  <c r="L6318" i="6" s="1"/>
  <c r="J6310" i="6"/>
  <c r="K6310" i="6" s="1"/>
  <c r="L6310" i="6" s="1"/>
  <c r="J6302" i="6"/>
  <c r="K6302" i="6" s="1"/>
  <c r="L6302" i="6" s="1"/>
  <c r="J6294" i="6"/>
  <c r="K6294" i="6" s="1"/>
  <c r="L6294" i="6" s="1"/>
  <c r="J6286" i="6"/>
  <c r="K6286" i="6" s="1"/>
  <c r="L6286" i="6" s="1"/>
  <c r="J6278" i="6"/>
  <c r="K6278" i="6" s="1"/>
  <c r="L6278" i="6" s="1"/>
  <c r="J6270" i="6"/>
  <c r="K6270" i="6" s="1"/>
  <c r="L6270" i="6" s="1"/>
  <c r="J6262" i="6"/>
  <c r="K6262" i="6" s="1"/>
  <c r="L6262" i="6" s="1"/>
  <c r="J6254" i="6"/>
  <c r="K6254" i="6" s="1"/>
  <c r="L6254" i="6" s="1"/>
  <c r="J6246" i="6"/>
  <c r="K6246" i="6" s="1"/>
  <c r="L6246" i="6" s="1"/>
  <c r="J6238" i="6"/>
  <c r="K6238" i="6" s="1"/>
  <c r="L6238" i="6" s="1"/>
  <c r="J6230" i="6"/>
  <c r="K6230" i="6" s="1"/>
  <c r="L6230" i="6" s="1"/>
  <c r="J6222" i="6"/>
  <c r="K6222" i="6" s="1"/>
  <c r="L6222" i="6" s="1"/>
  <c r="J6214" i="6"/>
  <c r="K6214" i="6" s="1"/>
  <c r="L6214" i="6" s="1"/>
  <c r="J6206" i="6"/>
  <c r="K6206" i="6" s="1"/>
  <c r="L6206" i="6" s="1"/>
  <c r="J6198" i="6"/>
  <c r="K6198" i="6" s="1"/>
  <c r="L6198" i="6" s="1"/>
  <c r="J6190" i="6"/>
  <c r="K6190" i="6" s="1"/>
  <c r="L6190" i="6" s="1"/>
  <c r="J6182" i="6"/>
  <c r="K6182" i="6" s="1"/>
  <c r="L6182" i="6" s="1"/>
  <c r="J6174" i="6"/>
  <c r="K6174" i="6" s="1"/>
  <c r="L6174" i="6" s="1"/>
  <c r="J6166" i="6"/>
  <c r="K6166" i="6" s="1"/>
  <c r="L6166" i="6" s="1"/>
  <c r="J6158" i="6"/>
  <c r="K6158" i="6" s="1"/>
  <c r="L6158" i="6" s="1"/>
  <c r="J6150" i="6"/>
  <c r="K6150" i="6" s="1"/>
  <c r="L6150" i="6" s="1"/>
  <c r="J6142" i="6"/>
  <c r="K6142" i="6" s="1"/>
  <c r="J6134" i="6"/>
  <c r="K6134" i="6" s="1"/>
  <c r="L6134" i="6" s="1"/>
  <c r="J6126" i="6"/>
  <c r="K6126" i="6" s="1"/>
  <c r="L6126" i="6" s="1"/>
  <c r="J6118" i="6"/>
  <c r="K6118" i="6" s="1"/>
  <c r="L6118" i="6" s="1"/>
  <c r="J6110" i="6"/>
  <c r="K6110" i="6" s="1"/>
  <c r="L6110" i="6" s="1"/>
  <c r="J6102" i="6"/>
  <c r="K6102" i="6" s="1"/>
  <c r="L6102" i="6" s="1"/>
  <c r="J6469" i="6"/>
  <c r="K6469" i="6" s="1"/>
  <c r="L6469" i="6" s="1"/>
  <c r="J6445" i="6"/>
  <c r="K6445" i="6" s="1"/>
  <c r="L6445" i="6" s="1"/>
  <c r="J6429" i="6"/>
  <c r="K6429" i="6" s="1"/>
  <c r="L6429" i="6" s="1"/>
  <c r="J6413" i="6"/>
  <c r="K6413" i="6" s="1"/>
  <c r="L6413" i="6" s="1"/>
  <c r="J6383" i="6"/>
  <c r="K6383" i="6" s="1"/>
  <c r="J6381" i="6"/>
  <c r="K6381" i="6" s="1"/>
  <c r="L6381" i="6" s="1"/>
  <c r="J6372" i="6"/>
  <c r="K6372" i="6" s="1"/>
  <c r="L6372" i="6" s="1"/>
  <c r="J6364" i="6"/>
  <c r="K6364" i="6" s="1"/>
  <c r="L6364" i="6" s="1"/>
  <c r="J6356" i="6"/>
  <c r="K6356" i="6" s="1"/>
  <c r="L6356" i="6" s="1"/>
  <c r="J6348" i="6"/>
  <c r="K6348" i="6" s="1"/>
  <c r="L6348" i="6" s="1"/>
  <c r="J6340" i="6"/>
  <c r="K6340" i="6" s="1"/>
  <c r="L6340" i="6" s="1"/>
  <c r="J6332" i="6"/>
  <c r="K6332" i="6" s="1"/>
  <c r="L6332" i="6" s="1"/>
  <c r="J6324" i="6"/>
  <c r="K6324" i="6" s="1"/>
  <c r="L6324" i="6" s="1"/>
  <c r="J6316" i="6"/>
  <c r="K6316" i="6" s="1"/>
  <c r="L6316" i="6" s="1"/>
  <c r="J6308" i="6"/>
  <c r="K6308" i="6" s="1"/>
  <c r="L6308" i="6" s="1"/>
  <c r="J6300" i="6"/>
  <c r="K6300" i="6" s="1"/>
  <c r="J6292" i="6"/>
  <c r="K6292" i="6" s="1"/>
  <c r="L6292" i="6" s="1"/>
  <c r="J6284" i="6"/>
  <c r="K6284" i="6" s="1"/>
  <c r="L6284" i="6" s="1"/>
  <c r="J6276" i="6"/>
  <c r="K6276" i="6" s="1"/>
  <c r="L6276" i="6" s="1"/>
  <c r="J6268" i="6"/>
  <c r="K6268" i="6" s="1"/>
  <c r="L6268" i="6" s="1"/>
  <c r="J6260" i="6"/>
  <c r="K6260" i="6" s="1"/>
  <c r="L6260" i="6" s="1"/>
  <c r="J6252" i="6"/>
  <c r="K6252" i="6" s="1"/>
  <c r="L6252" i="6" s="1"/>
  <c r="J6451" i="6"/>
  <c r="K6451" i="6" s="1"/>
  <c r="L6451" i="6" s="1"/>
  <c r="J6435" i="6"/>
  <c r="K6435" i="6" s="1"/>
  <c r="L6435" i="6" s="1"/>
  <c r="J6419" i="6"/>
  <c r="K6419" i="6" s="1"/>
  <c r="L6419" i="6" s="1"/>
  <c r="J6403" i="6"/>
  <c r="K6403" i="6" s="1"/>
  <c r="L6403" i="6" s="1"/>
  <c r="J6378" i="6"/>
  <c r="K6378" i="6" s="1"/>
  <c r="L6378" i="6" s="1"/>
  <c r="J6370" i="6"/>
  <c r="K6370" i="6" s="1"/>
  <c r="L6370" i="6" s="1"/>
  <c r="J6362" i="6"/>
  <c r="K6362" i="6" s="1"/>
  <c r="L6362" i="6" s="1"/>
  <c r="J6354" i="6"/>
  <c r="K6354" i="6" s="1"/>
  <c r="L6354" i="6" s="1"/>
  <c r="J6346" i="6"/>
  <c r="K6346" i="6" s="1"/>
  <c r="L6346" i="6" s="1"/>
  <c r="J6338" i="6"/>
  <c r="K6338" i="6" s="1"/>
  <c r="J6330" i="6"/>
  <c r="K6330" i="6" s="1"/>
  <c r="L6330" i="6" s="1"/>
  <c r="J6322" i="6"/>
  <c r="K6322" i="6" s="1"/>
  <c r="L6322" i="6" s="1"/>
  <c r="J6314" i="6"/>
  <c r="K6314" i="6" s="1"/>
  <c r="L6314" i="6" s="1"/>
  <c r="J6306" i="6"/>
  <c r="K6306" i="6" s="1"/>
  <c r="L6306" i="6" s="1"/>
  <c r="J6298" i="6"/>
  <c r="K6298" i="6" s="1"/>
  <c r="L6298" i="6" s="1"/>
  <c r="J6290" i="6"/>
  <c r="K6290" i="6" s="1"/>
  <c r="L6290" i="6" s="1"/>
  <c r="J6282" i="6"/>
  <c r="K6282" i="6" s="1"/>
  <c r="L6282" i="6" s="1"/>
  <c r="J6274" i="6"/>
  <c r="K6274" i="6" s="1"/>
  <c r="L6274" i="6" s="1"/>
  <c r="J6266" i="6"/>
  <c r="K6266" i="6" s="1"/>
  <c r="L6266" i="6" s="1"/>
  <c r="J6258" i="6"/>
  <c r="K6258" i="6" s="1"/>
  <c r="L6258" i="6" s="1"/>
  <c r="J6250" i="6"/>
  <c r="K6250" i="6" s="1"/>
  <c r="L6250" i="6" s="1"/>
  <c r="J6242" i="6"/>
  <c r="K6242" i="6" s="1"/>
  <c r="L6242" i="6" s="1"/>
  <c r="J6234" i="6"/>
  <c r="K6234" i="6" s="1"/>
  <c r="L6234" i="6" s="1"/>
  <c r="J6226" i="6"/>
  <c r="K6226" i="6" s="1"/>
  <c r="L6226" i="6" s="1"/>
  <c r="J6218" i="6"/>
  <c r="K6218" i="6" s="1"/>
  <c r="L6218" i="6" s="1"/>
  <c r="J6210" i="6"/>
  <c r="K6210" i="6" s="1"/>
  <c r="L6210" i="6" s="1"/>
  <c r="J6202" i="6"/>
  <c r="K6202" i="6" s="1"/>
  <c r="L6202" i="6" s="1"/>
  <c r="J6194" i="6"/>
  <c r="K6194" i="6" s="1"/>
  <c r="L6194" i="6" s="1"/>
  <c r="J6186" i="6"/>
  <c r="K6186" i="6" s="1"/>
  <c r="L6186" i="6" s="1"/>
  <c r="J6178" i="6"/>
  <c r="K6178" i="6" s="1"/>
  <c r="L6178" i="6" s="1"/>
  <c r="J6170" i="6"/>
  <c r="K6170" i="6" s="1"/>
  <c r="L6170" i="6" s="1"/>
  <c r="J6162" i="6"/>
  <c r="K6162" i="6" s="1"/>
  <c r="L6162" i="6" s="1"/>
  <c r="J6154" i="6"/>
  <c r="K6154" i="6" s="1"/>
  <c r="L6154" i="6" s="1"/>
  <c r="J6146" i="6"/>
  <c r="K6146" i="6" s="1"/>
  <c r="L6146" i="6" s="1"/>
  <c r="J6138" i="6"/>
  <c r="K6138" i="6" s="1"/>
  <c r="L6138" i="6" s="1"/>
  <c r="J6130" i="6"/>
  <c r="K6130" i="6" s="1"/>
  <c r="L6130" i="6" s="1"/>
  <c r="J6122" i="6"/>
  <c r="K6122" i="6" s="1"/>
  <c r="L6122" i="6" s="1"/>
  <c r="J6114" i="6"/>
  <c r="K6114" i="6" s="1"/>
  <c r="L6114" i="6" s="1"/>
  <c r="J6106" i="6"/>
  <c r="K6106" i="6" s="1"/>
  <c r="L6106" i="6" s="1"/>
  <c r="J6098" i="6"/>
  <c r="K6098" i="6" s="1"/>
  <c r="L6098" i="6" s="1"/>
  <c r="J6090" i="6"/>
  <c r="K6090" i="6" s="1"/>
  <c r="L6090" i="6" s="1"/>
  <c r="J6082" i="6"/>
  <c r="K6082" i="6" s="1"/>
  <c r="L6082" i="6" s="1"/>
  <c r="J6074" i="6"/>
  <c r="K6074" i="6" s="1"/>
  <c r="L6074" i="6" s="1"/>
  <c r="J6066" i="6"/>
  <c r="K6066" i="6" s="1"/>
  <c r="L6066" i="6" s="1"/>
  <c r="J6058" i="6"/>
  <c r="K6058" i="6" s="1"/>
  <c r="L6058" i="6" s="1"/>
  <c r="J6453" i="6"/>
  <c r="K6453" i="6" s="1"/>
  <c r="L6453" i="6" s="1"/>
  <c r="J6437" i="6"/>
  <c r="K6437" i="6" s="1"/>
  <c r="L6437" i="6" s="1"/>
  <c r="J6421" i="6"/>
  <c r="K6421" i="6" s="1"/>
  <c r="J6405" i="6"/>
  <c r="K6405" i="6" s="1"/>
  <c r="L6405" i="6" s="1"/>
  <c r="J6399" i="6"/>
  <c r="K6399" i="6" s="1"/>
  <c r="L6399" i="6" s="1"/>
  <c r="J6397" i="6"/>
  <c r="K6397" i="6" s="1"/>
  <c r="L6397" i="6" s="1"/>
  <c r="J6395" i="6"/>
  <c r="K6395" i="6" s="1"/>
  <c r="L6395" i="6" s="1"/>
  <c r="J6376" i="6"/>
  <c r="K6376" i="6" s="1"/>
  <c r="L6376" i="6" s="1"/>
  <c r="J6368" i="6"/>
  <c r="K6368" i="6" s="1"/>
  <c r="L6368" i="6" s="1"/>
  <c r="J6360" i="6"/>
  <c r="K6360" i="6" s="1"/>
  <c r="L6360" i="6" s="1"/>
  <c r="J6352" i="6"/>
  <c r="K6352" i="6" s="1"/>
  <c r="L6352" i="6" s="1"/>
  <c r="J6344" i="6"/>
  <c r="K6344" i="6" s="1"/>
  <c r="L6344" i="6" s="1"/>
  <c r="J6336" i="6"/>
  <c r="K6336" i="6" s="1"/>
  <c r="L6336" i="6" s="1"/>
  <c r="J6328" i="6"/>
  <c r="K6328" i="6" s="1"/>
  <c r="L6328" i="6" s="1"/>
  <c r="J6320" i="6"/>
  <c r="K6320" i="6" s="1"/>
  <c r="L6320" i="6" s="1"/>
  <c r="J6312" i="6"/>
  <c r="K6312" i="6" s="1"/>
  <c r="L6312" i="6" s="1"/>
  <c r="J6304" i="6"/>
  <c r="K6304" i="6" s="1"/>
  <c r="J6296" i="6"/>
  <c r="K6296" i="6" s="1"/>
  <c r="L6296" i="6" s="1"/>
  <c r="J6288" i="6"/>
  <c r="K6288" i="6" s="1"/>
  <c r="L6288" i="6" s="1"/>
  <c r="J6280" i="6"/>
  <c r="K6280" i="6" s="1"/>
  <c r="L6280" i="6" s="1"/>
  <c r="J6272" i="6"/>
  <c r="K6272" i="6" s="1"/>
  <c r="L6272" i="6" s="1"/>
  <c r="J6264" i="6"/>
  <c r="K6264" i="6" s="1"/>
  <c r="L6264" i="6" s="1"/>
  <c r="J6256" i="6"/>
  <c r="K6256" i="6" s="1"/>
  <c r="L6256" i="6" s="1"/>
  <c r="J6248" i="6"/>
  <c r="K6248" i="6" s="1"/>
  <c r="J6240" i="6"/>
  <c r="K6240" i="6" s="1"/>
  <c r="L6240" i="6" s="1"/>
  <c r="J6232" i="6"/>
  <c r="K6232" i="6" s="1"/>
  <c r="L6232" i="6" s="1"/>
  <c r="J6224" i="6"/>
  <c r="K6224" i="6" s="1"/>
  <c r="L6224" i="6" s="1"/>
  <c r="J6208" i="6"/>
  <c r="K6208" i="6" s="1"/>
  <c r="L6208" i="6" s="1"/>
  <c r="J6192" i="6"/>
  <c r="K6192" i="6" s="1"/>
  <c r="L6192" i="6" s="1"/>
  <c r="J6176" i="6"/>
  <c r="K6176" i="6" s="1"/>
  <c r="L6176" i="6" s="1"/>
  <c r="J6160" i="6"/>
  <c r="K6160" i="6" s="1"/>
  <c r="L6160" i="6" s="1"/>
  <c r="J6144" i="6"/>
  <c r="K6144" i="6" s="1"/>
  <c r="L6144" i="6" s="1"/>
  <c r="J6128" i="6"/>
  <c r="K6128" i="6" s="1"/>
  <c r="L6128" i="6" s="1"/>
  <c r="J6112" i="6"/>
  <c r="K6112" i="6" s="1"/>
  <c r="L6112" i="6" s="1"/>
  <c r="J6228" i="6"/>
  <c r="K6228" i="6" s="1"/>
  <c r="L6228" i="6" s="1"/>
  <c r="J6212" i="6"/>
  <c r="K6212" i="6" s="1"/>
  <c r="L6212" i="6" s="1"/>
  <c r="J6196" i="6"/>
  <c r="K6196" i="6" s="1"/>
  <c r="L6196" i="6" s="1"/>
  <c r="J6180" i="6"/>
  <c r="K6180" i="6" s="1"/>
  <c r="L6180" i="6" s="1"/>
  <c r="J6164" i="6"/>
  <c r="K6164" i="6" s="1"/>
  <c r="L6164" i="6" s="1"/>
  <c r="J6148" i="6"/>
  <c r="K6148" i="6" s="1"/>
  <c r="L6148" i="6" s="1"/>
  <c r="J6132" i="6"/>
  <c r="K6132" i="6" s="1"/>
  <c r="L6132" i="6" s="1"/>
  <c r="J6116" i="6"/>
  <c r="K6116" i="6" s="1"/>
  <c r="L6116" i="6" s="1"/>
  <c r="J6236" i="6"/>
  <c r="K6236" i="6" s="1"/>
  <c r="L6236" i="6" s="1"/>
  <c r="J6216" i="6"/>
  <c r="K6216" i="6" s="1"/>
  <c r="L6216" i="6" s="1"/>
  <c r="J6200" i="6"/>
  <c r="K6200" i="6" s="1"/>
  <c r="L6200" i="6" s="1"/>
  <c r="J6184" i="6"/>
  <c r="K6184" i="6" s="1"/>
  <c r="L6184" i="6" s="1"/>
  <c r="J6168" i="6"/>
  <c r="K6168" i="6" s="1"/>
  <c r="J6152" i="6"/>
  <c r="K6152" i="6" s="1"/>
  <c r="L6152" i="6" s="1"/>
  <c r="J6136" i="6"/>
  <c r="K6136" i="6" s="1"/>
  <c r="L6136" i="6" s="1"/>
  <c r="J6120" i="6"/>
  <c r="K6120" i="6" s="1"/>
  <c r="L6120" i="6" s="1"/>
  <c r="J6104" i="6"/>
  <c r="K6104" i="6" s="1"/>
  <c r="L6104" i="6" s="1"/>
  <c r="J6088" i="6"/>
  <c r="K6088" i="6" s="1"/>
  <c r="L6088" i="6" s="1"/>
  <c r="J6086" i="6"/>
  <c r="K6086" i="6" s="1"/>
  <c r="L6086" i="6" s="1"/>
  <c r="J6084" i="6"/>
  <c r="K6084" i="6" s="1"/>
  <c r="L6084" i="6" s="1"/>
  <c r="J6244" i="6"/>
  <c r="K6244" i="6" s="1"/>
  <c r="L6244" i="6" s="1"/>
  <c r="J6220" i="6"/>
  <c r="K6220" i="6" s="1"/>
  <c r="L6220" i="6" s="1"/>
  <c r="J6204" i="6"/>
  <c r="K6204" i="6" s="1"/>
  <c r="L6204" i="6" s="1"/>
  <c r="J6188" i="6"/>
  <c r="K6188" i="6" s="1"/>
  <c r="L6188" i="6" s="1"/>
  <c r="J6172" i="6"/>
  <c r="K6172" i="6" s="1"/>
  <c r="L6172" i="6" s="1"/>
  <c r="J6156" i="6"/>
  <c r="K6156" i="6" s="1"/>
  <c r="L6156" i="6" s="1"/>
  <c r="J6140" i="6"/>
  <c r="K6140" i="6" s="1"/>
  <c r="L6140" i="6" s="1"/>
  <c r="J6124" i="6"/>
  <c r="K6124" i="6" s="1"/>
  <c r="L6124" i="6" s="1"/>
  <c r="J6108" i="6"/>
  <c r="K6108" i="6" s="1"/>
  <c r="L6108" i="6" s="1"/>
  <c r="J6080" i="6"/>
  <c r="K6080" i="6" s="1"/>
  <c r="L6080" i="6" s="1"/>
  <c r="J6078" i="6"/>
  <c r="K6078" i="6" s="1"/>
  <c r="J6076" i="6"/>
  <c r="K6076" i="6" s="1"/>
  <c r="L6076" i="6" s="1"/>
  <c r="J6057" i="6"/>
  <c r="K6057" i="6" s="1"/>
  <c r="L6057" i="6" s="1"/>
  <c r="J6054" i="6"/>
  <c r="K6054" i="6" s="1"/>
  <c r="L6054" i="6" s="1"/>
  <c r="J6053" i="6"/>
  <c r="K6053" i="6" s="1"/>
  <c r="J6050" i="6"/>
  <c r="K6050" i="6" s="1"/>
  <c r="J6049" i="6"/>
  <c r="K6049" i="6" s="1"/>
  <c r="L6049" i="6" s="1"/>
  <c r="J6046" i="6"/>
  <c r="K6046" i="6" s="1"/>
  <c r="L6046" i="6" s="1"/>
  <c r="J6045" i="6"/>
  <c r="K6045" i="6" s="1"/>
  <c r="L6045" i="6" s="1"/>
  <c r="J6042" i="6"/>
  <c r="K6042" i="6" s="1"/>
  <c r="J6041" i="6"/>
  <c r="K6041" i="6" s="1"/>
  <c r="J6100" i="6"/>
  <c r="K6100" i="6" s="1"/>
  <c r="L6100" i="6" s="1"/>
  <c r="J6094" i="6"/>
  <c r="K6094" i="6" s="1"/>
  <c r="L6094" i="6" s="1"/>
  <c r="J6096" i="6"/>
  <c r="K6096" i="6" s="1"/>
  <c r="J6092" i="6"/>
  <c r="K6092" i="6" s="1"/>
  <c r="J6062" i="6"/>
  <c r="K6062" i="6" s="1"/>
  <c r="L6062" i="6" s="1"/>
  <c r="J6055" i="6"/>
  <c r="K6055" i="6" s="1"/>
  <c r="L6055" i="6" s="1"/>
  <c r="J6038" i="6"/>
  <c r="K6038" i="6" s="1"/>
  <c r="L6038" i="6" s="1"/>
  <c r="J6035" i="6"/>
  <c r="K6035" i="6" s="1"/>
  <c r="L6035" i="6" s="1"/>
  <c r="J6034" i="6"/>
  <c r="K6034" i="6" s="1"/>
  <c r="J6031" i="6"/>
  <c r="K6031" i="6" s="1"/>
  <c r="J6030" i="6"/>
  <c r="K6030" i="6" s="1"/>
  <c r="L6030" i="6" s="1"/>
  <c r="J6027" i="6"/>
  <c r="K6027" i="6" s="1"/>
  <c r="J6026" i="6"/>
  <c r="K6026" i="6" s="1"/>
  <c r="L6026" i="6" s="1"/>
  <c r="J6023" i="6"/>
  <c r="K6023" i="6" s="1"/>
  <c r="L6023" i="6" s="1"/>
  <c r="J6022" i="6"/>
  <c r="K6022" i="6" s="1"/>
  <c r="J6019" i="6"/>
  <c r="K6019" i="6" s="1"/>
  <c r="L6019" i="6" s="1"/>
  <c r="J6018" i="6"/>
  <c r="K6018" i="6" s="1"/>
  <c r="L6018" i="6" s="1"/>
  <c r="J6015" i="6"/>
  <c r="K6015" i="6" s="1"/>
  <c r="L6015" i="6" s="1"/>
  <c r="J6014" i="6"/>
  <c r="K6014" i="6" s="1"/>
  <c r="L6014" i="6" s="1"/>
  <c r="J6011" i="6"/>
  <c r="K6011" i="6" s="1"/>
  <c r="L6011" i="6" s="1"/>
  <c r="J6010" i="6"/>
  <c r="K6010" i="6" s="1"/>
  <c r="J6007" i="6"/>
  <c r="K6007" i="6" s="1"/>
  <c r="L6007" i="6" s="1"/>
  <c r="J6006" i="6"/>
  <c r="K6006" i="6" s="1"/>
  <c r="L6006" i="6" s="1"/>
  <c r="J6003" i="6"/>
  <c r="K6003" i="6" s="1"/>
  <c r="L6003" i="6" s="1"/>
  <c r="J6002" i="6"/>
  <c r="K6002" i="6" s="1"/>
  <c r="L6002" i="6" s="1"/>
  <c r="J5999" i="6"/>
  <c r="K5999" i="6" s="1"/>
  <c r="L5999" i="6" s="1"/>
  <c r="J5998" i="6"/>
  <c r="K5998" i="6" s="1"/>
  <c r="L5998" i="6" s="1"/>
  <c r="J5995" i="6"/>
  <c r="K5995" i="6" s="1"/>
  <c r="L5995" i="6" s="1"/>
  <c r="J5994" i="6"/>
  <c r="K5994" i="6" s="1"/>
  <c r="L5994" i="6" s="1"/>
  <c r="J5991" i="6"/>
  <c r="K5991" i="6" s="1"/>
  <c r="J5990" i="6"/>
  <c r="K5990" i="6" s="1"/>
  <c r="L5990" i="6" s="1"/>
  <c r="J5987" i="6"/>
  <c r="K5987" i="6" s="1"/>
  <c r="L5987" i="6" s="1"/>
  <c r="J5986" i="6"/>
  <c r="K5986" i="6" s="1"/>
  <c r="L5986" i="6" s="1"/>
  <c r="J5983" i="6"/>
  <c r="K5983" i="6" s="1"/>
  <c r="L5983" i="6" s="1"/>
  <c r="J5982" i="6"/>
  <c r="K5982" i="6" s="1"/>
  <c r="L5982" i="6" s="1"/>
  <c r="J5979" i="6"/>
  <c r="K5979" i="6" s="1"/>
  <c r="L5979" i="6" s="1"/>
  <c r="J5978" i="6"/>
  <c r="K5978" i="6" s="1"/>
  <c r="L5978" i="6" s="1"/>
  <c r="J5975" i="6"/>
  <c r="K5975" i="6" s="1"/>
  <c r="L5975" i="6" s="1"/>
  <c r="J5974" i="6"/>
  <c r="K5974" i="6" s="1"/>
  <c r="L5974" i="6" s="1"/>
  <c r="J5971" i="6"/>
  <c r="K5971" i="6" s="1"/>
  <c r="L5971" i="6" s="1"/>
  <c r="J5970" i="6"/>
  <c r="K5970" i="6" s="1"/>
  <c r="L5970" i="6" s="1"/>
  <c r="J5967" i="6"/>
  <c r="K5967" i="6" s="1"/>
  <c r="L5967" i="6" s="1"/>
  <c r="J5966" i="6"/>
  <c r="K5966" i="6" s="1"/>
  <c r="L5966" i="6" s="1"/>
  <c r="J5963" i="6"/>
  <c r="K5963" i="6" s="1"/>
  <c r="L5963" i="6" s="1"/>
  <c r="J5962" i="6"/>
  <c r="K5962" i="6" s="1"/>
  <c r="L5962" i="6" s="1"/>
  <c r="J5959" i="6"/>
  <c r="K5959" i="6" s="1"/>
  <c r="L5959" i="6" s="1"/>
  <c r="J5958" i="6"/>
  <c r="K5958" i="6" s="1"/>
  <c r="L5958" i="6" s="1"/>
  <c r="J5955" i="6"/>
  <c r="K5955" i="6" s="1"/>
  <c r="L5955" i="6" s="1"/>
  <c r="J5954" i="6"/>
  <c r="K5954" i="6" s="1"/>
  <c r="L5954" i="6" s="1"/>
  <c r="J5951" i="6"/>
  <c r="K5951" i="6" s="1"/>
  <c r="L5951" i="6" s="1"/>
  <c r="J5950" i="6"/>
  <c r="K5950" i="6" s="1"/>
  <c r="J5947" i="6"/>
  <c r="K5947" i="6" s="1"/>
  <c r="L5947" i="6" s="1"/>
  <c r="J5946" i="6"/>
  <c r="K5946" i="6" s="1"/>
  <c r="L5946" i="6" s="1"/>
  <c r="J5943" i="6"/>
  <c r="K5943" i="6" s="1"/>
  <c r="J5942" i="6"/>
  <c r="K5942" i="6" s="1"/>
  <c r="L5942" i="6" s="1"/>
  <c r="J5939" i="6"/>
  <c r="K5939" i="6" s="1"/>
  <c r="L5939" i="6" s="1"/>
  <c r="J5938" i="6"/>
  <c r="K5938" i="6" s="1"/>
  <c r="L5938" i="6" s="1"/>
  <c r="J5935" i="6"/>
  <c r="K5935" i="6" s="1"/>
  <c r="J5934" i="6"/>
  <c r="K5934" i="6" s="1"/>
  <c r="L5934" i="6" s="1"/>
  <c r="J5931" i="6"/>
  <c r="K5931" i="6" s="1"/>
  <c r="L5931" i="6" s="1"/>
  <c r="J5930" i="6"/>
  <c r="K5930" i="6" s="1"/>
  <c r="L5930" i="6" s="1"/>
  <c r="J5927" i="6"/>
  <c r="K5927" i="6" s="1"/>
  <c r="L5927" i="6" s="1"/>
  <c r="J5926" i="6"/>
  <c r="K5926" i="6" s="1"/>
  <c r="L5926" i="6" s="1"/>
  <c r="J5923" i="6"/>
  <c r="K5923" i="6" s="1"/>
  <c r="L5923" i="6" s="1"/>
  <c r="J5922" i="6"/>
  <c r="K5922" i="6" s="1"/>
  <c r="L5922" i="6" s="1"/>
  <c r="J5919" i="6"/>
  <c r="K5919" i="6" s="1"/>
  <c r="L5919" i="6" s="1"/>
  <c r="J5918" i="6"/>
  <c r="K5918" i="6" s="1"/>
  <c r="L5918" i="6" s="1"/>
  <c r="J5915" i="6"/>
  <c r="K5915" i="6" s="1"/>
  <c r="L5915" i="6" s="1"/>
  <c r="J5914" i="6"/>
  <c r="K5914" i="6" s="1"/>
  <c r="L5914" i="6" s="1"/>
  <c r="J5911" i="6"/>
  <c r="K5911" i="6" s="1"/>
  <c r="L5911" i="6" s="1"/>
  <c r="J5910" i="6"/>
  <c r="K5910" i="6" s="1"/>
  <c r="L5910" i="6" s="1"/>
  <c r="J5907" i="6"/>
  <c r="K5907" i="6" s="1"/>
  <c r="L5907" i="6" s="1"/>
  <c r="J5906" i="6"/>
  <c r="K5906" i="6" s="1"/>
  <c r="J5903" i="6"/>
  <c r="K5903" i="6" s="1"/>
  <c r="L5903" i="6" s="1"/>
  <c r="J5902" i="6"/>
  <c r="K5902" i="6" s="1"/>
  <c r="L5902" i="6" s="1"/>
  <c r="J5899" i="6"/>
  <c r="K5899" i="6" s="1"/>
  <c r="L5899" i="6" s="1"/>
  <c r="J5898" i="6"/>
  <c r="K5898" i="6" s="1"/>
  <c r="J5895" i="6"/>
  <c r="K5895" i="6" s="1"/>
  <c r="J5894" i="6"/>
  <c r="K5894" i="6" s="1"/>
  <c r="L5894" i="6" s="1"/>
  <c r="J5891" i="6"/>
  <c r="K5891" i="6" s="1"/>
  <c r="L5891" i="6" s="1"/>
  <c r="J5890" i="6"/>
  <c r="K5890" i="6" s="1"/>
  <c r="L5890" i="6" s="1"/>
  <c r="J5887" i="6"/>
  <c r="K5887" i="6" s="1"/>
  <c r="J5886" i="6"/>
  <c r="K5886" i="6" s="1"/>
  <c r="L5886" i="6" s="1"/>
  <c r="J5883" i="6"/>
  <c r="K5883" i="6" s="1"/>
  <c r="L5883" i="6" s="1"/>
  <c r="J5882" i="6"/>
  <c r="K5882" i="6" s="1"/>
  <c r="L5882" i="6" s="1"/>
  <c r="J5879" i="6"/>
  <c r="K5879" i="6" s="1"/>
  <c r="L5879" i="6" s="1"/>
  <c r="J5878" i="6"/>
  <c r="K5878" i="6" s="1"/>
  <c r="L5878" i="6" s="1"/>
  <c r="J5875" i="6"/>
  <c r="K5875" i="6" s="1"/>
  <c r="L5875" i="6" s="1"/>
  <c r="J5874" i="6"/>
  <c r="K5874" i="6" s="1"/>
  <c r="L5874" i="6" s="1"/>
  <c r="J5871" i="6"/>
  <c r="K5871" i="6" s="1"/>
  <c r="L5871" i="6" s="1"/>
  <c r="J5870" i="6"/>
  <c r="K5870" i="6" s="1"/>
  <c r="L5870" i="6" s="1"/>
  <c r="J5867" i="6"/>
  <c r="K5867" i="6" s="1"/>
  <c r="L5867" i="6" s="1"/>
  <c r="J5866" i="6"/>
  <c r="K5866" i="6" s="1"/>
  <c r="L5866" i="6" s="1"/>
  <c r="J5863" i="6"/>
  <c r="K5863" i="6" s="1"/>
  <c r="J5862" i="6"/>
  <c r="K5862" i="6" s="1"/>
  <c r="L5862" i="6" s="1"/>
  <c r="J5859" i="6"/>
  <c r="K5859" i="6" s="1"/>
  <c r="L5859" i="6" s="1"/>
  <c r="J5858" i="6"/>
  <c r="K5858" i="6" s="1"/>
  <c r="L5858" i="6" s="1"/>
  <c r="J5855" i="6"/>
  <c r="K5855" i="6" s="1"/>
  <c r="L5855" i="6" s="1"/>
  <c r="J5854" i="6"/>
  <c r="K5854" i="6" s="1"/>
  <c r="L5854" i="6" s="1"/>
  <c r="J5851" i="6"/>
  <c r="K5851" i="6" s="1"/>
  <c r="J5850" i="6"/>
  <c r="K5850" i="6" s="1"/>
  <c r="L5850" i="6" s="1"/>
  <c r="J5847" i="6"/>
  <c r="K5847" i="6" s="1"/>
  <c r="J5846" i="6"/>
  <c r="K5846" i="6" s="1"/>
  <c r="L5846" i="6" s="1"/>
  <c r="J5843" i="6"/>
  <c r="K5843" i="6" s="1"/>
  <c r="J5842" i="6"/>
  <c r="K5842" i="6" s="1"/>
  <c r="L5842" i="6" s="1"/>
  <c r="J5839" i="6"/>
  <c r="K5839" i="6" s="1"/>
  <c r="L5839" i="6" s="1"/>
  <c r="J5838" i="6"/>
  <c r="K5838" i="6" s="1"/>
  <c r="L5838" i="6" s="1"/>
  <c r="J5835" i="6"/>
  <c r="K5835" i="6" s="1"/>
  <c r="J5834" i="6"/>
  <c r="K5834" i="6" s="1"/>
  <c r="L5834" i="6" s="1"/>
  <c r="J5831" i="6"/>
  <c r="K5831" i="6" s="1"/>
  <c r="L5831" i="6" s="1"/>
  <c r="J5830" i="6"/>
  <c r="K5830" i="6" s="1"/>
  <c r="L5830" i="6" s="1"/>
  <c r="J5827" i="6"/>
  <c r="K5827" i="6" s="1"/>
  <c r="L5827" i="6" s="1"/>
  <c r="J5826" i="6"/>
  <c r="K5826" i="6" s="1"/>
  <c r="L5826" i="6" s="1"/>
  <c r="J5823" i="6"/>
  <c r="K5823" i="6" s="1"/>
  <c r="L5823" i="6" s="1"/>
  <c r="J5822" i="6"/>
  <c r="K5822" i="6" s="1"/>
  <c r="L5822" i="6" s="1"/>
  <c r="J5819" i="6"/>
  <c r="K5819" i="6" s="1"/>
  <c r="L5819" i="6" s="1"/>
  <c r="J5818" i="6"/>
  <c r="K5818" i="6" s="1"/>
  <c r="L5818" i="6" s="1"/>
  <c r="J5815" i="6"/>
  <c r="K5815" i="6" s="1"/>
  <c r="L5815" i="6" s="1"/>
  <c r="J5814" i="6"/>
  <c r="K5814" i="6" s="1"/>
  <c r="L5814" i="6" s="1"/>
  <c r="J5811" i="6"/>
  <c r="K5811" i="6" s="1"/>
  <c r="J5810" i="6"/>
  <c r="K5810" i="6" s="1"/>
  <c r="L5810" i="6" s="1"/>
  <c r="J5807" i="6"/>
  <c r="K5807" i="6" s="1"/>
  <c r="L5807" i="6" s="1"/>
  <c r="J5806" i="6"/>
  <c r="K5806" i="6" s="1"/>
  <c r="L5806" i="6" s="1"/>
  <c r="J5803" i="6"/>
  <c r="K5803" i="6" s="1"/>
  <c r="L5803" i="6" s="1"/>
  <c r="J5802" i="6"/>
  <c r="K5802" i="6" s="1"/>
  <c r="L5802" i="6" s="1"/>
  <c r="J5799" i="6"/>
  <c r="K5799" i="6" s="1"/>
  <c r="L5799" i="6" s="1"/>
  <c r="J5798" i="6"/>
  <c r="K5798" i="6" s="1"/>
  <c r="L5798" i="6" s="1"/>
  <c r="J5795" i="6"/>
  <c r="K5795" i="6" s="1"/>
  <c r="J5794" i="6"/>
  <c r="K5794" i="6" s="1"/>
  <c r="L5794" i="6" s="1"/>
  <c r="J5791" i="6"/>
  <c r="K5791" i="6" s="1"/>
  <c r="J5790" i="6"/>
  <c r="K5790" i="6" s="1"/>
  <c r="L5790" i="6" s="1"/>
  <c r="J5787" i="6"/>
  <c r="K5787" i="6" s="1"/>
  <c r="L5787" i="6" s="1"/>
  <c r="J5786" i="6"/>
  <c r="K5786" i="6" s="1"/>
  <c r="L5786" i="6" s="1"/>
  <c r="J5783" i="6"/>
  <c r="K5783" i="6" s="1"/>
  <c r="L5783" i="6" s="1"/>
  <c r="J5782" i="6"/>
  <c r="K5782" i="6" s="1"/>
  <c r="L5782" i="6" s="1"/>
  <c r="J5779" i="6"/>
  <c r="K5779" i="6" s="1"/>
  <c r="L5779" i="6" s="1"/>
  <c r="J5778" i="6"/>
  <c r="K5778" i="6" s="1"/>
  <c r="L5778" i="6" s="1"/>
  <c r="J5775" i="6"/>
  <c r="K5775" i="6" s="1"/>
  <c r="J5774" i="6"/>
  <c r="K5774" i="6" s="1"/>
  <c r="J5771" i="6"/>
  <c r="K5771" i="6" s="1"/>
  <c r="L5771" i="6" s="1"/>
  <c r="J5770" i="6"/>
  <c r="K5770" i="6" s="1"/>
  <c r="L5770" i="6" s="1"/>
  <c r="J5767" i="6"/>
  <c r="K5767" i="6" s="1"/>
  <c r="L5767" i="6" s="1"/>
  <c r="J5766" i="6"/>
  <c r="K5766" i="6" s="1"/>
  <c r="J5763" i="6"/>
  <c r="K5763" i="6" s="1"/>
  <c r="J5762" i="6"/>
  <c r="K5762" i="6" s="1"/>
  <c r="J5759" i="6"/>
  <c r="K5759" i="6" s="1"/>
  <c r="L5759" i="6" s="1"/>
  <c r="J5758" i="6"/>
  <c r="K5758" i="6" s="1"/>
  <c r="L5758" i="6" s="1"/>
  <c r="J5755" i="6"/>
  <c r="K5755" i="6" s="1"/>
  <c r="L5755" i="6" s="1"/>
  <c r="J5754" i="6"/>
  <c r="K5754" i="6" s="1"/>
  <c r="L5754" i="6" s="1"/>
  <c r="J5751" i="6"/>
  <c r="K5751" i="6" s="1"/>
  <c r="L5751" i="6" s="1"/>
  <c r="J5750" i="6"/>
  <c r="K5750" i="6" s="1"/>
  <c r="L5750" i="6" s="1"/>
  <c r="J4798" i="6"/>
  <c r="K4798" i="6" s="1"/>
  <c r="L4798" i="6" s="1"/>
  <c r="J4796" i="6"/>
  <c r="K4796" i="6" s="1"/>
  <c r="L4796" i="6" s="1"/>
  <c r="J4794" i="6"/>
  <c r="K4794" i="6" s="1"/>
  <c r="L4794" i="6" s="1"/>
  <c r="J4792" i="6"/>
  <c r="K4792" i="6" s="1"/>
  <c r="L4792" i="6" s="1"/>
  <c r="J4790" i="6"/>
  <c r="K4790" i="6" s="1"/>
  <c r="L4790" i="6" s="1"/>
  <c r="J4788" i="6"/>
  <c r="K4788" i="6" s="1"/>
  <c r="L4788" i="6" s="1"/>
  <c r="J4786" i="6"/>
  <c r="K4786" i="6" s="1"/>
  <c r="L4786" i="6" s="1"/>
  <c r="J4784" i="6"/>
  <c r="K4784" i="6" s="1"/>
  <c r="L4784" i="6" s="1"/>
  <c r="J4782" i="6"/>
  <c r="K4782" i="6" s="1"/>
  <c r="L4782" i="6" s="1"/>
  <c r="J4780" i="6"/>
  <c r="K4780" i="6" s="1"/>
  <c r="L4780" i="6" s="1"/>
  <c r="J4778" i="6"/>
  <c r="K4778" i="6" s="1"/>
  <c r="L4778" i="6" s="1"/>
  <c r="J4776" i="6"/>
  <c r="K4776" i="6" s="1"/>
  <c r="L4776" i="6" s="1"/>
  <c r="J4774" i="6"/>
  <c r="K4774" i="6" s="1"/>
  <c r="L4774" i="6" s="1"/>
  <c r="J4772" i="6"/>
  <c r="K4772" i="6" s="1"/>
  <c r="L4772" i="6" s="1"/>
  <c r="J4770" i="6"/>
  <c r="K4770" i="6" s="1"/>
  <c r="L4770" i="6" s="1"/>
  <c r="J4768" i="6"/>
  <c r="K4768" i="6" s="1"/>
  <c r="L4768" i="6" s="1"/>
  <c r="J4766" i="6"/>
  <c r="K4766" i="6" s="1"/>
  <c r="L4766" i="6" s="1"/>
  <c r="J4764" i="6"/>
  <c r="K4764" i="6" s="1"/>
  <c r="L4764" i="6" s="1"/>
  <c r="J4762" i="6"/>
  <c r="K4762" i="6" s="1"/>
  <c r="L4762" i="6" s="1"/>
  <c r="J4760" i="6"/>
  <c r="K4760" i="6" s="1"/>
  <c r="L4760" i="6" s="1"/>
  <c r="J4758" i="6"/>
  <c r="K4758" i="6" s="1"/>
  <c r="L4758" i="6" s="1"/>
  <c r="J4756" i="6"/>
  <c r="K4756" i="6" s="1"/>
  <c r="L4756" i="6" s="1"/>
  <c r="J4754" i="6"/>
  <c r="K4754" i="6" s="1"/>
  <c r="L4754" i="6" s="1"/>
  <c r="J4752" i="6"/>
  <c r="K4752" i="6" s="1"/>
  <c r="L4752" i="6" s="1"/>
  <c r="J4750" i="6"/>
  <c r="K4750" i="6" s="1"/>
  <c r="L4750" i="6" s="1"/>
  <c r="J4748" i="6"/>
  <c r="K4748" i="6" s="1"/>
  <c r="L4748" i="6" s="1"/>
  <c r="J4746" i="6"/>
  <c r="K4746" i="6" s="1"/>
  <c r="L4746" i="6" s="1"/>
  <c r="J4744" i="6"/>
  <c r="K4744" i="6" s="1"/>
  <c r="L4744" i="6" s="1"/>
  <c r="J4742" i="6"/>
  <c r="K4742" i="6" s="1"/>
  <c r="L4742" i="6" s="1"/>
  <c r="J4740" i="6"/>
  <c r="K4740" i="6" s="1"/>
  <c r="L4740" i="6" s="1"/>
  <c r="J4738" i="6"/>
  <c r="K4738" i="6" s="1"/>
  <c r="L4738" i="6" s="1"/>
  <c r="J4736" i="6"/>
  <c r="K4736" i="6" s="1"/>
  <c r="L4736" i="6" s="1"/>
  <c r="J4734" i="6"/>
  <c r="K4734" i="6" s="1"/>
  <c r="L4734" i="6" s="1"/>
  <c r="J6056" i="6"/>
  <c r="K6056" i="6" s="1"/>
  <c r="L6056" i="6" s="1"/>
  <c r="J6037" i="6"/>
  <c r="K6037" i="6" s="1"/>
  <c r="L6037" i="6" s="1"/>
  <c r="J6036" i="6"/>
  <c r="K6036" i="6" s="1"/>
  <c r="L6036" i="6" s="1"/>
  <c r="J6033" i="6"/>
  <c r="K6033" i="6" s="1"/>
  <c r="L6033" i="6" s="1"/>
  <c r="J6032" i="6"/>
  <c r="K6032" i="6" s="1"/>
  <c r="L6032" i="6" s="1"/>
  <c r="J6029" i="6"/>
  <c r="K6029" i="6" s="1"/>
  <c r="L6029" i="6" s="1"/>
  <c r="J6028" i="6"/>
  <c r="K6028" i="6" s="1"/>
  <c r="L6028" i="6" s="1"/>
  <c r="J6025" i="6"/>
  <c r="K6025" i="6" s="1"/>
  <c r="L6025" i="6" s="1"/>
  <c r="J6024" i="6"/>
  <c r="K6024" i="6" s="1"/>
  <c r="L6024" i="6" s="1"/>
  <c r="J6021" i="6"/>
  <c r="K6021" i="6" s="1"/>
  <c r="L6021" i="6" s="1"/>
  <c r="J6020" i="6"/>
  <c r="K6020" i="6" s="1"/>
  <c r="L6020" i="6" s="1"/>
  <c r="J6017" i="6"/>
  <c r="K6017" i="6" s="1"/>
  <c r="J6016" i="6"/>
  <c r="K6016" i="6" s="1"/>
  <c r="J6013" i="6"/>
  <c r="K6013" i="6" s="1"/>
  <c r="L6013" i="6" s="1"/>
  <c r="J6012" i="6"/>
  <c r="K6012" i="6" s="1"/>
  <c r="J6009" i="6"/>
  <c r="K6009" i="6" s="1"/>
  <c r="L6009" i="6" s="1"/>
  <c r="J6008" i="6"/>
  <c r="K6008" i="6" s="1"/>
  <c r="L6008" i="6" s="1"/>
  <c r="J6005" i="6"/>
  <c r="K6005" i="6" s="1"/>
  <c r="L6005" i="6" s="1"/>
  <c r="J6004" i="6"/>
  <c r="K6004" i="6" s="1"/>
  <c r="L6004" i="6" s="1"/>
  <c r="J6001" i="6"/>
  <c r="K6001" i="6" s="1"/>
  <c r="L6001" i="6" s="1"/>
  <c r="J6000" i="6"/>
  <c r="K6000" i="6" s="1"/>
  <c r="J5997" i="6"/>
  <c r="K5997" i="6" s="1"/>
  <c r="J5996" i="6"/>
  <c r="K5996" i="6" s="1"/>
  <c r="L5996" i="6" s="1"/>
  <c r="J5993" i="6"/>
  <c r="K5993" i="6" s="1"/>
  <c r="L5993" i="6" s="1"/>
  <c r="J5992" i="6"/>
  <c r="K5992" i="6" s="1"/>
  <c r="L5992" i="6" s="1"/>
  <c r="J5989" i="6"/>
  <c r="K5989" i="6" s="1"/>
  <c r="L5989" i="6" s="1"/>
  <c r="J5988" i="6"/>
  <c r="K5988" i="6" s="1"/>
  <c r="L5988" i="6" s="1"/>
  <c r="J5985" i="6"/>
  <c r="K5985" i="6" s="1"/>
  <c r="L5985" i="6" s="1"/>
  <c r="J5984" i="6"/>
  <c r="K5984" i="6" s="1"/>
  <c r="L5984" i="6" s="1"/>
  <c r="J5981" i="6"/>
  <c r="K5981" i="6" s="1"/>
  <c r="L5981" i="6" s="1"/>
  <c r="J5980" i="6"/>
  <c r="K5980" i="6" s="1"/>
  <c r="J5977" i="6"/>
  <c r="K5977" i="6" s="1"/>
  <c r="L5977" i="6" s="1"/>
  <c r="J5976" i="6"/>
  <c r="K5976" i="6" s="1"/>
  <c r="L5976" i="6" s="1"/>
  <c r="J5973" i="6"/>
  <c r="K5973" i="6" s="1"/>
  <c r="L5973" i="6" s="1"/>
  <c r="J5972" i="6"/>
  <c r="K5972" i="6" s="1"/>
  <c r="L5972" i="6" s="1"/>
  <c r="J5969" i="6"/>
  <c r="K5969" i="6" s="1"/>
  <c r="L5969" i="6" s="1"/>
  <c r="J5968" i="6"/>
  <c r="K5968" i="6" s="1"/>
  <c r="L5968" i="6" s="1"/>
  <c r="J5965" i="6"/>
  <c r="K5965" i="6" s="1"/>
  <c r="L5965" i="6" s="1"/>
  <c r="J5964" i="6"/>
  <c r="K5964" i="6" s="1"/>
  <c r="L5964" i="6" s="1"/>
  <c r="J5961" i="6"/>
  <c r="K5961" i="6" s="1"/>
  <c r="L5961" i="6" s="1"/>
  <c r="J5960" i="6"/>
  <c r="K5960" i="6" s="1"/>
  <c r="J5957" i="6"/>
  <c r="K5957" i="6" s="1"/>
  <c r="L5957" i="6" s="1"/>
  <c r="J5956" i="6"/>
  <c r="K5956" i="6" s="1"/>
  <c r="L5956" i="6" s="1"/>
  <c r="J5953" i="6"/>
  <c r="K5953" i="6" s="1"/>
  <c r="L5953" i="6" s="1"/>
  <c r="J5952" i="6"/>
  <c r="K5952" i="6" s="1"/>
  <c r="L5952" i="6" s="1"/>
  <c r="J5949" i="6"/>
  <c r="K5949" i="6" s="1"/>
  <c r="L5949" i="6" s="1"/>
  <c r="J5948" i="6"/>
  <c r="K5948" i="6" s="1"/>
  <c r="L5948" i="6" s="1"/>
  <c r="J5945" i="6"/>
  <c r="K5945" i="6" s="1"/>
  <c r="L5945" i="6" s="1"/>
  <c r="J5944" i="6"/>
  <c r="K5944" i="6" s="1"/>
  <c r="L5944" i="6" s="1"/>
  <c r="J5941" i="6"/>
  <c r="K5941" i="6" s="1"/>
  <c r="L5941" i="6" s="1"/>
  <c r="J5940" i="6"/>
  <c r="K5940" i="6" s="1"/>
  <c r="L5940" i="6" s="1"/>
  <c r="J5937" i="6"/>
  <c r="K5937" i="6" s="1"/>
  <c r="L5937" i="6" s="1"/>
  <c r="J5936" i="6"/>
  <c r="K5936" i="6" s="1"/>
  <c r="L5936" i="6" s="1"/>
  <c r="J5933" i="6"/>
  <c r="K5933" i="6" s="1"/>
  <c r="L5933" i="6" s="1"/>
  <c r="J5932" i="6"/>
  <c r="K5932" i="6" s="1"/>
  <c r="L5932" i="6" s="1"/>
  <c r="J5929" i="6"/>
  <c r="K5929" i="6" s="1"/>
  <c r="L5929" i="6" s="1"/>
  <c r="J5928" i="6"/>
  <c r="K5928" i="6" s="1"/>
  <c r="L5928" i="6" s="1"/>
  <c r="J5925" i="6"/>
  <c r="K5925" i="6" s="1"/>
  <c r="L5925" i="6" s="1"/>
  <c r="J5924" i="6"/>
  <c r="K5924" i="6" s="1"/>
  <c r="L5924" i="6" s="1"/>
  <c r="J5921" i="6"/>
  <c r="K5921" i="6" s="1"/>
  <c r="L5921" i="6" s="1"/>
  <c r="J5920" i="6"/>
  <c r="K5920" i="6" s="1"/>
  <c r="L5920" i="6" s="1"/>
  <c r="J5917" i="6"/>
  <c r="K5917" i="6" s="1"/>
  <c r="L5917" i="6" s="1"/>
  <c r="J5916" i="6"/>
  <c r="K5916" i="6" s="1"/>
  <c r="L5916" i="6" s="1"/>
  <c r="J5913" i="6"/>
  <c r="K5913" i="6" s="1"/>
  <c r="J5912" i="6"/>
  <c r="K5912" i="6" s="1"/>
  <c r="L5912" i="6" s="1"/>
  <c r="J5909" i="6"/>
  <c r="K5909" i="6" s="1"/>
  <c r="L5909" i="6" s="1"/>
  <c r="J5908" i="6"/>
  <c r="K5908" i="6" s="1"/>
  <c r="L5908" i="6" s="1"/>
  <c r="J5905" i="6"/>
  <c r="K5905" i="6" s="1"/>
  <c r="L5905" i="6" s="1"/>
  <c r="J5904" i="6"/>
  <c r="K5904" i="6" s="1"/>
  <c r="L5904" i="6" s="1"/>
  <c r="J5901" i="6"/>
  <c r="K5901" i="6" s="1"/>
  <c r="L5901" i="6" s="1"/>
  <c r="J5900" i="6"/>
  <c r="K5900" i="6" s="1"/>
  <c r="L5900" i="6" s="1"/>
  <c r="J5897" i="6"/>
  <c r="K5897" i="6" s="1"/>
  <c r="L5897" i="6" s="1"/>
  <c r="J5896" i="6"/>
  <c r="K5896" i="6" s="1"/>
  <c r="L5896" i="6" s="1"/>
  <c r="J5893" i="6"/>
  <c r="K5893" i="6" s="1"/>
  <c r="L5893" i="6" s="1"/>
  <c r="J5892" i="6"/>
  <c r="K5892" i="6" s="1"/>
  <c r="L5892" i="6" s="1"/>
  <c r="J5889" i="6"/>
  <c r="K5889" i="6" s="1"/>
  <c r="L5889" i="6" s="1"/>
  <c r="J5888" i="6"/>
  <c r="K5888" i="6" s="1"/>
  <c r="L5888" i="6" s="1"/>
  <c r="J5885" i="6"/>
  <c r="K5885" i="6" s="1"/>
  <c r="J5884" i="6"/>
  <c r="K5884" i="6" s="1"/>
  <c r="L5884" i="6" s="1"/>
  <c r="J5881" i="6"/>
  <c r="K5881" i="6" s="1"/>
  <c r="L5881" i="6" s="1"/>
  <c r="J5880" i="6"/>
  <c r="K5880" i="6" s="1"/>
  <c r="L5880" i="6" s="1"/>
  <c r="J5877" i="6"/>
  <c r="K5877" i="6" s="1"/>
  <c r="L5877" i="6" s="1"/>
  <c r="J5876" i="6"/>
  <c r="K5876" i="6" s="1"/>
  <c r="J5873" i="6"/>
  <c r="K5873" i="6" s="1"/>
  <c r="L5873" i="6" s="1"/>
  <c r="J5872" i="6"/>
  <c r="K5872" i="6" s="1"/>
  <c r="L5872" i="6" s="1"/>
  <c r="J5869" i="6"/>
  <c r="K5869" i="6" s="1"/>
  <c r="L5869" i="6" s="1"/>
  <c r="J5868" i="6"/>
  <c r="K5868" i="6" s="1"/>
  <c r="L5868" i="6" s="1"/>
  <c r="J5865" i="6"/>
  <c r="K5865" i="6" s="1"/>
  <c r="L5865" i="6" s="1"/>
  <c r="J5864" i="6"/>
  <c r="K5864" i="6" s="1"/>
  <c r="L5864" i="6" s="1"/>
  <c r="J5861" i="6"/>
  <c r="K5861" i="6" s="1"/>
  <c r="L5861" i="6" s="1"/>
  <c r="J5860" i="6"/>
  <c r="K5860" i="6" s="1"/>
  <c r="L5860" i="6" s="1"/>
  <c r="J5857" i="6"/>
  <c r="K5857" i="6" s="1"/>
  <c r="L5857" i="6" s="1"/>
  <c r="J5856" i="6"/>
  <c r="K5856" i="6" s="1"/>
  <c r="L5856" i="6" s="1"/>
  <c r="J5853" i="6"/>
  <c r="K5853" i="6" s="1"/>
  <c r="L5853" i="6" s="1"/>
  <c r="J5852" i="6"/>
  <c r="K5852" i="6" s="1"/>
  <c r="L5852" i="6" s="1"/>
  <c r="J5849" i="6"/>
  <c r="K5849" i="6" s="1"/>
  <c r="J5848" i="6"/>
  <c r="K5848" i="6" s="1"/>
  <c r="L5848" i="6" s="1"/>
  <c r="J5845" i="6"/>
  <c r="K5845" i="6" s="1"/>
  <c r="L5845" i="6" s="1"/>
  <c r="J5844" i="6"/>
  <c r="K5844" i="6" s="1"/>
  <c r="L5844" i="6" s="1"/>
  <c r="J5841" i="6"/>
  <c r="K5841" i="6" s="1"/>
  <c r="J5840" i="6"/>
  <c r="K5840" i="6" s="1"/>
  <c r="L5840" i="6" s="1"/>
  <c r="J5837" i="6"/>
  <c r="K5837" i="6" s="1"/>
  <c r="L5837" i="6" s="1"/>
  <c r="J5836" i="6"/>
  <c r="K5836" i="6" s="1"/>
  <c r="L5836" i="6" s="1"/>
  <c r="J5833" i="6"/>
  <c r="K5833" i="6" s="1"/>
  <c r="L5833" i="6" s="1"/>
  <c r="J5832" i="6"/>
  <c r="K5832" i="6" s="1"/>
  <c r="L5832" i="6" s="1"/>
  <c r="J5829" i="6"/>
  <c r="K5829" i="6" s="1"/>
  <c r="J5828" i="6"/>
  <c r="K5828" i="6" s="1"/>
  <c r="L5828" i="6" s="1"/>
  <c r="J5825" i="6"/>
  <c r="K5825" i="6" s="1"/>
  <c r="L5825" i="6" s="1"/>
  <c r="J5824" i="6"/>
  <c r="K5824" i="6" s="1"/>
  <c r="L5824" i="6" s="1"/>
  <c r="J5821" i="6"/>
  <c r="K5821" i="6" s="1"/>
  <c r="L5821" i="6" s="1"/>
  <c r="J5820" i="6"/>
  <c r="K5820" i="6" s="1"/>
  <c r="L5820" i="6" s="1"/>
  <c r="J5817" i="6"/>
  <c r="K5817" i="6" s="1"/>
  <c r="L5817" i="6" s="1"/>
  <c r="J5816" i="6"/>
  <c r="K5816" i="6" s="1"/>
  <c r="J5813" i="6"/>
  <c r="K5813" i="6" s="1"/>
  <c r="L5813" i="6" s="1"/>
  <c r="J5812" i="6"/>
  <c r="K5812" i="6" s="1"/>
  <c r="L5812" i="6" s="1"/>
  <c r="J5809" i="6"/>
  <c r="K5809" i="6" s="1"/>
  <c r="L5809" i="6" s="1"/>
  <c r="J5808" i="6"/>
  <c r="K5808" i="6" s="1"/>
  <c r="L5808" i="6" s="1"/>
  <c r="J5805" i="6"/>
  <c r="K5805" i="6" s="1"/>
  <c r="L5805" i="6" s="1"/>
  <c r="J5804" i="6"/>
  <c r="K5804" i="6" s="1"/>
  <c r="L5804" i="6" s="1"/>
  <c r="J5801" i="6"/>
  <c r="K5801" i="6" s="1"/>
  <c r="L5801" i="6" s="1"/>
  <c r="J5800" i="6"/>
  <c r="K5800" i="6" s="1"/>
  <c r="L5800" i="6" s="1"/>
  <c r="J5797" i="6"/>
  <c r="K5797" i="6" s="1"/>
  <c r="L5797" i="6" s="1"/>
  <c r="J5796" i="6"/>
  <c r="K5796" i="6" s="1"/>
  <c r="L5796" i="6" s="1"/>
  <c r="J5793" i="6"/>
  <c r="K5793" i="6" s="1"/>
  <c r="L5793" i="6" s="1"/>
  <c r="J5792" i="6"/>
  <c r="K5792" i="6" s="1"/>
  <c r="L5792" i="6" s="1"/>
  <c r="J5789" i="6"/>
  <c r="K5789" i="6" s="1"/>
  <c r="L5789" i="6" s="1"/>
  <c r="J5788" i="6"/>
  <c r="K5788" i="6" s="1"/>
  <c r="L5788" i="6" s="1"/>
  <c r="J5785" i="6"/>
  <c r="K5785" i="6" s="1"/>
  <c r="L5785" i="6" s="1"/>
  <c r="J5784" i="6"/>
  <c r="K5784" i="6" s="1"/>
  <c r="L5784" i="6" s="1"/>
  <c r="J5781" i="6"/>
  <c r="K5781" i="6" s="1"/>
  <c r="L5781" i="6" s="1"/>
  <c r="J5780" i="6"/>
  <c r="K5780" i="6" s="1"/>
  <c r="J5777" i="6"/>
  <c r="K5777" i="6" s="1"/>
  <c r="L5777" i="6" s="1"/>
  <c r="J5776" i="6"/>
  <c r="K5776" i="6" s="1"/>
  <c r="L5776" i="6" s="1"/>
  <c r="J5773" i="6"/>
  <c r="K5773" i="6" s="1"/>
  <c r="L5773" i="6" s="1"/>
  <c r="J5772" i="6"/>
  <c r="K5772" i="6" s="1"/>
  <c r="L5772" i="6" s="1"/>
  <c r="J5769" i="6"/>
  <c r="K5769" i="6" s="1"/>
  <c r="L5769" i="6" s="1"/>
  <c r="J5768" i="6"/>
  <c r="K5768" i="6" s="1"/>
  <c r="L5768" i="6" s="1"/>
  <c r="J5765" i="6"/>
  <c r="K5765" i="6" s="1"/>
  <c r="L5765" i="6" s="1"/>
  <c r="J5764" i="6"/>
  <c r="K5764" i="6" s="1"/>
  <c r="J5761" i="6"/>
  <c r="K5761" i="6" s="1"/>
  <c r="L5761" i="6" s="1"/>
  <c r="J5760" i="6"/>
  <c r="K5760" i="6" s="1"/>
  <c r="L5760" i="6" s="1"/>
  <c r="J5757" i="6"/>
  <c r="K5757" i="6" s="1"/>
  <c r="L5757" i="6" s="1"/>
  <c r="J5756" i="6"/>
  <c r="K5756" i="6" s="1"/>
  <c r="L5756" i="6" s="1"/>
  <c r="J5753" i="6"/>
  <c r="K5753" i="6" s="1"/>
  <c r="L5753" i="6" s="1"/>
  <c r="J5752" i="6"/>
  <c r="K5752" i="6" s="1"/>
  <c r="L5752" i="6" s="1"/>
  <c r="J5749" i="6"/>
  <c r="K5749" i="6" s="1"/>
  <c r="L5749" i="6" s="1"/>
  <c r="J5748" i="6"/>
  <c r="K5748" i="6" s="1"/>
  <c r="L5748" i="6" s="1"/>
  <c r="J5745" i="6"/>
  <c r="K5745" i="6" s="1"/>
  <c r="L5745" i="6" s="1"/>
  <c r="J5744" i="6"/>
  <c r="K5744" i="6" s="1"/>
  <c r="L5744" i="6" s="1"/>
  <c r="J5741" i="6"/>
  <c r="K5741" i="6" s="1"/>
  <c r="L5741" i="6" s="1"/>
  <c r="J5740" i="6"/>
  <c r="K5740" i="6" s="1"/>
  <c r="L5740" i="6" s="1"/>
  <c r="J5737" i="6"/>
  <c r="K5737" i="6" s="1"/>
  <c r="L5737" i="6" s="1"/>
  <c r="J5736" i="6"/>
  <c r="K5736" i="6" s="1"/>
  <c r="L5736" i="6" s="1"/>
  <c r="J5733" i="6"/>
  <c r="K5733" i="6" s="1"/>
  <c r="L5733" i="6" s="1"/>
  <c r="J5732" i="6"/>
  <c r="K5732" i="6" s="1"/>
  <c r="L5732" i="6" s="1"/>
  <c r="J5729" i="6"/>
  <c r="K5729" i="6" s="1"/>
  <c r="L5729" i="6" s="1"/>
  <c r="J5728" i="6"/>
  <c r="K5728" i="6" s="1"/>
  <c r="L5728" i="6" s="1"/>
  <c r="J5725" i="6"/>
  <c r="K5725" i="6" s="1"/>
  <c r="L5725" i="6" s="1"/>
  <c r="J5724" i="6"/>
  <c r="K5724" i="6" s="1"/>
  <c r="J5721" i="6"/>
  <c r="K5721" i="6" s="1"/>
  <c r="L5721" i="6" s="1"/>
  <c r="J5720" i="6"/>
  <c r="K5720" i="6" s="1"/>
  <c r="L5720" i="6" s="1"/>
  <c r="J5717" i="6"/>
  <c r="K5717" i="6" s="1"/>
  <c r="L5717" i="6" s="1"/>
  <c r="J5716" i="6"/>
  <c r="K5716" i="6" s="1"/>
  <c r="L5716" i="6" s="1"/>
  <c r="J5713" i="6"/>
  <c r="K5713" i="6" s="1"/>
  <c r="L5713" i="6" s="1"/>
  <c r="J5712" i="6"/>
  <c r="K5712" i="6" s="1"/>
  <c r="L5712" i="6" s="1"/>
  <c r="J5709" i="6"/>
  <c r="K5709" i="6" s="1"/>
  <c r="L5709" i="6" s="1"/>
  <c r="J5708" i="6"/>
  <c r="K5708" i="6" s="1"/>
  <c r="L5708" i="6" s="1"/>
  <c r="J5705" i="6"/>
  <c r="K5705" i="6" s="1"/>
  <c r="J5704" i="6"/>
  <c r="K5704" i="6" s="1"/>
  <c r="L5704" i="6" s="1"/>
  <c r="J5701" i="6"/>
  <c r="K5701" i="6" s="1"/>
  <c r="J5700" i="6"/>
  <c r="K5700" i="6" s="1"/>
  <c r="L5700" i="6" s="1"/>
  <c r="J5697" i="6"/>
  <c r="K5697" i="6" s="1"/>
  <c r="L5697" i="6" s="1"/>
  <c r="J5696" i="6"/>
  <c r="K5696" i="6" s="1"/>
  <c r="L5696" i="6" s="1"/>
  <c r="J5693" i="6"/>
  <c r="K5693" i="6" s="1"/>
  <c r="L5693" i="6" s="1"/>
  <c r="J5692" i="6"/>
  <c r="K5692" i="6" s="1"/>
  <c r="J5689" i="6"/>
  <c r="K5689" i="6" s="1"/>
  <c r="L5689" i="6" s="1"/>
  <c r="J5688" i="6"/>
  <c r="K5688" i="6" s="1"/>
  <c r="L5688" i="6" s="1"/>
  <c r="J5685" i="6"/>
  <c r="K5685" i="6" s="1"/>
  <c r="L5685" i="6" s="1"/>
  <c r="J5684" i="6"/>
  <c r="K5684" i="6" s="1"/>
  <c r="L5684" i="6" s="1"/>
  <c r="J5681" i="6"/>
  <c r="K5681" i="6" s="1"/>
  <c r="J5680" i="6"/>
  <c r="K5680" i="6" s="1"/>
  <c r="L5680" i="6" s="1"/>
  <c r="J5677" i="6"/>
  <c r="K5677" i="6" s="1"/>
  <c r="L5677" i="6" s="1"/>
  <c r="J5676" i="6"/>
  <c r="K5676" i="6" s="1"/>
  <c r="L5676" i="6" s="1"/>
  <c r="J5673" i="6"/>
  <c r="K5673" i="6" s="1"/>
  <c r="L5673" i="6" s="1"/>
  <c r="J5672" i="6"/>
  <c r="K5672" i="6" s="1"/>
  <c r="L5672" i="6" s="1"/>
  <c r="J5669" i="6"/>
  <c r="K5669" i="6" s="1"/>
  <c r="L5669" i="6" s="1"/>
  <c r="J5668" i="6"/>
  <c r="K5668" i="6" s="1"/>
  <c r="J5665" i="6"/>
  <c r="K5665" i="6" s="1"/>
  <c r="J5664" i="6"/>
  <c r="K5664" i="6" s="1"/>
  <c r="L5664" i="6" s="1"/>
  <c r="J5661" i="6"/>
  <c r="K5661" i="6" s="1"/>
  <c r="L5661" i="6" s="1"/>
  <c r="J5660" i="6"/>
  <c r="K5660" i="6" s="1"/>
  <c r="L5660" i="6" s="1"/>
  <c r="J5657" i="6"/>
  <c r="K5657" i="6" s="1"/>
  <c r="L5657" i="6" s="1"/>
  <c r="J5656" i="6"/>
  <c r="K5656" i="6" s="1"/>
  <c r="L5656" i="6" s="1"/>
  <c r="J5653" i="6"/>
  <c r="K5653" i="6" s="1"/>
  <c r="L5653" i="6" s="1"/>
  <c r="J5652" i="6"/>
  <c r="K5652" i="6" s="1"/>
  <c r="L5652" i="6" s="1"/>
  <c r="J5649" i="6"/>
  <c r="K5649" i="6" s="1"/>
  <c r="L5649" i="6" s="1"/>
  <c r="J5648" i="6"/>
  <c r="K5648" i="6" s="1"/>
  <c r="L5648" i="6" s="1"/>
  <c r="J5645" i="6"/>
  <c r="K5645" i="6" s="1"/>
  <c r="L5645" i="6" s="1"/>
  <c r="J5644" i="6"/>
  <c r="K5644" i="6" s="1"/>
  <c r="L5644" i="6" s="1"/>
  <c r="J5641" i="6"/>
  <c r="K5641" i="6" s="1"/>
  <c r="L5641" i="6" s="1"/>
  <c r="J5640" i="6"/>
  <c r="K5640" i="6" s="1"/>
  <c r="L5640" i="6" s="1"/>
  <c r="J5637" i="6"/>
  <c r="K5637" i="6" s="1"/>
  <c r="L5637" i="6" s="1"/>
  <c r="J5636" i="6"/>
  <c r="K5636" i="6" s="1"/>
  <c r="L5636" i="6" s="1"/>
  <c r="J5633" i="6"/>
  <c r="K5633" i="6" s="1"/>
  <c r="L5633" i="6" s="1"/>
  <c r="J5632" i="6"/>
  <c r="K5632" i="6" s="1"/>
  <c r="L5632" i="6" s="1"/>
  <c r="J5629" i="6"/>
  <c r="K5629" i="6" s="1"/>
  <c r="L5629" i="6" s="1"/>
  <c r="J5628" i="6"/>
  <c r="K5628" i="6" s="1"/>
  <c r="L5628" i="6" s="1"/>
  <c r="J5625" i="6"/>
  <c r="K5625" i="6" s="1"/>
  <c r="L5625" i="6" s="1"/>
  <c r="J5624" i="6"/>
  <c r="K5624" i="6" s="1"/>
  <c r="L5624" i="6" s="1"/>
  <c r="J5621" i="6"/>
  <c r="K5621" i="6" s="1"/>
  <c r="L5621" i="6" s="1"/>
  <c r="J5620" i="6"/>
  <c r="K5620" i="6" s="1"/>
  <c r="L5620" i="6" s="1"/>
  <c r="J5617" i="6"/>
  <c r="K5617" i="6" s="1"/>
  <c r="L5617" i="6" s="1"/>
  <c r="J5616" i="6"/>
  <c r="K5616" i="6" s="1"/>
  <c r="L5616" i="6" s="1"/>
  <c r="J5613" i="6"/>
  <c r="K5613" i="6" s="1"/>
  <c r="L5613" i="6" s="1"/>
  <c r="J5612" i="6"/>
  <c r="K5612" i="6" s="1"/>
  <c r="L5612" i="6" s="1"/>
  <c r="J5609" i="6"/>
  <c r="K5609" i="6" s="1"/>
  <c r="L5609" i="6" s="1"/>
  <c r="J5608" i="6"/>
  <c r="K5608" i="6" s="1"/>
  <c r="L5608" i="6" s="1"/>
  <c r="J5605" i="6"/>
  <c r="K5605" i="6" s="1"/>
  <c r="L5605" i="6" s="1"/>
  <c r="J5604" i="6"/>
  <c r="K5604" i="6" s="1"/>
  <c r="L5604" i="6" s="1"/>
  <c r="J5601" i="6"/>
  <c r="K5601" i="6" s="1"/>
  <c r="L5601" i="6" s="1"/>
  <c r="J5600" i="6"/>
  <c r="K5600" i="6" s="1"/>
  <c r="L5600" i="6" s="1"/>
  <c r="J5597" i="6"/>
  <c r="K5597" i="6" s="1"/>
  <c r="L5597" i="6" s="1"/>
  <c r="J5596" i="6"/>
  <c r="K5596" i="6" s="1"/>
  <c r="L5596" i="6" s="1"/>
  <c r="J5593" i="6"/>
  <c r="K5593" i="6" s="1"/>
  <c r="L5593" i="6" s="1"/>
  <c r="J5592" i="6"/>
  <c r="K5592" i="6" s="1"/>
  <c r="L5592" i="6" s="1"/>
  <c r="J5589" i="6"/>
  <c r="K5589" i="6" s="1"/>
  <c r="L5589" i="6" s="1"/>
  <c r="J5588" i="6"/>
  <c r="K5588" i="6" s="1"/>
  <c r="L5588" i="6" s="1"/>
  <c r="J5585" i="6"/>
  <c r="K5585" i="6" s="1"/>
  <c r="L5585" i="6" s="1"/>
  <c r="J5584" i="6"/>
  <c r="K5584" i="6" s="1"/>
  <c r="L5584" i="6" s="1"/>
  <c r="J5581" i="6"/>
  <c r="K5581" i="6" s="1"/>
  <c r="L5581" i="6" s="1"/>
  <c r="J5580" i="6"/>
  <c r="K5580" i="6" s="1"/>
  <c r="L5580" i="6" s="1"/>
  <c r="J5577" i="6"/>
  <c r="K5577" i="6" s="1"/>
  <c r="L5577" i="6" s="1"/>
  <c r="J5576" i="6"/>
  <c r="K5576" i="6" s="1"/>
  <c r="L5576" i="6" s="1"/>
  <c r="J5573" i="6"/>
  <c r="K5573" i="6" s="1"/>
  <c r="L5573" i="6" s="1"/>
  <c r="J5572" i="6"/>
  <c r="K5572" i="6" s="1"/>
  <c r="L5572" i="6" s="1"/>
  <c r="J5569" i="6"/>
  <c r="K5569" i="6" s="1"/>
  <c r="L5569" i="6" s="1"/>
  <c r="J5568" i="6"/>
  <c r="K5568" i="6" s="1"/>
  <c r="L5568" i="6" s="1"/>
  <c r="J6072" i="6"/>
  <c r="K6072" i="6" s="1"/>
  <c r="L6072" i="6" s="1"/>
  <c r="J6064" i="6"/>
  <c r="K6064" i="6" s="1"/>
  <c r="L6064" i="6" s="1"/>
  <c r="J6051" i="6"/>
  <c r="K6051" i="6" s="1"/>
  <c r="L6051" i="6" s="1"/>
  <c r="J6048" i="6"/>
  <c r="K6048" i="6" s="1"/>
  <c r="J6043" i="6"/>
  <c r="K6043" i="6" s="1"/>
  <c r="J6040" i="6"/>
  <c r="K6040" i="6" s="1"/>
  <c r="L6040" i="6" s="1"/>
  <c r="J6070" i="6"/>
  <c r="K6070" i="6" s="1"/>
  <c r="J6068" i="6"/>
  <c r="K6068" i="6" s="1"/>
  <c r="L6068" i="6" s="1"/>
  <c r="J6060" i="6"/>
  <c r="K6060" i="6" s="1"/>
  <c r="L6060" i="6" s="1"/>
  <c r="J6052" i="6"/>
  <c r="K6052" i="6" s="1"/>
  <c r="L6052" i="6" s="1"/>
  <c r="J6047" i="6"/>
  <c r="K6047" i="6" s="1"/>
  <c r="L6047" i="6" s="1"/>
  <c r="J6044" i="6"/>
  <c r="K6044" i="6" s="1"/>
  <c r="L6044" i="6" s="1"/>
  <c r="J6039" i="6"/>
  <c r="K6039" i="6" s="1"/>
  <c r="L6039" i="6" s="1"/>
  <c r="J5747" i="6"/>
  <c r="K5747" i="6" s="1"/>
  <c r="L5747" i="6" s="1"/>
  <c r="J5746" i="6"/>
  <c r="K5746" i="6" s="1"/>
  <c r="L5746" i="6" s="1"/>
  <c r="J5743" i="6"/>
  <c r="K5743" i="6" s="1"/>
  <c r="L5743" i="6" s="1"/>
  <c r="J5742" i="6"/>
  <c r="K5742" i="6" s="1"/>
  <c r="L5742" i="6" s="1"/>
  <c r="J5739" i="6"/>
  <c r="K5739" i="6" s="1"/>
  <c r="L5739" i="6" s="1"/>
  <c r="J5738" i="6"/>
  <c r="K5738" i="6" s="1"/>
  <c r="L5738" i="6" s="1"/>
  <c r="J5735" i="6"/>
  <c r="K5735" i="6" s="1"/>
  <c r="L5735" i="6" s="1"/>
  <c r="J5734" i="6"/>
  <c r="K5734" i="6" s="1"/>
  <c r="L5734" i="6" s="1"/>
  <c r="J5731" i="6"/>
  <c r="K5731" i="6" s="1"/>
  <c r="L5731" i="6" s="1"/>
  <c r="J5730" i="6"/>
  <c r="K5730" i="6" s="1"/>
  <c r="L5730" i="6" s="1"/>
  <c r="J5727" i="6"/>
  <c r="K5727" i="6" s="1"/>
  <c r="L5727" i="6" s="1"/>
  <c r="J5726" i="6"/>
  <c r="K5726" i="6" s="1"/>
  <c r="L5726" i="6" s="1"/>
  <c r="J5723" i="6"/>
  <c r="K5723" i="6" s="1"/>
  <c r="L5723" i="6" s="1"/>
  <c r="J5722" i="6"/>
  <c r="K5722" i="6" s="1"/>
  <c r="L5722" i="6" s="1"/>
  <c r="J5719" i="6"/>
  <c r="K5719" i="6" s="1"/>
  <c r="L5719" i="6" s="1"/>
  <c r="J5718" i="6"/>
  <c r="K5718" i="6" s="1"/>
  <c r="L5718" i="6" s="1"/>
  <c r="J5715" i="6"/>
  <c r="K5715" i="6" s="1"/>
  <c r="L5715" i="6" s="1"/>
  <c r="J5714" i="6"/>
  <c r="K5714" i="6" s="1"/>
  <c r="L5714" i="6" s="1"/>
  <c r="J5711" i="6"/>
  <c r="K5711" i="6" s="1"/>
  <c r="J5710" i="6"/>
  <c r="K5710" i="6" s="1"/>
  <c r="L5710" i="6" s="1"/>
  <c r="J5707" i="6"/>
  <c r="K5707" i="6" s="1"/>
  <c r="L5707" i="6" s="1"/>
  <c r="J5706" i="6"/>
  <c r="K5706" i="6" s="1"/>
  <c r="L5706" i="6" s="1"/>
  <c r="J5703" i="6"/>
  <c r="K5703" i="6" s="1"/>
  <c r="L5703" i="6" s="1"/>
  <c r="J5702" i="6"/>
  <c r="K5702" i="6" s="1"/>
  <c r="L5702" i="6" s="1"/>
  <c r="J5699" i="6"/>
  <c r="K5699" i="6" s="1"/>
  <c r="J5698" i="6"/>
  <c r="K5698" i="6" s="1"/>
  <c r="J5695" i="6"/>
  <c r="K5695" i="6" s="1"/>
  <c r="L5695" i="6" s="1"/>
  <c r="J5694" i="6"/>
  <c r="K5694" i="6" s="1"/>
  <c r="L5694" i="6" s="1"/>
  <c r="J5691" i="6"/>
  <c r="K5691" i="6" s="1"/>
  <c r="J5690" i="6"/>
  <c r="K5690" i="6" s="1"/>
  <c r="J5687" i="6"/>
  <c r="K5687" i="6" s="1"/>
  <c r="L5687" i="6" s="1"/>
  <c r="J5686" i="6"/>
  <c r="K5686" i="6" s="1"/>
  <c r="L5686" i="6" s="1"/>
  <c r="J5683" i="6"/>
  <c r="K5683" i="6" s="1"/>
  <c r="J5682" i="6"/>
  <c r="K5682" i="6" s="1"/>
  <c r="L5682" i="6" s="1"/>
  <c r="J5679" i="6"/>
  <c r="K5679" i="6" s="1"/>
  <c r="L5679" i="6" s="1"/>
  <c r="J5678" i="6"/>
  <c r="K5678" i="6" s="1"/>
  <c r="L5678" i="6" s="1"/>
  <c r="J5675" i="6"/>
  <c r="K5675" i="6" s="1"/>
  <c r="L5675" i="6" s="1"/>
  <c r="J5674" i="6"/>
  <c r="K5674" i="6" s="1"/>
  <c r="J5671" i="6"/>
  <c r="K5671" i="6" s="1"/>
  <c r="L5671" i="6" s="1"/>
  <c r="J5670" i="6"/>
  <c r="K5670" i="6" s="1"/>
  <c r="L5670" i="6" s="1"/>
  <c r="J5667" i="6"/>
  <c r="K5667" i="6" s="1"/>
  <c r="L5667" i="6" s="1"/>
  <c r="J5666" i="6"/>
  <c r="K5666" i="6" s="1"/>
  <c r="L5666" i="6" s="1"/>
  <c r="J5663" i="6"/>
  <c r="K5663" i="6" s="1"/>
  <c r="J5662" i="6"/>
  <c r="K5662" i="6" s="1"/>
  <c r="L5662" i="6" s="1"/>
  <c r="J5659" i="6"/>
  <c r="K5659" i="6" s="1"/>
  <c r="J5658" i="6"/>
  <c r="K5658" i="6" s="1"/>
  <c r="L5658" i="6" s="1"/>
  <c r="J5655" i="6"/>
  <c r="K5655" i="6" s="1"/>
  <c r="L5655" i="6" s="1"/>
  <c r="J5654" i="6"/>
  <c r="K5654" i="6" s="1"/>
  <c r="L5654" i="6" s="1"/>
  <c r="J5651" i="6"/>
  <c r="K5651" i="6" s="1"/>
  <c r="L5651" i="6" s="1"/>
  <c r="J5650" i="6"/>
  <c r="K5650" i="6" s="1"/>
  <c r="L5650" i="6" s="1"/>
  <c r="J5647" i="6"/>
  <c r="K5647" i="6" s="1"/>
  <c r="L5647" i="6" s="1"/>
  <c r="J5646" i="6"/>
  <c r="K5646" i="6" s="1"/>
  <c r="L5646" i="6" s="1"/>
  <c r="J5643" i="6"/>
  <c r="K5643" i="6" s="1"/>
  <c r="L5643" i="6" s="1"/>
  <c r="J5642" i="6"/>
  <c r="K5642" i="6" s="1"/>
  <c r="L5642" i="6" s="1"/>
  <c r="J5639" i="6"/>
  <c r="K5639" i="6" s="1"/>
  <c r="L5639" i="6" s="1"/>
  <c r="J5638" i="6"/>
  <c r="K5638" i="6" s="1"/>
  <c r="L5638" i="6" s="1"/>
  <c r="J5635" i="6"/>
  <c r="K5635" i="6" s="1"/>
  <c r="L5635" i="6" s="1"/>
  <c r="J5634" i="6"/>
  <c r="K5634" i="6" s="1"/>
  <c r="L5634" i="6" s="1"/>
  <c r="J5631" i="6"/>
  <c r="K5631" i="6" s="1"/>
  <c r="L5631" i="6" s="1"/>
  <c r="J5630" i="6"/>
  <c r="K5630" i="6" s="1"/>
  <c r="L5630" i="6" s="1"/>
  <c r="J5627" i="6"/>
  <c r="K5627" i="6" s="1"/>
  <c r="L5627" i="6" s="1"/>
  <c r="J5626" i="6"/>
  <c r="K5626" i="6" s="1"/>
  <c r="L5626" i="6" s="1"/>
  <c r="J5623" i="6"/>
  <c r="K5623" i="6" s="1"/>
  <c r="L5623" i="6" s="1"/>
  <c r="J5622" i="6"/>
  <c r="K5622" i="6" s="1"/>
  <c r="L5622" i="6" s="1"/>
  <c r="J5619" i="6"/>
  <c r="K5619" i="6" s="1"/>
  <c r="L5619" i="6" s="1"/>
  <c r="J5618" i="6"/>
  <c r="K5618" i="6" s="1"/>
  <c r="L5618" i="6" s="1"/>
  <c r="J5615" i="6"/>
  <c r="K5615" i="6" s="1"/>
  <c r="L5615" i="6" s="1"/>
  <c r="J5614" i="6"/>
  <c r="K5614" i="6" s="1"/>
  <c r="L5614" i="6" s="1"/>
  <c r="J5611" i="6"/>
  <c r="K5611" i="6" s="1"/>
  <c r="L5611" i="6" s="1"/>
  <c r="J5610" i="6"/>
  <c r="K5610" i="6" s="1"/>
  <c r="L5610" i="6" s="1"/>
  <c r="J5607" i="6"/>
  <c r="K5607" i="6" s="1"/>
  <c r="L5607" i="6" s="1"/>
  <c r="J5606" i="6"/>
  <c r="K5606" i="6" s="1"/>
  <c r="L5606" i="6" s="1"/>
  <c r="J5603" i="6"/>
  <c r="K5603" i="6" s="1"/>
  <c r="L5603" i="6" s="1"/>
  <c r="J5602" i="6"/>
  <c r="K5602" i="6" s="1"/>
  <c r="L5602" i="6" s="1"/>
  <c r="J5599" i="6"/>
  <c r="K5599" i="6" s="1"/>
  <c r="L5599" i="6" s="1"/>
  <c r="J5598" i="6"/>
  <c r="K5598" i="6" s="1"/>
  <c r="L5598" i="6" s="1"/>
  <c r="J5595" i="6"/>
  <c r="K5595" i="6" s="1"/>
  <c r="L5595" i="6" s="1"/>
  <c r="J5594" i="6"/>
  <c r="K5594" i="6" s="1"/>
  <c r="L5594" i="6" s="1"/>
  <c r="J5591" i="6"/>
  <c r="K5591" i="6" s="1"/>
  <c r="L5591" i="6" s="1"/>
  <c r="J5590" i="6"/>
  <c r="K5590" i="6" s="1"/>
  <c r="L5590" i="6" s="1"/>
  <c r="J5587" i="6"/>
  <c r="K5587" i="6" s="1"/>
  <c r="L5587" i="6" s="1"/>
  <c r="J5586" i="6"/>
  <c r="K5586" i="6" s="1"/>
  <c r="L5586" i="6" s="1"/>
  <c r="J5583" i="6"/>
  <c r="K5583" i="6" s="1"/>
  <c r="L5583" i="6" s="1"/>
  <c r="J5582" i="6"/>
  <c r="K5582" i="6" s="1"/>
  <c r="L5582" i="6" s="1"/>
  <c r="J5579" i="6"/>
  <c r="K5579" i="6" s="1"/>
  <c r="L5579" i="6" s="1"/>
  <c r="J5578" i="6"/>
  <c r="K5578" i="6" s="1"/>
  <c r="L5578" i="6" s="1"/>
  <c r="J5575" i="6"/>
  <c r="K5575" i="6" s="1"/>
  <c r="L5575" i="6" s="1"/>
  <c r="J5574" i="6"/>
  <c r="K5574" i="6" s="1"/>
  <c r="L5574" i="6" s="1"/>
  <c r="J5571" i="6"/>
  <c r="K5571" i="6" s="1"/>
  <c r="L5571" i="6" s="1"/>
  <c r="J5570" i="6"/>
  <c r="K5570" i="6" s="1"/>
  <c r="L5570" i="6" s="1"/>
  <c r="J5567" i="6"/>
  <c r="K5567" i="6" s="1"/>
  <c r="L5567" i="6" s="1"/>
  <c r="J5563" i="6"/>
  <c r="K5563" i="6" s="1"/>
  <c r="L5563" i="6" s="1"/>
  <c r="J5559" i="6"/>
  <c r="K5559" i="6" s="1"/>
  <c r="L5559" i="6" s="1"/>
  <c r="J5555" i="6"/>
  <c r="K5555" i="6" s="1"/>
  <c r="L5555" i="6" s="1"/>
  <c r="J5551" i="6"/>
  <c r="K5551" i="6" s="1"/>
  <c r="L5551" i="6" s="1"/>
  <c r="J5547" i="6"/>
  <c r="K5547" i="6" s="1"/>
  <c r="L5547" i="6" s="1"/>
  <c r="J5543" i="6"/>
  <c r="K5543" i="6" s="1"/>
  <c r="L5543" i="6" s="1"/>
  <c r="J5539" i="6"/>
  <c r="K5539" i="6" s="1"/>
  <c r="L5539" i="6" s="1"/>
  <c r="J5535" i="6"/>
  <c r="K5535" i="6" s="1"/>
  <c r="L5535" i="6" s="1"/>
  <c r="J5531" i="6"/>
  <c r="K5531" i="6" s="1"/>
  <c r="L5531" i="6" s="1"/>
  <c r="J5527" i="6"/>
  <c r="K5527" i="6" s="1"/>
  <c r="L5527" i="6" s="1"/>
  <c r="J5523" i="6"/>
  <c r="K5523" i="6" s="1"/>
  <c r="L5523" i="6" s="1"/>
  <c r="J5519" i="6"/>
  <c r="K5519" i="6" s="1"/>
  <c r="L5519" i="6" s="1"/>
  <c r="J5515" i="6"/>
  <c r="K5515" i="6" s="1"/>
  <c r="L5515" i="6" s="1"/>
  <c r="J5511" i="6"/>
  <c r="K5511" i="6" s="1"/>
  <c r="L5511" i="6" s="1"/>
  <c r="J5507" i="6"/>
  <c r="K5507" i="6" s="1"/>
  <c r="L5507" i="6" s="1"/>
  <c r="J5503" i="6"/>
  <c r="K5503" i="6" s="1"/>
  <c r="L5503" i="6" s="1"/>
  <c r="J5499" i="6"/>
  <c r="K5499" i="6" s="1"/>
  <c r="L5499" i="6" s="1"/>
  <c r="J5495" i="6"/>
  <c r="K5495" i="6" s="1"/>
  <c r="L5495" i="6" s="1"/>
  <c r="J5491" i="6"/>
  <c r="K5491" i="6" s="1"/>
  <c r="L5491" i="6" s="1"/>
  <c r="J5487" i="6"/>
  <c r="K5487" i="6" s="1"/>
  <c r="L5487" i="6" s="1"/>
  <c r="J5483" i="6"/>
  <c r="K5483" i="6" s="1"/>
  <c r="L5483" i="6" s="1"/>
  <c r="J5479" i="6"/>
  <c r="K5479" i="6" s="1"/>
  <c r="L5479" i="6" s="1"/>
  <c r="J5475" i="6"/>
  <c r="K5475" i="6" s="1"/>
  <c r="L5475" i="6" s="1"/>
  <c r="J5471" i="6"/>
  <c r="K5471" i="6" s="1"/>
  <c r="L5471" i="6" s="1"/>
  <c r="J5467" i="6"/>
  <c r="K5467" i="6" s="1"/>
  <c r="L5467" i="6" s="1"/>
  <c r="J5463" i="6"/>
  <c r="K5463" i="6" s="1"/>
  <c r="L5463" i="6" s="1"/>
  <c r="J5459" i="6"/>
  <c r="K5459" i="6" s="1"/>
  <c r="L5459" i="6" s="1"/>
  <c r="J5455" i="6"/>
  <c r="K5455" i="6" s="1"/>
  <c r="L5455" i="6" s="1"/>
  <c r="J5451" i="6"/>
  <c r="K5451" i="6" s="1"/>
  <c r="L5451" i="6" s="1"/>
  <c r="J5447" i="6"/>
  <c r="K5447" i="6" s="1"/>
  <c r="L5447" i="6" s="1"/>
  <c r="J5443" i="6"/>
  <c r="K5443" i="6" s="1"/>
  <c r="L5443" i="6" s="1"/>
  <c r="J5439" i="6"/>
  <c r="K5439" i="6" s="1"/>
  <c r="L5439" i="6" s="1"/>
  <c r="J5435" i="6"/>
  <c r="K5435" i="6" s="1"/>
  <c r="L5435" i="6" s="1"/>
  <c r="J5431" i="6"/>
  <c r="K5431" i="6" s="1"/>
  <c r="L5431" i="6" s="1"/>
  <c r="J5427" i="6"/>
  <c r="K5427" i="6" s="1"/>
  <c r="L5427" i="6" s="1"/>
  <c r="J5423" i="6"/>
  <c r="K5423" i="6" s="1"/>
  <c r="L5423" i="6" s="1"/>
  <c r="J5419" i="6"/>
  <c r="K5419" i="6" s="1"/>
  <c r="L5419" i="6" s="1"/>
  <c r="J5415" i="6"/>
  <c r="K5415" i="6" s="1"/>
  <c r="L5415" i="6" s="1"/>
  <c r="J5411" i="6"/>
  <c r="K5411" i="6" s="1"/>
  <c r="L5411" i="6" s="1"/>
  <c r="J5407" i="6"/>
  <c r="K5407" i="6" s="1"/>
  <c r="L5407" i="6" s="1"/>
  <c r="J5403" i="6"/>
  <c r="K5403" i="6" s="1"/>
  <c r="L5403" i="6" s="1"/>
  <c r="J5399" i="6"/>
  <c r="K5399" i="6" s="1"/>
  <c r="L5399" i="6" s="1"/>
  <c r="J5395" i="6"/>
  <c r="K5395" i="6" s="1"/>
  <c r="L5395" i="6" s="1"/>
  <c r="J5391" i="6"/>
  <c r="K5391" i="6" s="1"/>
  <c r="L5391" i="6" s="1"/>
  <c r="J5387" i="6"/>
  <c r="K5387" i="6" s="1"/>
  <c r="L5387" i="6" s="1"/>
  <c r="J5383" i="6"/>
  <c r="K5383" i="6" s="1"/>
  <c r="L5383" i="6" s="1"/>
  <c r="J5379" i="6"/>
  <c r="K5379" i="6" s="1"/>
  <c r="L5379" i="6" s="1"/>
  <c r="J5375" i="6"/>
  <c r="K5375" i="6" s="1"/>
  <c r="L5375" i="6" s="1"/>
  <c r="J5371" i="6"/>
  <c r="K5371" i="6" s="1"/>
  <c r="L5371" i="6" s="1"/>
  <c r="J5367" i="6"/>
  <c r="K5367" i="6" s="1"/>
  <c r="L5367" i="6" s="1"/>
  <c r="J5363" i="6"/>
  <c r="K5363" i="6" s="1"/>
  <c r="L5363" i="6" s="1"/>
  <c r="J5359" i="6"/>
  <c r="K5359" i="6" s="1"/>
  <c r="L5359" i="6" s="1"/>
  <c r="J5355" i="6"/>
  <c r="K5355" i="6" s="1"/>
  <c r="L5355" i="6" s="1"/>
  <c r="J5351" i="6"/>
  <c r="K5351" i="6" s="1"/>
  <c r="L5351" i="6" s="1"/>
  <c r="J5347" i="6"/>
  <c r="K5347" i="6" s="1"/>
  <c r="L5347" i="6" s="1"/>
  <c r="J5343" i="6"/>
  <c r="K5343" i="6" s="1"/>
  <c r="L5343" i="6" s="1"/>
  <c r="J5339" i="6"/>
  <c r="K5339" i="6" s="1"/>
  <c r="L5339" i="6" s="1"/>
  <c r="J5335" i="6"/>
  <c r="K5335" i="6" s="1"/>
  <c r="L5335" i="6" s="1"/>
  <c r="J5331" i="6"/>
  <c r="K5331" i="6" s="1"/>
  <c r="L5331" i="6" s="1"/>
  <c r="J5327" i="6"/>
  <c r="K5327" i="6" s="1"/>
  <c r="L5327" i="6" s="1"/>
  <c r="J5323" i="6"/>
  <c r="K5323" i="6" s="1"/>
  <c r="L5323" i="6" s="1"/>
  <c r="J5319" i="6"/>
  <c r="K5319" i="6" s="1"/>
  <c r="L5319" i="6" s="1"/>
  <c r="J5315" i="6"/>
  <c r="K5315" i="6" s="1"/>
  <c r="L5315" i="6" s="1"/>
  <c r="J5311" i="6"/>
  <c r="K5311" i="6" s="1"/>
  <c r="L5311" i="6" s="1"/>
  <c r="J5307" i="6"/>
  <c r="K5307" i="6" s="1"/>
  <c r="L5307" i="6" s="1"/>
  <c r="J5303" i="6"/>
  <c r="K5303" i="6" s="1"/>
  <c r="L5303" i="6" s="1"/>
  <c r="J5299" i="6"/>
  <c r="K5299" i="6" s="1"/>
  <c r="L5299" i="6" s="1"/>
  <c r="J5295" i="6"/>
  <c r="K5295" i="6" s="1"/>
  <c r="L5295" i="6" s="1"/>
  <c r="J5291" i="6"/>
  <c r="K5291" i="6" s="1"/>
  <c r="L5291" i="6" s="1"/>
  <c r="J5287" i="6"/>
  <c r="K5287" i="6" s="1"/>
  <c r="L5287" i="6" s="1"/>
  <c r="J5283" i="6"/>
  <c r="K5283" i="6" s="1"/>
  <c r="L5283" i="6" s="1"/>
  <c r="J5279" i="6"/>
  <c r="K5279" i="6" s="1"/>
  <c r="L5279" i="6" s="1"/>
  <c r="J5275" i="6"/>
  <c r="K5275" i="6" s="1"/>
  <c r="L5275" i="6" s="1"/>
  <c r="J5271" i="6"/>
  <c r="K5271" i="6" s="1"/>
  <c r="L5271" i="6" s="1"/>
  <c r="J5267" i="6"/>
  <c r="K5267" i="6" s="1"/>
  <c r="L5267" i="6" s="1"/>
  <c r="J5263" i="6"/>
  <c r="K5263" i="6" s="1"/>
  <c r="L5263" i="6" s="1"/>
  <c r="J5259" i="6"/>
  <c r="K5259" i="6" s="1"/>
  <c r="L5259" i="6" s="1"/>
  <c r="J5255" i="6"/>
  <c r="K5255" i="6" s="1"/>
  <c r="L5255" i="6" s="1"/>
  <c r="J5251" i="6"/>
  <c r="K5251" i="6" s="1"/>
  <c r="L5251" i="6" s="1"/>
  <c r="J5247" i="6"/>
  <c r="K5247" i="6" s="1"/>
  <c r="L5247" i="6" s="1"/>
  <c r="J5243" i="6"/>
  <c r="K5243" i="6" s="1"/>
  <c r="L5243" i="6" s="1"/>
  <c r="J5239" i="6"/>
  <c r="K5239" i="6" s="1"/>
  <c r="L5239" i="6" s="1"/>
  <c r="J5235" i="6"/>
  <c r="K5235" i="6" s="1"/>
  <c r="L5235" i="6" s="1"/>
  <c r="J5231" i="6"/>
  <c r="K5231" i="6" s="1"/>
  <c r="L5231" i="6" s="1"/>
  <c r="J5227" i="6"/>
  <c r="K5227" i="6" s="1"/>
  <c r="L5227" i="6" s="1"/>
  <c r="J5223" i="6"/>
  <c r="K5223" i="6" s="1"/>
  <c r="J5219" i="6"/>
  <c r="K5219" i="6" s="1"/>
  <c r="L5219" i="6" s="1"/>
  <c r="J5215" i="6"/>
  <c r="K5215" i="6" s="1"/>
  <c r="L5215" i="6" s="1"/>
  <c r="J5211" i="6"/>
  <c r="K5211" i="6" s="1"/>
  <c r="L5211" i="6" s="1"/>
  <c r="J5207" i="6"/>
  <c r="K5207" i="6" s="1"/>
  <c r="L5207" i="6" s="1"/>
  <c r="J5203" i="6"/>
  <c r="K5203" i="6" s="1"/>
  <c r="L5203" i="6" s="1"/>
  <c r="J5199" i="6"/>
  <c r="K5199" i="6" s="1"/>
  <c r="L5199" i="6" s="1"/>
  <c r="J5195" i="6"/>
  <c r="K5195" i="6" s="1"/>
  <c r="L5195" i="6" s="1"/>
  <c r="J5191" i="6"/>
  <c r="K5191" i="6" s="1"/>
  <c r="J5187" i="6"/>
  <c r="K5187" i="6" s="1"/>
  <c r="J5183" i="6"/>
  <c r="K5183" i="6" s="1"/>
  <c r="J5179" i="6"/>
  <c r="K5179" i="6" s="1"/>
  <c r="L5179" i="6" s="1"/>
  <c r="J5175" i="6"/>
  <c r="K5175" i="6" s="1"/>
  <c r="L5175" i="6" s="1"/>
  <c r="J5171" i="6"/>
  <c r="K5171" i="6" s="1"/>
  <c r="L5171" i="6" s="1"/>
  <c r="J5167" i="6"/>
  <c r="K5167" i="6" s="1"/>
  <c r="L5167" i="6" s="1"/>
  <c r="J5163" i="6"/>
  <c r="K5163" i="6" s="1"/>
  <c r="L5163" i="6" s="1"/>
  <c r="J5159" i="6"/>
  <c r="K5159" i="6" s="1"/>
  <c r="J5155" i="6"/>
  <c r="K5155" i="6" s="1"/>
  <c r="L5155" i="6" s="1"/>
  <c r="J5151" i="6"/>
  <c r="K5151" i="6" s="1"/>
  <c r="L5151" i="6" s="1"/>
  <c r="J5147" i="6"/>
  <c r="K5147" i="6" s="1"/>
  <c r="L5147" i="6" s="1"/>
  <c r="J5143" i="6"/>
  <c r="K5143" i="6" s="1"/>
  <c r="L5143" i="6" s="1"/>
  <c r="J5139" i="6"/>
  <c r="K5139" i="6" s="1"/>
  <c r="L5139" i="6" s="1"/>
  <c r="J5135" i="6"/>
  <c r="K5135" i="6" s="1"/>
  <c r="L5135" i="6" s="1"/>
  <c r="J5131" i="6"/>
  <c r="K5131" i="6" s="1"/>
  <c r="L5131" i="6" s="1"/>
  <c r="J5127" i="6"/>
  <c r="K5127" i="6" s="1"/>
  <c r="L5127" i="6" s="1"/>
  <c r="J5123" i="6"/>
  <c r="K5123" i="6" s="1"/>
  <c r="L5123" i="6" s="1"/>
  <c r="J5119" i="6"/>
  <c r="K5119" i="6" s="1"/>
  <c r="L5119" i="6" s="1"/>
  <c r="J5115" i="6"/>
  <c r="K5115" i="6" s="1"/>
  <c r="L5115" i="6" s="1"/>
  <c r="J5111" i="6"/>
  <c r="K5111" i="6" s="1"/>
  <c r="L5111" i="6" s="1"/>
  <c r="J5107" i="6"/>
  <c r="K5107" i="6" s="1"/>
  <c r="L5107" i="6" s="1"/>
  <c r="J5103" i="6"/>
  <c r="K5103" i="6" s="1"/>
  <c r="L5103" i="6" s="1"/>
  <c r="J5099" i="6"/>
  <c r="K5099" i="6" s="1"/>
  <c r="L5099" i="6" s="1"/>
  <c r="J5095" i="6"/>
  <c r="K5095" i="6" s="1"/>
  <c r="J5091" i="6"/>
  <c r="K5091" i="6" s="1"/>
  <c r="L5091" i="6" s="1"/>
  <c r="J5087" i="6"/>
  <c r="K5087" i="6" s="1"/>
  <c r="L5087" i="6" s="1"/>
  <c r="J5083" i="6"/>
  <c r="K5083" i="6" s="1"/>
  <c r="L5083" i="6" s="1"/>
  <c r="J5079" i="6"/>
  <c r="K5079" i="6" s="1"/>
  <c r="L5079" i="6" s="1"/>
  <c r="J5075" i="6"/>
  <c r="K5075" i="6" s="1"/>
  <c r="L5075" i="6" s="1"/>
  <c r="J5566" i="6"/>
  <c r="K5566" i="6" s="1"/>
  <c r="L5566" i="6" s="1"/>
  <c r="J5562" i="6"/>
  <c r="K5562" i="6" s="1"/>
  <c r="L5562" i="6" s="1"/>
  <c r="J5558" i="6"/>
  <c r="K5558" i="6" s="1"/>
  <c r="L5558" i="6" s="1"/>
  <c r="J5554" i="6"/>
  <c r="K5554" i="6" s="1"/>
  <c r="L5554" i="6" s="1"/>
  <c r="J5550" i="6"/>
  <c r="K5550" i="6" s="1"/>
  <c r="L5550" i="6" s="1"/>
  <c r="J5546" i="6"/>
  <c r="K5546" i="6" s="1"/>
  <c r="L5546" i="6" s="1"/>
  <c r="J5542" i="6"/>
  <c r="K5542" i="6" s="1"/>
  <c r="L5542" i="6" s="1"/>
  <c r="J5538" i="6"/>
  <c r="K5538" i="6" s="1"/>
  <c r="L5538" i="6" s="1"/>
  <c r="J5534" i="6"/>
  <c r="K5534" i="6" s="1"/>
  <c r="L5534" i="6" s="1"/>
  <c r="J5530" i="6"/>
  <c r="K5530" i="6" s="1"/>
  <c r="L5530" i="6" s="1"/>
  <c r="J5526" i="6"/>
  <c r="K5526" i="6" s="1"/>
  <c r="L5526" i="6" s="1"/>
  <c r="J5522" i="6"/>
  <c r="K5522" i="6" s="1"/>
  <c r="L5522" i="6" s="1"/>
  <c r="J5518" i="6"/>
  <c r="K5518" i="6" s="1"/>
  <c r="L5518" i="6" s="1"/>
  <c r="J5514" i="6"/>
  <c r="K5514" i="6" s="1"/>
  <c r="L5514" i="6" s="1"/>
  <c r="J5510" i="6"/>
  <c r="K5510" i="6" s="1"/>
  <c r="L5510" i="6" s="1"/>
  <c r="J5506" i="6"/>
  <c r="K5506" i="6" s="1"/>
  <c r="L5506" i="6" s="1"/>
  <c r="J5502" i="6"/>
  <c r="K5502" i="6" s="1"/>
  <c r="L5502" i="6" s="1"/>
  <c r="J5498" i="6"/>
  <c r="K5498" i="6" s="1"/>
  <c r="L5498" i="6" s="1"/>
  <c r="J5494" i="6"/>
  <c r="K5494" i="6" s="1"/>
  <c r="L5494" i="6" s="1"/>
  <c r="J5490" i="6"/>
  <c r="K5490" i="6" s="1"/>
  <c r="L5490" i="6" s="1"/>
  <c r="J5486" i="6"/>
  <c r="K5486" i="6" s="1"/>
  <c r="L5486" i="6" s="1"/>
  <c r="J5482" i="6"/>
  <c r="K5482" i="6" s="1"/>
  <c r="L5482" i="6" s="1"/>
  <c r="J5478" i="6"/>
  <c r="K5478" i="6" s="1"/>
  <c r="L5478" i="6" s="1"/>
  <c r="J5474" i="6"/>
  <c r="K5474" i="6" s="1"/>
  <c r="L5474" i="6" s="1"/>
  <c r="J5470" i="6"/>
  <c r="K5470" i="6" s="1"/>
  <c r="L5470" i="6" s="1"/>
  <c r="J5466" i="6"/>
  <c r="K5466" i="6" s="1"/>
  <c r="L5466" i="6" s="1"/>
  <c r="J5462" i="6"/>
  <c r="K5462" i="6" s="1"/>
  <c r="L5462" i="6" s="1"/>
  <c r="J5458" i="6"/>
  <c r="K5458" i="6" s="1"/>
  <c r="L5458" i="6" s="1"/>
  <c r="J5454" i="6"/>
  <c r="K5454" i="6" s="1"/>
  <c r="L5454" i="6" s="1"/>
  <c r="J5450" i="6"/>
  <c r="K5450" i="6" s="1"/>
  <c r="L5450" i="6" s="1"/>
  <c r="J5446" i="6"/>
  <c r="K5446" i="6" s="1"/>
  <c r="L5446" i="6" s="1"/>
  <c r="J5442" i="6"/>
  <c r="K5442" i="6" s="1"/>
  <c r="L5442" i="6" s="1"/>
  <c r="J5438" i="6"/>
  <c r="K5438" i="6" s="1"/>
  <c r="L5438" i="6" s="1"/>
  <c r="J5434" i="6"/>
  <c r="K5434" i="6" s="1"/>
  <c r="L5434" i="6" s="1"/>
  <c r="J5430" i="6"/>
  <c r="K5430" i="6" s="1"/>
  <c r="L5430" i="6" s="1"/>
  <c r="J5426" i="6"/>
  <c r="K5426" i="6" s="1"/>
  <c r="L5426" i="6" s="1"/>
  <c r="J5422" i="6"/>
  <c r="K5422" i="6" s="1"/>
  <c r="L5422" i="6" s="1"/>
  <c r="J5418" i="6"/>
  <c r="K5418" i="6" s="1"/>
  <c r="L5418" i="6" s="1"/>
  <c r="J5414" i="6"/>
  <c r="K5414" i="6" s="1"/>
  <c r="L5414" i="6" s="1"/>
  <c r="J5410" i="6"/>
  <c r="K5410" i="6" s="1"/>
  <c r="L5410" i="6" s="1"/>
  <c r="J5406" i="6"/>
  <c r="K5406" i="6" s="1"/>
  <c r="L5406" i="6" s="1"/>
  <c r="J5402" i="6"/>
  <c r="K5402" i="6" s="1"/>
  <c r="L5402" i="6" s="1"/>
  <c r="J5398" i="6"/>
  <c r="K5398" i="6" s="1"/>
  <c r="L5398" i="6" s="1"/>
  <c r="J5394" i="6"/>
  <c r="K5394" i="6" s="1"/>
  <c r="L5394" i="6" s="1"/>
  <c r="J5390" i="6"/>
  <c r="K5390" i="6" s="1"/>
  <c r="L5390" i="6" s="1"/>
  <c r="J5386" i="6"/>
  <c r="K5386" i="6" s="1"/>
  <c r="L5386" i="6" s="1"/>
  <c r="J5382" i="6"/>
  <c r="K5382" i="6" s="1"/>
  <c r="L5382" i="6" s="1"/>
  <c r="J5378" i="6"/>
  <c r="K5378" i="6" s="1"/>
  <c r="L5378" i="6" s="1"/>
  <c r="J5374" i="6"/>
  <c r="K5374" i="6" s="1"/>
  <c r="L5374" i="6" s="1"/>
  <c r="J5370" i="6"/>
  <c r="K5370" i="6" s="1"/>
  <c r="L5370" i="6" s="1"/>
  <c r="J5366" i="6"/>
  <c r="K5366" i="6" s="1"/>
  <c r="L5366" i="6" s="1"/>
  <c r="J5362" i="6"/>
  <c r="K5362" i="6" s="1"/>
  <c r="L5362" i="6" s="1"/>
  <c r="J5358" i="6"/>
  <c r="K5358" i="6" s="1"/>
  <c r="L5358" i="6" s="1"/>
  <c r="J5354" i="6"/>
  <c r="K5354" i="6" s="1"/>
  <c r="L5354" i="6" s="1"/>
  <c r="J5350" i="6"/>
  <c r="K5350" i="6" s="1"/>
  <c r="L5350" i="6" s="1"/>
  <c r="J5346" i="6"/>
  <c r="K5346" i="6" s="1"/>
  <c r="L5346" i="6" s="1"/>
  <c r="J5342" i="6"/>
  <c r="K5342" i="6" s="1"/>
  <c r="L5342" i="6" s="1"/>
  <c r="J5338" i="6"/>
  <c r="K5338" i="6" s="1"/>
  <c r="L5338" i="6" s="1"/>
  <c r="J5334" i="6"/>
  <c r="K5334" i="6" s="1"/>
  <c r="L5334" i="6" s="1"/>
  <c r="J5330" i="6"/>
  <c r="K5330" i="6" s="1"/>
  <c r="L5330" i="6" s="1"/>
  <c r="J5326" i="6"/>
  <c r="K5326" i="6" s="1"/>
  <c r="L5326" i="6" s="1"/>
  <c r="J5322" i="6"/>
  <c r="K5322" i="6" s="1"/>
  <c r="L5322" i="6" s="1"/>
  <c r="J5318" i="6"/>
  <c r="K5318" i="6" s="1"/>
  <c r="L5318" i="6" s="1"/>
  <c r="J5314" i="6"/>
  <c r="K5314" i="6" s="1"/>
  <c r="L5314" i="6" s="1"/>
  <c r="J5310" i="6"/>
  <c r="K5310" i="6" s="1"/>
  <c r="L5310" i="6" s="1"/>
  <c r="J5306" i="6"/>
  <c r="K5306" i="6" s="1"/>
  <c r="L5306" i="6" s="1"/>
  <c r="J5302" i="6"/>
  <c r="K5302" i="6" s="1"/>
  <c r="L5302" i="6" s="1"/>
  <c r="J5298" i="6"/>
  <c r="K5298" i="6" s="1"/>
  <c r="L5298" i="6" s="1"/>
  <c r="J5294" i="6"/>
  <c r="K5294" i="6" s="1"/>
  <c r="L5294" i="6" s="1"/>
  <c r="J5290" i="6"/>
  <c r="K5290" i="6" s="1"/>
  <c r="L5290" i="6" s="1"/>
  <c r="J5286" i="6"/>
  <c r="K5286" i="6" s="1"/>
  <c r="L5286" i="6" s="1"/>
  <c r="J5282" i="6"/>
  <c r="K5282" i="6" s="1"/>
  <c r="L5282" i="6" s="1"/>
  <c r="J5278" i="6"/>
  <c r="K5278" i="6" s="1"/>
  <c r="L5278" i="6" s="1"/>
  <c r="J5274" i="6"/>
  <c r="K5274" i="6" s="1"/>
  <c r="L5274" i="6" s="1"/>
  <c r="J5270" i="6"/>
  <c r="K5270" i="6" s="1"/>
  <c r="L5270" i="6" s="1"/>
  <c r="J5266" i="6"/>
  <c r="K5266" i="6" s="1"/>
  <c r="L5266" i="6" s="1"/>
  <c r="J5262" i="6"/>
  <c r="K5262" i="6" s="1"/>
  <c r="L5262" i="6" s="1"/>
  <c r="J5258" i="6"/>
  <c r="K5258" i="6" s="1"/>
  <c r="L5258" i="6" s="1"/>
  <c r="J5254" i="6"/>
  <c r="K5254" i="6" s="1"/>
  <c r="L5254" i="6" s="1"/>
  <c r="J5250" i="6"/>
  <c r="K5250" i="6" s="1"/>
  <c r="L5250" i="6" s="1"/>
  <c r="J5246" i="6"/>
  <c r="K5246" i="6" s="1"/>
  <c r="L5246" i="6" s="1"/>
  <c r="J5242" i="6"/>
  <c r="K5242" i="6" s="1"/>
  <c r="L5242" i="6" s="1"/>
  <c r="J5238" i="6"/>
  <c r="K5238" i="6" s="1"/>
  <c r="L5238" i="6" s="1"/>
  <c r="J5565" i="6"/>
  <c r="K5565" i="6" s="1"/>
  <c r="L5565" i="6" s="1"/>
  <c r="J5557" i="6"/>
  <c r="K5557" i="6" s="1"/>
  <c r="L5557" i="6" s="1"/>
  <c r="J5549" i="6"/>
  <c r="K5549" i="6" s="1"/>
  <c r="L5549" i="6" s="1"/>
  <c r="J5541" i="6"/>
  <c r="K5541" i="6" s="1"/>
  <c r="L5541" i="6" s="1"/>
  <c r="J5533" i="6"/>
  <c r="K5533" i="6" s="1"/>
  <c r="L5533" i="6" s="1"/>
  <c r="J5525" i="6"/>
  <c r="K5525" i="6" s="1"/>
  <c r="L5525" i="6" s="1"/>
  <c r="J5517" i="6"/>
  <c r="K5517" i="6" s="1"/>
  <c r="L5517" i="6" s="1"/>
  <c r="J5509" i="6"/>
  <c r="K5509" i="6" s="1"/>
  <c r="L5509" i="6" s="1"/>
  <c r="J5501" i="6"/>
  <c r="K5501" i="6" s="1"/>
  <c r="L5501" i="6" s="1"/>
  <c r="J5493" i="6"/>
  <c r="K5493" i="6" s="1"/>
  <c r="L5493" i="6" s="1"/>
  <c r="J5485" i="6"/>
  <c r="K5485" i="6" s="1"/>
  <c r="L5485" i="6" s="1"/>
  <c r="J5477" i="6"/>
  <c r="K5477" i="6" s="1"/>
  <c r="L5477" i="6" s="1"/>
  <c r="J5469" i="6"/>
  <c r="K5469" i="6" s="1"/>
  <c r="L5469" i="6" s="1"/>
  <c r="J5461" i="6"/>
  <c r="K5461" i="6" s="1"/>
  <c r="L5461" i="6" s="1"/>
  <c r="J5453" i="6"/>
  <c r="K5453" i="6" s="1"/>
  <c r="L5453" i="6" s="1"/>
  <c r="J5445" i="6"/>
  <c r="K5445" i="6" s="1"/>
  <c r="L5445" i="6" s="1"/>
  <c r="J5437" i="6"/>
  <c r="K5437" i="6" s="1"/>
  <c r="L5437" i="6" s="1"/>
  <c r="J5429" i="6"/>
  <c r="K5429" i="6" s="1"/>
  <c r="L5429" i="6" s="1"/>
  <c r="J5421" i="6"/>
  <c r="K5421" i="6" s="1"/>
  <c r="L5421" i="6" s="1"/>
  <c r="J5413" i="6"/>
  <c r="K5413" i="6" s="1"/>
  <c r="L5413" i="6" s="1"/>
  <c r="J5405" i="6"/>
  <c r="K5405" i="6" s="1"/>
  <c r="L5405" i="6" s="1"/>
  <c r="J5397" i="6"/>
  <c r="K5397" i="6" s="1"/>
  <c r="L5397" i="6" s="1"/>
  <c r="J5389" i="6"/>
  <c r="K5389" i="6" s="1"/>
  <c r="L5389" i="6" s="1"/>
  <c r="J5381" i="6"/>
  <c r="K5381" i="6" s="1"/>
  <c r="L5381" i="6" s="1"/>
  <c r="J5373" i="6"/>
  <c r="K5373" i="6" s="1"/>
  <c r="L5373" i="6" s="1"/>
  <c r="J5365" i="6"/>
  <c r="K5365" i="6" s="1"/>
  <c r="L5365" i="6" s="1"/>
  <c r="J5357" i="6"/>
  <c r="K5357" i="6" s="1"/>
  <c r="L5357" i="6" s="1"/>
  <c r="J5349" i="6"/>
  <c r="K5349" i="6" s="1"/>
  <c r="L5349" i="6" s="1"/>
  <c r="J5341" i="6"/>
  <c r="K5341" i="6" s="1"/>
  <c r="L5341" i="6" s="1"/>
  <c r="J5333" i="6"/>
  <c r="K5333" i="6" s="1"/>
  <c r="L5333" i="6" s="1"/>
  <c r="J5325" i="6"/>
  <c r="K5325" i="6" s="1"/>
  <c r="L5325" i="6" s="1"/>
  <c r="J5317" i="6"/>
  <c r="K5317" i="6" s="1"/>
  <c r="L5317" i="6" s="1"/>
  <c r="J5309" i="6"/>
  <c r="K5309" i="6" s="1"/>
  <c r="L5309" i="6" s="1"/>
  <c r="J5301" i="6"/>
  <c r="K5301" i="6" s="1"/>
  <c r="L5301" i="6" s="1"/>
  <c r="J5293" i="6"/>
  <c r="K5293" i="6" s="1"/>
  <c r="L5293" i="6" s="1"/>
  <c r="J5285" i="6"/>
  <c r="K5285" i="6" s="1"/>
  <c r="L5285" i="6" s="1"/>
  <c r="J5277" i="6"/>
  <c r="K5277" i="6" s="1"/>
  <c r="L5277" i="6" s="1"/>
  <c r="J5269" i="6"/>
  <c r="K5269" i="6" s="1"/>
  <c r="L5269" i="6" s="1"/>
  <c r="J5261" i="6"/>
  <c r="K5261" i="6" s="1"/>
  <c r="L5261" i="6" s="1"/>
  <c r="J5253" i="6"/>
  <c r="K5253" i="6" s="1"/>
  <c r="L5253" i="6" s="1"/>
  <c r="J5245" i="6"/>
  <c r="K5245" i="6" s="1"/>
  <c r="L5245" i="6" s="1"/>
  <c r="J5237" i="6"/>
  <c r="K5237" i="6" s="1"/>
  <c r="L5237" i="6" s="1"/>
  <c r="J5232" i="6"/>
  <c r="K5232" i="6" s="1"/>
  <c r="J5228" i="6"/>
  <c r="K5228" i="6" s="1"/>
  <c r="L5228" i="6" s="1"/>
  <c r="J5224" i="6"/>
  <c r="K5224" i="6" s="1"/>
  <c r="L5224" i="6" s="1"/>
  <c r="J5220" i="6"/>
  <c r="K5220" i="6" s="1"/>
  <c r="L5220" i="6" s="1"/>
  <c r="J5216" i="6"/>
  <c r="K5216" i="6" s="1"/>
  <c r="L5216" i="6" s="1"/>
  <c r="J5212" i="6"/>
  <c r="K5212" i="6" s="1"/>
  <c r="L5212" i="6" s="1"/>
  <c r="J5208" i="6"/>
  <c r="K5208" i="6" s="1"/>
  <c r="L5208" i="6" s="1"/>
  <c r="J5204" i="6"/>
  <c r="K5204" i="6" s="1"/>
  <c r="L5204" i="6" s="1"/>
  <c r="J5200" i="6"/>
  <c r="K5200" i="6" s="1"/>
  <c r="L5200" i="6" s="1"/>
  <c r="J5196" i="6"/>
  <c r="K5196" i="6" s="1"/>
  <c r="L5196" i="6" s="1"/>
  <c r="J5192" i="6"/>
  <c r="K5192" i="6" s="1"/>
  <c r="L5192" i="6" s="1"/>
  <c r="J5188" i="6"/>
  <c r="K5188" i="6" s="1"/>
  <c r="L5188" i="6" s="1"/>
  <c r="J5184" i="6"/>
  <c r="K5184" i="6" s="1"/>
  <c r="L5184" i="6" s="1"/>
  <c r="J5180" i="6"/>
  <c r="K5180" i="6" s="1"/>
  <c r="L5180" i="6" s="1"/>
  <c r="J5176" i="6"/>
  <c r="K5176" i="6" s="1"/>
  <c r="L5176" i="6" s="1"/>
  <c r="J5172" i="6"/>
  <c r="K5172" i="6" s="1"/>
  <c r="L5172" i="6" s="1"/>
  <c r="J5168" i="6"/>
  <c r="K5168" i="6" s="1"/>
  <c r="L5168" i="6" s="1"/>
  <c r="J5164" i="6"/>
  <c r="K5164" i="6" s="1"/>
  <c r="L5164" i="6" s="1"/>
  <c r="J5160" i="6"/>
  <c r="K5160" i="6" s="1"/>
  <c r="L5160" i="6" s="1"/>
  <c r="J5156" i="6"/>
  <c r="K5156" i="6" s="1"/>
  <c r="J5152" i="6"/>
  <c r="K5152" i="6" s="1"/>
  <c r="L5152" i="6" s="1"/>
  <c r="J5148" i="6"/>
  <c r="K5148" i="6" s="1"/>
  <c r="L5148" i="6" s="1"/>
  <c r="J5144" i="6"/>
  <c r="K5144" i="6" s="1"/>
  <c r="L5144" i="6" s="1"/>
  <c r="J5140" i="6"/>
  <c r="K5140" i="6" s="1"/>
  <c r="L5140" i="6" s="1"/>
  <c r="J5136" i="6"/>
  <c r="K5136" i="6" s="1"/>
  <c r="L5136" i="6" s="1"/>
  <c r="J5132" i="6"/>
  <c r="K5132" i="6" s="1"/>
  <c r="L5132" i="6" s="1"/>
  <c r="J5128" i="6"/>
  <c r="K5128" i="6" s="1"/>
  <c r="L5128" i="6" s="1"/>
  <c r="J5124" i="6"/>
  <c r="K5124" i="6" s="1"/>
  <c r="L5124" i="6" s="1"/>
  <c r="J5120" i="6"/>
  <c r="K5120" i="6" s="1"/>
  <c r="L5120" i="6" s="1"/>
  <c r="J5116" i="6"/>
  <c r="K5116" i="6" s="1"/>
  <c r="J5112" i="6"/>
  <c r="K5112" i="6" s="1"/>
  <c r="L5112" i="6" s="1"/>
  <c r="J5108" i="6"/>
  <c r="K5108" i="6" s="1"/>
  <c r="L5108" i="6" s="1"/>
  <c r="J5104" i="6"/>
  <c r="K5104" i="6" s="1"/>
  <c r="L5104" i="6" s="1"/>
  <c r="J5100" i="6"/>
  <c r="K5100" i="6" s="1"/>
  <c r="L5100" i="6" s="1"/>
  <c r="J5096" i="6"/>
  <c r="K5096" i="6" s="1"/>
  <c r="L5096" i="6" s="1"/>
  <c r="J5092" i="6"/>
  <c r="K5092" i="6" s="1"/>
  <c r="L5092" i="6" s="1"/>
  <c r="J5088" i="6"/>
  <c r="K5088" i="6" s="1"/>
  <c r="L5088" i="6" s="1"/>
  <c r="J5084" i="6"/>
  <c r="K5084" i="6" s="1"/>
  <c r="L5084" i="6" s="1"/>
  <c r="J5080" i="6"/>
  <c r="K5080" i="6" s="1"/>
  <c r="L5080" i="6" s="1"/>
  <c r="J4636" i="6"/>
  <c r="K4636" i="6" s="1"/>
  <c r="L4636" i="6" s="1"/>
  <c r="J4632" i="6"/>
  <c r="K4632" i="6" s="1"/>
  <c r="L4632" i="6" s="1"/>
  <c r="J4628" i="6"/>
  <c r="K4628" i="6" s="1"/>
  <c r="J4624" i="6"/>
  <c r="K4624" i="6" s="1"/>
  <c r="J4620" i="6"/>
  <c r="K4620" i="6" s="1"/>
  <c r="L4620" i="6" s="1"/>
  <c r="J4616" i="6"/>
  <c r="K4616" i="6" s="1"/>
  <c r="L4616" i="6" s="1"/>
  <c r="J4614" i="6"/>
  <c r="K4614" i="6" s="1"/>
  <c r="L4614" i="6" s="1"/>
  <c r="J4610" i="6"/>
  <c r="K4610" i="6" s="1"/>
  <c r="J4606" i="6"/>
  <c r="K4606" i="6" s="1"/>
  <c r="L4606" i="6" s="1"/>
  <c r="J4602" i="6"/>
  <c r="K4602" i="6" s="1"/>
  <c r="L4602" i="6" s="1"/>
  <c r="J4598" i="6"/>
  <c r="K4598" i="6" s="1"/>
  <c r="J4596" i="6"/>
  <c r="K4596" i="6" s="1"/>
  <c r="J4592" i="6"/>
  <c r="K4592" i="6" s="1"/>
  <c r="J4588" i="6"/>
  <c r="K4588" i="6" s="1"/>
  <c r="L4588" i="6" s="1"/>
  <c r="J4584" i="6"/>
  <c r="K4584" i="6" s="1"/>
  <c r="L4584" i="6" s="1"/>
  <c r="J4580" i="6"/>
  <c r="K4580" i="6" s="1"/>
  <c r="J4576" i="6"/>
  <c r="K4576" i="6" s="1"/>
  <c r="L4576" i="6" s="1"/>
  <c r="J4574" i="6"/>
  <c r="K4574" i="6" s="1"/>
  <c r="L4574" i="6" s="1"/>
  <c r="J4568" i="6"/>
  <c r="K4568" i="6" s="1"/>
  <c r="L4568" i="6" s="1"/>
  <c r="J4564" i="6"/>
  <c r="K4564" i="6" s="1"/>
  <c r="J4562" i="6"/>
  <c r="K4562" i="6" s="1"/>
  <c r="L4562" i="6" s="1"/>
  <c r="J4558" i="6"/>
  <c r="K4558" i="6" s="1"/>
  <c r="L4558" i="6" s="1"/>
  <c r="J4554" i="6"/>
  <c r="K4554" i="6" s="1"/>
  <c r="L4554" i="6" s="1"/>
  <c r="J4550" i="6"/>
  <c r="K4550" i="6" s="1"/>
  <c r="L4550" i="6" s="1"/>
  <c r="J4546" i="6"/>
  <c r="K4546" i="6" s="1"/>
  <c r="L4546" i="6" s="1"/>
  <c r="J4542" i="6"/>
  <c r="K4542" i="6" s="1"/>
  <c r="L4542" i="6" s="1"/>
  <c r="J4538" i="6"/>
  <c r="K4538" i="6" s="1"/>
  <c r="L4538" i="6" s="1"/>
  <c r="J4536" i="6"/>
  <c r="K4536" i="6" s="1"/>
  <c r="J4532" i="6"/>
  <c r="K4532" i="6" s="1"/>
  <c r="J4528" i="6"/>
  <c r="K4528" i="6" s="1"/>
  <c r="L4528" i="6" s="1"/>
  <c r="J4524" i="6"/>
  <c r="K4524" i="6" s="1"/>
  <c r="J4520" i="6"/>
  <c r="K4520" i="6" s="1"/>
  <c r="J4518" i="6"/>
  <c r="K4518" i="6" s="1"/>
  <c r="J4514" i="6"/>
  <c r="K4514" i="6" s="1"/>
  <c r="L4514" i="6" s="1"/>
  <c r="J4510" i="6"/>
  <c r="K4510" i="6" s="1"/>
  <c r="L4510" i="6" s="1"/>
  <c r="J4506" i="6"/>
  <c r="K4506" i="6" s="1"/>
  <c r="L4506" i="6" s="1"/>
  <c r="J4502" i="6"/>
  <c r="K4502" i="6" s="1"/>
  <c r="L4502" i="6" s="1"/>
  <c r="J4498" i="6"/>
  <c r="K4498" i="6" s="1"/>
  <c r="L4498" i="6" s="1"/>
  <c r="J4494" i="6"/>
  <c r="K4494" i="6" s="1"/>
  <c r="L4494" i="6" s="1"/>
  <c r="J4492" i="6"/>
  <c r="K4492" i="6" s="1"/>
  <c r="L4492" i="6" s="1"/>
  <c r="J4488" i="6"/>
  <c r="K4488" i="6" s="1"/>
  <c r="L4488" i="6" s="1"/>
  <c r="J4484" i="6"/>
  <c r="K4484" i="6" s="1"/>
  <c r="L4484" i="6" s="1"/>
  <c r="J4480" i="6"/>
  <c r="K4480" i="6" s="1"/>
  <c r="L4480" i="6" s="1"/>
  <c r="J4476" i="6"/>
  <c r="K4476" i="6" s="1"/>
  <c r="L4476" i="6" s="1"/>
  <c r="J4472" i="6"/>
  <c r="K4472" i="6" s="1"/>
  <c r="L4472" i="6" s="1"/>
  <c r="J4468" i="6"/>
  <c r="K4468" i="6" s="1"/>
  <c r="L4468" i="6" s="1"/>
  <c r="J4466" i="6"/>
  <c r="K4466" i="6" s="1"/>
  <c r="L4466" i="6" s="1"/>
  <c r="J4462" i="6"/>
  <c r="K4462" i="6" s="1"/>
  <c r="L4462" i="6" s="1"/>
  <c r="J4458" i="6"/>
  <c r="K4458" i="6" s="1"/>
  <c r="L4458" i="6" s="1"/>
  <c r="J4454" i="6"/>
  <c r="K4454" i="6" s="1"/>
  <c r="J4450" i="6"/>
  <c r="K4450" i="6" s="1"/>
  <c r="L4450" i="6" s="1"/>
  <c r="J4446" i="6"/>
  <c r="K4446" i="6" s="1"/>
  <c r="L4446" i="6" s="1"/>
  <c r="J4444" i="6"/>
  <c r="K4444" i="6" s="1"/>
  <c r="L4444" i="6" s="1"/>
  <c r="J4440" i="6"/>
  <c r="K4440" i="6" s="1"/>
  <c r="J4436" i="6"/>
  <c r="K4436" i="6" s="1"/>
  <c r="L4436" i="6" s="1"/>
  <c r="J4432" i="6"/>
  <c r="K4432" i="6" s="1"/>
  <c r="L4432" i="6" s="1"/>
  <c r="J4428" i="6"/>
  <c r="K4428" i="6" s="1"/>
  <c r="L4428" i="6" s="1"/>
  <c r="J4426" i="6"/>
  <c r="K4426" i="6" s="1"/>
  <c r="L4426" i="6" s="1"/>
  <c r="J4422" i="6"/>
  <c r="K4422" i="6" s="1"/>
  <c r="L4422" i="6" s="1"/>
  <c r="J4418" i="6"/>
  <c r="K4418" i="6" s="1"/>
  <c r="J4414" i="6"/>
  <c r="K4414" i="6" s="1"/>
  <c r="L4414" i="6" s="1"/>
  <c r="J4410" i="6"/>
  <c r="K4410" i="6" s="1"/>
  <c r="L4410" i="6" s="1"/>
  <c r="J4406" i="6"/>
  <c r="K4406" i="6" s="1"/>
  <c r="J4402" i="6"/>
  <c r="K4402" i="6" s="1"/>
  <c r="L4402" i="6" s="1"/>
  <c r="J4400" i="6"/>
  <c r="K4400" i="6" s="1"/>
  <c r="L4400" i="6" s="1"/>
  <c r="J4396" i="6"/>
  <c r="K4396" i="6" s="1"/>
  <c r="L4396" i="6" s="1"/>
  <c r="J4392" i="6"/>
  <c r="K4392" i="6" s="1"/>
  <c r="J4388" i="6"/>
  <c r="K4388" i="6" s="1"/>
  <c r="J4384" i="6"/>
  <c r="K4384" i="6" s="1"/>
  <c r="L4384" i="6" s="1"/>
  <c r="J4380" i="6"/>
  <c r="K4380" i="6" s="1"/>
  <c r="L4380" i="6" s="1"/>
  <c r="J4376" i="6"/>
  <c r="K4376" i="6" s="1"/>
  <c r="J4374" i="6"/>
  <c r="K4374" i="6" s="1"/>
  <c r="J4370" i="6"/>
  <c r="K4370" i="6" s="1"/>
  <c r="L4370" i="6" s="1"/>
  <c r="J4366" i="6"/>
  <c r="K4366" i="6" s="1"/>
  <c r="J4362" i="6"/>
  <c r="K4362" i="6" s="1"/>
  <c r="L4362" i="6" s="1"/>
  <c r="J4358" i="6"/>
  <c r="K4358" i="6" s="1"/>
  <c r="L4358" i="6" s="1"/>
  <c r="J4354" i="6"/>
  <c r="K4354" i="6" s="1"/>
  <c r="J4350" i="6"/>
  <c r="K4350" i="6" s="1"/>
  <c r="L4350" i="6" s="1"/>
  <c r="J4348" i="6"/>
  <c r="K4348" i="6" s="1"/>
  <c r="L4348" i="6" s="1"/>
  <c r="J4344" i="6"/>
  <c r="K4344" i="6" s="1"/>
  <c r="J4340" i="6"/>
  <c r="K4340" i="6" s="1"/>
  <c r="L4340" i="6" s="1"/>
  <c r="J4336" i="6"/>
  <c r="K4336" i="6" s="1"/>
  <c r="L4336" i="6" s="1"/>
  <c r="J4332" i="6"/>
  <c r="K4332" i="6" s="1"/>
  <c r="L4332" i="6" s="1"/>
  <c r="J4328" i="6"/>
  <c r="K4328" i="6" s="1"/>
  <c r="L4328" i="6" s="1"/>
  <c r="J4326" i="6"/>
  <c r="K4326" i="6" s="1"/>
  <c r="L4326" i="6" s="1"/>
  <c r="J4322" i="6"/>
  <c r="K4322" i="6" s="1"/>
  <c r="L4322" i="6" s="1"/>
  <c r="J4318" i="6"/>
  <c r="K4318" i="6" s="1"/>
  <c r="L4318" i="6" s="1"/>
  <c r="J4314" i="6"/>
  <c r="K4314" i="6" s="1"/>
  <c r="L4314" i="6" s="1"/>
  <c r="J4310" i="6"/>
  <c r="K4310" i="6" s="1"/>
  <c r="L4310" i="6" s="1"/>
  <c r="J4306" i="6"/>
  <c r="K4306" i="6" s="1"/>
  <c r="L4306" i="6" s="1"/>
  <c r="J4304" i="6"/>
  <c r="K4304" i="6" s="1"/>
  <c r="L4304" i="6" s="1"/>
  <c r="J4300" i="6"/>
  <c r="K4300" i="6" s="1"/>
  <c r="L4300" i="6" s="1"/>
  <c r="J4296" i="6"/>
  <c r="K4296" i="6" s="1"/>
  <c r="L4296" i="6" s="1"/>
  <c r="J4292" i="6"/>
  <c r="K4292" i="6" s="1"/>
  <c r="L4292" i="6" s="1"/>
  <c r="J4288" i="6"/>
  <c r="K4288" i="6" s="1"/>
  <c r="L4288" i="6" s="1"/>
  <c r="J4286" i="6"/>
  <c r="K4286" i="6" s="1"/>
  <c r="L4286" i="6" s="1"/>
  <c r="J4282" i="6"/>
  <c r="K4282" i="6" s="1"/>
  <c r="L4282" i="6" s="1"/>
  <c r="J4278" i="6"/>
  <c r="K4278" i="6" s="1"/>
  <c r="L4278" i="6" s="1"/>
  <c r="J4274" i="6"/>
  <c r="K4274" i="6" s="1"/>
  <c r="J4270" i="6"/>
  <c r="K4270" i="6" s="1"/>
  <c r="L4270" i="6" s="1"/>
  <c r="J4266" i="6"/>
  <c r="K4266" i="6" s="1"/>
  <c r="L4266" i="6" s="1"/>
  <c r="J4264" i="6"/>
  <c r="K4264" i="6" s="1"/>
  <c r="L4264" i="6" s="1"/>
  <c r="J4260" i="6"/>
  <c r="K4260" i="6" s="1"/>
  <c r="L4260" i="6" s="1"/>
  <c r="J4256" i="6"/>
  <c r="K4256" i="6" s="1"/>
  <c r="L4256" i="6" s="1"/>
  <c r="J4252" i="6"/>
  <c r="K4252" i="6" s="1"/>
  <c r="L4252" i="6" s="1"/>
  <c r="J4248" i="6"/>
  <c r="K4248" i="6" s="1"/>
  <c r="L4248" i="6" s="1"/>
  <c r="J4244" i="6"/>
  <c r="K4244" i="6" s="1"/>
  <c r="L4244" i="6" s="1"/>
  <c r="J4240" i="6"/>
  <c r="K4240" i="6" s="1"/>
  <c r="L4240" i="6" s="1"/>
  <c r="J4238" i="6"/>
  <c r="K4238" i="6" s="1"/>
  <c r="L4238" i="6" s="1"/>
  <c r="J4234" i="6"/>
  <c r="K4234" i="6" s="1"/>
  <c r="L4234" i="6" s="1"/>
  <c r="J4230" i="6"/>
  <c r="K4230" i="6" s="1"/>
  <c r="L4230" i="6" s="1"/>
  <c r="J4226" i="6"/>
  <c r="K4226" i="6" s="1"/>
  <c r="L4226" i="6" s="1"/>
  <c r="J4222" i="6"/>
  <c r="K4222" i="6" s="1"/>
  <c r="L4222" i="6" s="1"/>
  <c r="J4218" i="6"/>
  <c r="K4218" i="6" s="1"/>
  <c r="L4218" i="6" s="1"/>
  <c r="J4214" i="6"/>
  <c r="K4214" i="6" s="1"/>
  <c r="L4214" i="6" s="1"/>
  <c r="J4210" i="6"/>
  <c r="K4210" i="6" s="1"/>
  <c r="L4210" i="6" s="1"/>
  <c r="J4208" i="6"/>
  <c r="K4208" i="6" s="1"/>
  <c r="L4208" i="6" s="1"/>
  <c r="J4204" i="6"/>
  <c r="K4204" i="6" s="1"/>
  <c r="L4204" i="6" s="1"/>
  <c r="J4200" i="6"/>
  <c r="K4200" i="6" s="1"/>
  <c r="L4200" i="6" s="1"/>
  <c r="J4196" i="6"/>
  <c r="K4196" i="6" s="1"/>
  <c r="L4196" i="6" s="1"/>
  <c r="J4192" i="6"/>
  <c r="K4192" i="6" s="1"/>
  <c r="L4192" i="6" s="1"/>
  <c r="J4190" i="6"/>
  <c r="K4190" i="6" s="1"/>
  <c r="J4186" i="6"/>
  <c r="K4186" i="6" s="1"/>
  <c r="L4186" i="6" s="1"/>
  <c r="J4182" i="6"/>
  <c r="K4182" i="6" s="1"/>
  <c r="J4178" i="6"/>
  <c r="K4178" i="6" s="1"/>
  <c r="L4178" i="6" s="1"/>
  <c r="J4174" i="6"/>
  <c r="K4174" i="6" s="1"/>
  <c r="L4174" i="6" s="1"/>
  <c r="J4170" i="6"/>
  <c r="K4170" i="6" s="1"/>
  <c r="L4170" i="6" s="1"/>
  <c r="J4166" i="6"/>
  <c r="K4166" i="6" s="1"/>
  <c r="L4166" i="6" s="1"/>
  <c r="J4162" i="6"/>
  <c r="K4162" i="6" s="1"/>
  <c r="L4162" i="6" s="1"/>
  <c r="J4160" i="6"/>
  <c r="K4160" i="6" s="1"/>
  <c r="L4160" i="6" s="1"/>
  <c r="J4156" i="6"/>
  <c r="K4156" i="6" s="1"/>
  <c r="J4152" i="6"/>
  <c r="K4152" i="6" s="1"/>
  <c r="L4152" i="6" s="1"/>
  <c r="J4148" i="6"/>
  <c r="K4148" i="6" s="1"/>
  <c r="L4148" i="6" s="1"/>
  <c r="J4144" i="6"/>
  <c r="K4144" i="6" s="1"/>
  <c r="L4144" i="6" s="1"/>
  <c r="J4140" i="6"/>
  <c r="K4140" i="6" s="1"/>
  <c r="L4140" i="6" s="1"/>
  <c r="J4136" i="6"/>
  <c r="K4136" i="6" s="1"/>
  <c r="L4136" i="6" s="1"/>
  <c r="J4132" i="6"/>
  <c r="K4132" i="6" s="1"/>
  <c r="L4132" i="6" s="1"/>
  <c r="J4130" i="6"/>
  <c r="K4130" i="6" s="1"/>
  <c r="L4130" i="6" s="1"/>
  <c r="J4126" i="6"/>
  <c r="K4126" i="6" s="1"/>
  <c r="L4126" i="6" s="1"/>
  <c r="J4122" i="6"/>
  <c r="K4122" i="6" s="1"/>
  <c r="L4122" i="6" s="1"/>
  <c r="J4118" i="6"/>
  <c r="K4118" i="6" s="1"/>
  <c r="L4118" i="6" s="1"/>
  <c r="J4114" i="6"/>
  <c r="K4114" i="6" s="1"/>
  <c r="L4114" i="6" s="1"/>
  <c r="J4110" i="6"/>
  <c r="K4110" i="6" s="1"/>
  <c r="L4110" i="6" s="1"/>
  <c r="J4108" i="6"/>
  <c r="K4108" i="6" s="1"/>
  <c r="L4108" i="6" s="1"/>
  <c r="J4104" i="6"/>
  <c r="K4104" i="6" s="1"/>
  <c r="L4104" i="6" s="1"/>
  <c r="J4100" i="6"/>
  <c r="K4100" i="6" s="1"/>
  <c r="J4096" i="6"/>
  <c r="K4096" i="6" s="1"/>
  <c r="L4096" i="6" s="1"/>
  <c r="J4092" i="6"/>
  <c r="K4092" i="6" s="1"/>
  <c r="L4092" i="6" s="1"/>
  <c r="J4088" i="6"/>
  <c r="K4088" i="6" s="1"/>
  <c r="L4088" i="6" s="1"/>
  <c r="J4086" i="6"/>
  <c r="K4086" i="6" s="1"/>
  <c r="L4086" i="6" s="1"/>
  <c r="J4082" i="6"/>
  <c r="K4082" i="6" s="1"/>
  <c r="L4082" i="6" s="1"/>
  <c r="J4078" i="6"/>
  <c r="K4078" i="6" s="1"/>
  <c r="L4078" i="6" s="1"/>
  <c r="J4074" i="6"/>
  <c r="K4074" i="6" s="1"/>
  <c r="L4074" i="6" s="1"/>
  <c r="J4070" i="6"/>
  <c r="K4070" i="6" s="1"/>
  <c r="L4070" i="6" s="1"/>
  <c r="J4068" i="6"/>
  <c r="K4068" i="6" s="1"/>
  <c r="J4064" i="6"/>
  <c r="K4064" i="6" s="1"/>
  <c r="J4060" i="6"/>
  <c r="K4060" i="6" s="1"/>
  <c r="J4056" i="6"/>
  <c r="K4056" i="6" s="1"/>
  <c r="L4056" i="6" s="1"/>
  <c r="J4052" i="6"/>
  <c r="K4052" i="6" s="1"/>
  <c r="L4052" i="6" s="1"/>
  <c r="J4048" i="6"/>
  <c r="K4048" i="6" s="1"/>
  <c r="L4048" i="6" s="1"/>
  <c r="J4046" i="6"/>
  <c r="K4046" i="6" s="1"/>
  <c r="L4046" i="6" s="1"/>
  <c r="J4042" i="6"/>
  <c r="K4042" i="6" s="1"/>
  <c r="L4042" i="6" s="1"/>
  <c r="J4038" i="6"/>
  <c r="K4038" i="6" s="1"/>
  <c r="J4034" i="6"/>
  <c r="K4034" i="6" s="1"/>
  <c r="L4034" i="6" s="1"/>
  <c r="J4030" i="6"/>
  <c r="K4030" i="6" s="1"/>
  <c r="L4030" i="6" s="1"/>
  <c r="J4028" i="6"/>
  <c r="K4028" i="6" s="1"/>
  <c r="L4028" i="6" s="1"/>
  <c r="J4024" i="6"/>
  <c r="K4024" i="6" s="1"/>
  <c r="J4020" i="6"/>
  <c r="K4020" i="6" s="1"/>
  <c r="L4020" i="6" s="1"/>
  <c r="J4016" i="6"/>
  <c r="K4016" i="6" s="1"/>
  <c r="J4012" i="6"/>
  <c r="K4012" i="6" s="1"/>
  <c r="L4012" i="6" s="1"/>
  <c r="J4008" i="6"/>
  <c r="K4008" i="6" s="1"/>
  <c r="L4008" i="6" s="1"/>
  <c r="J4004" i="6"/>
  <c r="K4004" i="6" s="1"/>
  <c r="L4004" i="6" s="1"/>
  <c r="J4002" i="6"/>
  <c r="K4002" i="6" s="1"/>
  <c r="L4002" i="6" s="1"/>
  <c r="J3998" i="6"/>
  <c r="K3998" i="6" s="1"/>
  <c r="L3998" i="6" s="1"/>
  <c r="J3994" i="6"/>
  <c r="K3994" i="6" s="1"/>
  <c r="L3994" i="6" s="1"/>
  <c r="J3990" i="6"/>
  <c r="K3990" i="6" s="1"/>
  <c r="J3986" i="6"/>
  <c r="K3986" i="6" s="1"/>
  <c r="L3986" i="6" s="1"/>
  <c r="J3982" i="6"/>
  <c r="K3982" i="6" s="1"/>
  <c r="L3982" i="6" s="1"/>
  <c r="J3978" i="6"/>
  <c r="K3978" i="6" s="1"/>
  <c r="L3978" i="6" s="1"/>
  <c r="J3974" i="6"/>
  <c r="K3974" i="6" s="1"/>
  <c r="L3974" i="6" s="1"/>
  <c r="J3970" i="6"/>
  <c r="K3970" i="6" s="1"/>
  <c r="L3970" i="6" s="1"/>
  <c r="J3968" i="6"/>
  <c r="K3968" i="6" s="1"/>
  <c r="L3968" i="6" s="1"/>
  <c r="J3964" i="6"/>
  <c r="K3964" i="6" s="1"/>
  <c r="L3964" i="6" s="1"/>
  <c r="J3960" i="6"/>
  <c r="K3960" i="6" s="1"/>
  <c r="L3960" i="6" s="1"/>
  <c r="J3956" i="6"/>
  <c r="K3956" i="6" s="1"/>
  <c r="L3956" i="6" s="1"/>
  <c r="J3952" i="6"/>
  <c r="K3952" i="6" s="1"/>
  <c r="L3952" i="6" s="1"/>
  <c r="J3950" i="6"/>
  <c r="K3950" i="6" s="1"/>
  <c r="L3950" i="6" s="1"/>
  <c r="J3946" i="6"/>
  <c r="K3946" i="6" s="1"/>
  <c r="L3946" i="6" s="1"/>
  <c r="J3942" i="6"/>
  <c r="K3942" i="6" s="1"/>
  <c r="J3938" i="6"/>
  <c r="K3938" i="6" s="1"/>
  <c r="L3938" i="6" s="1"/>
  <c r="J3936" i="6"/>
  <c r="K3936" i="6" s="1"/>
  <c r="L3936" i="6" s="1"/>
  <c r="J3932" i="6"/>
  <c r="K3932" i="6" s="1"/>
  <c r="L3932" i="6" s="1"/>
  <c r="J3928" i="6"/>
  <c r="K3928" i="6" s="1"/>
  <c r="L3928" i="6" s="1"/>
  <c r="J3924" i="6"/>
  <c r="K3924" i="6" s="1"/>
  <c r="L3924" i="6" s="1"/>
  <c r="J3920" i="6"/>
  <c r="K3920" i="6" s="1"/>
  <c r="J3918" i="6"/>
  <c r="K3918" i="6" s="1"/>
  <c r="J3914" i="6"/>
  <c r="K3914" i="6" s="1"/>
  <c r="L3914" i="6" s="1"/>
  <c r="J3910" i="6"/>
  <c r="K3910" i="6" s="1"/>
  <c r="L3910" i="6" s="1"/>
  <c r="J3906" i="6"/>
  <c r="K3906" i="6" s="1"/>
  <c r="J3902" i="6"/>
  <c r="K3902" i="6" s="1"/>
  <c r="L3902" i="6" s="1"/>
  <c r="J3898" i="6"/>
  <c r="K3898" i="6" s="1"/>
  <c r="L3898" i="6" s="1"/>
  <c r="J3894" i="6"/>
  <c r="K3894" i="6" s="1"/>
  <c r="L3894" i="6" s="1"/>
  <c r="J3892" i="6"/>
  <c r="K3892" i="6" s="1"/>
  <c r="L3892" i="6" s="1"/>
  <c r="J3888" i="6"/>
  <c r="K3888" i="6" s="1"/>
  <c r="L3888" i="6" s="1"/>
  <c r="J3884" i="6"/>
  <c r="K3884" i="6" s="1"/>
  <c r="L3884" i="6" s="1"/>
  <c r="J3880" i="6"/>
  <c r="K3880" i="6" s="1"/>
  <c r="L3880" i="6" s="1"/>
  <c r="J3876" i="6"/>
  <c r="K3876" i="6" s="1"/>
  <c r="J3874" i="6"/>
  <c r="K3874" i="6" s="1"/>
  <c r="L3874" i="6" s="1"/>
  <c r="J3870" i="6"/>
  <c r="K3870" i="6" s="1"/>
  <c r="L3870" i="6" s="1"/>
  <c r="J3866" i="6"/>
  <c r="K3866" i="6" s="1"/>
  <c r="J3862" i="6"/>
  <c r="K3862" i="6" s="1"/>
  <c r="L3862" i="6" s="1"/>
  <c r="J3858" i="6"/>
  <c r="K3858" i="6" s="1"/>
  <c r="L3858" i="6" s="1"/>
  <c r="J3854" i="6"/>
  <c r="K3854" i="6" s="1"/>
  <c r="L3854" i="6" s="1"/>
  <c r="J3850" i="6"/>
  <c r="K3850" i="6" s="1"/>
  <c r="L3850" i="6" s="1"/>
  <c r="J3846" i="6"/>
  <c r="K3846" i="6" s="1"/>
  <c r="L3846" i="6" s="1"/>
  <c r="J3844" i="6"/>
  <c r="K3844" i="6" s="1"/>
  <c r="L3844" i="6" s="1"/>
  <c r="J3840" i="6"/>
  <c r="K3840" i="6" s="1"/>
  <c r="L3840" i="6" s="1"/>
  <c r="J3836" i="6"/>
  <c r="K3836" i="6" s="1"/>
  <c r="L3836" i="6" s="1"/>
  <c r="J3832" i="6"/>
  <c r="K3832" i="6" s="1"/>
  <c r="J3828" i="6"/>
  <c r="K3828" i="6" s="1"/>
  <c r="L3828" i="6" s="1"/>
  <c r="J3826" i="6"/>
  <c r="K3826" i="6" s="1"/>
  <c r="L3826" i="6" s="1"/>
  <c r="J3822" i="6"/>
  <c r="K3822" i="6" s="1"/>
  <c r="L3822" i="6" s="1"/>
  <c r="J3818" i="6"/>
  <c r="K3818" i="6" s="1"/>
  <c r="L3818" i="6" s="1"/>
  <c r="J3814" i="6"/>
  <c r="K3814" i="6" s="1"/>
  <c r="L3814" i="6" s="1"/>
  <c r="J3810" i="6"/>
  <c r="K3810" i="6" s="1"/>
  <c r="L3810" i="6" s="1"/>
  <c r="J3806" i="6"/>
  <c r="K3806" i="6" s="1"/>
  <c r="L3806" i="6" s="1"/>
  <c r="J3804" i="6"/>
  <c r="K3804" i="6" s="1"/>
  <c r="L3804" i="6" s="1"/>
  <c r="J3800" i="6"/>
  <c r="K3800" i="6" s="1"/>
  <c r="L3800" i="6" s="1"/>
  <c r="J3796" i="6"/>
  <c r="K3796" i="6" s="1"/>
  <c r="L3796" i="6" s="1"/>
  <c r="J3792" i="6"/>
  <c r="K3792" i="6" s="1"/>
  <c r="L3792" i="6" s="1"/>
  <c r="J3788" i="6"/>
  <c r="K3788" i="6" s="1"/>
  <c r="J3784" i="6"/>
  <c r="K3784" i="6" s="1"/>
  <c r="J4898" i="6"/>
  <c r="K4898" i="6" s="1"/>
  <c r="L4898" i="6" s="1"/>
  <c r="J4886" i="6"/>
  <c r="K4886" i="6" s="1"/>
  <c r="L4886" i="6" s="1"/>
  <c r="J4866" i="6"/>
  <c r="K4866" i="6" s="1"/>
  <c r="L4866" i="6" s="1"/>
  <c r="J4854" i="6"/>
  <c r="K4854" i="6" s="1"/>
  <c r="L4854" i="6" s="1"/>
  <c r="J4846" i="6"/>
  <c r="K4846" i="6" s="1"/>
  <c r="J5560" i="6"/>
  <c r="K5560" i="6" s="1"/>
  <c r="L5560" i="6" s="1"/>
  <c r="J5552" i="6"/>
  <c r="K5552" i="6" s="1"/>
  <c r="L5552" i="6" s="1"/>
  <c r="J5544" i="6"/>
  <c r="K5544" i="6" s="1"/>
  <c r="L5544" i="6" s="1"/>
  <c r="J5536" i="6"/>
  <c r="K5536" i="6" s="1"/>
  <c r="L5536" i="6" s="1"/>
  <c r="J5528" i="6"/>
  <c r="K5528" i="6" s="1"/>
  <c r="L5528" i="6" s="1"/>
  <c r="J5520" i="6"/>
  <c r="K5520" i="6" s="1"/>
  <c r="L5520" i="6" s="1"/>
  <c r="J5512" i="6"/>
  <c r="K5512" i="6" s="1"/>
  <c r="L5512" i="6" s="1"/>
  <c r="J5504" i="6"/>
  <c r="K5504" i="6" s="1"/>
  <c r="L5504" i="6" s="1"/>
  <c r="J5496" i="6"/>
  <c r="K5496" i="6" s="1"/>
  <c r="L5496" i="6" s="1"/>
  <c r="J5488" i="6"/>
  <c r="K5488" i="6" s="1"/>
  <c r="L5488" i="6" s="1"/>
  <c r="J5480" i="6"/>
  <c r="K5480" i="6" s="1"/>
  <c r="L5480" i="6" s="1"/>
  <c r="J5472" i="6"/>
  <c r="K5472" i="6" s="1"/>
  <c r="L5472" i="6" s="1"/>
  <c r="J5464" i="6"/>
  <c r="K5464" i="6" s="1"/>
  <c r="L5464" i="6" s="1"/>
  <c r="J5456" i="6"/>
  <c r="K5456" i="6" s="1"/>
  <c r="L5456" i="6" s="1"/>
  <c r="J5448" i="6"/>
  <c r="K5448" i="6" s="1"/>
  <c r="L5448" i="6" s="1"/>
  <c r="J5440" i="6"/>
  <c r="K5440" i="6" s="1"/>
  <c r="L5440" i="6" s="1"/>
  <c r="J5432" i="6"/>
  <c r="K5432" i="6" s="1"/>
  <c r="L5432" i="6" s="1"/>
  <c r="J5424" i="6"/>
  <c r="K5424" i="6" s="1"/>
  <c r="L5424" i="6" s="1"/>
  <c r="J5416" i="6"/>
  <c r="K5416" i="6" s="1"/>
  <c r="L5416" i="6" s="1"/>
  <c r="J5408" i="6"/>
  <c r="K5408" i="6" s="1"/>
  <c r="L5408" i="6" s="1"/>
  <c r="J5400" i="6"/>
  <c r="K5400" i="6" s="1"/>
  <c r="L5400" i="6" s="1"/>
  <c r="J5392" i="6"/>
  <c r="K5392" i="6" s="1"/>
  <c r="L5392" i="6" s="1"/>
  <c r="J5384" i="6"/>
  <c r="K5384" i="6" s="1"/>
  <c r="L5384" i="6" s="1"/>
  <c r="J5376" i="6"/>
  <c r="K5376" i="6" s="1"/>
  <c r="L5376" i="6" s="1"/>
  <c r="J5368" i="6"/>
  <c r="K5368" i="6" s="1"/>
  <c r="L5368" i="6" s="1"/>
  <c r="J5360" i="6"/>
  <c r="K5360" i="6" s="1"/>
  <c r="L5360" i="6" s="1"/>
  <c r="J5352" i="6"/>
  <c r="K5352" i="6" s="1"/>
  <c r="L5352" i="6" s="1"/>
  <c r="J5344" i="6"/>
  <c r="K5344" i="6" s="1"/>
  <c r="L5344" i="6" s="1"/>
  <c r="J5336" i="6"/>
  <c r="K5336" i="6" s="1"/>
  <c r="L5336" i="6" s="1"/>
  <c r="J5328" i="6"/>
  <c r="K5328" i="6" s="1"/>
  <c r="L5328" i="6" s="1"/>
  <c r="J5320" i="6"/>
  <c r="K5320" i="6" s="1"/>
  <c r="L5320" i="6" s="1"/>
  <c r="J5312" i="6"/>
  <c r="K5312" i="6" s="1"/>
  <c r="L5312" i="6" s="1"/>
  <c r="J5304" i="6"/>
  <c r="K5304" i="6" s="1"/>
  <c r="L5304" i="6" s="1"/>
  <c r="J5296" i="6"/>
  <c r="K5296" i="6" s="1"/>
  <c r="L5296" i="6" s="1"/>
  <c r="J5288" i="6"/>
  <c r="K5288" i="6" s="1"/>
  <c r="L5288" i="6" s="1"/>
  <c r="J5280" i="6"/>
  <c r="K5280" i="6" s="1"/>
  <c r="L5280" i="6" s="1"/>
  <c r="J5272" i="6"/>
  <c r="K5272" i="6" s="1"/>
  <c r="L5272" i="6" s="1"/>
  <c r="J5264" i="6"/>
  <c r="K5264" i="6" s="1"/>
  <c r="L5264" i="6" s="1"/>
  <c r="J5256" i="6"/>
  <c r="K5256" i="6" s="1"/>
  <c r="L5256" i="6" s="1"/>
  <c r="J5248" i="6"/>
  <c r="K5248" i="6" s="1"/>
  <c r="L5248" i="6" s="1"/>
  <c r="J5240" i="6"/>
  <c r="K5240" i="6" s="1"/>
  <c r="L5240" i="6" s="1"/>
  <c r="J5233" i="6"/>
  <c r="K5233" i="6" s="1"/>
  <c r="J5229" i="6"/>
  <c r="K5229" i="6" s="1"/>
  <c r="L5229" i="6" s="1"/>
  <c r="J5225" i="6"/>
  <c r="K5225" i="6" s="1"/>
  <c r="L5225" i="6" s="1"/>
  <c r="J5221" i="6"/>
  <c r="K5221" i="6" s="1"/>
  <c r="L5221" i="6" s="1"/>
  <c r="J5217" i="6"/>
  <c r="K5217" i="6" s="1"/>
  <c r="J5213" i="6"/>
  <c r="K5213" i="6" s="1"/>
  <c r="L5213" i="6" s="1"/>
  <c r="J5209" i="6"/>
  <c r="K5209" i="6" s="1"/>
  <c r="L5209" i="6" s="1"/>
  <c r="J5205" i="6"/>
  <c r="K5205" i="6" s="1"/>
  <c r="L5205" i="6" s="1"/>
  <c r="J5201" i="6"/>
  <c r="K5201" i="6" s="1"/>
  <c r="L5201" i="6" s="1"/>
  <c r="J5197" i="6"/>
  <c r="K5197" i="6" s="1"/>
  <c r="L5197" i="6" s="1"/>
  <c r="J5193" i="6"/>
  <c r="K5193" i="6" s="1"/>
  <c r="L5193" i="6" s="1"/>
  <c r="J5189" i="6"/>
  <c r="K5189" i="6" s="1"/>
  <c r="L5189" i="6" s="1"/>
  <c r="J5185" i="6"/>
  <c r="K5185" i="6" s="1"/>
  <c r="L5185" i="6" s="1"/>
  <c r="J5181" i="6"/>
  <c r="K5181" i="6" s="1"/>
  <c r="J5177" i="6"/>
  <c r="K5177" i="6" s="1"/>
  <c r="L5177" i="6" s="1"/>
  <c r="J5173" i="6"/>
  <c r="K5173" i="6" s="1"/>
  <c r="J5169" i="6"/>
  <c r="K5169" i="6" s="1"/>
  <c r="L5169" i="6" s="1"/>
  <c r="J5165" i="6"/>
  <c r="K5165" i="6" s="1"/>
  <c r="J5161" i="6"/>
  <c r="K5161" i="6" s="1"/>
  <c r="L5161" i="6" s="1"/>
  <c r="J5157" i="6"/>
  <c r="K5157" i="6" s="1"/>
  <c r="L5157" i="6" s="1"/>
  <c r="J5153" i="6"/>
  <c r="K5153" i="6" s="1"/>
  <c r="L5153" i="6" s="1"/>
  <c r="J5149" i="6"/>
  <c r="K5149" i="6" s="1"/>
  <c r="L5149" i="6" s="1"/>
  <c r="J5145" i="6"/>
  <c r="K5145" i="6" s="1"/>
  <c r="L5145" i="6" s="1"/>
  <c r="J5141" i="6"/>
  <c r="K5141" i="6" s="1"/>
  <c r="J5137" i="6"/>
  <c r="K5137" i="6" s="1"/>
  <c r="J5133" i="6"/>
  <c r="K5133" i="6" s="1"/>
  <c r="L5133" i="6" s="1"/>
  <c r="J5129" i="6"/>
  <c r="K5129" i="6" s="1"/>
  <c r="L5129" i="6" s="1"/>
  <c r="J5125" i="6"/>
  <c r="K5125" i="6" s="1"/>
  <c r="J5121" i="6"/>
  <c r="K5121" i="6" s="1"/>
  <c r="L5121" i="6" s="1"/>
  <c r="J5117" i="6"/>
  <c r="K5117" i="6" s="1"/>
  <c r="L5117" i="6" s="1"/>
  <c r="J5113" i="6"/>
  <c r="K5113" i="6" s="1"/>
  <c r="J5109" i="6"/>
  <c r="K5109" i="6" s="1"/>
  <c r="J5105" i="6"/>
  <c r="K5105" i="6" s="1"/>
  <c r="J5101" i="6"/>
  <c r="K5101" i="6" s="1"/>
  <c r="J5097" i="6"/>
  <c r="K5097" i="6" s="1"/>
  <c r="L5097" i="6" s="1"/>
  <c r="J5093" i="6"/>
  <c r="K5093" i="6" s="1"/>
  <c r="L5093" i="6" s="1"/>
  <c r="J5089" i="6"/>
  <c r="K5089" i="6" s="1"/>
  <c r="L5089" i="6" s="1"/>
  <c r="J5085" i="6"/>
  <c r="K5085" i="6" s="1"/>
  <c r="L5085" i="6" s="1"/>
  <c r="J5081" i="6"/>
  <c r="K5081" i="6" s="1"/>
  <c r="L5081" i="6" s="1"/>
  <c r="J5077" i="6"/>
  <c r="K5077" i="6" s="1"/>
  <c r="L5077" i="6" s="1"/>
  <c r="J5073" i="6"/>
  <c r="K5073" i="6" s="1"/>
  <c r="L5073" i="6" s="1"/>
  <c r="J5070" i="6"/>
  <c r="K5070" i="6" s="1"/>
  <c r="J5066" i="6"/>
  <c r="K5066" i="6" s="1"/>
  <c r="L5066" i="6" s="1"/>
  <c r="J5062" i="6"/>
  <c r="K5062" i="6" s="1"/>
  <c r="L5062" i="6" s="1"/>
  <c r="J5058" i="6"/>
  <c r="K5058" i="6" s="1"/>
  <c r="L5058" i="6" s="1"/>
  <c r="J5054" i="6"/>
  <c r="K5054" i="6" s="1"/>
  <c r="L5054" i="6" s="1"/>
  <c r="J5050" i="6"/>
  <c r="K5050" i="6" s="1"/>
  <c r="L5050" i="6" s="1"/>
  <c r="J5046" i="6"/>
  <c r="K5046" i="6" s="1"/>
  <c r="L5046" i="6" s="1"/>
  <c r="J5042" i="6"/>
  <c r="K5042" i="6" s="1"/>
  <c r="L5042" i="6" s="1"/>
  <c r="J5038" i="6"/>
  <c r="K5038" i="6" s="1"/>
  <c r="J5034" i="6"/>
  <c r="K5034" i="6" s="1"/>
  <c r="L5034" i="6" s="1"/>
  <c r="J5030" i="6"/>
  <c r="K5030" i="6" s="1"/>
  <c r="J5026" i="6"/>
  <c r="K5026" i="6" s="1"/>
  <c r="L5026" i="6" s="1"/>
  <c r="J5022" i="6"/>
  <c r="K5022" i="6" s="1"/>
  <c r="L5022" i="6" s="1"/>
  <c r="J5018" i="6"/>
  <c r="K5018" i="6" s="1"/>
  <c r="L5018" i="6" s="1"/>
  <c r="J5014" i="6"/>
  <c r="K5014" i="6" s="1"/>
  <c r="L5014" i="6" s="1"/>
  <c r="J5010" i="6"/>
  <c r="K5010" i="6" s="1"/>
  <c r="J5006" i="6"/>
  <c r="K5006" i="6" s="1"/>
  <c r="L5006" i="6" s="1"/>
  <c r="J5002" i="6"/>
  <c r="K5002" i="6" s="1"/>
  <c r="L5002" i="6" s="1"/>
  <c r="J4998" i="6"/>
  <c r="K4998" i="6" s="1"/>
  <c r="L4998" i="6" s="1"/>
  <c r="J4994" i="6"/>
  <c r="K4994" i="6" s="1"/>
  <c r="L4994" i="6" s="1"/>
  <c r="J4990" i="6"/>
  <c r="K4990" i="6" s="1"/>
  <c r="L4990" i="6" s="1"/>
  <c r="J4986" i="6"/>
  <c r="K4986" i="6" s="1"/>
  <c r="J4982" i="6"/>
  <c r="K4982" i="6" s="1"/>
  <c r="L4982" i="6" s="1"/>
  <c r="J4978" i="6"/>
  <c r="K4978" i="6" s="1"/>
  <c r="L4978" i="6" s="1"/>
  <c r="J4974" i="6"/>
  <c r="K4974" i="6" s="1"/>
  <c r="L4974" i="6" s="1"/>
  <c r="J4970" i="6"/>
  <c r="K4970" i="6" s="1"/>
  <c r="L4970" i="6" s="1"/>
  <c r="J4966" i="6"/>
  <c r="K4966" i="6" s="1"/>
  <c r="L4966" i="6" s="1"/>
  <c r="J4962" i="6"/>
  <c r="K4962" i="6" s="1"/>
  <c r="L4962" i="6" s="1"/>
  <c r="J4958" i="6"/>
  <c r="K4958" i="6" s="1"/>
  <c r="L4958" i="6" s="1"/>
  <c r="J4954" i="6"/>
  <c r="K4954" i="6" s="1"/>
  <c r="L4954" i="6" s="1"/>
  <c r="J4950" i="6"/>
  <c r="K4950" i="6" s="1"/>
  <c r="L4950" i="6" s="1"/>
  <c r="J4946" i="6"/>
  <c r="K4946" i="6" s="1"/>
  <c r="L4946" i="6" s="1"/>
  <c r="J4942" i="6"/>
  <c r="K4942" i="6" s="1"/>
  <c r="L4942" i="6" s="1"/>
  <c r="J4938" i="6"/>
  <c r="K4938" i="6" s="1"/>
  <c r="L4938" i="6" s="1"/>
  <c r="J4934" i="6"/>
  <c r="K4934" i="6" s="1"/>
  <c r="L4934" i="6" s="1"/>
  <c r="J4930" i="6"/>
  <c r="K4930" i="6" s="1"/>
  <c r="L4930" i="6" s="1"/>
  <c r="J4926" i="6"/>
  <c r="K4926" i="6" s="1"/>
  <c r="L4926" i="6" s="1"/>
  <c r="J4922" i="6"/>
  <c r="K4922" i="6" s="1"/>
  <c r="L4922" i="6" s="1"/>
  <c r="J4918" i="6"/>
  <c r="K4918" i="6" s="1"/>
  <c r="L4918" i="6" s="1"/>
  <c r="J4914" i="6"/>
  <c r="K4914" i="6" s="1"/>
  <c r="L4914" i="6" s="1"/>
  <c r="J4906" i="6"/>
  <c r="K4906" i="6" s="1"/>
  <c r="L4906" i="6" s="1"/>
  <c r="J4894" i="6"/>
  <c r="K4894" i="6" s="1"/>
  <c r="L4894" i="6" s="1"/>
  <c r="J4882" i="6"/>
  <c r="K4882" i="6" s="1"/>
  <c r="L4882" i="6" s="1"/>
  <c r="J4874" i="6"/>
  <c r="K4874" i="6" s="1"/>
  <c r="L4874" i="6" s="1"/>
  <c r="J4870" i="6"/>
  <c r="K4870" i="6" s="1"/>
  <c r="L4870" i="6" s="1"/>
  <c r="J4862" i="6"/>
  <c r="K4862" i="6" s="1"/>
  <c r="L4862" i="6" s="1"/>
  <c r="J4858" i="6"/>
  <c r="K4858" i="6" s="1"/>
  <c r="L4858" i="6" s="1"/>
  <c r="J4842" i="6"/>
  <c r="K4842" i="6" s="1"/>
  <c r="L4842" i="6" s="1"/>
  <c r="J4834" i="6"/>
  <c r="K4834" i="6" s="1"/>
  <c r="L4834" i="6" s="1"/>
  <c r="J4830" i="6"/>
  <c r="K4830" i="6" s="1"/>
  <c r="L4830" i="6" s="1"/>
  <c r="J4826" i="6"/>
  <c r="K4826" i="6" s="1"/>
  <c r="L4826" i="6" s="1"/>
  <c r="J4822" i="6"/>
  <c r="K4822" i="6" s="1"/>
  <c r="L4822" i="6" s="1"/>
  <c r="J4818" i="6"/>
  <c r="K4818" i="6" s="1"/>
  <c r="L4818" i="6" s="1"/>
  <c r="J4814" i="6"/>
  <c r="K4814" i="6" s="1"/>
  <c r="L4814" i="6" s="1"/>
  <c r="J4810" i="6"/>
  <c r="K4810" i="6" s="1"/>
  <c r="L4810" i="6" s="1"/>
  <c r="J4806" i="6"/>
  <c r="K4806" i="6" s="1"/>
  <c r="L4806" i="6" s="1"/>
  <c r="J4802" i="6"/>
  <c r="K4802" i="6" s="1"/>
  <c r="L4802" i="6" s="1"/>
  <c r="J4797" i="6"/>
  <c r="K4797" i="6" s="1"/>
  <c r="L4797" i="6" s="1"/>
  <c r="J4789" i="6"/>
  <c r="K4789" i="6" s="1"/>
  <c r="L4789" i="6" s="1"/>
  <c r="J4781" i="6"/>
  <c r="K4781" i="6" s="1"/>
  <c r="L4781" i="6" s="1"/>
  <c r="J4773" i="6"/>
  <c r="K4773" i="6" s="1"/>
  <c r="L4773" i="6" s="1"/>
  <c r="J4765" i="6"/>
  <c r="K4765" i="6" s="1"/>
  <c r="L4765" i="6" s="1"/>
  <c r="J4757" i="6"/>
  <c r="K4757" i="6" s="1"/>
  <c r="L4757" i="6" s="1"/>
  <c r="J4749" i="6"/>
  <c r="K4749" i="6" s="1"/>
  <c r="L4749" i="6" s="1"/>
  <c r="J4741" i="6"/>
  <c r="K4741" i="6" s="1"/>
  <c r="L4741" i="6" s="1"/>
  <c r="J5561" i="6"/>
  <c r="K5561" i="6" s="1"/>
  <c r="L5561" i="6" s="1"/>
  <c r="J5553" i="6"/>
  <c r="K5553" i="6" s="1"/>
  <c r="L5553" i="6" s="1"/>
  <c r="J5545" i="6"/>
  <c r="K5545" i="6" s="1"/>
  <c r="L5545" i="6" s="1"/>
  <c r="J5537" i="6"/>
  <c r="K5537" i="6" s="1"/>
  <c r="L5537" i="6" s="1"/>
  <c r="J5529" i="6"/>
  <c r="K5529" i="6" s="1"/>
  <c r="L5529" i="6" s="1"/>
  <c r="J5521" i="6"/>
  <c r="K5521" i="6" s="1"/>
  <c r="L5521" i="6" s="1"/>
  <c r="J5513" i="6"/>
  <c r="K5513" i="6" s="1"/>
  <c r="L5513" i="6" s="1"/>
  <c r="J5505" i="6"/>
  <c r="K5505" i="6" s="1"/>
  <c r="L5505" i="6" s="1"/>
  <c r="J5497" i="6"/>
  <c r="K5497" i="6" s="1"/>
  <c r="L5497" i="6" s="1"/>
  <c r="J5489" i="6"/>
  <c r="K5489" i="6" s="1"/>
  <c r="L5489" i="6" s="1"/>
  <c r="J5481" i="6"/>
  <c r="K5481" i="6" s="1"/>
  <c r="L5481" i="6" s="1"/>
  <c r="J5473" i="6"/>
  <c r="K5473" i="6" s="1"/>
  <c r="L5473" i="6" s="1"/>
  <c r="J5465" i="6"/>
  <c r="K5465" i="6" s="1"/>
  <c r="L5465" i="6" s="1"/>
  <c r="J5457" i="6"/>
  <c r="K5457" i="6" s="1"/>
  <c r="L5457" i="6" s="1"/>
  <c r="J5449" i="6"/>
  <c r="K5449" i="6" s="1"/>
  <c r="L5449" i="6" s="1"/>
  <c r="J5441" i="6"/>
  <c r="K5441" i="6" s="1"/>
  <c r="L5441" i="6" s="1"/>
  <c r="J5433" i="6"/>
  <c r="K5433" i="6" s="1"/>
  <c r="L5433" i="6" s="1"/>
  <c r="J5425" i="6"/>
  <c r="K5425" i="6" s="1"/>
  <c r="L5425" i="6" s="1"/>
  <c r="J5417" i="6"/>
  <c r="K5417" i="6" s="1"/>
  <c r="L5417" i="6" s="1"/>
  <c r="J5409" i="6"/>
  <c r="K5409" i="6" s="1"/>
  <c r="L5409" i="6" s="1"/>
  <c r="J5401" i="6"/>
  <c r="K5401" i="6" s="1"/>
  <c r="L5401" i="6" s="1"/>
  <c r="J5393" i="6"/>
  <c r="K5393" i="6" s="1"/>
  <c r="L5393" i="6" s="1"/>
  <c r="J5385" i="6"/>
  <c r="K5385" i="6" s="1"/>
  <c r="L5385" i="6" s="1"/>
  <c r="J5377" i="6"/>
  <c r="K5377" i="6" s="1"/>
  <c r="L5377" i="6" s="1"/>
  <c r="J5369" i="6"/>
  <c r="K5369" i="6" s="1"/>
  <c r="L5369" i="6" s="1"/>
  <c r="J5361" i="6"/>
  <c r="K5361" i="6" s="1"/>
  <c r="L5361" i="6" s="1"/>
  <c r="J5353" i="6"/>
  <c r="K5353" i="6" s="1"/>
  <c r="L5353" i="6" s="1"/>
  <c r="J5345" i="6"/>
  <c r="K5345" i="6" s="1"/>
  <c r="L5345" i="6" s="1"/>
  <c r="J5337" i="6"/>
  <c r="K5337" i="6" s="1"/>
  <c r="L5337" i="6" s="1"/>
  <c r="J5329" i="6"/>
  <c r="K5329" i="6" s="1"/>
  <c r="L5329" i="6" s="1"/>
  <c r="J5321" i="6"/>
  <c r="K5321" i="6" s="1"/>
  <c r="L5321" i="6" s="1"/>
  <c r="J5313" i="6"/>
  <c r="K5313" i="6" s="1"/>
  <c r="L5313" i="6" s="1"/>
  <c r="J5305" i="6"/>
  <c r="K5305" i="6" s="1"/>
  <c r="L5305" i="6" s="1"/>
  <c r="J5297" i="6"/>
  <c r="K5297" i="6" s="1"/>
  <c r="L5297" i="6" s="1"/>
  <c r="J5289" i="6"/>
  <c r="K5289" i="6" s="1"/>
  <c r="L5289" i="6" s="1"/>
  <c r="J5281" i="6"/>
  <c r="K5281" i="6" s="1"/>
  <c r="L5281" i="6" s="1"/>
  <c r="J5273" i="6"/>
  <c r="K5273" i="6" s="1"/>
  <c r="L5273" i="6" s="1"/>
  <c r="J5265" i="6"/>
  <c r="K5265" i="6" s="1"/>
  <c r="L5265" i="6" s="1"/>
  <c r="J5257" i="6"/>
  <c r="K5257" i="6" s="1"/>
  <c r="L5257" i="6" s="1"/>
  <c r="J5249" i="6"/>
  <c r="K5249" i="6" s="1"/>
  <c r="L5249" i="6" s="1"/>
  <c r="J5241" i="6"/>
  <c r="K5241" i="6" s="1"/>
  <c r="L5241" i="6" s="1"/>
  <c r="J5236" i="6"/>
  <c r="K5236" i="6" s="1"/>
  <c r="L5236" i="6" s="1"/>
  <c r="J5564" i="6"/>
  <c r="K5564" i="6" s="1"/>
  <c r="L5564" i="6" s="1"/>
  <c r="J5556" i="6"/>
  <c r="K5556" i="6" s="1"/>
  <c r="L5556" i="6" s="1"/>
  <c r="J5548" i="6"/>
  <c r="K5548" i="6" s="1"/>
  <c r="L5548" i="6" s="1"/>
  <c r="J5540" i="6"/>
  <c r="K5540" i="6" s="1"/>
  <c r="L5540" i="6" s="1"/>
  <c r="J5532" i="6"/>
  <c r="K5532" i="6" s="1"/>
  <c r="L5532" i="6" s="1"/>
  <c r="J5524" i="6"/>
  <c r="K5524" i="6" s="1"/>
  <c r="L5524" i="6" s="1"/>
  <c r="J5516" i="6"/>
  <c r="K5516" i="6" s="1"/>
  <c r="L5516" i="6" s="1"/>
  <c r="J5508" i="6"/>
  <c r="K5508" i="6" s="1"/>
  <c r="L5508" i="6" s="1"/>
  <c r="J5500" i="6"/>
  <c r="K5500" i="6" s="1"/>
  <c r="L5500" i="6" s="1"/>
  <c r="J5492" i="6"/>
  <c r="K5492" i="6" s="1"/>
  <c r="L5492" i="6" s="1"/>
  <c r="J5484" i="6"/>
  <c r="K5484" i="6" s="1"/>
  <c r="L5484" i="6" s="1"/>
  <c r="J5476" i="6"/>
  <c r="K5476" i="6" s="1"/>
  <c r="L5476" i="6" s="1"/>
  <c r="J5468" i="6"/>
  <c r="K5468" i="6" s="1"/>
  <c r="L5468" i="6" s="1"/>
  <c r="J5460" i="6"/>
  <c r="K5460" i="6" s="1"/>
  <c r="L5460" i="6" s="1"/>
  <c r="J5452" i="6"/>
  <c r="K5452" i="6" s="1"/>
  <c r="L5452" i="6" s="1"/>
  <c r="J5444" i="6"/>
  <c r="K5444" i="6" s="1"/>
  <c r="L5444" i="6" s="1"/>
  <c r="J5436" i="6"/>
  <c r="K5436" i="6" s="1"/>
  <c r="L5436" i="6" s="1"/>
  <c r="J5428" i="6"/>
  <c r="K5428" i="6" s="1"/>
  <c r="L5428" i="6" s="1"/>
  <c r="J5420" i="6"/>
  <c r="K5420" i="6" s="1"/>
  <c r="L5420" i="6" s="1"/>
  <c r="J5412" i="6"/>
  <c r="K5412" i="6" s="1"/>
  <c r="L5412" i="6" s="1"/>
  <c r="J5404" i="6"/>
  <c r="K5404" i="6" s="1"/>
  <c r="L5404" i="6" s="1"/>
  <c r="J5396" i="6"/>
  <c r="K5396" i="6" s="1"/>
  <c r="L5396" i="6" s="1"/>
  <c r="J5388" i="6"/>
  <c r="K5388" i="6" s="1"/>
  <c r="L5388" i="6" s="1"/>
  <c r="J5380" i="6"/>
  <c r="K5380" i="6" s="1"/>
  <c r="L5380" i="6" s="1"/>
  <c r="J5372" i="6"/>
  <c r="K5372" i="6" s="1"/>
  <c r="L5372" i="6" s="1"/>
  <c r="J5364" i="6"/>
  <c r="K5364" i="6" s="1"/>
  <c r="L5364" i="6" s="1"/>
  <c r="J5356" i="6"/>
  <c r="K5356" i="6" s="1"/>
  <c r="L5356" i="6" s="1"/>
  <c r="J5348" i="6"/>
  <c r="K5348" i="6" s="1"/>
  <c r="L5348" i="6" s="1"/>
  <c r="J5340" i="6"/>
  <c r="K5340" i="6" s="1"/>
  <c r="L5340" i="6" s="1"/>
  <c r="J5332" i="6"/>
  <c r="K5332" i="6" s="1"/>
  <c r="L5332" i="6" s="1"/>
  <c r="J5324" i="6"/>
  <c r="K5324" i="6" s="1"/>
  <c r="L5324" i="6" s="1"/>
  <c r="J5316" i="6"/>
  <c r="K5316" i="6" s="1"/>
  <c r="L5316" i="6" s="1"/>
  <c r="J5308" i="6"/>
  <c r="K5308" i="6" s="1"/>
  <c r="L5308" i="6" s="1"/>
  <c r="J5300" i="6"/>
  <c r="K5300" i="6" s="1"/>
  <c r="L5300" i="6" s="1"/>
  <c r="J5292" i="6"/>
  <c r="K5292" i="6" s="1"/>
  <c r="L5292" i="6" s="1"/>
  <c r="J5284" i="6"/>
  <c r="K5284" i="6" s="1"/>
  <c r="L5284" i="6" s="1"/>
  <c r="J5276" i="6"/>
  <c r="K5276" i="6" s="1"/>
  <c r="L5276" i="6" s="1"/>
  <c r="J5268" i="6"/>
  <c r="K5268" i="6" s="1"/>
  <c r="L5268" i="6" s="1"/>
  <c r="J5260" i="6"/>
  <c r="K5260" i="6" s="1"/>
  <c r="L5260" i="6" s="1"/>
  <c r="J5252" i="6"/>
  <c r="K5252" i="6" s="1"/>
  <c r="L5252" i="6" s="1"/>
  <c r="J5244" i="6"/>
  <c r="K5244" i="6" s="1"/>
  <c r="L5244" i="6" s="1"/>
  <c r="J5234" i="6"/>
  <c r="K5234" i="6" s="1"/>
  <c r="J5230" i="6"/>
  <c r="K5230" i="6" s="1"/>
  <c r="L5230" i="6" s="1"/>
  <c r="J5226" i="6"/>
  <c r="K5226" i="6" s="1"/>
  <c r="L5226" i="6" s="1"/>
  <c r="J5222" i="6"/>
  <c r="K5222" i="6" s="1"/>
  <c r="J5218" i="6"/>
  <c r="K5218" i="6" s="1"/>
  <c r="L5218" i="6" s="1"/>
  <c r="J5214" i="6"/>
  <c r="K5214" i="6" s="1"/>
  <c r="L5214" i="6" s="1"/>
  <c r="J5210" i="6"/>
  <c r="K5210" i="6" s="1"/>
  <c r="L5210" i="6" s="1"/>
  <c r="J5206" i="6"/>
  <c r="K5206" i="6" s="1"/>
  <c r="L5206" i="6" s="1"/>
  <c r="J5202" i="6"/>
  <c r="K5202" i="6" s="1"/>
  <c r="L5202" i="6" s="1"/>
  <c r="J5198" i="6"/>
  <c r="K5198" i="6" s="1"/>
  <c r="L5198" i="6" s="1"/>
  <c r="J5194" i="6"/>
  <c r="K5194" i="6" s="1"/>
  <c r="J5190" i="6"/>
  <c r="K5190" i="6" s="1"/>
  <c r="L5190" i="6" s="1"/>
  <c r="J5186" i="6"/>
  <c r="K5186" i="6" s="1"/>
  <c r="L5186" i="6" s="1"/>
  <c r="J5182" i="6"/>
  <c r="K5182" i="6" s="1"/>
  <c r="J5178" i="6"/>
  <c r="K5178" i="6" s="1"/>
  <c r="L5178" i="6" s="1"/>
  <c r="J5174" i="6"/>
  <c r="K5174" i="6" s="1"/>
  <c r="L5174" i="6" s="1"/>
  <c r="J5170" i="6"/>
  <c r="K5170" i="6" s="1"/>
  <c r="L5170" i="6" s="1"/>
  <c r="J5166" i="6"/>
  <c r="K5166" i="6" s="1"/>
  <c r="L5166" i="6" s="1"/>
  <c r="J5162" i="6"/>
  <c r="K5162" i="6" s="1"/>
  <c r="L5162" i="6" s="1"/>
  <c r="J5158" i="6"/>
  <c r="K5158" i="6" s="1"/>
  <c r="L5158" i="6" s="1"/>
  <c r="J5154" i="6"/>
  <c r="K5154" i="6" s="1"/>
  <c r="L5154" i="6" s="1"/>
  <c r="J5150" i="6"/>
  <c r="K5150" i="6" s="1"/>
  <c r="L5150" i="6" s="1"/>
  <c r="J5146" i="6"/>
  <c r="K5146" i="6" s="1"/>
  <c r="J5142" i="6"/>
  <c r="K5142" i="6" s="1"/>
  <c r="L5142" i="6" s="1"/>
  <c r="J5138" i="6"/>
  <c r="K5138" i="6" s="1"/>
  <c r="J5134" i="6"/>
  <c r="K5134" i="6" s="1"/>
  <c r="L5134" i="6" s="1"/>
  <c r="J5130" i="6"/>
  <c r="K5130" i="6" s="1"/>
  <c r="L5130" i="6" s="1"/>
  <c r="J5126" i="6"/>
  <c r="K5126" i="6" s="1"/>
  <c r="L5126" i="6" s="1"/>
  <c r="J5122" i="6"/>
  <c r="K5122" i="6" s="1"/>
  <c r="L5122" i="6" s="1"/>
  <c r="J5118" i="6"/>
  <c r="K5118" i="6" s="1"/>
  <c r="J5114" i="6"/>
  <c r="K5114" i="6" s="1"/>
  <c r="L5114" i="6" s="1"/>
  <c r="J5110" i="6"/>
  <c r="K5110" i="6" s="1"/>
  <c r="L5110" i="6" s="1"/>
  <c r="J5106" i="6"/>
  <c r="K5106" i="6" s="1"/>
  <c r="L5106" i="6" s="1"/>
  <c r="J5102" i="6"/>
  <c r="K5102" i="6" s="1"/>
  <c r="L5102" i="6" s="1"/>
  <c r="J5098" i="6"/>
  <c r="K5098" i="6" s="1"/>
  <c r="J5094" i="6"/>
  <c r="K5094" i="6" s="1"/>
  <c r="J5090" i="6"/>
  <c r="K5090" i="6" s="1"/>
  <c r="L5090" i="6" s="1"/>
  <c r="J5086" i="6"/>
  <c r="K5086" i="6" s="1"/>
  <c r="L5086" i="6" s="1"/>
  <c r="J5082" i="6"/>
  <c r="K5082" i="6" s="1"/>
  <c r="L5082" i="6" s="1"/>
  <c r="J5078" i="6"/>
  <c r="K5078" i="6" s="1"/>
  <c r="J5074" i="6"/>
  <c r="K5074" i="6" s="1"/>
  <c r="L5074" i="6" s="1"/>
  <c r="J5071" i="6"/>
  <c r="K5071" i="6" s="1"/>
  <c r="L5071" i="6" s="1"/>
  <c r="J5067" i="6"/>
  <c r="K5067" i="6" s="1"/>
  <c r="L5067" i="6" s="1"/>
  <c r="J5063" i="6"/>
  <c r="K5063" i="6" s="1"/>
  <c r="J5059" i="6"/>
  <c r="K5059" i="6" s="1"/>
  <c r="L5059" i="6" s="1"/>
  <c r="J5055" i="6"/>
  <c r="K5055" i="6" s="1"/>
  <c r="J5051" i="6"/>
  <c r="K5051" i="6" s="1"/>
  <c r="L5051" i="6" s="1"/>
  <c r="J5047" i="6"/>
  <c r="K5047" i="6" s="1"/>
  <c r="L5047" i="6" s="1"/>
  <c r="J5043" i="6"/>
  <c r="K5043" i="6" s="1"/>
  <c r="L5043" i="6" s="1"/>
  <c r="J5039" i="6"/>
  <c r="K5039" i="6" s="1"/>
  <c r="J5035" i="6"/>
  <c r="K5035" i="6" s="1"/>
  <c r="L5035" i="6" s="1"/>
  <c r="J5031" i="6"/>
  <c r="K5031" i="6" s="1"/>
  <c r="L5031" i="6" s="1"/>
  <c r="J5027" i="6"/>
  <c r="K5027" i="6" s="1"/>
  <c r="L5027" i="6" s="1"/>
  <c r="J5023" i="6"/>
  <c r="K5023" i="6" s="1"/>
  <c r="L5023" i="6" s="1"/>
  <c r="J5019" i="6"/>
  <c r="K5019" i="6" s="1"/>
  <c r="J5015" i="6"/>
  <c r="K5015" i="6" s="1"/>
  <c r="L5015" i="6" s="1"/>
  <c r="J5011" i="6"/>
  <c r="K5011" i="6" s="1"/>
  <c r="L5011" i="6" s="1"/>
  <c r="J5007" i="6"/>
  <c r="K5007" i="6" s="1"/>
  <c r="L5007" i="6" s="1"/>
  <c r="J5003" i="6"/>
  <c r="K5003" i="6" s="1"/>
  <c r="L5003" i="6" s="1"/>
  <c r="J4999" i="6"/>
  <c r="K4999" i="6" s="1"/>
  <c r="L4999" i="6" s="1"/>
  <c r="J4995" i="6"/>
  <c r="K4995" i="6" s="1"/>
  <c r="L4995" i="6" s="1"/>
  <c r="J4991" i="6"/>
  <c r="K4991" i="6" s="1"/>
  <c r="L4991" i="6" s="1"/>
  <c r="J4987" i="6"/>
  <c r="K4987" i="6" s="1"/>
  <c r="L4987" i="6" s="1"/>
  <c r="J4983" i="6"/>
  <c r="K4983" i="6" s="1"/>
  <c r="L4983" i="6" s="1"/>
  <c r="J4979" i="6"/>
  <c r="K4979" i="6" s="1"/>
  <c r="L4979" i="6" s="1"/>
  <c r="J4975" i="6"/>
  <c r="K4975" i="6" s="1"/>
  <c r="L4975" i="6" s="1"/>
  <c r="J4971" i="6"/>
  <c r="K4971" i="6" s="1"/>
  <c r="J4967" i="6"/>
  <c r="K4967" i="6" s="1"/>
  <c r="L4967" i="6" s="1"/>
  <c r="J4963" i="6"/>
  <c r="K4963" i="6" s="1"/>
  <c r="L4963" i="6" s="1"/>
  <c r="J4959" i="6"/>
  <c r="K4959" i="6" s="1"/>
  <c r="L4959" i="6" s="1"/>
  <c r="J4955" i="6"/>
  <c r="K4955" i="6" s="1"/>
  <c r="J4951" i="6"/>
  <c r="K4951" i="6" s="1"/>
  <c r="L4951" i="6" s="1"/>
  <c r="J4947" i="6"/>
  <c r="K4947" i="6" s="1"/>
  <c r="J4943" i="6"/>
  <c r="K4943" i="6" s="1"/>
  <c r="L4943" i="6" s="1"/>
  <c r="J4939" i="6"/>
  <c r="K4939" i="6" s="1"/>
  <c r="J4935" i="6"/>
  <c r="K4935" i="6" s="1"/>
  <c r="L4935" i="6" s="1"/>
  <c r="J4931" i="6"/>
  <c r="K4931" i="6" s="1"/>
  <c r="L4931" i="6" s="1"/>
  <c r="J4927" i="6"/>
  <c r="K4927" i="6" s="1"/>
  <c r="L4927" i="6" s="1"/>
  <c r="J4923" i="6"/>
  <c r="K4923" i="6" s="1"/>
  <c r="J4919" i="6"/>
  <c r="K4919" i="6" s="1"/>
  <c r="L4919" i="6" s="1"/>
  <c r="J4915" i="6"/>
  <c r="K4915" i="6" s="1"/>
  <c r="L4915" i="6" s="1"/>
  <c r="J4911" i="6"/>
  <c r="K4911" i="6" s="1"/>
  <c r="J4907" i="6"/>
  <c r="K4907" i="6" s="1"/>
  <c r="J4903" i="6"/>
  <c r="K4903" i="6" s="1"/>
  <c r="L4903" i="6" s="1"/>
  <c r="J4899" i="6"/>
  <c r="K4899" i="6" s="1"/>
  <c r="L4899" i="6" s="1"/>
  <c r="J4895" i="6"/>
  <c r="K4895" i="6" s="1"/>
  <c r="L4895" i="6" s="1"/>
  <c r="J4891" i="6"/>
  <c r="K4891" i="6" s="1"/>
  <c r="J4887" i="6"/>
  <c r="K4887" i="6" s="1"/>
  <c r="J4883" i="6"/>
  <c r="K4883" i="6" s="1"/>
  <c r="L4883" i="6" s="1"/>
  <c r="J4879" i="6"/>
  <c r="K4879" i="6" s="1"/>
  <c r="L4879" i="6" s="1"/>
  <c r="J4875" i="6"/>
  <c r="K4875" i="6" s="1"/>
  <c r="L4875" i="6" s="1"/>
  <c r="J4871" i="6"/>
  <c r="K4871" i="6" s="1"/>
  <c r="L4871" i="6" s="1"/>
  <c r="J4867" i="6"/>
  <c r="K4867" i="6" s="1"/>
  <c r="L4867" i="6" s="1"/>
  <c r="J4863" i="6"/>
  <c r="K4863" i="6" s="1"/>
  <c r="L4863" i="6" s="1"/>
  <c r="J4859" i="6"/>
  <c r="K4859" i="6" s="1"/>
  <c r="J4855" i="6"/>
  <c r="K4855" i="6" s="1"/>
  <c r="L4855" i="6" s="1"/>
  <c r="J4851" i="6"/>
  <c r="K4851" i="6" s="1"/>
  <c r="J4847" i="6"/>
  <c r="K4847" i="6" s="1"/>
  <c r="L4847" i="6" s="1"/>
  <c r="J4843" i="6"/>
  <c r="K4843" i="6" s="1"/>
  <c r="L4843" i="6" s="1"/>
  <c r="J4839" i="6"/>
  <c r="K4839" i="6" s="1"/>
  <c r="L4839" i="6" s="1"/>
  <c r="J4835" i="6"/>
  <c r="K4835" i="6" s="1"/>
  <c r="L4835" i="6" s="1"/>
  <c r="J4831" i="6"/>
  <c r="K4831" i="6" s="1"/>
  <c r="L4831" i="6" s="1"/>
  <c r="J4827" i="6"/>
  <c r="K4827" i="6" s="1"/>
  <c r="L4827" i="6" s="1"/>
  <c r="J4823" i="6"/>
  <c r="K4823" i="6" s="1"/>
  <c r="L4823" i="6" s="1"/>
  <c r="J4819" i="6"/>
  <c r="K4819" i="6" s="1"/>
  <c r="L4819" i="6" s="1"/>
  <c r="J4815" i="6"/>
  <c r="K4815" i="6" s="1"/>
  <c r="L4815" i="6" s="1"/>
  <c r="J4811" i="6"/>
  <c r="K4811" i="6" s="1"/>
  <c r="L4811" i="6" s="1"/>
  <c r="J4807" i="6"/>
  <c r="K4807" i="6" s="1"/>
  <c r="L4807" i="6" s="1"/>
  <c r="J4803" i="6"/>
  <c r="K4803" i="6" s="1"/>
  <c r="L4803" i="6" s="1"/>
  <c r="J4793" i="6"/>
  <c r="K4793" i="6" s="1"/>
  <c r="L4793" i="6" s="1"/>
  <c r="J4785" i="6"/>
  <c r="K4785" i="6" s="1"/>
  <c r="L4785" i="6" s="1"/>
  <c r="J4777" i="6"/>
  <c r="K4777" i="6" s="1"/>
  <c r="L4777" i="6" s="1"/>
  <c r="J4769" i="6"/>
  <c r="K4769" i="6" s="1"/>
  <c r="L4769" i="6" s="1"/>
  <c r="J4761" i="6"/>
  <c r="K4761" i="6" s="1"/>
  <c r="L4761" i="6" s="1"/>
  <c r="J4753" i="6"/>
  <c r="K4753" i="6" s="1"/>
  <c r="L4753" i="6" s="1"/>
  <c r="J4745" i="6"/>
  <c r="K4745" i="6" s="1"/>
  <c r="L4745" i="6" s="1"/>
  <c r="J4737" i="6"/>
  <c r="K4737" i="6" s="1"/>
  <c r="L4737" i="6" s="1"/>
  <c r="J5076" i="6"/>
  <c r="K5076" i="6" s="1"/>
  <c r="L5076" i="6" s="1"/>
  <c r="J5072" i="6"/>
  <c r="K5072" i="6" s="1"/>
  <c r="L5072" i="6" s="1"/>
  <c r="J5069" i="6"/>
  <c r="K5069" i="6" s="1"/>
  <c r="J5068" i="6"/>
  <c r="K5068" i="6" s="1"/>
  <c r="L5068" i="6" s="1"/>
  <c r="J5065" i="6"/>
  <c r="K5065" i="6" s="1"/>
  <c r="L5065" i="6" s="1"/>
  <c r="J5064" i="6"/>
  <c r="K5064" i="6" s="1"/>
  <c r="J5061" i="6"/>
  <c r="K5061" i="6" s="1"/>
  <c r="L5061" i="6" s="1"/>
  <c r="J5060" i="6"/>
  <c r="K5060" i="6" s="1"/>
  <c r="L5060" i="6" s="1"/>
  <c r="J5057" i="6"/>
  <c r="K5057" i="6" s="1"/>
  <c r="J5056" i="6"/>
  <c r="K5056" i="6" s="1"/>
  <c r="L5056" i="6" s="1"/>
  <c r="J5053" i="6"/>
  <c r="K5053" i="6" s="1"/>
  <c r="L5053" i="6" s="1"/>
  <c r="J5052" i="6"/>
  <c r="K5052" i="6" s="1"/>
  <c r="L5052" i="6" s="1"/>
  <c r="J5049" i="6"/>
  <c r="K5049" i="6" s="1"/>
  <c r="L5049" i="6" s="1"/>
  <c r="J5048" i="6"/>
  <c r="K5048" i="6" s="1"/>
  <c r="L5048" i="6" s="1"/>
  <c r="J5045" i="6"/>
  <c r="K5045" i="6" s="1"/>
  <c r="L5045" i="6" s="1"/>
  <c r="J5044" i="6"/>
  <c r="K5044" i="6" s="1"/>
  <c r="L5044" i="6" s="1"/>
  <c r="J5041" i="6"/>
  <c r="K5041" i="6" s="1"/>
  <c r="L5041" i="6" s="1"/>
  <c r="J5040" i="6"/>
  <c r="K5040" i="6" s="1"/>
  <c r="L5040" i="6" s="1"/>
  <c r="J5037" i="6"/>
  <c r="K5037" i="6" s="1"/>
  <c r="L5037" i="6" s="1"/>
  <c r="J5036" i="6"/>
  <c r="K5036" i="6" s="1"/>
  <c r="L5036" i="6" s="1"/>
  <c r="J5033" i="6"/>
  <c r="K5033" i="6" s="1"/>
  <c r="J5032" i="6"/>
  <c r="K5032" i="6" s="1"/>
  <c r="L5032" i="6" s="1"/>
  <c r="J5029" i="6"/>
  <c r="K5029" i="6" s="1"/>
  <c r="L5029" i="6" s="1"/>
  <c r="J5028" i="6"/>
  <c r="K5028" i="6" s="1"/>
  <c r="L5028" i="6" s="1"/>
  <c r="J5025" i="6"/>
  <c r="K5025" i="6" s="1"/>
  <c r="L5025" i="6" s="1"/>
  <c r="J5024" i="6"/>
  <c r="K5024" i="6" s="1"/>
  <c r="L5024" i="6" s="1"/>
  <c r="J5021" i="6"/>
  <c r="K5021" i="6" s="1"/>
  <c r="L5021" i="6" s="1"/>
  <c r="J5020" i="6"/>
  <c r="K5020" i="6" s="1"/>
  <c r="L5020" i="6" s="1"/>
  <c r="J5017" i="6"/>
  <c r="K5017" i="6" s="1"/>
  <c r="L5017" i="6" s="1"/>
  <c r="J5016" i="6"/>
  <c r="K5016" i="6" s="1"/>
  <c r="L5016" i="6" s="1"/>
  <c r="J5013" i="6"/>
  <c r="K5013" i="6" s="1"/>
  <c r="L5013" i="6" s="1"/>
  <c r="J5012" i="6"/>
  <c r="K5012" i="6" s="1"/>
  <c r="L5012" i="6" s="1"/>
  <c r="J5009" i="6"/>
  <c r="K5009" i="6" s="1"/>
  <c r="L5009" i="6" s="1"/>
  <c r="J5008" i="6"/>
  <c r="K5008" i="6" s="1"/>
  <c r="L5008" i="6" s="1"/>
  <c r="J5005" i="6"/>
  <c r="K5005" i="6" s="1"/>
  <c r="L5005" i="6" s="1"/>
  <c r="J5004" i="6"/>
  <c r="K5004" i="6" s="1"/>
  <c r="L5004" i="6" s="1"/>
  <c r="J5001" i="6"/>
  <c r="K5001" i="6" s="1"/>
  <c r="L5001" i="6" s="1"/>
  <c r="J5000" i="6"/>
  <c r="K5000" i="6" s="1"/>
  <c r="J4997" i="6"/>
  <c r="K4997" i="6" s="1"/>
  <c r="L4997" i="6" s="1"/>
  <c r="J4996" i="6"/>
  <c r="K4996" i="6" s="1"/>
  <c r="L4996" i="6" s="1"/>
  <c r="J4993" i="6"/>
  <c r="K4993" i="6" s="1"/>
  <c r="L4993" i="6" s="1"/>
  <c r="J4992" i="6"/>
  <c r="K4992" i="6" s="1"/>
  <c r="L4992" i="6" s="1"/>
  <c r="J4989" i="6"/>
  <c r="K4989" i="6" s="1"/>
  <c r="L4989" i="6" s="1"/>
  <c r="J4988" i="6"/>
  <c r="K4988" i="6" s="1"/>
  <c r="L4988" i="6" s="1"/>
  <c r="J4985" i="6"/>
  <c r="K4985" i="6" s="1"/>
  <c r="J4984" i="6"/>
  <c r="K4984" i="6" s="1"/>
  <c r="L4984" i="6" s="1"/>
  <c r="J4981" i="6"/>
  <c r="K4981" i="6" s="1"/>
  <c r="L4981" i="6" s="1"/>
  <c r="J4980" i="6"/>
  <c r="K4980" i="6" s="1"/>
  <c r="J4977" i="6"/>
  <c r="K4977" i="6" s="1"/>
  <c r="L4977" i="6" s="1"/>
  <c r="J4976" i="6"/>
  <c r="K4976" i="6" s="1"/>
  <c r="L4976" i="6" s="1"/>
  <c r="J4973" i="6"/>
  <c r="K4973" i="6" s="1"/>
  <c r="L4973" i="6" s="1"/>
  <c r="J4972" i="6"/>
  <c r="K4972" i="6" s="1"/>
  <c r="L4972" i="6" s="1"/>
  <c r="J4969" i="6"/>
  <c r="K4969" i="6" s="1"/>
  <c r="L4969" i="6" s="1"/>
  <c r="J4968" i="6"/>
  <c r="K4968" i="6" s="1"/>
  <c r="L4968" i="6" s="1"/>
  <c r="J4965" i="6"/>
  <c r="K4965" i="6" s="1"/>
  <c r="L4965" i="6" s="1"/>
  <c r="J4964" i="6"/>
  <c r="K4964" i="6" s="1"/>
  <c r="L4964" i="6" s="1"/>
  <c r="J4961" i="6"/>
  <c r="K4961" i="6" s="1"/>
  <c r="L4961" i="6" s="1"/>
  <c r="J4960" i="6"/>
  <c r="K4960" i="6" s="1"/>
  <c r="J4957" i="6"/>
  <c r="K4957" i="6" s="1"/>
  <c r="J4956" i="6"/>
  <c r="K4956" i="6" s="1"/>
  <c r="L4956" i="6" s="1"/>
  <c r="J4953" i="6"/>
  <c r="K4953" i="6" s="1"/>
  <c r="L4953" i="6" s="1"/>
  <c r="J4952" i="6"/>
  <c r="K4952" i="6" s="1"/>
  <c r="L4952" i="6" s="1"/>
  <c r="J4949" i="6"/>
  <c r="K4949" i="6" s="1"/>
  <c r="L4949" i="6" s="1"/>
  <c r="J4948" i="6"/>
  <c r="K4948" i="6" s="1"/>
  <c r="L4948" i="6" s="1"/>
  <c r="J4945" i="6"/>
  <c r="K4945" i="6" s="1"/>
  <c r="J4944" i="6"/>
  <c r="K4944" i="6" s="1"/>
  <c r="J4941" i="6"/>
  <c r="K4941" i="6" s="1"/>
  <c r="L4941" i="6" s="1"/>
  <c r="J4940" i="6"/>
  <c r="K4940" i="6" s="1"/>
  <c r="L4940" i="6" s="1"/>
  <c r="J4937" i="6"/>
  <c r="K4937" i="6" s="1"/>
  <c r="J4936" i="6"/>
  <c r="K4936" i="6" s="1"/>
  <c r="J4933" i="6"/>
  <c r="K4933" i="6" s="1"/>
  <c r="L4933" i="6" s="1"/>
  <c r="J4932" i="6"/>
  <c r="K4932" i="6" s="1"/>
  <c r="L4932" i="6" s="1"/>
  <c r="J4929" i="6"/>
  <c r="K4929" i="6" s="1"/>
  <c r="L4929" i="6" s="1"/>
  <c r="J4928" i="6"/>
  <c r="K4928" i="6" s="1"/>
  <c r="L4928" i="6" s="1"/>
  <c r="J4925" i="6"/>
  <c r="K4925" i="6" s="1"/>
  <c r="J4924" i="6"/>
  <c r="K4924" i="6" s="1"/>
  <c r="L4924" i="6" s="1"/>
  <c r="J4921" i="6"/>
  <c r="K4921" i="6" s="1"/>
  <c r="L4921" i="6" s="1"/>
  <c r="J4920" i="6"/>
  <c r="K4920" i="6" s="1"/>
  <c r="J4917" i="6"/>
  <c r="K4917" i="6" s="1"/>
  <c r="L4917" i="6" s="1"/>
  <c r="J4916" i="6"/>
  <c r="K4916" i="6" s="1"/>
  <c r="L4916" i="6" s="1"/>
  <c r="J4913" i="6"/>
  <c r="K4913" i="6" s="1"/>
  <c r="L4913" i="6" s="1"/>
  <c r="J4912" i="6"/>
  <c r="K4912" i="6" s="1"/>
  <c r="L4912" i="6" s="1"/>
  <c r="J4909" i="6"/>
  <c r="K4909" i="6" s="1"/>
  <c r="L4909" i="6" s="1"/>
  <c r="J4908" i="6"/>
  <c r="K4908" i="6" s="1"/>
  <c r="L4908" i="6" s="1"/>
  <c r="J4905" i="6"/>
  <c r="K4905" i="6" s="1"/>
  <c r="J4904" i="6"/>
  <c r="K4904" i="6" s="1"/>
  <c r="L4904" i="6" s="1"/>
  <c r="J4901" i="6"/>
  <c r="K4901" i="6" s="1"/>
  <c r="L4901" i="6" s="1"/>
  <c r="J4900" i="6"/>
  <c r="K4900" i="6" s="1"/>
  <c r="L4900" i="6" s="1"/>
  <c r="J4897" i="6"/>
  <c r="K4897" i="6" s="1"/>
  <c r="J4896" i="6"/>
  <c r="K4896" i="6" s="1"/>
  <c r="J4893" i="6"/>
  <c r="K4893" i="6" s="1"/>
  <c r="L4893" i="6" s="1"/>
  <c r="J4892" i="6"/>
  <c r="K4892" i="6" s="1"/>
  <c r="J4889" i="6"/>
  <c r="K4889" i="6" s="1"/>
  <c r="J4888" i="6"/>
  <c r="K4888" i="6" s="1"/>
  <c r="L4888" i="6" s="1"/>
  <c r="J4885" i="6"/>
  <c r="K4885" i="6" s="1"/>
  <c r="L4885" i="6" s="1"/>
  <c r="J4884" i="6"/>
  <c r="K4884" i="6" s="1"/>
  <c r="L4884" i="6" s="1"/>
  <c r="J4881" i="6"/>
  <c r="K4881" i="6" s="1"/>
  <c r="J4880" i="6"/>
  <c r="K4880" i="6" s="1"/>
  <c r="L4880" i="6" s="1"/>
  <c r="J4877" i="6"/>
  <c r="K4877" i="6" s="1"/>
  <c r="L4877" i="6" s="1"/>
  <c r="J4876" i="6"/>
  <c r="K4876" i="6" s="1"/>
  <c r="L4876" i="6" s="1"/>
  <c r="J4873" i="6"/>
  <c r="K4873" i="6" s="1"/>
  <c r="L4873" i="6" s="1"/>
  <c r="J4872" i="6"/>
  <c r="K4872" i="6" s="1"/>
  <c r="L4872" i="6" s="1"/>
  <c r="J4869" i="6"/>
  <c r="K4869" i="6" s="1"/>
  <c r="L4869" i="6" s="1"/>
  <c r="J4868" i="6"/>
  <c r="K4868" i="6" s="1"/>
  <c r="L4868" i="6" s="1"/>
  <c r="J4865" i="6"/>
  <c r="K4865" i="6" s="1"/>
  <c r="J4864" i="6"/>
  <c r="K4864" i="6" s="1"/>
  <c r="L4864" i="6" s="1"/>
  <c r="J4861" i="6"/>
  <c r="K4861" i="6" s="1"/>
  <c r="L4861" i="6" s="1"/>
  <c r="J4860" i="6"/>
  <c r="K4860" i="6" s="1"/>
  <c r="L4860" i="6" s="1"/>
  <c r="J4857" i="6"/>
  <c r="K4857" i="6" s="1"/>
  <c r="L4857" i="6" s="1"/>
  <c r="J4856" i="6"/>
  <c r="K4856" i="6" s="1"/>
  <c r="L4856" i="6" s="1"/>
  <c r="J4853" i="6"/>
  <c r="K4853" i="6" s="1"/>
  <c r="L4853" i="6" s="1"/>
  <c r="J4852" i="6"/>
  <c r="K4852" i="6" s="1"/>
  <c r="L4852" i="6" s="1"/>
  <c r="J4849" i="6"/>
  <c r="K4849" i="6" s="1"/>
  <c r="L4849" i="6" s="1"/>
  <c r="J4848" i="6"/>
  <c r="K4848" i="6" s="1"/>
  <c r="L4848" i="6" s="1"/>
  <c r="J4845" i="6"/>
  <c r="K4845" i="6" s="1"/>
  <c r="L4845" i="6" s="1"/>
  <c r="J4844" i="6"/>
  <c r="K4844" i="6" s="1"/>
  <c r="J4841" i="6"/>
  <c r="K4841" i="6" s="1"/>
  <c r="L4841" i="6" s="1"/>
  <c r="J4840" i="6"/>
  <c r="K4840" i="6" s="1"/>
  <c r="L4840" i="6" s="1"/>
  <c r="J4837" i="6"/>
  <c r="K4837" i="6" s="1"/>
  <c r="L4837" i="6" s="1"/>
  <c r="J4836" i="6"/>
  <c r="K4836" i="6" s="1"/>
  <c r="L4836" i="6" s="1"/>
  <c r="J4833" i="6"/>
  <c r="K4833" i="6" s="1"/>
  <c r="L4833" i="6" s="1"/>
  <c r="J4832" i="6"/>
  <c r="K4832" i="6" s="1"/>
  <c r="L4832" i="6" s="1"/>
  <c r="J4829" i="6"/>
  <c r="K4829" i="6" s="1"/>
  <c r="L4829" i="6" s="1"/>
  <c r="J4828" i="6"/>
  <c r="K4828" i="6" s="1"/>
  <c r="L4828" i="6" s="1"/>
  <c r="J4825" i="6"/>
  <c r="K4825" i="6" s="1"/>
  <c r="L4825" i="6" s="1"/>
  <c r="J4824" i="6"/>
  <c r="K4824" i="6" s="1"/>
  <c r="L4824" i="6" s="1"/>
  <c r="J4821" i="6"/>
  <c r="K4821" i="6" s="1"/>
  <c r="L4821" i="6" s="1"/>
  <c r="J4820" i="6"/>
  <c r="K4820" i="6" s="1"/>
  <c r="L4820" i="6" s="1"/>
  <c r="J4817" i="6"/>
  <c r="K4817" i="6" s="1"/>
  <c r="L4817" i="6" s="1"/>
  <c r="J4816" i="6"/>
  <c r="K4816" i="6" s="1"/>
  <c r="L4816" i="6" s="1"/>
  <c r="J4813" i="6"/>
  <c r="K4813" i="6" s="1"/>
  <c r="L4813" i="6" s="1"/>
  <c r="J4812" i="6"/>
  <c r="K4812" i="6" s="1"/>
  <c r="L4812" i="6" s="1"/>
  <c r="J4809" i="6"/>
  <c r="K4809" i="6" s="1"/>
  <c r="L4809" i="6" s="1"/>
  <c r="J4808" i="6"/>
  <c r="K4808" i="6" s="1"/>
  <c r="L4808" i="6" s="1"/>
  <c r="J4805" i="6"/>
  <c r="K4805" i="6" s="1"/>
  <c r="L4805" i="6" s="1"/>
  <c r="J4804" i="6"/>
  <c r="K4804" i="6" s="1"/>
  <c r="L4804" i="6" s="1"/>
  <c r="J4801" i="6"/>
  <c r="K4801" i="6" s="1"/>
  <c r="L4801" i="6" s="1"/>
  <c r="J4800" i="6"/>
  <c r="K4800" i="6" s="1"/>
  <c r="L4800" i="6" s="1"/>
  <c r="J4799" i="6"/>
  <c r="K4799" i="6" s="1"/>
  <c r="L4799" i="6" s="1"/>
  <c r="J4791" i="6"/>
  <c r="K4791" i="6" s="1"/>
  <c r="L4791" i="6" s="1"/>
  <c r="J4783" i="6"/>
  <c r="K4783" i="6" s="1"/>
  <c r="L4783" i="6" s="1"/>
  <c r="J4775" i="6"/>
  <c r="K4775" i="6" s="1"/>
  <c r="L4775" i="6" s="1"/>
  <c r="J4767" i="6"/>
  <c r="K4767" i="6" s="1"/>
  <c r="L4767" i="6" s="1"/>
  <c r="J4759" i="6"/>
  <c r="K4759" i="6" s="1"/>
  <c r="L4759" i="6" s="1"/>
  <c r="J4751" i="6"/>
  <c r="K4751" i="6" s="1"/>
  <c r="L4751" i="6" s="1"/>
  <c r="J4743" i="6"/>
  <c r="K4743" i="6" s="1"/>
  <c r="L4743" i="6" s="1"/>
  <c r="J4735" i="6"/>
  <c r="K4735" i="6" s="1"/>
  <c r="L4735" i="6" s="1"/>
  <c r="J4732" i="6"/>
  <c r="K4732" i="6" s="1"/>
  <c r="L4732" i="6" s="1"/>
  <c r="J4730" i="6"/>
  <c r="K4730" i="6" s="1"/>
  <c r="L4730" i="6" s="1"/>
  <c r="J4728" i="6"/>
  <c r="K4728" i="6" s="1"/>
  <c r="L4728" i="6" s="1"/>
  <c r="J4726" i="6"/>
  <c r="K4726" i="6" s="1"/>
  <c r="L4726" i="6" s="1"/>
  <c r="J4724" i="6"/>
  <c r="K4724" i="6" s="1"/>
  <c r="L4724" i="6" s="1"/>
  <c r="J4722" i="6"/>
  <c r="K4722" i="6" s="1"/>
  <c r="L4722" i="6" s="1"/>
  <c r="J4720" i="6"/>
  <c r="K4720" i="6" s="1"/>
  <c r="L4720" i="6" s="1"/>
  <c r="J4718" i="6"/>
  <c r="K4718" i="6" s="1"/>
  <c r="L4718" i="6" s="1"/>
  <c r="J4716" i="6"/>
  <c r="K4716" i="6" s="1"/>
  <c r="L4716" i="6" s="1"/>
  <c r="J4714" i="6"/>
  <c r="K4714" i="6" s="1"/>
  <c r="L4714" i="6" s="1"/>
  <c r="J4712" i="6"/>
  <c r="K4712" i="6" s="1"/>
  <c r="L4712" i="6" s="1"/>
  <c r="J4710" i="6"/>
  <c r="K4710" i="6" s="1"/>
  <c r="J4708" i="6"/>
  <c r="K4708" i="6" s="1"/>
  <c r="L4708" i="6" s="1"/>
  <c r="J4706" i="6"/>
  <c r="K4706" i="6" s="1"/>
  <c r="L4706" i="6" s="1"/>
  <c r="J4704" i="6"/>
  <c r="K4704" i="6" s="1"/>
  <c r="L4704" i="6" s="1"/>
  <c r="J4702" i="6"/>
  <c r="K4702" i="6" s="1"/>
  <c r="J4700" i="6"/>
  <c r="K4700" i="6" s="1"/>
  <c r="J4698" i="6"/>
  <c r="K4698" i="6" s="1"/>
  <c r="L4698" i="6" s="1"/>
  <c r="J4696" i="6"/>
  <c r="K4696" i="6" s="1"/>
  <c r="L4696" i="6" s="1"/>
  <c r="J4694" i="6"/>
  <c r="K4694" i="6" s="1"/>
  <c r="L4694" i="6" s="1"/>
  <c r="J4692" i="6"/>
  <c r="K4692" i="6" s="1"/>
  <c r="L4692" i="6" s="1"/>
  <c r="J4690" i="6"/>
  <c r="K4690" i="6" s="1"/>
  <c r="L4690" i="6" s="1"/>
  <c r="J4688" i="6"/>
  <c r="K4688" i="6" s="1"/>
  <c r="L4688" i="6" s="1"/>
  <c r="J4686" i="6"/>
  <c r="K4686" i="6" s="1"/>
  <c r="L4686" i="6" s="1"/>
  <c r="J4684" i="6"/>
  <c r="K4684" i="6" s="1"/>
  <c r="L4684" i="6" s="1"/>
  <c r="J4682" i="6"/>
  <c r="K4682" i="6" s="1"/>
  <c r="L4682" i="6" s="1"/>
  <c r="J4680" i="6"/>
  <c r="K4680" i="6" s="1"/>
  <c r="L4680" i="6" s="1"/>
  <c r="J4678" i="6"/>
  <c r="K4678" i="6" s="1"/>
  <c r="L4678" i="6" s="1"/>
  <c r="J4676" i="6"/>
  <c r="K4676" i="6" s="1"/>
  <c r="J4674" i="6"/>
  <c r="K4674" i="6" s="1"/>
  <c r="L4674" i="6" s="1"/>
  <c r="J4672" i="6"/>
  <c r="K4672" i="6" s="1"/>
  <c r="L4672" i="6" s="1"/>
  <c r="J4670" i="6"/>
  <c r="K4670" i="6" s="1"/>
  <c r="L4670" i="6" s="1"/>
  <c r="J4668" i="6"/>
  <c r="K4668" i="6" s="1"/>
  <c r="L4668" i="6" s="1"/>
  <c r="J4666" i="6"/>
  <c r="K4666" i="6" s="1"/>
  <c r="J4664" i="6"/>
  <c r="K4664" i="6" s="1"/>
  <c r="L4664" i="6" s="1"/>
  <c r="J4662" i="6"/>
  <c r="K4662" i="6" s="1"/>
  <c r="L4662" i="6" s="1"/>
  <c r="J4660" i="6"/>
  <c r="K4660" i="6" s="1"/>
  <c r="L4660" i="6" s="1"/>
  <c r="J4658" i="6"/>
  <c r="K4658" i="6" s="1"/>
  <c r="L4658" i="6" s="1"/>
  <c r="J4656" i="6"/>
  <c r="K4656" i="6" s="1"/>
  <c r="L4656" i="6" s="1"/>
  <c r="J4654" i="6"/>
  <c r="K4654" i="6" s="1"/>
  <c r="J4652" i="6"/>
  <c r="K4652" i="6" s="1"/>
  <c r="J4650" i="6"/>
  <c r="K4650" i="6" s="1"/>
  <c r="J4648" i="6"/>
  <c r="K4648" i="6" s="1"/>
  <c r="L4648" i="6" s="1"/>
  <c r="J4646" i="6"/>
  <c r="K4646" i="6" s="1"/>
  <c r="L4646" i="6" s="1"/>
  <c r="J4644" i="6"/>
  <c r="K4644" i="6" s="1"/>
  <c r="L4644" i="6" s="1"/>
  <c r="J4642" i="6"/>
  <c r="K4642" i="6" s="1"/>
  <c r="L4642" i="6" s="1"/>
  <c r="J4640" i="6"/>
  <c r="K4640" i="6" s="1"/>
  <c r="L4640" i="6" s="1"/>
  <c r="J4638" i="6"/>
  <c r="K4638" i="6" s="1"/>
  <c r="L4638" i="6" s="1"/>
  <c r="J4634" i="6"/>
  <c r="K4634" i="6" s="1"/>
  <c r="L4634" i="6" s="1"/>
  <c r="J4630" i="6"/>
  <c r="K4630" i="6" s="1"/>
  <c r="J4626" i="6"/>
  <c r="K4626" i="6" s="1"/>
  <c r="J4622" i="6"/>
  <c r="K4622" i="6" s="1"/>
  <c r="L4622" i="6" s="1"/>
  <c r="J4618" i="6"/>
  <c r="K4618" i="6" s="1"/>
  <c r="J4612" i="6"/>
  <c r="K4612" i="6" s="1"/>
  <c r="L4612" i="6" s="1"/>
  <c r="J4608" i="6"/>
  <c r="K4608" i="6" s="1"/>
  <c r="L4608" i="6" s="1"/>
  <c r="J4604" i="6"/>
  <c r="K4604" i="6" s="1"/>
  <c r="L4604" i="6" s="1"/>
  <c r="J4600" i="6"/>
  <c r="K4600" i="6" s="1"/>
  <c r="L4600" i="6" s="1"/>
  <c r="J4594" i="6"/>
  <c r="K4594" i="6" s="1"/>
  <c r="J4590" i="6"/>
  <c r="K4590" i="6" s="1"/>
  <c r="L4590" i="6" s="1"/>
  <c r="J4586" i="6"/>
  <c r="K4586" i="6" s="1"/>
  <c r="L4586" i="6" s="1"/>
  <c r="J4582" i="6"/>
  <c r="K4582" i="6" s="1"/>
  <c r="L4582" i="6" s="1"/>
  <c r="J4578" i="6"/>
  <c r="K4578" i="6" s="1"/>
  <c r="L4578" i="6" s="1"/>
  <c r="J4572" i="6"/>
  <c r="K4572" i="6" s="1"/>
  <c r="L4572" i="6" s="1"/>
  <c r="J4570" i="6"/>
  <c r="K4570" i="6" s="1"/>
  <c r="L4570" i="6" s="1"/>
  <c r="J4566" i="6"/>
  <c r="K4566" i="6" s="1"/>
  <c r="L4566" i="6" s="1"/>
  <c r="J4560" i="6"/>
  <c r="K4560" i="6" s="1"/>
  <c r="J4556" i="6"/>
  <c r="K4556" i="6" s="1"/>
  <c r="L4556" i="6" s="1"/>
  <c r="J4552" i="6"/>
  <c r="K4552" i="6" s="1"/>
  <c r="L4552" i="6" s="1"/>
  <c r="J4548" i="6"/>
  <c r="K4548" i="6" s="1"/>
  <c r="L4548" i="6" s="1"/>
  <c r="J4544" i="6"/>
  <c r="K4544" i="6" s="1"/>
  <c r="L4544" i="6" s="1"/>
  <c r="J4540" i="6"/>
  <c r="K4540" i="6" s="1"/>
  <c r="L4540" i="6" s="1"/>
  <c r="J4534" i="6"/>
  <c r="K4534" i="6" s="1"/>
  <c r="L4534" i="6" s="1"/>
  <c r="J4530" i="6"/>
  <c r="K4530" i="6" s="1"/>
  <c r="L4530" i="6" s="1"/>
  <c r="J4526" i="6"/>
  <c r="K4526" i="6" s="1"/>
  <c r="L4526" i="6" s="1"/>
  <c r="J4522" i="6"/>
  <c r="K4522" i="6" s="1"/>
  <c r="J4516" i="6"/>
  <c r="K4516" i="6" s="1"/>
  <c r="L4516" i="6" s="1"/>
  <c r="J4512" i="6"/>
  <c r="K4512" i="6" s="1"/>
  <c r="L4512" i="6" s="1"/>
  <c r="J4508" i="6"/>
  <c r="K4508" i="6" s="1"/>
  <c r="L4508" i="6" s="1"/>
  <c r="J4504" i="6"/>
  <c r="K4504" i="6" s="1"/>
  <c r="L4504" i="6" s="1"/>
  <c r="J4500" i="6"/>
  <c r="K4500" i="6" s="1"/>
  <c r="L4500" i="6" s="1"/>
  <c r="J4496" i="6"/>
  <c r="K4496" i="6" s="1"/>
  <c r="L4496" i="6" s="1"/>
  <c r="J4490" i="6"/>
  <c r="K4490" i="6" s="1"/>
  <c r="L4490" i="6" s="1"/>
  <c r="J4486" i="6"/>
  <c r="K4486" i="6" s="1"/>
  <c r="L4486" i="6" s="1"/>
  <c r="J4482" i="6"/>
  <c r="K4482" i="6" s="1"/>
  <c r="L4482" i="6" s="1"/>
  <c r="J4478" i="6"/>
  <c r="K4478" i="6" s="1"/>
  <c r="L4478" i="6" s="1"/>
  <c r="J4474" i="6"/>
  <c r="K4474" i="6" s="1"/>
  <c r="L4474" i="6" s="1"/>
  <c r="J4470" i="6"/>
  <c r="K4470" i="6" s="1"/>
  <c r="L4470" i="6" s="1"/>
  <c r="J4464" i="6"/>
  <c r="K4464" i="6" s="1"/>
  <c r="L4464" i="6" s="1"/>
  <c r="J4460" i="6"/>
  <c r="K4460" i="6" s="1"/>
  <c r="L4460" i="6" s="1"/>
  <c r="J4456" i="6"/>
  <c r="K4456" i="6" s="1"/>
  <c r="L4456" i="6" s="1"/>
  <c r="J4452" i="6"/>
  <c r="K4452" i="6" s="1"/>
  <c r="L4452" i="6" s="1"/>
  <c r="J4448" i="6"/>
  <c r="K4448" i="6" s="1"/>
  <c r="L4448" i="6" s="1"/>
  <c r="J4442" i="6"/>
  <c r="K4442" i="6" s="1"/>
  <c r="L4442" i="6" s="1"/>
  <c r="J4438" i="6"/>
  <c r="K4438" i="6" s="1"/>
  <c r="L4438" i="6" s="1"/>
  <c r="J4434" i="6"/>
  <c r="K4434" i="6" s="1"/>
  <c r="L4434" i="6" s="1"/>
  <c r="J4430" i="6"/>
  <c r="K4430" i="6" s="1"/>
  <c r="L4430" i="6" s="1"/>
  <c r="J4424" i="6"/>
  <c r="K4424" i="6" s="1"/>
  <c r="L4424" i="6" s="1"/>
  <c r="J4420" i="6"/>
  <c r="K4420" i="6" s="1"/>
  <c r="L4420" i="6" s="1"/>
  <c r="J4416" i="6"/>
  <c r="K4416" i="6" s="1"/>
  <c r="L4416" i="6" s="1"/>
  <c r="J4412" i="6"/>
  <c r="K4412" i="6" s="1"/>
  <c r="L4412" i="6" s="1"/>
  <c r="J4408" i="6"/>
  <c r="K4408" i="6" s="1"/>
  <c r="J4404" i="6"/>
  <c r="K4404" i="6" s="1"/>
  <c r="L4404" i="6" s="1"/>
  <c r="J4398" i="6"/>
  <c r="K4398" i="6" s="1"/>
  <c r="J4394" i="6"/>
  <c r="K4394" i="6" s="1"/>
  <c r="L4394" i="6" s="1"/>
  <c r="J4390" i="6"/>
  <c r="K4390" i="6" s="1"/>
  <c r="J4386" i="6"/>
  <c r="K4386" i="6" s="1"/>
  <c r="L4386" i="6" s="1"/>
  <c r="J4382" i="6"/>
  <c r="K4382" i="6" s="1"/>
  <c r="L4382" i="6" s="1"/>
  <c r="J4378" i="6"/>
  <c r="K4378" i="6" s="1"/>
  <c r="L4378" i="6" s="1"/>
  <c r="J4372" i="6"/>
  <c r="K4372" i="6" s="1"/>
  <c r="L4372" i="6" s="1"/>
  <c r="J4368" i="6"/>
  <c r="K4368" i="6" s="1"/>
  <c r="L4368" i="6" s="1"/>
  <c r="J4364" i="6"/>
  <c r="K4364" i="6" s="1"/>
  <c r="L4364" i="6" s="1"/>
  <c r="J4360" i="6"/>
  <c r="K4360" i="6" s="1"/>
  <c r="L4360" i="6" s="1"/>
  <c r="J4356" i="6"/>
  <c r="K4356" i="6" s="1"/>
  <c r="J4352" i="6"/>
  <c r="K4352" i="6" s="1"/>
  <c r="L4352" i="6" s="1"/>
  <c r="J4346" i="6"/>
  <c r="K4346" i="6" s="1"/>
  <c r="L4346" i="6" s="1"/>
  <c r="J4342" i="6"/>
  <c r="K4342" i="6" s="1"/>
  <c r="L4342" i="6" s="1"/>
  <c r="J4338" i="6"/>
  <c r="K4338" i="6" s="1"/>
  <c r="L4338" i="6" s="1"/>
  <c r="J4334" i="6"/>
  <c r="K4334" i="6" s="1"/>
  <c r="L4334" i="6" s="1"/>
  <c r="J4330" i="6"/>
  <c r="K4330" i="6" s="1"/>
  <c r="L4330" i="6" s="1"/>
  <c r="J4324" i="6"/>
  <c r="K4324" i="6" s="1"/>
  <c r="L4324" i="6" s="1"/>
  <c r="J4320" i="6"/>
  <c r="K4320" i="6" s="1"/>
  <c r="L4320" i="6" s="1"/>
  <c r="J4316" i="6"/>
  <c r="K4316" i="6" s="1"/>
  <c r="L4316" i="6" s="1"/>
  <c r="J4312" i="6"/>
  <c r="K4312" i="6" s="1"/>
  <c r="L4312" i="6" s="1"/>
  <c r="J4308" i="6"/>
  <c r="K4308" i="6" s="1"/>
  <c r="L4308" i="6" s="1"/>
  <c r="J4302" i="6"/>
  <c r="K4302" i="6" s="1"/>
  <c r="L4302" i="6" s="1"/>
  <c r="J4298" i="6"/>
  <c r="K4298" i="6" s="1"/>
  <c r="L4298" i="6" s="1"/>
  <c r="J4294" i="6"/>
  <c r="K4294" i="6" s="1"/>
  <c r="J4290" i="6"/>
  <c r="K4290" i="6" s="1"/>
  <c r="L4290" i="6" s="1"/>
  <c r="J4284" i="6"/>
  <c r="K4284" i="6" s="1"/>
  <c r="L4284" i="6" s="1"/>
  <c r="J4280" i="6"/>
  <c r="K4280" i="6" s="1"/>
  <c r="L4280" i="6" s="1"/>
  <c r="J4276" i="6"/>
  <c r="K4276" i="6" s="1"/>
  <c r="J4272" i="6"/>
  <c r="K4272" i="6" s="1"/>
  <c r="L4272" i="6" s="1"/>
  <c r="J4268" i="6"/>
  <c r="K4268" i="6" s="1"/>
  <c r="L4268" i="6" s="1"/>
  <c r="J4262" i="6"/>
  <c r="K4262" i="6" s="1"/>
  <c r="L4262" i="6" s="1"/>
  <c r="J4258" i="6"/>
  <c r="K4258" i="6" s="1"/>
  <c r="J4254" i="6"/>
  <c r="K4254" i="6" s="1"/>
  <c r="L4254" i="6" s="1"/>
  <c r="J4250" i="6"/>
  <c r="K4250" i="6" s="1"/>
  <c r="L4250" i="6" s="1"/>
  <c r="J4246" i="6"/>
  <c r="K4246" i="6" s="1"/>
  <c r="J4242" i="6"/>
  <c r="K4242" i="6" s="1"/>
  <c r="L4242" i="6" s="1"/>
  <c r="J4236" i="6"/>
  <c r="K4236" i="6" s="1"/>
  <c r="L4236" i="6" s="1"/>
  <c r="J4232" i="6"/>
  <c r="K4232" i="6" s="1"/>
  <c r="L4232" i="6" s="1"/>
  <c r="J4228" i="6"/>
  <c r="K4228" i="6" s="1"/>
  <c r="L4228" i="6" s="1"/>
  <c r="J4224" i="6"/>
  <c r="K4224" i="6" s="1"/>
  <c r="L4224" i="6" s="1"/>
  <c r="J4220" i="6"/>
  <c r="K4220" i="6" s="1"/>
  <c r="L4220" i="6" s="1"/>
  <c r="J4216" i="6"/>
  <c r="K4216" i="6" s="1"/>
  <c r="L4216" i="6" s="1"/>
  <c r="J4212" i="6"/>
  <c r="K4212" i="6" s="1"/>
  <c r="L4212" i="6" s="1"/>
  <c r="J4206" i="6"/>
  <c r="K4206" i="6" s="1"/>
  <c r="L4206" i="6" s="1"/>
  <c r="J4202" i="6"/>
  <c r="K4202" i="6" s="1"/>
  <c r="L4202" i="6" s="1"/>
  <c r="J4198" i="6"/>
  <c r="K4198" i="6" s="1"/>
  <c r="L4198" i="6" s="1"/>
  <c r="J4194" i="6"/>
  <c r="K4194" i="6" s="1"/>
  <c r="L4194" i="6" s="1"/>
  <c r="J4188" i="6"/>
  <c r="K4188" i="6" s="1"/>
  <c r="L4188" i="6" s="1"/>
  <c r="J4184" i="6"/>
  <c r="K4184" i="6" s="1"/>
  <c r="L4184" i="6" s="1"/>
  <c r="J4180" i="6"/>
  <c r="K4180" i="6" s="1"/>
  <c r="L4180" i="6" s="1"/>
  <c r="J4176" i="6"/>
  <c r="K4176" i="6" s="1"/>
  <c r="J4172" i="6"/>
  <c r="K4172" i="6" s="1"/>
  <c r="L4172" i="6" s="1"/>
  <c r="J4168" i="6"/>
  <c r="K4168" i="6" s="1"/>
  <c r="L4168" i="6" s="1"/>
  <c r="J4164" i="6"/>
  <c r="K4164" i="6" s="1"/>
  <c r="J4158" i="6"/>
  <c r="K4158" i="6" s="1"/>
  <c r="J4154" i="6"/>
  <c r="K4154" i="6" s="1"/>
  <c r="L4154" i="6" s="1"/>
  <c r="J4150" i="6"/>
  <c r="K4150" i="6" s="1"/>
  <c r="J4146" i="6"/>
  <c r="K4146" i="6" s="1"/>
  <c r="L4146" i="6" s="1"/>
  <c r="J4142" i="6"/>
  <c r="K4142" i="6" s="1"/>
  <c r="L4142" i="6" s="1"/>
  <c r="J4138" i="6"/>
  <c r="K4138" i="6" s="1"/>
  <c r="L4138" i="6" s="1"/>
  <c r="J4134" i="6"/>
  <c r="K4134" i="6" s="1"/>
  <c r="L4134" i="6" s="1"/>
  <c r="J4128" i="6"/>
  <c r="K4128" i="6" s="1"/>
  <c r="L4128" i="6" s="1"/>
  <c r="J4124" i="6"/>
  <c r="K4124" i="6" s="1"/>
  <c r="L4124" i="6" s="1"/>
  <c r="J4120" i="6"/>
  <c r="K4120" i="6" s="1"/>
  <c r="L4120" i="6" s="1"/>
  <c r="J4116" i="6"/>
  <c r="K4116" i="6" s="1"/>
  <c r="J4112" i="6"/>
  <c r="K4112" i="6" s="1"/>
  <c r="J4106" i="6"/>
  <c r="K4106" i="6" s="1"/>
  <c r="J4102" i="6"/>
  <c r="K4102" i="6" s="1"/>
  <c r="J4098" i="6"/>
  <c r="K4098" i="6" s="1"/>
  <c r="L4098" i="6" s="1"/>
  <c r="J4094" i="6"/>
  <c r="K4094" i="6" s="1"/>
  <c r="L4094" i="6" s="1"/>
  <c r="J4090" i="6"/>
  <c r="K4090" i="6" s="1"/>
  <c r="L4090" i="6" s="1"/>
  <c r="J4084" i="6"/>
  <c r="K4084" i="6" s="1"/>
  <c r="L4084" i="6" s="1"/>
  <c r="J4080" i="6"/>
  <c r="K4080" i="6" s="1"/>
  <c r="L4080" i="6" s="1"/>
  <c r="J4076" i="6"/>
  <c r="K4076" i="6" s="1"/>
  <c r="J4072" i="6"/>
  <c r="K4072" i="6" s="1"/>
  <c r="L4072" i="6" s="1"/>
  <c r="J4066" i="6"/>
  <c r="K4066" i="6" s="1"/>
  <c r="L4066" i="6" s="1"/>
  <c r="J4062" i="6"/>
  <c r="K4062" i="6" s="1"/>
  <c r="J4058" i="6"/>
  <c r="K4058" i="6" s="1"/>
  <c r="L4058" i="6" s="1"/>
  <c r="J4054" i="6"/>
  <c r="K4054" i="6" s="1"/>
  <c r="L4054" i="6" s="1"/>
  <c r="J4050" i="6"/>
  <c r="K4050" i="6" s="1"/>
  <c r="L4050" i="6" s="1"/>
  <c r="J4044" i="6"/>
  <c r="K4044" i="6" s="1"/>
  <c r="L4044" i="6" s="1"/>
  <c r="J4040" i="6"/>
  <c r="K4040" i="6" s="1"/>
  <c r="J4036" i="6"/>
  <c r="K4036" i="6" s="1"/>
  <c r="L4036" i="6" s="1"/>
  <c r="J4032" i="6"/>
  <c r="K4032" i="6" s="1"/>
  <c r="J4026" i="6"/>
  <c r="K4026" i="6" s="1"/>
  <c r="L4026" i="6" s="1"/>
  <c r="J4022" i="6"/>
  <c r="K4022" i="6" s="1"/>
  <c r="L4022" i="6" s="1"/>
  <c r="J4018" i="6"/>
  <c r="K4018" i="6" s="1"/>
  <c r="L4018" i="6" s="1"/>
  <c r="J4014" i="6"/>
  <c r="K4014" i="6" s="1"/>
  <c r="L4014" i="6" s="1"/>
  <c r="J4010" i="6"/>
  <c r="K4010" i="6" s="1"/>
  <c r="L4010" i="6" s="1"/>
  <c r="J4006" i="6"/>
  <c r="K4006" i="6" s="1"/>
  <c r="J4000" i="6"/>
  <c r="K4000" i="6" s="1"/>
  <c r="L4000" i="6" s="1"/>
  <c r="J3996" i="6"/>
  <c r="K3996" i="6" s="1"/>
  <c r="J3992" i="6"/>
  <c r="K3992" i="6" s="1"/>
  <c r="L3992" i="6" s="1"/>
  <c r="J3988" i="6"/>
  <c r="K3988" i="6" s="1"/>
  <c r="L3988" i="6" s="1"/>
  <c r="J3984" i="6"/>
  <c r="K3984" i="6" s="1"/>
  <c r="L3984" i="6" s="1"/>
  <c r="J3980" i="6"/>
  <c r="K3980" i="6" s="1"/>
  <c r="L3980" i="6" s="1"/>
  <c r="J3976" i="6"/>
  <c r="K3976" i="6" s="1"/>
  <c r="L3976" i="6" s="1"/>
  <c r="J3972" i="6"/>
  <c r="K3972" i="6" s="1"/>
  <c r="L3972" i="6" s="1"/>
  <c r="J3966" i="6"/>
  <c r="K3966" i="6" s="1"/>
  <c r="L3966" i="6" s="1"/>
  <c r="J3962" i="6"/>
  <c r="K3962" i="6" s="1"/>
  <c r="L3962" i="6" s="1"/>
  <c r="J3958" i="6"/>
  <c r="K3958" i="6" s="1"/>
  <c r="J3954" i="6"/>
  <c r="K3954" i="6" s="1"/>
  <c r="L3954" i="6" s="1"/>
  <c r="J3948" i="6"/>
  <c r="K3948" i="6" s="1"/>
  <c r="L3948" i="6" s="1"/>
  <c r="J3944" i="6"/>
  <c r="K3944" i="6" s="1"/>
  <c r="L3944" i="6" s="1"/>
  <c r="J3940" i="6"/>
  <c r="K3940" i="6" s="1"/>
  <c r="L3940" i="6" s="1"/>
  <c r="J3934" i="6"/>
  <c r="K3934" i="6" s="1"/>
  <c r="L3934" i="6" s="1"/>
  <c r="J3930" i="6"/>
  <c r="K3930" i="6" s="1"/>
  <c r="L3930" i="6" s="1"/>
  <c r="J3926" i="6"/>
  <c r="K3926" i="6" s="1"/>
  <c r="L3926" i="6" s="1"/>
  <c r="J3922" i="6"/>
  <c r="K3922" i="6" s="1"/>
  <c r="L3922" i="6" s="1"/>
  <c r="J3916" i="6"/>
  <c r="K3916" i="6" s="1"/>
  <c r="L3916" i="6" s="1"/>
  <c r="J3912" i="6"/>
  <c r="K3912" i="6" s="1"/>
  <c r="L3912" i="6" s="1"/>
  <c r="J3908" i="6"/>
  <c r="K3908" i="6" s="1"/>
  <c r="J3904" i="6"/>
  <c r="K3904" i="6" s="1"/>
  <c r="L3904" i="6" s="1"/>
  <c r="J3900" i="6"/>
  <c r="K3900" i="6" s="1"/>
  <c r="J3896" i="6"/>
  <c r="K3896" i="6" s="1"/>
  <c r="L3896" i="6" s="1"/>
  <c r="J3890" i="6"/>
  <c r="K3890" i="6" s="1"/>
  <c r="J3886" i="6"/>
  <c r="K3886" i="6" s="1"/>
  <c r="L3886" i="6" s="1"/>
  <c r="J3882" i="6"/>
  <c r="K3882" i="6" s="1"/>
  <c r="L3882" i="6" s="1"/>
  <c r="J3878" i="6"/>
  <c r="K3878" i="6" s="1"/>
  <c r="L3878" i="6" s="1"/>
  <c r="J3872" i="6"/>
  <c r="K3872" i="6" s="1"/>
  <c r="L3872" i="6" s="1"/>
  <c r="J3868" i="6"/>
  <c r="K3868" i="6" s="1"/>
  <c r="L3868" i="6" s="1"/>
  <c r="J3864" i="6"/>
  <c r="K3864" i="6" s="1"/>
  <c r="L3864" i="6" s="1"/>
  <c r="J3860" i="6"/>
  <c r="K3860" i="6" s="1"/>
  <c r="L3860" i="6" s="1"/>
  <c r="J3856" i="6"/>
  <c r="K3856" i="6" s="1"/>
  <c r="L3856" i="6" s="1"/>
  <c r="J3852" i="6"/>
  <c r="K3852" i="6" s="1"/>
  <c r="J3848" i="6"/>
  <c r="K3848" i="6" s="1"/>
  <c r="L3848" i="6" s="1"/>
  <c r="J3842" i="6"/>
  <c r="K3842" i="6" s="1"/>
  <c r="L3842" i="6" s="1"/>
  <c r="J3838" i="6"/>
  <c r="K3838" i="6" s="1"/>
  <c r="L3838" i="6" s="1"/>
  <c r="J3834" i="6"/>
  <c r="K3834" i="6" s="1"/>
  <c r="L3834" i="6" s="1"/>
  <c r="J3830" i="6"/>
  <c r="K3830" i="6" s="1"/>
  <c r="L3830" i="6" s="1"/>
  <c r="J3824" i="6"/>
  <c r="K3824" i="6" s="1"/>
  <c r="L3824" i="6" s="1"/>
  <c r="J3820" i="6"/>
  <c r="K3820" i="6" s="1"/>
  <c r="J3816" i="6"/>
  <c r="K3816" i="6" s="1"/>
  <c r="L3816" i="6" s="1"/>
  <c r="J3812" i="6"/>
  <c r="K3812" i="6" s="1"/>
  <c r="L3812" i="6" s="1"/>
  <c r="J3808" i="6"/>
  <c r="K3808" i="6" s="1"/>
  <c r="L3808" i="6" s="1"/>
  <c r="J3802" i="6"/>
  <c r="K3802" i="6" s="1"/>
  <c r="L3802" i="6" s="1"/>
  <c r="J3798" i="6"/>
  <c r="K3798" i="6" s="1"/>
  <c r="L3798" i="6" s="1"/>
  <c r="J3794" i="6"/>
  <c r="K3794" i="6" s="1"/>
  <c r="L3794" i="6" s="1"/>
  <c r="J3790" i="6"/>
  <c r="K3790" i="6" s="1"/>
  <c r="J3786" i="6"/>
  <c r="K3786" i="6" s="1"/>
  <c r="J4910" i="6"/>
  <c r="K4910" i="6" s="1"/>
  <c r="L4910" i="6" s="1"/>
  <c r="J4902" i="6"/>
  <c r="K4902" i="6" s="1"/>
  <c r="J4890" i="6"/>
  <c r="K4890" i="6" s="1"/>
  <c r="L4890" i="6" s="1"/>
  <c r="J4878" i="6"/>
  <c r="K4878" i="6" s="1"/>
  <c r="L4878" i="6" s="1"/>
  <c r="J4850" i="6"/>
  <c r="K4850" i="6" s="1"/>
  <c r="L4850" i="6" s="1"/>
  <c r="J4838" i="6"/>
  <c r="K4838" i="6" s="1"/>
  <c r="L4838" i="6" s="1"/>
  <c r="J4779" i="6"/>
  <c r="K4779" i="6" s="1"/>
  <c r="L4779" i="6" s="1"/>
  <c r="J4747" i="6"/>
  <c r="K4747" i="6" s="1"/>
  <c r="L4747" i="6" s="1"/>
  <c r="J4729" i="6"/>
  <c r="K4729" i="6" s="1"/>
  <c r="L4729" i="6" s="1"/>
  <c r="J4721" i="6"/>
  <c r="K4721" i="6" s="1"/>
  <c r="L4721" i="6" s="1"/>
  <c r="J4713" i="6"/>
  <c r="K4713" i="6" s="1"/>
  <c r="L4713" i="6" s="1"/>
  <c r="J4705" i="6"/>
  <c r="K4705" i="6" s="1"/>
  <c r="L4705" i="6" s="1"/>
  <c r="J4697" i="6"/>
  <c r="K4697" i="6" s="1"/>
  <c r="L4697" i="6" s="1"/>
  <c r="J4689" i="6"/>
  <c r="K4689" i="6" s="1"/>
  <c r="L4689" i="6" s="1"/>
  <c r="J4681" i="6"/>
  <c r="K4681" i="6" s="1"/>
  <c r="L4681" i="6" s="1"/>
  <c r="J4673" i="6"/>
  <c r="K4673" i="6" s="1"/>
  <c r="L4673" i="6" s="1"/>
  <c r="J4665" i="6"/>
  <c r="K4665" i="6" s="1"/>
  <c r="L4665" i="6" s="1"/>
  <c r="J4657" i="6"/>
  <c r="K4657" i="6" s="1"/>
  <c r="L4657" i="6" s="1"/>
  <c r="J4649" i="6"/>
  <c r="K4649" i="6" s="1"/>
  <c r="J4641" i="6"/>
  <c r="K4641" i="6" s="1"/>
  <c r="L4641" i="6" s="1"/>
  <c r="J4633" i="6"/>
  <c r="K4633" i="6" s="1"/>
  <c r="J4625" i="6"/>
  <c r="K4625" i="6" s="1"/>
  <c r="L4625" i="6" s="1"/>
  <c r="J4617" i="6"/>
  <c r="K4617" i="6" s="1"/>
  <c r="L4617" i="6" s="1"/>
  <c r="J4609" i="6"/>
  <c r="K4609" i="6" s="1"/>
  <c r="L4609" i="6" s="1"/>
  <c r="J4601" i="6"/>
  <c r="K4601" i="6" s="1"/>
  <c r="L4601" i="6" s="1"/>
  <c r="J4593" i="6"/>
  <c r="K4593" i="6" s="1"/>
  <c r="J4585" i="6"/>
  <c r="K4585" i="6" s="1"/>
  <c r="L4585" i="6" s="1"/>
  <c r="J4577" i="6"/>
  <c r="K4577" i="6" s="1"/>
  <c r="J4569" i="6"/>
  <c r="K4569" i="6" s="1"/>
  <c r="L4569" i="6" s="1"/>
  <c r="J4561" i="6"/>
  <c r="K4561" i="6" s="1"/>
  <c r="L4561" i="6" s="1"/>
  <c r="J4553" i="6"/>
  <c r="K4553" i="6" s="1"/>
  <c r="L4553" i="6" s="1"/>
  <c r="J4545" i="6"/>
  <c r="K4545" i="6" s="1"/>
  <c r="L4545" i="6" s="1"/>
  <c r="J4537" i="6"/>
  <c r="K4537" i="6" s="1"/>
  <c r="L4537" i="6" s="1"/>
  <c r="J4529" i="6"/>
  <c r="K4529" i="6" s="1"/>
  <c r="L4529" i="6" s="1"/>
  <c r="J4521" i="6"/>
  <c r="K4521" i="6" s="1"/>
  <c r="L4521" i="6" s="1"/>
  <c r="J4513" i="6"/>
  <c r="K4513" i="6" s="1"/>
  <c r="L4513" i="6" s="1"/>
  <c r="J4505" i="6"/>
  <c r="K4505" i="6" s="1"/>
  <c r="L4505" i="6" s="1"/>
  <c r="J4497" i="6"/>
  <c r="K4497" i="6" s="1"/>
  <c r="L4497" i="6" s="1"/>
  <c r="J4489" i="6"/>
  <c r="K4489" i="6" s="1"/>
  <c r="L4489" i="6" s="1"/>
  <c r="J4481" i="6"/>
  <c r="K4481" i="6" s="1"/>
  <c r="L4481" i="6" s="1"/>
  <c r="J4473" i="6"/>
  <c r="K4473" i="6" s="1"/>
  <c r="L4473" i="6" s="1"/>
  <c r="J4465" i="6"/>
  <c r="K4465" i="6" s="1"/>
  <c r="L4465" i="6" s="1"/>
  <c r="J4457" i="6"/>
  <c r="K4457" i="6" s="1"/>
  <c r="L4457" i="6" s="1"/>
  <c r="J4449" i="6"/>
  <c r="K4449" i="6" s="1"/>
  <c r="L4449" i="6" s="1"/>
  <c r="J4441" i="6"/>
  <c r="K4441" i="6" s="1"/>
  <c r="L4441" i="6" s="1"/>
  <c r="J4433" i="6"/>
  <c r="K4433" i="6" s="1"/>
  <c r="L4433" i="6" s="1"/>
  <c r="J4425" i="6"/>
  <c r="K4425" i="6" s="1"/>
  <c r="L4425" i="6" s="1"/>
  <c r="J4417" i="6"/>
  <c r="K4417" i="6" s="1"/>
  <c r="J4409" i="6"/>
  <c r="K4409" i="6" s="1"/>
  <c r="L4409" i="6" s="1"/>
  <c r="J4401" i="6"/>
  <c r="K4401" i="6" s="1"/>
  <c r="L4401" i="6" s="1"/>
  <c r="J4393" i="6"/>
  <c r="K4393" i="6" s="1"/>
  <c r="L4393" i="6" s="1"/>
  <c r="J4385" i="6"/>
  <c r="K4385" i="6" s="1"/>
  <c r="J4377" i="6"/>
  <c r="K4377" i="6" s="1"/>
  <c r="J4369" i="6"/>
  <c r="K4369" i="6" s="1"/>
  <c r="J4361" i="6"/>
  <c r="K4361" i="6" s="1"/>
  <c r="J4353" i="6"/>
  <c r="K4353" i="6" s="1"/>
  <c r="L4353" i="6" s="1"/>
  <c r="J4345" i="6"/>
  <c r="K4345" i="6" s="1"/>
  <c r="J4337" i="6"/>
  <c r="K4337" i="6" s="1"/>
  <c r="L4337" i="6" s="1"/>
  <c r="J4329" i="6"/>
  <c r="K4329" i="6" s="1"/>
  <c r="L4329" i="6" s="1"/>
  <c r="J4321" i="6"/>
  <c r="K4321" i="6" s="1"/>
  <c r="L4321" i="6" s="1"/>
  <c r="J4313" i="6"/>
  <c r="K4313" i="6" s="1"/>
  <c r="L4313" i="6" s="1"/>
  <c r="J4305" i="6"/>
  <c r="K4305" i="6" s="1"/>
  <c r="L4305" i="6" s="1"/>
  <c r="J4297" i="6"/>
  <c r="K4297" i="6" s="1"/>
  <c r="L4297" i="6" s="1"/>
  <c r="J4289" i="6"/>
  <c r="K4289" i="6" s="1"/>
  <c r="L4289" i="6" s="1"/>
  <c r="J4281" i="6"/>
  <c r="K4281" i="6" s="1"/>
  <c r="L4281" i="6" s="1"/>
  <c r="J4273" i="6"/>
  <c r="K4273" i="6" s="1"/>
  <c r="L4273" i="6" s="1"/>
  <c r="J4265" i="6"/>
  <c r="K4265" i="6" s="1"/>
  <c r="L4265" i="6" s="1"/>
  <c r="J4257" i="6"/>
  <c r="K4257" i="6" s="1"/>
  <c r="L4257" i="6" s="1"/>
  <c r="J4249" i="6"/>
  <c r="K4249" i="6" s="1"/>
  <c r="L4249" i="6" s="1"/>
  <c r="J4241" i="6"/>
  <c r="K4241" i="6" s="1"/>
  <c r="L4241" i="6" s="1"/>
  <c r="J4233" i="6"/>
  <c r="K4233" i="6" s="1"/>
  <c r="L4233" i="6" s="1"/>
  <c r="J4225" i="6"/>
  <c r="K4225" i="6" s="1"/>
  <c r="L4225" i="6" s="1"/>
  <c r="J4217" i="6"/>
  <c r="K4217" i="6" s="1"/>
  <c r="L4217" i="6" s="1"/>
  <c r="J4209" i="6"/>
  <c r="K4209" i="6" s="1"/>
  <c r="L4209" i="6" s="1"/>
  <c r="J4201" i="6"/>
  <c r="K4201" i="6" s="1"/>
  <c r="L4201" i="6" s="1"/>
  <c r="J4193" i="6"/>
  <c r="K4193" i="6" s="1"/>
  <c r="L4193" i="6" s="1"/>
  <c r="J4185" i="6"/>
  <c r="K4185" i="6" s="1"/>
  <c r="L4185" i="6" s="1"/>
  <c r="J4177" i="6"/>
  <c r="K4177" i="6" s="1"/>
  <c r="L4177" i="6" s="1"/>
  <c r="J4169" i="6"/>
  <c r="K4169" i="6" s="1"/>
  <c r="L4169" i="6" s="1"/>
  <c r="J4161" i="6"/>
  <c r="K4161" i="6" s="1"/>
  <c r="L4161" i="6" s="1"/>
  <c r="J4153" i="6"/>
  <c r="K4153" i="6" s="1"/>
  <c r="J4145" i="6"/>
  <c r="K4145" i="6" s="1"/>
  <c r="L4145" i="6" s="1"/>
  <c r="J4137" i="6"/>
  <c r="K4137" i="6" s="1"/>
  <c r="L4137" i="6" s="1"/>
  <c r="J4129" i="6"/>
  <c r="K4129" i="6" s="1"/>
  <c r="L4129" i="6" s="1"/>
  <c r="J4121" i="6"/>
  <c r="K4121" i="6" s="1"/>
  <c r="L4121" i="6" s="1"/>
  <c r="J4113" i="6"/>
  <c r="K4113" i="6" s="1"/>
  <c r="J4105" i="6"/>
  <c r="K4105" i="6" s="1"/>
  <c r="L4105" i="6" s="1"/>
  <c r="J4097" i="6"/>
  <c r="K4097" i="6" s="1"/>
  <c r="L4097" i="6" s="1"/>
  <c r="J4089" i="6"/>
  <c r="K4089" i="6" s="1"/>
  <c r="L4089" i="6" s="1"/>
  <c r="J4081" i="6"/>
  <c r="K4081" i="6" s="1"/>
  <c r="L4081" i="6" s="1"/>
  <c r="J4073" i="6"/>
  <c r="K4073" i="6" s="1"/>
  <c r="J4065" i="6"/>
  <c r="K4065" i="6" s="1"/>
  <c r="J4057" i="6"/>
  <c r="K4057" i="6" s="1"/>
  <c r="L4057" i="6" s="1"/>
  <c r="J4049" i="6"/>
  <c r="K4049" i="6" s="1"/>
  <c r="L4049" i="6" s="1"/>
  <c r="J4041" i="6"/>
  <c r="K4041" i="6" s="1"/>
  <c r="L4041" i="6" s="1"/>
  <c r="J4033" i="6"/>
  <c r="K4033" i="6" s="1"/>
  <c r="L4033" i="6" s="1"/>
  <c r="J4025" i="6"/>
  <c r="K4025" i="6" s="1"/>
  <c r="L4025" i="6" s="1"/>
  <c r="J4017" i="6"/>
  <c r="K4017" i="6" s="1"/>
  <c r="J4009" i="6"/>
  <c r="K4009" i="6" s="1"/>
  <c r="L4009" i="6" s="1"/>
  <c r="J4001" i="6"/>
  <c r="K4001" i="6" s="1"/>
  <c r="L4001" i="6" s="1"/>
  <c r="J3993" i="6"/>
  <c r="K3993" i="6" s="1"/>
  <c r="J3985" i="6"/>
  <c r="K3985" i="6" s="1"/>
  <c r="J3977" i="6"/>
  <c r="K3977" i="6" s="1"/>
  <c r="L3977" i="6" s="1"/>
  <c r="J3969" i="6"/>
  <c r="K3969" i="6" s="1"/>
  <c r="J3961" i="6"/>
  <c r="K3961" i="6" s="1"/>
  <c r="L3961" i="6" s="1"/>
  <c r="J3953" i="6"/>
  <c r="K3953" i="6" s="1"/>
  <c r="J3945" i="6"/>
  <c r="K3945" i="6" s="1"/>
  <c r="L3945" i="6" s="1"/>
  <c r="J3937" i="6"/>
  <c r="K3937" i="6" s="1"/>
  <c r="L3937" i="6" s="1"/>
  <c r="J3929" i="6"/>
  <c r="K3929" i="6" s="1"/>
  <c r="J3921" i="6"/>
  <c r="K3921" i="6" s="1"/>
  <c r="L3921" i="6" s="1"/>
  <c r="J3913" i="6"/>
  <c r="K3913" i="6" s="1"/>
  <c r="L3913" i="6" s="1"/>
  <c r="J3905" i="6"/>
  <c r="K3905" i="6" s="1"/>
  <c r="L3905" i="6" s="1"/>
  <c r="J3897" i="6"/>
  <c r="K3897" i="6" s="1"/>
  <c r="L3897" i="6" s="1"/>
  <c r="J3889" i="6"/>
  <c r="K3889" i="6" s="1"/>
  <c r="L3889" i="6" s="1"/>
  <c r="J3881" i="6"/>
  <c r="K3881" i="6" s="1"/>
  <c r="L3881" i="6" s="1"/>
  <c r="J3873" i="6"/>
  <c r="K3873" i="6" s="1"/>
  <c r="L3873" i="6" s="1"/>
  <c r="J3865" i="6"/>
  <c r="K3865" i="6" s="1"/>
  <c r="L3865" i="6" s="1"/>
  <c r="J3857" i="6"/>
  <c r="K3857" i="6" s="1"/>
  <c r="L3857" i="6" s="1"/>
  <c r="J3849" i="6"/>
  <c r="K3849" i="6" s="1"/>
  <c r="L3849" i="6" s="1"/>
  <c r="J3841" i="6"/>
  <c r="K3841" i="6" s="1"/>
  <c r="L3841" i="6" s="1"/>
  <c r="J3833" i="6"/>
  <c r="K3833" i="6" s="1"/>
  <c r="L3833" i="6" s="1"/>
  <c r="J3825" i="6"/>
  <c r="K3825" i="6" s="1"/>
  <c r="L3825" i="6" s="1"/>
  <c r="J3817" i="6"/>
  <c r="K3817" i="6" s="1"/>
  <c r="L3817" i="6" s="1"/>
  <c r="J3809" i="6"/>
  <c r="K3809" i="6" s="1"/>
  <c r="L3809" i="6" s="1"/>
  <c r="J3801" i="6"/>
  <c r="K3801" i="6" s="1"/>
  <c r="L3801" i="6" s="1"/>
  <c r="J3793" i="6"/>
  <c r="K3793" i="6" s="1"/>
  <c r="L3793" i="6" s="1"/>
  <c r="J3785" i="6"/>
  <c r="K3785" i="6" s="1"/>
  <c r="L3785" i="6" s="1"/>
  <c r="J4047" i="6"/>
  <c r="K4047" i="6" s="1"/>
  <c r="L4047" i="6" s="1"/>
  <c r="J4031" i="6"/>
  <c r="K4031" i="6" s="1"/>
  <c r="L4031" i="6" s="1"/>
  <c r="J4023" i="6"/>
  <c r="K4023" i="6" s="1"/>
  <c r="L4023" i="6" s="1"/>
  <c r="J3947" i="6"/>
  <c r="K3947" i="6" s="1"/>
  <c r="L3947" i="6" s="1"/>
  <c r="J3939" i="6"/>
  <c r="K3939" i="6" s="1"/>
  <c r="J3915" i="6"/>
  <c r="K3915" i="6" s="1"/>
  <c r="L3915" i="6" s="1"/>
  <c r="J3907" i="6"/>
  <c r="K3907" i="6" s="1"/>
  <c r="L3907" i="6" s="1"/>
  <c r="J3883" i="6"/>
  <c r="K3883" i="6" s="1"/>
  <c r="L3883" i="6" s="1"/>
  <c r="J3859" i="6"/>
  <c r="K3859" i="6" s="1"/>
  <c r="L3859" i="6" s="1"/>
  <c r="J3851" i="6"/>
  <c r="K3851" i="6" s="1"/>
  <c r="L3851" i="6" s="1"/>
  <c r="J3795" i="6"/>
  <c r="K3795" i="6" s="1"/>
  <c r="J3787" i="6"/>
  <c r="K3787" i="6" s="1"/>
  <c r="L3787" i="6" s="1"/>
  <c r="J3943" i="6"/>
  <c r="K3943" i="6" s="1"/>
  <c r="L3943" i="6" s="1"/>
  <c r="J3927" i="6"/>
  <c r="K3927" i="6" s="1"/>
  <c r="L3927" i="6" s="1"/>
  <c r="J3919" i="6"/>
  <c r="K3919" i="6" s="1"/>
  <c r="L3919" i="6" s="1"/>
  <c r="J3879" i="6"/>
  <c r="K3879" i="6" s="1"/>
  <c r="L3879" i="6" s="1"/>
  <c r="J3855" i="6"/>
  <c r="K3855" i="6" s="1"/>
  <c r="L3855" i="6" s="1"/>
  <c r="J3847" i="6"/>
  <c r="K3847" i="6" s="1"/>
  <c r="J3783" i="6"/>
  <c r="K3783" i="6" s="1"/>
  <c r="J4787" i="6"/>
  <c r="K4787" i="6" s="1"/>
  <c r="L4787" i="6" s="1"/>
  <c r="J4755" i="6"/>
  <c r="K4755" i="6" s="1"/>
  <c r="L4755" i="6" s="1"/>
  <c r="J4727" i="6"/>
  <c r="K4727" i="6" s="1"/>
  <c r="L4727" i="6" s="1"/>
  <c r="J4719" i="6"/>
  <c r="K4719" i="6" s="1"/>
  <c r="L4719" i="6" s="1"/>
  <c r="J4711" i="6"/>
  <c r="K4711" i="6" s="1"/>
  <c r="L4711" i="6" s="1"/>
  <c r="J4703" i="6"/>
  <c r="K4703" i="6" s="1"/>
  <c r="L4703" i="6" s="1"/>
  <c r="J4695" i="6"/>
  <c r="K4695" i="6" s="1"/>
  <c r="J4687" i="6"/>
  <c r="K4687" i="6" s="1"/>
  <c r="L4687" i="6" s="1"/>
  <c r="J4679" i="6"/>
  <c r="K4679" i="6" s="1"/>
  <c r="J4671" i="6"/>
  <c r="K4671" i="6" s="1"/>
  <c r="L4671" i="6" s="1"/>
  <c r="J4663" i="6"/>
  <c r="K4663" i="6" s="1"/>
  <c r="L4663" i="6" s="1"/>
  <c r="J4655" i="6"/>
  <c r="K4655" i="6" s="1"/>
  <c r="L4655" i="6" s="1"/>
  <c r="J4647" i="6"/>
  <c r="K4647" i="6" s="1"/>
  <c r="L4647" i="6" s="1"/>
  <c r="J4639" i="6"/>
  <c r="K4639" i="6" s="1"/>
  <c r="J4631" i="6"/>
  <c r="K4631" i="6" s="1"/>
  <c r="J4623" i="6"/>
  <c r="K4623" i="6" s="1"/>
  <c r="L4623" i="6" s="1"/>
  <c r="J4615" i="6"/>
  <c r="K4615" i="6" s="1"/>
  <c r="L4615" i="6" s="1"/>
  <c r="J4607" i="6"/>
  <c r="K4607" i="6" s="1"/>
  <c r="L4607" i="6" s="1"/>
  <c r="J4599" i="6"/>
  <c r="K4599" i="6" s="1"/>
  <c r="L4599" i="6" s="1"/>
  <c r="J4591" i="6"/>
  <c r="K4591" i="6" s="1"/>
  <c r="L4591" i="6" s="1"/>
  <c r="J4583" i="6"/>
  <c r="K4583" i="6" s="1"/>
  <c r="L4583" i="6" s="1"/>
  <c r="J4575" i="6"/>
  <c r="K4575" i="6" s="1"/>
  <c r="L4575" i="6" s="1"/>
  <c r="J4567" i="6"/>
  <c r="K4567" i="6" s="1"/>
  <c r="L4567" i="6" s="1"/>
  <c r="J4559" i="6"/>
  <c r="K4559" i="6" s="1"/>
  <c r="L4559" i="6" s="1"/>
  <c r="J4551" i="6"/>
  <c r="K4551" i="6" s="1"/>
  <c r="L4551" i="6" s="1"/>
  <c r="J4543" i="6"/>
  <c r="K4543" i="6" s="1"/>
  <c r="J4535" i="6"/>
  <c r="K4535" i="6" s="1"/>
  <c r="L4535" i="6" s="1"/>
  <c r="J4527" i="6"/>
  <c r="K4527" i="6" s="1"/>
  <c r="L4527" i="6" s="1"/>
  <c r="J4519" i="6"/>
  <c r="K4519" i="6" s="1"/>
  <c r="L4519" i="6" s="1"/>
  <c r="J4511" i="6"/>
  <c r="K4511" i="6" s="1"/>
  <c r="L4511" i="6" s="1"/>
  <c r="J4503" i="6"/>
  <c r="K4503" i="6" s="1"/>
  <c r="L4503" i="6" s="1"/>
  <c r="J4495" i="6"/>
  <c r="K4495" i="6" s="1"/>
  <c r="L4495" i="6" s="1"/>
  <c r="J4487" i="6"/>
  <c r="K4487" i="6" s="1"/>
  <c r="L4487" i="6" s="1"/>
  <c r="J4479" i="6"/>
  <c r="K4479" i="6" s="1"/>
  <c r="L4479" i="6" s="1"/>
  <c r="J4471" i="6"/>
  <c r="K4471" i="6" s="1"/>
  <c r="L4471" i="6" s="1"/>
  <c r="J4463" i="6"/>
  <c r="K4463" i="6" s="1"/>
  <c r="L4463" i="6" s="1"/>
  <c r="J4455" i="6"/>
  <c r="K4455" i="6" s="1"/>
  <c r="J4447" i="6"/>
  <c r="K4447" i="6" s="1"/>
  <c r="L4447" i="6" s="1"/>
  <c r="J4439" i="6"/>
  <c r="K4439" i="6" s="1"/>
  <c r="L4439" i="6" s="1"/>
  <c r="J4431" i="6"/>
  <c r="K4431" i="6" s="1"/>
  <c r="L4431" i="6" s="1"/>
  <c r="J4423" i="6"/>
  <c r="K4423" i="6" s="1"/>
  <c r="L4423" i="6" s="1"/>
  <c r="J4415" i="6"/>
  <c r="K4415" i="6" s="1"/>
  <c r="L4415" i="6" s="1"/>
  <c r="J4407" i="6"/>
  <c r="K4407" i="6" s="1"/>
  <c r="L4407" i="6" s="1"/>
  <c r="J4399" i="6"/>
  <c r="K4399" i="6" s="1"/>
  <c r="L4399" i="6" s="1"/>
  <c r="J4391" i="6"/>
  <c r="K4391" i="6" s="1"/>
  <c r="J4383" i="6"/>
  <c r="K4383" i="6" s="1"/>
  <c r="L4383" i="6" s="1"/>
  <c r="J4375" i="6"/>
  <c r="K4375" i="6" s="1"/>
  <c r="L4375" i="6" s="1"/>
  <c r="J4367" i="6"/>
  <c r="K4367" i="6" s="1"/>
  <c r="L4367" i="6" s="1"/>
  <c r="J4359" i="6"/>
  <c r="K4359" i="6" s="1"/>
  <c r="L4359" i="6" s="1"/>
  <c r="J4351" i="6"/>
  <c r="K4351" i="6" s="1"/>
  <c r="L4351" i="6" s="1"/>
  <c r="J4343" i="6"/>
  <c r="K4343" i="6" s="1"/>
  <c r="J4335" i="6"/>
  <c r="K4335" i="6" s="1"/>
  <c r="L4335" i="6" s="1"/>
  <c r="J4327" i="6"/>
  <c r="K4327" i="6" s="1"/>
  <c r="L4327" i="6" s="1"/>
  <c r="J4319" i="6"/>
  <c r="K4319" i="6" s="1"/>
  <c r="L4319" i="6" s="1"/>
  <c r="J4311" i="6"/>
  <c r="K4311" i="6" s="1"/>
  <c r="L4311" i="6" s="1"/>
  <c r="J4303" i="6"/>
  <c r="K4303" i="6" s="1"/>
  <c r="L4303" i="6" s="1"/>
  <c r="J4295" i="6"/>
  <c r="K4295" i="6" s="1"/>
  <c r="L4295" i="6" s="1"/>
  <c r="J4287" i="6"/>
  <c r="K4287" i="6" s="1"/>
  <c r="L4287" i="6" s="1"/>
  <c r="J4279" i="6"/>
  <c r="K4279" i="6" s="1"/>
  <c r="J4271" i="6"/>
  <c r="K4271" i="6" s="1"/>
  <c r="L4271" i="6" s="1"/>
  <c r="J4263" i="6"/>
  <c r="K4263" i="6" s="1"/>
  <c r="L4263" i="6" s="1"/>
  <c r="J4255" i="6"/>
  <c r="K4255" i="6" s="1"/>
  <c r="L4255" i="6" s="1"/>
  <c r="J4247" i="6"/>
  <c r="K4247" i="6" s="1"/>
  <c r="L4247" i="6" s="1"/>
  <c r="J4239" i="6"/>
  <c r="K4239" i="6" s="1"/>
  <c r="L4239" i="6" s="1"/>
  <c r="J4231" i="6"/>
  <c r="K4231" i="6" s="1"/>
  <c r="L4231" i="6" s="1"/>
  <c r="J4223" i="6"/>
  <c r="K4223" i="6" s="1"/>
  <c r="L4223" i="6" s="1"/>
  <c r="J4215" i="6"/>
  <c r="K4215" i="6" s="1"/>
  <c r="L4215" i="6" s="1"/>
  <c r="J4207" i="6"/>
  <c r="K4207" i="6" s="1"/>
  <c r="L4207" i="6" s="1"/>
  <c r="J4199" i="6"/>
  <c r="K4199" i="6" s="1"/>
  <c r="L4199" i="6" s="1"/>
  <c r="J4191" i="6"/>
  <c r="K4191" i="6" s="1"/>
  <c r="L4191" i="6" s="1"/>
  <c r="J4183" i="6"/>
  <c r="K4183" i="6" s="1"/>
  <c r="L4183" i="6" s="1"/>
  <c r="J4175" i="6"/>
  <c r="K4175" i="6" s="1"/>
  <c r="L4175" i="6" s="1"/>
  <c r="J4167" i="6"/>
  <c r="K4167" i="6" s="1"/>
  <c r="L4167" i="6" s="1"/>
  <c r="J4159" i="6"/>
  <c r="K4159" i="6" s="1"/>
  <c r="J4151" i="6"/>
  <c r="K4151" i="6" s="1"/>
  <c r="L4151" i="6" s="1"/>
  <c r="J4143" i="6"/>
  <c r="K4143" i="6" s="1"/>
  <c r="L4143" i="6" s="1"/>
  <c r="J4135" i="6"/>
  <c r="K4135" i="6" s="1"/>
  <c r="L4135" i="6" s="1"/>
  <c r="J4127" i="6"/>
  <c r="K4127" i="6" s="1"/>
  <c r="L4127" i="6" s="1"/>
  <c r="J4119" i="6"/>
  <c r="K4119" i="6" s="1"/>
  <c r="L4119" i="6" s="1"/>
  <c r="J4111" i="6"/>
  <c r="K4111" i="6" s="1"/>
  <c r="J4103" i="6"/>
  <c r="K4103" i="6" s="1"/>
  <c r="L4103" i="6" s="1"/>
  <c r="J4095" i="6"/>
  <c r="K4095" i="6" s="1"/>
  <c r="L4095" i="6" s="1"/>
  <c r="J4087" i="6"/>
  <c r="K4087" i="6" s="1"/>
  <c r="L4087" i="6" s="1"/>
  <c r="J4079" i="6"/>
  <c r="K4079" i="6" s="1"/>
  <c r="L4079" i="6" s="1"/>
  <c r="J4071" i="6"/>
  <c r="K4071" i="6" s="1"/>
  <c r="L4071" i="6" s="1"/>
  <c r="J4063" i="6"/>
  <c r="K4063" i="6" s="1"/>
  <c r="L4063" i="6" s="1"/>
  <c r="J4055" i="6"/>
  <c r="K4055" i="6" s="1"/>
  <c r="L4055" i="6" s="1"/>
  <c r="J4039" i="6"/>
  <c r="K4039" i="6" s="1"/>
  <c r="L4039" i="6" s="1"/>
  <c r="J4015" i="6"/>
  <c r="K4015" i="6" s="1"/>
  <c r="L4015" i="6" s="1"/>
  <c r="J4007" i="6"/>
  <c r="K4007" i="6" s="1"/>
  <c r="L4007" i="6" s="1"/>
  <c r="J3999" i="6"/>
  <c r="K3999" i="6" s="1"/>
  <c r="L3999" i="6" s="1"/>
  <c r="J3995" i="6"/>
  <c r="K3995" i="6" s="1"/>
  <c r="L3995" i="6" s="1"/>
  <c r="J3987" i="6"/>
  <c r="K3987" i="6" s="1"/>
  <c r="L3987" i="6" s="1"/>
  <c r="J3979" i="6"/>
  <c r="K3979" i="6" s="1"/>
  <c r="L3979" i="6" s="1"/>
  <c r="J3971" i="6"/>
  <c r="K3971" i="6" s="1"/>
  <c r="L3971" i="6" s="1"/>
  <c r="J3963" i="6"/>
  <c r="K3963" i="6" s="1"/>
  <c r="L3963" i="6" s="1"/>
  <c r="J3955" i="6"/>
  <c r="K3955" i="6" s="1"/>
  <c r="L3955" i="6" s="1"/>
  <c r="J3931" i="6"/>
  <c r="K3931" i="6" s="1"/>
  <c r="L3931" i="6" s="1"/>
  <c r="J3923" i="6"/>
  <c r="K3923" i="6" s="1"/>
  <c r="L3923" i="6" s="1"/>
  <c r="J3899" i="6"/>
  <c r="K3899" i="6" s="1"/>
  <c r="L3899" i="6" s="1"/>
  <c r="J3891" i="6"/>
  <c r="K3891" i="6" s="1"/>
  <c r="L3891" i="6" s="1"/>
  <c r="J3875" i="6"/>
  <c r="K3875" i="6" s="1"/>
  <c r="L3875" i="6" s="1"/>
  <c r="J3867" i="6"/>
  <c r="K3867" i="6" s="1"/>
  <c r="J3843" i="6"/>
  <c r="K3843" i="6" s="1"/>
  <c r="L3843" i="6" s="1"/>
  <c r="J3835" i="6"/>
  <c r="K3835" i="6" s="1"/>
  <c r="L3835" i="6" s="1"/>
  <c r="J3827" i="6"/>
  <c r="K3827" i="6" s="1"/>
  <c r="J3819" i="6"/>
  <c r="K3819" i="6" s="1"/>
  <c r="L3819" i="6" s="1"/>
  <c r="J3811" i="6"/>
  <c r="K3811" i="6" s="1"/>
  <c r="L3811" i="6" s="1"/>
  <c r="J3803" i="6"/>
  <c r="K3803" i="6" s="1"/>
  <c r="L3803" i="6" s="1"/>
  <c r="J3991" i="6"/>
  <c r="K3991" i="6" s="1"/>
  <c r="L3991" i="6" s="1"/>
  <c r="J3951" i="6"/>
  <c r="K3951" i="6" s="1"/>
  <c r="L3951" i="6" s="1"/>
  <c r="J3887" i="6"/>
  <c r="K3887" i="6" s="1"/>
  <c r="J3863" i="6"/>
  <c r="K3863" i="6" s="1"/>
  <c r="L3863" i="6" s="1"/>
  <c r="J3807" i="6"/>
  <c r="K3807" i="6" s="1"/>
  <c r="L3807" i="6" s="1"/>
  <c r="J3791" i="6"/>
  <c r="K3791" i="6" s="1"/>
  <c r="L3791" i="6" s="1"/>
  <c r="J4795" i="6"/>
  <c r="K4795" i="6" s="1"/>
  <c r="L4795" i="6" s="1"/>
  <c r="J4763" i="6"/>
  <c r="K4763" i="6" s="1"/>
  <c r="L4763" i="6" s="1"/>
  <c r="J4733" i="6"/>
  <c r="K4733" i="6" s="1"/>
  <c r="L4733" i="6" s="1"/>
  <c r="J4725" i="6"/>
  <c r="K4725" i="6" s="1"/>
  <c r="L4725" i="6" s="1"/>
  <c r="J4717" i="6"/>
  <c r="K4717" i="6" s="1"/>
  <c r="L4717" i="6" s="1"/>
  <c r="J4709" i="6"/>
  <c r="K4709" i="6" s="1"/>
  <c r="L4709" i="6" s="1"/>
  <c r="J4701" i="6"/>
  <c r="K4701" i="6" s="1"/>
  <c r="L4701" i="6" s="1"/>
  <c r="J4693" i="6"/>
  <c r="K4693" i="6" s="1"/>
  <c r="L4693" i="6" s="1"/>
  <c r="J4685" i="6"/>
  <c r="K4685" i="6" s="1"/>
  <c r="L4685" i="6" s="1"/>
  <c r="J4677" i="6"/>
  <c r="K4677" i="6" s="1"/>
  <c r="L4677" i="6" s="1"/>
  <c r="J4669" i="6"/>
  <c r="K4669" i="6" s="1"/>
  <c r="J4661" i="6"/>
  <c r="K4661" i="6" s="1"/>
  <c r="L4661" i="6" s="1"/>
  <c r="J4653" i="6"/>
  <c r="K4653" i="6" s="1"/>
  <c r="J4645" i="6"/>
  <c r="K4645" i="6" s="1"/>
  <c r="J4637" i="6"/>
  <c r="K4637" i="6" s="1"/>
  <c r="L4637" i="6" s="1"/>
  <c r="J4629" i="6"/>
  <c r="K4629" i="6" s="1"/>
  <c r="L4629" i="6" s="1"/>
  <c r="J4621" i="6"/>
  <c r="K4621" i="6" s="1"/>
  <c r="L4621" i="6" s="1"/>
  <c r="J4613" i="6"/>
  <c r="K4613" i="6" s="1"/>
  <c r="L4613" i="6" s="1"/>
  <c r="J4605" i="6"/>
  <c r="K4605" i="6" s="1"/>
  <c r="L4605" i="6" s="1"/>
  <c r="J4597" i="6"/>
  <c r="K4597" i="6" s="1"/>
  <c r="L4597" i="6" s="1"/>
  <c r="J4589" i="6"/>
  <c r="K4589" i="6" s="1"/>
  <c r="L4589" i="6" s="1"/>
  <c r="J4581" i="6"/>
  <c r="K4581" i="6" s="1"/>
  <c r="L4581" i="6" s="1"/>
  <c r="J4573" i="6"/>
  <c r="K4573" i="6" s="1"/>
  <c r="L4573" i="6" s="1"/>
  <c r="J4565" i="6"/>
  <c r="K4565" i="6" s="1"/>
  <c r="L4565" i="6" s="1"/>
  <c r="J4557" i="6"/>
  <c r="K4557" i="6" s="1"/>
  <c r="L4557" i="6" s="1"/>
  <c r="J4549" i="6"/>
  <c r="K4549" i="6" s="1"/>
  <c r="J4541" i="6"/>
  <c r="K4541" i="6" s="1"/>
  <c r="L4541" i="6" s="1"/>
  <c r="J4533" i="6"/>
  <c r="K4533" i="6" s="1"/>
  <c r="L4533" i="6" s="1"/>
  <c r="J4525" i="6"/>
  <c r="K4525" i="6" s="1"/>
  <c r="L4525" i="6" s="1"/>
  <c r="J4517" i="6"/>
  <c r="K4517" i="6" s="1"/>
  <c r="L4517" i="6" s="1"/>
  <c r="J4509" i="6"/>
  <c r="K4509" i="6" s="1"/>
  <c r="L4509" i="6" s="1"/>
  <c r="J4501" i="6"/>
  <c r="K4501" i="6" s="1"/>
  <c r="L4501" i="6" s="1"/>
  <c r="J4493" i="6"/>
  <c r="K4493" i="6" s="1"/>
  <c r="L4493" i="6" s="1"/>
  <c r="J4485" i="6"/>
  <c r="K4485" i="6" s="1"/>
  <c r="L4485" i="6" s="1"/>
  <c r="J4477" i="6"/>
  <c r="K4477" i="6" s="1"/>
  <c r="L4477" i="6" s="1"/>
  <c r="J4469" i="6"/>
  <c r="K4469" i="6" s="1"/>
  <c r="L4469" i="6" s="1"/>
  <c r="J4461" i="6"/>
  <c r="K4461" i="6" s="1"/>
  <c r="L4461" i="6" s="1"/>
  <c r="J4453" i="6"/>
  <c r="K4453" i="6" s="1"/>
  <c r="J4445" i="6"/>
  <c r="K4445" i="6" s="1"/>
  <c r="J4437" i="6"/>
  <c r="K4437" i="6" s="1"/>
  <c r="L4437" i="6" s="1"/>
  <c r="J4429" i="6"/>
  <c r="K4429" i="6" s="1"/>
  <c r="J4421" i="6"/>
  <c r="K4421" i="6" s="1"/>
  <c r="L4421" i="6" s="1"/>
  <c r="J4413" i="6"/>
  <c r="K4413" i="6" s="1"/>
  <c r="L4413" i="6" s="1"/>
  <c r="J4405" i="6"/>
  <c r="K4405" i="6" s="1"/>
  <c r="J4397" i="6"/>
  <c r="K4397" i="6" s="1"/>
  <c r="L4397" i="6" s="1"/>
  <c r="J4389" i="6"/>
  <c r="K4389" i="6" s="1"/>
  <c r="L4389" i="6" s="1"/>
  <c r="J4381" i="6"/>
  <c r="K4381" i="6" s="1"/>
  <c r="L4381" i="6" s="1"/>
  <c r="J4373" i="6"/>
  <c r="K4373" i="6" s="1"/>
  <c r="L4373" i="6" s="1"/>
  <c r="J4365" i="6"/>
  <c r="K4365" i="6" s="1"/>
  <c r="L4365" i="6" s="1"/>
  <c r="J4357" i="6"/>
  <c r="K4357" i="6" s="1"/>
  <c r="L4357" i="6" s="1"/>
  <c r="J4349" i="6"/>
  <c r="K4349" i="6" s="1"/>
  <c r="L4349" i="6" s="1"/>
  <c r="J4341" i="6"/>
  <c r="K4341" i="6" s="1"/>
  <c r="J4333" i="6"/>
  <c r="K4333" i="6" s="1"/>
  <c r="L4333" i="6" s="1"/>
  <c r="J4325" i="6"/>
  <c r="K4325" i="6" s="1"/>
  <c r="L4325" i="6" s="1"/>
  <c r="J4317" i="6"/>
  <c r="K4317" i="6" s="1"/>
  <c r="L4317" i="6" s="1"/>
  <c r="J4309" i="6"/>
  <c r="K4309" i="6" s="1"/>
  <c r="L4309" i="6" s="1"/>
  <c r="J4301" i="6"/>
  <c r="K4301" i="6" s="1"/>
  <c r="L4301" i="6" s="1"/>
  <c r="J4293" i="6"/>
  <c r="K4293" i="6" s="1"/>
  <c r="L4293" i="6" s="1"/>
  <c r="J4285" i="6"/>
  <c r="K4285" i="6" s="1"/>
  <c r="J4277" i="6"/>
  <c r="K4277" i="6" s="1"/>
  <c r="L4277" i="6" s="1"/>
  <c r="J4269" i="6"/>
  <c r="K4269" i="6" s="1"/>
  <c r="J4261" i="6"/>
  <c r="K4261" i="6" s="1"/>
  <c r="L4261" i="6" s="1"/>
  <c r="J4253" i="6"/>
  <c r="K4253" i="6" s="1"/>
  <c r="L4253" i="6" s="1"/>
  <c r="J4245" i="6"/>
  <c r="K4245" i="6" s="1"/>
  <c r="J4237" i="6"/>
  <c r="K4237" i="6" s="1"/>
  <c r="L4237" i="6" s="1"/>
  <c r="J4229" i="6"/>
  <c r="K4229" i="6" s="1"/>
  <c r="L4229" i="6" s="1"/>
  <c r="J4221" i="6"/>
  <c r="K4221" i="6" s="1"/>
  <c r="L4221" i="6" s="1"/>
  <c r="J4213" i="6"/>
  <c r="K4213" i="6" s="1"/>
  <c r="L4213" i="6" s="1"/>
  <c r="J4205" i="6"/>
  <c r="K4205" i="6" s="1"/>
  <c r="L4205" i="6" s="1"/>
  <c r="J4197" i="6"/>
  <c r="K4197" i="6" s="1"/>
  <c r="L4197" i="6" s="1"/>
  <c r="J4189" i="6"/>
  <c r="K4189" i="6" s="1"/>
  <c r="L4189" i="6" s="1"/>
  <c r="J4181" i="6"/>
  <c r="K4181" i="6" s="1"/>
  <c r="L4181" i="6" s="1"/>
  <c r="J4173" i="6"/>
  <c r="K4173" i="6" s="1"/>
  <c r="L4173" i="6" s="1"/>
  <c r="J4165" i="6"/>
  <c r="K4165" i="6" s="1"/>
  <c r="L4165" i="6" s="1"/>
  <c r="J4157" i="6"/>
  <c r="K4157" i="6" s="1"/>
  <c r="L4157" i="6" s="1"/>
  <c r="J4149" i="6"/>
  <c r="K4149" i="6" s="1"/>
  <c r="L4149" i="6" s="1"/>
  <c r="J4141" i="6"/>
  <c r="K4141" i="6" s="1"/>
  <c r="L4141" i="6" s="1"/>
  <c r="J4133" i="6"/>
  <c r="K4133" i="6" s="1"/>
  <c r="L4133" i="6" s="1"/>
  <c r="J4125" i="6"/>
  <c r="K4125" i="6" s="1"/>
  <c r="L4125" i="6" s="1"/>
  <c r="J4117" i="6"/>
  <c r="K4117" i="6" s="1"/>
  <c r="L4117" i="6" s="1"/>
  <c r="J4109" i="6"/>
  <c r="K4109" i="6" s="1"/>
  <c r="L4109" i="6" s="1"/>
  <c r="J4101" i="6"/>
  <c r="K4101" i="6" s="1"/>
  <c r="L4101" i="6" s="1"/>
  <c r="J4093" i="6"/>
  <c r="K4093" i="6" s="1"/>
  <c r="L4093" i="6" s="1"/>
  <c r="J4085" i="6"/>
  <c r="K4085" i="6" s="1"/>
  <c r="L4085" i="6" s="1"/>
  <c r="J4077" i="6"/>
  <c r="K4077" i="6" s="1"/>
  <c r="L4077" i="6" s="1"/>
  <c r="J4069" i="6"/>
  <c r="K4069" i="6" s="1"/>
  <c r="L4069" i="6" s="1"/>
  <c r="J4061" i="6"/>
  <c r="K4061" i="6" s="1"/>
  <c r="J4053" i="6"/>
  <c r="K4053" i="6" s="1"/>
  <c r="L4053" i="6" s="1"/>
  <c r="J4045" i="6"/>
  <c r="K4045" i="6" s="1"/>
  <c r="L4045" i="6" s="1"/>
  <c r="J4037" i="6"/>
  <c r="K4037" i="6" s="1"/>
  <c r="L4037" i="6" s="1"/>
  <c r="J4029" i="6"/>
  <c r="K4029" i="6" s="1"/>
  <c r="L4029" i="6" s="1"/>
  <c r="J4021" i="6"/>
  <c r="K4021" i="6" s="1"/>
  <c r="L4021" i="6" s="1"/>
  <c r="J4013" i="6"/>
  <c r="K4013" i="6" s="1"/>
  <c r="L4013" i="6" s="1"/>
  <c r="J4005" i="6"/>
  <c r="K4005" i="6" s="1"/>
  <c r="L4005" i="6" s="1"/>
  <c r="J3997" i="6"/>
  <c r="K3997" i="6" s="1"/>
  <c r="L3997" i="6" s="1"/>
  <c r="J3989" i="6"/>
  <c r="K3989" i="6" s="1"/>
  <c r="L3989" i="6" s="1"/>
  <c r="J3981" i="6"/>
  <c r="K3981" i="6" s="1"/>
  <c r="L3981" i="6" s="1"/>
  <c r="J3973" i="6"/>
  <c r="K3973" i="6" s="1"/>
  <c r="L3973" i="6" s="1"/>
  <c r="J3965" i="6"/>
  <c r="K3965" i="6" s="1"/>
  <c r="L3965" i="6" s="1"/>
  <c r="J3957" i="6"/>
  <c r="K3957" i="6" s="1"/>
  <c r="L3957" i="6" s="1"/>
  <c r="J3949" i="6"/>
  <c r="K3949" i="6" s="1"/>
  <c r="J3941" i="6"/>
  <c r="K3941" i="6" s="1"/>
  <c r="L3941" i="6" s="1"/>
  <c r="J3933" i="6"/>
  <c r="K3933" i="6" s="1"/>
  <c r="L3933" i="6" s="1"/>
  <c r="J3925" i="6"/>
  <c r="K3925" i="6" s="1"/>
  <c r="L3925" i="6" s="1"/>
  <c r="J3917" i="6"/>
  <c r="K3917" i="6" s="1"/>
  <c r="L3917" i="6" s="1"/>
  <c r="J3909" i="6"/>
  <c r="K3909" i="6" s="1"/>
  <c r="L3909" i="6" s="1"/>
  <c r="J3901" i="6"/>
  <c r="K3901" i="6" s="1"/>
  <c r="L3901" i="6" s="1"/>
  <c r="J3893" i="6"/>
  <c r="K3893" i="6" s="1"/>
  <c r="J3885" i="6"/>
  <c r="K3885" i="6" s="1"/>
  <c r="L3885" i="6" s="1"/>
  <c r="J3877" i="6"/>
  <c r="K3877" i="6" s="1"/>
  <c r="L3877" i="6" s="1"/>
  <c r="J3869" i="6"/>
  <c r="K3869" i="6" s="1"/>
  <c r="L3869" i="6" s="1"/>
  <c r="J3861" i="6"/>
  <c r="K3861" i="6" s="1"/>
  <c r="J3853" i="6"/>
  <c r="K3853" i="6" s="1"/>
  <c r="L3853" i="6" s="1"/>
  <c r="J3845" i="6"/>
  <c r="K3845" i="6" s="1"/>
  <c r="J3837" i="6"/>
  <c r="K3837" i="6" s="1"/>
  <c r="L3837" i="6" s="1"/>
  <c r="J3829" i="6"/>
  <c r="K3829" i="6" s="1"/>
  <c r="L3829" i="6" s="1"/>
  <c r="J3821" i="6"/>
  <c r="K3821" i="6" s="1"/>
  <c r="L3821" i="6" s="1"/>
  <c r="J3813" i="6"/>
  <c r="K3813" i="6" s="1"/>
  <c r="L3813" i="6" s="1"/>
  <c r="J3805" i="6"/>
  <c r="K3805" i="6" s="1"/>
  <c r="L3805" i="6" s="1"/>
  <c r="J3797" i="6"/>
  <c r="K3797" i="6" s="1"/>
  <c r="L3797" i="6" s="1"/>
  <c r="J3789" i="6"/>
  <c r="K3789" i="6" s="1"/>
  <c r="L3789" i="6" s="1"/>
  <c r="J4019" i="6"/>
  <c r="K4019" i="6" s="1"/>
  <c r="L4019" i="6" s="1"/>
  <c r="J4011" i="6"/>
  <c r="K4011" i="6" s="1"/>
  <c r="L4011" i="6" s="1"/>
  <c r="J3983" i="6"/>
  <c r="K3983" i="6" s="1"/>
  <c r="J3975" i="6"/>
  <c r="K3975" i="6" s="1"/>
  <c r="L3975" i="6" s="1"/>
  <c r="J3967" i="6"/>
  <c r="K3967" i="6" s="1"/>
  <c r="L3967" i="6" s="1"/>
  <c r="J3935" i="6"/>
  <c r="K3935" i="6" s="1"/>
  <c r="L3935" i="6" s="1"/>
  <c r="J3871" i="6"/>
  <c r="K3871" i="6" s="1"/>
  <c r="L3871" i="6" s="1"/>
  <c r="J3831" i="6"/>
  <c r="K3831" i="6" s="1"/>
  <c r="L3831" i="6" s="1"/>
  <c r="J3823" i="6"/>
  <c r="K3823" i="6" s="1"/>
  <c r="L3823" i="6" s="1"/>
  <c r="J3815" i="6"/>
  <c r="K3815" i="6" s="1"/>
  <c r="J4771" i="6"/>
  <c r="K4771" i="6" s="1"/>
  <c r="L4771" i="6" s="1"/>
  <c r="J4739" i="6"/>
  <c r="K4739" i="6" s="1"/>
  <c r="L4739" i="6" s="1"/>
  <c r="J4731" i="6"/>
  <c r="K4731" i="6" s="1"/>
  <c r="L4731" i="6" s="1"/>
  <c r="J4723" i="6"/>
  <c r="K4723" i="6" s="1"/>
  <c r="L4723" i="6" s="1"/>
  <c r="J4715" i="6"/>
  <c r="K4715" i="6" s="1"/>
  <c r="L4715" i="6" s="1"/>
  <c r="J4707" i="6"/>
  <c r="K4707" i="6" s="1"/>
  <c r="L4707" i="6" s="1"/>
  <c r="J4699" i="6"/>
  <c r="K4699" i="6" s="1"/>
  <c r="L4699" i="6" s="1"/>
  <c r="J4691" i="6"/>
  <c r="K4691" i="6" s="1"/>
  <c r="J4683" i="6"/>
  <c r="K4683" i="6" s="1"/>
  <c r="L4683" i="6" s="1"/>
  <c r="J4675" i="6"/>
  <c r="K4675" i="6" s="1"/>
  <c r="L4675" i="6" s="1"/>
  <c r="J4667" i="6"/>
  <c r="K4667" i="6" s="1"/>
  <c r="J4659" i="6"/>
  <c r="K4659" i="6" s="1"/>
  <c r="L4659" i="6" s="1"/>
  <c r="J4651" i="6"/>
  <c r="K4651" i="6" s="1"/>
  <c r="J4643" i="6"/>
  <c r="K4643" i="6" s="1"/>
  <c r="J4635" i="6"/>
  <c r="K4635" i="6" s="1"/>
  <c r="L4635" i="6" s="1"/>
  <c r="J4627" i="6"/>
  <c r="K4627" i="6" s="1"/>
  <c r="L4627" i="6" s="1"/>
  <c r="J4619" i="6"/>
  <c r="K4619" i="6" s="1"/>
  <c r="L4619" i="6" s="1"/>
  <c r="J4611" i="6"/>
  <c r="K4611" i="6" s="1"/>
  <c r="L4611" i="6" s="1"/>
  <c r="J4603" i="6"/>
  <c r="K4603" i="6" s="1"/>
  <c r="L4603" i="6" s="1"/>
  <c r="J4595" i="6"/>
  <c r="K4595" i="6" s="1"/>
  <c r="L4595" i="6" s="1"/>
  <c r="J4587" i="6"/>
  <c r="K4587" i="6" s="1"/>
  <c r="J4579" i="6"/>
  <c r="K4579" i="6" s="1"/>
  <c r="J4571" i="6"/>
  <c r="K4571" i="6" s="1"/>
  <c r="L4571" i="6" s="1"/>
  <c r="J4563" i="6"/>
  <c r="K4563" i="6" s="1"/>
  <c r="L4563" i="6" s="1"/>
  <c r="J4555" i="6"/>
  <c r="K4555" i="6" s="1"/>
  <c r="L4555" i="6" s="1"/>
  <c r="J4547" i="6"/>
  <c r="K4547" i="6" s="1"/>
  <c r="L4547" i="6" s="1"/>
  <c r="J4539" i="6"/>
  <c r="K4539" i="6" s="1"/>
  <c r="L4539" i="6" s="1"/>
  <c r="J4531" i="6"/>
  <c r="K4531" i="6" s="1"/>
  <c r="L4531" i="6" s="1"/>
  <c r="J4523" i="6"/>
  <c r="K4523" i="6" s="1"/>
  <c r="L4523" i="6" s="1"/>
  <c r="J4515" i="6"/>
  <c r="K4515" i="6" s="1"/>
  <c r="L4515" i="6" s="1"/>
  <c r="J4507" i="6"/>
  <c r="K4507" i="6" s="1"/>
  <c r="L4507" i="6" s="1"/>
  <c r="J4499" i="6"/>
  <c r="K4499" i="6" s="1"/>
  <c r="L4499" i="6" s="1"/>
  <c r="J4491" i="6"/>
  <c r="K4491" i="6" s="1"/>
  <c r="L4491" i="6" s="1"/>
  <c r="J4483" i="6"/>
  <c r="K4483" i="6" s="1"/>
  <c r="L4483" i="6" s="1"/>
  <c r="J4475" i="6"/>
  <c r="K4475" i="6" s="1"/>
  <c r="L4475" i="6" s="1"/>
  <c r="J4467" i="6"/>
  <c r="K4467" i="6" s="1"/>
  <c r="L4467" i="6" s="1"/>
  <c r="J4459" i="6"/>
  <c r="K4459" i="6" s="1"/>
  <c r="L4459" i="6" s="1"/>
  <c r="J4451" i="6"/>
  <c r="K4451" i="6" s="1"/>
  <c r="J4443" i="6"/>
  <c r="K4443" i="6" s="1"/>
  <c r="L4443" i="6" s="1"/>
  <c r="J4435" i="6"/>
  <c r="K4435" i="6" s="1"/>
  <c r="L4435" i="6" s="1"/>
  <c r="J4427" i="6"/>
  <c r="K4427" i="6" s="1"/>
  <c r="L4427" i="6" s="1"/>
  <c r="J4419" i="6"/>
  <c r="K4419" i="6" s="1"/>
  <c r="L4419" i="6" s="1"/>
  <c r="J4411" i="6"/>
  <c r="K4411" i="6" s="1"/>
  <c r="L4411" i="6" s="1"/>
  <c r="J4403" i="6"/>
  <c r="K4403" i="6" s="1"/>
  <c r="L4403" i="6" s="1"/>
  <c r="J4395" i="6"/>
  <c r="K4395" i="6" s="1"/>
  <c r="L4395" i="6" s="1"/>
  <c r="J4387" i="6"/>
  <c r="K4387" i="6" s="1"/>
  <c r="L4387" i="6" s="1"/>
  <c r="J4379" i="6"/>
  <c r="K4379" i="6" s="1"/>
  <c r="L4379" i="6" s="1"/>
  <c r="J4371" i="6"/>
  <c r="K4371" i="6" s="1"/>
  <c r="L4371" i="6" s="1"/>
  <c r="J4363" i="6"/>
  <c r="K4363" i="6" s="1"/>
  <c r="L4363" i="6" s="1"/>
  <c r="J4355" i="6"/>
  <c r="K4355" i="6" s="1"/>
  <c r="J4347" i="6"/>
  <c r="K4347" i="6" s="1"/>
  <c r="J4339" i="6"/>
  <c r="K4339" i="6" s="1"/>
  <c r="L4339" i="6" s="1"/>
  <c r="J4331" i="6"/>
  <c r="K4331" i="6" s="1"/>
  <c r="L4331" i="6" s="1"/>
  <c r="J4323" i="6"/>
  <c r="K4323" i="6" s="1"/>
  <c r="L4323" i="6" s="1"/>
  <c r="J4315" i="6"/>
  <c r="K4315" i="6" s="1"/>
  <c r="L4315" i="6" s="1"/>
  <c r="J4307" i="6"/>
  <c r="K4307" i="6" s="1"/>
  <c r="L4307" i="6" s="1"/>
  <c r="J4299" i="6"/>
  <c r="K4299" i="6" s="1"/>
  <c r="L4299" i="6" s="1"/>
  <c r="J4291" i="6"/>
  <c r="K4291" i="6" s="1"/>
  <c r="J4283" i="6"/>
  <c r="K4283" i="6" s="1"/>
  <c r="L4283" i="6" s="1"/>
  <c r="J4275" i="6"/>
  <c r="K4275" i="6" s="1"/>
  <c r="L4275" i="6" s="1"/>
  <c r="J4267" i="6"/>
  <c r="K4267" i="6" s="1"/>
  <c r="J4259" i="6"/>
  <c r="K4259" i="6" s="1"/>
  <c r="J4251" i="6"/>
  <c r="K4251" i="6" s="1"/>
  <c r="L4251" i="6" s="1"/>
  <c r="J4243" i="6"/>
  <c r="K4243" i="6" s="1"/>
  <c r="J4235" i="6"/>
  <c r="K4235" i="6" s="1"/>
  <c r="J4227" i="6"/>
  <c r="K4227" i="6" s="1"/>
  <c r="L4227" i="6" s="1"/>
  <c r="J4219" i="6"/>
  <c r="K4219" i="6" s="1"/>
  <c r="L4219" i="6" s="1"/>
  <c r="J4211" i="6"/>
  <c r="K4211" i="6" s="1"/>
  <c r="L4211" i="6" s="1"/>
  <c r="J4203" i="6"/>
  <c r="K4203" i="6" s="1"/>
  <c r="L4203" i="6" s="1"/>
  <c r="J4195" i="6"/>
  <c r="K4195" i="6" s="1"/>
  <c r="J4187" i="6"/>
  <c r="K4187" i="6" s="1"/>
  <c r="L4187" i="6" s="1"/>
  <c r="J4179" i="6"/>
  <c r="K4179" i="6" s="1"/>
  <c r="L4179" i="6" s="1"/>
  <c r="J4171" i="6"/>
  <c r="K4171" i="6" s="1"/>
  <c r="L4171" i="6" s="1"/>
  <c r="J4163" i="6"/>
  <c r="K4163" i="6" s="1"/>
  <c r="L4163" i="6" s="1"/>
  <c r="J4155" i="6"/>
  <c r="K4155" i="6" s="1"/>
  <c r="L4155" i="6" s="1"/>
  <c r="J4147" i="6"/>
  <c r="K4147" i="6" s="1"/>
  <c r="L4147" i="6" s="1"/>
  <c r="J4139" i="6"/>
  <c r="K4139" i="6" s="1"/>
  <c r="L4139" i="6" s="1"/>
  <c r="J4131" i="6"/>
  <c r="K4131" i="6" s="1"/>
  <c r="L4131" i="6" s="1"/>
  <c r="J4123" i="6"/>
  <c r="K4123" i="6" s="1"/>
  <c r="L4123" i="6" s="1"/>
  <c r="J4115" i="6"/>
  <c r="K4115" i="6" s="1"/>
  <c r="L4115" i="6" s="1"/>
  <c r="J4107" i="6"/>
  <c r="K4107" i="6" s="1"/>
  <c r="L4107" i="6" s="1"/>
  <c r="J4099" i="6"/>
  <c r="K4099" i="6" s="1"/>
  <c r="L4099" i="6" s="1"/>
  <c r="J4091" i="6"/>
  <c r="K4091" i="6" s="1"/>
  <c r="L4091" i="6" s="1"/>
  <c r="J4083" i="6"/>
  <c r="K4083" i="6" s="1"/>
  <c r="L4083" i="6" s="1"/>
  <c r="J4075" i="6"/>
  <c r="K4075" i="6" s="1"/>
  <c r="J4067" i="6"/>
  <c r="K4067" i="6" s="1"/>
  <c r="L4067" i="6" s="1"/>
  <c r="J4059" i="6"/>
  <c r="K4059" i="6" s="1"/>
  <c r="J4051" i="6"/>
  <c r="K4051" i="6" s="1"/>
  <c r="L4051" i="6" s="1"/>
  <c r="J4043" i="6"/>
  <c r="K4043" i="6" s="1"/>
  <c r="L4043" i="6" s="1"/>
  <c r="J4035" i="6"/>
  <c r="K4035" i="6" s="1"/>
  <c r="L4035" i="6" s="1"/>
  <c r="J4027" i="6"/>
  <c r="K4027" i="6" s="1"/>
  <c r="L4027" i="6" s="1"/>
  <c r="J4003" i="6"/>
  <c r="K4003" i="6" s="1"/>
  <c r="L4003" i="6" s="1"/>
  <c r="J3959" i="6"/>
  <c r="K3959" i="6" s="1"/>
  <c r="L3959" i="6" s="1"/>
  <c r="J3911" i="6"/>
  <c r="K3911" i="6" s="1"/>
  <c r="L3911" i="6" s="1"/>
  <c r="J3903" i="6"/>
  <c r="K3903" i="6" s="1"/>
  <c r="L3903" i="6" s="1"/>
  <c r="J3895" i="6"/>
  <c r="K3895" i="6" s="1"/>
  <c r="L3895" i="6" s="1"/>
  <c r="J3839" i="6"/>
  <c r="K3839" i="6" s="1"/>
  <c r="L3839" i="6" s="1"/>
  <c r="J3799" i="6"/>
  <c r="K3799" i="6" s="1"/>
  <c r="L3799" i="6" s="1"/>
  <c r="J3562" i="6"/>
  <c r="K3562" i="6" s="1"/>
  <c r="L3562" i="6" s="1"/>
  <c r="J3564" i="6"/>
  <c r="K3564" i="6" s="1"/>
  <c r="L3564" i="6" s="1"/>
  <c r="J3566" i="6"/>
  <c r="K3566" i="6" s="1"/>
  <c r="L3566" i="6" s="1"/>
  <c r="J3568" i="6"/>
  <c r="K3568" i="6" s="1"/>
  <c r="L3568" i="6" s="1"/>
  <c r="J3570" i="6"/>
  <c r="K3570" i="6" s="1"/>
  <c r="L3570" i="6" s="1"/>
  <c r="J3572" i="6"/>
  <c r="K3572" i="6" s="1"/>
  <c r="L3572" i="6" s="1"/>
  <c r="J3574" i="6"/>
  <c r="K3574" i="6" s="1"/>
  <c r="L3574" i="6" s="1"/>
  <c r="J3576" i="6"/>
  <c r="K3576" i="6" s="1"/>
  <c r="L3576" i="6" s="1"/>
  <c r="J3578" i="6"/>
  <c r="K3578" i="6" s="1"/>
  <c r="L3578" i="6" s="1"/>
  <c r="J3580" i="6"/>
  <c r="K3580" i="6" s="1"/>
  <c r="L3580" i="6" s="1"/>
  <c r="J3582" i="6"/>
  <c r="K3582" i="6" s="1"/>
  <c r="L3582" i="6" s="1"/>
  <c r="J3584" i="6"/>
  <c r="K3584" i="6" s="1"/>
  <c r="L3584" i="6" s="1"/>
  <c r="J3586" i="6"/>
  <c r="K3586" i="6" s="1"/>
  <c r="L3586" i="6" s="1"/>
  <c r="J3588" i="6"/>
  <c r="K3588" i="6" s="1"/>
  <c r="L3588" i="6" s="1"/>
  <c r="J3590" i="6"/>
  <c r="K3590" i="6" s="1"/>
  <c r="L3590" i="6" s="1"/>
  <c r="J3592" i="6"/>
  <c r="K3592" i="6" s="1"/>
  <c r="L3592" i="6" s="1"/>
  <c r="J3594" i="6"/>
  <c r="K3594" i="6" s="1"/>
  <c r="L3594" i="6" s="1"/>
  <c r="J3596" i="6"/>
  <c r="K3596" i="6" s="1"/>
  <c r="L3596" i="6" s="1"/>
  <c r="J3598" i="6"/>
  <c r="K3598" i="6" s="1"/>
  <c r="L3598" i="6" s="1"/>
  <c r="J3600" i="6"/>
  <c r="K3600" i="6" s="1"/>
  <c r="L3600" i="6" s="1"/>
  <c r="J3602" i="6"/>
  <c r="K3602" i="6" s="1"/>
  <c r="L3602" i="6" s="1"/>
  <c r="J3604" i="6"/>
  <c r="K3604" i="6" s="1"/>
  <c r="L3604" i="6" s="1"/>
  <c r="J3606" i="6"/>
  <c r="K3606" i="6" s="1"/>
  <c r="L3606" i="6" s="1"/>
  <c r="J3608" i="6"/>
  <c r="K3608" i="6" s="1"/>
  <c r="L3608" i="6" s="1"/>
  <c r="J3610" i="6"/>
  <c r="K3610" i="6" s="1"/>
  <c r="L3610" i="6" s="1"/>
  <c r="J3612" i="6"/>
  <c r="K3612" i="6" s="1"/>
  <c r="L3612" i="6" s="1"/>
  <c r="J3614" i="6"/>
  <c r="K3614" i="6" s="1"/>
  <c r="L3614" i="6" s="1"/>
  <c r="J3616" i="6"/>
  <c r="K3616" i="6" s="1"/>
  <c r="L3616" i="6" s="1"/>
  <c r="J3561" i="6"/>
  <c r="K3561" i="6" s="1"/>
  <c r="L3561" i="6" s="1"/>
  <c r="J3563" i="6"/>
  <c r="K3563" i="6" s="1"/>
  <c r="L3563" i="6" s="1"/>
  <c r="J3565" i="6"/>
  <c r="K3565" i="6" s="1"/>
  <c r="L3565" i="6" s="1"/>
  <c r="J3567" i="6"/>
  <c r="K3567" i="6" s="1"/>
  <c r="L3567" i="6" s="1"/>
  <c r="J3569" i="6"/>
  <c r="K3569" i="6" s="1"/>
  <c r="L3569" i="6" s="1"/>
  <c r="J3571" i="6"/>
  <c r="K3571" i="6" s="1"/>
  <c r="L3571" i="6" s="1"/>
  <c r="J3573" i="6"/>
  <c r="K3573" i="6" s="1"/>
  <c r="L3573" i="6" s="1"/>
  <c r="J3575" i="6"/>
  <c r="K3575" i="6" s="1"/>
  <c r="L3575" i="6" s="1"/>
  <c r="J3577" i="6"/>
  <c r="K3577" i="6" s="1"/>
  <c r="L3577" i="6" s="1"/>
  <c r="J3579" i="6"/>
  <c r="K3579" i="6" s="1"/>
  <c r="L3579" i="6" s="1"/>
  <c r="J3581" i="6"/>
  <c r="K3581" i="6" s="1"/>
  <c r="L3581" i="6" s="1"/>
  <c r="J3583" i="6"/>
  <c r="K3583" i="6" s="1"/>
  <c r="L3583" i="6" s="1"/>
  <c r="J3585" i="6"/>
  <c r="K3585" i="6" s="1"/>
  <c r="L3585" i="6" s="1"/>
  <c r="J3587" i="6"/>
  <c r="K3587" i="6" s="1"/>
  <c r="L3587" i="6" s="1"/>
  <c r="J3589" i="6"/>
  <c r="K3589" i="6" s="1"/>
  <c r="L3589" i="6" s="1"/>
  <c r="J3591" i="6"/>
  <c r="K3591" i="6" s="1"/>
  <c r="L3591" i="6" s="1"/>
  <c r="J3593" i="6"/>
  <c r="K3593" i="6" s="1"/>
  <c r="L3593" i="6" s="1"/>
  <c r="J3595" i="6"/>
  <c r="K3595" i="6" s="1"/>
  <c r="L3595" i="6" s="1"/>
  <c r="J3597" i="6"/>
  <c r="K3597" i="6" s="1"/>
  <c r="L3597" i="6" s="1"/>
  <c r="J3599" i="6"/>
  <c r="K3599" i="6" s="1"/>
  <c r="L3599" i="6" s="1"/>
  <c r="J3601" i="6"/>
  <c r="K3601" i="6" s="1"/>
  <c r="L3601" i="6" s="1"/>
  <c r="J3603" i="6"/>
  <c r="K3603" i="6" s="1"/>
  <c r="L3603" i="6" s="1"/>
  <c r="J3605" i="6"/>
  <c r="K3605" i="6" s="1"/>
  <c r="L3605" i="6" s="1"/>
  <c r="J3607" i="6"/>
  <c r="K3607" i="6" s="1"/>
  <c r="L3607" i="6" s="1"/>
  <c r="J3609" i="6"/>
  <c r="K3609" i="6" s="1"/>
  <c r="L3609" i="6" s="1"/>
  <c r="J3611" i="6"/>
  <c r="K3611" i="6" s="1"/>
  <c r="L3611" i="6" s="1"/>
  <c r="J3613" i="6"/>
  <c r="K3613" i="6" s="1"/>
  <c r="L3613" i="6" s="1"/>
  <c r="J3615" i="6"/>
  <c r="K3615" i="6" s="1"/>
  <c r="L3615" i="6" s="1"/>
  <c r="J3617" i="6"/>
  <c r="K3617" i="6" s="1"/>
  <c r="L3617" i="6" s="1"/>
  <c r="J3619" i="6"/>
  <c r="K3619" i="6" s="1"/>
  <c r="L3619" i="6" s="1"/>
  <c r="J3621" i="6"/>
  <c r="K3621" i="6" s="1"/>
  <c r="L3621" i="6" s="1"/>
  <c r="J3623" i="6"/>
  <c r="K3623" i="6" s="1"/>
  <c r="L3623" i="6" s="1"/>
  <c r="J3625" i="6"/>
  <c r="K3625" i="6" s="1"/>
  <c r="L3625" i="6" s="1"/>
  <c r="J3627" i="6"/>
  <c r="K3627" i="6" s="1"/>
  <c r="L3627" i="6" s="1"/>
  <c r="J3629" i="6"/>
  <c r="K3629" i="6" s="1"/>
  <c r="L3629" i="6" s="1"/>
  <c r="J3631" i="6"/>
  <c r="K3631" i="6" s="1"/>
  <c r="L3631" i="6" s="1"/>
  <c r="J3633" i="6"/>
  <c r="K3633" i="6" s="1"/>
  <c r="L3633" i="6" s="1"/>
  <c r="J3675" i="6"/>
  <c r="K3675" i="6" s="1"/>
  <c r="L3675" i="6" s="1"/>
  <c r="J3677" i="6"/>
  <c r="K3677" i="6" s="1"/>
  <c r="L3677" i="6" s="1"/>
  <c r="J3679" i="6"/>
  <c r="K3679" i="6" s="1"/>
  <c r="L3679" i="6" s="1"/>
  <c r="J3681" i="6"/>
  <c r="K3681" i="6" s="1"/>
  <c r="L3681" i="6" s="1"/>
  <c r="J3683" i="6"/>
  <c r="K3683" i="6" s="1"/>
  <c r="L3683" i="6" s="1"/>
  <c r="J3685" i="6"/>
  <c r="K3685" i="6" s="1"/>
  <c r="L3685" i="6" s="1"/>
  <c r="J3687" i="6"/>
  <c r="K3687" i="6" s="1"/>
  <c r="L3687" i="6" s="1"/>
  <c r="J3689" i="6"/>
  <c r="K3689" i="6" s="1"/>
  <c r="L3689" i="6" s="1"/>
  <c r="J3691" i="6"/>
  <c r="K3691" i="6" s="1"/>
  <c r="L3691" i="6" s="1"/>
  <c r="J3693" i="6"/>
  <c r="K3693" i="6" s="1"/>
  <c r="L3693" i="6" s="1"/>
  <c r="J3695" i="6"/>
  <c r="K3695" i="6" s="1"/>
  <c r="L3695" i="6" s="1"/>
  <c r="J3697" i="6"/>
  <c r="K3697" i="6" s="1"/>
  <c r="L3697" i="6" s="1"/>
  <c r="J3699" i="6"/>
  <c r="K3699" i="6" s="1"/>
  <c r="L3699" i="6" s="1"/>
  <c r="J3701" i="6"/>
  <c r="K3701" i="6" s="1"/>
  <c r="L3701" i="6" s="1"/>
  <c r="J3703" i="6"/>
  <c r="K3703" i="6" s="1"/>
  <c r="L3703" i="6" s="1"/>
  <c r="J3705" i="6"/>
  <c r="K3705" i="6" s="1"/>
  <c r="L3705" i="6" s="1"/>
  <c r="J3707" i="6"/>
  <c r="K3707" i="6" s="1"/>
  <c r="L3707" i="6" s="1"/>
  <c r="J3709" i="6"/>
  <c r="K3709" i="6" s="1"/>
  <c r="L3709" i="6" s="1"/>
  <c r="J3711" i="6"/>
  <c r="K3711" i="6" s="1"/>
  <c r="L3711" i="6" s="1"/>
  <c r="J3713" i="6"/>
  <c r="K3713" i="6" s="1"/>
  <c r="L3713" i="6" s="1"/>
  <c r="J3715" i="6"/>
  <c r="K3715" i="6" s="1"/>
  <c r="L3715" i="6" s="1"/>
  <c r="J3717" i="6"/>
  <c r="K3717" i="6" s="1"/>
  <c r="L3717" i="6" s="1"/>
  <c r="J3719" i="6"/>
  <c r="K3719" i="6" s="1"/>
  <c r="L3719" i="6" s="1"/>
  <c r="J3721" i="6"/>
  <c r="K3721" i="6" s="1"/>
  <c r="L3721" i="6" s="1"/>
  <c r="J3618" i="6"/>
  <c r="K3618" i="6" s="1"/>
  <c r="L3618" i="6" s="1"/>
  <c r="J3622" i="6"/>
  <c r="K3622" i="6" s="1"/>
  <c r="L3622" i="6" s="1"/>
  <c r="J3626" i="6"/>
  <c r="K3626" i="6" s="1"/>
  <c r="L3626" i="6" s="1"/>
  <c r="J3630" i="6"/>
  <c r="K3630" i="6" s="1"/>
  <c r="L3630" i="6" s="1"/>
  <c r="J3634" i="6"/>
  <c r="K3634" i="6" s="1"/>
  <c r="L3634" i="6" s="1"/>
  <c r="J3635" i="6"/>
  <c r="K3635" i="6" s="1"/>
  <c r="L3635" i="6" s="1"/>
  <c r="J3636" i="6"/>
  <c r="K3636" i="6" s="1"/>
  <c r="L3636" i="6" s="1"/>
  <c r="J3637" i="6"/>
  <c r="K3637" i="6" s="1"/>
  <c r="L3637" i="6" s="1"/>
  <c r="J3638" i="6"/>
  <c r="K3638" i="6" s="1"/>
  <c r="L3638" i="6" s="1"/>
  <c r="J3639" i="6"/>
  <c r="K3639" i="6" s="1"/>
  <c r="L3639" i="6" s="1"/>
  <c r="J3640" i="6"/>
  <c r="K3640" i="6" s="1"/>
  <c r="L3640" i="6" s="1"/>
  <c r="J3641" i="6"/>
  <c r="K3641" i="6" s="1"/>
  <c r="L3641" i="6" s="1"/>
  <c r="J3642" i="6"/>
  <c r="K3642" i="6" s="1"/>
  <c r="L3642" i="6" s="1"/>
  <c r="J3643" i="6"/>
  <c r="K3643" i="6" s="1"/>
  <c r="L3643" i="6" s="1"/>
  <c r="J3644" i="6"/>
  <c r="K3644" i="6" s="1"/>
  <c r="L3644" i="6" s="1"/>
  <c r="J3645" i="6"/>
  <c r="K3645" i="6" s="1"/>
  <c r="L3645" i="6" s="1"/>
  <c r="J3646" i="6"/>
  <c r="K3646" i="6" s="1"/>
  <c r="L3646" i="6" s="1"/>
  <c r="J3647" i="6"/>
  <c r="K3647" i="6" s="1"/>
  <c r="L3647" i="6" s="1"/>
  <c r="J3648" i="6"/>
  <c r="K3648" i="6" s="1"/>
  <c r="L3648" i="6" s="1"/>
  <c r="J3649" i="6"/>
  <c r="K3649" i="6" s="1"/>
  <c r="L3649" i="6" s="1"/>
  <c r="J3650" i="6"/>
  <c r="K3650" i="6" s="1"/>
  <c r="L3650" i="6" s="1"/>
  <c r="J3651" i="6"/>
  <c r="K3651" i="6" s="1"/>
  <c r="L3651" i="6" s="1"/>
  <c r="J3652" i="6"/>
  <c r="K3652" i="6" s="1"/>
  <c r="L3652" i="6" s="1"/>
  <c r="J3653" i="6"/>
  <c r="K3653" i="6" s="1"/>
  <c r="L3653" i="6" s="1"/>
  <c r="J3654" i="6"/>
  <c r="K3654" i="6" s="1"/>
  <c r="L3654" i="6" s="1"/>
  <c r="J3655" i="6"/>
  <c r="K3655" i="6" s="1"/>
  <c r="L3655" i="6" s="1"/>
  <c r="J3656" i="6"/>
  <c r="K3656" i="6" s="1"/>
  <c r="L3656" i="6" s="1"/>
  <c r="J3657" i="6"/>
  <c r="K3657" i="6" s="1"/>
  <c r="L3657" i="6" s="1"/>
  <c r="J3658" i="6"/>
  <c r="K3658" i="6" s="1"/>
  <c r="L3658" i="6" s="1"/>
  <c r="J3659" i="6"/>
  <c r="K3659" i="6" s="1"/>
  <c r="L3659" i="6" s="1"/>
  <c r="J3660" i="6"/>
  <c r="K3660" i="6" s="1"/>
  <c r="L3660" i="6" s="1"/>
  <c r="J3661" i="6"/>
  <c r="K3661" i="6" s="1"/>
  <c r="L3661" i="6" s="1"/>
  <c r="J3662" i="6"/>
  <c r="K3662" i="6" s="1"/>
  <c r="L3662" i="6" s="1"/>
  <c r="J3663" i="6"/>
  <c r="K3663" i="6" s="1"/>
  <c r="L3663" i="6" s="1"/>
  <c r="J3664" i="6"/>
  <c r="K3664" i="6" s="1"/>
  <c r="L3664" i="6" s="1"/>
  <c r="J3665" i="6"/>
  <c r="K3665" i="6" s="1"/>
  <c r="L3665" i="6" s="1"/>
  <c r="J3674" i="6"/>
  <c r="K3674" i="6" s="1"/>
  <c r="L3674" i="6" s="1"/>
  <c r="J3676" i="6"/>
  <c r="K3676" i="6" s="1"/>
  <c r="L3676" i="6" s="1"/>
  <c r="J3678" i="6"/>
  <c r="K3678" i="6" s="1"/>
  <c r="L3678" i="6" s="1"/>
  <c r="J3680" i="6"/>
  <c r="K3680" i="6" s="1"/>
  <c r="L3680" i="6" s="1"/>
  <c r="J3632" i="6"/>
  <c r="K3632" i="6" s="1"/>
  <c r="L3632" i="6" s="1"/>
  <c r="J3682" i="6"/>
  <c r="K3682" i="6" s="1"/>
  <c r="L3682" i="6" s="1"/>
  <c r="J3690" i="6"/>
  <c r="K3690" i="6" s="1"/>
  <c r="L3690" i="6" s="1"/>
  <c r="J3698" i="6"/>
  <c r="K3698" i="6" s="1"/>
  <c r="L3698" i="6" s="1"/>
  <c r="J3706" i="6"/>
  <c r="K3706" i="6" s="1"/>
  <c r="L3706" i="6" s="1"/>
  <c r="J3714" i="6"/>
  <c r="K3714" i="6" s="1"/>
  <c r="L3714" i="6" s="1"/>
  <c r="J3722" i="6"/>
  <c r="K3722" i="6" s="1"/>
  <c r="L3722" i="6" s="1"/>
  <c r="J3724" i="6"/>
  <c r="K3724" i="6" s="1"/>
  <c r="L3724" i="6" s="1"/>
  <c r="J3726" i="6"/>
  <c r="K3726" i="6" s="1"/>
  <c r="L3726" i="6" s="1"/>
  <c r="J3728" i="6"/>
  <c r="K3728" i="6" s="1"/>
  <c r="L3728" i="6" s="1"/>
  <c r="J3730" i="6"/>
  <c r="K3730" i="6" s="1"/>
  <c r="L3730" i="6" s="1"/>
  <c r="J3732" i="6"/>
  <c r="K3732" i="6" s="1"/>
  <c r="L3732" i="6" s="1"/>
  <c r="J3734" i="6"/>
  <c r="K3734" i="6" s="1"/>
  <c r="L3734" i="6" s="1"/>
  <c r="J3736" i="6"/>
  <c r="K3736" i="6" s="1"/>
  <c r="L3736" i="6" s="1"/>
  <c r="J3738" i="6"/>
  <c r="K3738" i="6" s="1"/>
  <c r="L3738" i="6" s="1"/>
  <c r="J3740" i="6"/>
  <c r="K3740" i="6" s="1"/>
  <c r="L3740" i="6" s="1"/>
  <c r="J3742" i="6"/>
  <c r="K3742" i="6" s="1"/>
  <c r="L3742" i="6" s="1"/>
  <c r="J3744" i="6"/>
  <c r="K3744" i="6" s="1"/>
  <c r="L3744" i="6" s="1"/>
  <c r="J3746" i="6"/>
  <c r="K3746" i="6" s="1"/>
  <c r="L3746" i="6" s="1"/>
  <c r="J3748" i="6"/>
  <c r="K3748" i="6" s="1"/>
  <c r="L3748" i="6" s="1"/>
  <c r="J3750" i="6"/>
  <c r="K3750" i="6" s="1"/>
  <c r="L3750" i="6" s="1"/>
  <c r="J3752" i="6"/>
  <c r="K3752" i="6" s="1"/>
  <c r="L3752" i="6" s="1"/>
  <c r="J3754" i="6"/>
  <c r="K3754" i="6" s="1"/>
  <c r="L3754" i="6" s="1"/>
  <c r="J3756" i="6"/>
  <c r="K3756" i="6" s="1"/>
  <c r="L3756" i="6" s="1"/>
  <c r="J3758" i="6"/>
  <c r="K3758" i="6" s="1"/>
  <c r="L3758" i="6" s="1"/>
  <c r="J3760" i="6"/>
  <c r="K3760" i="6" s="1"/>
  <c r="L3760" i="6" s="1"/>
  <c r="J3762" i="6"/>
  <c r="K3762" i="6" s="1"/>
  <c r="L3762" i="6" s="1"/>
  <c r="J3764" i="6"/>
  <c r="K3764" i="6" s="1"/>
  <c r="L3764" i="6" s="1"/>
  <c r="J3766" i="6"/>
  <c r="K3766" i="6" s="1"/>
  <c r="L3766" i="6" s="1"/>
  <c r="J3768" i="6"/>
  <c r="K3768" i="6" s="1"/>
  <c r="L3768" i="6" s="1"/>
  <c r="J3770" i="6"/>
  <c r="K3770" i="6" s="1"/>
  <c r="L3770" i="6" s="1"/>
  <c r="J3772" i="6"/>
  <c r="K3772" i="6" s="1"/>
  <c r="L3772" i="6" s="1"/>
  <c r="J3774" i="6"/>
  <c r="K3774" i="6" s="1"/>
  <c r="L3774" i="6" s="1"/>
  <c r="J3776" i="6"/>
  <c r="K3776" i="6" s="1"/>
  <c r="L3776" i="6" s="1"/>
  <c r="J3778" i="6"/>
  <c r="K3778" i="6" s="1"/>
  <c r="L3778" i="6" s="1"/>
  <c r="J3780" i="6"/>
  <c r="K3780" i="6" s="1"/>
  <c r="L3780" i="6" s="1"/>
  <c r="J3782" i="6"/>
  <c r="K3782" i="6" s="1"/>
  <c r="L3782" i="6" s="1"/>
  <c r="J3702" i="6"/>
  <c r="K3702" i="6" s="1"/>
  <c r="L3702" i="6" s="1"/>
  <c r="J3725" i="6"/>
  <c r="K3725" i="6" s="1"/>
  <c r="L3725" i="6" s="1"/>
  <c r="J3729" i="6"/>
  <c r="K3729" i="6" s="1"/>
  <c r="L3729" i="6" s="1"/>
  <c r="J3735" i="6"/>
  <c r="K3735" i="6" s="1"/>
  <c r="L3735" i="6" s="1"/>
  <c r="J3737" i="6"/>
  <c r="K3737" i="6" s="1"/>
  <c r="L3737" i="6" s="1"/>
  <c r="J3743" i="6"/>
  <c r="K3743" i="6" s="1"/>
  <c r="L3743" i="6" s="1"/>
  <c r="J3745" i="6"/>
  <c r="K3745" i="6" s="1"/>
  <c r="L3745" i="6" s="1"/>
  <c r="J3749" i="6"/>
  <c r="K3749" i="6" s="1"/>
  <c r="L3749" i="6" s="1"/>
  <c r="J3755" i="6"/>
  <c r="K3755" i="6" s="1"/>
  <c r="L3755" i="6" s="1"/>
  <c r="J3759" i="6"/>
  <c r="K3759" i="6" s="1"/>
  <c r="L3759" i="6" s="1"/>
  <c r="J3761" i="6"/>
  <c r="K3761" i="6" s="1"/>
  <c r="L3761" i="6" s="1"/>
  <c r="J3765" i="6"/>
  <c r="K3765" i="6" s="1"/>
  <c r="L3765" i="6" s="1"/>
  <c r="J3769" i="6"/>
  <c r="K3769" i="6" s="1"/>
  <c r="L3769" i="6" s="1"/>
  <c r="J3775" i="6"/>
  <c r="K3775" i="6" s="1"/>
  <c r="L3775" i="6" s="1"/>
  <c r="J3620" i="6"/>
  <c r="K3620" i="6" s="1"/>
  <c r="L3620" i="6" s="1"/>
  <c r="J3666" i="6"/>
  <c r="K3666" i="6" s="1"/>
  <c r="L3666" i="6" s="1"/>
  <c r="J3667" i="6"/>
  <c r="K3667" i="6" s="1"/>
  <c r="L3667" i="6" s="1"/>
  <c r="J3670" i="6"/>
  <c r="K3670" i="6" s="1"/>
  <c r="L3670" i="6" s="1"/>
  <c r="J3671" i="6"/>
  <c r="K3671" i="6" s="1"/>
  <c r="L3671" i="6" s="1"/>
  <c r="J3684" i="6"/>
  <c r="K3684" i="6" s="1"/>
  <c r="L3684" i="6" s="1"/>
  <c r="J3692" i="6"/>
  <c r="K3692" i="6" s="1"/>
  <c r="L3692" i="6" s="1"/>
  <c r="J3700" i="6"/>
  <c r="K3700" i="6" s="1"/>
  <c r="L3700" i="6" s="1"/>
  <c r="J3708" i="6"/>
  <c r="K3708" i="6" s="1"/>
  <c r="L3708" i="6" s="1"/>
  <c r="J3716" i="6"/>
  <c r="K3716" i="6" s="1"/>
  <c r="L3716" i="6" s="1"/>
  <c r="J3624" i="6"/>
  <c r="K3624" i="6" s="1"/>
  <c r="L3624" i="6" s="1"/>
  <c r="J3686" i="6"/>
  <c r="K3686" i="6" s="1"/>
  <c r="L3686" i="6" s="1"/>
  <c r="J3694" i="6"/>
  <c r="K3694" i="6" s="1"/>
  <c r="L3694" i="6" s="1"/>
  <c r="J3710" i="6"/>
  <c r="K3710" i="6" s="1"/>
  <c r="L3710" i="6" s="1"/>
  <c r="J3718" i="6"/>
  <c r="K3718" i="6" s="1"/>
  <c r="L3718" i="6" s="1"/>
  <c r="J3723" i="6"/>
  <c r="K3723" i="6" s="1"/>
  <c r="L3723" i="6" s="1"/>
  <c r="J3727" i="6"/>
  <c r="K3727" i="6" s="1"/>
  <c r="L3727" i="6" s="1"/>
  <c r="J3731" i="6"/>
  <c r="K3731" i="6" s="1"/>
  <c r="L3731" i="6" s="1"/>
  <c r="J3733" i="6"/>
  <c r="K3733" i="6" s="1"/>
  <c r="L3733" i="6" s="1"/>
  <c r="J3739" i="6"/>
  <c r="K3739" i="6" s="1"/>
  <c r="L3739" i="6" s="1"/>
  <c r="J3741" i="6"/>
  <c r="K3741" i="6" s="1"/>
  <c r="L3741" i="6" s="1"/>
  <c r="J3747" i="6"/>
  <c r="K3747" i="6" s="1"/>
  <c r="L3747" i="6" s="1"/>
  <c r="J3751" i="6"/>
  <c r="K3751" i="6" s="1"/>
  <c r="L3751" i="6" s="1"/>
  <c r="J3753" i="6"/>
  <c r="K3753" i="6" s="1"/>
  <c r="L3753" i="6" s="1"/>
  <c r="J3757" i="6"/>
  <c r="K3757" i="6" s="1"/>
  <c r="L3757" i="6" s="1"/>
  <c r="J3763" i="6"/>
  <c r="K3763" i="6" s="1"/>
  <c r="L3763" i="6" s="1"/>
  <c r="J3767" i="6"/>
  <c r="K3767" i="6" s="1"/>
  <c r="L3767" i="6" s="1"/>
  <c r="J3771" i="6"/>
  <c r="K3771" i="6" s="1"/>
  <c r="L3771" i="6" s="1"/>
  <c r="J3773" i="6"/>
  <c r="K3773" i="6" s="1"/>
  <c r="L3773" i="6" s="1"/>
  <c r="J3628" i="6"/>
  <c r="K3628" i="6" s="1"/>
  <c r="L3628" i="6" s="1"/>
  <c r="J3668" i="6"/>
  <c r="K3668" i="6" s="1"/>
  <c r="L3668" i="6" s="1"/>
  <c r="J3672" i="6"/>
  <c r="K3672" i="6" s="1"/>
  <c r="L3672" i="6" s="1"/>
  <c r="J3712" i="6"/>
  <c r="K3712" i="6" s="1"/>
  <c r="L3712" i="6" s="1"/>
  <c r="J3673" i="6"/>
  <c r="K3673" i="6" s="1"/>
  <c r="L3673" i="6" s="1"/>
  <c r="J3777" i="6"/>
  <c r="K3777" i="6" s="1"/>
  <c r="L3777" i="6" s="1"/>
  <c r="J3688" i="6"/>
  <c r="K3688" i="6" s="1"/>
  <c r="L3688" i="6" s="1"/>
  <c r="J3720" i="6"/>
  <c r="K3720" i="6" s="1"/>
  <c r="L3720" i="6" s="1"/>
  <c r="J3781" i="6"/>
  <c r="K3781" i="6" s="1"/>
  <c r="L3781" i="6" s="1"/>
  <c r="J3696" i="6"/>
  <c r="K3696" i="6" s="1"/>
  <c r="L3696" i="6" s="1"/>
  <c r="J3779" i="6"/>
  <c r="K3779" i="6" s="1"/>
  <c r="L3779" i="6" s="1"/>
  <c r="J3669" i="6"/>
  <c r="K3669" i="6" s="1"/>
  <c r="L3669" i="6" s="1"/>
  <c r="J3704" i="6"/>
  <c r="K3704" i="6" s="1"/>
  <c r="L3704" i="6" s="1"/>
  <c r="D3" i="7"/>
  <c r="E3" i="7" s="1"/>
  <c r="D9" i="7"/>
  <c r="D12" i="7"/>
  <c r="D15" i="7"/>
  <c r="D5" i="7"/>
  <c r="D8" i="7"/>
  <c r="D11" i="7"/>
  <c r="N229" i="8"/>
  <c r="D6" i="7"/>
  <c r="D10" i="7"/>
  <c r="D4" i="7"/>
  <c r="D7" i="7"/>
  <c r="D13" i="7"/>
  <c r="D16" i="7"/>
  <c r="D14" i="7"/>
  <c r="J3376" i="6"/>
  <c r="K3376" i="6" s="1"/>
  <c r="L3376" i="6" s="1"/>
  <c r="C3" i="5"/>
  <c r="J3523" i="6"/>
  <c r="K3523" i="6" s="1"/>
  <c r="J1843" i="6"/>
  <c r="K1843" i="6" s="1"/>
  <c r="L1843" i="6" s="1"/>
  <c r="J3077" i="6"/>
  <c r="K3077" i="6" s="1"/>
  <c r="L3077" i="6" s="1"/>
  <c r="J3261" i="6"/>
  <c r="K3261" i="6" s="1"/>
  <c r="J2789" i="6"/>
  <c r="K2789" i="6" s="1"/>
  <c r="J3211" i="6"/>
  <c r="K3211" i="6" s="1"/>
  <c r="L3211" i="6" s="1"/>
  <c r="J3540" i="6"/>
  <c r="K3540" i="6" s="1"/>
  <c r="L3540" i="6" s="1"/>
  <c r="J3304" i="6"/>
  <c r="K3304" i="6" s="1"/>
  <c r="L3304" i="6" s="1"/>
  <c r="J2500" i="6"/>
  <c r="K2500" i="6" s="1"/>
  <c r="J3435" i="6"/>
  <c r="K3435" i="6" s="1"/>
  <c r="J1715" i="6"/>
  <c r="K1715" i="6" s="1"/>
  <c r="J3436" i="6"/>
  <c r="K3436" i="6" s="1"/>
  <c r="L3436" i="6" s="1"/>
  <c r="J3256" i="6"/>
  <c r="K3256" i="6" s="1"/>
  <c r="J2933" i="6"/>
  <c r="K2933" i="6" s="1"/>
  <c r="L2933" i="6" s="1"/>
  <c r="J2580" i="6"/>
  <c r="K2580" i="6" s="1"/>
  <c r="J2338" i="6"/>
  <c r="K2338" i="6" s="1"/>
  <c r="J3242" i="6"/>
  <c r="K3242" i="6" s="1"/>
  <c r="J2650" i="6"/>
  <c r="K2650" i="6" s="1"/>
  <c r="L2650" i="6" s="1"/>
  <c r="J2773" i="6"/>
  <c r="K2773" i="6" s="1"/>
  <c r="L2773" i="6" s="1"/>
  <c r="J2841" i="6"/>
  <c r="K2841" i="6" s="1"/>
  <c r="J3558" i="6"/>
  <c r="K3558" i="6" s="1"/>
  <c r="L3558" i="6" s="1"/>
  <c r="J3044" i="6"/>
  <c r="K3044" i="6" s="1"/>
  <c r="L3044" i="6" s="1"/>
  <c r="J101" i="6"/>
  <c r="K101" i="6" s="1"/>
  <c r="J2973" i="6"/>
  <c r="K2973" i="6" s="1"/>
  <c r="J2516" i="6"/>
  <c r="K2516" i="6" s="1"/>
  <c r="J2075" i="6"/>
  <c r="K2075" i="6" s="1"/>
  <c r="J3156" i="6"/>
  <c r="K3156" i="6" s="1"/>
  <c r="J2522" i="6"/>
  <c r="K2522" i="6" s="1"/>
  <c r="J3317" i="6"/>
  <c r="K3317" i="6" s="1"/>
  <c r="L3317" i="6" s="1"/>
  <c r="J2513" i="6"/>
  <c r="K2513" i="6" s="1"/>
  <c r="J2772" i="6"/>
  <c r="K2772" i="6" s="1"/>
  <c r="J2852" i="6"/>
  <c r="K2852" i="6" s="1"/>
  <c r="J2717" i="6"/>
  <c r="K2717" i="6" s="1"/>
  <c r="J3275" i="6"/>
  <c r="K3275" i="6" s="1"/>
  <c r="L3275" i="6" s="1"/>
  <c r="J1563" i="6"/>
  <c r="K1563" i="6" s="1"/>
  <c r="J3252" i="6"/>
  <c r="K3252" i="6" s="1"/>
  <c r="J2337" i="6"/>
  <c r="K2337" i="6" s="1"/>
  <c r="J3537" i="6"/>
  <c r="K3537" i="6" s="1"/>
  <c r="L3537" i="6" s="1"/>
  <c r="J1640" i="6"/>
  <c r="K1640" i="6" s="1"/>
  <c r="L1640" i="6" s="1"/>
  <c r="J1432" i="6"/>
  <c r="K1432" i="6" s="1"/>
  <c r="J2788" i="6"/>
  <c r="K2788" i="6" s="1"/>
  <c r="J3388" i="6"/>
  <c r="K3388" i="6" s="1"/>
  <c r="L3388" i="6" s="1"/>
  <c r="J3147" i="6"/>
  <c r="K3147" i="6" s="1"/>
  <c r="L3147" i="6" s="1"/>
  <c r="J2992" i="6"/>
  <c r="K2992" i="6" s="1"/>
  <c r="L2992" i="6" s="1"/>
  <c r="J2508" i="6"/>
  <c r="K2508" i="6" s="1"/>
  <c r="J3176" i="6"/>
  <c r="K3176" i="6" s="1"/>
  <c r="J3259" i="6"/>
  <c r="K3259" i="6" s="1"/>
  <c r="L3259" i="6" s="1"/>
  <c r="J3452" i="6"/>
  <c r="K3452" i="6" s="1"/>
  <c r="L3452" i="6" s="1"/>
  <c r="J2980" i="6"/>
  <c r="K2980" i="6" s="1"/>
  <c r="J3512" i="6"/>
  <c r="K3512" i="6" s="1"/>
  <c r="J3395" i="6"/>
  <c r="K3395" i="6" s="1"/>
  <c r="L3395" i="6" s="1"/>
  <c r="J3149" i="6"/>
  <c r="K3149" i="6" s="1"/>
  <c r="L3149" i="6" s="1"/>
  <c r="J2443" i="6"/>
  <c r="K2443" i="6" s="1"/>
  <c r="J2864" i="6"/>
  <c r="K2864" i="6" s="1"/>
  <c r="J3331" i="6"/>
  <c r="K3331" i="6" s="1"/>
  <c r="L3331" i="6" s="1"/>
  <c r="J1519" i="6"/>
  <c r="K1519" i="6" s="1"/>
  <c r="J3067" i="6"/>
  <c r="K3067" i="6" s="1"/>
  <c r="L3067" i="6" s="1"/>
  <c r="J2083" i="6"/>
  <c r="K2083" i="6" s="1"/>
  <c r="J2515" i="6"/>
  <c r="K2515" i="6" s="1"/>
  <c r="J2445" i="6"/>
  <c r="K2445" i="6" s="1"/>
  <c r="J2597" i="6"/>
  <c r="K2597" i="6" s="1"/>
  <c r="J2379" i="6"/>
  <c r="K2379" i="6" s="1"/>
  <c r="J753" i="6"/>
  <c r="K753" i="6" s="1"/>
  <c r="L753" i="6" s="1"/>
  <c r="J3203" i="6"/>
  <c r="K3203" i="6" s="1"/>
  <c r="J2749" i="6"/>
  <c r="K2749" i="6" s="1"/>
  <c r="J2706" i="6"/>
  <c r="K2706" i="6" s="1"/>
  <c r="J2625" i="6"/>
  <c r="K2625" i="6" s="1"/>
  <c r="J2965" i="6"/>
  <c r="K2965" i="6" s="1"/>
  <c r="J3140" i="6"/>
  <c r="K3140" i="6" s="1"/>
  <c r="J2865" i="6"/>
  <c r="K2865" i="6" s="1"/>
  <c r="J3413" i="6"/>
  <c r="K3413" i="6" s="1"/>
  <c r="J2333" i="6"/>
  <c r="K2333" i="6" s="1"/>
  <c r="J3362" i="6"/>
  <c r="K3362" i="6" s="1"/>
  <c r="L3362" i="6" s="1"/>
  <c r="J2899" i="6"/>
  <c r="K2899" i="6" s="1"/>
  <c r="L2899" i="6" s="1"/>
  <c r="J3034" i="6"/>
  <c r="K3034" i="6" s="1"/>
  <c r="J2796" i="6"/>
  <c r="K2796" i="6" s="1"/>
  <c r="J3481" i="6"/>
  <c r="K3481" i="6" s="1"/>
  <c r="L3481" i="6" s="1"/>
  <c r="J527" i="6"/>
  <c r="K527" i="6" s="1"/>
  <c r="J2901" i="6"/>
  <c r="K2901" i="6" s="1"/>
  <c r="L2901" i="6" s="1"/>
  <c r="J3324" i="6"/>
  <c r="K3324" i="6" s="1"/>
  <c r="J2452" i="6"/>
  <c r="K2452" i="6" s="1"/>
  <c r="J3177" i="6"/>
  <c r="K3177" i="6" s="1"/>
  <c r="L3177" i="6" s="1"/>
  <c r="J2195" i="6"/>
  <c r="K2195" i="6" s="1"/>
  <c r="J2819" i="6"/>
  <c r="K2819" i="6" s="1"/>
  <c r="J3489" i="6"/>
  <c r="K3489" i="6" s="1"/>
  <c r="J2792" i="6"/>
  <c r="K2792" i="6" s="1"/>
  <c r="J1627" i="6"/>
  <c r="K1627" i="6" s="1"/>
  <c r="J2629" i="6"/>
  <c r="K2629" i="6" s="1"/>
  <c r="J2683" i="6"/>
  <c r="K2683" i="6" s="1"/>
  <c r="L2683" i="6" s="1"/>
  <c r="J3296" i="6"/>
  <c r="K3296" i="6" s="1"/>
  <c r="J2676" i="6"/>
  <c r="K2676" i="6" s="1"/>
  <c r="J1247" i="6"/>
  <c r="K1247" i="6" s="1"/>
  <c r="J3108" i="6"/>
  <c r="K3108" i="6" s="1"/>
  <c r="J3371" i="6"/>
  <c r="K3371" i="6" s="1"/>
  <c r="L3371" i="6" s="1"/>
  <c r="J2524" i="6"/>
  <c r="K2524" i="6" s="1"/>
  <c r="J2916" i="6"/>
  <c r="K2916" i="6" s="1"/>
  <c r="L2916" i="6" s="1"/>
  <c r="J3546" i="6"/>
  <c r="K3546" i="6" s="1"/>
  <c r="J2804" i="6"/>
  <c r="K2804" i="6" s="1"/>
  <c r="J3068" i="6"/>
  <c r="K3068" i="6" s="1"/>
  <c r="J3469" i="6"/>
  <c r="K3469" i="6" s="1"/>
  <c r="L3469" i="6" s="1"/>
  <c r="J2388" i="6"/>
  <c r="K2388" i="6" s="1"/>
  <c r="J3019" i="6"/>
  <c r="K3019" i="6" s="1"/>
  <c r="J3234" i="6"/>
  <c r="K3234" i="6" s="1"/>
  <c r="J3049" i="6"/>
  <c r="K3049" i="6" s="1"/>
  <c r="L3049" i="6" s="1"/>
  <c r="J3174" i="6"/>
  <c r="K3174" i="6" s="1"/>
  <c r="J3128" i="6"/>
  <c r="K3128" i="6" s="1"/>
  <c r="J3036" i="6"/>
  <c r="K3036" i="6" s="1"/>
  <c r="J2691" i="6"/>
  <c r="K2691" i="6" s="1"/>
  <c r="J3361" i="6"/>
  <c r="K3361" i="6" s="1"/>
  <c r="L3361" i="6" s="1"/>
  <c r="J2664" i="6"/>
  <c r="K2664" i="6" s="1"/>
  <c r="L2664" i="6" s="1"/>
  <c r="J726" i="6"/>
  <c r="K726" i="6" s="1"/>
  <c r="J3460" i="6"/>
  <c r="K3460" i="6" s="1"/>
  <c r="J2491" i="6"/>
  <c r="K2491" i="6" s="1"/>
  <c r="J998" i="6"/>
  <c r="K998" i="6" s="1"/>
  <c r="L998" i="6" s="1"/>
  <c r="J3202" i="6"/>
  <c r="K3202" i="6" s="1"/>
  <c r="J3422" i="6"/>
  <c r="K3422" i="6" s="1"/>
  <c r="J2949" i="6"/>
  <c r="K2949" i="6" s="1"/>
  <c r="J3284" i="6"/>
  <c r="K3284" i="6" s="1"/>
  <c r="L3284" i="6" s="1"/>
  <c r="J2917" i="6"/>
  <c r="K2917" i="6" s="1"/>
  <c r="J1039" i="6"/>
  <c r="K1039" i="6" s="1"/>
  <c r="J2" i="6"/>
  <c r="K2" i="6" s="1"/>
  <c r="L2" i="6" s="1"/>
  <c r="J3083" i="6"/>
  <c r="K3083" i="6" s="1"/>
  <c r="L3083" i="6" s="1"/>
  <c r="J3298" i="6"/>
  <c r="K3298" i="6" s="1"/>
  <c r="L3298" i="6" s="1"/>
  <c r="J2783" i="6"/>
  <c r="K2783" i="6" s="1"/>
  <c r="J3483" i="6"/>
  <c r="K3483" i="6" s="1"/>
  <c r="L3483" i="6" s="1"/>
  <c r="J3461" i="6"/>
  <c r="K3461" i="6" s="1"/>
  <c r="L3461" i="6" s="1"/>
  <c r="J3045" i="6"/>
  <c r="K3045" i="6" s="1"/>
  <c r="J3013" i="6"/>
  <c r="K3013" i="6" s="1"/>
  <c r="J3091" i="6"/>
  <c r="K3091" i="6" s="1"/>
  <c r="J2885" i="6"/>
  <c r="K2885" i="6" s="1"/>
  <c r="L2885" i="6" s="1"/>
  <c r="J2708" i="6"/>
  <c r="K2708" i="6" s="1"/>
  <c r="J3549" i="6"/>
  <c r="K3549" i="6" s="1"/>
  <c r="L3549" i="6" s="1"/>
  <c r="J2812" i="6"/>
  <c r="K2812" i="6" s="1"/>
  <c r="J3276" i="6"/>
  <c r="K3276" i="6" s="1"/>
  <c r="J2324" i="6"/>
  <c r="K2324" i="6" s="1"/>
  <c r="J2955" i="6"/>
  <c r="K2955" i="6" s="1"/>
  <c r="J2850" i="6"/>
  <c r="K2850" i="6" s="1"/>
  <c r="J2665" i="6"/>
  <c r="K2665" i="6" s="1"/>
  <c r="J1569" i="6"/>
  <c r="K1569" i="6" s="1"/>
  <c r="J1595" i="6"/>
  <c r="K1595" i="6" s="1"/>
  <c r="J2861" i="6"/>
  <c r="K2861" i="6" s="1"/>
  <c r="J2307" i="6"/>
  <c r="K2307" i="6" s="1"/>
  <c r="J2977" i="6"/>
  <c r="K2977" i="6" s="1"/>
  <c r="J2598" i="6"/>
  <c r="K2598" i="6" s="1"/>
  <c r="J3528" i="6"/>
  <c r="K3528" i="6" s="1"/>
  <c r="J3085" i="6"/>
  <c r="K3085" i="6" s="1"/>
  <c r="L3085" i="6" s="1"/>
  <c r="J3410" i="6"/>
  <c r="K3410" i="6" s="1"/>
  <c r="L3410" i="6" s="1"/>
  <c r="J3476" i="6"/>
  <c r="K3476" i="6" s="1"/>
  <c r="L3476" i="6" s="1"/>
  <c r="J2505" i="6"/>
  <c r="K2505" i="6" s="1"/>
  <c r="J2894" i="6"/>
  <c r="K2894" i="6" s="1"/>
  <c r="J3501" i="6"/>
  <c r="K3501" i="6" s="1"/>
  <c r="L3501" i="6" s="1"/>
  <c r="J3443" i="6"/>
  <c r="K3443" i="6" s="1"/>
  <c r="J2429" i="6"/>
  <c r="K2429" i="6" s="1"/>
  <c r="J3020" i="6"/>
  <c r="K3020" i="6" s="1"/>
  <c r="J1963" i="6"/>
  <c r="K1963" i="6" s="1"/>
  <c r="J2891" i="6"/>
  <c r="K2891" i="6" s="1"/>
  <c r="J2786" i="6"/>
  <c r="K2786" i="6" s="1"/>
  <c r="J2537" i="6"/>
  <c r="K2537" i="6" s="1"/>
  <c r="J1832" i="6"/>
  <c r="K1832" i="6" s="1"/>
  <c r="J1633" i="6"/>
  <c r="K1633" i="6" s="1"/>
  <c r="L1633" i="6" s="1"/>
  <c r="J3553" i="6"/>
  <c r="K3553" i="6" s="1"/>
  <c r="L3553" i="6" s="1"/>
  <c r="J1306" i="6"/>
  <c r="K1306" i="6" s="1"/>
  <c r="J2849" i="6"/>
  <c r="K2849" i="6" s="1"/>
  <c r="J1746" i="6"/>
  <c r="K1746" i="6" s="1"/>
  <c r="L1746" i="6" s="1"/>
  <c r="J2509" i="6"/>
  <c r="K2509" i="6" s="1"/>
  <c r="J2469" i="6"/>
  <c r="K2469" i="6" s="1"/>
  <c r="J3282" i="6"/>
  <c r="K3282" i="6" s="1"/>
  <c r="J22" i="6"/>
  <c r="K22" i="6" s="1"/>
  <c r="J1576" i="6"/>
  <c r="K1576" i="6" s="1"/>
  <c r="L1576" i="6" s="1"/>
  <c r="J3459" i="6"/>
  <c r="K3459" i="6" s="1"/>
  <c r="J2227" i="6"/>
  <c r="K2227" i="6" s="1"/>
  <c r="J2868" i="6"/>
  <c r="K2868" i="6" s="1"/>
  <c r="L2868" i="6" s="1"/>
  <c r="J2410" i="6"/>
  <c r="K2410" i="6" s="1"/>
  <c r="J2821" i="6"/>
  <c r="K2821" i="6" s="1"/>
  <c r="J3076" i="6"/>
  <c r="K3076" i="6" s="1"/>
  <c r="L3076" i="6" s="1"/>
  <c r="J3229" i="6"/>
  <c r="K3229" i="6" s="1"/>
  <c r="L3229" i="6" s="1"/>
  <c r="J3527" i="6"/>
  <c r="K3527" i="6" s="1"/>
  <c r="L3527" i="6" s="1"/>
  <c r="J2764" i="6"/>
  <c r="K2764" i="6" s="1"/>
  <c r="L2764" i="6" s="1"/>
  <c r="J1451" i="6"/>
  <c r="K1451" i="6" s="1"/>
  <c r="J2507" i="6"/>
  <c r="K2507" i="6" s="1"/>
  <c r="J2722" i="6"/>
  <c r="K2722" i="6" s="1"/>
  <c r="J655" i="6"/>
  <c r="K655" i="6" s="1"/>
  <c r="J1337" i="6"/>
  <c r="K1337" i="6" s="1"/>
  <c r="J2517" i="6"/>
  <c r="K2517" i="6" s="1"/>
  <c r="J2636" i="6"/>
  <c r="K2636" i="6" s="1"/>
  <c r="J3162" i="6"/>
  <c r="K3162" i="6" s="1"/>
  <c r="L3162" i="6" s="1"/>
  <c r="J2465" i="6"/>
  <c r="K2465" i="6" s="1"/>
  <c r="J1238" i="6"/>
  <c r="K1238" i="6" s="1"/>
  <c r="J1459" i="6"/>
  <c r="K1459" i="6" s="1"/>
  <c r="J2628" i="6"/>
  <c r="K2628" i="6" s="1"/>
  <c r="L2628" i="6" s="1"/>
  <c r="J2834" i="6"/>
  <c r="K2834" i="6" s="1"/>
  <c r="J3210" i="6"/>
  <c r="K3210" i="6" s="1"/>
  <c r="J711" i="6"/>
  <c r="K711" i="6" s="1"/>
  <c r="L711" i="6" s="1"/>
  <c r="J1947" i="6"/>
  <c r="K1947" i="6" s="1"/>
  <c r="L1947" i="6" s="1"/>
  <c r="J2969" i="6"/>
  <c r="K2969" i="6" s="1"/>
  <c r="L2969" i="6" s="1"/>
  <c r="J2329" i="6"/>
  <c r="K2329" i="6" s="1"/>
  <c r="J2534" i="6"/>
  <c r="K2534" i="6" s="1"/>
  <c r="J3543" i="6"/>
  <c r="K3543" i="6" s="1"/>
  <c r="L3543" i="6" s="1"/>
  <c r="J3053" i="6"/>
  <c r="K3053" i="6" s="1"/>
  <c r="J2355" i="6"/>
  <c r="K2355" i="6" s="1"/>
  <c r="J3025" i="6"/>
  <c r="K3025" i="6" s="1"/>
  <c r="J2982" i="6"/>
  <c r="K2982" i="6" s="1"/>
  <c r="J2872" i="6"/>
  <c r="K2872" i="6" s="1"/>
  <c r="L2872" i="6" s="1"/>
  <c r="J3021" i="6"/>
  <c r="K3021" i="6" s="1"/>
  <c r="J2347" i="6"/>
  <c r="K2347" i="6" s="1"/>
  <c r="J3017" i="6"/>
  <c r="K3017" i="6" s="1"/>
  <c r="J2918" i="6"/>
  <c r="K2918" i="6" s="1"/>
  <c r="J3000" i="6"/>
  <c r="K3000" i="6" s="1"/>
  <c r="J2813" i="6"/>
  <c r="K2813" i="6" s="1"/>
  <c r="J2851" i="6"/>
  <c r="K2851" i="6" s="1"/>
  <c r="J3201" i="6"/>
  <c r="K3201" i="6" s="1"/>
  <c r="L3201" i="6" s="1"/>
  <c r="J2342" i="6"/>
  <c r="K2342" i="6" s="1"/>
  <c r="J3328" i="6"/>
  <c r="K3328" i="6" s="1"/>
  <c r="J1410" i="6"/>
  <c r="K1410" i="6" s="1"/>
  <c r="J3113" i="6"/>
  <c r="K3113" i="6" s="1"/>
  <c r="J2601" i="6"/>
  <c r="K2601" i="6" s="1"/>
  <c r="J3440" i="6"/>
  <c r="K3440" i="6" s="1"/>
  <c r="L3440" i="6" s="1"/>
  <c r="J2928" i="6"/>
  <c r="K2928" i="6" s="1"/>
  <c r="L2928" i="6" s="1"/>
  <c r="J2051" i="6"/>
  <c r="K2051" i="6" s="1"/>
  <c r="J455" i="6"/>
  <c r="K455" i="6" s="1"/>
  <c r="J829" i="6"/>
  <c r="K829" i="6" s="1"/>
  <c r="J2451" i="6"/>
  <c r="K2451" i="6" s="1"/>
  <c r="J3384" i="6"/>
  <c r="K3384" i="6" s="1"/>
  <c r="L3384" i="6" s="1"/>
  <c r="J1360" i="6"/>
  <c r="K1360" i="6" s="1"/>
  <c r="J2837" i="6"/>
  <c r="K2837" i="6" s="1"/>
  <c r="J2740" i="6"/>
  <c r="K2740" i="6" s="1"/>
  <c r="J3292" i="6"/>
  <c r="K3292" i="6" s="1"/>
  <c r="L3292" i="6" s="1"/>
  <c r="J2533" i="6"/>
  <c r="K2533" i="6" s="1"/>
  <c r="J2572" i="6"/>
  <c r="K2572" i="6" s="1"/>
  <c r="J3267" i="6"/>
  <c r="K3267" i="6" s="1"/>
  <c r="L3267" i="6" s="1"/>
  <c r="J2755" i="6"/>
  <c r="K2755" i="6" s="1"/>
  <c r="J1827" i="6"/>
  <c r="K1827" i="6" s="1"/>
  <c r="L1827" i="6" s="1"/>
  <c r="J3098" i="6"/>
  <c r="K3098" i="6" s="1"/>
  <c r="L3098" i="6" s="1"/>
  <c r="J2586" i="6"/>
  <c r="K2586" i="6" s="1"/>
  <c r="J3425" i="6"/>
  <c r="K3425" i="6" s="1"/>
  <c r="J2913" i="6"/>
  <c r="K2913" i="6" s="1"/>
  <c r="L2913" i="6" s="1"/>
  <c r="J2401" i="6"/>
  <c r="K2401" i="6" s="1"/>
  <c r="J3240" i="6"/>
  <c r="K3240" i="6" s="1"/>
  <c r="L3240" i="6" s="1"/>
  <c r="J2728" i="6"/>
  <c r="K2728" i="6" s="1"/>
  <c r="J2258" i="6"/>
  <c r="K2258" i="6" s="1"/>
  <c r="J2031" i="6"/>
  <c r="K2031" i="6" s="1"/>
  <c r="J3411" i="6"/>
  <c r="K3411" i="6" s="1"/>
  <c r="L3411" i="6" s="1"/>
  <c r="J3057" i="6"/>
  <c r="K3057" i="6" s="1"/>
  <c r="J3372" i="6"/>
  <c r="K3372" i="6" s="1"/>
  <c r="L3372" i="6" s="1"/>
  <c r="J3285" i="6"/>
  <c r="K3285" i="6" s="1"/>
  <c r="L3285" i="6" s="1"/>
  <c r="J2805" i="6"/>
  <c r="K2805" i="6" s="1"/>
  <c r="J3557" i="6"/>
  <c r="K3557" i="6" s="1"/>
  <c r="J2829" i="6"/>
  <c r="K2829" i="6" s="1"/>
  <c r="J2564" i="6"/>
  <c r="K2564" i="6" s="1"/>
  <c r="J3195" i="6"/>
  <c r="K3195" i="6" s="1"/>
  <c r="J2555" i="6"/>
  <c r="K2555" i="6" s="1"/>
  <c r="J3346" i="6"/>
  <c r="K3346" i="6" s="1"/>
  <c r="J2770" i="6"/>
  <c r="K2770" i="6" s="1"/>
  <c r="J1435" i="6"/>
  <c r="K1435" i="6" s="1"/>
  <c r="J2905" i="6"/>
  <c r="K2905" i="6" s="1"/>
  <c r="J3488" i="6"/>
  <c r="K3488" i="6" s="1"/>
  <c r="J1682" i="6"/>
  <c r="K1682" i="6" s="1"/>
  <c r="L1682" i="6" s="1"/>
  <c r="J3532" i="6"/>
  <c r="K3532" i="6" s="1"/>
  <c r="L3532" i="6" s="1"/>
  <c r="J2405" i="6"/>
  <c r="K2405" i="6" s="1"/>
  <c r="J1699" i="6"/>
  <c r="K1699" i="6" s="1"/>
  <c r="L1699" i="6" s="1"/>
  <c r="J2897" i="6"/>
  <c r="K2897" i="6" s="1"/>
  <c r="J2130" i="6"/>
  <c r="K2130" i="6" s="1"/>
  <c r="L2130" i="6" s="1"/>
  <c r="J3560" i="6"/>
  <c r="K3560" i="6" s="1"/>
  <c r="J2341" i="6"/>
  <c r="K2341" i="6" s="1"/>
  <c r="J1635" i="6"/>
  <c r="K1635" i="6" s="1"/>
  <c r="L1635" i="6" s="1"/>
  <c r="J2889" i="6"/>
  <c r="K2889" i="6" s="1"/>
  <c r="J2066" i="6"/>
  <c r="K2066" i="6" s="1"/>
  <c r="J2680" i="6"/>
  <c r="K2680" i="6" s="1"/>
  <c r="L2680" i="6" s="1"/>
  <c r="J3530" i="6"/>
  <c r="K3530" i="6" s="1"/>
  <c r="L3530" i="6" s="1"/>
  <c r="J2659" i="6"/>
  <c r="K2659" i="6" s="1"/>
  <c r="J3073" i="6"/>
  <c r="K3073" i="6" s="1"/>
  <c r="L3073" i="6" s="1"/>
  <c r="J2273" i="6"/>
  <c r="K2273" i="6" s="1"/>
  <c r="J144" i="6"/>
  <c r="K144" i="6" s="1"/>
  <c r="J769" i="6"/>
  <c r="K769" i="6" s="1"/>
  <c r="J1909" i="6"/>
  <c r="K1909" i="6" s="1"/>
  <c r="J1725" i="6"/>
  <c r="K1725" i="6" s="1"/>
  <c r="L1725" i="6" s="1"/>
  <c r="J357" i="6"/>
  <c r="K357" i="6" s="1"/>
  <c r="L357" i="6" s="1"/>
  <c r="J1185" i="6"/>
  <c r="K1185" i="6" s="1"/>
  <c r="J2061" i="6"/>
  <c r="K2061" i="6" s="1"/>
  <c r="L2061" i="6" s="1"/>
  <c r="J1050" i="6"/>
  <c r="K1050" i="6" s="1"/>
  <c r="J1820" i="6"/>
  <c r="K1820" i="6" s="1"/>
  <c r="J982" i="6"/>
  <c r="K982" i="6" s="1"/>
  <c r="L982" i="6" s="1"/>
  <c r="J2167" i="6"/>
  <c r="K2167" i="6" s="1"/>
  <c r="J1198" i="6"/>
  <c r="K1198" i="6" s="1"/>
  <c r="J2343" i="6"/>
  <c r="K2343" i="6" s="1"/>
  <c r="J1044" i="6"/>
  <c r="K1044" i="6" s="1"/>
  <c r="L1044" i="6" s="1"/>
  <c r="J550" i="6"/>
  <c r="K550" i="6" s="1"/>
  <c r="J1713" i="6"/>
  <c r="K1713" i="6" s="1"/>
  <c r="L1713" i="6" s="1"/>
  <c r="J1698" i="6"/>
  <c r="K1698" i="6" s="1"/>
  <c r="L1698" i="6" s="1"/>
  <c r="J2934" i="6"/>
  <c r="K2934" i="6" s="1"/>
  <c r="J2927" i="6"/>
  <c r="K2927" i="6" s="1"/>
  <c r="L2927" i="6" s="1"/>
  <c r="J307" i="6"/>
  <c r="K307" i="6" s="1"/>
  <c r="J1430" i="6"/>
  <c r="K1430" i="6" s="1"/>
  <c r="J1274" i="6"/>
  <c r="K1274" i="6" s="1"/>
  <c r="J838" i="6"/>
  <c r="K838" i="6" s="1"/>
  <c r="J551" i="6"/>
  <c r="K551" i="6" s="1"/>
  <c r="J2233" i="6"/>
  <c r="K2233" i="6" s="1"/>
  <c r="J2090" i="6"/>
  <c r="K2090" i="6" s="1"/>
  <c r="L2090" i="6" s="1"/>
  <c r="J3134" i="6"/>
  <c r="K3134" i="6" s="1"/>
  <c r="J2871" i="6"/>
  <c r="K2871" i="6" s="1"/>
  <c r="J2584" i="6"/>
  <c r="K2584" i="6" s="1"/>
  <c r="J1172" i="6"/>
  <c r="K1172" i="6" s="1"/>
  <c r="J1630" i="6"/>
  <c r="K1630" i="6" s="1"/>
  <c r="J639" i="6"/>
  <c r="K639" i="6" s="1"/>
  <c r="J1935" i="6"/>
  <c r="K1935" i="6" s="1"/>
  <c r="J1544" i="6"/>
  <c r="K1544" i="6" s="1"/>
  <c r="L1544" i="6" s="1"/>
  <c r="J2248" i="6"/>
  <c r="K2248" i="6" s="1"/>
  <c r="J1857" i="6"/>
  <c r="K1857" i="6" s="1"/>
  <c r="L1857" i="6" s="1"/>
  <c r="J1323" i="6"/>
  <c r="K1323" i="6" s="1"/>
  <c r="J2162" i="6"/>
  <c r="K2162" i="6" s="1"/>
  <c r="J2886" i="6"/>
  <c r="K2886" i="6" s="1"/>
  <c r="J1270" i="6"/>
  <c r="K1270" i="6" s="1"/>
  <c r="J3071" i="6"/>
  <c r="K3071" i="6" s="1"/>
  <c r="J2464" i="6"/>
  <c r="K2464" i="6" s="1"/>
  <c r="J610" i="6"/>
  <c r="K610" i="6" s="1"/>
  <c r="J951" i="6"/>
  <c r="K951" i="6" s="1"/>
  <c r="J1766" i="6"/>
  <c r="K1766" i="6" s="1"/>
  <c r="L1766" i="6" s="1"/>
  <c r="J927" i="6"/>
  <c r="K927" i="6" s="1"/>
  <c r="L927" i="6" s="1"/>
  <c r="J1815" i="6"/>
  <c r="K1815" i="6" s="1"/>
  <c r="L1815" i="6" s="1"/>
  <c r="J1158" i="6"/>
  <c r="K1158" i="6" s="1"/>
  <c r="J1744" i="6"/>
  <c r="K1744" i="6" s="1"/>
  <c r="L1744" i="6" s="1"/>
  <c r="J2256" i="6"/>
  <c r="K2256" i="6" s="1"/>
  <c r="J1481" i="6"/>
  <c r="K1481" i="6" s="1"/>
  <c r="J1993" i="6"/>
  <c r="K1993" i="6" s="1"/>
  <c r="J1070" i="6"/>
  <c r="K1070" i="6" s="1"/>
  <c r="J1722" i="6"/>
  <c r="K1722" i="6" s="1"/>
  <c r="L1722" i="6" s="1"/>
  <c r="J2234" i="6"/>
  <c r="K2234" i="6" s="1"/>
  <c r="J2574" i="6"/>
  <c r="K2574" i="6" s="1"/>
  <c r="J3086" i="6"/>
  <c r="K3086" i="6" s="1"/>
  <c r="J1343" i="6"/>
  <c r="K1343" i="6" s="1"/>
  <c r="J2695" i="6"/>
  <c r="K2695" i="6" s="1"/>
  <c r="J3207" i="6"/>
  <c r="K3207" i="6" s="1"/>
  <c r="L3207" i="6" s="1"/>
  <c r="J2344" i="6"/>
  <c r="K2344" i="6" s="1"/>
  <c r="J148" i="6"/>
  <c r="K148" i="6" s="1"/>
  <c r="J45" i="6"/>
  <c r="K45" i="6" s="1"/>
  <c r="J1757" i="6"/>
  <c r="K1757" i="6" s="1"/>
  <c r="J1646" i="6"/>
  <c r="K1646" i="6" s="1"/>
  <c r="J2158" i="6"/>
  <c r="K2158" i="6" s="1"/>
  <c r="J1375" i="6"/>
  <c r="K1375" i="6" s="1"/>
  <c r="J1887" i="6"/>
  <c r="K1887" i="6" s="1"/>
  <c r="J678" i="6"/>
  <c r="K678" i="6" s="1"/>
  <c r="J1624" i="6"/>
  <c r="K1624" i="6" s="1"/>
  <c r="J2136" i="6"/>
  <c r="K2136" i="6" s="1"/>
  <c r="J1359" i="6"/>
  <c r="K1359" i="6" s="1"/>
  <c r="L1359" i="6" s="1"/>
  <c r="J1873" i="6"/>
  <c r="K1873" i="6" s="1"/>
  <c r="L1873" i="6" s="1"/>
  <c r="J590" i="6"/>
  <c r="K590" i="6" s="1"/>
  <c r="J1602" i="6"/>
  <c r="K1602" i="6" s="1"/>
  <c r="J2114" i="6"/>
  <c r="K2114" i="6" s="1"/>
  <c r="J2454" i="6"/>
  <c r="K2454" i="6" s="1"/>
  <c r="J2966" i="6"/>
  <c r="K2966" i="6" s="1"/>
  <c r="J3478" i="6"/>
  <c r="K3478" i="6" s="1"/>
  <c r="J2575" i="6"/>
  <c r="K2575" i="6" s="1"/>
  <c r="J3087" i="6"/>
  <c r="K3087" i="6" s="1"/>
  <c r="J1675" i="6"/>
  <c r="K1675" i="6" s="1"/>
  <c r="J249" i="6"/>
  <c r="K249" i="6" s="1"/>
  <c r="J70" i="6"/>
  <c r="K70" i="6" s="1"/>
  <c r="J2084" i="6"/>
  <c r="K2084" i="6" s="1"/>
  <c r="J1526" i="6"/>
  <c r="K1526" i="6" s="1"/>
  <c r="J98" i="6"/>
  <c r="K98" i="6" s="1"/>
  <c r="J484" i="6"/>
  <c r="K484" i="6" s="1"/>
  <c r="J672" i="6"/>
  <c r="K672" i="6" s="1"/>
  <c r="J155" i="6"/>
  <c r="K155" i="6" s="1"/>
  <c r="L155" i="6" s="1"/>
  <c r="J1345" i="6"/>
  <c r="K1345" i="6" s="1"/>
  <c r="J1099" i="6"/>
  <c r="K1099" i="6" s="1"/>
  <c r="L1099" i="6" s="1"/>
  <c r="J231" i="6"/>
  <c r="K231" i="6" s="1"/>
  <c r="J1107" i="6"/>
  <c r="K1107" i="6" s="1"/>
  <c r="L1107" i="6" s="1"/>
  <c r="J1175" i="6"/>
  <c r="K1175" i="6" s="1"/>
  <c r="J1414" i="6"/>
  <c r="K1414" i="6" s="1"/>
  <c r="J1776" i="6"/>
  <c r="K1776" i="6" s="1"/>
  <c r="L1776" i="6" s="1"/>
  <c r="J1882" i="6"/>
  <c r="K1882" i="6" s="1"/>
  <c r="J2855" i="6"/>
  <c r="K2855" i="6" s="1"/>
  <c r="J1614" i="6"/>
  <c r="K1614" i="6" s="1"/>
  <c r="J1720" i="6"/>
  <c r="K1720" i="6" s="1"/>
  <c r="J1969" i="6"/>
  <c r="K1969" i="6" s="1"/>
  <c r="J2082" i="6"/>
  <c r="K2082" i="6" s="1"/>
  <c r="J3318" i="6"/>
  <c r="K3318" i="6" s="1"/>
  <c r="L3318" i="6" s="1"/>
  <c r="J3183" i="6"/>
  <c r="K3183" i="6" s="1"/>
  <c r="J994" i="6"/>
  <c r="K994" i="6" s="1"/>
  <c r="L994" i="6" s="1"/>
  <c r="J1686" i="6"/>
  <c r="K1686" i="6" s="1"/>
  <c r="L1686" i="6" s="1"/>
  <c r="J1607" i="6"/>
  <c r="K1607" i="6" s="1"/>
  <c r="J1472" i="6"/>
  <c r="K1472" i="6" s="1"/>
  <c r="J1331" i="6"/>
  <c r="K1331" i="6" s="1"/>
  <c r="J1241" i="6"/>
  <c r="K1241" i="6" s="1"/>
  <c r="L1241" i="6" s="1"/>
  <c r="J1787" i="6"/>
  <c r="K1787" i="6" s="1"/>
  <c r="J3390" i="6"/>
  <c r="K3390" i="6" s="1"/>
  <c r="L3390" i="6" s="1"/>
  <c r="J3127" i="6"/>
  <c r="K3127" i="6" s="1"/>
  <c r="J20" i="6"/>
  <c r="K20" i="6" s="1"/>
  <c r="J1085" i="6"/>
  <c r="K1085" i="6" s="1"/>
  <c r="J1694" i="6"/>
  <c r="K1694" i="6" s="1"/>
  <c r="J1283" i="6"/>
  <c r="K1283" i="6" s="1"/>
  <c r="J1999" i="6"/>
  <c r="K1999" i="6" s="1"/>
  <c r="J1608" i="6"/>
  <c r="K1608" i="6" s="1"/>
  <c r="J583" i="6"/>
  <c r="K583" i="6" s="1"/>
  <c r="J1921" i="6"/>
  <c r="K1921" i="6" s="1"/>
  <c r="J1522" i="6"/>
  <c r="K1522" i="6" s="1"/>
  <c r="J2226" i="6"/>
  <c r="K2226" i="6" s="1"/>
  <c r="L2226" i="6" s="1"/>
  <c r="J2950" i="6"/>
  <c r="K2950" i="6" s="1"/>
  <c r="J2300" i="6"/>
  <c r="K2300" i="6" s="1"/>
  <c r="J3135" i="6"/>
  <c r="K3135" i="6" s="1"/>
  <c r="J2528" i="6"/>
  <c r="K2528" i="6" s="1"/>
  <c r="J1122" i="6"/>
  <c r="K1122" i="6" s="1"/>
  <c r="L1122" i="6" s="1"/>
  <c r="J1693" i="6"/>
  <c r="K1693" i="6" s="1"/>
  <c r="L1693" i="6" s="1"/>
  <c r="J1830" i="6"/>
  <c r="K1830" i="6" s="1"/>
  <c r="L1830" i="6" s="1"/>
  <c r="J1183" i="6"/>
  <c r="K1183" i="6" s="1"/>
  <c r="L1183" i="6" s="1"/>
  <c r="J1879" i="6"/>
  <c r="K1879" i="6" s="1"/>
  <c r="J1285" i="6"/>
  <c r="K1285" i="6" s="1"/>
  <c r="L1285" i="6" s="1"/>
  <c r="J1808" i="6"/>
  <c r="K1808" i="6" s="1"/>
  <c r="L1808" i="6" s="1"/>
  <c r="J359" i="6"/>
  <c r="K359" i="6" s="1"/>
  <c r="J1545" i="6"/>
  <c r="K1545" i="6" s="1"/>
  <c r="L1545" i="6" s="1"/>
  <c r="J2057" i="6"/>
  <c r="K2057" i="6" s="1"/>
  <c r="L2057" i="6" s="1"/>
  <c r="J1259" i="6"/>
  <c r="K1259" i="6" s="1"/>
  <c r="J1786" i="6"/>
  <c r="K1786" i="6" s="1"/>
  <c r="J2298" i="6"/>
  <c r="K2298" i="6" s="1"/>
  <c r="J2638" i="6"/>
  <c r="K2638" i="6" s="1"/>
  <c r="J3150" i="6"/>
  <c r="K3150" i="6" s="1"/>
  <c r="J1859" i="6"/>
  <c r="K1859" i="6" s="1"/>
  <c r="J2759" i="6"/>
  <c r="K2759" i="6" s="1"/>
  <c r="L2759" i="6" s="1"/>
  <c r="J3271" i="6"/>
  <c r="K3271" i="6" s="1"/>
  <c r="J2408" i="6"/>
  <c r="K2408" i="6" s="1"/>
  <c r="J576" i="6"/>
  <c r="K576" i="6" s="1"/>
  <c r="J788" i="6"/>
  <c r="K788" i="6" s="1"/>
  <c r="J2269" i="6"/>
  <c r="K2269" i="6" s="1"/>
  <c r="J1710" i="6"/>
  <c r="K1710" i="6" s="1"/>
  <c r="L1710" i="6" s="1"/>
  <c r="J2222" i="6"/>
  <c r="K2222" i="6" s="1"/>
  <c r="J226" i="6"/>
  <c r="K226" i="6" s="1"/>
  <c r="J2164" i="6"/>
  <c r="K2164" i="6" s="1"/>
  <c r="J1105" i="6"/>
  <c r="K1105" i="6" s="1"/>
  <c r="L1105" i="6" s="1"/>
  <c r="J347" i="6"/>
  <c r="K347" i="6" s="1"/>
  <c r="J1413" i="6"/>
  <c r="K1413" i="6" s="1"/>
  <c r="J388" i="6"/>
  <c r="K388" i="6" s="1"/>
  <c r="J82" i="6"/>
  <c r="K82" i="6" s="1"/>
  <c r="J588" i="6"/>
  <c r="K588" i="6" s="1"/>
  <c r="J1621" i="6"/>
  <c r="K1621" i="6" s="1"/>
  <c r="L1621" i="6" s="1"/>
  <c r="J1734" i="6"/>
  <c r="K1734" i="6" s="1"/>
  <c r="L1734" i="6" s="1"/>
  <c r="J1840" i="6"/>
  <c r="K1840" i="6" s="1"/>
  <c r="J2202" i="6"/>
  <c r="K2202" i="6" s="1"/>
  <c r="L2202" i="6" s="1"/>
  <c r="J3175" i="6"/>
  <c r="K3175" i="6" s="1"/>
  <c r="J1678" i="6"/>
  <c r="K1678" i="6" s="1"/>
  <c r="J1912" i="6"/>
  <c r="K1912" i="6" s="1"/>
  <c r="J2033" i="6"/>
  <c r="K2033" i="6" s="1"/>
  <c r="J2146" i="6"/>
  <c r="K2146" i="6" s="1"/>
  <c r="J3382" i="6"/>
  <c r="K3382" i="6" s="1"/>
  <c r="L3382" i="6" s="1"/>
  <c r="J3247" i="6"/>
  <c r="K3247" i="6" s="1"/>
  <c r="J539" i="6"/>
  <c r="K539" i="6" s="1"/>
  <c r="J1814" i="6"/>
  <c r="K1814" i="6" s="1"/>
  <c r="J1671" i="6"/>
  <c r="K1671" i="6" s="1"/>
  <c r="J1536" i="6"/>
  <c r="K1536" i="6" s="1"/>
  <c r="J1401" i="6"/>
  <c r="K1401" i="6" s="1"/>
  <c r="J1314" i="6"/>
  <c r="K1314" i="6" s="1"/>
  <c r="J2299" i="6"/>
  <c r="K2299" i="6" s="1"/>
  <c r="J3454" i="6"/>
  <c r="K3454" i="6" s="1"/>
  <c r="J3255" i="6"/>
  <c r="K3255" i="6" s="1"/>
  <c r="L3255" i="6" s="1"/>
  <c r="J448" i="6"/>
  <c r="K448" i="6" s="1"/>
  <c r="J695" i="6"/>
  <c r="K695" i="6" s="1"/>
  <c r="J1758" i="6"/>
  <c r="K1758" i="6" s="1"/>
  <c r="L1758" i="6" s="1"/>
  <c r="J1357" i="6"/>
  <c r="K1357" i="6" s="1"/>
  <c r="J2127" i="6"/>
  <c r="K2127" i="6" s="1"/>
  <c r="J1672" i="6"/>
  <c r="K1672" i="6" s="1"/>
  <c r="J1267" i="6"/>
  <c r="K1267" i="6" s="1"/>
  <c r="L1267" i="6" s="1"/>
  <c r="J1985" i="6"/>
  <c r="K1985" i="6" s="1"/>
  <c r="L1985" i="6" s="1"/>
  <c r="J1586" i="6"/>
  <c r="K1586" i="6" s="1"/>
  <c r="L1586" i="6" s="1"/>
  <c r="J1334" i="6"/>
  <c r="K1334" i="6" s="1"/>
  <c r="J3014" i="6"/>
  <c r="K3014" i="6" s="1"/>
  <c r="L3014" i="6" s="1"/>
  <c r="J2495" i="6"/>
  <c r="K2495" i="6" s="1"/>
  <c r="J3199" i="6"/>
  <c r="K3199" i="6" s="1"/>
  <c r="J303" i="6"/>
  <c r="K303" i="6" s="1"/>
  <c r="J667" i="6"/>
  <c r="K667" i="6" s="1"/>
  <c r="J1235" i="6"/>
  <c r="K1235" i="6" s="1"/>
  <c r="J1958" i="6"/>
  <c r="K1958" i="6" s="1"/>
  <c r="J1293" i="6"/>
  <c r="K1293" i="6" s="1"/>
  <c r="J2007" i="6"/>
  <c r="K2007" i="6" s="1"/>
  <c r="J1358" i="6"/>
  <c r="K1358" i="6" s="1"/>
  <c r="J1872" i="6"/>
  <c r="K1872" i="6" s="1"/>
  <c r="L1872" i="6" s="1"/>
  <c r="J615" i="6"/>
  <c r="K615" i="6" s="1"/>
  <c r="J1609" i="6"/>
  <c r="K1609" i="6" s="1"/>
  <c r="L1609" i="6" s="1"/>
  <c r="J2121" i="6"/>
  <c r="K2121" i="6" s="1"/>
  <c r="J1333" i="6"/>
  <c r="K1333" i="6" s="1"/>
  <c r="J1850" i="6"/>
  <c r="K1850" i="6" s="1"/>
  <c r="J1403" i="6"/>
  <c r="K1403" i="6" s="1"/>
  <c r="J2702" i="6"/>
  <c r="K2702" i="6" s="1"/>
  <c r="J3214" i="6"/>
  <c r="K3214" i="6" s="1"/>
  <c r="J2311" i="6"/>
  <c r="K2311" i="6" s="1"/>
  <c r="J2823" i="6"/>
  <c r="K2823" i="6" s="1"/>
  <c r="J3335" i="6"/>
  <c r="K3335" i="6" s="1"/>
  <c r="L3335" i="6" s="1"/>
  <c r="J2472" i="6"/>
  <c r="K2472" i="6" s="1"/>
  <c r="J1088" i="6"/>
  <c r="K1088" i="6" s="1"/>
  <c r="L1088" i="6" s="1"/>
  <c r="J1300" i="6"/>
  <c r="K1300" i="6" s="1"/>
  <c r="J1246" i="6"/>
  <c r="K1246" i="6" s="1"/>
  <c r="J1774" i="6"/>
  <c r="K1774" i="6" s="1"/>
  <c r="J2286" i="6"/>
  <c r="K2286" i="6" s="1"/>
  <c r="J1503" i="6"/>
  <c r="K1503" i="6" s="1"/>
  <c r="J2015" i="6"/>
  <c r="K2015" i="6" s="1"/>
  <c r="L2015" i="6" s="1"/>
  <c r="J1190" i="6"/>
  <c r="K1190" i="6" s="1"/>
  <c r="J426" i="6"/>
  <c r="K426" i="6" s="1"/>
  <c r="J7" i="6"/>
  <c r="K7" i="6" s="1"/>
  <c r="J1169" i="6"/>
  <c r="K1169" i="6" s="1"/>
  <c r="L1169" i="6" s="1"/>
  <c r="J124" i="6"/>
  <c r="K124" i="6" s="1"/>
  <c r="J1605" i="6"/>
  <c r="K1605" i="6" s="1"/>
  <c r="J1220" i="6"/>
  <c r="K1220" i="6" s="1"/>
  <c r="J235" i="6"/>
  <c r="K235" i="6" s="1"/>
  <c r="J652" i="6"/>
  <c r="K652" i="6" s="1"/>
  <c r="L652" i="6" s="1"/>
  <c r="J1685" i="6"/>
  <c r="K1685" i="6" s="1"/>
  <c r="J1926" i="6"/>
  <c r="K1926" i="6" s="1"/>
  <c r="L1926" i="6" s="1"/>
  <c r="J1904" i="6"/>
  <c r="K1904" i="6" s="1"/>
  <c r="J2266" i="6"/>
  <c r="K2266" i="6" s="1"/>
  <c r="J3367" i="6"/>
  <c r="K3367" i="6" s="1"/>
  <c r="L3367" i="6" s="1"/>
  <c r="J1742" i="6"/>
  <c r="K1742" i="6" s="1"/>
  <c r="J2040" i="6"/>
  <c r="K2040" i="6" s="1"/>
  <c r="J2225" i="6"/>
  <c r="K2225" i="6" s="1"/>
  <c r="J2210" i="6"/>
  <c r="K2210" i="6" s="1"/>
  <c r="J3446" i="6"/>
  <c r="K3446" i="6" s="1"/>
  <c r="L3446" i="6" s="1"/>
  <c r="J3439" i="6"/>
  <c r="K3439" i="6" s="1"/>
  <c r="L3439" i="6" s="1"/>
  <c r="J1051" i="6"/>
  <c r="K1051" i="6" s="1"/>
  <c r="L1051" i="6" s="1"/>
  <c r="J1878" i="6"/>
  <c r="K1878" i="6" s="1"/>
  <c r="J1735" i="6"/>
  <c r="K1735" i="6" s="1"/>
  <c r="L1735" i="6" s="1"/>
  <c r="J1600" i="6"/>
  <c r="K1600" i="6" s="1"/>
  <c r="L1600" i="6" s="1"/>
  <c r="J1529" i="6"/>
  <c r="K1529" i="6" s="1"/>
  <c r="L1529" i="6" s="1"/>
  <c r="J1386" i="6"/>
  <c r="K1386" i="6" s="1"/>
  <c r="J2366" i="6"/>
  <c r="K2366" i="6" s="1"/>
  <c r="J3518" i="6"/>
  <c r="K3518" i="6" s="1"/>
  <c r="J3319" i="6"/>
  <c r="K3319" i="6" s="1"/>
  <c r="J960" i="6"/>
  <c r="K960" i="6" s="1"/>
  <c r="J1629" i="6"/>
  <c r="K1629" i="6" s="1"/>
  <c r="L1629" i="6" s="1"/>
  <c r="J1886" i="6"/>
  <c r="K1886" i="6" s="1"/>
  <c r="J1423" i="6"/>
  <c r="K1423" i="6" s="1"/>
  <c r="J358" i="6"/>
  <c r="K358" i="6" s="1"/>
  <c r="J1736" i="6"/>
  <c r="K1736" i="6" s="1"/>
  <c r="J1341" i="6"/>
  <c r="K1341" i="6" s="1"/>
  <c r="L1341" i="6" s="1"/>
  <c r="J2113" i="6"/>
  <c r="K2113" i="6" s="1"/>
  <c r="L2113" i="6" s="1"/>
  <c r="J1650" i="6"/>
  <c r="K1650" i="6" s="1"/>
  <c r="J2374" i="6"/>
  <c r="K2374" i="6" s="1"/>
  <c r="J3078" i="6"/>
  <c r="K3078" i="6" s="1"/>
  <c r="J2559" i="6"/>
  <c r="K2559" i="6" s="1"/>
  <c r="J3327" i="6"/>
  <c r="K3327" i="6" s="1"/>
  <c r="L3327" i="6" s="1"/>
  <c r="J121" i="6"/>
  <c r="K121" i="6" s="1"/>
  <c r="J1179" i="6"/>
  <c r="K1179" i="6" s="1"/>
  <c r="J1310" i="6"/>
  <c r="K1310" i="6" s="1"/>
  <c r="J2022" i="6"/>
  <c r="K2022" i="6" s="1"/>
  <c r="J1366" i="6"/>
  <c r="K1366" i="6" s="1"/>
  <c r="J2071" i="6"/>
  <c r="K2071" i="6" s="1"/>
  <c r="L2071" i="6" s="1"/>
  <c r="J1424" i="6"/>
  <c r="K1424" i="6" s="1"/>
  <c r="J1936" i="6"/>
  <c r="K1936" i="6" s="1"/>
  <c r="J871" i="6"/>
  <c r="K871" i="6" s="1"/>
  <c r="J1673" i="6"/>
  <c r="K1673" i="6" s="1"/>
  <c r="L1673" i="6" s="1"/>
  <c r="J2185" i="6"/>
  <c r="K2185" i="6" s="1"/>
  <c r="J1402" i="6"/>
  <c r="K1402" i="6" s="1"/>
  <c r="J1914" i="6"/>
  <c r="K1914" i="6" s="1"/>
  <c r="J1915" i="6"/>
  <c r="K1915" i="6" s="1"/>
  <c r="L1915" i="6" s="1"/>
  <c r="J2766" i="6"/>
  <c r="K2766" i="6" s="1"/>
  <c r="J3278" i="6"/>
  <c r="K3278" i="6" s="1"/>
  <c r="L3278" i="6" s="1"/>
  <c r="J2375" i="6"/>
  <c r="K2375" i="6" s="1"/>
  <c r="J2887" i="6"/>
  <c r="K2887" i="6" s="1"/>
  <c r="J3399" i="6"/>
  <c r="K3399" i="6" s="1"/>
  <c r="L3399" i="6" s="1"/>
  <c r="J2536" i="6"/>
  <c r="K2536" i="6" s="1"/>
  <c r="J625" i="6"/>
  <c r="K625" i="6" s="1"/>
  <c r="J701" i="6"/>
  <c r="K701" i="6" s="1"/>
  <c r="J1319" i="6"/>
  <c r="K1319" i="6" s="1"/>
  <c r="L1319" i="6" s="1"/>
  <c r="J1838" i="6"/>
  <c r="K1838" i="6" s="1"/>
  <c r="J447" i="6"/>
  <c r="K447" i="6" s="1"/>
  <c r="J1567" i="6"/>
  <c r="K1567" i="6" s="1"/>
  <c r="J2079" i="6"/>
  <c r="K2079" i="6" s="1"/>
  <c r="J1294" i="6"/>
  <c r="K1294" i="6" s="1"/>
  <c r="J1816" i="6"/>
  <c r="K1816" i="6" s="1"/>
  <c r="J391" i="6"/>
  <c r="K391" i="6" s="1"/>
  <c r="J1059" i="6"/>
  <c r="K1059" i="6" s="1"/>
  <c r="J40" i="6"/>
  <c r="K40" i="6" s="1"/>
  <c r="J898" i="6"/>
  <c r="K898" i="6" s="1"/>
  <c r="J601" i="6"/>
  <c r="K601" i="6" s="1"/>
  <c r="L601" i="6" s="1"/>
  <c r="J266" i="6"/>
  <c r="K266" i="6" s="1"/>
  <c r="J749" i="6"/>
  <c r="K749" i="6" s="1"/>
  <c r="J12" i="6"/>
  <c r="K12" i="6" s="1"/>
  <c r="L12" i="6" s="1"/>
  <c r="J844" i="6"/>
  <c r="K844" i="6" s="1"/>
  <c r="J1813" i="6"/>
  <c r="K1813" i="6" s="1"/>
  <c r="J86" i="6"/>
  <c r="K86" i="6" s="1"/>
  <c r="J743" i="6"/>
  <c r="K743" i="6" s="1"/>
  <c r="J1659" i="6"/>
  <c r="K1659" i="6" s="1"/>
  <c r="L1659" i="6" s="1"/>
  <c r="J2376" i="6"/>
  <c r="K2376" i="6" s="1"/>
  <c r="J2254" i="6"/>
  <c r="K2254" i="6" s="1"/>
  <c r="J2168" i="6"/>
  <c r="K2168" i="6" s="1"/>
  <c r="J462" i="6"/>
  <c r="K462" i="6" s="1"/>
  <c r="J2235" i="6"/>
  <c r="K2235" i="6" s="1"/>
  <c r="J847" i="6"/>
  <c r="K847" i="6" s="1"/>
  <c r="J1419" i="6"/>
  <c r="K1419" i="6" s="1"/>
  <c r="J1021" i="6"/>
  <c r="K1021" i="6" s="1"/>
  <c r="J2006" i="6"/>
  <c r="K2006" i="6" s="1"/>
  <c r="J1863" i="6"/>
  <c r="K1863" i="6" s="1"/>
  <c r="L1863" i="6" s="1"/>
  <c r="J1792" i="6"/>
  <c r="K1792" i="6" s="1"/>
  <c r="L1792" i="6" s="1"/>
  <c r="J1657" i="6"/>
  <c r="K1657" i="6" s="1"/>
  <c r="J1514" i="6"/>
  <c r="K1514" i="6" s="1"/>
  <c r="J2494" i="6"/>
  <c r="K2494" i="6" s="1"/>
  <c r="J2243" i="6"/>
  <c r="K2243" i="6" s="1"/>
  <c r="J3447" i="6"/>
  <c r="K3447" i="6" s="1"/>
  <c r="L3447" i="6" s="1"/>
  <c r="J1009" i="6"/>
  <c r="K1009" i="6" s="1"/>
  <c r="J2141" i="6"/>
  <c r="K2141" i="6" s="1"/>
  <c r="J2078" i="6"/>
  <c r="K2078" i="6" s="1"/>
  <c r="J1487" i="6"/>
  <c r="K1487" i="6" s="1"/>
  <c r="J614" i="6"/>
  <c r="K614" i="6" s="1"/>
  <c r="J1864" i="6"/>
  <c r="K1864" i="6" s="1"/>
  <c r="L1864" i="6" s="1"/>
  <c r="J1409" i="6"/>
  <c r="K1409" i="6" s="1"/>
  <c r="J21" i="6"/>
  <c r="K21" i="6" s="1"/>
  <c r="J1714" i="6"/>
  <c r="K1714" i="6" s="1"/>
  <c r="J2438" i="6"/>
  <c r="K2438" i="6" s="1"/>
  <c r="J3206" i="6"/>
  <c r="K3206" i="6" s="1"/>
  <c r="J2623" i="6"/>
  <c r="K2623" i="6" s="1"/>
  <c r="J367" i="6"/>
  <c r="K367" i="6" s="1"/>
  <c r="J282" i="6"/>
  <c r="K282" i="6" s="1"/>
  <c r="J1236" i="6"/>
  <c r="K1236" i="6" s="1"/>
  <c r="J1446" i="6"/>
  <c r="K1446" i="6" s="1"/>
  <c r="J2086" i="6"/>
  <c r="K2086" i="6" s="1"/>
  <c r="L2086" i="6" s="1"/>
  <c r="J1495" i="6"/>
  <c r="K1495" i="6" s="1"/>
  <c r="J2199" i="6"/>
  <c r="K2199" i="6" s="1"/>
  <c r="J1488" i="6"/>
  <c r="K1488" i="6" s="1"/>
  <c r="J2000" i="6"/>
  <c r="K2000" i="6" s="1"/>
  <c r="J1127" i="6"/>
  <c r="K1127" i="6" s="1"/>
  <c r="J1737" i="6"/>
  <c r="K1737" i="6" s="1"/>
  <c r="L1737" i="6" s="1"/>
  <c r="J2249" i="6"/>
  <c r="K2249" i="6" s="1"/>
  <c r="J1466" i="6"/>
  <c r="K1466" i="6" s="1"/>
  <c r="J1978" i="6"/>
  <c r="K1978" i="6" s="1"/>
  <c r="L1978" i="6" s="1"/>
  <c r="J2318" i="6"/>
  <c r="K2318" i="6" s="1"/>
  <c r="J2830" i="6"/>
  <c r="K2830" i="6" s="1"/>
  <c r="J3342" i="6"/>
  <c r="K3342" i="6" s="1"/>
  <c r="L3342" i="6" s="1"/>
  <c r="J2439" i="6"/>
  <c r="K2439" i="6" s="1"/>
  <c r="J2951" i="6"/>
  <c r="K2951" i="6" s="1"/>
  <c r="J3463" i="6"/>
  <c r="K3463" i="6" s="1"/>
  <c r="J2600" i="6"/>
  <c r="K2600" i="6" s="1"/>
  <c r="J1137" i="6"/>
  <c r="K1137" i="6" s="1"/>
  <c r="J1213" i="6"/>
  <c r="K1213" i="6" s="1"/>
  <c r="J1390" i="6"/>
  <c r="K1390" i="6" s="1"/>
  <c r="J1902" i="6"/>
  <c r="K1902" i="6" s="1"/>
  <c r="J703" i="6"/>
  <c r="K703" i="6" s="1"/>
  <c r="J63" i="6"/>
  <c r="K63" i="6" s="1"/>
  <c r="J755" i="6"/>
  <c r="K755" i="6" s="1"/>
  <c r="J861" i="6"/>
  <c r="K861" i="6" s="1"/>
  <c r="L861" i="6" s="1"/>
  <c r="J1219" i="6"/>
  <c r="K1219" i="6" s="1"/>
  <c r="J993" i="6"/>
  <c r="K993" i="6" s="1"/>
  <c r="J375" i="6"/>
  <c r="K375" i="6" s="1"/>
  <c r="J553" i="6"/>
  <c r="K553" i="6" s="1"/>
  <c r="J1013" i="6"/>
  <c r="K1013" i="6" s="1"/>
  <c r="J158" i="6"/>
  <c r="K158" i="6" s="1"/>
  <c r="J1975" i="6"/>
  <c r="K1975" i="6" s="1"/>
  <c r="J1961" i="6"/>
  <c r="K1961" i="6" s="1"/>
  <c r="J3182" i="6"/>
  <c r="K3182" i="6" s="1"/>
  <c r="J475" i="6"/>
  <c r="K475" i="6" s="1"/>
  <c r="J1791" i="6"/>
  <c r="K1791" i="6" s="1"/>
  <c r="L1791" i="6" s="1"/>
  <c r="J1393" i="6"/>
  <c r="K1393" i="6" s="1"/>
  <c r="J1506" i="6"/>
  <c r="K1506" i="6" s="1"/>
  <c r="J2614" i="6"/>
  <c r="K2614" i="6" s="1"/>
  <c r="J2607" i="6"/>
  <c r="K2607" i="6" s="1"/>
  <c r="J175" i="6"/>
  <c r="K175" i="6" s="1"/>
  <c r="J2077" i="6"/>
  <c r="K2077" i="6" s="1"/>
  <c r="L2077" i="6" s="1"/>
  <c r="J607" i="6"/>
  <c r="K607" i="6" s="1"/>
  <c r="J2247" i="6"/>
  <c r="K2247" i="6" s="1"/>
  <c r="J2112" i="6"/>
  <c r="K2112" i="6" s="1"/>
  <c r="J2041" i="6"/>
  <c r="K2041" i="6" s="1"/>
  <c r="J1898" i="6"/>
  <c r="K1898" i="6" s="1"/>
  <c r="L1898" i="6" s="1"/>
  <c r="J2878" i="6"/>
  <c r="K2878" i="6" s="1"/>
  <c r="J2615" i="6"/>
  <c r="K2615" i="6" s="1"/>
  <c r="J2392" i="6"/>
  <c r="K2392" i="6" s="1"/>
  <c r="J1115" i="6"/>
  <c r="K1115" i="6" s="1"/>
  <c r="J1374" i="6"/>
  <c r="K1374" i="6" s="1"/>
  <c r="J2206" i="6"/>
  <c r="K2206" i="6" s="1"/>
  <c r="J1807" i="6"/>
  <c r="K1807" i="6" s="1"/>
  <c r="L1807" i="6" s="1"/>
  <c r="J1126" i="6"/>
  <c r="K1126" i="6" s="1"/>
  <c r="J2120" i="6"/>
  <c r="K2120" i="6" s="1"/>
  <c r="J1601" i="6"/>
  <c r="K1601" i="6" s="1"/>
  <c r="J782" i="6"/>
  <c r="K782" i="6" s="1"/>
  <c r="J2034" i="6"/>
  <c r="K2034" i="6" s="1"/>
  <c r="J2566" i="6"/>
  <c r="K2566" i="6" s="1"/>
  <c r="J3462" i="6"/>
  <c r="K3462" i="6" s="1"/>
  <c r="L3462" i="6" s="1"/>
  <c r="J2815" i="6"/>
  <c r="K2815" i="6" s="1"/>
  <c r="J2059" i="6"/>
  <c r="K2059" i="6" s="1"/>
  <c r="J1024" i="6"/>
  <c r="K1024" i="6" s="1"/>
  <c r="J1444" i="6"/>
  <c r="K1444" i="6" s="1"/>
  <c r="L1444" i="6" s="1"/>
  <c r="J1574" i="6"/>
  <c r="K1574" i="6" s="1"/>
  <c r="J2278" i="6"/>
  <c r="K2278" i="6" s="1"/>
  <c r="J1687" i="6"/>
  <c r="K1687" i="6" s="1"/>
  <c r="J390" i="6"/>
  <c r="K390" i="6" s="1"/>
  <c r="J1616" i="6"/>
  <c r="K1616" i="6" s="1"/>
  <c r="J2128" i="6"/>
  <c r="K2128" i="6" s="1"/>
  <c r="J1350" i="6"/>
  <c r="K1350" i="6" s="1"/>
  <c r="J1865" i="6"/>
  <c r="K1865" i="6" s="1"/>
  <c r="J558" i="6"/>
  <c r="K558" i="6" s="1"/>
  <c r="J1594" i="6"/>
  <c r="K1594" i="6" s="1"/>
  <c r="J2106" i="6"/>
  <c r="K2106" i="6" s="1"/>
  <c r="J2446" i="6"/>
  <c r="K2446" i="6" s="1"/>
  <c r="J2958" i="6"/>
  <c r="K2958" i="6" s="1"/>
  <c r="J3470" i="6"/>
  <c r="K3470" i="6" s="1"/>
  <c r="J2567" i="6"/>
  <c r="K2567" i="6" s="1"/>
  <c r="J3079" i="6"/>
  <c r="K3079" i="6" s="1"/>
  <c r="J1611" i="6"/>
  <c r="K1611" i="6" s="1"/>
  <c r="J185" i="6"/>
  <c r="K185" i="6" s="1"/>
  <c r="J1186" i="6"/>
  <c r="K1186" i="6" s="1"/>
  <c r="L1186" i="6" s="1"/>
  <c r="J2020" i="6"/>
  <c r="K2020" i="6" s="1"/>
  <c r="L2020" i="6" s="1"/>
  <c r="J1518" i="6"/>
  <c r="K1518" i="6" s="1"/>
  <c r="J2030" i="6"/>
  <c r="K2030" i="6" s="1"/>
  <c r="J1215" i="6"/>
  <c r="K1215" i="6" s="1"/>
  <c r="J1759" i="6"/>
  <c r="K1759" i="6" s="1"/>
  <c r="J2271" i="6"/>
  <c r="K2271" i="6" s="1"/>
  <c r="J1496" i="6"/>
  <c r="K1496" i="6" s="1"/>
  <c r="L1496" i="6" s="1"/>
  <c r="J956" i="6"/>
  <c r="K956" i="6" s="1"/>
  <c r="J1371" i="6"/>
  <c r="K1371" i="6" s="1"/>
  <c r="J3246" i="6"/>
  <c r="K3246" i="6" s="1"/>
  <c r="L3246" i="6" s="1"/>
  <c r="J1570" i="6"/>
  <c r="K1570" i="6" s="1"/>
  <c r="L1570" i="6" s="1"/>
  <c r="J1291" i="6"/>
  <c r="K1291" i="6" s="1"/>
  <c r="J2105" i="6"/>
  <c r="K2105" i="6" s="1"/>
  <c r="J2456" i="6"/>
  <c r="K2456" i="6" s="1"/>
  <c r="J1871" i="6"/>
  <c r="K1871" i="6" s="1"/>
  <c r="L1871" i="6" s="1"/>
  <c r="J1038" i="6"/>
  <c r="K1038" i="6" s="1"/>
  <c r="J3007" i="6"/>
  <c r="K3007" i="6" s="1"/>
  <c r="J1638" i="6"/>
  <c r="K1638" i="6" s="1"/>
  <c r="J1680" i="6"/>
  <c r="K1680" i="6" s="1"/>
  <c r="J814" i="6"/>
  <c r="K814" i="6" s="1"/>
  <c r="J3022" i="6"/>
  <c r="K3022" i="6" s="1"/>
  <c r="J2123" i="6"/>
  <c r="K2123" i="6" s="1"/>
  <c r="J1582" i="6"/>
  <c r="K1582" i="6" s="1"/>
  <c r="J1823" i="6"/>
  <c r="K1823" i="6" s="1"/>
  <c r="J1560" i="6"/>
  <c r="K1560" i="6" s="1"/>
  <c r="J2264" i="6"/>
  <c r="K2264" i="6" s="1"/>
  <c r="J1617" i="6"/>
  <c r="K1617" i="6" s="1"/>
  <c r="J2193" i="6"/>
  <c r="K2193" i="6" s="1"/>
  <c r="J1474" i="6"/>
  <c r="K1474" i="6" s="1"/>
  <c r="J2050" i="6"/>
  <c r="K2050" i="6" s="1"/>
  <c r="J2518" i="6"/>
  <c r="K2518" i="6" s="1"/>
  <c r="J3094" i="6"/>
  <c r="K3094" i="6" s="1"/>
  <c r="J1923" i="6"/>
  <c r="K1923" i="6" s="1"/>
  <c r="J2831" i="6"/>
  <c r="K2831" i="6" s="1"/>
  <c r="J3407" i="6"/>
  <c r="K3407" i="6" s="1"/>
  <c r="L3407" i="6" s="1"/>
  <c r="J2608" i="6"/>
  <c r="K2608" i="6" s="1"/>
  <c r="J738" i="6"/>
  <c r="K738" i="6" s="1"/>
  <c r="J1299" i="6"/>
  <c r="K1299" i="6" s="1"/>
  <c r="J1654" i="6"/>
  <c r="K1654" i="6" s="1"/>
  <c r="J2166" i="6"/>
  <c r="K2166" i="6" s="1"/>
  <c r="J1383" i="6"/>
  <c r="K1383" i="6" s="1"/>
  <c r="J1895" i="6"/>
  <c r="K1895" i="6" s="1"/>
  <c r="J710" i="6"/>
  <c r="K710" i="6" s="1"/>
  <c r="L710" i="6" s="1"/>
  <c r="J1632" i="6"/>
  <c r="K1632" i="6" s="1"/>
  <c r="J2144" i="6"/>
  <c r="K2144" i="6" s="1"/>
  <c r="J1368" i="6"/>
  <c r="K1368" i="6" s="1"/>
  <c r="J1881" i="6"/>
  <c r="K1881" i="6" s="1"/>
  <c r="L1881" i="6" s="1"/>
  <c r="J622" i="6"/>
  <c r="K622" i="6" s="1"/>
  <c r="L622" i="6" s="1"/>
  <c r="J1610" i="6"/>
  <c r="K1610" i="6" s="1"/>
  <c r="L1610" i="6" s="1"/>
  <c r="J2122" i="6"/>
  <c r="K2122" i="6" s="1"/>
  <c r="J2462" i="6"/>
  <c r="K2462" i="6" s="1"/>
  <c r="J2974" i="6"/>
  <c r="K2974" i="6" s="1"/>
  <c r="J3486" i="6"/>
  <c r="K3486" i="6" s="1"/>
  <c r="L3486" i="6" s="1"/>
  <c r="J2583" i="6"/>
  <c r="K2583" i="6" s="1"/>
  <c r="J3095" i="6"/>
  <c r="K3095" i="6" s="1"/>
  <c r="J1739" i="6"/>
  <c r="K1739" i="6" s="1"/>
  <c r="L1739" i="6" s="1"/>
  <c r="J802" i="6"/>
  <c r="K802" i="6" s="1"/>
  <c r="J1960" i="6"/>
  <c r="K1960" i="6" s="1"/>
  <c r="J3302" i="6"/>
  <c r="K3302" i="6" s="1"/>
  <c r="J2880" i="6"/>
  <c r="K2880" i="6" s="1"/>
  <c r="J3392" i="6"/>
  <c r="K3392" i="6" s="1"/>
  <c r="L3392" i="6" s="1"/>
  <c r="J2553" i="6"/>
  <c r="K2553" i="6" s="1"/>
  <c r="J3065" i="6"/>
  <c r="K3065" i="6" s="1"/>
  <c r="L3065" i="6" s="1"/>
  <c r="J1691" i="6"/>
  <c r="K1691" i="6" s="1"/>
  <c r="L1691" i="6" s="1"/>
  <c r="J2738" i="6"/>
  <c r="K2738" i="6" s="1"/>
  <c r="J3250" i="6"/>
  <c r="K3250" i="6" s="1"/>
  <c r="J2395" i="6"/>
  <c r="K2395" i="6" s="1"/>
  <c r="J2907" i="6"/>
  <c r="K2907" i="6" s="1"/>
  <c r="J1579" i="6"/>
  <c r="K1579" i="6" s="1"/>
  <c r="J2461" i="6"/>
  <c r="K2461" i="6" s="1"/>
  <c r="J3213" i="6"/>
  <c r="K3213" i="6" s="1"/>
  <c r="J2373" i="6"/>
  <c r="K2373" i="6" s="1"/>
  <c r="J2421" i="6"/>
  <c r="K2421" i="6" s="1"/>
  <c r="J2357" i="6"/>
  <c r="K2357" i="6" s="1"/>
  <c r="J3236" i="6"/>
  <c r="K3236" i="6" s="1"/>
  <c r="J3357" i="6"/>
  <c r="K3357" i="6" s="1"/>
  <c r="J3192" i="6"/>
  <c r="K3192" i="6" s="1"/>
  <c r="J2835" i="6"/>
  <c r="K2835" i="6" s="1"/>
  <c r="J1136" i="6"/>
  <c r="K1136" i="6" s="1"/>
  <c r="J340" i="6"/>
  <c r="K340" i="6" s="1"/>
  <c r="J832" i="6"/>
  <c r="K832" i="6" s="1"/>
  <c r="L832" i="6" s="1"/>
  <c r="J2550" i="6"/>
  <c r="K2550" i="6" s="1"/>
  <c r="J342" i="6"/>
  <c r="K342" i="6" s="1"/>
  <c r="J1834" i="6"/>
  <c r="K1834" i="6" s="1"/>
  <c r="L1834" i="6" s="1"/>
  <c r="J603" i="6"/>
  <c r="K603" i="6" s="1"/>
  <c r="J870" i="6"/>
  <c r="K870" i="6" s="1"/>
  <c r="J1842" i="6"/>
  <c r="K1842" i="6" s="1"/>
  <c r="J1547" i="6"/>
  <c r="K1547" i="6" s="1"/>
  <c r="J2150" i="6"/>
  <c r="K2150" i="6" s="1"/>
  <c r="J2064" i="6"/>
  <c r="K2064" i="6" s="1"/>
  <c r="J1530" i="6"/>
  <c r="K1530" i="6" s="1"/>
  <c r="J3406" i="6"/>
  <c r="K3406" i="6" s="1"/>
  <c r="J16" i="6"/>
  <c r="K16" i="6" s="1"/>
  <c r="J1966" i="6"/>
  <c r="K1966" i="6" s="1"/>
  <c r="J1951" i="6"/>
  <c r="K1951" i="6" s="1"/>
  <c r="J1688" i="6"/>
  <c r="K1688" i="6" s="1"/>
  <c r="J647" i="6"/>
  <c r="K647" i="6" s="1"/>
  <c r="J1681" i="6"/>
  <c r="K1681" i="6" s="1"/>
  <c r="L1681" i="6" s="1"/>
  <c r="J2257" i="6"/>
  <c r="K2257" i="6" s="1"/>
  <c r="J1538" i="6"/>
  <c r="K1538" i="6" s="1"/>
  <c r="J2178" i="6"/>
  <c r="K2178" i="6" s="1"/>
  <c r="J2582" i="6"/>
  <c r="K2582" i="6" s="1"/>
  <c r="J3158" i="6"/>
  <c r="K3158" i="6" s="1"/>
  <c r="J2319" i="6"/>
  <c r="K2319" i="6" s="1"/>
  <c r="J2895" i="6"/>
  <c r="K2895" i="6" s="1"/>
  <c r="J3471" i="6"/>
  <c r="K3471" i="6" s="1"/>
  <c r="L3471" i="6" s="1"/>
  <c r="J80" i="6"/>
  <c r="K80" i="6" s="1"/>
  <c r="J795" i="6"/>
  <c r="K795" i="6" s="1"/>
  <c r="J1821" i="6"/>
  <c r="K1821" i="6" s="1"/>
  <c r="L1821" i="6" s="1"/>
  <c r="J1718" i="6"/>
  <c r="K1718" i="6" s="1"/>
  <c r="L1718" i="6" s="1"/>
  <c r="J2230" i="6"/>
  <c r="K2230" i="6" s="1"/>
  <c r="J1447" i="6"/>
  <c r="K1447" i="6" s="1"/>
  <c r="J1959" i="6"/>
  <c r="K1959" i="6" s="1"/>
  <c r="J966" i="6"/>
  <c r="K966" i="6" s="1"/>
  <c r="L966" i="6" s="1"/>
  <c r="J1696" i="6"/>
  <c r="K1696" i="6" s="1"/>
  <c r="J2208" i="6"/>
  <c r="K2208" i="6" s="1"/>
  <c r="J1433" i="6"/>
  <c r="K1433" i="6" s="1"/>
  <c r="J1945" i="6"/>
  <c r="K1945" i="6" s="1"/>
  <c r="J878" i="6"/>
  <c r="K878" i="6" s="1"/>
  <c r="L878" i="6" s="1"/>
  <c r="J1674" i="6"/>
  <c r="K1674" i="6" s="1"/>
  <c r="J2186" i="6"/>
  <c r="K2186" i="6" s="1"/>
  <c r="J2526" i="6"/>
  <c r="K2526" i="6" s="1"/>
  <c r="J3038" i="6"/>
  <c r="K3038" i="6" s="1"/>
  <c r="J3550" i="6"/>
  <c r="K3550" i="6" s="1"/>
  <c r="L3550" i="6" s="1"/>
  <c r="J2647" i="6"/>
  <c r="K2647" i="6" s="1"/>
  <c r="J3159" i="6"/>
  <c r="K3159" i="6" s="1"/>
  <c r="J2251" i="6"/>
  <c r="K2251" i="6" s="1"/>
  <c r="J1636" i="6"/>
  <c r="K1636" i="6" s="1"/>
  <c r="J967" i="6"/>
  <c r="K967" i="6" s="1"/>
  <c r="J2399" i="6"/>
  <c r="K2399" i="6" s="1"/>
  <c r="J2944" i="6"/>
  <c r="K2944" i="6" s="1"/>
  <c r="J3456" i="6"/>
  <c r="K3456" i="6" s="1"/>
  <c r="L3456" i="6" s="1"/>
  <c r="J2617" i="6"/>
  <c r="K2617" i="6" s="1"/>
  <c r="J3129" i="6"/>
  <c r="K3129" i="6" s="1"/>
  <c r="J2203" i="6"/>
  <c r="K2203" i="6" s="1"/>
  <c r="J2802" i="6"/>
  <c r="K2802" i="6" s="1"/>
  <c r="J3314" i="6"/>
  <c r="K3314" i="6" s="1"/>
  <c r="J2459" i="6"/>
  <c r="K2459" i="6" s="1"/>
  <c r="J2971" i="6"/>
  <c r="K2971" i="6" s="1"/>
  <c r="J2091" i="6"/>
  <c r="K2091" i="6" s="1"/>
  <c r="J2828" i="6"/>
  <c r="K2828" i="6" s="1"/>
  <c r="J3429" i="6"/>
  <c r="K3429" i="6" s="1"/>
  <c r="J2781" i="6"/>
  <c r="K2781" i="6" s="1"/>
  <c r="J3061" i="6"/>
  <c r="K3061" i="6" s="1"/>
  <c r="L3061" i="6" s="1"/>
  <c r="J3029" i="6"/>
  <c r="K3029" i="6" s="1"/>
  <c r="L3029" i="6" s="1"/>
  <c r="J3237" i="6"/>
  <c r="K3237" i="6" s="1"/>
  <c r="L3237" i="6" s="1"/>
  <c r="J3363" i="6"/>
  <c r="K3363" i="6" s="1"/>
  <c r="L3363" i="6" s="1"/>
  <c r="J2545" i="6"/>
  <c r="K2545" i="6" s="1"/>
  <c r="J3283" i="6"/>
  <c r="K3283" i="6" s="1"/>
  <c r="L3283" i="6" s="1"/>
  <c r="J329" i="6"/>
  <c r="K329" i="6" s="1"/>
  <c r="J1057" i="6"/>
  <c r="K1057" i="6" s="1"/>
  <c r="L1057" i="6" s="1"/>
  <c r="J817" i="6"/>
  <c r="K817" i="6" s="1"/>
  <c r="J987" i="6"/>
  <c r="K987" i="6" s="1"/>
  <c r="L987" i="6" s="1"/>
  <c r="J2806" i="6"/>
  <c r="K2806" i="6" s="1"/>
  <c r="J863" i="6"/>
  <c r="K863" i="6" s="1"/>
  <c r="J1962" i="6"/>
  <c r="K1962" i="6" s="1"/>
  <c r="J660" i="6"/>
  <c r="K660" i="6" s="1"/>
  <c r="J1349" i="6"/>
  <c r="K1349" i="6" s="1"/>
  <c r="J2098" i="6"/>
  <c r="K2098" i="6" s="1"/>
  <c r="L2098" i="6" s="1"/>
  <c r="J2336" i="6"/>
  <c r="K2336" i="6" s="1"/>
  <c r="J415" i="6"/>
  <c r="K415" i="6" s="1"/>
  <c r="J2192" i="6"/>
  <c r="K2192" i="6" s="1"/>
  <c r="J1658" i="6"/>
  <c r="K1658" i="6" s="1"/>
  <c r="J3534" i="6"/>
  <c r="K3534" i="6" s="1"/>
  <c r="J346" i="6"/>
  <c r="K346" i="6" s="1"/>
  <c r="J2094" i="6"/>
  <c r="K2094" i="6" s="1"/>
  <c r="L2094" i="6" s="1"/>
  <c r="J2143" i="6"/>
  <c r="K2143" i="6" s="1"/>
  <c r="J1752" i="6"/>
  <c r="K1752" i="6" s="1"/>
  <c r="L1752" i="6" s="1"/>
  <c r="J903" i="6"/>
  <c r="K903" i="6" s="1"/>
  <c r="J1745" i="6"/>
  <c r="K1745" i="6" s="1"/>
  <c r="L1745" i="6" s="1"/>
  <c r="J277" i="6"/>
  <c r="K277" i="6" s="1"/>
  <c r="J1666" i="6"/>
  <c r="K1666" i="6" s="1"/>
  <c r="L1666" i="6" s="1"/>
  <c r="J2242" i="6"/>
  <c r="K2242" i="6" s="1"/>
  <c r="J2646" i="6"/>
  <c r="K2646" i="6" s="1"/>
  <c r="J3222" i="6"/>
  <c r="K3222" i="6" s="1"/>
  <c r="J2383" i="6"/>
  <c r="K2383" i="6" s="1"/>
  <c r="J2959" i="6"/>
  <c r="K2959" i="6" s="1"/>
  <c r="L2959" i="6" s="1"/>
  <c r="J879" i="6"/>
  <c r="K879" i="6" s="1"/>
  <c r="J51" i="6"/>
  <c r="K51" i="6" s="1"/>
  <c r="J301" i="6"/>
  <c r="K301" i="6" s="1"/>
  <c r="J382" i="6"/>
  <c r="K382" i="6" s="1"/>
  <c r="J1782" i="6"/>
  <c r="K1782" i="6" s="1"/>
  <c r="L1782" i="6" s="1"/>
  <c r="J2294" i="6"/>
  <c r="K2294" i="6" s="1"/>
  <c r="J1511" i="6"/>
  <c r="K1511" i="6" s="1"/>
  <c r="J2023" i="6"/>
  <c r="K2023" i="6" s="1"/>
  <c r="J1222" i="6"/>
  <c r="K1222" i="6" s="1"/>
  <c r="J1760" i="6"/>
  <c r="K1760" i="6" s="1"/>
  <c r="J2272" i="6"/>
  <c r="K2272" i="6" s="1"/>
  <c r="J1497" i="6"/>
  <c r="K1497" i="6" s="1"/>
  <c r="L1497" i="6" s="1"/>
  <c r="J2009" i="6"/>
  <c r="K2009" i="6" s="1"/>
  <c r="L2009" i="6" s="1"/>
  <c r="J1134" i="6"/>
  <c r="K1134" i="6" s="1"/>
  <c r="L1134" i="6" s="1"/>
  <c r="J1738" i="6"/>
  <c r="K1738" i="6" s="1"/>
  <c r="J2250" i="6"/>
  <c r="K2250" i="6" s="1"/>
  <c r="J2590" i="6"/>
  <c r="K2590" i="6" s="1"/>
  <c r="J3102" i="6"/>
  <c r="K3102" i="6" s="1"/>
  <c r="L3102" i="6" s="1"/>
  <c r="J1475" i="6"/>
  <c r="K1475" i="6" s="1"/>
  <c r="J2711" i="6"/>
  <c r="K2711" i="6" s="1"/>
  <c r="J3223" i="6"/>
  <c r="K3223" i="6" s="1"/>
  <c r="L3223" i="6" s="1"/>
  <c r="J2360" i="6"/>
  <c r="K2360" i="6" s="1"/>
  <c r="J1470" i="6"/>
  <c r="K1470" i="6" s="1"/>
  <c r="J1697" i="6"/>
  <c r="K1697" i="6" s="1"/>
  <c r="J2911" i="6"/>
  <c r="K2911" i="6" s="1"/>
  <c r="J3008" i="6"/>
  <c r="K3008" i="6" s="1"/>
  <c r="J1167" i="6"/>
  <c r="K1167" i="6" s="1"/>
  <c r="L1167" i="6" s="1"/>
  <c r="J2681" i="6"/>
  <c r="K2681" i="6" s="1"/>
  <c r="J3193" i="6"/>
  <c r="K3193" i="6" s="1"/>
  <c r="J2354" i="6"/>
  <c r="K2354" i="6" s="1"/>
  <c r="J2866" i="6"/>
  <c r="K2866" i="6" s="1"/>
  <c r="J3378" i="6"/>
  <c r="K3378" i="6" s="1"/>
  <c r="L3378" i="6" s="1"/>
  <c r="J2523" i="6"/>
  <c r="K2523" i="6" s="1"/>
  <c r="J3035" i="6"/>
  <c r="K3035" i="6" s="1"/>
  <c r="L3035" i="6" s="1"/>
  <c r="J2340" i="6"/>
  <c r="K2340" i="6" s="1"/>
  <c r="J3084" i="6"/>
  <c r="K3084" i="6" s="1"/>
  <c r="J3545" i="6"/>
  <c r="K3545" i="6" s="1"/>
  <c r="J3037" i="6"/>
  <c r="K3037" i="6" s="1"/>
  <c r="J3497" i="6"/>
  <c r="K3497" i="6" s="1"/>
  <c r="J3477" i="6"/>
  <c r="K3477" i="6" s="1"/>
  <c r="L3477" i="6" s="1"/>
  <c r="J3269" i="6"/>
  <c r="K3269" i="6" s="1"/>
  <c r="J3403" i="6"/>
  <c r="K3403" i="6" s="1"/>
  <c r="J2993" i="6"/>
  <c r="K2993" i="6" s="1"/>
  <c r="J435" i="6"/>
  <c r="K435" i="6" s="1"/>
  <c r="J2068" i="6"/>
  <c r="K2068" i="6" s="1"/>
  <c r="J1655" i="6"/>
  <c r="K1655" i="6" s="1"/>
  <c r="L1655" i="6" s="1"/>
  <c r="J1471" i="6"/>
  <c r="K1471" i="6" s="1"/>
  <c r="J2543" i="6"/>
  <c r="K2543" i="6" s="1"/>
  <c r="J2183" i="6"/>
  <c r="K2183" i="6" s="1"/>
  <c r="J2814" i="6"/>
  <c r="K2814" i="6" s="1"/>
  <c r="J1214" i="6"/>
  <c r="K1214" i="6" s="1"/>
  <c r="J2056" i="6"/>
  <c r="K2056" i="6" s="1"/>
  <c r="J2502" i="6"/>
  <c r="K2502" i="6" s="1"/>
  <c r="J84" i="6"/>
  <c r="K84" i="6" s="1"/>
  <c r="J1559" i="6"/>
  <c r="K1559" i="6" s="1"/>
  <c r="J1277" i="6"/>
  <c r="K1277" i="6" s="1"/>
  <c r="J2042" i="6"/>
  <c r="K2042" i="6" s="1"/>
  <c r="L2042" i="6" s="1"/>
  <c r="J2503" i="6"/>
  <c r="K2503" i="6" s="1"/>
  <c r="J674" i="6"/>
  <c r="K674" i="6" s="1"/>
  <c r="J959" i="6"/>
  <c r="K959" i="6" s="1"/>
  <c r="J2207" i="6"/>
  <c r="K2207" i="6" s="1"/>
  <c r="J1880" i="6"/>
  <c r="K1880" i="6" s="1"/>
  <c r="L1880" i="6" s="1"/>
  <c r="J1159" i="6"/>
  <c r="K1159" i="6" s="1"/>
  <c r="J1809" i="6"/>
  <c r="K1809" i="6" s="1"/>
  <c r="L1809" i="6" s="1"/>
  <c r="J846" i="6"/>
  <c r="K846" i="6" s="1"/>
  <c r="J1730" i="6"/>
  <c r="K1730" i="6" s="1"/>
  <c r="J2306" i="6"/>
  <c r="K2306" i="6" s="1"/>
  <c r="J2710" i="6"/>
  <c r="K2710" i="6" s="1"/>
  <c r="J3286" i="6"/>
  <c r="K3286" i="6" s="1"/>
  <c r="L3286" i="6" s="1"/>
  <c r="J2447" i="6"/>
  <c r="K2447" i="6" s="1"/>
  <c r="J3023" i="6"/>
  <c r="K3023" i="6" s="1"/>
  <c r="L3023" i="6" s="1"/>
  <c r="J2187" i="6"/>
  <c r="K2187" i="6" s="1"/>
  <c r="J212" i="6"/>
  <c r="K212" i="6" s="1"/>
  <c r="J852" i="6"/>
  <c r="K852" i="6" s="1"/>
  <c r="J1255" i="6"/>
  <c r="K1255" i="6" s="1"/>
  <c r="J1846" i="6"/>
  <c r="K1846" i="6" s="1"/>
  <c r="J479" i="6"/>
  <c r="K479" i="6" s="1"/>
  <c r="J1575" i="6"/>
  <c r="K1575" i="6" s="1"/>
  <c r="L1575" i="6" s="1"/>
  <c r="J2087" i="6"/>
  <c r="K2087" i="6" s="1"/>
  <c r="J1303" i="6"/>
  <c r="K1303" i="6" s="1"/>
  <c r="J1824" i="6"/>
  <c r="K1824" i="6" s="1"/>
  <c r="J423" i="6"/>
  <c r="K423" i="6" s="1"/>
  <c r="J1561" i="6"/>
  <c r="K1561" i="6" s="1"/>
  <c r="L1561" i="6" s="1"/>
  <c r="J2073" i="6"/>
  <c r="K2073" i="6" s="1"/>
  <c r="L2073" i="6" s="1"/>
  <c r="J1278" i="6"/>
  <c r="K1278" i="6" s="1"/>
  <c r="J1802" i="6"/>
  <c r="K1802" i="6" s="1"/>
  <c r="J150" i="6"/>
  <c r="K150" i="6" s="1"/>
  <c r="J2654" i="6"/>
  <c r="K2654" i="6" s="1"/>
  <c r="L2654" i="6" s="1"/>
  <c r="J3166" i="6"/>
  <c r="K3166" i="6" s="1"/>
  <c r="J1987" i="6"/>
  <c r="K1987" i="6" s="1"/>
  <c r="J2775" i="6"/>
  <c r="K2775" i="6" s="1"/>
  <c r="J3287" i="6"/>
  <c r="K3287" i="6" s="1"/>
  <c r="J2424" i="6"/>
  <c r="K2424" i="6" s="1"/>
  <c r="J1982" i="6"/>
  <c r="K1982" i="6" s="1"/>
  <c r="J2209" i="6"/>
  <c r="K2209" i="6" s="1"/>
  <c r="J3423" i="6"/>
  <c r="K3423" i="6" s="1"/>
  <c r="L3423" i="6" s="1"/>
  <c r="J3072" i="6"/>
  <c r="K3072" i="6" s="1"/>
  <c r="J1747" i="6"/>
  <c r="K1747" i="6" s="1"/>
  <c r="J2745" i="6"/>
  <c r="K2745" i="6" s="1"/>
  <c r="J3257" i="6"/>
  <c r="K3257" i="6" s="1"/>
  <c r="J2418" i="6"/>
  <c r="K2418" i="6" s="1"/>
  <c r="J2930" i="6"/>
  <c r="K2930" i="6" s="1"/>
  <c r="L2930" i="6" s="1"/>
  <c r="J3442" i="6"/>
  <c r="K3442" i="6" s="1"/>
  <c r="L3442" i="6" s="1"/>
  <c r="J2587" i="6"/>
  <c r="K2587" i="6" s="1"/>
  <c r="J3099" i="6"/>
  <c r="K3099" i="6" s="1"/>
  <c r="J2404" i="6"/>
  <c r="K2404" i="6" s="1"/>
  <c r="J3340" i="6"/>
  <c r="K3340" i="6" s="1"/>
  <c r="L3340" i="6" s="1"/>
  <c r="J2557" i="6"/>
  <c r="K2557" i="6" s="1"/>
  <c r="J3293" i="6"/>
  <c r="K3293" i="6" s="1"/>
  <c r="J2692" i="6"/>
  <c r="K2692" i="6" s="1"/>
  <c r="J3109" i="6"/>
  <c r="K3109" i="6" s="1"/>
  <c r="J3125" i="6"/>
  <c r="K3125" i="6" s="1"/>
  <c r="J3529" i="6"/>
  <c r="K3529" i="6" s="1"/>
  <c r="L3529" i="6" s="1"/>
  <c r="J3377" i="6"/>
  <c r="K3377" i="6" s="1"/>
  <c r="L3377" i="6" s="1"/>
  <c r="J819" i="6"/>
  <c r="K819" i="6" s="1"/>
  <c r="J631" i="6"/>
  <c r="K631" i="6" s="1"/>
  <c r="J2039" i="6"/>
  <c r="K2039" i="6" s="1"/>
  <c r="J1983" i="6"/>
  <c r="K1983" i="6" s="1"/>
  <c r="J2671" i="6"/>
  <c r="K2671" i="6" s="1"/>
  <c r="J245" i="6"/>
  <c r="K245" i="6" s="1"/>
  <c r="J2942" i="6"/>
  <c r="K2942" i="6" s="1"/>
  <c r="L2942" i="6" s="1"/>
  <c r="J1566" i="6"/>
  <c r="K1566" i="6" s="1"/>
  <c r="J2184" i="6"/>
  <c r="K2184" i="6" s="1"/>
  <c r="J2694" i="6"/>
  <c r="K2694" i="6" s="1"/>
  <c r="J561" i="6"/>
  <c r="K561" i="6" s="1"/>
  <c r="J1751" i="6"/>
  <c r="K1751" i="6" s="1"/>
  <c r="J1417" i="6"/>
  <c r="K1417" i="6" s="1"/>
  <c r="J2170" i="6"/>
  <c r="K2170" i="6" s="1"/>
  <c r="J2631" i="6"/>
  <c r="K2631" i="6" s="1"/>
  <c r="J731" i="6"/>
  <c r="K731" i="6" s="1"/>
  <c r="J1302" i="6"/>
  <c r="K1302" i="6" s="1"/>
  <c r="J422" i="6"/>
  <c r="K422" i="6" s="1"/>
  <c r="J1944" i="6"/>
  <c r="K1944" i="6" s="1"/>
  <c r="J1286" i="6"/>
  <c r="K1286" i="6" s="1"/>
  <c r="L1286" i="6" s="1"/>
  <c r="J1937" i="6"/>
  <c r="K1937" i="6" s="1"/>
  <c r="J1102" i="6"/>
  <c r="K1102" i="6" s="1"/>
  <c r="L1102" i="6" s="1"/>
  <c r="J1794" i="6"/>
  <c r="K1794" i="6" s="1"/>
  <c r="L1794" i="6" s="1"/>
  <c r="J1467" i="6"/>
  <c r="K1467" i="6" s="1"/>
  <c r="J2774" i="6"/>
  <c r="K2774" i="6" s="1"/>
  <c r="J3350" i="6"/>
  <c r="K3350" i="6" s="1"/>
  <c r="L3350" i="6" s="1"/>
  <c r="J2511" i="6"/>
  <c r="K2511" i="6" s="1"/>
  <c r="J3151" i="6"/>
  <c r="K3151" i="6" s="1"/>
  <c r="L3151" i="6" s="1"/>
  <c r="J2352" i="6"/>
  <c r="K2352" i="6" s="1"/>
  <c r="J640" i="6"/>
  <c r="K640" i="6" s="1"/>
  <c r="J1364" i="6"/>
  <c r="K1364" i="6" s="1"/>
  <c r="J1328" i="6"/>
  <c r="K1328" i="6" s="1"/>
  <c r="J1910" i="6"/>
  <c r="K1910" i="6" s="1"/>
  <c r="J735" i="6"/>
  <c r="K735" i="6" s="1"/>
  <c r="L735" i="6" s="1"/>
  <c r="J1639" i="6"/>
  <c r="K1639" i="6" s="1"/>
  <c r="L1639" i="6" s="1"/>
  <c r="J2151" i="6"/>
  <c r="K2151" i="6" s="1"/>
  <c r="J1376" i="6"/>
  <c r="K1376" i="6" s="1"/>
  <c r="J1888" i="6"/>
  <c r="K1888" i="6" s="1"/>
  <c r="J679" i="6"/>
  <c r="K679" i="6" s="1"/>
  <c r="J1625" i="6"/>
  <c r="K1625" i="6" s="1"/>
  <c r="L1625" i="6" s="1"/>
  <c r="J2137" i="6"/>
  <c r="K2137" i="6" s="1"/>
  <c r="L2137" i="6" s="1"/>
  <c r="J1351" i="6"/>
  <c r="K1351" i="6" s="1"/>
  <c r="L1351" i="6" s="1"/>
  <c r="J1866" i="6"/>
  <c r="K1866" i="6" s="1"/>
  <c r="L1866" i="6" s="1"/>
  <c r="J1531" i="6"/>
  <c r="K1531" i="6" s="1"/>
  <c r="L1531" i="6" s="1"/>
  <c r="J2718" i="6"/>
  <c r="K2718" i="6" s="1"/>
  <c r="J3230" i="6"/>
  <c r="K3230" i="6" s="1"/>
  <c r="J2327" i="6"/>
  <c r="K2327" i="6" s="1"/>
  <c r="J2839" i="6"/>
  <c r="K2839" i="6" s="1"/>
  <c r="J3351" i="6"/>
  <c r="K3351" i="6" s="1"/>
  <c r="L3351" i="6" s="1"/>
  <c r="J2488" i="6"/>
  <c r="K2488" i="6" s="1"/>
  <c r="J1023" i="6"/>
  <c r="K1023" i="6" s="1"/>
  <c r="J1426" i="6"/>
  <c r="K1426" i="6" s="1"/>
  <c r="J2560" i="6"/>
  <c r="K2560" i="6" s="1"/>
  <c r="J3136" i="6"/>
  <c r="K3136" i="6" s="1"/>
  <c r="J2259" i="6"/>
  <c r="K2259" i="6" s="1"/>
  <c r="L2259" i="6" s="1"/>
  <c r="J2809" i="6"/>
  <c r="K2809" i="6" s="1"/>
  <c r="J3321" i="6"/>
  <c r="K3321" i="6" s="1"/>
  <c r="J2482" i="6"/>
  <c r="K2482" i="6" s="1"/>
  <c r="J2994" i="6"/>
  <c r="K2994" i="6" s="1"/>
  <c r="L2994" i="6" s="1"/>
  <c r="J3506" i="6"/>
  <c r="K3506" i="6" s="1"/>
  <c r="J2651" i="6"/>
  <c r="K2651" i="6" s="1"/>
  <c r="J3163" i="6"/>
  <c r="K3163" i="6" s="1"/>
  <c r="J2468" i="6"/>
  <c r="K2468" i="6" s="1"/>
  <c r="J3505" i="6"/>
  <c r="K3505" i="6" s="1"/>
  <c r="J2876" i="6"/>
  <c r="K2876" i="6" s="1"/>
  <c r="J3484" i="6"/>
  <c r="K3484" i="6" s="1"/>
  <c r="L3484" i="6" s="1"/>
  <c r="J3204" i="6"/>
  <c r="K3204" i="6" s="1"/>
  <c r="J3141" i="6"/>
  <c r="K3141" i="6" s="1"/>
  <c r="J2900" i="6"/>
  <c r="K2900" i="6" s="1"/>
  <c r="J3468" i="6"/>
  <c r="K3468" i="6" s="1"/>
  <c r="L3468" i="6" s="1"/>
  <c r="J2474" i="6"/>
  <c r="K2474" i="6" s="1"/>
  <c r="J3181" i="6"/>
  <c r="K3181" i="6" s="1"/>
  <c r="J1775" i="6"/>
  <c r="K1775" i="6" s="1"/>
  <c r="L1775" i="6" s="1"/>
  <c r="J2002" i="6"/>
  <c r="K2002" i="6" s="1"/>
  <c r="J2696" i="6"/>
  <c r="K2696" i="6" s="1"/>
  <c r="L2696" i="6" s="1"/>
  <c r="J3208" i="6"/>
  <c r="K3208" i="6" s="1"/>
  <c r="J2369" i="6"/>
  <c r="K2369" i="6" s="1"/>
  <c r="J2881" i="6"/>
  <c r="K2881" i="6" s="1"/>
  <c r="J3393" i="6"/>
  <c r="K3393" i="6" s="1"/>
  <c r="L3393" i="6" s="1"/>
  <c r="J2554" i="6"/>
  <c r="K2554" i="6" s="1"/>
  <c r="J3066" i="6"/>
  <c r="K3066" i="6" s="1"/>
  <c r="J1571" i="6"/>
  <c r="K1571" i="6" s="1"/>
  <c r="L1571" i="6" s="1"/>
  <c r="J2723" i="6"/>
  <c r="K2723" i="6" s="1"/>
  <c r="J3235" i="6"/>
  <c r="K3235" i="6" s="1"/>
  <c r="L3235" i="6" s="1"/>
  <c r="J2540" i="6"/>
  <c r="K2540" i="6" s="1"/>
  <c r="J2116" i="6"/>
  <c r="K2116" i="6" s="1"/>
  <c r="J809" i="6"/>
  <c r="K809" i="6" s="1"/>
  <c r="J2153" i="6"/>
  <c r="K2153" i="6" s="1"/>
  <c r="J1457" i="6"/>
  <c r="K1457" i="6" s="1"/>
  <c r="J336" i="6"/>
  <c r="K336" i="6" s="1"/>
  <c r="J2176" i="6"/>
  <c r="K2176" i="6" s="1"/>
  <c r="J2743" i="6"/>
  <c r="K2743" i="6" s="1"/>
  <c r="J2270" i="6"/>
  <c r="K2270" i="6" s="1"/>
  <c r="J1793" i="6"/>
  <c r="K1793" i="6" s="1"/>
  <c r="J3526" i="6"/>
  <c r="K3526" i="6" s="1"/>
  <c r="L3526" i="6" s="1"/>
  <c r="J1956" i="6"/>
  <c r="K1956" i="6" s="1"/>
  <c r="L1956" i="6" s="1"/>
  <c r="J646" i="6"/>
  <c r="K646" i="6" s="1"/>
  <c r="L646" i="6" s="1"/>
  <c r="J1929" i="6"/>
  <c r="K1929" i="6" s="1"/>
  <c r="J2510" i="6"/>
  <c r="K2510" i="6" s="1"/>
  <c r="J3143" i="6"/>
  <c r="K3143" i="6" s="1"/>
  <c r="J1207" i="6"/>
  <c r="K1207" i="6" s="1"/>
  <c r="J1631" i="6"/>
  <c r="K1631" i="6" s="1"/>
  <c r="L1631" i="6" s="1"/>
  <c r="J1367" i="6"/>
  <c r="K1367" i="6" s="1"/>
  <c r="J2072" i="6"/>
  <c r="K2072" i="6" s="1"/>
  <c r="L2072" i="6" s="1"/>
  <c r="J1489" i="6"/>
  <c r="K1489" i="6" s="1"/>
  <c r="J2065" i="6"/>
  <c r="K2065" i="6" s="1"/>
  <c r="J1342" i="6"/>
  <c r="K1342" i="6" s="1"/>
  <c r="L1342" i="6" s="1"/>
  <c r="J1922" i="6"/>
  <c r="K1922" i="6" s="1"/>
  <c r="L1922" i="6" s="1"/>
  <c r="J2326" i="6"/>
  <c r="K2326" i="6" s="1"/>
  <c r="J2902" i="6"/>
  <c r="K2902" i="6" s="1"/>
  <c r="J3542" i="6"/>
  <c r="K3542" i="6" s="1"/>
  <c r="L3542" i="6" s="1"/>
  <c r="J2703" i="6"/>
  <c r="K2703" i="6" s="1"/>
  <c r="J3279" i="6"/>
  <c r="K3279" i="6" s="1"/>
  <c r="J2480" i="6"/>
  <c r="K2480" i="6" s="1"/>
  <c r="J689" i="6"/>
  <c r="K689" i="6" s="1"/>
  <c r="L689" i="6" s="1"/>
  <c r="J470" i="6"/>
  <c r="K470" i="6" s="1"/>
  <c r="J1462" i="6"/>
  <c r="K1462" i="6" s="1"/>
  <c r="J2038" i="6"/>
  <c r="K2038" i="6" s="1"/>
  <c r="J1237" i="6"/>
  <c r="K1237" i="6" s="1"/>
  <c r="J1767" i="6"/>
  <c r="K1767" i="6" s="1"/>
  <c r="L1767" i="6" s="1"/>
  <c r="J2279" i="6"/>
  <c r="K2279" i="6" s="1"/>
  <c r="J1504" i="6"/>
  <c r="K1504" i="6" s="1"/>
  <c r="J2016" i="6"/>
  <c r="K2016" i="6" s="1"/>
  <c r="L2016" i="6" s="1"/>
  <c r="J1191" i="6"/>
  <c r="K1191" i="6" s="1"/>
  <c r="L1191" i="6" s="1"/>
  <c r="J1753" i="6"/>
  <c r="K1753" i="6" s="1"/>
  <c r="L1753" i="6" s="1"/>
  <c r="J2265" i="6"/>
  <c r="K2265" i="6" s="1"/>
  <c r="J1482" i="6"/>
  <c r="K1482" i="6" s="1"/>
  <c r="J1994" i="6"/>
  <c r="K1994" i="6" s="1"/>
  <c r="J2334" i="6"/>
  <c r="K2334" i="6" s="1"/>
  <c r="J2846" i="6"/>
  <c r="K2846" i="6" s="1"/>
  <c r="J3358" i="6"/>
  <c r="K3358" i="6" s="1"/>
  <c r="J2455" i="6"/>
  <c r="K2455" i="6" s="1"/>
  <c r="J2967" i="6"/>
  <c r="K2967" i="6" s="1"/>
  <c r="J3479" i="6"/>
  <c r="K3479" i="6" s="1"/>
  <c r="L3479" i="6" s="1"/>
  <c r="J2616" i="6"/>
  <c r="K2616" i="6" s="1"/>
  <c r="J2223" i="6"/>
  <c r="K2223" i="6" s="1"/>
  <c r="J2107" i="6"/>
  <c r="K2107" i="6" s="1"/>
  <c r="J2752" i="6"/>
  <c r="K2752" i="6" s="1"/>
  <c r="J3264" i="6"/>
  <c r="K3264" i="6" s="1"/>
  <c r="L3264" i="6" s="1"/>
  <c r="J2425" i="6"/>
  <c r="K2425" i="6" s="1"/>
  <c r="J2937" i="6"/>
  <c r="K2937" i="6" s="1"/>
  <c r="J3449" i="6"/>
  <c r="K3449" i="6" s="1"/>
  <c r="J2610" i="6"/>
  <c r="K2610" i="6" s="1"/>
  <c r="J3122" i="6"/>
  <c r="K3122" i="6" s="1"/>
  <c r="L3122" i="6" s="1"/>
  <c r="J2019" i="6"/>
  <c r="K2019" i="6" s="1"/>
  <c r="J2779" i="6"/>
  <c r="K2779" i="6" s="1"/>
  <c r="J3291" i="6"/>
  <c r="K3291" i="6" s="1"/>
  <c r="L3291" i="6" s="1"/>
  <c r="J2596" i="6"/>
  <c r="K2596" i="6" s="1"/>
  <c r="J2701" i="6"/>
  <c r="K2701" i="6" s="1"/>
  <c r="L2701" i="6" s="1"/>
  <c r="J3373" i="6"/>
  <c r="K3373" i="6" s="1"/>
  <c r="L3373" i="6" s="1"/>
  <c r="J2932" i="6"/>
  <c r="K2932" i="6" s="1"/>
  <c r="J2836" i="6"/>
  <c r="K2836" i="6" s="1"/>
  <c r="J3173" i="6"/>
  <c r="K3173" i="6" s="1"/>
  <c r="L3173" i="6" s="1"/>
  <c r="J3509" i="6"/>
  <c r="K3509" i="6" s="1"/>
  <c r="J3552" i="6"/>
  <c r="K3552" i="6" s="1"/>
  <c r="J3306" i="6"/>
  <c r="K3306" i="6" s="1"/>
  <c r="L3306" i="6" s="1"/>
  <c r="J313" i="6"/>
  <c r="K313" i="6" s="1"/>
  <c r="J1322" i="6"/>
  <c r="K1322" i="6" s="1"/>
  <c r="L1322" i="6" s="1"/>
  <c r="J2142" i="6"/>
  <c r="K2142" i="6" s="1"/>
  <c r="L2142" i="6" s="1"/>
  <c r="J2263" i="6"/>
  <c r="K2263" i="6" s="1"/>
  <c r="J1508" i="6"/>
  <c r="K1508" i="6" s="1"/>
  <c r="J1425" i="6"/>
  <c r="K1425" i="6" s="1"/>
  <c r="J1979" i="6"/>
  <c r="K1979" i="6" s="1"/>
  <c r="J3215" i="6"/>
  <c r="K3215" i="6" s="1"/>
  <c r="L3215" i="6" s="1"/>
  <c r="J1398" i="6"/>
  <c r="K1398" i="6" s="1"/>
  <c r="J2215" i="6"/>
  <c r="K2215" i="6" s="1"/>
  <c r="J1689" i="6"/>
  <c r="K1689" i="6" s="1"/>
  <c r="L1689" i="6" s="1"/>
  <c r="J2043" i="6"/>
  <c r="K2043" i="6" s="1"/>
  <c r="L2043" i="6" s="1"/>
  <c r="J2903" i="6"/>
  <c r="K2903" i="6" s="1"/>
  <c r="J1938" i="6"/>
  <c r="K1938" i="6" s="1"/>
  <c r="L1938" i="6" s="1"/>
  <c r="J2873" i="6"/>
  <c r="K2873" i="6" s="1"/>
  <c r="J1507" i="6"/>
  <c r="K1507" i="6" s="1"/>
  <c r="J1587" i="6"/>
  <c r="K1587" i="6" s="1"/>
  <c r="J3172" i="6"/>
  <c r="K3172" i="6" s="1"/>
  <c r="L3172" i="6" s="1"/>
  <c r="J2460" i="6"/>
  <c r="K2460" i="6" s="1"/>
  <c r="J2287" i="6"/>
  <c r="K2287" i="6" s="1"/>
  <c r="J2854" i="6"/>
  <c r="K2854" i="6" s="1"/>
  <c r="J2888" i="6"/>
  <c r="K2888" i="6" s="1"/>
  <c r="J3464" i="6"/>
  <c r="K3464" i="6" s="1"/>
  <c r="J2689" i="6"/>
  <c r="K2689" i="6" s="1"/>
  <c r="J3265" i="6"/>
  <c r="K3265" i="6" s="1"/>
  <c r="L3265" i="6" s="1"/>
  <c r="J2490" i="6"/>
  <c r="K2490" i="6" s="1"/>
  <c r="J3130" i="6"/>
  <c r="K3130" i="6" s="1"/>
  <c r="J2339" i="6"/>
  <c r="K2339" i="6" s="1"/>
  <c r="J2915" i="6"/>
  <c r="K2915" i="6" s="1"/>
  <c r="L2915" i="6" s="1"/>
  <c r="J2155" i="6"/>
  <c r="K2155" i="6" s="1"/>
  <c r="J3116" i="6"/>
  <c r="K3116" i="6" s="1"/>
  <c r="J3554" i="6"/>
  <c r="K3554" i="6" s="1"/>
  <c r="J3069" i="6"/>
  <c r="K3069" i="6" s="1"/>
  <c r="J2756" i="6"/>
  <c r="K2756" i="6" s="1"/>
  <c r="J3404" i="6"/>
  <c r="K3404" i="6" s="1"/>
  <c r="J2145" i="6"/>
  <c r="K2145" i="6" s="1"/>
  <c r="J3320" i="6"/>
  <c r="K3320" i="6" s="1"/>
  <c r="J1955" i="6"/>
  <c r="K1955" i="6" s="1"/>
  <c r="J859" i="6"/>
  <c r="K859" i="6" s="1"/>
  <c r="J2088" i="6"/>
  <c r="K2088" i="6" s="1"/>
  <c r="J3430" i="6"/>
  <c r="K3430" i="6" s="1"/>
  <c r="L3430" i="6" s="1"/>
  <c r="J2896" i="6"/>
  <c r="K2896" i="6" s="1"/>
  <c r="J3408" i="6"/>
  <c r="K3408" i="6" s="1"/>
  <c r="L3408" i="6" s="1"/>
  <c r="J2569" i="6"/>
  <c r="K2569" i="6" s="1"/>
  <c r="J3081" i="6"/>
  <c r="K3081" i="6" s="1"/>
  <c r="L3081" i="6" s="1"/>
  <c r="J1819" i="6"/>
  <c r="K1819" i="6" s="1"/>
  <c r="J2754" i="6"/>
  <c r="K2754" i="6" s="1"/>
  <c r="J3266" i="6"/>
  <c r="K3266" i="6" s="1"/>
  <c r="L3266" i="6" s="1"/>
  <c r="J2411" i="6"/>
  <c r="K2411" i="6" s="1"/>
  <c r="J2923" i="6"/>
  <c r="K2923" i="6" s="1"/>
  <c r="J1707" i="6"/>
  <c r="K1707" i="6" s="1"/>
  <c r="L1707" i="6" s="1"/>
  <c r="J2589" i="6"/>
  <c r="K2589" i="6" s="1"/>
  <c r="J3277" i="6"/>
  <c r="K3277" i="6" s="1"/>
  <c r="J2501" i="6"/>
  <c r="K2501" i="6" s="1"/>
  <c r="J2677" i="6"/>
  <c r="K2677" i="6" s="1"/>
  <c r="J2613" i="6"/>
  <c r="K2613" i="6" s="1"/>
  <c r="J3448" i="6"/>
  <c r="K3448" i="6" s="1"/>
  <c r="L3448" i="6" s="1"/>
  <c r="J2323" i="6"/>
  <c r="K2323" i="6" s="1"/>
  <c r="J404" i="6"/>
  <c r="K404" i="6" s="1"/>
  <c r="J2152" i="6"/>
  <c r="K2152" i="6" s="1"/>
  <c r="J3494" i="6"/>
  <c r="K3494" i="6" s="1"/>
  <c r="J2904" i="6"/>
  <c r="K2904" i="6" s="1"/>
  <c r="J3416" i="6"/>
  <c r="K3416" i="6" s="1"/>
  <c r="L3416" i="6" s="1"/>
  <c r="J2577" i="6"/>
  <c r="K2577" i="6" s="1"/>
  <c r="J3089" i="6"/>
  <c r="K3089" i="6" s="1"/>
  <c r="J1883" i="6"/>
  <c r="K1883" i="6" s="1"/>
  <c r="J2762" i="6"/>
  <c r="K2762" i="6" s="1"/>
  <c r="J3274" i="6"/>
  <c r="K3274" i="6" s="1"/>
  <c r="J2419" i="6"/>
  <c r="K2419" i="6" s="1"/>
  <c r="J2931" i="6"/>
  <c r="K2931" i="6" s="1"/>
  <c r="J1771" i="6"/>
  <c r="K1771" i="6" s="1"/>
  <c r="L1771" i="6" s="1"/>
  <c r="J2653" i="6"/>
  <c r="K2653" i="6" s="1"/>
  <c r="J3309" i="6"/>
  <c r="K3309" i="6" s="1"/>
  <c r="L3309" i="6" s="1"/>
  <c r="J2565" i="6"/>
  <c r="K2565" i="6" s="1"/>
  <c r="J2741" i="6"/>
  <c r="K2741" i="6" s="1"/>
  <c r="L2741" i="6" s="1"/>
  <c r="J2709" i="6"/>
  <c r="K2709" i="6" s="1"/>
  <c r="J1918" i="6"/>
  <c r="K1918" i="6" s="1"/>
  <c r="J3370" i="6"/>
  <c r="K3370" i="6" s="1"/>
  <c r="L3370" i="6" s="1"/>
  <c r="J704" i="6"/>
  <c r="K704" i="6" s="1"/>
  <c r="J1704" i="6"/>
  <c r="K1704" i="6" s="1"/>
  <c r="L1704" i="6" s="1"/>
  <c r="J3046" i="6"/>
  <c r="K3046" i="6" s="1"/>
  <c r="L3046" i="6" s="1"/>
  <c r="J2848" i="6"/>
  <c r="K2848" i="6" s="1"/>
  <c r="J3360" i="6"/>
  <c r="K3360" i="6" s="1"/>
  <c r="J1442" i="6"/>
  <c r="K1442" i="6" s="1"/>
  <c r="J1615" i="6"/>
  <c r="K1615" i="6" s="1"/>
  <c r="L1615" i="6" s="1"/>
  <c r="J1552" i="6"/>
  <c r="K1552" i="6" s="1"/>
  <c r="J1454" i="6"/>
  <c r="K1454" i="6" s="1"/>
  <c r="L1454" i="6" s="1"/>
  <c r="J1553" i="6"/>
  <c r="K1553" i="6" s="1"/>
  <c r="J2390" i="6"/>
  <c r="K2390" i="6" s="1"/>
  <c r="J3343" i="6"/>
  <c r="K3343" i="6" s="1"/>
  <c r="L3343" i="6" s="1"/>
  <c r="J1590" i="6"/>
  <c r="K1590" i="6" s="1"/>
  <c r="J454" i="6"/>
  <c r="K454" i="6" s="1"/>
  <c r="J1817" i="6"/>
  <c r="K1817" i="6" s="1"/>
  <c r="L1817" i="6" s="1"/>
  <c r="J2398" i="6"/>
  <c r="K2398" i="6" s="1"/>
  <c r="J3031" i="6"/>
  <c r="K3031" i="6" s="1"/>
  <c r="J2790" i="6"/>
  <c r="K2790" i="6" s="1"/>
  <c r="J3001" i="6"/>
  <c r="K3001" i="6" s="1"/>
  <c r="J2331" i="6"/>
  <c r="K2331" i="6" s="1"/>
  <c r="J2957" i="6"/>
  <c r="K2957" i="6" s="1"/>
  <c r="L2957" i="6" s="1"/>
  <c r="J3205" i="6"/>
  <c r="K3205" i="6" s="1"/>
  <c r="J3052" i="6"/>
  <c r="K3052" i="6" s="1"/>
  <c r="L3052" i="6" s="1"/>
  <c r="J1512" i="6"/>
  <c r="K1512" i="6" s="1"/>
  <c r="J3366" i="6"/>
  <c r="K3366" i="6" s="1"/>
  <c r="J2952" i="6"/>
  <c r="K2952" i="6" s="1"/>
  <c r="J1288" i="6"/>
  <c r="K1288" i="6" s="1"/>
  <c r="J2753" i="6"/>
  <c r="K2753" i="6" s="1"/>
  <c r="J3329" i="6"/>
  <c r="K3329" i="6" s="1"/>
  <c r="L3329" i="6" s="1"/>
  <c r="J2618" i="6"/>
  <c r="K2618" i="6" s="1"/>
  <c r="J3194" i="6"/>
  <c r="K3194" i="6" s="1"/>
  <c r="J2403" i="6"/>
  <c r="K2403" i="6" s="1"/>
  <c r="J2979" i="6"/>
  <c r="K2979" i="6" s="1"/>
  <c r="J2348" i="6"/>
  <c r="K2348" i="6" s="1"/>
  <c r="J3364" i="6"/>
  <c r="K3364" i="6" s="1"/>
  <c r="L3364" i="6" s="1"/>
  <c r="J2621" i="6"/>
  <c r="K2621" i="6" s="1"/>
  <c r="J3325" i="6"/>
  <c r="K3325" i="6" s="1"/>
  <c r="J3268" i="6"/>
  <c r="K3268" i="6" s="1"/>
  <c r="J3444" i="6"/>
  <c r="K3444" i="6" s="1"/>
  <c r="L3444" i="6" s="1"/>
  <c r="J1874" i="6"/>
  <c r="K1874" i="6" s="1"/>
  <c r="J1683" i="6"/>
  <c r="K1683" i="6" s="1"/>
  <c r="L1683" i="6" s="1"/>
  <c r="J2771" i="6"/>
  <c r="K2771" i="6" s="1"/>
  <c r="J1373" i="6"/>
  <c r="K1373" i="6" s="1"/>
  <c r="J1304" i="6"/>
  <c r="K1304" i="6" s="1"/>
  <c r="L1304" i="6" s="1"/>
  <c r="J2527" i="6"/>
  <c r="K2527" i="6" s="1"/>
  <c r="J2960" i="6"/>
  <c r="K2960" i="6" s="1"/>
  <c r="J3472" i="6"/>
  <c r="K3472" i="6" s="1"/>
  <c r="L3472" i="6" s="1"/>
  <c r="J2633" i="6"/>
  <c r="K2633" i="6" s="1"/>
  <c r="L2633" i="6" s="1"/>
  <c r="J3145" i="6"/>
  <c r="K3145" i="6" s="1"/>
  <c r="J2305" i="6"/>
  <c r="K2305" i="6" s="1"/>
  <c r="J2818" i="6"/>
  <c r="K2818" i="6" s="1"/>
  <c r="J3330" i="6"/>
  <c r="K3330" i="6" s="1"/>
  <c r="L3330" i="6" s="1"/>
  <c r="J2475" i="6"/>
  <c r="K2475" i="6" s="1"/>
  <c r="J2987" i="6"/>
  <c r="K2987" i="6" s="1"/>
  <c r="J2219" i="6"/>
  <c r="K2219" i="6" s="1"/>
  <c r="J2892" i="6"/>
  <c r="K2892" i="6" s="1"/>
  <c r="J3475" i="6"/>
  <c r="K3475" i="6" s="1"/>
  <c r="L3475" i="6" s="1"/>
  <c r="J2845" i="6"/>
  <c r="K2845" i="6" s="1"/>
  <c r="J3189" i="6"/>
  <c r="K3189" i="6" s="1"/>
  <c r="L3189" i="6" s="1"/>
  <c r="J3157" i="6"/>
  <c r="K3157" i="6" s="1"/>
  <c r="J2481" i="6"/>
  <c r="K2481" i="6" s="1"/>
  <c r="J2643" i="6"/>
  <c r="K2643" i="6" s="1"/>
  <c r="J1885" i="6"/>
  <c r="K1885" i="6" s="1"/>
  <c r="J1377" i="6"/>
  <c r="K1377" i="6" s="1"/>
  <c r="J2591" i="6"/>
  <c r="K2591" i="6" s="1"/>
  <c r="J2968" i="6"/>
  <c r="K2968" i="6" s="1"/>
  <c r="J3480" i="6"/>
  <c r="K3480" i="6" s="1"/>
  <c r="L3480" i="6" s="1"/>
  <c r="J2641" i="6"/>
  <c r="K2641" i="6" s="1"/>
  <c r="J3153" i="6"/>
  <c r="K3153" i="6" s="1"/>
  <c r="L3153" i="6" s="1"/>
  <c r="J2314" i="6"/>
  <c r="K2314" i="6" s="1"/>
  <c r="J2826" i="6"/>
  <c r="K2826" i="6" s="1"/>
  <c r="J3338" i="6"/>
  <c r="K3338" i="6" s="1"/>
  <c r="J2483" i="6"/>
  <c r="K2483" i="6" s="1"/>
  <c r="J2995" i="6"/>
  <c r="K2995" i="6" s="1"/>
  <c r="J2283" i="6"/>
  <c r="K2283" i="6" s="1"/>
  <c r="J2924" i="6"/>
  <c r="K2924" i="6" s="1"/>
  <c r="J3493" i="6"/>
  <c r="K3493" i="6" s="1"/>
  <c r="L3493" i="6" s="1"/>
  <c r="J2877" i="6"/>
  <c r="K2877" i="6" s="1"/>
  <c r="L2877" i="6" s="1"/>
  <c r="J3253" i="6"/>
  <c r="K3253" i="6" s="1"/>
  <c r="L3253" i="6" s="1"/>
  <c r="J3221" i="6"/>
  <c r="K3221" i="6" s="1"/>
  <c r="L3221" i="6" s="1"/>
  <c r="J3064" i="6"/>
  <c r="K3064" i="6" s="1"/>
  <c r="J1443" i="6"/>
  <c r="K1443" i="6" s="1"/>
  <c r="L1443" i="6" s="1"/>
  <c r="J916" i="6"/>
  <c r="K916" i="6" s="1"/>
  <c r="J2216" i="6"/>
  <c r="K2216" i="6" s="1"/>
  <c r="J278" i="6"/>
  <c r="K278" i="6" s="1"/>
  <c r="J2912" i="6"/>
  <c r="K2912" i="6" s="1"/>
  <c r="L2912" i="6" s="1"/>
  <c r="J3424" i="6"/>
  <c r="K3424" i="6" s="1"/>
  <c r="L3424" i="6" s="1"/>
  <c r="J797" i="6"/>
  <c r="K797" i="6" s="1"/>
  <c r="J2576" i="6"/>
  <c r="K2576" i="6" s="1"/>
  <c r="J1473" i="6"/>
  <c r="K1473" i="6" s="1"/>
  <c r="J1801" i="6"/>
  <c r="K1801" i="6" s="1"/>
  <c r="L1801" i="6" s="1"/>
  <c r="J1439" i="6"/>
  <c r="K1439" i="6" s="1"/>
  <c r="J2001" i="6"/>
  <c r="K2001" i="6" s="1"/>
  <c r="J2838" i="6"/>
  <c r="K2838" i="6" s="1"/>
  <c r="J2416" i="6"/>
  <c r="K2416" i="6" s="1"/>
  <c r="J1974" i="6"/>
  <c r="K1974" i="6" s="1"/>
  <c r="J1440" i="6"/>
  <c r="K1440" i="6" s="1"/>
  <c r="J2201" i="6"/>
  <c r="K2201" i="6" s="1"/>
  <c r="J2782" i="6"/>
  <c r="K2782" i="6" s="1"/>
  <c r="J3415" i="6"/>
  <c r="K3415" i="6" s="1"/>
  <c r="L3415" i="6" s="1"/>
  <c r="J2688" i="6"/>
  <c r="K2688" i="6" s="1"/>
  <c r="J3385" i="6"/>
  <c r="K3385" i="6" s="1"/>
  <c r="L3385" i="6" s="1"/>
  <c r="J2715" i="6"/>
  <c r="K2715" i="6" s="1"/>
  <c r="J3132" i="6"/>
  <c r="K3132" i="6" s="1"/>
  <c r="J2485" i="6"/>
  <c r="K2485" i="6" s="1"/>
  <c r="J3355" i="6"/>
  <c r="K3355" i="6" s="1"/>
  <c r="J2024" i="6"/>
  <c r="K2024" i="6" s="1"/>
  <c r="J2463" i="6"/>
  <c r="K2463" i="6" s="1"/>
  <c r="J3016" i="6"/>
  <c r="K3016" i="6" s="1"/>
  <c r="J1811" i="6"/>
  <c r="K1811" i="6" s="1"/>
  <c r="J2817" i="6"/>
  <c r="K2817" i="6" s="1"/>
  <c r="J3457" i="6"/>
  <c r="K3457" i="6" s="1"/>
  <c r="L3457" i="6" s="1"/>
  <c r="J2682" i="6"/>
  <c r="K2682" i="6" s="1"/>
  <c r="J3258" i="6"/>
  <c r="K3258" i="6" s="1"/>
  <c r="L3258" i="6" s="1"/>
  <c r="J2467" i="6"/>
  <c r="K2467" i="6" s="1"/>
  <c r="J3043" i="6"/>
  <c r="K3043" i="6" s="1"/>
  <c r="J2412" i="6"/>
  <c r="K2412" i="6" s="1"/>
  <c r="J3516" i="6"/>
  <c r="K3516" i="6" s="1"/>
  <c r="L3516" i="6" s="1"/>
  <c r="J2908" i="6"/>
  <c r="K2908" i="6" s="1"/>
  <c r="J3500" i="6"/>
  <c r="K3500" i="6" s="1"/>
  <c r="J3559" i="6"/>
  <c r="K3559" i="6" s="1"/>
  <c r="J3485" i="6"/>
  <c r="K3485" i="6" s="1"/>
  <c r="J2726" i="6"/>
  <c r="K2726" i="6" s="1"/>
  <c r="J2417" i="6"/>
  <c r="K2417" i="6" s="1"/>
  <c r="J3219" i="6"/>
  <c r="K3219" i="6" s="1"/>
  <c r="J1598" i="6"/>
  <c r="K1598" i="6" s="1"/>
  <c r="J1825" i="6"/>
  <c r="K1825" i="6" s="1"/>
  <c r="J3039" i="6"/>
  <c r="K3039" i="6" s="1"/>
  <c r="J3024" i="6"/>
  <c r="K3024" i="6" s="1"/>
  <c r="L3024" i="6" s="1"/>
  <c r="J1361" i="6"/>
  <c r="K1361" i="6" s="1"/>
  <c r="J2697" i="6"/>
  <c r="K2697" i="6" s="1"/>
  <c r="J3209" i="6"/>
  <c r="K3209" i="6" s="1"/>
  <c r="L3209" i="6" s="1"/>
  <c r="J2370" i="6"/>
  <c r="K2370" i="6" s="1"/>
  <c r="J2882" i="6"/>
  <c r="K2882" i="6" s="1"/>
  <c r="J3394" i="6"/>
  <c r="K3394" i="6" s="1"/>
  <c r="J2539" i="6"/>
  <c r="K2539" i="6" s="1"/>
  <c r="J3051" i="6"/>
  <c r="K3051" i="6" s="1"/>
  <c r="J2356" i="6"/>
  <c r="K2356" i="6" s="1"/>
  <c r="J3148" i="6"/>
  <c r="K3148" i="6" s="1"/>
  <c r="J1251" i="6"/>
  <c r="K1251" i="6" s="1"/>
  <c r="J3101" i="6"/>
  <c r="K3101" i="6" s="1"/>
  <c r="J3538" i="6"/>
  <c r="K3538" i="6" s="1"/>
  <c r="J3427" i="6"/>
  <c r="K3427" i="6" s="1"/>
  <c r="J2801" i="6"/>
  <c r="K2801" i="6" s="1"/>
  <c r="J3027" i="6"/>
  <c r="K3027" i="6" s="1"/>
  <c r="J1662" i="6"/>
  <c r="K1662" i="6" s="1"/>
  <c r="L1662" i="6" s="1"/>
  <c r="J1889" i="6"/>
  <c r="K1889" i="6" s="1"/>
  <c r="L1889" i="6" s="1"/>
  <c r="J3103" i="6"/>
  <c r="K3103" i="6" s="1"/>
  <c r="J3032" i="6"/>
  <c r="K3032" i="6" s="1"/>
  <c r="J1427" i="6"/>
  <c r="K1427" i="6" s="1"/>
  <c r="J2705" i="6"/>
  <c r="K2705" i="6" s="1"/>
  <c r="J3217" i="6"/>
  <c r="K3217" i="6" s="1"/>
  <c r="L3217" i="6" s="1"/>
  <c r="J2378" i="6"/>
  <c r="K2378" i="6" s="1"/>
  <c r="J2890" i="6"/>
  <c r="K2890" i="6" s="1"/>
  <c r="L2890" i="6" s="1"/>
  <c r="J3402" i="6"/>
  <c r="K3402" i="6" s="1"/>
  <c r="J2547" i="6"/>
  <c r="K2547" i="6" s="1"/>
  <c r="J3059" i="6"/>
  <c r="K3059" i="6" s="1"/>
  <c r="L3059" i="6" s="1"/>
  <c r="J2364" i="6"/>
  <c r="K2364" i="6" s="1"/>
  <c r="J3180" i="6"/>
  <c r="K3180" i="6" s="1"/>
  <c r="J1779" i="6"/>
  <c r="K1779" i="6" s="1"/>
  <c r="L1779" i="6" s="1"/>
  <c r="J3133" i="6"/>
  <c r="K3133" i="6" s="1"/>
  <c r="L3133" i="6" s="1"/>
  <c r="J3556" i="6"/>
  <c r="K3556" i="6" s="1"/>
  <c r="L3556" i="6" s="1"/>
  <c r="J3547" i="6"/>
  <c r="K3547" i="6" s="1"/>
  <c r="L3547" i="6" s="1"/>
  <c r="J2353" i="6"/>
  <c r="K2353" i="6" s="1"/>
  <c r="J2579" i="6"/>
  <c r="K2579" i="6" s="1"/>
  <c r="J638" i="6"/>
  <c r="K638" i="6" s="1"/>
  <c r="L638" i="6" s="1"/>
  <c r="J1441" i="6"/>
  <c r="K1441" i="6" s="1"/>
  <c r="J2655" i="6"/>
  <c r="K2655" i="6" s="1"/>
  <c r="J1034" i="6"/>
  <c r="K1034" i="6" s="1"/>
  <c r="J1565" i="6"/>
  <c r="K1565" i="6" s="1"/>
  <c r="J526" i="6"/>
  <c r="K526" i="6" s="1"/>
  <c r="J149" i="6"/>
  <c r="K149" i="6" s="1"/>
  <c r="J1695" i="6"/>
  <c r="K1695" i="6" s="1"/>
  <c r="J2129" i="6"/>
  <c r="K2129" i="6" s="1"/>
  <c r="L2129" i="6" s="1"/>
  <c r="J3030" i="6"/>
  <c r="K3030" i="6" s="1"/>
  <c r="J2544" i="6"/>
  <c r="K2544" i="6" s="1"/>
  <c r="J2102" i="6"/>
  <c r="K2102" i="6" s="1"/>
  <c r="L2102" i="6" s="1"/>
  <c r="J1568" i="6"/>
  <c r="K1568" i="6" s="1"/>
  <c r="J366" i="6"/>
  <c r="K366" i="6" s="1"/>
  <c r="J2910" i="6"/>
  <c r="K2910" i="6" s="1"/>
  <c r="J1135" i="6"/>
  <c r="K1135" i="6" s="1"/>
  <c r="J2816" i="6"/>
  <c r="K2816" i="6" s="1"/>
  <c r="J943" i="6"/>
  <c r="K943" i="6" s="1"/>
  <c r="L943" i="6" s="1"/>
  <c r="J2843" i="6"/>
  <c r="K2843" i="6" s="1"/>
  <c r="J3521" i="6"/>
  <c r="K3521" i="6" s="1"/>
  <c r="J3301" i="6"/>
  <c r="K3301" i="6" s="1"/>
  <c r="J326" i="6"/>
  <c r="K326" i="6" s="1"/>
  <c r="J1223" i="6"/>
  <c r="K1223" i="6" s="1"/>
  <c r="J2975" i="6"/>
  <c r="K2975" i="6" s="1"/>
  <c r="J3080" i="6"/>
  <c r="K3080" i="6" s="1"/>
  <c r="J2304" i="6"/>
  <c r="K2304" i="6" s="1"/>
  <c r="J2945" i="6"/>
  <c r="K2945" i="6" s="1"/>
  <c r="L2945" i="6" s="1"/>
  <c r="J1199" i="6"/>
  <c r="K1199" i="6" s="1"/>
  <c r="J2746" i="6"/>
  <c r="K2746" i="6" s="1"/>
  <c r="J3322" i="6"/>
  <c r="K3322" i="6" s="1"/>
  <c r="J2531" i="6"/>
  <c r="K2531" i="6" s="1"/>
  <c r="J3107" i="6"/>
  <c r="K3107" i="6" s="1"/>
  <c r="L3107" i="6" s="1"/>
  <c r="J2476" i="6"/>
  <c r="K2476" i="6" s="1"/>
  <c r="J2099" i="6"/>
  <c r="K2099" i="6" s="1"/>
  <c r="J3164" i="6"/>
  <c r="K3164" i="6" s="1"/>
  <c r="J2163" i="6"/>
  <c r="K2163" i="6" s="1"/>
  <c r="J3389" i="6"/>
  <c r="K3389" i="6" s="1"/>
  <c r="L3389" i="6" s="1"/>
  <c r="J3504" i="6"/>
  <c r="K3504" i="6" s="1"/>
  <c r="J2335" i="6"/>
  <c r="K2335" i="6" s="1"/>
  <c r="J2737" i="6"/>
  <c r="K2737" i="6" s="1"/>
  <c r="J2396" i="6"/>
  <c r="K2396" i="6" s="1"/>
  <c r="J2110" i="6"/>
  <c r="K2110" i="6" s="1"/>
  <c r="L2110" i="6" s="1"/>
  <c r="J398" i="6"/>
  <c r="K398" i="6" s="1"/>
  <c r="L398" i="6" s="1"/>
  <c r="J1279" i="6"/>
  <c r="K1279" i="6" s="1"/>
  <c r="J3088" i="6"/>
  <c r="K3088" i="6" s="1"/>
  <c r="J1875" i="6"/>
  <c r="K1875" i="6" s="1"/>
  <c r="L1875" i="6" s="1"/>
  <c r="J2761" i="6"/>
  <c r="K2761" i="6" s="1"/>
  <c r="L2761" i="6" s="1"/>
  <c r="J3273" i="6"/>
  <c r="K3273" i="6" s="1"/>
  <c r="J2434" i="6"/>
  <c r="K2434" i="6" s="1"/>
  <c r="J2946" i="6"/>
  <c r="K2946" i="6" s="1"/>
  <c r="L2946" i="6" s="1"/>
  <c r="J3458" i="6"/>
  <c r="K3458" i="6" s="1"/>
  <c r="J2603" i="6"/>
  <c r="K2603" i="6" s="1"/>
  <c r="J3115" i="6"/>
  <c r="K3115" i="6" s="1"/>
  <c r="J2420" i="6"/>
  <c r="K2420" i="6" s="1"/>
  <c r="J3387" i="6"/>
  <c r="K3387" i="6" s="1"/>
  <c r="L3387" i="6" s="1"/>
  <c r="J2684" i="6"/>
  <c r="K2684" i="6" s="1"/>
  <c r="L2684" i="6" s="1"/>
  <c r="J3356" i="6"/>
  <c r="K3356" i="6" s="1"/>
  <c r="J2820" i="6"/>
  <c r="K2820" i="6" s="1"/>
  <c r="J3445" i="6"/>
  <c r="K3445" i="6" s="1"/>
  <c r="L3445" i="6" s="1"/>
  <c r="J3185" i="6"/>
  <c r="K3185" i="6" s="1"/>
  <c r="L3185" i="6" s="1"/>
  <c r="J2027" i="6"/>
  <c r="K2027" i="6" s="1"/>
  <c r="J2174" i="6"/>
  <c r="K2174" i="6" s="1"/>
  <c r="J654" i="6"/>
  <c r="K654" i="6" s="1"/>
  <c r="J1803" i="6"/>
  <c r="K1803" i="6" s="1"/>
  <c r="L1803" i="6" s="1"/>
  <c r="J3096" i="6"/>
  <c r="K3096" i="6" s="1"/>
  <c r="J1939" i="6"/>
  <c r="K1939" i="6" s="1"/>
  <c r="J2769" i="6"/>
  <c r="K2769" i="6" s="1"/>
  <c r="J3281" i="6"/>
  <c r="K3281" i="6" s="1"/>
  <c r="L3281" i="6" s="1"/>
  <c r="J2442" i="6"/>
  <c r="K2442" i="6" s="1"/>
  <c r="J2954" i="6"/>
  <c r="K2954" i="6" s="1"/>
  <c r="L2954" i="6" s="1"/>
  <c r="J3466" i="6"/>
  <c r="K3466" i="6" s="1"/>
  <c r="L3466" i="6" s="1"/>
  <c r="J2611" i="6"/>
  <c r="K2611" i="6" s="1"/>
  <c r="J3123" i="6"/>
  <c r="K3123" i="6" s="1"/>
  <c r="L3123" i="6" s="1"/>
  <c r="J2428" i="6"/>
  <c r="K2428" i="6" s="1"/>
  <c r="J3405" i="6"/>
  <c r="K3405" i="6" s="1"/>
  <c r="L3405" i="6" s="1"/>
  <c r="J2716" i="6"/>
  <c r="K2716" i="6" s="1"/>
  <c r="L2716" i="6" s="1"/>
  <c r="J3379" i="6"/>
  <c r="K3379" i="6" s="1"/>
  <c r="L3379" i="6" s="1"/>
  <c r="J2884" i="6"/>
  <c r="K2884" i="6" s="1"/>
  <c r="J3515" i="6"/>
  <c r="K3515" i="6" s="1"/>
  <c r="J2673" i="6"/>
  <c r="K2673" i="6" s="1"/>
  <c r="J2963" i="6"/>
  <c r="K2963" i="6" s="1"/>
  <c r="J1726" i="6"/>
  <c r="K1726" i="6" s="1"/>
  <c r="L1726" i="6" s="1"/>
  <c r="J1953" i="6"/>
  <c r="K1953" i="6" s="1"/>
  <c r="J3167" i="6"/>
  <c r="K3167" i="6" s="1"/>
  <c r="J3040" i="6"/>
  <c r="K3040" i="6" s="1"/>
  <c r="J1491" i="6"/>
  <c r="K1491" i="6" s="1"/>
  <c r="L1491" i="6" s="1"/>
  <c r="J2713" i="6"/>
  <c r="K2713" i="6" s="1"/>
  <c r="J3225" i="6"/>
  <c r="K3225" i="6" s="1"/>
  <c r="J489" i="6"/>
  <c r="K489" i="6" s="1"/>
  <c r="L489" i="6" s="1"/>
  <c r="J2048" i="6"/>
  <c r="K2048" i="6" s="1"/>
  <c r="J3398" i="6"/>
  <c r="K3398" i="6" s="1"/>
  <c r="L3398" i="6" s="1"/>
  <c r="J2382" i="6"/>
  <c r="K2382" i="6" s="1"/>
  <c r="J934" i="6"/>
  <c r="K934" i="6" s="1"/>
  <c r="J1269" i="6"/>
  <c r="K1269" i="6" s="1"/>
  <c r="J3414" i="6"/>
  <c r="K3414" i="6" s="1"/>
  <c r="J1152" i="6"/>
  <c r="K1152" i="6" s="1"/>
  <c r="J991" i="6"/>
  <c r="K991" i="6" s="1"/>
  <c r="J1952" i="6"/>
  <c r="K1952" i="6" s="1"/>
  <c r="J1418" i="6"/>
  <c r="K1418" i="6" s="1"/>
  <c r="J3294" i="6"/>
  <c r="K3294" i="6" s="1"/>
  <c r="L3294" i="6" s="1"/>
  <c r="J2552" i="6"/>
  <c r="K2552" i="6" s="1"/>
  <c r="J3200" i="6"/>
  <c r="K3200" i="6" s="1"/>
  <c r="L3200" i="6" s="1"/>
  <c r="J2546" i="6"/>
  <c r="K2546" i="6" s="1"/>
  <c r="J3227" i="6"/>
  <c r="K3227" i="6" s="1"/>
  <c r="L3227" i="6" s="1"/>
  <c r="J783" i="6"/>
  <c r="K783" i="6" s="1"/>
  <c r="J3514" i="6"/>
  <c r="K3514" i="6" s="1"/>
  <c r="L3514" i="6" s="1"/>
  <c r="J2148" i="6"/>
  <c r="K2148" i="6" s="1"/>
  <c r="J1761" i="6"/>
  <c r="K1761" i="6" s="1"/>
  <c r="L1761" i="6" s="1"/>
  <c r="J3487" i="6"/>
  <c r="K3487" i="6" s="1"/>
  <c r="L3487" i="6" s="1"/>
  <c r="J3144" i="6"/>
  <c r="K3144" i="6" s="1"/>
  <c r="J2433" i="6"/>
  <c r="K2433" i="6" s="1"/>
  <c r="J3009" i="6"/>
  <c r="K3009" i="6" s="1"/>
  <c r="J1755" i="6"/>
  <c r="K1755" i="6" s="1"/>
  <c r="L1755" i="6" s="1"/>
  <c r="J2810" i="6"/>
  <c r="K2810" i="6" s="1"/>
  <c r="J3386" i="6"/>
  <c r="K3386" i="6" s="1"/>
  <c r="L3386" i="6" s="1"/>
  <c r="J2595" i="6"/>
  <c r="K2595" i="6" s="1"/>
  <c r="J3171" i="6"/>
  <c r="K3171" i="6" s="1"/>
  <c r="J2604" i="6"/>
  <c r="K2604" i="6" s="1"/>
  <c r="J2733" i="6"/>
  <c r="K2733" i="6" s="1"/>
  <c r="J3396" i="6"/>
  <c r="K3396" i="6" s="1"/>
  <c r="L3396" i="6" s="1"/>
  <c r="J2996" i="6"/>
  <c r="K2996" i="6" s="1"/>
  <c r="J3093" i="6"/>
  <c r="K3093" i="6" s="1"/>
  <c r="J3551" i="6"/>
  <c r="K3551" i="6" s="1"/>
  <c r="J3359" i="6"/>
  <c r="K3359" i="6" s="1"/>
  <c r="L3359" i="6" s="1"/>
  <c r="J3249" i="6"/>
  <c r="K3249" i="6" s="1"/>
  <c r="L3249" i="6" s="1"/>
  <c r="J2397" i="6"/>
  <c r="K2397" i="6" s="1"/>
  <c r="J1320" i="6"/>
  <c r="K1320" i="6" s="1"/>
  <c r="J1554" i="6"/>
  <c r="K1554" i="6" s="1"/>
  <c r="J2640" i="6"/>
  <c r="K2640" i="6" s="1"/>
  <c r="J3152" i="6"/>
  <c r="K3152" i="6" s="1"/>
  <c r="J2313" i="6"/>
  <c r="K2313" i="6" s="1"/>
  <c r="J2825" i="6"/>
  <c r="K2825" i="6" s="1"/>
  <c r="J3337" i="6"/>
  <c r="K3337" i="6" s="1"/>
  <c r="L3337" i="6" s="1"/>
  <c r="J2498" i="6"/>
  <c r="K2498" i="6" s="1"/>
  <c r="J3010" i="6"/>
  <c r="K3010" i="6" s="1"/>
  <c r="J719" i="6"/>
  <c r="K719" i="6" s="1"/>
  <c r="L719" i="6" s="1"/>
  <c r="J2667" i="6"/>
  <c r="K2667" i="6" s="1"/>
  <c r="J3179" i="6"/>
  <c r="K3179" i="6" s="1"/>
  <c r="J2484" i="6"/>
  <c r="K2484" i="6" s="1"/>
  <c r="J3525" i="6"/>
  <c r="K3525" i="6" s="1"/>
  <c r="L3525" i="6" s="1"/>
  <c r="J2940" i="6"/>
  <c r="K2940" i="6" s="1"/>
  <c r="J3513" i="6"/>
  <c r="K3513" i="6" s="1"/>
  <c r="L3513" i="6" s="1"/>
  <c r="J3332" i="6"/>
  <c r="K3332" i="6" s="1"/>
  <c r="L3332" i="6" s="1"/>
  <c r="J3491" i="6"/>
  <c r="K3491" i="6" s="1"/>
  <c r="L3491" i="6" s="1"/>
  <c r="J687" i="6"/>
  <c r="K687" i="6" s="1"/>
  <c r="J3308" i="6"/>
  <c r="K3308" i="6" s="1"/>
  <c r="L3308" i="6" s="1"/>
  <c r="J1391" i="6"/>
  <c r="K1391" i="6" s="1"/>
  <c r="J1618" i="6"/>
  <c r="K1618" i="6" s="1"/>
  <c r="J2648" i="6"/>
  <c r="K2648" i="6" s="1"/>
  <c r="J3160" i="6"/>
  <c r="K3160" i="6" s="1"/>
  <c r="J2321" i="6"/>
  <c r="K2321" i="6" s="1"/>
  <c r="J2833" i="6"/>
  <c r="K2833" i="6" s="1"/>
  <c r="J3345" i="6"/>
  <c r="K3345" i="6" s="1"/>
  <c r="J2506" i="6"/>
  <c r="K2506" i="6" s="1"/>
  <c r="J3018" i="6"/>
  <c r="K3018" i="6" s="1"/>
  <c r="J975" i="6"/>
  <c r="K975" i="6" s="1"/>
  <c r="J2675" i="6"/>
  <c r="K2675" i="6" s="1"/>
  <c r="J3187" i="6"/>
  <c r="K3187" i="6" s="1"/>
  <c r="J2492" i="6"/>
  <c r="K2492" i="6" s="1"/>
  <c r="J3535" i="6"/>
  <c r="K3535" i="6" s="1"/>
  <c r="L3535" i="6" s="1"/>
  <c r="J2972" i="6"/>
  <c r="K2972" i="6" s="1"/>
  <c r="L2972" i="6" s="1"/>
  <c r="J3522" i="6"/>
  <c r="K3522" i="6" s="1"/>
  <c r="L3522" i="6" s="1"/>
  <c r="J3380" i="6"/>
  <c r="K3380" i="6" s="1"/>
  <c r="L3380" i="6" s="1"/>
  <c r="J3524" i="6"/>
  <c r="K3524" i="6" s="1"/>
  <c r="L3524" i="6" s="1"/>
  <c r="J3121" i="6"/>
  <c r="K3121" i="6" s="1"/>
  <c r="J1515" i="6"/>
  <c r="K1515" i="6" s="1"/>
  <c r="J2238" i="6"/>
  <c r="K2238" i="6" s="1"/>
  <c r="L2238" i="6" s="1"/>
  <c r="J910" i="6"/>
  <c r="K910" i="6" s="1"/>
  <c r="J2303" i="6"/>
  <c r="K2303" i="6" s="1"/>
  <c r="J3104" i="6"/>
  <c r="K3104" i="6" s="1"/>
  <c r="J2003" i="6"/>
  <c r="K2003" i="6" s="1"/>
  <c r="J2777" i="6"/>
  <c r="K2777" i="6" s="1"/>
  <c r="J3289" i="6"/>
  <c r="K3289" i="6" s="1"/>
  <c r="J2450" i="6"/>
  <c r="K2450" i="6" s="1"/>
  <c r="J2962" i="6"/>
  <c r="K2962" i="6" s="1"/>
  <c r="J3474" i="6"/>
  <c r="K3474" i="6" s="1"/>
  <c r="J2619" i="6"/>
  <c r="K2619" i="6" s="1"/>
  <c r="J3131" i="6"/>
  <c r="K3131" i="6" s="1"/>
  <c r="J2436" i="6"/>
  <c r="K2436" i="6" s="1"/>
  <c r="J3428" i="6"/>
  <c r="K3428" i="6" s="1"/>
  <c r="L3428" i="6" s="1"/>
  <c r="J2748" i="6"/>
  <c r="K2748" i="6" s="1"/>
  <c r="J3397" i="6"/>
  <c r="K3397" i="6" s="1"/>
  <c r="J2948" i="6"/>
  <c r="K2948" i="6" s="1"/>
  <c r="L2948" i="6" s="1"/>
  <c r="J1907" i="6"/>
  <c r="K1907" i="6" s="1"/>
  <c r="L1907" i="6" s="1"/>
  <c r="J2605" i="6"/>
  <c r="K2605" i="6" s="1"/>
  <c r="J911" i="6"/>
  <c r="K911" i="6" s="1"/>
  <c r="J2332" i="6"/>
  <c r="K2332" i="6" s="1"/>
  <c r="J1641" i="6"/>
  <c r="K1641" i="6" s="1"/>
  <c r="L1641" i="6" s="1"/>
  <c r="J2551" i="6"/>
  <c r="K2551" i="6" s="1"/>
  <c r="J637" i="6"/>
  <c r="K637" i="6" s="1"/>
  <c r="J3015" i="6"/>
  <c r="K3015" i="6" s="1"/>
  <c r="J2008" i="6"/>
  <c r="K2008" i="6" s="1"/>
  <c r="L2008" i="6" s="1"/>
  <c r="J1858" i="6"/>
  <c r="K1858" i="6" s="1"/>
  <c r="J2639" i="6"/>
  <c r="K2639" i="6" s="1"/>
  <c r="J765" i="6"/>
  <c r="K765" i="6" s="1"/>
  <c r="J1703" i="6"/>
  <c r="K1703" i="6" s="1"/>
  <c r="J935" i="6"/>
  <c r="K935" i="6" s="1"/>
  <c r="J1930" i="6"/>
  <c r="K1930" i="6" s="1"/>
  <c r="J2391" i="6"/>
  <c r="K2391" i="6" s="1"/>
  <c r="J1711" i="6"/>
  <c r="K1711" i="6" s="1"/>
  <c r="L1711" i="6" s="1"/>
  <c r="J2361" i="6"/>
  <c r="K2361" i="6" s="1"/>
  <c r="J3058" i="6"/>
  <c r="K3058" i="6" s="1"/>
  <c r="J2532" i="6"/>
  <c r="K2532" i="6" s="1"/>
  <c r="J3541" i="6"/>
  <c r="K3541" i="6" s="1"/>
  <c r="L3541" i="6" s="1"/>
  <c r="J2858" i="6"/>
  <c r="K2858" i="6" s="1"/>
  <c r="J2046" i="6"/>
  <c r="K2046" i="6" s="1"/>
  <c r="L2046" i="6" s="1"/>
  <c r="J1490" i="6"/>
  <c r="K1490" i="6" s="1"/>
  <c r="L1490" i="6" s="1"/>
  <c r="J2760" i="6"/>
  <c r="K2760" i="6" s="1"/>
  <c r="L2760" i="6" s="1"/>
  <c r="J3336" i="6"/>
  <c r="K3336" i="6" s="1"/>
  <c r="J2561" i="6"/>
  <c r="K2561" i="6" s="1"/>
  <c r="J3137" i="6"/>
  <c r="K3137" i="6" s="1"/>
  <c r="L3137" i="6" s="1"/>
  <c r="J2362" i="6"/>
  <c r="K2362" i="6" s="1"/>
  <c r="J2938" i="6"/>
  <c r="K2938" i="6" s="1"/>
  <c r="J463" i="6"/>
  <c r="K463" i="6" s="1"/>
  <c r="J2787" i="6"/>
  <c r="K2787" i="6" s="1"/>
  <c r="J751" i="6"/>
  <c r="K751" i="6" s="1"/>
  <c r="J2525" i="6"/>
  <c r="K2525" i="6" s="1"/>
  <c r="J3245" i="6"/>
  <c r="K3245" i="6" s="1"/>
  <c r="L3245" i="6" s="1"/>
  <c r="J2437" i="6"/>
  <c r="K2437" i="6" s="1"/>
  <c r="J2549" i="6"/>
  <c r="K2549" i="6" s="1"/>
  <c r="J3333" i="6"/>
  <c r="K3333" i="6" s="1"/>
  <c r="J1384" i="6"/>
  <c r="K1384" i="6" s="1"/>
  <c r="J2808" i="6"/>
  <c r="K2808" i="6" s="1"/>
  <c r="J2730" i="6"/>
  <c r="K2730" i="6" s="1"/>
  <c r="J2844" i="6"/>
  <c r="K2844" i="6" s="1"/>
  <c r="J486" i="6"/>
  <c r="K486" i="6" s="1"/>
  <c r="J2406" i="6"/>
  <c r="K2406" i="6" s="1"/>
  <c r="J2768" i="6"/>
  <c r="K2768" i="6" s="1"/>
  <c r="J3280" i="6"/>
  <c r="K3280" i="6" s="1"/>
  <c r="J2441" i="6"/>
  <c r="K2441" i="6" s="1"/>
  <c r="J2953" i="6"/>
  <c r="K2953" i="6" s="1"/>
  <c r="J3465" i="6"/>
  <c r="K3465" i="6" s="1"/>
  <c r="L3465" i="6" s="1"/>
  <c r="J2626" i="6"/>
  <c r="K2626" i="6" s="1"/>
  <c r="J3138" i="6"/>
  <c r="K3138" i="6" s="1"/>
  <c r="J2147" i="6"/>
  <c r="K2147" i="6" s="1"/>
  <c r="J2795" i="6"/>
  <c r="K2795" i="6" s="1"/>
  <c r="J3307" i="6"/>
  <c r="K3307" i="6" s="1"/>
  <c r="L3307" i="6" s="1"/>
  <c r="J2612" i="6"/>
  <c r="K2612" i="6" s="1"/>
  <c r="J2765" i="6"/>
  <c r="K2765" i="6" s="1"/>
  <c r="J3419" i="6"/>
  <c r="K3419" i="6" s="1"/>
  <c r="J3060" i="6"/>
  <c r="K3060" i="6" s="1"/>
  <c r="J2964" i="6"/>
  <c r="K2964" i="6" s="1"/>
  <c r="J1647" i="6"/>
  <c r="K1647" i="6" s="1"/>
  <c r="J2986" i="6"/>
  <c r="K2986" i="6" s="1"/>
  <c r="J3005" i="6"/>
  <c r="K3005" i="6" s="1"/>
  <c r="J742" i="6"/>
  <c r="K742" i="6" s="1"/>
  <c r="J2470" i="6"/>
  <c r="K2470" i="6" s="1"/>
  <c r="J2776" i="6"/>
  <c r="K2776" i="6" s="1"/>
  <c r="J3288" i="6"/>
  <c r="K3288" i="6" s="1"/>
  <c r="J2449" i="6"/>
  <c r="K2449" i="6" s="1"/>
  <c r="J2961" i="6"/>
  <c r="K2961" i="6" s="1"/>
  <c r="J3473" i="6"/>
  <c r="K3473" i="6" s="1"/>
  <c r="J2634" i="6"/>
  <c r="K2634" i="6" s="1"/>
  <c r="J3146" i="6"/>
  <c r="K3146" i="6" s="1"/>
  <c r="J2211" i="6"/>
  <c r="K2211" i="6" s="1"/>
  <c r="L2211" i="6" s="1"/>
  <c r="J2803" i="6"/>
  <c r="K2803" i="6" s="1"/>
  <c r="J3315" i="6"/>
  <c r="K3315" i="6" s="1"/>
  <c r="J2620" i="6"/>
  <c r="K2620" i="6" s="1"/>
  <c r="J2797" i="6"/>
  <c r="K2797" i="6" s="1"/>
  <c r="J3437" i="6"/>
  <c r="K3437" i="6" s="1"/>
  <c r="L3437" i="6" s="1"/>
  <c r="J3124" i="6"/>
  <c r="K3124" i="6" s="1"/>
  <c r="L3124" i="6" s="1"/>
  <c r="J3028" i="6"/>
  <c r="K3028" i="6" s="1"/>
  <c r="L3028" i="6" s="1"/>
  <c r="J3533" i="6"/>
  <c r="K3533" i="6" s="1"/>
  <c r="L3533" i="6" s="1"/>
  <c r="J2538" i="6"/>
  <c r="K2538" i="6" s="1"/>
  <c r="J2925" i="6"/>
  <c r="K2925" i="6" s="1"/>
  <c r="J1967" i="6"/>
  <c r="K1967" i="6" s="1"/>
  <c r="J2194" i="6"/>
  <c r="K2194" i="6" s="1"/>
  <c r="J2720" i="6"/>
  <c r="K2720" i="6" s="1"/>
  <c r="J3118" i="6"/>
  <c r="K3118" i="6" s="1"/>
  <c r="J2328" i="6"/>
  <c r="K2328" i="6" s="1"/>
  <c r="J1510" i="6"/>
  <c r="K1510" i="6" s="1"/>
  <c r="J623" i="6"/>
  <c r="K623" i="6" s="1"/>
  <c r="J2200" i="6"/>
  <c r="K2200" i="6" s="1"/>
  <c r="J1986" i="6"/>
  <c r="K1986" i="6" s="1"/>
  <c r="L1986" i="6" s="1"/>
  <c r="J2767" i="6"/>
  <c r="K2767" i="6" s="1"/>
  <c r="J1572" i="6"/>
  <c r="K1572" i="6" s="1"/>
  <c r="J1831" i="6"/>
  <c r="K1831" i="6" s="1"/>
  <c r="J1295" i="6"/>
  <c r="K1295" i="6" s="1"/>
  <c r="J2058" i="6"/>
  <c r="K2058" i="6" s="1"/>
  <c r="L2058" i="6" s="1"/>
  <c r="J2519" i="6"/>
  <c r="K2519" i="6" s="1"/>
  <c r="J1448" i="6"/>
  <c r="K1448" i="6" s="1"/>
  <c r="J2489" i="6"/>
  <c r="K2489" i="6" s="1"/>
  <c r="J3186" i="6"/>
  <c r="K3186" i="6" s="1"/>
  <c r="J2660" i="6"/>
  <c r="K2660" i="6" s="1"/>
  <c r="J3348" i="6"/>
  <c r="K3348" i="6" s="1"/>
  <c r="J2387" i="6"/>
  <c r="K2387" i="6" s="1"/>
  <c r="J2997" i="6"/>
  <c r="K2997" i="6" s="1"/>
  <c r="J2573" i="6"/>
  <c r="K2573" i="6" s="1"/>
  <c r="J2981" i="6"/>
  <c r="K2981" i="6" s="1"/>
  <c r="J3050" i="6"/>
  <c r="K3050" i="6" s="1"/>
  <c r="L3050" i="6" s="1"/>
  <c r="J2853" i="6"/>
  <c r="K2853" i="6" s="1"/>
  <c r="J3220" i="6"/>
  <c r="K3220" i="6" s="1"/>
  <c r="L3220" i="6" s="1"/>
  <c r="J3316" i="6"/>
  <c r="K3316" i="6" s="1"/>
  <c r="J3499" i="6"/>
  <c r="K3499" i="6" s="1"/>
  <c r="L3499" i="6" s="1"/>
  <c r="J2893" i="6"/>
  <c r="K2893" i="6" s="1"/>
  <c r="J2644" i="6"/>
  <c r="K2644" i="6" s="1"/>
  <c r="J3339" i="6"/>
  <c r="K3339" i="6" s="1"/>
  <c r="J2827" i="6"/>
  <c r="K2827" i="6" s="1"/>
  <c r="J2315" i="6"/>
  <c r="K2315" i="6" s="1"/>
  <c r="J3170" i="6"/>
  <c r="K3170" i="6" s="1"/>
  <c r="J2658" i="6"/>
  <c r="K2658" i="6" s="1"/>
  <c r="L2658" i="6" s="1"/>
  <c r="J431" i="6"/>
  <c r="K431" i="6" s="1"/>
  <c r="J2985" i="6"/>
  <c r="K2985" i="6" s="1"/>
  <c r="J2473" i="6"/>
  <c r="K2473" i="6" s="1"/>
  <c r="J3312" i="6"/>
  <c r="K3312" i="6" s="1"/>
  <c r="J2800" i="6"/>
  <c r="K2800" i="6" s="1"/>
  <c r="J2662" i="6"/>
  <c r="K2662" i="6" s="1"/>
  <c r="L2662" i="6" s="1"/>
  <c r="J1312" i="6"/>
  <c r="K1312" i="6" s="1"/>
  <c r="L1312" i="6" s="1"/>
  <c r="J2309" i="6"/>
  <c r="K2309" i="6" s="1"/>
  <c r="J2794" i="6"/>
  <c r="K2794" i="6" s="1"/>
  <c r="J2936" i="6"/>
  <c r="K2936" i="6" s="1"/>
  <c r="J1896" i="6"/>
  <c r="K1896" i="6" s="1"/>
  <c r="L1896" i="6" s="1"/>
  <c r="J3467" i="6"/>
  <c r="K3467" i="6" s="1"/>
  <c r="L3467" i="6" s="1"/>
  <c r="J3420" i="6"/>
  <c r="K3420" i="6" s="1"/>
  <c r="L3420" i="6" s="1"/>
  <c r="J2780" i="6"/>
  <c r="K2780" i="6" s="1"/>
  <c r="L2780" i="6" s="1"/>
  <c r="J3451" i="6"/>
  <c r="K3451" i="6" s="1"/>
  <c r="L3451" i="6" s="1"/>
  <c r="J2444" i="6"/>
  <c r="K2444" i="6" s="1"/>
  <c r="J3139" i="6"/>
  <c r="K3139" i="6" s="1"/>
  <c r="J2627" i="6"/>
  <c r="K2627" i="6" s="1"/>
  <c r="J3482" i="6"/>
  <c r="K3482" i="6" s="1"/>
  <c r="J2970" i="6"/>
  <c r="K2970" i="6" s="1"/>
  <c r="J2458" i="6"/>
  <c r="K2458" i="6" s="1"/>
  <c r="J3297" i="6"/>
  <c r="K3297" i="6" s="1"/>
  <c r="L3297" i="6" s="1"/>
  <c r="J2785" i="6"/>
  <c r="K2785" i="6" s="1"/>
  <c r="J2067" i="6"/>
  <c r="K2067" i="6" s="1"/>
  <c r="L2067" i="6" s="1"/>
  <c r="J3112" i="6"/>
  <c r="K3112" i="6" s="1"/>
  <c r="J2368" i="6"/>
  <c r="K2368" i="6" s="1"/>
  <c r="J1166" i="6"/>
  <c r="K1166" i="6" s="1"/>
  <c r="J2302" i="6"/>
  <c r="K2302" i="6" s="1"/>
  <c r="J3155" i="6"/>
  <c r="K3155" i="6" s="1"/>
  <c r="J2757" i="6"/>
  <c r="K2757" i="6" s="1"/>
  <c r="J2453" i="6"/>
  <c r="K2453" i="6" s="1"/>
  <c r="J3508" i="6"/>
  <c r="K3508" i="6" s="1"/>
  <c r="L3508" i="6" s="1"/>
  <c r="J3188" i="6"/>
  <c r="K3188" i="6" s="1"/>
  <c r="J3260" i="6"/>
  <c r="K3260" i="6" s="1"/>
  <c r="J3544" i="6"/>
  <c r="K3544" i="6" s="1"/>
  <c r="J2372" i="6"/>
  <c r="K2372" i="6" s="1"/>
  <c r="J3003" i="6"/>
  <c r="K3003" i="6" s="1"/>
  <c r="J2427" i="6"/>
  <c r="K2427" i="6" s="1"/>
  <c r="J3218" i="6"/>
  <c r="K3218" i="6" s="1"/>
  <c r="J2642" i="6"/>
  <c r="K2642" i="6" s="1"/>
  <c r="J3417" i="6"/>
  <c r="K3417" i="6" s="1"/>
  <c r="L3417" i="6" s="1"/>
  <c r="J2649" i="6"/>
  <c r="K2649" i="6" s="1"/>
  <c r="J3232" i="6"/>
  <c r="K3232" i="6" s="1"/>
  <c r="L3232" i="6" s="1"/>
  <c r="J1455" i="6"/>
  <c r="K1455" i="6" s="1"/>
  <c r="J2349" i="6"/>
  <c r="K2349" i="6" s="1"/>
  <c r="J2556" i="6"/>
  <c r="K2556" i="6" s="1"/>
  <c r="J3082" i="6"/>
  <c r="K3082" i="6" s="1"/>
  <c r="J2385" i="6"/>
  <c r="K2385" i="6" s="1"/>
  <c r="J1903" i="6"/>
  <c r="K1903" i="6" s="1"/>
  <c r="J1651" i="6"/>
  <c r="K1651" i="6" s="1"/>
  <c r="J2548" i="6"/>
  <c r="K2548" i="6" s="1"/>
  <c r="J3074" i="6"/>
  <c r="K3074" i="6" s="1"/>
  <c r="L3074" i="6" s="1"/>
  <c r="J2377" i="6"/>
  <c r="K2377" i="6" s="1"/>
  <c r="J1839" i="6"/>
  <c r="K1839" i="6" s="1"/>
  <c r="L1839" i="6" s="1"/>
  <c r="J767" i="6"/>
  <c r="K767" i="6" s="1"/>
  <c r="J2989" i="6"/>
  <c r="K2989" i="6" s="1"/>
  <c r="J3450" i="6"/>
  <c r="K3450" i="6" s="1"/>
  <c r="L3450" i="6" s="1"/>
  <c r="J2497" i="6"/>
  <c r="K2497" i="6" s="1"/>
  <c r="J1534" i="6"/>
  <c r="K1534" i="6" s="1"/>
  <c r="J1546" i="6"/>
  <c r="K1546" i="6" s="1"/>
  <c r="J2687" i="6"/>
  <c r="K2687" i="6" s="1"/>
  <c r="J2763" i="6"/>
  <c r="K2763" i="6" s="1"/>
  <c r="J1891" i="6"/>
  <c r="K1891" i="6" s="1"/>
  <c r="J3106" i="6"/>
  <c r="K3106" i="6" s="1"/>
  <c r="J2594" i="6"/>
  <c r="K2594" i="6" s="1"/>
  <c r="J3433" i="6"/>
  <c r="K3433" i="6" s="1"/>
  <c r="L3433" i="6" s="1"/>
  <c r="J2921" i="6"/>
  <c r="K2921" i="6" s="1"/>
  <c r="J2409" i="6"/>
  <c r="K2409" i="6" s="1"/>
  <c r="J3248" i="6"/>
  <c r="K3248" i="6" s="1"/>
  <c r="J2736" i="6"/>
  <c r="K2736" i="6" s="1"/>
  <c r="J559" i="6"/>
  <c r="K559" i="6" s="1"/>
  <c r="J2095" i="6"/>
  <c r="K2095" i="6" s="1"/>
  <c r="J3536" i="6"/>
  <c r="K3536" i="6" s="1"/>
  <c r="L3536" i="6" s="1"/>
  <c r="J2346" i="6"/>
  <c r="K2346" i="6" s="1"/>
  <c r="J2744" i="6"/>
  <c r="K2744" i="6" s="1"/>
  <c r="J1406" i="6"/>
  <c r="K1406" i="6" s="1"/>
  <c r="J3012" i="6"/>
  <c r="K3012" i="6" s="1"/>
  <c r="J3197" i="6"/>
  <c r="K3197" i="6" s="1"/>
  <c r="J2365" i="6"/>
  <c r="K2365" i="6" s="1"/>
  <c r="J3244" i="6"/>
  <c r="K3244" i="6" s="1"/>
  <c r="L3244" i="6" s="1"/>
  <c r="J2380" i="6"/>
  <c r="K2380" i="6" s="1"/>
  <c r="J3075" i="6"/>
  <c r="K3075" i="6" s="1"/>
  <c r="J2563" i="6"/>
  <c r="K2563" i="6" s="1"/>
  <c r="J3418" i="6"/>
  <c r="K3418" i="6" s="1"/>
  <c r="J2906" i="6"/>
  <c r="K2906" i="6" s="1"/>
  <c r="J2394" i="6"/>
  <c r="K2394" i="6" s="1"/>
  <c r="J3233" i="6"/>
  <c r="K3233" i="6" s="1"/>
  <c r="J2721" i="6"/>
  <c r="K2721" i="6" s="1"/>
  <c r="J1555" i="6"/>
  <c r="K1555" i="6" s="1"/>
  <c r="J3048" i="6"/>
  <c r="K3048" i="6" s="1"/>
  <c r="J3231" i="6"/>
  <c r="K3231" i="6" s="1"/>
  <c r="J2017" i="6"/>
  <c r="K2017" i="6" s="1"/>
  <c r="J1790" i="6"/>
  <c r="K1790" i="6" s="1"/>
  <c r="L1790" i="6" s="1"/>
  <c r="J2707" i="6"/>
  <c r="K2707" i="6" s="1"/>
  <c r="J2724" i="6"/>
  <c r="K2724" i="6" s="1"/>
  <c r="L2724" i="6" s="1"/>
  <c r="J2389" i="6"/>
  <c r="K2389" i="6" s="1"/>
  <c r="J3092" i="6"/>
  <c r="K3092" i="6" s="1"/>
  <c r="J2669" i="6"/>
  <c r="K2669" i="6" s="1"/>
  <c r="J3004" i="6"/>
  <c r="K3004" i="6" s="1"/>
  <c r="J3212" i="6"/>
  <c r="K3212" i="6" s="1"/>
  <c r="J2308" i="6"/>
  <c r="K2308" i="6" s="1"/>
  <c r="J2939" i="6"/>
  <c r="K2939" i="6" s="1"/>
  <c r="J2363" i="6"/>
  <c r="K2363" i="6" s="1"/>
  <c r="J3154" i="6"/>
  <c r="K3154" i="6" s="1"/>
  <c r="L3154" i="6" s="1"/>
  <c r="J2578" i="6"/>
  <c r="K2578" i="6" s="1"/>
  <c r="J3353" i="6"/>
  <c r="K3353" i="6" s="1"/>
  <c r="J2585" i="6"/>
  <c r="K2585" i="6" s="1"/>
  <c r="J3168" i="6"/>
  <c r="K3168" i="6" s="1"/>
  <c r="L3168" i="6" s="1"/>
  <c r="J3100" i="6"/>
  <c r="K3100" i="6" s="1"/>
  <c r="L3100" i="6" s="1"/>
  <c r="J3519" i="6"/>
  <c r="K3519" i="6" s="1"/>
  <c r="J1242" i="6"/>
  <c r="K1242" i="6" s="1"/>
  <c r="L1242" i="6" s="1"/>
  <c r="J2698" i="6"/>
  <c r="K2698" i="6" s="1"/>
  <c r="J3352" i="6"/>
  <c r="K3352" i="6" s="1"/>
  <c r="L3352" i="6" s="1"/>
  <c r="J276" i="6"/>
  <c r="K276" i="6" s="1"/>
  <c r="J3496" i="6"/>
  <c r="K3496" i="6" s="1"/>
  <c r="J1007" i="6"/>
  <c r="K1007" i="6" s="1"/>
  <c r="J2690" i="6"/>
  <c r="K2690" i="6" s="1"/>
  <c r="L2690" i="6" s="1"/>
  <c r="J3344" i="6"/>
  <c r="K3344" i="6" s="1"/>
  <c r="L3344" i="6" s="1"/>
  <c r="J115" i="6"/>
  <c r="K115" i="6" s="1"/>
  <c r="J3381" i="6"/>
  <c r="K3381" i="6" s="1"/>
  <c r="L3381" i="6" s="1"/>
  <c r="J2860" i="6"/>
  <c r="K2860" i="6" s="1"/>
  <c r="J3002" i="6"/>
  <c r="K3002" i="6" s="1"/>
  <c r="J3400" i="6"/>
  <c r="K3400" i="6" s="1"/>
  <c r="J2159" i="6"/>
  <c r="K2159" i="6" s="1"/>
  <c r="J2080" i="6"/>
  <c r="K2080" i="6" s="1"/>
  <c r="J1913" i="6"/>
  <c r="K1913" i="6" s="1"/>
  <c r="J2699" i="6"/>
  <c r="K2699" i="6" s="1"/>
  <c r="L2699" i="6" s="1"/>
  <c r="J1379" i="6"/>
  <c r="K1379" i="6" s="1"/>
  <c r="J3042" i="6"/>
  <c r="K3042" i="6" s="1"/>
  <c r="L3042" i="6" s="1"/>
  <c r="J2530" i="6"/>
  <c r="K2530" i="6" s="1"/>
  <c r="J3369" i="6"/>
  <c r="K3369" i="6" s="1"/>
  <c r="L3369" i="6" s="1"/>
  <c r="J2857" i="6"/>
  <c r="K2857" i="6" s="1"/>
  <c r="J2345" i="6"/>
  <c r="K2345" i="6" s="1"/>
  <c r="J3184" i="6"/>
  <c r="K3184" i="6" s="1"/>
  <c r="L3184" i="6" s="1"/>
  <c r="J2672" i="6"/>
  <c r="K2672" i="6" s="1"/>
  <c r="J1810" i="6"/>
  <c r="K1810" i="6" s="1"/>
  <c r="L1810" i="6" s="1"/>
  <c r="J1583" i="6"/>
  <c r="K1583" i="6" s="1"/>
  <c r="J3492" i="6"/>
  <c r="K3492" i="6" s="1"/>
  <c r="J3313" i="6"/>
  <c r="K3313" i="6" s="1"/>
  <c r="J2496" i="6"/>
  <c r="K2496" i="6" s="1"/>
  <c r="J2725" i="6"/>
  <c r="K2725" i="6" s="1"/>
  <c r="J2317" i="6"/>
  <c r="K2317" i="6" s="1"/>
  <c r="J2941" i="6"/>
  <c r="K2941" i="6" s="1"/>
  <c r="J3517" i="6"/>
  <c r="K3517" i="6" s="1"/>
  <c r="L3517" i="6" s="1"/>
  <c r="J2988" i="6"/>
  <c r="K2988" i="6" s="1"/>
  <c r="J2316" i="6"/>
  <c r="K2316" i="6" s="1"/>
  <c r="J3011" i="6"/>
  <c r="K3011" i="6" s="1"/>
  <c r="L3011" i="6" s="1"/>
  <c r="J2499" i="6"/>
  <c r="K2499" i="6" s="1"/>
  <c r="J3354" i="6"/>
  <c r="K3354" i="6" s="1"/>
  <c r="J2842" i="6"/>
  <c r="K2842" i="6" s="1"/>
  <c r="J2330" i="6"/>
  <c r="K2330" i="6" s="1"/>
  <c r="J3169" i="6"/>
  <c r="K3169" i="6" s="1"/>
  <c r="L3169" i="6" s="1"/>
  <c r="J2657" i="6"/>
  <c r="K2657" i="6" s="1"/>
  <c r="J399" i="6"/>
  <c r="K399" i="6" s="1"/>
  <c r="J2984" i="6"/>
  <c r="K2984" i="6" s="1"/>
  <c r="J2719" i="6"/>
  <c r="K2719" i="6" s="1"/>
  <c r="J1505" i="6"/>
  <c r="K1505" i="6" s="1"/>
  <c r="J1264" i="6"/>
  <c r="K1264" i="6" s="1"/>
  <c r="J3498" i="6"/>
  <c r="K3498" i="6" s="1"/>
  <c r="L3498" i="6" s="1"/>
  <c r="J2645" i="6"/>
  <c r="K2645" i="6" s="1"/>
  <c r="J2381" i="6"/>
  <c r="K2381" i="6" s="1"/>
  <c r="J2477" i="6"/>
  <c r="K2477" i="6" s="1"/>
  <c r="J3531" i="6"/>
  <c r="K3531" i="6" s="1"/>
  <c r="J2291" i="6"/>
  <c r="K2291" i="6" s="1"/>
  <c r="J2956" i="6"/>
  <c r="K2956" i="6" s="1"/>
  <c r="J1835" i="6"/>
  <c r="K1835" i="6" s="1"/>
  <c r="J2875" i="6"/>
  <c r="K2875" i="6" s="1"/>
  <c r="J2275" i="6"/>
  <c r="K2275" i="6" s="1"/>
  <c r="J3090" i="6"/>
  <c r="K3090" i="6" s="1"/>
  <c r="J2514" i="6"/>
  <c r="K2514" i="6" s="1"/>
  <c r="J3161" i="6"/>
  <c r="K3161" i="6" s="1"/>
  <c r="J2521" i="6"/>
  <c r="K2521" i="6" s="1"/>
  <c r="J2976" i="6"/>
  <c r="K2976" i="6" s="1"/>
  <c r="J2652" i="6"/>
  <c r="K2652" i="6" s="1"/>
  <c r="J2541" i="6"/>
  <c r="K2541" i="6" s="1"/>
  <c r="J3251" i="6"/>
  <c r="K3251" i="6" s="1"/>
  <c r="J2570" i="6"/>
  <c r="K2570" i="6" s="1"/>
  <c r="J3224" i="6"/>
  <c r="K3224" i="6" s="1"/>
  <c r="J2493" i="6"/>
  <c r="K2493" i="6" s="1"/>
  <c r="J2413" i="6"/>
  <c r="K2413" i="6" s="1"/>
  <c r="J3243" i="6"/>
  <c r="K3243" i="6" s="1"/>
  <c r="L3243" i="6" s="1"/>
  <c r="J2562" i="6"/>
  <c r="K2562" i="6" s="1"/>
  <c r="J3216" i="6"/>
  <c r="K3216" i="6" s="1"/>
  <c r="L3216" i="6" s="1"/>
  <c r="J2661" i="6"/>
  <c r="K2661" i="6" s="1"/>
  <c r="J3300" i="6"/>
  <c r="K3300" i="6" s="1"/>
  <c r="J2668" i="6"/>
  <c r="K2668" i="6" s="1"/>
  <c r="J2874" i="6"/>
  <c r="K2874" i="6" s="1"/>
  <c r="L2874" i="6" s="1"/>
  <c r="J3272" i="6"/>
  <c r="K3272" i="6" s="1"/>
  <c r="J3412" i="6"/>
  <c r="K3412" i="6" s="1"/>
  <c r="L3412" i="6" s="1"/>
  <c r="J1311" i="6"/>
  <c r="K1311" i="6" s="1"/>
  <c r="L1311" i="6" s="1"/>
  <c r="J949" i="6"/>
  <c r="K949" i="6" s="1"/>
  <c r="J2635" i="6"/>
  <c r="K2635" i="6" s="1"/>
  <c r="J3490" i="6"/>
  <c r="K3490" i="6" s="1"/>
  <c r="L3490" i="6" s="1"/>
  <c r="J2978" i="6"/>
  <c r="K2978" i="6" s="1"/>
  <c r="J2466" i="6"/>
  <c r="K2466" i="6" s="1"/>
  <c r="J3305" i="6"/>
  <c r="K3305" i="6" s="1"/>
  <c r="L3305" i="6" s="1"/>
  <c r="J2793" i="6"/>
  <c r="K2793" i="6" s="1"/>
  <c r="J2131" i="6"/>
  <c r="K2131" i="6" s="1"/>
  <c r="J3120" i="6"/>
  <c r="K3120" i="6" s="1"/>
  <c r="J2432" i="6"/>
  <c r="K2432" i="6" s="1"/>
  <c r="J1287" i="6"/>
  <c r="K1287" i="6" s="1"/>
  <c r="J511" i="6"/>
  <c r="K511" i="6" s="1"/>
  <c r="L511" i="6" s="1"/>
  <c r="J2588" i="6"/>
  <c r="K2588" i="6" s="1"/>
  <c r="J2929" i="6"/>
  <c r="K2929" i="6" s="1"/>
  <c r="L2929" i="6" s="1"/>
  <c r="J2847" i="6"/>
  <c r="K2847" i="6" s="1"/>
  <c r="J2693" i="6"/>
  <c r="K2693" i="6" s="1"/>
  <c r="L2693" i="6" s="1"/>
  <c r="J2869" i="6"/>
  <c r="K2869" i="6" s="1"/>
  <c r="J2685" i="6"/>
  <c r="K2685" i="6" s="1"/>
  <c r="J3365" i="6"/>
  <c r="K3365" i="6" s="1"/>
  <c r="J2732" i="6"/>
  <c r="K2732" i="6" s="1"/>
  <c r="L2732" i="6" s="1"/>
  <c r="J1899" i="6"/>
  <c r="K1899" i="6" s="1"/>
  <c r="L1899" i="6" s="1"/>
  <c r="J2947" i="6"/>
  <c r="K2947" i="6" s="1"/>
  <c r="J2435" i="6"/>
  <c r="K2435" i="6" s="1"/>
  <c r="J3290" i="6"/>
  <c r="K3290" i="6" s="1"/>
  <c r="L3290" i="6" s="1"/>
  <c r="J2778" i="6"/>
  <c r="K2778" i="6" s="1"/>
  <c r="J2011" i="6"/>
  <c r="K2011" i="6" s="1"/>
  <c r="L2011" i="6" s="1"/>
  <c r="J3105" i="6"/>
  <c r="K3105" i="6" s="1"/>
  <c r="L3105" i="6" s="1"/>
  <c r="J2593" i="6"/>
  <c r="K2593" i="6" s="1"/>
  <c r="J3432" i="6"/>
  <c r="K3432" i="6" s="1"/>
  <c r="J2920" i="6"/>
  <c r="K2920" i="6" s="1"/>
  <c r="J1539" i="6"/>
  <c r="K1539" i="6" s="1"/>
  <c r="J2280" i="6"/>
  <c r="K2280" i="6" s="1"/>
  <c r="J206" i="6"/>
  <c r="K206" i="6" s="1"/>
  <c r="J3114" i="6"/>
  <c r="K3114" i="6" s="1"/>
  <c r="J2581" i="6"/>
  <c r="K2581" i="6" s="1"/>
  <c r="J2325" i="6"/>
  <c r="K2325" i="6" s="1"/>
  <c r="J3421" i="6"/>
  <c r="K3421" i="6" s="1"/>
  <c r="L3421" i="6" s="1"/>
  <c r="J3165" i="6"/>
  <c r="K3165" i="6" s="1"/>
  <c r="J3507" i="6"/>
  <c r="K3507" i="6" s="1"/>
  <c r="J2700" i="6"/>
  <c r="K2700" i="6" s="1"/>
  <c r="J1315" i="6"/>
  <c r="K1315" i="6" s="1"/>
  <c r="J2811" i="6"/>
  <c r="K2811" i="6" s="1"/>
  <c r="J1763" i="6"/>
  <c r="K1763" i="6" s="1"/>
  <c r="L1763" i="6" s="1"/>
  <c r="J3026" i="6"/>
  <c r="K3026" i="6" s="1"/>
  <c r="J2386" i="6"/>
  <c r="K2386" i="6" s="1"/>
  <c r="J3097" i="6"/>
  <c r="K3097" i="6" s="1"/>
  <c r="J2457" i="6"/>
  <c r="K2457" i="6" s="1"/>
  <c r="J2784" i="6"/>
  <c r="K2784" i="6" s="1"/>
  <c r="J2922" i="6"/>
  <c r="K2922" i="6" s="1"/>
  <c r="J3548" i="6"/>
  <c r="K3548" i="6" s="1"/>
  <c r="L3548" i="6" s="1"/>
  <c r="J2867" i="6"/>
  <c r="K2867" i="6" s="1"/>
  <c r="J1370" i="6"/>
  <c r="K1370" i="6" s="1"/>
  <c r="J2840" i="6"/>
  <c r="K2840" i="6" s="1"/>
  <c r="J3434" i="6"/>
  <c r="K3434" i="6" s="1"/>
  <c r="L3434" i="6" s="1"/>
  <c r="J3539" i="6"/>
  <c r="K3539" i="6" s="1"/>
  <c r="L3539" i="6" s="1"/>
  <c r="J2859" i="6"/>
  <c r="K2859" i="6" s="1"/>
  <c r="J1297" i="6"/>
  <c r="K1297" i="6" s="1"/>
  <c r="J2832" i="6"/>
  <c r="K2832" i="6" s="1"/>
  <c r="J3178" i="6"/>
  <c r="K3178" i="6" s="1"/>
  <c r="J3520" i="6"/>
  <c r="K3520" i="6" s="1"/>
  <c r="L3520" i="6" s="1"/>
  <c r="J1643" i="6"/>
  <c r="K1643" i="6" s="1"/>
  <c r="J2426" i="6"/>
  <c r="K2426" i="6" s="1"/>
  <c r="J2824" i="6"/>
  <c r="K2824" i="6" s="1"/>
  <c r="J495" i="6"/>
  <c r="K495" i="6" s="1"/>
  <c r="J1201" i="6"/>
  <c r="K1201" i="6" s="1"/>
  <c r="J2571" i="6"/>
  <c r="K2571" i="6" s="1"/>
  <c r="J3426" i="6"/>
  <c r="K3426" i="6" s="1"/>
  <c r="L3426" i="6" s="1"/>
  <c r="J2914" i="6"/>
  <c r="K2914" i="6" s="1"/>
  <c r="J2402" i="6"/>
  <c r="K2402" i="6" s="1"/>
  <c r="J3241" i="6"/>
  <c r="K3241" i="6" s="1"/>
  <c r="L3241" i="6" s="1"/>
  <c r="J2729" i="6"/>
  <c r="K2729" i="6" s="1"/>
  <c r="J1619" i="6"/>
  <c r="K1619" i="6" s="1"/>
  <c r="L1619" i="6" s="1"/>
  <c r="J3056" i="6"/>
  <c r="K3056" i="6" s="1"/>
  <c r="J3295" i="6"/>
  <c r="K3295" i="6" s="1"/>
  <c r="L3295" i="6" s="1"/>
  <c r="J2081" i="6"/>
  <c r="K2081" i="6" s="1"/>
  <c r="J1854" i="6"/>
  <c r="K1854" i="6" s="1"/>
  <c r="L1854" i="6" s="1"/>
  <c r="J3347" i="6"/>
  <c r="K3347" i="6" s="1"/>
  <c r="L3347" i="6" s="1"/>
  <c r="J2609" i="6"/>
  <c r="K2609" i="6" s="1"/>
  <c r="J3238" i="6"/>
  <c r="K3238" i="6" s="1"/>
  <c r="L3238" i="6" s="1"/>
  <c r="J2637" i="6"/>
  <c r="K2637" i="6" s="1"/>
  <c r="J3555" i="6"/>
  <c r="K3555" i="6" s="1"/>
  <c r="J1325" i="6"/>
  <c r="K1325" i="6" s="1"/>
  <c r="L1325" i="6" s="1"/>
  <c r="J3117" i="6"/>
  <c r="K3117" i="6" s="1"/>
  <c r="J2035" i="6"/>
  <c r="K2035" i="6" s="1"/>
  <c r="J1387" i="6"/>
  <c r="K1387" i="6" s="1"/>
  <c r="J2883" i="6"/>
  <c r="K2883" i="6" s="1"/>
  <c r="J2371" i="6"/>
  <c r="K2371" i="6" s="1"/>
  <c r="J3226" i="6"/>
  <c r="K3226" i="6" s="1"/>
  <c r="J2714" i="6"/>
  <c r="K2714" i="6" s="1"/>
  <c r="J1499" i="6"/>
  <c r="K1499" i="6" s="1"/>
  <c r="J3041" i="6"/>
  <c r="K3041" i="6" s="1"/>
  <c r="J2529" i="6"/>
  <c r="K2529" i="6" s="1"/>
  <c r="J3368" i="6"/>
  <c r="K3368" i="6" s="1"/>
  <c r="J2856" i="6"/>
  <c r="K2856" i="6" s="1"/>
  <c r="J3110" i="6"/>
  <c r="K3110" i="6" s="1"/>
  <c r="J1768" i="6"/>
  <c r="K1768" i="6" s="1"/>
  <c r="J1216" i="6"/>
  <c r="K1216" i="6" s="1"/>
  <c r="L1216" i="6" s="1"/>
  <c r="J2666" i="6"/>
  <c r="K2666" i="6" s="1"/>
  <c r="L2666" i="6" s="1"/>
  <c r="J3349" i="6"/>
  <c r="K3349" i="6" s="1"/>
  <c r="J1971" i="6"/>
  <c r="K1971" i="6" s="1"/>
  <c r="J1395" i="6"/>
  <c r="K1395" i="6" s="1"/>
  <c r="J2909" i="6"/>
  <c r="K2909" i="6" s="1"/>
  <c r="J3341" i="6"/>
  <c r="K3341" i="6" s="1"/>
  <c r="L3341" i="6" s="1"/>
  <c r="J1523" i="6"/>
  <c r="K1523" i="6" s="1"/>
  <c r="J3323" i="6"/>
  <c r="K3323" i="6" s="1"/>
  <c r="J2747" i="6"/>
  <c r="K2747" i="6" s="1"/>
  <c r="J1230" i="6"/>
  <c r="K1230" i="6" s="1"/>
  <c r="L1230" i="6" s="1"/>
  <c r="J2898" i="6"/>
  <c r="K2898" i="6" s="1"/>
  <c r="J2322" i="6"/>
  <c r="K2322" i="6" s="1"/>
  <c r="J3033" i="6"/>
  <c r="K3033" i="6" s="1"/>
  <c r="J2393" i="6"/>
  <c r="K2393" i="6" s="1"/>
  <c r="J2656" i="6"/>
  <c r="K2656" i="6" s="1"/>
  <c r="J3441" i="6"/>
  <c r="K3441" i="6" s="1"/>
  <c r="J3228" i="6"/>
  <c r="K3228" i="6" s="1"/>
  <c r="L3228" i="6" s="1"/>
  <c r="J2739" i="6"/>
  <c r="K2739" i="6" s="1"/>
  <c r="J3409" i="6"/>
  <c r="K3409" i="6" s="1"/>
  <c r="L3409" i="6" s="1"/>
  <c r="J2712" i="6"/>
  <c r="K2712" i="6" s="1"/>
  <c r="J2602" i="6"/>
  <c r="K2602" i="6" s="1"/>
  <c r="J3196" i="6"/>
  <c r="K3196" i="6" s="1"/>
  <c r="J2731" i="6"/>
  <c r="K2731" i="6" s="1"/>
  <c r="J3401" i="6"/>
  <c r="K3401" i="6" s="1"/>
  <c r="L3401" i="6" s="1"/>
  <c r="J2704" i="6"/>
  <c r="K2704" i="6" s="1"/>
  <c r="L2704" i="6" s="1"/>
  <c r="J2139" i="6"/>
  <c r="K2139" i="6" s="1"/>
  <c r="J3453" i="6"/>
  <c r="K3453" i="6" s="1"/>
  <c r="J3299" i="6"/>
  <c r="K3299" i="6" s="1"/>
  <c r="L3299" i="6" s="1"/>
  <c r="J2267" i="6"/>
  <c r="K2267" i="6" s="1"/>
  <c r="J2624" i="6"/>
  <c r="K2624" i="6" s="1"/>
  <c r="L2624" i="6" s="1"/>
  <c r="J2674" i="6"/>
  <c r="K2674" i="6" s="1"/>
  <c r="L2674" i="6" s="1"/>
  <c r="J1411" i="6"/>
  <c r="K1411" i="6" s="1"/>
  <c r="J540" i="6"/>
  <c r="K540" i="6" s="1"/>
  <c r="L540" i="6" s="1"/>
  <c r="J902" i="6"/>
  <c r="K902" i="6" s="1"/>
  <c r="J1943" i="6"/>
  <c r="K1943" i="6" s="1"/>
  <c r="J1431" i="6"/>
  <c r="K1431" i="6" s="1"/>
  <c r="L1431" i="6" s="1"/>
  <c r="J2214" i="6"/>
  <c r="K2214" i="6" s="1"/>
  <c r="J1702" i="6"/>
  <c r="K1702" i="6" s="1"/>
  <c r="L1702" i="6" s="1"/>
  <c r="J2205" i="6"/>
  <c r="K2205" i="6" s="1"/>
  <c r="J724" i="6"/>
  <c r="K724" i="6" s="1"/>
  <c r="J512" i="6"/>
  <c r="K512" i="6" s="1"/>
  <c r="L512" i="6" s="1"/>
  <c r="J2400" i="6"/>
  <c r="K2400" i="6" s="1"/>
  <c r="J3263" i="6"/>
  <c r="K3263" i="6" s="1"/>
  <c r="L3263" i="6" s="1"/>
  <c r="J2751" i="6"/>
  <c r="K2751" i="6" s="1"/>
  <c r="L2751" i="6" s="1"/>
  <c r="J1795" i="6"/>
  <c r="K1795" i="6" s="1"/>
  <c r="J3142" i="6"/>
  <c r="K3142" i="6" s="1"/>
  <c r="L3142" i="6" s="1"/>
  <c r="J2630" i="6"/>
  <c r="K2630" i="6" s="1"/>
  <c r="J2290" i="6"/>
  <c r="K2290" i="6" s="1"/>
  <c r="J1778" i="6"/>
  <c r="K1778" i="6" s="1"/>
  <c r="J1250" i="6"/>
  <c r="K1250" i="6" s="1"/>
  <c r="J2049" i="6"/>
  <c r="K2049" i="6" s="1"/>
  <c r="J1537" i="6"/>
  <c r="K1537" i="6" s="1"/>
  <c r="J246" i="6"/>
  <c r="K246" i="6" s="1"/>
  <c r="J1800" i="6"/>
  <c r="K1800" i="6" s="1"/>
  <c r="L1800" i="6" s="1"/>
  <c r="J1275" i="6"/>
  <c r="K1275" i="6" s="1"/>
  <c r="J2063" i="6"/>
  <c r="K2063" i="6" s="1"/>
  <c r="L2063" i="6" s="1"/>
  <c r="J1551" i="6"/>
  <c r="K1551" i="6" s="1"/>
  <c r="L1551" i="6" s="1"/>
  <c r="J383" i="6"/>
  <c r="K383" i="6" s="1"/>
  <c r="J1822" i="6"/>
  <c r="K1822" i="6" s="1"/>
  <c r="J1301" i="6"/>
  <c r="K1301" i="6" s="1"/>
  <c r="J573" i="6"/>
  <c r="K573" i="6" s="1"/>
  <c r="L573" i="6" s="1"/>
  <c r="J497" i="6"/>
  <c r="K497" i="6" s="1"/>
  <c r="L497" i="6" s="1"/>
  <c r="J2520" i="6"/>
  <c r="K2520" i="6" s="1"/>
  <c r="J3383" i="6"/>
  <c r="K3383" i="6" s="1"/>
  <c r="J2807" i="6"/>
  <c r="K2807" i="6" s="1"/>
  <c r="J1731" i="6"/>
  <c r="K1731" i="6" s="1"/>
  <c r="L1731" i="6" s="1"/>
  <c r="J3006" i="6"/>
  <c r="K3006" i="6" s="1"/>
  <c r="J2430" i="6"/>
  <c r="K2430" i="6" s="1"/>
  <c r="J2026" i="6"/>
  <c r="K2026" i="6" s="1"/>
  <c r="L2026" i="6" s="1"/>
  <c r="J1450" i="6"/>
  <c r="K1450" i="6" s="1"/>
  <c r="L1450" i="6" s="1"/>
  <c r="J2169" i="6"/>
  <c r="K2169" i="6" s="1"/>
  <c r="J1593" i="6"/>
  <c r="K1593" i="6" s="1"/>
  <c r="J118" i="6"/>
  <c r="K118" i="6" s="1"/>
  <c r="J1664" i="6"/>
  <c r="K1664" i="6" s="1"/>
  <c r="J582" i="6"/>
  <c r="K582" i="6" s="1"/>
  <c r="J1799" i="6"/>
  <c r="K1799" i="6" s="1"/>
  <c r="L1799" i="6" s="1"/>
  <c r="J1119" i="6"/>
  <c r="K1119" i="6" s="1"/>
  <c r="L1119" i="6" s="1"/>
  <c r="J1942" i="6"/>
  <c r="K1942" i="6" s="1"/>
  <c r="L1942" i="6" s="1"/>
  <c r="J1365" i="6"/>
  <c r="K1365" i="6" s="1"/>
  <c r="J596" i="6"/>
  <c r="K596" i="6" s="1"/>
  <c r="J154" i="6"/>
  <c r="K154" i="6" s="1"/>
  <c r="J3503" i="6"/>
  <c r="K3503" i="6" s="1"/>
  <c r="L3503" i="6" s="1"/>
  <c r="J2735" i="6"/>
  <c r="K2735" i="6" s="1"/>
  <c r="J3510" i="6"/>
  <c r="K3510" i="6" s="1"/>
  <c r="J2870" i="6"/>
  <c r="K2870" i="6" s="1"/>
  <c r="J2274" i="6"/>
  <c r="K2274" i="6" s="1"/>
  <c r="J1634" i="6"/>
  <c r="K1634" i="6" s="1"/>
  <c r="J2289" i="6"/>
  <c r="K2289" i="6" s="1"/>
  <c r="J1521" i="6"/>
  <c r="K1521" i="6" s="1"/>
  <c r="J2104" i="6"/>
  <c r="K2104" i="6" s="1"/>
  <c r="J117" i="6"/>
  <c r="K117" i="6" s="1"/>
  <c r="J2062" i="6"/>
  <c r="K2062" i="6" s="1"/>
  <c r="J532" i="6"/>
  <c r="K532" i="6" s="1"/>
  <c r="J2312" i="6"/>
  <c r="K2312" i="6" s="1"/>
  <c r="J591" i="6"/>
  <c r="K591" i="6" s="1"/>
  <c r="J815" i="6"/>
  <c r="K815" i="6" s="1"/>
  <c r="J942" i="6"/>
  <c r="K942" i="6" s="1"/>
  <c r="J2224" i="6"/>
  <c r="K2224" i="6" s="1"/>
  <c r="J2103" i="6"/>
  <c r="K2103" i="6" s="1"/>
  <c r="J2246" i="6"/>
  <c r="K2246" i="6" s="1"/>
  <c r="J468" i="6"/>
  <c r="K468" i="6" s="1"/>
  <c r="J1749" i="6"/>
  <c r="K1749" i="6" s="1"/>
  <c r="L1749" i="6" s="1"/>
  <c r="J1756" i="6"/>
  <c r="K1756" i="6" s="1"/>
  <c r="L1756" i="6" s="1"/>
  <c r="J716" i="6"/>
  <c r="K716" i="6" s="1"/>
  <c r="J538" i="6"/>
  <c r="K538" i="6" s="1"/>
  <c r="J299" i="6"/>
  <c r="K299" i="6" s="1"/>
  <c r="J887" i="6"/>
  <c r="K887" i="6" s="1"/>
  <c r="L887" i="6" s="1"/>
  <c r="J685" i="6"/>
  <c r="K685" i="6" s="1"/>
  <c r="J1121" i="6"/>
  <c r="K1121" i="6" s="1"/>
  <c r="J64" i="6"/>
  <c r="K64" i="6" s="1"/>
  <c r="J1148" i="6"/>
  <c r="K1148" i="6" s="1"/>
  <c r="J188" i="6"/>
  <c r="K188" i="6" s="1"/>
  <c r="J1533" i="6"/>
  <c r="K1533" i="6" s="1"/>
  <c r="J770" i="6"/>
  <c r="K770" i="6" s="1"/>
  <c r="J1532" i="6"/>
  <c r="K1532" i="6" s="1"/>
  <c r="J71" i="6"/>
  <c r="K71" i="6" s="1"/>
  <c r="J42" i="6"/>
  <c r="K42" i="6" s="1"/>
  <c r="J995" i="6"/>
  <c r="K995" i="6" s="1"/>
  <c r="J218" i="6"/>
  <c r="K218" i="6" s="1"/>
  <c r="L218" i="6" s="1"/>
  <c r="J1995" i="6"/>
  <c r="K1995" i="6" s="1"/>
  <c r="J3063" i="6"/>
  <c r="K3063" i="6" s="1"/>
  <c r="L3063" i="6" s="1"/>
  <c r="J2487" i="6"/>
  <c r="K2487" i="6" s="1"/>
  <c r="J3326" i="6"/>
  <c r="K3326" i="6" s="1"/>
  <c r="J2750" i="6"/>
  <c r="K2750" i="6" s="1"/>
  <c r="J1261" i="6"/>
  <c r="K1261" i="6" s="1"/>
  <c r="J1770" i="6"/>
  <c r="K1770" i="6" s="1"/>
  <c r="L1770" i="6" s="1"/>
  <c r="J750" i="6"/>
  <c r="K750" i="6" s="1"/>
  <c r="J1849" i="6"/>
  <c r="K1849" i="6" s="1"/>
  <c r="J1258" i="6"/>
  <c r="K1258" i="6" s="1"/>
  <c r="J1984" i="6"/>
  <c r="K1984" i="6" s="1"/>
  <c r="J1408" i="6"/>
  <c r="K1408" i="6" s="1"/>
  <c r="L1408" i="6" s="1"/>
  <c r="J2119" i="6"/>
  <c r="K2119" i="6" s="1"/>
  <c r="J1543" i="6"/>
  <c r="K1543" i="6" s="1"/>
  <c r="J2198" i="6"/>
  <c r="K2198" i="6" s="1"/>
  <c r="J1622" i="6"/>
  <c r="K1622" i="6" s="1"/>
  <c r="J439" i="6"/>
  <c r="K439" i="6" s="1"/>
  <c r="J482" i="6"/>
  <c r="K482" i="6" s="1"/>
  <c r="J2384" i="6"/>
  <c r="K2384" i="6" s="1"/>
  <c r="J3119" i="6"/>
  <c r="K3119" i="6" s="1"/>
  <c r="L3119" i="6" s="1"/>
  <c r="J2479" i="6"/>
  <c r="K2479" i="6" s="1"/>
  <c r="J3126" i="6"/>
  <c r="K3126" i="6" s="1"/>
  <c r="L3126" i="6" s="1"/>
  <c r="J2486" i="6"/>
  <c r="K2486" i="6" s="1"/>
  <c r="J2018" i="6"/>
  <c r="K2018" i="6" s="1"/>
  <c r="J1229" i="6"/>
  <c r="K1229" i="6" s="1"/>
  <c r="J1905" i="6"/>
  <c r="K1905" i="6" s="1"/>
  <c r="L1905" i="6" s="1"/>
  <c r="J1249" i="6"/>
  <c r="K1249" i="6" s="1"/>
  <c r="J1528" i="6"/>
  <c r="K1528" i="6" s="1"/>
  <c r="L1528" i="6" s="1"/>
  <c r="J1407" i="6"/>
  <c r="K1407" i="6" s="1"/>
  <c r="L1407" i="6" s="1"/>
  <c r="J1550" i="6"/>
  <c r="K1550" i="6" s="1"/>
  <c r="L1550" i="6" s="1"/>
  <c r="J90" i="6"/>
  <c r="K90" i="6" s="1"/>
  <c r="L90" i="6" s="1"/>
  <c r="J2791" i="6"/>
  <c r="K2791" i="6" s="1"/>
  <c r="J3054" i="6"/>
  <c r="K3054" i="6" s="1"/>
  <c r="L3054" i="6" s="1"/>
  <c r="J1690" i="6"/>
  <c r="K1690" i="6" s="1"/>
  <c r="J1577" i="6"/>
  <c r="K1577" i="6" s="1"/>
  <c r="J1712" i="6"/>
  <c r="K1712" i="6" s="1"/>
  <c r="J1463" i="6"/>
  <c r="K1463" i="6" s="1"/>
  <c r="J1346" i="6"/>
  <c r="K1346" i="6" s="1"/>
  <c r="J179" i="6"/>
  <c r="K179" i="6" s="1"/>
  <c r="J407" i="6"/>
  <c r="K407" i="6" s="1"/>
  <c r="J885" i="6"/>
  <c r="K885" i="6" s="1"/>
  <c r="J467" i="6"/>
  <c r="K467" i="6" s="1"/>
  <c r="J425" i="6"/>
  <c r="K425" i="6" s="1"/>
  <c r="J167" i="6"/>
  <c r="K167" i="6" s="1"/>
  <c r="J1556" i="6"/>
  <c r="K1556" i="6" s="1"/>
  <c r="J971" i="6"/>
  <c r="K971" i="6" s="1"/>
  <c r="J227" i="6"/>
  <c r="K227" i="6" s="1"/>
  <c r="J2188" i="6"/>
  <c r="K2188" i="6" s="1"/>
  <c r="J650" i="6"/>
  <c r="K650" i="6" s="1"/>
  <c r="L650" i="6" s="1"/>
  <c r="J161" i="6"/>
  <c r="K161" i="6" s="1"/>
  <c r="J669" i="6"/>
  <c r="K669" i="6" s="1"/>
  <c r="J112" i="6"/>
  <c r="K112" i="6" s="1"/>
  <c r="J371" i="6"/>
  <c r="K371" i="6" s="1"/>
  <c r="J420" i="6"/>
  <c r="K420" i="6" s="1"/>
  <c r="J2284" i="6"/>
  <c r="K2284" i="6" s="1"/>
  <c r="J344" i="6"/>
  <c r="K344" i="6" s="1"/>
  <c r="L344" i="6" s="1"/>
  <c r="J2135" i="6"/>
  <c r="K2135" i="6" s="1"/>
  <c r="J1623" i="6"/>
  <c r="K1623" i="6" s="1"/>
  <c r="J671" i="6"/>
  <c r="K671" i="6" s="1"/>
  <c r="L671" i="6" s="1"/>
  <c r="J1894" i="6"/>
  <c r="K1894" i="6" s="1"/>
  <c r="J1382" i="6"/>
  <c r="K1382" i="6" s="1"/>
  <c r="J1149" i="6"/>
  <c r="K1149" i="6" s="1"/>
  <c r="J1073" i="6"/>
  <c r="K1073" i="6" s="1"/>
  <c r="L1073" i="6" s="1"/>
  <c r="J2592" i="6"/>
  <c r="K2592" i="6" s="1"/>
  <c r="J3455" i="6"/>
  <c r="K3455" i="6" s="1"/>
  <c r="J2943" i="6"/>
  <c r="K2943" i="6" s="1"/>
  <c r="L2943" i="6" s="1"/>
  <c r="J2431" i="6"/>
  <c r="K2431" i="6" s="1"/>
  <c r="J3334" i="6"/>
  <c r="K3334" i="6" s="1"/>
  <c r="L3334" i="6" s="1"/>
  <c r="J2822" i="6"/>
  <c r="K2822" i="6" s="1"/>
  <c r="J2310" i="6"/>
  <c r="K2310" i="6" s="1"/>
  <c r="J1970" i="6"/>
  <c r="K1970" i="6" s="1"/>
  <c r="J1458" i="6"/>
  <c r="K1458" i="6" s="1"/>
  <c r="J2241" i="6"/>
  <c r="K2241" i="6" s="1"/>
  <c r="J1729" i="6"/>
  <c r="K1729" i="6" s="1"/>
  <c r="J1095" i="6"/>
  <c r="K1095" i="6" s="1"/>
  <c r="L1095" i="6" s="1"/>
  <c r="J1992" i="6"/>
  <c r="K1992" i="6" s="1"/>
  <c r="L1992" i="6" s="1"/>
  <c r="J1480" i="6"/>
  <c r="K1480" i="6" s="1"/>
  <c r="J2255" i="6"/>
  <c r="K2255" i="6" s="1"/>
  <c r="J1743" i="6"/>
  <c r="K1743" i="6" s="1"/>
  <c r="L1743" i="6" s="1"/>
  <c r="J1151" i="6"/>
  <c r="K1151" i="6" s="1"/>
  <c r="L1151" i="6" s="1"/>
  <c r="J2014" i="6"/>
  <c r="K2014" i="6" s="1"/>
  <c r="J1502" i="6"/>
  <c r="K1502" i="6" s="1"/>
  <c r="L1502" i="6" s="1"/>
  <c r="J1892" i="6"/>
  <c r="K1892" i="6" s="1"/>
  <c r="J1058" i="6"/>
  <c r="K1058" i="6" s="1"/>
  <c r="L1058" i="6" s="1"/>
  <c r="J57" i="6"/>
  <c r="K57" i="6" s="1"/>
  <c r="J1483" i="6"/>
  <c r="K1483" i="6" s="1"/>
  <c r="J2999" i="6"/>
  <c r="K2999" i="6" s="1"/>
  <c r="J2423" i="6"/>
  <c r="K2423" i="6" s="1"/>
  <c r="J3262" i="6"/>
  <c r="K3262" i="6" s="1"/>
  <c r="J2686" i="6"/>
  <c r="K2686" i="6" s="1"/>
  <c r="L2686" i="6" s="1"/>
  <c r="J2282" i="6"/>
  <c r="K2282" i="6" s="1"/>
  <c r="J1642" i="6"/>
  <c r="K1642" i="6" s="1"/>
  <c r="L1642" i="6" s="1"/>
  <c r="J494" i="6"/>
  <c r="K494" i="6" s="1"/>
  <c r="J1785" i="6"/>
  <c r="K1785" i="6" s="1"/>
  <c r="L1785" i="6" s="1"/>
  <c r="J1063" i="6"/>
  <c r="K1063" i="6" s="1"/>
  <c r="J1920" i="6"/>
  <c r="K1920" i="6" s="1"/>
  <c r="J1339" i="6"/>
  <c r="K1339" i="6" s="1"/>
  <c r="L1339" i="6" s="1"/>
  <c r="J2055" i="6"/>
  <c r="K2055" i="6" s="1"/>
  <c r="J1415" i="6"/>
  <c r="K1415" i="6" s="1"/>
  <c r="J2134" i="6"/>
  <c r="K2134" i="6" s="1"/>
  <c r="L2134" i="6" s="1"/>
  <c r="J1558" i="6"/>
  <c r="K1558" i="6" s="1"/>
  <c r="J1828" i="6"/>
  <c r="K1828" i="6" s="1"/>
  <c r="L1828" i="6" s="1"/>
  <c r="J945" i="6"/>
  <c r="K945" i="6" s="1"/>
  <c r="J2320" i="6"/>
  <c r="K2320" i="6" s="1"/>
  <c r="J3055" i="6"/>
  <c r="K3055" i="6" s="1"/>
  <c r="J2415" i="6"/>
  <c r="K2415" i="6" s="1"/>
  <c r="J3062" i="6"/>
  <c r="K3062" i="6" s="1"/>
  <c r="J2422" i="6"/>
  <c r="K2422" i="6" s="1"/>
  <c r="J1954" i="6"/>
  <c r="K1954" i="6" s="1"/>
  <c r="L1954" i="6" s="1"/>
  <c r="J974" i="6"/>
  <c r="K974" i="6" s="1"/>
  <c r="J1841" i="6"/>
  <c r="K1841" i="6" s="1"/>
  <c r="J1031" i="6"/>
  <c r="K1031" i="6" s="1"/>
  <c r="J1062" i="6"/>
  <c r="K1062" i="6" s="1"/>
  <c r="J1338" i="6"/>
  <c r="K1338" i="6" s="1"/>
  <c r="J1150" i="6"/>
  <c r="K1150" i="6" s="1"/>
  <c r="J2504" i="6"/>
  <c r="K2504" i="6" s="1"/>
  <c r="J2727" i="6"/>
  <c r="K2727" i="6" s="1"/>
  <c r="J2734" i="6"/>
  <c r="K2734" i="6" s="1"/>
  <c r="L2734" i="6" s="1"/>
  <c r="J1369" i="6"/>
  <c r="K1369" i="6" s="1"/>
  <c r="J1513" i="6"/>
  <c r="K1513" i="6" s="1"/>
  <c r="J1392" i="6"/>
  <c r="K1392" i="6" s="1"/>
  <c r="J799" i="6"/>
  <c r="K799" i="6" s="1"/>
  <c r="J1273" i="6"/>
  <c r="K1273" i="6" s="1"/>
  <c r="J862" i="6"/>
  <c r="K862" i="6" s="1"/>
  <c r="J1948" i="6"/>
  <c r="K1948" i="6" s="1"/>
  <c r="L1948" i="6" s="1"/>
  <c r="J757" i="6"/>
  <c r="K757" i="6" s="1"/>
  <c r="L757" i="6" s="1"/>
  <c r="J403" i="6"/>
  <c r="K403" i="6" s="1"/>
  <c r="J888" i="6"/>
  <c r="K888" i="6" s="1"/>
  <c r="J103" i="6"/>
  <c r="K103" i="6" s="1"/>
  <c r="J1069" i="6"/>
  <c r="K1069" i="6" s="1"/>
  <c r="J907" i="6"/>
  <c r="K907" i="6" s="1"/>
  <c r="L907" i="6" s="1"/>
  <c r="J35" i="6"/>
  <c r="K35" i="6" s="1"/>
  <c r="J1484" i="6"/>
  <c r="K1484" i="6" s="1"/>
  <c r="J522" i="6"/>
  <c r="K522" i="6" s="1"/>
  <c r="J1917" i="6"/>
  <c r="K1917" i="6" s="1"/>
  <c r="J78" i="6"/>
  <c r="K78" i="6" s="1"/>
  <c r="J2293" i="6"/>
  <c r="K2293" i="6" s="1"/>
  <c r="J649" i="6"/>
  <c r="K649" i="6" s="1"/>
  <c r="J1067" i="6"/>
  <c r="K1067" i="6" s="1"/>
  <c r="J1116" i="6"/>
  <c r="K1116" i="6" s="1"/>
  <c r="J280" i="6"/>
  <c r="K280" i="6" s="1"/>
  <c r="J3391" i="6"/>
  <c r="K3391" i="6" s="1"/>
  <c r="L3391" i="6" s="1"/>
  <c r="J2879" i="6"/>
  <c r="K2879" i="6" s="1"/>
  <c r="L2879" i="6" s="1"/>
  <c r="J2367" i="6"/>
  <c r="K2367" i="6" s="1"/>
  <c r="J3270" i="6"/>
  <c r="K3270" i="6" s="1"/>
  <c r="L3270" i="6" s="1"/>
  <c r="J2758" i="6"/>
  <c r="K2758" i="6" s="1"/>
  <c r="J1851" i="6"/>
  <c r="K1851" i="6" s="1"/>
  <c r="L1851" i="6" s="1"/>
  <c r="J1906" i="6"/>
  <c r="K1906" i="6" s="1"/>
  <c r="L1906" i="6" s="1"/>
  <c r="J1394" i="6"/>
  <c r="K1394" i="6" s="1"/>
  <c r="L1394" i="6" s="1"/>
  <c r="J2177" i="6"/>
  <c r="K2177" i="6" s="1"/>
  <c r="J1665" i="6"/>
  <c r="K1665" i="6" s="1"/>
  <c r="J839" i="6"/>
  <c r="K839" i="6" s="1"/>
  <c r="J1928" i="6"/>
  <c r="K1928" i="6" s="1"/>
  <c r="J1416" i="6"/>
  <c r="K1416" i="6" s="1"/>
  <c r="J2191" i="6"/>
  <c r="K2191" i="6" s="1"/>
  <c r="J1679" i="6"/>
  <c r="K1679" i="6" s="1"/>
  <c r="L1679" i="6" s="1"/>
  <c r="J895" i="6"/>
  <c r="K895" i="6" s="1"/>
  <c r="J1950" i="6"/>
  <c r="K1950" i="6" s="1"/>
  <c r="L1950" i="6" s="1"/>
  <c r="J1438" i="6"/>
  <c r="K1438" i="6" s="1"/>
  <c r="L1438" i="6" s="1"/>
  <c r="J1380" i="6"/>
  <c r="K1380" i="6" s="1"/>
  <c r="J546" i="6"/>
  <c r="K546" i="6" s="1"/>
  <c r="J239" i="6"/>
  <c r="K239" i="6" s="1"/>
  <c r="J3511" i="6"/>
  <c r="K3511" i="6" s="1"/>
  <c r="J2935" i="6"/>
  <c r="K2935" i="6" s="1"/>
  <c r="J2359" i="6"/>
  <c r="K2359" i="6" s="1"/>
  <c r="J3198" i="6"/>
  <c r="K3198" i="6" s="1"/>
  <c r="J2622" i="6"/>
  <c r="K2622" i="6" s="1"/>
  <c r="J2154" i="6"/>
  <c r="K2154" i="6" s="1"/>
  <c r="J1578" i="6"/>
  <c r="K1578" i="6" s="1"/>
  <c r="J2297" i="6"/>
  <c r="K2297" i="6" s="1"/>
  <c r="J1721" i="6"/>
  <c r="K1721" i="6" s="1"/>
  <c r="J807" i="6"/>
  <c r="K807" i="6" s="1"/>
  <c r="J1856" i="6"/>
  <c r="K1856" i="6" s="1"/>
  <c r="J1266" i="6"/>
  <c r="K1266" i="6" s="1"/>
  <c r="J1927" i="6"/>
  <c r="K1927" i="6" s="1"/>
  <c r="J1347" i="6"/>
  <c r="K1347" i="6" s="1"/>
  <c r="L1347" i="6" s="1"/>
  <c r="J2070" i="6"/>
  <c r="K2070" i="6" s="1"/>
  <c r="J1494" i="6"/>
  <c r="K1494" i="6" s="1"/>
  <c r="L1494" i="6" s="1"/>
  <c r="J1307" i="6"/>
  <c r="K1307" i="6" s="1"/>
  <c r="J384" i="6"/>
  <c r="K384" i="6" s="1"/>
  <c r="J1931" i="6"/>
  <c r="K1931" i="6" s="1"/>
  <c r="L1931" i="6" s="1"/>
  <c r="J2991" i="6"/>
  <c r="K2991" i="6" s="1"/>
  <c r="L2991" i="6" s="1"/>
  <c r="J1667" i="6"/>
  <c r="K1667" i="6" s="1"/>
  <c r="J2998" i="6"/>
  <c r="K2998" i="6" s="1"/>
  <c r="J2358" i="6"/>
  <c r="K2358" i="6" s="1"/>
  <c r="J1762" i="6"/>
  <c r="K1762" i="6" s="1"/>
  <c r="L1762" i="6" s="1"/>
  <c r="J718" i="6"/>
  <c r="K718" i="6" s="1"/>
  <c r="J1777" i="6"/>
  <c r="K1777" i="6" s="1"/>
  <c r="J2232" i="6"/>
  <c r="K2232" i="6" s="1"/>
  <c r="J806" i="6"/>
  <c r="K806" i="6" s="1"/>
  <c r="J1265" i="6"/>
  <c r="K1265" i="6" s="1"/>
  <c r="L1265" i="6" s="1"/>
  <c r="J2276" i="6"/>
  <c r="K2276" i="6" s="1"/>
  <c r="J2440" i="6"/>
  <c r="K2440" i="6" s="1"/>
  <c r="J2663" i="6"/>
  <c r="K2663" i="6" s="1"/>
  <c r="J2542" i="6"/>
  <c r="K2542" i="6" s="1"/>
  <c r="J1296" i="6"/>
  <c r="K1296" i="6" s="1"/>
  <c r="L1296" i="6" s="1"/>
  <c r="J1449" i="6"/>
  <c r="K1449" i="6" s="1"/>
  <c r="L1449" i="6" s="1"/>
  <c r="J1030" i="6"/>
  <c r="K1030" i="6" s="1"/>
  <c r="J543" i="6"/>
  <c r="K543" i="6" s="1"/>
  <c r="J894" i="6"/>
  <c r="K894" i="6" s="1"/>
  <c r="J2197" i="6"/>
  <c r="K2197" i="6" s="1"/>
  <c r="J1884" i="6"/>
  <c r="K1884" i="6" s="1"/>
  <c r="J437" i="6"/>
  <c r="K437" i="6" s="1"/>
  <c r="J1114" i="6"/>
  <c r="K1114" i="6" s="1"/>
  <c r="J76" i="6"/>
  <c r="K76" i="6" s="1"/>
  <c r="L76" i="6" s="1"/>
  <c r="J39" i="6"/>
  <c r="K39" i="6" s="1"/>
  <c r="J1005" i="6"/>
  <c r="K1005" i="6" s="1"/>
  <c r="L1005" i="6" s="1"/>
  <c r="J262" i="6"/>
  <c r="K262" i="6" s="1"/>
  <c r="J330" i="6"/>
  <c r="K330" i="6" s="1"/>
  <c r="J549" i="6"/>
  <c r="K549" i="6" s="1"/>
  <c r="J261" i="6"/>
  <c r="K261" i="6" s="1"/>
  <c r="J1853" i="6"/>
  <c r="K1853" i="6" s="1"/>
  <c r="L1853" i="6" s="1"/>
  <c r="J372" i="6"/>
  <c r="K372" i="6" s="1"/>
  <c r="J1973" i="6"/>
  <c r="K1973" i="6" s="1"/>
  <c r="J104" i="6"/>
  <c r="K104" i="6" s="1"/>
  <c r="J363" i="6"/>
  <c r="K363" i="6" s="1"/>
  <c r="J65" i="6"/>
  <c r="K65" i="6" s="1"/>
  <c r="J509" i="6"/>
  <c r="K509" i="6" s="1"/>
  <c r="J433" i="6"/>
  <c r="K433" i="6" s="1"/>
  <c r="J2512" i="6"/>
  <c r="K2512" i="6" s="1"/>
  <c r="J3375" i="6"/>
  <c r="K3375" i="6" s="1"/>
  <c r="J2863" i="6"/>
  <c r="K2863" i="6" s="1"/>
  <c r="J2351" i="6"/>
  <c r="K2351" i="6" s="1"/>
  <c r="J3254" i="6"/>
  <c r="K3254" i="6" s="1"/>
  <c r="L3254" i="6" s="1"/>
  <c r="J2742" i="6"/>
  <c r="K2742" i="6" s="1"/>
  <c r="J1723" i="6"/>
  <c r="K1723" i="6" s="1"/>
  <c r="J1890" i="6"/>
  <c r="K1890" i="6" s="1"/>
  <c r="J1378" i="6"/>
  <c r="K1378" i="6" s="1"/>
  <c r="J2161" i="6"/>
  <c r="K2161" i="6" s="1"/>
  <c r="J1649" i="6"/>
  <c r="K1649" i="6" s="1"/>
  <c r="J775" i="6"/>
  <c r="K775" i="6" s="1"/>
  <c r="L775" i="6" s="1"/>
  <c r="J1656" i="6"/>
  <c r="K1656" i="6" s="1"/>
  <c r="L1656" i="6" s="1"/>
  <c r="J1919" i="6"/>
  <c r="K1919" i="6" s="1"/>
  <c r="J2190" i="6"/>
  <c r="K2190" i="6" s="1"/>
  <c r="J2013" i="6"/>
  <c r="K2013" i="6" s="1"/>
  <c r="J221" i="6"/>
  <c r="K221" i="6" s="1"/>
  <c r="L221" i="6" s="1"/>
  <c r="J3303" i="6"/>
  <c r="K3303" i="6" s="1"/>
  <c r="L3303" i="6" s="1"/>
  <c r="J2115" i="6"/>
  <c r="K2115" i="6" s="1"/>
  <c r="J2670" i="6"/>
  <c r="K2670" i="6" s="1"/>
  <c r="J1818" i="6"/>
  <c r="K1818" i="6" s="1"/>
  <c r="J2089" i="6"/>
  <c r="K2089" i="6" s="1"/>
  <c r="L2089" i="6" s="1"/>
  <c r="J487" i="6"/>
  <c r="K487" i="6" s="1"/>
  <c r="L487" i="6" s="1"/>
  <c r="J1321" i="6"/>
  <c r="K1321" i="6" s="1"/>
  <c r="J1591" i="6"/>
  <c r="K1591" i="6" s="1"/>
  <c r="J1862" i="6"/>
  <c r="K1862" i="6" s="1"/>
  <c r="J893" i="6"/>
  <c r="K893" i="6" s="1"/>
  <c r="L893" i="6" s="1"/>
  <c r="J341" i="6"/>
  <c r="K341" i="6" s="1"/>
  <c r="J919" i="6"/>
  <c r="K919" i="6" s="1"/>
  <c r="J1298" i="6"/>
  <c r="K1298" i="6" s="1"/>
  <c r="J373" i="6"/>
  <c r="K373" i="6" s="1"/>
  <c r="J1043" i="6"/>
  <c r="K1043" i="6" s="1"/>
  <c r="L1043" i="6" s="1"/>
  <c r="J474" i="6"/>
  <c r="K474" i="6" s="1"/>
  <c r="J824" i="6"/>
  <c r="K824" i="6" s="1"/>
  <c r="J18" i="6"/>
  <c r="K18" i="6" s="1"/>
  <c r="J1805" i="6"/>
  <c r="K1805" i="6" s="1"/>
  <c r="J1492" i="6"/>
  <c r="K1492" i="6" s="1"/>
  <c r="J1156" i="6"/>
  <c r="K1156" i="6" s="1"/>
  <c r="J6" i="6"/>
  <c r="K6" i="6" s="1"/>
  <c r="J1072" i="6"/>
  <c r="K1072" i="6" s="1"/>
  <c r="L1072" i="6" s="1"/>
  <c r="J95" i="6"/>
  <c r="K95" i="6" s="1"/>
  <c r="J1353" i="6"/>
  <c r="K1353" i="6" s="1"/>
  <c r="J1091" i="6"/>
  <c r="K1091" i="6" s="1"/>
  <c r="J473" i="6"/>
  <c r="K473" i="6" s="1"/>
  <c r="J33" i="6"/>
  <c r="K33" i="6" s="1"/>
  <c r="J1668" i="6"/>
  <c r="K1668" i="6" s="1"/>
  <c r="J173" i="6"/>
  <c r="K173" i="6" s="1"/>
  <c r="J608" i="6"/>
  <c r="K608" i="6" s="1"/>
  <c r="J1078" i="6"/>
  <c r="K1078" i="6" s="1"/>
  <c r="J254" i="6"/>
  <c r="K254" i="6" s="1"/>
  <c r="J1046" i="6"/>
  <c r="K1046" i="6" s="1"/>
  <c r="L1046" i="6" s="1"/>
  <c r="J222" i="6"/>
  <c r="K222" i="6" s="1"/>
  <c r="J1836" i="6"/>
  <c r="K1836" i="6" s="1"/>
  <c r="L1836" i="6" s="1"/>
  <c r="J953" i="6"/>
  <c r="K953" i="6" s="1"/>
  <c r="J3191" i="6"/>
  <c r="K3191" i="6" s="1"/>
  <c r="J2679" i="6"/>
  <c r="K2679" i="6" s="1"/>
  <c r="J1103" i="6"/>
  <c r="K1103" i="6" s="1"/>
  <c r="L1103" i="6" s="1"/>
  <c r="J3070" i="6"/>
  <c r="K3070" i="6" s="1"/>
  <c r="J2558" i="6"/>
  <c r="K2558" i="6" s="1"/>
  <c r="J2218" i="6"/>
  <c r="K2218" i="6" s="1"/>
  <c r="J1706" i="6"/>
  <c r="K1706" i="6" s="1"/>
  <c r="J1006" i="6"/>
  <c r="K1006" i="6" s="1"/>
  <c r="J1977" i="6"/>
  <c r="K1977" i="6" s="1"/>
  <c r="J1465" i="6"/>
  <c r="K1465" i="6" s="1"/>
  <c r="J2240" i="6"/>
  <c r="K2240" i="6" s="1"/>
  <c r="J1728" i="6"/>
  <c r="K1728" i="6" s="1"/>
  <c r="L1728" i="6" s="1"/>
  <c r="J1094" i="6"/>
  <c r="K1094" i="6" s="1"/>
  <c r="L1094" i="6" s="1"/>
  <c r="J1991" i="6"/>
  <c r="K1991" i="6" s="1"/>
  <c r="J1479" i="6"/>
  <c r="K1479" i="6" s="1"/>
  <c r="J2262" i="6"/>
  <c r="K2262" i="6" s="1"/>
  <c r="J1750" i="6"/>
  <c r="K1750" i="6" s="1"/>
  <c r="J1182" i="6"/>
  <c r="K1182" i="6" s="1"/>
  <c r="L1182" i="6" s="1"/>
  <c r="J1108" i="6"/>
  <c r="K1108" i="6" s="1"/>
  <c r="J896" i="6"/>
  <c r="K896" i="6" s="1"/>
  <c r="J2448" i="6"/>
  <c r="K2448" i="6" s="1"/>
  <c r="J3311" i="6"/>
  <c r="K3311" i="6" s="1"/>
  <c r="L3311" i="6" s="1"/>
  <c r="J2799" i="6"/>
  <c r="K2799" i="6" s="1"/>
  <c r="J2179" i="6"/>
  <c r="K2179" i="6" s="1"/>
  <c r="J3190" i="6"/>
  <c r="K3190" i="6" s="1"/>
  <c r="J2678" i="6"/>
  <c r="K2678" i="6" s="1"/>
  <c r="J1071" i="6"/>
  <c r="K1071" i="6" s="1"/>
  <c r="J1826" i="6"/>
  <c r="K1826" i="6" s="1"/>
  <c r="L1826" i="6" s="1"/>
  <c r="J1305" i="6"/>
  <c r="K1305" i="6" s="1"/>
  <c r="J2097" i="6"/>
  <c r="K2097" i="6" s="1"/>
  <c r="J1585" i="6"/>
  <c r="K1585" i="6" s="1"/>
  <c r="L1585" i="6" s="1"/>
  <c r="J519" i="6"/>
  <c r="K519" i="6" s="1"/>
  <c r="J1592" i="6"/>
  <c r="K1592" i="6" s="1"/>
  <c r="J1855" i="6"/>
  <c r="K1855" i="6" s="1"/>
  <c r="L1855" i="6" s="1"/>
  <c r="J2126" i="6"/>
  <c r="K2126" i="6" s="1"/>
  <c r="L2126" i="6" s="1"/>
  <c r="J1501" i="6"/>
  <c r="K1501" i="6" s="1"/>
  <c r="J243" i="6"/>
  <c r="K243" i="6" s="1"/>
  <c r="J3239" i="6"/>
  <c r="K3239" i="6" s="1"/>
  <c r="J1603" i="6"/>
  <c r="K1603" i="6" s="1"/>
  <c r="J2606" i="6"/>
  <c r="K2606" i="6" s="1"/>
  <c r="J1754" i="6"/>
  <c r="K1754" i="6" s="1"/>
  <c r="L1754" i="6" s="1"/>
  <c r="J2025" i="6"/>
  <c r="K2025" i="6" s="1"/>
  <c r="J2288" i="6"/>
  <c r="K2288" i="6" s="1"/>
  <c r="J1248" i="6"/>
  <c r="K1248" i="6" s="1"/>
  <c r="J1527" i="6"/>
  <c r="K1527" i="6" s="1"/>
  <c r="J1798" i="6"/>
  <c r="K1798" i="6" s="1"/>
  <c r="L1798" i="6" s="1"/>
  <c r="J381" i="6"/>
  <c r="K381" i="6" s="1"/>
  <c r="J2261" i="6"/>
  <c r="K2261" i="6" s="1"/>
  <c r="J663" i="6"/>
  <c r="K663" i="6" s="1"/>
  <c r="J1206" i="6"/>
  <c r="K1206" i="6" s="1"/>
  <c r="J1356" i="6"/>
  <c r="K1356" i="6" s="1"/>
  <c r="L1356" i="6" s="1"/>
  <c r="J979" i="6"/>
  <c r="K979" i="6" s="1"/>
  <c r="J410" i="6"/>
  <c r="K410" i="6" s="1"/>
  <c r="L410" i="6" s="1"/>
  <c r="J760" i="6"/>
  <c r="K760" i="6" s="1"/>
  <c r="J113" i="6"/>
  <c r="K113" i="6" s="1"/>
  <c r="J1741" i="6"/>
  <c r="K1741" i="6" s="1"/>
  <c r="J1428" i="6"/>
  <c r="K1428" i="6" s="1"/>
  <c r="J1028" i="6"/>
  <c r="K1028" i="6" s="1"/>
  <c r="L1028" i="6" s="1"/>
  <c r="J1170" i="6"/>
  <c r="K1170" i="6" s="1"/>
  <c r="L1170" i="6" s="1"/>
  <c r="J624" i="6"/>
  <c r="K624" i="6" s="1"/>
  <c r="J798" i="6"/>
  <c r="K798" i="6" s="1"/>
  <c r="J886" i="6"/>
  <c r="K886" i="6" s="1"/>
  <c r="J899" i="6"/>
  <c r="K899" i="6" s="1"/>
  <c r="J62" i="6"/>
  <c r="K62" i="6" s="1"/>
  <c r="J343" i="6"/>
  <c r="K343" i="6" s="1"/>
  <c r="J1604" i="6"/>
  <c r="K1604" i="6" s="1"/>
  <c r="J1211" i="6"/>
  <c r="K1211" i="6" s="1"/>
  <c r="L1211" i="6" s="1"/>
  <c r="J544" i="6"/>
  <c r="K544" i="6" s="1"/>
  <c r="J822" i="6"/>
  <c r="K822" i="6" s="1"/>
  <c r="J600" i="6"/>
  <c r="K600" i="6" s="1"/>
  <c r="J790" i="6"/>
  <c r="K790" i="6" s="1"/>
  <c r="J1232" i="6"/>
  <c r="K1232" i="6" s="1"/>
  <c r="L1232" i="6" s="1"/>
  <c r="J1772" i="6"/>
  <c r="K1772" i="6" s="1"/>
  <c r="L1772" i="6" s="1"/>
  <c r="J889" i="6"/>
  <c r="K889" i="6" s="1"/>
  <c r="J950" i="6"/>
  <c r="K950" i="6" s="1"/>
  <c r="J1228" i="6"/>
  <c r="K1228" i="6" s="1"/>
  <c r="J915" i="6"/>
  <c r="K915" i="6" s="1"/>
  <c r="J325" i="6"/>
  <c r="K325" i="6" s="1"/>
  <c r="J504" i="6"/>
  <c r="K504" i="6" s="1"/>
  <c r="J49" i="6"/>
  <c r="K49" i="6" s="1"/>
  <c r="J1677" i="6"/>
  <c r="K1677" i="6" s="1"/>
  <c r="J1362" i="6"/>
  <c r="K1362" i="6" s="1"/>
  <c r="J964" i="6"/>
  <c r="K964" i="6" s="1"/>
  <c r="J850" i="6"/>
  <c r="K850" i="6" s="1"/>
  <c r="J560" i="6"/>
  <c r="K560" i="6" s="1"/>
  <c r="J542" i="6"/>
  <c r="K542" i="6" s="1"/>
  <c r="J630" i="6"/>
  <c r="K630" i="6" s="1"/>
  <c r="J835" i="6"/>
  <c r="K835" i="6" s="1"/>
  <c r="J936" i="6"/>
  <c r="K936" i="6" s="1"/>
  <c r="L936" i="6" s="1"/>
  <c r="J215" i="6"/>
  <c r="K215" i="6" s="1"/>
  <c r="J1476" i="6"/>
  <c r="K1476" i="6" s="1"/>
  <c r="J1019" i="6"/>
  <c r="K1019" i="6" s="1"/>
  <c r="J93" i="6"/>
  <c r="K93" i="6" s="1"/>
  <c r="J405" i="6"/>
  <c r="K405" i="6" s="1"/>
  <c r="J61" i="6"/>
  <c r="K61" i="6" s="1"/>
  <c r="J1037" i="6"/>
  <c r="K1037" i="6" s="1"/>
  <c r="L1037" i="6" s="1"/>
  <c r="J912" i="6"/>
  <c r="K912" i="6" s="1"/>
  <c r="J1452" i="6"/>
  <c r="K1452" i="6" s="1"/>
  <c r="J904" i="6"/>
  <c r="K904" i="6" s="1"/>
  <c r="J24" i="6"/>
  <c r="K24" i="6" s="1"/>
  <c r="J1976" i="6"/>
  <c r="K1976" i="6" s="1"/>
  <c r="L1976" i="6" s="1"/>
  <c r="J1464" i="6"/>
  <c r="K1464" i="6" s="1"/>
  <c r="J2239" i="6"/>
  <c r="K2239" i="6" s="1"/>
  <c r="J1727" i="6"/>
  <c r="K1727" i="6" s="1"/>
  <c r="L1727" i="6" s="1"/>
  <c r="J1087" i="6"/>
  <c r="K1087" i="6" s="1"/>
  <c r="L1087" i="6" s="1"/>
  <c r="J1998" i="6"/>
  <c r="K1998" i="6" s="1"/>
  <c r="J1486" i="6"/>
  <c r="K1486" i="6" s="1"/>
  <c r="J1764" i="6"/>
  <c r="K1764" i="6" s="1"/>
  <c r="L1764" i="6" s="1"/>
  <c r="J930" i="6"/>
  <c r="K930" i="6" s="1"/>
  <c r="J272" i="6"/>
  <c r="K272" i="6" s="1"/>
  <c r="J1867" i="6"/>
  <c r="K1867" i="6" s="1"/>
  <c r="J3111" i="6"/>
  <c r="K3111" i="6" s="1"/>
  <c r="J2599" i="6"/>
  <c r="K2599" i="6" s="1"/>
  <c r="J3502" i="6"/>
  <c r="K3502" i="6" s="1"/>
  <c r="J2990" i="6"/>
  <c r="K2990" i="6" s="1"/>
  <c r="L2990" i="6" s="1"/>
  <c r="J2478" i="6"/>
  <c r="K2478" i="6" s="1"/>
  <c r="J2138" i="6"/>
  <c r="K2138" i="6" s="1"/>
  <c r="L2138" i="6" s="1"/>
  <c r="J1626" i="6"/>
  <c r="K1626" i="6" s="1"/>
  <c r="L1626" i="6" s="1"/>
  <c r="J686" i="6"/>
  <c r="K686" i="6" s="1"/>
  <c r="L686" i="6" s="1"/>
  <c r="J1897" i="6"/>
  <c r="K1897" i="6" s="1"/>
  <c r="L1897" i="6" s="1"/>
  <c r="J1385" i="6"/>
  <c r="K1385" i="6" s="1"/>
  <c r="J2160" i="6"/>
  <c r="K2160" i="6" s="1"/>
  <c r="J1648" i="6"/>
  <c r="K1648" i="6" s="1"/>
  <c r="J774" i="6"/>
  <c r="K774" i="6" s="1"/>
  <c r="J1911" i="6"/>
  <c r="K1911" i="6" s="1"/>
  <c r="J1399" i="6"/>
  <c r="K1399" i="6" s="1"/>
  <c r="J2182" i="6"/>
  <c r="K2182" i="6" s="1"/>
  <c r="J1670" i="6"/>
  <c r="K1670" i="6" s="1"/>
  <c r="J1949" i="6"/>
  <c r="K1949" i="6" s="1"/>
  <c r="J923" i="6"/>
  <c r="K923" i="6" s="1"/>
  <c r="L923" i="6" s="1"/>
  <c r="J26" i="6"/>
  <c r="K26" i="6" s="1"/>
  <c r="J2133" i="6"/>
  <c r="K2133" i="6" s="1"/>
  <c r="L2133" i="6" s="1"/>
  <c r="J1557" i="6"/>
  <c r="K1557" i="6" s="1"/>
  <c r="J2268" i="6"/>
  <c r="K2268" i="6" s="1"/>
  <c r="J1692" i="6"/>
  <c r="K1692" i="6" s="1"/>
  <c r="J438" i="6"/>
  <c r="K438" i="6" s="1"/>
  <c r="J693" i="6"/>
  <c r="K693" i="6" s="1"/>
  <c r="J1164" i="6"/>
  <c r="K1164" i="6" s="1"/>
  <c r="J524" i="6"/>
  <c r="K524" i="6" s="1"/>
  <c r="J787" i="6"/>
  <c r="K787" i="6" s="1"/>
  <c r="L787" i="6" s="1"/>
  <c r="J986" i="6"/>
  <c r="K986" i="6" s="1"/>
  <c r="J1065" i="6"/>
  <c r="K1065" i="6" s="1"/>
  <c r="J361" i="6"/>
  <c r="K361" i="6" s="1"/>
  <c r="J440" i="6"/>
  <c r="K440" i="6" s="1"/>
  <c r="J171" i="6"/>
  <c r="K171" i="6" s="1"/>
  <c r="J328" i="6"/>
  <c r="K328" i="6" s="1"/>
  <c r="J213" i="6"/>
  <c r="K213" i="6" s="1"/>
  <c r="J1613" i="6"/>
  <c r="K1613" i="6" s="1"/>
  <c r="L1613" i="6" s="1"/>
  <c r="J2004" i="6"/>
  <c r="K2004" i="6" s="1"/>
  <c r="J1289" i="6"/>
  <c r="K1289" i="6" s="1"/>
  <c r="J621" i="6"/>
  <c r="K621" i="6" s="1"/>
  <c r="J708" i="6"/>
  <c r="K708" i="6" s="1"/>
  <c r="J843" i="6"/>
  <c r="K843" i="6" s="1"/>
  <c r="J786" i="6"/>
  <c r="K786" i="6" s="1"/>
  <c r="J865" i="6"/>
  <c r="K865" i="6" s="1"/>
  <c r="J496" i="6"/>
  <c r="K496" i="6" s="1"/>
  <c r="L496" i="6" s="1"/>
  <c r="J169" i="6"/>
  <c r="K169" i="6" s="1"/>
  <c r="J85" i="6"/>
  <c r="K85" i="6" s="1"/>
  <c r="J2124" i="6"/>
  <c r="K2124" i="6" s="1"/>
  <c r="J374" i="6"/>
  <c r="K374" i="6" s="1"/>
  <c r="J892" i="6"/>
  <c r="K892" i="6" s="1"/>
  <c r="J387" i="6"/>
  <c r="K387" i="6" s="1"/>
  <c r="J5" i="6"/>
  <c r="K5" i="6" s="1"/>
  <c r="J744" i="6"/>
  <c r="K744" i="6" s="1"/>
  <c r="J91" i="6"/>
  <c r="K91" i="6" s="1"/>
  <c r="J23" i="6"/>
  <c r="K23" i="6" s="1"/>
  <c r="L23" i="6" s="1"/>
  <c r="J1079" i="6"/>
  <c r="K1079" i="6" s="1"/>
  <c r="J1271" i="6"/>
  <c r="K1271" i="6" s="1"/>
  <c r="J1268" i="6"/>
  <c r="K1268" i="6" s="1"/>
  <c r="J763" i="6"/>
  <c r="K763" i="6" s="1"/>
  <c r="J913" i="6"/>
  <c r="K913" i="6" s="1"/>
  <c r="J19" i="6"/>
  <c r="K19" i="6" s="1"/>
  <c r="J1781" i="6"/>
  <c r="K1781" i="6" s="1"/>
  <c r="L1781" i="6" s="1"/>
  <c r="J302" i="6"/>
  <c r="K302" i="6" s="1"/>
  <c r="J1210" i="6"/>
  <c r="K1210" i="6" s="1"/>
  <c r="J300" i="6"/>
  <c r="K300" i="6" s="1"/>
  <c r="J1581" i="6"/>
  <c r="K1581" i="6" s="1"/>
  <c r="L1581" i="6" s="1"/>
  <c r="J973" i="6"/>
  <c r="K973" i="6" s="1"/>
  <c r="J1010" i="6"/>
  <c r="K1010" i="6" s="1"/>
  <c r="J848" i="6"/>
  <c r="K848" i="6" s="1"/>
  <c r="J2213" i="6"/>
  <c r="K2213" i="6" s="1"/>
  <c r="J965" i="6"/>
  <c r="K965" i="6" s="1"/>
  <c r="J675" i="6"/>
  <c r="K675" i="6" s="1"/>
  <c r="J840" i="6"/>
  <c r="K840" i="6" s="1"/>
  <c r="J311" i="6"/>
  <c r="K311" i="6" s="1"/>
  <c r="J1400" i="6"/>
  <c r="K1400" i="6" s="1"/>
  <c r="J2175" i="6"/>
  <c r="K2175" i="6" s="1"/>
  <c r="J1663" i="6"/>
  <c r="K1663" i="6" s="1"/>
  <c r="L1663" i="6" s="1"/>
  <c r="J831" i="6"/>
  <c r="K831" i="6" s="1"/>
  <c r="L831" i="6" s="1"/>
  <c r="J1934" i="6"/>
  <c r="K1934" i="6" s="1"/>
  <c r="L1934" i="6" s="1"/>
  <c r="J1422" i="6"/>
  <c r="K1422" i="6" s="1"/>
  <c r="J1231" i="6"/>
  <c r="K1231" i="6" s="1"/>
  <c r="J418" i="6"/>
  <c r="K418" i="6" s="1"/>
  <c r="J111" i="6"/>
  <c r="K111" i="6" s="1"/>
  <c r="J1352" i="6"/>
  <c r="K1352" i="6" s="1"/>
  <c r="J3047" i="6"/>
  <c r="K3047" i="6" s="1"/>
  <c r="J2535" i="6"/>
  <c r="K2535" i="6" s="1"/>
  <c r="J3438" i="6"/>
  <c r="K3438" i="6" s="1"/>
  <c r="L3438" i="6" s="1"/>
  <c r="J2926" i="6"/>
  <c r="K2926" i="6" s="1"/>
  <c r="J2414" i="6"/>
  <c r="K2414" i="6" s="1"/>
  <c r="J2074" i="6"/>
  <c r="K2074" i="6" s="1"/>
  <c r="J1562" i="6"/>
  <c r="K1562" i="6" s="1"/>
  <c r="J430" i="6"/>
  <c r="K430" i="6" s="1"/>
  <c r="J1833" i="6"/>
  <c r="K1833" i="6" s="1"/>
  <c r="L1833" i="6" s="1"/>
  <c r="J1313" i="6"/>
  <c r="K1313" i="6" s="1"/>
  <c r="J2096" i="6"/>
  <c r="K2096" i="6" s="1"/>
  <c r="J1584" i="6"/>
  <c r="K1584" i="6" s="1"/>
  <c r="J518" i="6"/>
  <c r="K518" i="6" s="1"/>
  <c r="J1847" i="6"/>
  <c r="K1847" i="6" s="1"/>
  <c r="J1329" i="6"/>
  <c r="K1329" i="6" s="1"/>
  <c r="J2118" i="6"/>
  <c r="K2118" i="6" s="1"/>
  <c r="J1606" i="6"/>
  <c r="K1606" i="6" s="1"/>
  <c r="J1437" i="6"/>
  <c r="K1437" i="6" s="1"/>
  <c r="J411" i="6"/>
  <c r="K411" i="6" s="1"/>
  <c r="J208" i="6"/>
  <c r="K208" i="6" s="1"/>
  <c r="J2069" i="6"/>
  <c r="K2069" i="6" s="1"/>
  <c r="J1493" i="6"/>
  <c r="K1493" i="6" s="1"/>
  <c r="J2204" i="6"/>
  <c r="K2204" i="6" s="1"/>
  <c r="J1564" i="6"/>
  <c r="K1564" i="6" s="1"/>
  <c r="J1205" i="6"/>
  <c r="K1205" i="6" s="1"/>
  <c r="J629" i="6"/>
  <c r="K629" i="6" s="1"/>
  <c r="J1100" i="6"/>
  <c r="K1100" i="6" s="1"/>
  <c r="J460" i="6"/>
  <c r="K460" i="6" s="1"/>
  <c r="J659" i="6"/>
  <c r="K659" i="6" s="1"/>
  <c r="J922" i="6"/>
  <c r="K922" i="6" s="1"/>
  <c r="J1001" i="6"/>
  <c r="K1001" i="6" s="1"/>
  <c r="J126" i="6"/>
  <c r="K126" i="6" s="1"/>
  <c r="J376" i="6"/>
  <c r="K376" i="6" s="1"/>
  <c r="J274" i="6"/>
  <c r="K274" i="6" s="1"/>
  <c r="J264" i="6"/>
  <c r="K264" i="6" s="1"/>
  <c r="J2253" i="6"/>
  <c r="K2253" i="6" s="1"/>
  <c r="J1549" i="6"/>
  <c r="K1549" i="6" s="1"/>
  <c r="J1940" i="6"/>
  <c r="K1940" i="6" s="1"/>
  <c r="L1940" i="6" s="1"/>
  <c r="J406" i="6"/>
  <c r="K406" i="6" s="1"/>
  <c r="J557" i="6"/>
  <c r="K557" i="6" s="1"/>
  <c r="J644" i="6"/>
  <c r="K644" i="6" s="1"/>
  <c r="J779" i="6"/>
  <c r="K779" i="6" s="1"/>
  <c r="J722" i="6"/>
  <c r="K722" i="6" s="1"/>
  <c r="L722" i="6" s="1"/>
  <c r="J545" i="6"/>
  <c r="K545" i="6" s="1"/>
  <c r="J432" i="6"/>
  <c r="K432" i="6" s="1"/>
  <c r="J105" i="6"/>
  <c r="K105" i="6" s="1"/>
  <c r="L105" i="6" s="1"/>
  <c r="J2245" i="6"/>
  <c r="K2245" i="6" s="1"/>
  <c r="J2060" i="6"/>
  <c r="K2060" i="6" s="1"/>
  <c r="J805" i="6"/>
  <c r="K805" i="6" s="1"/>
  <c r="J828" i="6"/>
  <c r="K828" i="6" s="1"/>
  <c r="L828" i="6" s="1"/>
  <c r="J230" i="6"/>
  <c r="K230" i="6" s="1"/>
  <c r="L230" i="6" s="1"/>
  <c r="J1177" i="6"/>
  <c r="K1177" i="6" s="1"/>
  <c r="L1177" i="6" s="1"/>
  <c r="J680" i="6"/>
  <c r="K680" i="6" s="1"/>
  <c r="J353" i="6"/>
  <c r="K353" i="6" s="1"/>
  <c r="L353" i="6" s="1"/>
  <c r="J1022" i="6"/>
  <c r="K1022" i="6" s="1"/>
  <c r="J182" i="6"/>
  <c r="K182" i="6" s="1"/>
  <c r="J1110" i="6"/>
  <c r="K1110" i="6" s="1"/>
  <c r="J1076" i="6"/>
  <c r="K1076" i="6" s="1"/>
  <c r="J198" i="6"/>
  <c r="K198" i="6" s="1"/>
  <c r="J657" i="6"/>
  <c r="K657" i="6" s="1"/>
  <c r="L657" i="6" s="1"/>
  <c r="J250" i="6"/>
  <c r="K250" i="6" s="1"/>
  <c r="J1327" i="6"/>
  <c r="K1327" i="6" s="1"/>
  <c r="L1327" i="6" s="1"/>
  <c r="J1324" i="6"/>
  <c r="K1324" i="6" s="1"/>
  <c r="J197" i="6"/>
  <c r="K197" i="6" s="1"/>
  <c r="J172" i="6"/>
  <c r="K172" i="6" s="1"/>
  <c r="J1517" i="6"/>
  <c r="K1517" i="6" s="1"/>
  <c r="J845" i="6"/>
  <c r="K845" i="6" s="1"/>
  <c r="J946" i="6"/>
  <c r="K946" i="6" s="1"/>
  <c r="L946" i="6" s="1"/>
  <c r="J323" i="6"/>
  <c r="K323" i="6" s="1"/>
  <c r="J2149" i="6"/>
  <c r="K2149" i="6" s="1"/>
  <c r="J645" i="6"/>
  <c r="K645" i="6" s="1"/>
  <c r="L645" i="6" s="1"/>
  <c r="J611" i="6"/>
  <c r="K611" i="6" s="1"/>
  <c r="J520" i="6"/>
  <c r="K520" i="6" s="1"/>
  <c r="J1848" i="6"/>
  <c r="K1848" i="6" s="1"/>
  <c r="J1330" i="6"/>
  <c r="K1330" i="6" s="1"/>
  <c r="J2111" i="6"/>
  <c r="K2111" i="6" s="1"/>
  <c r="J1599" i="6"/>
  <c r="K1599" i="6" s="1"/>
  <c r="J575" i="6"/>
  <c r="K575" i="6" s="1"/>
  <c r="J1870" i="6"/>
  <c r="K1870" i="6" s="1"/>
  <c r="L1870" i="6" s="1"/>
  <c r="J1355" i="6"/>
  <c r="K1355" i="6" s="1"/>
  <c r="J957" i="6"/>
  <c r="K957" i="6" s="1"/>
  <c r="J881" i="6"/>
  <c r="K881" i="6" s="1"/>
  <c r="L881" i="6" s="1"/>
  <c r="J2632" i="6"/>
  <c r="K2632" i="6" s="1"/>
  <c r="J3495" i="6"/>
  <c r="K3495" i="6" s="1"/>
  <c r="L3495" i="6" s="1"/>
  <c r="J2983" i="6"/>
  <c r="K2983" i="6" s="1"/>
  <c r="J2471" i="6"/>
  <c r="K2471" i="6" s="1"/>
  <c r="J3374" i="6"/>
  <c r="K3374" i="6" s="1"/>
  <c r="J2862" i="6"/>
  <c r="K2862" i="6" s="1"/>
  <c r="J2350" i="6"/>
  <c r="K2350" i="6" s="1"/>
  <c r="J2010" i="6"/>
  <c r="K2010" i="6" s="1"/>
  <c r="J1498" i="6"/>
  <c r="K1498" i="6" s="1"/>
  <c r="J2281" i="6"/>
  <c r="K2281" i="6" s="1"/>
  <c r="J1769" i="6"/>
  <c r="K1769" i="6" s="1"/>
  <c r="J1239" i="6"/>
  <c r="K1239" i="6" s="1"/>
  <c r="J2032" i="6"/>
  <c r="K2032" i="6" s="1"/>
  <c r="J1520" i="6"/>
  <c r="K1520" i="6" s="1"/>
  <c r="J2295" i="6"/>
  <c r="K2295" i="6" s="1"/>
  <c r="J1783" i="6"/>
  <c r="K1783" i="6" s="1"/>
  <c r="L1783" i="6" s="1"/>
  <c r="J1256" i="6"/>
  <c r="K1256" i="6" s="1"/>
  <c r="J2054" i="6"/>
  <c r="K2054" i="6" s="1"/>
  <c r="J1542" i="6"/>
  <c r="K1542" i="6" s="1"/>
  <c r="J2212" i="6"/>
  <c r="K2212" i="6" s="1"/>
  <c r="J866" i="6"/>
  <c r="K866" i="6" s="1"/>
  <c r="J47" i="6"/>
  <c r="K47" i="6" s="1"/>
  <c r="J2005" i="6"/>
  <c r="K2005" i="6" s="1"/>
  <c r="J1429" i="6"/>
  <c r="K1429" i="6" s="1"/>
  <c r="J2076" i="6"/>
  <c r="K2076" i="6" s="1"/>
  <c r="J1500" i="6"/>
  <c r="K1500" i="6" s="1"/>
  <c r="J1141" i="6"/>
  <c r="K1141" i="6" s="1"/>
  <c r="J565" i="6"/>
  <c r="K565" i="6" s="1"/>
  <c r="J1036" i="6"/>
  <c r="K1036" i="6" s="1"/>
  <c r="J269" i="6"/>
  <c r="K269" i="6" s="1"/>
  <c r="J595" i="6"/>
  <c r="K595" i="6" s="1"/>
  <c r="J858" i="6"/>
  <c r="K858" i="6" s="1"/>
  <c r="J937" i="6"/>
  <c r="K937" i="6" s="1"/>
  <c r="J1016" i="6"/>
  <c r="K1016" i="6" s="1"/>
  <c r="L1016" i="6" s="1"/>
  <c r="J189" i="6"/>
  <c r="K189" i="6" s="1"/>
  <c r="J210" i="6"/>
  <c r="K210" i="6" s="1"/>
  <c r="J200" i="6"/>
  <c r="K200" i="6" s="1"/>
  <c r="J2189" i="6"/>
  <c r="K2189" i="6" s="1"/>
  <c r="J1281" i="6"/>
  <c r="K1281" i="6" s="1"/>
  <c r="J1876" i="6"/>
  <c r="K1876" i="6" s="1"/>
  <c r="J1197" i="6"/>
  <c r="K1197" i="6" s="1"/>
  <c r="J429" i="6"/>
  <c r="K429" i="6" s="1"/>
  <c r="L429" i="6" s="1"/>
  <c r="J516" i="6"/>
  <c r="K516" i="6" s="1"/>
  <c r="J459" i="6"/>
  <c r="K459" i="6" s="1"/>
  <c r="J658" i="6"/>
  <c r="K658" i="6" s="1"/>
  <c r="J481" i="6"/>
  <c r="K481" i="6" s="1"/>
  <c r="J157" i="6"/>
  <c r="K157" i="6" s="1"/>
  <c r="L157" i="6" s="1"/>
  <c r="J41" i="6"/>
  <c r="K41" i="6" s="1"/>
  <c r="J1797" i="6"/>
  <c r="K1797" i="6" s="1"/>
  <c r="L1797" i="6" s="1"/>
  <c r="J1996" i="6"/>
  <c r="K1996" i="6" s="1"/>
  <c r="L1996" i="6" s="1"/>
  <c r="J741" i="6"/>
  <c r="K741" i="6" s="1"/>
  <c r="J764" i="6"/>
  <c r="K764" i="6" s="1"/>
  <c r="J1226" i="6"/>
  <c r="K1226" i="6" s="1"/>
  <c r="L1226" i="6" s="1"/>
  <c r="J729" i="6"/>
  <c r="K729" i="6" s="1"/>
  <c r="J616" i="6"/>
  <c r="K616" i="6" s="1"/>
  <c r="L616" i="6" s="1"/>
  <c r="J289" i="6"/>
  <c r="K289" i="6" s="1"/>
  <c r="J766" i="6"/>
  <c r="K766" i="6" s="1"/>
  <c r="J2244" i="6"/>
  <c r="K2244" i="6" s="1"/>
  <c r="J989" i="6"/>
  <c r="K989" i="6" s="1"/>
  <c r="J1012" i="6"/>
  <c r="K1012" i="6" s="1"/>
  <c r="J1090" i="6"/>
  <c r="K1090" i="6" s="1"/>
  <c r="J593" i="6"/>
  <c r="K593" i="6" s="1"/>
  <c r="J153" i="6"/>
  <c r="K153" i="6" s="1"/>
  <c r="J2044" i="6"/>
  <c r="K2044" i="6" s="1"/>
  <c r="J876" i="6"/>
  <c r="K876" i="6" s="1"/>
  <c r="J1161" i="6"/>
  <c r="K1161" i="6" s="1"/>
  <c r="L1161" i="6" s="1"/>
  <c r="J75" i="6"/>
  <c r="K75" i="6" s="1"/>
  <c r="J1389" i="6"/>
  <c r="K1389" i="6" s="1"/>
  <c r="J1060" i="6"/>
  <c r="K1060" i="6" s="1"/>
  <c r="J818" i="6"/>
  <c r="K818" i="6" s="1"/>
  <c r="J259" i="6"/>
  <c r="K259" i="6" s="1"/>
  <c r="J2021" i="6"/>
  <c r="K2021" i="6" s="1"/>
  <c r="L2021" i="6" s="1"/>
  <c r="J581" i="6"/>
  <c r="K581" i="6" s="1"/>
  <c r="J618" i="6"/>
  <c r="K618" i="6" s="1"/>
  <c r="L618" i="6" s="1"/>
  <c r="J456" i="6"/>
  <c r="K456" i="6" s="1"/>
  <c r="J2296" i="6"/>
  <c r="K2296" i="6" s="1"/>
  <c r="J1784" i="6"/>
  <c r="K1784" i="6" s="1"/>
  <c r="J1257" i="6"/>
  <c r="K1257" i="6" s="1"/>
  <c r="J2047" i="6"/>
  <c r="K2047" i="6" s="1"/>
  <c r="J1535" i="6"/>
  <c r="K1535" i="6" s="1"/>
  <c r="J214" i="6"/>
  <c r="K214" i="6" s="1"/>
  <c r="J1806" i="6"/>
  <c r="K1806" i="6" s="1"/>
  <c r="J1282" i="6"/>
  <c r="K1282" i="6" s="1"/>
  <c r="J445" i="6"/>
  <c r="K445" i="6" s="1"/>
  <c r="J369" i="6"/>
  <c r="K369" i="6" s="1"/>
  <c r="J2568" i="6"/>
  <c r="K2568" i="6" s="1"/>
  <c r="J3431" i="6"/>
  <c r="K3431" i="6" s="1"/>
  <c r="L3431" i="6" s="1"/>
  <c r="J2919" i="6"/>
  <c r="K2919" i="6" s="1"/>
  <c r="J2407" i="6"/>
  <c r="K2407" i="6" s="1"/>
  <c r="J3310" i="6"/>
  <c r="K3310" i="6" s="1"/>
  <c r="J2798" i="6"/>
  <c r="K2798" i="6" s="1"/>
  <c r="J2171" i="6"/>
  <c r="K2171" i="6" s="1"/>
  <c r="J1946" i="6"/>
  <c r="K1946" i="6" s="1"/>
  <c r="L1946" i="6" s="1"/>
  <c r="J1434" i="6"/>
  <c r="K1434" i="6" s="1"/>
  <c r="J2217" i="6"/>
  <c r="K2217" i="6" s="1"/>
  <c r="L2217" i="6" s="1"/>
  <c r="J1705" i="6"/>
  <c r="K1705" i="6" s="1"/>
  <c r="J999" i="6"/>
  <c r="K999" i="6" s="1"/>
  <c r="J1968" i="6"/>
  <c r="K1968" i="6" s="1"/>
  <c r="L1968" i="6" s="1"/>
  <c r="J1456" i="6"/>
  <c r="K1456" i="6" s="1"/>
  <c r="L1456" i="6" s="1"/>
  <c r="J2231" i="6"/>
  <c r="K2231" i="6" s="1"/>
  <c r="J1719" i="6"/>
  <c r="K1719" i="6" s="1"/>
  <c r="L1719" i="6" s="1"/>
  <c r="J1055" i="6"/>
  <c r="K1055" i="6" s="1"/>
  <c r="J1990" i="6"/>
  <c r="K1990" i="6" s="1"/>
  <c r="J1478" i="6"/>
  <c r="K1478" i="6" s="1"/>
  <c r="J1700" i="6"/>
  <c r="K1700" i="6" s="1"/>
  <c r="L1700" i="6" s="1"/>
  <c r="J352" i="6"/>
  <c r="K352" i="6" s="1"/>
  <c r="J1118" i="6"/>
  <c r="K1118" i="6" s="1"/>
  <c r="L1118" i="6" s="1"/>
  <c r="J1941" i="6"/>
  <c r="K1941" i="6" s="1"/>
  <c r="J1290" i="6"/>
  <c r="K1290" i="6" s="1"/>
  <c r="L1290" i="6" s="1"/>
  <c r="J2012" i="6"/>
  <c r="K2012" i="6" s="1"/>
  <c r="J1436" i="6"/>
  <c r="K1436" i="6" s="1"/>
  <c r="J1077" i="6"/>
  <c r="K1077" i="6" s="1"/>
  <c r="J501" i="6"/>
  <c r="K501" i="6" s="1"/>
  <c r="L501" i="6" s="1"/>
  <c r="J972" i="6"/>
  <c r="K972" i="6" s="1"/>
  <c r="J1171" i="6"/>
  <c r="K1171" i="6" s="1"/>
  <c r="L1171" i="6" s="1"/>
  <c r="J531" i="6"/>
  <c r="K531" i="6" s="1"/>
  <c r="J602" i="6"/>
  <c r="K602" i="6" s="1"/>
  <c r="L602" i="6" s="1"/>
  <c r="J873" i="6"/>
  <c r="K873" i="6" s="1"/>
  <c r="J952" i="6"/>
  <c r="K952" i="6" s="1"/>
  <c r="L952" i="6" s="1"/>
  <c r="J332" i="6"/>
  <c r="K332" i="6" s="1"/>
  <c r="J146" i="6"/>
  <c r="K146" i="6" s="1"/>
  <c r="J295" i="6"/>
  <c r="K295" i="6" s="1"/>
  <c r="J2125" i="6"/>
  <c r="K2125" i="6" s="1"/>
  <c r="J1143" i="6"/>
  <c r="K1143" i="6" s="1"/>
  <c r="J1812" i="6"/>
  <c r="K1812" i="6" s="1"/>
  <c r="L1812" i="6" s="1"/>
  <c r="J1133" i="6"/>
  <c r="K1133" i="6" s="1"/>
  <c r="L1133" i="6" s="1"/>
  <c r="J1284" i="6"/>
  <c r="K1284" i="6" s="1"/>
  <c r="J452" i="6"/>
  <c r="K452" i="6" s="1"/>
  <c r="J395" i="6"/>
  <c r="K395" i="6" s="1"/>
  <c r="J594" i="6"/>
  <c r="K594" i="6" s="1"/>
  <c r="L594" i="6" s="1"/>
  <c r="J350" i="6"/>
  <c r="K350" i="6" s="1"/>
  <c r="J4" i="6"/>
  <c r="K4" i="6" s="1"/>
  <c r="J256" i="6"/>
  <c r="K256" i="6" s="1"/>
  <c r="J1733" i="6"/>
  <c r="K1733" i="6" s="1"/>
  <c r="J1868" i="6"/>
  <c r="K1868" i="6" s="1"/>
  <c r="J677" i="6"/>
  <c r="K677" i="6" s="1"/>
  <c r="J205" i="6"/>
  <c r="K205" i="6" s="1"/>
  <c r="J1162" i="6"/>
  <c r="K1162" i="6" s="1"/>
  <c r="J665" i="6"/>
  <c r="K665" i="6" s="1"/>
  <c r="J552" i="6"/>
  <c r="K552" i="6" s="1"/>
  <c r="J225" i="6"/>
  <c r="K225" i="6" s="1"/>
  <c r="J1981" i="6"/>
  <c r="K1981" i="6" s="1"/>
  <c r="J2180" i="6"/>
  <c r="K2180" i="6" s="1"/>
  <c r="J925" i="6"/>
  <c r="K925" i="6" s="1"/>
  <c r="L925" i="6" s="1"/>
  <c r="J948" i="6"/>
  <c r="K948" i="6" s="1"/>
  <c r="J962" i="6"/>
  <c r="K962" i="6" s="1"/>
  <c r="J800" i="6"/>
  <c r="K800" i="6" s="1"/>
  <c r="L800" i="6" s="1"/>
  <c r="J89" i="6"/>
  <c r="K89" i="6" s="1"/>
  <c r="J1596" i="6"/>
  <c r="K1596" i="6" s="1"/>
  <c r="J812" i="6"/>
  <c r="K812" i="6" s="1"/>
  <c r="J713" i="6"/>
  <c r="K713" i="6" s="1"/>
  <c r="L713" i="6" s="1"/>
  <c r="J209" i="6"/>
  <c r="K209" i="6" s="1"/>
  <c r="J2228" i="6"/>
  <c r="K2228" i="6" s="1"/>
  <c r="J932" i="6"/>
  <c r="K932" i="6" s="1"/>
  <c r="J370" i="6"/>
  <c r="K370" i="6" s="1"/>
  <c r="L370" i="6" s="1"/>
  <c r="J131" i="6"/>
  <c r="K131" i="6" s="1"/>
  <c r="J727" i="6"/>
  <c r="K727" i="6" s="1"/>
  <c r="J453" i="6"/>
  <c r="K453" i="6" s="1"/>
  <c r="L453" i="6" s="1"/>
  <c r="J554" i="6"/>
  <c r="K554" i="6" s="1"/>
  <c r="L554" i="6" s="1"/>
  <c r="J253" i="6"/>
  <c r="K253" i="6" s="1"/>
  <c r="J980" i="6"/>
  <c r="K980" i="6" s="1"/>
  <c r="J768" i="6"/>
  <c r="K768" i="6" s="1"/>
  <c r="J606" i="6"/>
  <c r="K606" i="6" s="1"/>
  <c r="L606" i="6" s="1"/>
  <c r="J1877" i="6"/>
  <c r="K1877" i="6" s="1"/>
  <c r="J1363" i="6"/>
  <c r="K1363" i="6" s="1"/>
  <c r="J2140" i="6"/>
  <c r="K2140" i="6" s="1"/>
  <c r="J1628" i="6"/>
  <c r="K1628" i="6" s="1"/>
  <c r="J694" i="6"/>
  <c r="K694" i="6" s="1"/>
  <c r="J821" i="6"/>
  <c r="K821" i="6" s="1"/>
  <c r="J174" i="6"/>
  <c r="K174" i="6" s="1"/>
  <c r="J908" i="6"/>
  <c r="K908" i="6" s="1"/>
  <c r="J396" i="6"/>
  <c r="K396" i="6" s="1"/>
  <c r="J851" i="6"/>
  <c r="K851" i="6" s="1"/>
  <c r="J294" i="6"/>
  <c r="K294" i="6" s="1"/>
  <c r="J794" i="6"/>
  <c r="K794" i="6" s="1"/>
  <c r="J69" i="6"/>
  <c r="K69" i="6" s="1"/>
  <c r="J745" i="6"/>
  <c r="K745" i="6" s="1"/>
  <c r="L745" i="6" s="1"/>
  <c r="J1208" i="6"/>
  <c r="K1208" i="6" s="1"/>
  <c r="J696" i="6"/>
  <c r="K696" i="6" s="1"/>
  <c r="J268" i="6"/>
  <c r="K268" i="6" s="1"/>
  <c r="J107" i="6"/>
  <c r="K107" i="6" s="1"/>
  <c r="L107" i="6" s="1"/>
  <c r="J305" i="6"/>
  <c r="K305" i="6" s="1"/>
  <c r="J136" i="6"/>
  <c r="K136" i="6" s="1"/>
  <c r="J1086" i="6"/>
  <c r="K1086" i="6" s="1"/>
  <c r="J1997" i="6"/>
  <c r="K1997" i="6" s="1"/>
  <c r="J1485" i="6"/>
  <c r="K1485" i="6" s="1"/>
  <c r="J2260" i="6"/>
  <c r="K2260" i="6" s="1"/>
  <c r="J1748" i="6"/>
  <c r="K1748" i="6" s="1"/>
  <c r="L1748" i="6" s="1"/>
  <c r="J1174" i="6"/>
  <c r="K1174" i="6" s="1"/>
  <c r="J941" i="6"/>
  <c r="K941" i="6" s="1"/>
  <c r="L941" i="6" s="1"/>
  <c r="J365" i="6"/>
  <c r="K365" i="6" s="1"/>
  <c r="J900" i="6"/>
  <c r="K900" i="6" s="1"/>
  <c r="J237" i="6"/>
  <c r="K237" i="6" s="1"/>
  <c r="J715" i="6"/>
  <c r="K715" i="6" s="1"/>
  <c r="L715" i="6" s="1"/>
  <c r="J1106" i="6"/>
  <c r="K1106" i="6" s="1"/>
  <c r="J530" i="6"/>
  <c r="K530" i="6" s="1"/>
  <c r="J801" i="6"/>
  <c r="K801" i="6" s="1"/>
  <c r="J1008" i="6"/>
  <c r="K1008" i="6" s="1"/>
  <c r="L1008" i="6" s="1"/>
  <c r="J196" i="6"/>
  <c r="K196" i="6" s="1"/>
  <c r="J202" i="6"/>
  <c r="K202" i="6" s="1"/>
  <c r="J351" i="6"/>
  <c r="K351" i="6" s="1"/>
  <c r="J2117" i="6"/>
  <c r="K2117" i="6" s="1"/>
  <c r="J1272" i="6"/>
  <c r="K1272" i="6" s="1"/>
  <c r="J1676" i="6"/>
  <c r="K1676" i="6" s="1"/>
  <c r="L1676" i="6" s="1"/>
  <c r="J1189" i="6"/>
  <c r="K1189" i="6" s="1"/>
  <c r="J110" i="6"/>
  <c r="K110" i="6" s="1"/>
  <c r="J636" i="6"/>
  <c r="K636" i="6" s="1"/>
  <c r="J771" i="6"/>
  <c r="K771" i="6" s="1"/>
  <c r="J842" i="6"/>
  <c r="K842" i="6" s="1"/>
  <c r="J1113" i="6"/>
  <c r="K1113" i="6" s="1"/>
  <c r="L1113" i="6" s="1"/>
  <c r="J1192" i="6"/>
  <c r="K1192" i="6" s="1"/>
  <c r="J424" i="6"/>
  <c r="K424" i="6" s="1"/>
  <c r="J27" i="6"/>
  <c r="K27" i="6" s="1"/>
  <c r="J184" i="6"/>
  <c r="K184" i="6" s="1"/>
  <c r="J510" i="6"/>
  <c r="K510" i="6" s="1"/>
  <c r="J1469" i="6"/>
  <c r="K1469" i="6" s="1"/>
  <c r="J1988" i="6"/>
  <c r="K1988" i="6" s="1"/>
  <c r="J854" i="6"/>
  <c r="K854" i="6" s="1"/>
  <c r="J477" i="6"/>
  <c r="K477" i="6" s="1"/>
  <c r="J884" i="6"/>
  <c r="K884" i="6" s="1"/>
  <c r="J699" i="6"/>
  <c r="K699" i="6" s="1"/>
  <c r="J642" i="6"/>
  <c r="K642" i="6" s="1"/>
  <c r="J529" i="6"/>
  <c r="K529" i="6" s="1"/>
  <c r="J116" i="6"/>
  <c r="K116" i="6" s="1"/>
  <c r="J48" i="6"/>
  <c r="K48" i="6" s="1"/>
  <c r="J1254" i="6"/>
  <c r="K1254" i="6" s="1"/>
  <c r="J181" i="6"/>
  <c r="K181" i="6" s="1"/>
  <c r="J492" i="6"/>
  <c r="K492" i="6" s="1"/>
  <c r="J762" i="6"/>
  <c r="K762" i="6" s="1"/>
  <c r="J1240" i="6"/>
  <c r="K1240" i="6" s="1"/>
  <c r="J11" i="6"/>
  <c r="K11" i="6" s="1"/>
  <c r="J702" i="6"/>
  <c r="K702" i="6" s="1"/>
  <c r="J1844" i="6"/>
  <c r="K1844" i="6" s="1"/>
  <c r="L1844" i="6" s="1"/>
  <c r="J397" i="6"/>
  <c r="K397" i="6" s="1"/>
  <c r="J1003" i="6"/>
  <c r="K1003" i="6" s="1"/>
  <c r="J165" i="6"/>
  <c r="K165" i="6" s="1"/>
  <c r="J720" i="6"/>
  <c r="K720" i="6" s="1"/>
  <c r="L720" i="6" s="1"/>
  <c r="J9" i="6"/>
  <c r="K9" i="6" s="1"/>
  <c r="J1573" i="6"/>
  <c r="K1573" i="6" s="1"/>
  <c r="J1388" i="6"/>
  <c r="K1388" i="6" s="1"/>
  <c r="J1052" i="6"/>
  <c r="K1052" i="6" s="1"/>
  <c r="J483" i="6"/>
  <c r="K483" i="6" s="1"/>
  <c r="L483" i="6" s="1"/>
  <c r="J569" i="6"/>
  <c r="K569" i="6" s="1"/>
  <c r="J315" i="6"/>
  <c r="K315" i="6" s="1"/>
  <c r="J247" i="6"/>
  <c r="K247" i="6" s="1"/>
  <c r="J38" i="6"/>
  <c r="K38" i="6" s="1"/>
  <c r="J730" i="6"/>
  <c r="K730" i="6" s="1"/>
  <c r="J1193" i="6"/>
  <c r="K1193" i="6" s="1"/>
  <c r="J681" i="6"/>
  <c r="K681" i="6" s="1"/>
  <c r="J1144" i="6"/>
  <c r="K1144" i="6" s="1"/>
  <c r="J632" i="6"/>
  <c r="K632" i="6" s="1"/>
  <c r="J204" i="6"/>
  <c r="K204" i="6" s="1"/>
  <c r="J43" i="6"/>
  <c r="K43" i="6" s="1"/>
  <c r="J241" i="6"/>
  <c r="K241" i="6" s="1"/>
  <c r="J72" i="6"/>
  <c r="K72" i="6" s="1"/>
  <c r="J830" i="6"/>
  <c r="K830" i="6" s="1"/>
  <c r="L830" i="6" s="1"/>
  <c r="J1933" i="6"/>
  <c r="K1933" i="6" s="1"/>
  <c r="L1933" i="6" s="1"/>
  <c r="J1421" i="6"/>
  <c r="K1421" i="6" s="1"/>
  <c r="J2196" i="6"/>
  <c r="K2196" i="6" s="1"/>
  <c r="J1684" i="6"/>
  <c r="K1684" i="6" s="1"/>
  <c r="J918" i="6"/>
  <c r="K918" i="6" s="1"/>
  <c r="J877" i="6"/>
  <c r="K877" i="6" s="1"/>
  <c r="J142" i="6"/>
  <c r="K142" i="6" s="1"/>
  <c r="J836" i="6"/>
  <c r="K836" i="6" s="1"/>
  <c r="J1227" i="6"/>
  <c r="K1227" i="6" s="1"/>
  <c r="L1227" i="6" s="1"/>
  <c r="J651" i="6"/>
  <c r="K651" i="6" s="1"/>
  <c r="J1042" i="6"/>
  <c r="K1042" i="6" s="1"/>
  <c r="J402" i="6"/>
  <c r="K402" i="6" s="1"/>
  <c r="J673" i="6"/>
  <c r="K673" i="6" s="1"/>
  <c r="J944" i="6"/>
  <c r="K944" i="6" s="1"/>
  <c r="L944" i="6" s="1"/>
  <c r="J132" i="6"/>
  <c r="K132" i="6" s="1"/>
  <c r="J74" i="6"/>
  <c r="K74" i="6" s="1"/>
  <c r="J287" i="6"/>
  <c r="K287" i="6" s="1"/>
  <c r="J1925" i="6"/>
  <c r="K1925" i="6" s="1"/>
  <c r="L1925" i="6" s="1"/>
  <c r="J1111" i="6"/>
  <c r="K1111" i="6" s="1"/>
  <c r="J1612" i="6"/>
  <c r="K1612" i="6" s="1"/>
  <c r="L1612" i="6" s="1"/>
  <c r="J1061" i="6"/>
  <c r="K1061" i="6" s="1"/>
  <c r="J1340" i="6"/>
  <c r="K1340" i="6" s="1"/>
  <c r="J444" i="6"/>
  <c r="K444" i="6" s="1"/>
  <c r="J707" i="6"/>
  <c r="K707" i="6" s="1"/>
  <c r="J778" i="6"/>
  <c r="K778" i="6" s="1"/>
  <c r="J985" i="6"/>
  <c r="K985" i="6" s="1"/>
  <c r="J1128" i="6"/>
  <c r="K1128" i="6" s="1"/>
  <c r="L1128" i="6" s="1"/>
  <c r="J316" i="6"/>
  <c r="K316" i="6" s="1"/>
  <c r="L316" i="6" s="1"/>
  <c r="J322" i="6"/>
  <c r="K322" i="6" s="1"/>
  <c r="J120" i="6"/>
  <c r="K120" i="6" s="1"/>
  <c r="J2237" i="6"/>
  <c r="K2237" i="6" s="1"/>
  <c r="J1405" i="6"/>
  <c r="K1405" i="6" s="1"/>
  <c r="J1796" i="6"/>
  <c r="K1796" i="6" s="1"/>
  <c r="J598" i="6"/>
  <c r="K598" i="6" s="1"/>
  <c r="J413" i="6"/>
  <c r="K413" i="6" s="1"/>
  <c r="J756" i="6"/>
  <c r="K756" i="6" s="1"/>
  <c r="L756" i="6" s="1"/>
  <c r="J635" i="6"/>
  <c r="K635" i="6" s="1"/>
  <c r="J386" i="6"/>
  <c r="K386" i="6" s="1"/>
  <c r="J286" i="6"/>
  <c r="K286" i="6" s="1"/>
  <c r="J52" i="6"/>
  <c r="K52" i="6" s="1"/>
  <c r="J271" i="6"/>
  <c r="K271" i="6" s="1"/>
  <c r="J2236" i="6"/>
  <c r="K2236" i="6" s="1"/>
  <c r="J789" i="6"/>
  <c r="K789" i="6" s="1"/>
  <c r="J428" i="6"/>
  <c r="K428" i="6" s="1"/>
  <c r="J698" i="6"/>
  <c r="K698" i="6" s="1"/>
  <c r="J1112" i="6"/>
  <c r="K1112" i="6" s="1"/>
  <c r="L1112" i="6" s="1"/>
  <c r="J50" i="6"/>
  <c r="K50" i="6" s="1"/>
  <c r="L50" i="6" s="1"/>
  <c r="J1965" i="6"/>
  <c r="K1965" i="6" s="1"/>
  <c r="L1965" i="6" s="1"/>
  <c r="J1780" i="6"/>
  <c r="K1780" i="6" s="1"/>
  <c r="L1780" i="6" s="1"/>
  <c r="J270" i="6"/>
  <c r="K270" i="6" s="1"/>
  <c r="J875" i="6"/>
  <c r="K875" i="6" s="1"/>
  <c r="L875" i="6" s="1"/>
  <c r="J961" i="6"/>
  <c r="K961" i="6" s="1"/>
  <c r="J29" i="6"/>
  <c r="K29" i="6" s="1"/>
  <c r="J288" i="6"/>
  <c r="K288" i="6" s="1"/>
  <c r="J1509" i="6"/>
  <c r="K1509" i="6" s="1"/>
  <c r="J1243" i="6"/>
  <c r="K1243" i="6" s="1"/>
  <c r="J732" i="6"/>
  <c r="K732" i="6" s="1"/>
  <c r="J1002" i="6"/>
  <c r="K1002" i="6" s="1"/>
  <c r="J505" i="6"/>
  <c r="K505" i="6" s="1"/>
  <c r="L505" i="6" s="1"/>
  <c r="J251" i="6"/>
  <c r="K251" i="6" s="1"/>
  <c r="J119" i="6"/>
  <c r="K119" i="6" s="1"/>
  <c r="J1292" i="6"/>
  <c r="K1292" i="6" s="1"/>
  <c r="J780" i="6"/>
  <c r="K780" i="6" s="1"/>
  <c r="J13" i="6"/>
  <c r="K13" i="6" s="1"/>
  <c r="J723" i="6"/>
  <c r="K723" i="6" s="1"/>
  <c r="J1178" i="6"/>
  <c r="K1178" i="6" s="1"/>
  <c r="L1178" i="6" s="1"/>
  <c r="J666" i="6"/>
  <c r="K666" i="6" s="1"/>
  <c r="L666" i="6" s="1"/>
  <c r="J1129" i="6"/>
  <c r="K1129" i="6" s="1"/>
  <c r="L1129" i="6" s="1"/>
  <c r="J617" i="6"/>
  <c r="K617" i="6" s="1"/>
  <c r="J1080" i="6"/>
  <c r="K1080" i="6" s="1"/>
  <c r="L1080" i="6" s="1"/>
  <c r="J568" i="6"/>
  <c r="K568" i="6" s="1"/>
  <c r="J140" i="6"/>
  <c r="K140" i="6" s="1"/>
  <c r="L140" i="6" s="1"/>
  <c r="J338" i="6"/>
  <c r="K338" i="6" s="1"/>
  <c r="J177" i="6"/>
  <c r="K177" i="6" s="1"/>
  <c r="J8" i="6"/>
  <c r="K8" i="6" s="1"/>
  <c r="L8" i="6" s="1"/>
  <c r="J574" i="6"/>
  <c r="K574" i="6" s="1"/>
  <c r="J1869" i="6"/>
  <c r="K1869" i="6" s="1"/>
  <c r="L1869" i="6" s="1"/>
  <c r="J1354" i="6"/>
  <c r="K1354" i="6" s="1"/>
  <c r="L1354" i="6" s="1"/>
  <c r="J2132" i="6"/>
  <c r="K2132" i="6" s="1"/>
  <c r="J1620" i="6"/>
  <c r="K1620" i="6" s="1"/>
  <c r="L1620" i="6" s="1"/>
  <c r="J662" i="6"/>
  <c r="K662" i="6" s="1"/>
  <c r="J813" i="6"/>
  <c r="K813" i="6" s="1"/>
  <c r="J1348" i="6"/>
  <c r="K1348" i="6" s="1"/>
  <c r="J772" i="6"/>
  <c r="K772" i="6" s="1"/>
  <c r="J1163" i="6"/>
  <c r="K1163" i="6" s="1"/>
  <c r="L1163" i="6" s="1"/>
  <c r="J587" i="6"/>
  <c r="K587" i="6" s="1"/>
  <c r="J914" i="6"/>
  <c r="K914" i="6" s="1"/>
  <c r="J293" i="6"/>
  <c r="K293" i="6" s="1"/>
  <c r="J609" i="6"/>
  <c r="K609" i="6" s="1"/>
  <c r="J816" i="6"/>
  <c r="K816" i="6" s="1"/>
  <c r="J68" i="6"/>
  <c r="K68" i="6" s="1"/>
  <c r="J233" i="6"/>
  <c r="K233" i="6" s="1"/>
  <c r="J223" i="6"/>
  <c r="K223" i="6" s="1"/>
  <c r="J1861" i="6"/>
  <c r="K1861" i="6" s="1"/>
  <c r="L1861" i="6" s="1"/>
  <c r="J599" i="6"/>
  <c r="K599" i="6" s="1"/>
  <c r="J1548" i="6"/>
  <c r="K1548" i="6" s="1"/>
  <c r="J869" i="6"/>
  <c r="K869" i="6" s="1"/>
  <c r="J1276" i="6"/>
  <c r="K1276" i="6" s="1"/>
  <c r="J380" i="6"/>
  <c r="K380" i="6" s="1"/>
  <c r="J579" i="6"/>
  <c r="K579" i="6" s="1"/>
  <c r="J714" i="6"/>
  <c r="K714" i="6" s="1"/>
  <c r="J793" i="6"/>
  <c r="K793" i="6" s="1"/>
  <c r="J1064" i="6"/>
  <c r="K1064" i="6" s="1"/>
  <c r="J252" i="6"/>
  <c r="K252" i="6" s="1"/>
  <c r="J194" i="6"/>
  <c r="K194" i="6" s="1"/>
  <c r="J56" i="6"/>
  <c r="K56" i="6" s="1"/>
  <c r="J2045" i="6"/>
  <c r="K2045" i="6" s="1"/>
  <c r="J1336" i="6"/>
  <c r="K1336" i="6" s="1"/>
  <c r="J1732" i="6"/>
  <c r="K1732" i="6" s="1"/>
  <c r="J1181" i="6"/>
  <c r="K1181" i="6" s="1"/>
  <c r="L1181" i="6" s="1"/>
  <c r="J334" i="6"/>
  <c r="K334" i="6" s="1"/>
  <c r="J500" i="6"/>
  <c r="K500" i="6" s="1"/>
  <c r="J507" i="6"/>
  <c r="K507" i="6" s="1"/>
  <c r="J1233" i="6"/>
  <c r="K1233" i="6" s="1"/>
  <c r="J1120" i="6"/>
  <c r="K1120" i="6" s="1"/>
  <c r="L1120" i="6" s="1"/>
  <c r="J83" i="6"/>
  <c r="K83" i="6" s="1"/>
  <c r="J478" i="6"/>
  <c r="K478" i="6" s="1"/>
  <c r="J2172" i="6"/>
  <c r="K2172" i="6" s="1"/>
  <c r="J725" i="6"/>
  <c r="K725" i="6" s="1"/>
  <c r="J141" i="6"/>
  <c r="K141" i="6" s="1"/>
  <c r="L141" i="6" s="1"/>
  <c r="J378" i="6"/>
  <c r="K378" i="6" s="1"/>
  <c r="J664" i="6"/>
  <c r="K664" i="6" s="1"/>
  <c r="J337" i="6"/>
  <c r="K337" i="6" s="1"/>
  <c r="J1901" i="6"/>
  <c r="K1901" i="6" s="1"/>
  <c r="J1652" i="6"/>
  <c r="K1652" i="6" s="1"/>
  <c r="J1124" i="6"/>
  <c r="K1124" i="6" s="1"/>
  <c r="J427" i="6"/>
  <c r="K427" i="6" s="1"/>
  <c r="J897" i="6"/>
  <c r="K897" i="6" s="1"/>
  <c r="J292" i="6"/>
  <c r="K292" i="6" s="1"/>
  <c r="J160" i="6"/>
  <c r="K160" i="6" s="1"/>
  <c r="J983" i="6"/>
  <c r="K983" i="6" s="1"/>
  <c r="J1029" i="6"/>
  <c r="K1029" i="6" s="1"/>
  <c r="J668" i="6"/>
  <c r="K668" i="6" s="1"/>
  <c r="J938" i="6"/>
  <c r="K938" i="6" s="1"/>
  <c r="L938" i="6" s="1"/>
  <c r="J377" i="6"/>
  <c r="K377" i="6" s="1"/>
  <c r="J290" i="6"/>
  <c r="K290" i="6" s="1"/>
  <c r="J493" i="6"/>
  <c r="K493" i="6" s="1"/>
  <c r="J1092" i="6"/>
  <c r="K1092" i="6" s="1"/>
  <c r="J580" i="6"/>
  <c r="K580" i="6" s="1"/>
  <c r="J1035" i="6"/>
  <c r="K1035" i="6" s="1"/>
  <c r="J523" i="6"/>
  <c r="K523" i="6" s="1"/>
  <c r="J978" i="6"/>
  <c r="K978" i="6" s="1"/>
  <c r="L978" i="6" s="1"/>
  <c r="J466" i="6"/>
  <c r="K466" i="6" s="1"/>
  <c r="J929" i="6"/>
  <c r="K929" i="6" s="1"/>
  <c r="J417" i="6"/>
  <c r="K417" i="6" s="1"/>
  <c r="L417" i="6" s="1"/>
  <c r="J880" i="6"/>
  <c r="K880" i="6" s="1"/>
  <c r="J368" i="6"/>
  <c r="K368" i="6" s="1"/>
  <c r="J291" i="6"/>
  <c r="K291" i="6" s="1"/>
  <c r="J138" i="6"/>
  <c r="K138" i="6" s="1"/>
  <c r="J320" i="6"/>
  <c r="K320" i="6" s="1"/>
  <c r="J159" i="6"/>
  <c r="K159" i="6" s="1"/>
  <c r="L159" i="6" s="1"/>
  <c r="J2181" i="6"/>
  <c r="K2181" i="6" s="1"/>
  <c r="L2181" i="6" s="1"/>
  <c r="J1669" i="6"/>
  <c r="K1669" i="6" s="1"/>
  <c r="J855" i="6"/>
  <c r="K855" i="6" s="1"/>
  <c r="L855" i="6" s="1"/>
  <c r="J1932" i="6"/>
  <c r="K1932" i="6" s="1"/>
  <c r="L1932" i="6" s="1"/>
  <c r="J1420" i="6"/>
  <c r="K1420" i="6" s="1"/>
  <c r="J1125" i="6"/>
  <c r="K1125" i="6" s="1"/>
  <c r="L1125" i="6" s="1"/>
  <c r="J613" i="6"/>
  <c r="K613" i="6" s="1"/>
  <c r="J1212" i="6"/>
  <c r="K1212" i="6" s="1"/>
  <c r="J700" i="6"/>
  <c r="K700" i="6" s="1"/>
  <c r="J1155" i="6"/>
  <c r="K1155" i="6" s="1"/>
  <c r="J643" i="6"/>
  <c r="K643" i="6" s="1"/>
  <c r="L643" i="6" s="1"/>
  <c r="J1098" i="6"/>
  <c r="K1098" i="6" s="1"/>
  <c r="L1098" i="6" s="1"/>
  <c r="J586" i="6"/>
  <c r="K586" i="6" s="1"/>
  <c r="J1049" i="6"/>
  <c r="K1049" i="6" s="1"/>
  <c r="J537" i="6"/>
  <c r="K537" i="6" s="1"/>
  <c r="J1000" i="6"/>
  <c r="K1000" i="6" s="1"/>
  <c r="J488" i="6"/>
  <c r="K488" i="6" s="1"/>
  <c r="J60" i="6"/>
  <c r="K60" i="6" s="1"/>
  <c r="J258" i="6"/>
  <c r="K258" i="6" s="1"/>
  <c r="J97" i="6"/>
  <c r="K97" i="6" s="1"/>
  <c r="J279" i="6"/>
  <c r="K279" i="6" s="1"/>
  <c r="J2301" i="6"/>
  <c r="K2301" i="6" s="1"/>
  <c r="J1789" i="6"/>
  <c r="K1789" i="6" s="1"/>
  <c r="L1789" i="6" s="1"/>
  <c r="J1263" i="6"/>
  <c r="K1263" i="6" s="1"/>
  <c r="J2052" i="6"/>
  <c r="K2052" i="6" s="1"/>
  <c r="J1540" i="6"/>
  <c r="K1540" i="6" s="1"/>
  <c r="L1540" i="6" s="1"/>
  <c r="J309" i="6"/>
  <c r="K309" i="6" s="1"/>
  <c r="J733" i="6"/>
  <c r="K733" i="6" s="1"/>
  <c r="L733" i="6" s="1"/>
  <c r="J1332" i="6"/>
  <c r="K1332" i="6" s="1"/>
  <c r="J820" i="6"/>
  <c r="K820" i="6" s="1"/>
  <c r="J1147" i="6"/>
  <c r="K1147" i="6" s="1"/>
  <c r="J443" i="6"/>
  <c r="K443" i="6" s="1"/>
  <c r="J706" i="6"/>
  <c r="K706" i="6" s="1"/>
  <c r="L706" i="6" s="1"/>
  <c r="J1041" i="6"/>
  <c r="K1041" i="6" s="1"/>
  <c r="J1184" i="6"/>
  <c r="K1184" i="6" s="1"/>
  <c r="J480" i="6"/>
  <c r="K480" i="6" s="1"/>
  <c r="J314" i="6"/>
  <c r="K314" i="6" s="1"/>
  <c r="L314" i="6" s="1"/>
  <c r="J335" i="6"/>
  <c r="K335" i="6" s="1"/>
  <c r="J1845" i="6"/>
  <c r="K1845" i="6" s="1"/>
  <c r="L1845" i="6" s="1"/>
  <c r="J2108" i="6"/>
  <c r="K2108" i="6" s="1"/>
  <c r="J566" i="6"/>
  <c r="K566" i="6" s="1"/>
  <c r="J46" i="6"/>
  <c r="K46" i="6" s="1"/>
  <c r="J364" i="6"/>
  <c r="K364" i="6" s="1"/>
  <c r="J166" i="6"/>
  <c r="K166" i="6" s="1"/>
  <c r="J1225" i="6"/>
  <c r="K1225" i="6" s="1"/>
  <c r="J1176" i="6"/>
  <c r="K1176" i="6" s="1"/>
  <c r="J236" i="6"/>
  <c r="K236" i="6" s="1"/>
  <c r="J273" i="6"/>
  <c r="K273" i="6" s="1"/>
  <c r="J958" i="6"/>
  <c r="K958" i="6" s="1"/>
  <c r="J1453" i="6"/>
  <c r="K1453" i="6" s="1"/>
  <c r="J1716" i="6"/>
  <c r="K1716" i="6" s="1"/>
  <c r="J909" i="6"/>
  <c r="K909" i="6" s="1"/>
  <c r="L909" i="6" s="1"/>
  <c r="J996" i="6"/>
  <c r="K996" i="6" s="1"/>
  <c r="J939" i="6"/>
  <c r="K939" i="6" s="1"/>
  <c r="L939" i="6" s="1"/>
  <c r="J882" i="6"/>
  <c r="K882" i="6" s="1"/>
  <c r="J833" i="6"/>
  <c r="K833" i="6" s="1"/>
  <c r="J784" i="6"/>
  <c r="K784" i="6" s="1"/>
  <c r="J195" i="6"/>
  <c r="K195" i="6" s="1"/>
  <c r="J224" i="6"/>
  <c r="K224" i="6" s="1"/>
  <c r="J2085" i="6"/>
  <c r="K2085" i="6" s="1"/>
  <c r="L2085" i="6" s="1"/>
  <c r="J471" i="6"/>
  <c r="K471" i="6" s="1"/>
  <c r="J1317" i="6"/>
  <c r="K1317" i="6" s="1"/>
  <c r="J517" i="6"/>
  <c r="K517" i="6" s="1"/>
  <c r="J604" i="6"/>
  <c r="K604" i="6" s="1"/>
  <c r="J547" i="6"/>
  <c r="K547" i="6" s="1"/>
  <c r="J490" i="6"/>
  <c r="K490" i="6" s="1"/>
  <c r="J441" i="6"/>
  <c r="K441" i="6" s="1"/>
  <c r="J392" i="6"/>
  <c r="K392" i="6" s="1"/>
  <c r="L392" i="6" s="1"/>
  <c r="J162" i="6"/>
  <c r="K162" i="6" s="1"/>
  <c r="J183" i="6"/>
  <c r="K183" i="6" s="1"/>
  <c r="J94" i="6"/>
  <c r="K94" i="6" s="1"/>
  <c r="J752" i="6"/>
  <c r="K752" i="6" s="1"/>
  <c r="L752" i="6" s="1"/>
  <c r="J324" i="6"/>
  <c r="K324" i="6" s="1"/>
  <c r="L324" i="6" s="1"/>
  <c r="J163" i="6"/>
  <c r="K163" i="6" s="1"/>
  <c r="J10" i="6"/>
  <c r="K10" i="6" s="1"/>
  <c r="J192" i="6"/>
  <c r="K192" i="6" s="1"/>
  <c r="L192" i="6" s="1"/>
  <c r="J31" i="6"/>
  <c r="K31" i="6" s="1"/>
  <c r="J2053" i="6"/>
  <c r="K2053" i="6" s="1"/>
  <c r="L2053" i="6" s="1"/>
  <c r="J1541" i="6"/>
  <c r="K1541" i="6" s="1"/>
  <c r="J310" i="6"/>
  <c r="K310" i="6" s="1"/>
  <c r="J1804" i="6"/>
  <c r="K1804" i="6" s="1"/>
  <c r="J1280" i="6"/>
  <c r="K1280" i="6" s="1"/>
  <c r="J997" i="6"/>
  <c r="K997" i="6" s="1"/>
  <c r="J485" i="6"/>
  <c r="K485" i="6" s="1"/>
  <c r="J1084" i="6"/>
  <c r="K1084" i="6" s="1"/>
  <c r="J572" i="6"/>
  <c r="K572" i="6" s="1"/>
  <c r="J1027" i="6"/>
  <c r="K1027" i="6" s="1"/>
  <c r="J515" i="6"/>
  <c r="K515" i="6" s="1"/>
  <c r="J970" i="6"/>
  <c r="K970" i="6" s="1"/>
  <c r="L970" i="6" s="1"/>
  <c r="J458" i="6"/>
  <c r="K458" i="6" s="1"/>
  <c r="J921" i="6"/>
  <c r="K921" i="6" s="1"/>
  <c r="J409" i="6"/>
  <c r="K409" i="6" s="1"/>
  <c r="J872" i="6"/>
  <c r="K872" i="6" s="1"/>
  <c r="J360" i="6"/>
  <c r="K360" i="6" s="1"/>
  <c r="J283" i="6"/>
  <c r="K283" i="6" s="1"/>
  <c r="J130" i="6"/>
  <c r="K130" i="6" s="1"/>
  <c r="J312" i="6"/>
  <c r="K312" i="6" s="1"/>
  <c r="J151" i="6"/>
  <c r="K151" i="6" s="1"/>
  <c r="J2173" i="6"/>
  <c r="K2173" i="6" s="1"/>
  <c r="J1661" i="6"/>
  <c r="K1661" i="6" s="1"/>
  <c r="L1661" i="6" s="1"/>
  <c r="J823" i="6"/>
  <c r="K823" i="6" s="1"/>
  <c r="L823" i="6" s="1"/>
  <c r="J1924" i="6"/>
  <c r="K1924" i="6" s="1"/>
  <c r="J1412" i="6"/>
  <c r="K1412" i="6" s="1"/>
  <c r="J1117" i="6"/>
  <c r="K1117" i="6" s="1"/>
  <c r="L1117" i="6" s="1"/>
  <c r="J605" i="6"/>
  <c r="K605" i="6" s="1"/>
  <c r="J1204" i="6"/>
  <c r="K1204" i="6" s="1"/>
  <c r="J692" i="6"/>
  <c r="K692" i="6" s="1"/>
  <c r="J955" i="6"/>
  <c r="K955" i="6" s="1"/>
  <c r="J1218" i="6"/>
  <c r="K1218" i="6" s="1"/>
  <c r="J578" i="6"/>
  <c r="K578" i="6" s="1"/>
  <c r="J849" i="6"/>
  <c r="K849" i="6" s="1"/>
  <c r="J1056" i="6"/>
  <c r="K1056" i="6" s="1"/>
  <c r="L1056" i="6" s="1"/>
  <c r="J244" i="6"/>
  <c r="K244" i="6" s="1"/>
  <c r="L244" i="6" s="1"/>
  <c r="J281" i="6"/>
  <c r="K281" i="6" s="1"/>
  <c r="J990" i="6"/>
  <c r="K990" i="6" s="1"/>
  <c r="J1461" i="6"/>
  <c r="K1461" i="6" s="1"/>
  <c r="J1724" i="6"/>
  <c r="K1724" i="6" s="1"/>
  <c r="J917" i="6"/>
  <c r="K917" i="6" s="1"/>
  <c r="J1004" i="6"/>
  <c r="K1004" i="6" s="1"/>
  <c r="L1004" i="6" s="1"/>
  <c r="J947" i="6"/>
  <c r="K947" i="6" s="1"/>
  <c r="L947" i="6" s="1"/>
  <c r="J890" i="6"/>
  <c r="K890" i="6" s="1"/>
  <c r="J841" i="6"/>
  <c r="K841" i="6" s="1"/>
  <c r="J792" i="6"/>
  <c r="K792" i="6" s="1"/>
  <c r="J203" i="6"/>
  <c r="K203" i="6" s="1"/>
  <c r="J232" i="6"/>
  <c r="K232" i="6" s="1"/>
  <c r="J2093" i="6"/>
  <c r="K2093" i="6" s="1"/>
  <c r="J503" i="6"/>
  <c r="K503" i="6" s="1"/>
  <c r="L503" i="6" s="1"/>
  <c r="J1326" i="6"/>
  <c r="K1326" i="6" s="1"/>
  <c r="J525" i="6"/>
  <c r="K525" i="6" s="1"/>
  <c r="J612" i="6"/>
  <c r="K612" i="6" s="1"/>
  <c r="J555" i="6"/>
  <c r="K555" i="6" s="1"/>
  <c r="J498" i="6"/>
  <c r="K498" i="6" s="1"/>
  <c r="J449" i="6"/>
  <c r="K449" i="6" s="1"/>
  <c r="J400" i="6"/>
  <c r="K400" i="6" s="1"/>
  <c r="J170" i="6"/>
  <c r="K170" i="6" s="1"/>
  <c r="J191" i="6"/>
  <c r="K191" i="6" s="1"/>
  <c r="J1701" i="6"/>
  <c r="K1701" i="6" s="1"/>
  <c r="L1701" i="6" s="1"/>
  <c r="J1964" i="6"/>
  <c r="K1964" i="6" s="1"/>
  <c r="L1964" i="6" s="1"/>
  <c r="J1157" i="6"/>
  <c r="K1157" i="6" s="1"/>
  <c r="L1157" i="6" s="1"/>
  <c r="J1244" i="6"/>
  <c r="K1244" i="6" s="1"/>
  <c r="J1187" i="6"/>
  <c r="K1187" i="6" s="1"/>
  <c r="J1130" i="6"/>
  <c r="K1130" i="6" s="1"/>
  <c r="J1081" i="6"/>
  <c r="K1081" i="6" s="1"/>
  <c r="L1081" i="6" s="1"/>
  <c r="J1032" i="6"/>
  <c r="K1032" i="6" s="1"/>
  <c r="L1032" i="6" s="1"/>
  <c r="J92" i="6"/>
  <c r="K92" i="6" s="1"/>
  <c r="L92" i="6" s="1"/>
  <c r="J129" i="6"/>
  <c r="K129" i="6" s="1"/>
  <c r="J37" i="6"/>
  <c r="K37" i="6" s="1"/>
  <c r="J737" i="6"/>
  <c r="K737" i="6" s="1"/>
  <c r="J1200" i="6"/>
  <c r="K1200" i="6" s="1"/>
  <c r="J688" i="6"/>
  <c r="K688" i="6" s="1"/>
  <c r="J260" i="6"/>
  <c r="K260" i="6" s="1"/>
  <c r="J99" i="6"/>
  <c r="K99" i="6" s="1"/>
  <c r="J297" i="6"/>
  <c r="K297" i="6" s="1"/>
  <c r="L297" i="6" s="1"/>
  <c r="J128" i="6"/>
  <c r="K128" i="6" s="1"/>
  <c r="J1054" i="6"/>
  <c r="K1054" i="6" s="1"/>
  <c r="J1989" i="6"/>
  <c r="K1989" i="6" s="1"/>
  <c r="L1989" i="6" s="1"/>
  <c r="J1477" i="6"/>
  <c r="K1477" i="6" s="1"/>
  <c r="J2252" i="6"/>
  <c r="K2252" i="6" s="1"/>
  <c r="J1740" i="6"/>
  <c r="K1740" i="6" s="1"/>
  <c r="L1740" i="6" s="1"/>
  <c r="J1142" i="6"/>
  <c r="K1142" i="6" s="1"/>
  <c r="J933" i="6"/>
  <c r="K933" i="6" s="1"/>
  <c r="J421" i="6"/>
  <c r="K421" i="6" s="1"/>
  <c r="L421" i="6" s="1"/>
  <c r="J1020" i="6"/>
  <c r="K1020" i="6" s="1"/>
  <c r="J508" i="6"/>
  <c r="K508" i="6" s="1"/>
  <c r="J963" i="6"/>
  <c r="K963" i="6" s="1"/>
  <c r="J451" i="6"/>
  <c r="K451" i="6" s="1"/>
  <c r="J906" i="6"/>
  <c r="K906" i="6" s="1"/>
  <c r="J394" i="6"/>
  <c r="K394" i="6" s="1"/>
  <c r="J857" i="6"/>
  <c r="K857" i="6" s="1"/>
  <c r="J318" i="6"/>
  <c r="K318" i="6" s="1"/>
  <c r="L318" i="6" s="1"/>
  <c r="J808" i="6"/>
  <c r="K808" i="6" s="1"/>
  <c r="J125" i="6"/>
  <c r="K125" i="6" s="1"/>
  <c r="J219" i="6"/>
  <c r="K219" i="6" s="1"/>
  <c r="L219" i="6" s="1"/>
  <c r="J66" i="6"/>
  <c r="K66" i="6" s="1"/>
  <c r="J248" i="6"/>
  <c r="K248" i="6" s="1"/>
  <c r="J87" i="6"/>
  <c r="K87" i="6" s="1"/>
  <c r="J2109" i="6"/>
  <c r="K2109" i="6" s="1"/>
  <c r="L2109" i="6" s="1"/>
  <c r="J1597" i="6"/>
  <c r="K1597" i="6" s="1"/>
  <c r="J567" i="6"/>
  <c r="K567" i="6" s="1"/>
  <c r="J1860" i="6"/>
  <c r="K1860" i="6" s="1"/>
  <c r="L1860" i="6" s="1"/>
  <c r="J1344" i="6"/>
  <c r="K1344" i="6" s="1"/>
  <c r="J1053" i="6"/>
  <c r="K1053" i="6" s="1"/>
  <c r="J541" i="6"/>
  <c r="K541" i="6" s="1"/>
  <c r="L541" i="6" s="1"/>
  <c r="J1140" i="6"/>
  <c r="K1140" i="6" s="1"/>
  <c r="J564" i="6"/>
  <c r="K564" i="6" s="1"/>
  <c r="J827" i="6"/>
  <c r="K827" i="6" s="1"/>
  <c r="J1154" i="6"/>
  <c r="K1154" i="6" s="1"/>
  <c r="J450" i="6"/>
  <c r="K450" i="6" s="1"/>
  <c r="J721" i="6"/>
  <c r="K721" i="6" s="1"/>
  <c r="L721" i="6" s="1"/>
  <c r="J992" i="6"/>
  <c r="K992" i="6" s="1"/>
  <c r="J180" i="6"/>
  <c r="K180" i="6" s="1"/>
  <c r="J217" i="6"/>
  <c r="K217" i="6" s="1"/>
  <c r="J734" i="6"/>
  <c r="K734" i="6" s="1"/>
  <c r="L734" i="6" s="1"/>
  <c r="J1397" i="6"/>
  <c r="K1397" i="6" s="1"/>
  <c r="J1660" i="6"/>
  <c r="K1660" i="6" s="1"/>
  <c r="J853" i="6"/>
  <c r="K853" i="6" s="1"/>
  <c r="J940" i="6"/>
  <c r="K940" i="6" s="1"/>
  <c r="J883" i="6"/>
  <c r="K883" i="6" s="1"/>
  <c r="J826" i="6"/>
  <c r="K826" i="6" s="1"/>
  <c r="J777" i="6"/>
  <c r="K777" i="6" s="1"/>
  <c r="L777" i="6" s="1"/>
  <c r="J728" i="6"/>
  <c r="K728" i="6" s="1"/>
  <c r="J139" i="6"/>
  <c r="K139" i="6" s="1"/>
  <c r="J168" i="6"/>
  <c r="K168" i="6" s="1"/>
  <c r="J2029" i="6"/>
  <c r="K2029" i="6" s="1"/>
  <c r="J2292" i="6"/>
  <c r="K2292" i="6" s="1"/>
  <c r="J1253" i="6"/>
  <c r="K1253" i="6" s="1"/>
  <c r="J461" i="6"/>
  <c r="K461" i="6" s="1"/>
  <c r="J548" i="6"/>
  <c r="K548" i="6" s="1"/>
  <c r="J491" i="6"/>
  <c r="K491" i="6" s="1"/>
  <c r="L491" i="6" s="1"/>
  <c r="J434" i="6"/>
  <c r="K434" i="6" s="1"/>
  <c r="J385" i="6"/>
  <c r="K385" i="6" s="1"/>
  <c r="J285" i="6"/>
  <c r="K285" i="6" s="1"/>
  <c r="J106" i="6"/>
  <c r="K106" i="6" s="1"/>
  <c r="L106" i="6" s="1"/>
  <c r="J127" i="6"/>
  <c r="K127" i="6" s="1"/>
  <c r="J1637" i="6"/>
  <c r="K1637" i="6" s="1"/>
  <c r="J1900" i="6"/>
  <c r="K1900" i="6" s="1"/>
  <c r="J1093" i="6"/>
  <c r="K1093" i="6" s="1"/>
  <c r="J1180" i="6"/>
  <c r="K1180" i="6" s="1"/>
  <c r="L1180" i="6" s="1"/>
  <c r="J1123" i="6"/>
  <c r="K1123" i="6" s="1"/>
  <c r="J1066" i="6"/>
  <c r="K1066" i="6" s="1"/>
  <c r="J1017" i="6"/>
  <c r="K1017" i="6" s="1"/>
  <c r="L1017" i="6" s="1"/>
  <c r="J968" i="6"/>
  <c r="K968" i="6" s="1"/>
  <c r="J28" i="6"/>
  <c r="K28" i="6" s="1"/>
  <c r="J628" i="6"/>
  <c r="K628" i="6" s="1"/>
  <c r="J1083" i="6"/>
  <c r="K1083" i="6" s="1"/>
  <c r="L1083" i="6" s="1"/>
  <c r="J571" i="6"/>
  <c r="K571" i="6" s="1"/>
  <c r="J1026" i="6"/>
  <c r="K1026" i="6" s="1"/>
  <c r="L1026" i="6" s="1"/>
  <c r="J514" i="6"/>
  <c r="K514" i="6" s="1"/>
  <c r="J977" i="6"/>
  <c r="K977" i="6" s="1"/>
  <c r="L977" i="6" s="1"/>
  <c r="J465" i="6"/>
  <c r="K465" i="6" s="1"/>
  <c r="J928" i="6"/>
  <c r="K928" i="6" s="1"/>
  <c r="J416" i="6"/>
  <c r="K416" i="6" s="1"/>
  <c r="L416" i="6" s="1"/>
  <c r="J339" i="6"/>
  <c r="K339" i="6" s="1"/>
  <c r="J186" i="6"/>
  <c r="K186" i="6" s="1"/>
  <c r="J25" i="6"/>
  <c r="K25" i="6" s="1"/>
  <c r="L25" i="6" s="1"/>
  <c r="J207" i="6"/>
  <c r="K207" i="6" s="1"/>
  <c r="J2229" i="6"/>
  <c r="K2229" i="6" s="1"/>
  <c r="J1717" i="6"/>
  <c r="K1717" i="6" s="1"/>
  <c r="L1717" i="6" s="1"/>
  <c r="J1047" i="6"/>
  <c r="K1047" i="6" s="1"/>
  <c r="J1980" i="6"/>
  <c r="K1980" i="6" s="1"/>
  <c r="J1468" i="6"/>
  <c r="K1468" i="6" s="1"/>
  <c r="J1173" i="6"/>
  <c r="K1173" i="6" s="1"/>
  <c r="J661" i="6"/>
  <c r="K661" i="6" s="1"/>
  <c r="J1260" i="6"/>
  <c r="K1260" i="6" s="1"/>
  <c r="L1260" i="6" s="1"/>
  <c r="J748" i="6"/>
  <c r="K748" i="6" s="1"/>
  <c r="J1203" i="6"/>
  <c r="K1203" i="6" s="1"/>
  <c r="J691" i="6"/>
  <c r="K691" i="6" s="1"/>
  <c r="J1146" i="6"/>
  <c r="K1146" i="6" s="1"/>
  <c r="L1146" i="6" s="1"/>
  <c r="J634" i="6"/>
  <c r="K634" i="6" s="1"/>
  <c r="L634" i="6" s="1"/>
  <c r="J1097" i="6"/>
  <c r="K1097" i="6" s="1"/>
  <c r="L1097" i="6" s="1"/>
  <c r="J585" i="6"/>
  <c r="K585" i="6" s="1"/>
  <c r="J1048" i="6"/>
  <c r="K1048" i="6" s="1"/>
  <c r="J536" i="6"/>
  <c r="K536" i="6" s="1"/>
  <c r="L536" i="6" s="1"/>
  <c r="J108" i="6"/>
  <c r="K108" i="6" s="1"/>
  <c r="L108" i="6" s="1"/>
  <c r="J306" i="6"/>
  <c r="K306" i="6" s="1"/>
  <c r="J145" i="6"/>
  <c r="K145" i="6" s="1"/>
  <c r="J327" i="6"/>
  <c r="K327" i="6" s="1"/>
  <c r="J446" i="6"/>
  <c r="K446" i="6" s="1"/>
  <c r="J1837" i="6"/>
  <c r="K1837" i="6" s="1"/>
  <c r="L1837" i="6" s="1"/>
  <c r="J1318" i="6"/>
  <c r="K1318" i="6" s="1"/>
  <c r="J2100" i="6"/>
  <c r="K2100" i="6" s="1"/>
  <c r="J1588" i="6"/>
  <c r="K1588" i="6" s="1"/>
  <c r="J534" i="6"/>
  <c r="K534" i="6" s="1"/>
  <c r="J781" i="6"/>
  <c r="K781" i="6" s="1"/>
  <c r="L781" i="6" s="1"/>
  <c r="J14" i="6"/>
  <c r="K14" i="6" s="1"/>
  <c r="J868" i="6"/>
  <c r="K868" i="6" s="1"/>
  <c r="J356" i="6"/>
  <c r="K356" i="6" s="1"/>
  <c r="J811" i="6"/>
  <c r="K811" i="6" s="1"/>
  <c r="J134" i="6"/>
  <c r="K134" i="6" s="1"/>
  <c r="J754" i="6"/>
  <c r="K754" i="6" s="1"/>
  <c r="J1217" i="6"/>
  <c r="K1217" i="6" s="1"/>
  <c r="J705" i="6"/>
  <c r="K705" i="6" s="1"/>
  <c r="J1168" i="6"/>
  <c r="K1168" i="6" s="1"/>
  <c r="J656" i="6"/>
  <c r="K656" i="6" s="1"/>
  <c r="J228" i="6"/>
  <c r="K228" i="6" s="1"/>
  <c r="J67" i="6"/>
  <c r="K67" i="6" s="1"/>
  <c r="J265" i="6"/>
  <c r="K265" i="6" s="1"/>
  <c r="J96" i="6"/>
  <c r="K96" i="6" s="1"/>
  <c r="L96" i="6" s="1"/>
  <c r="J926" i="6"/>
  <c r="K926" i="6" s="1"/>
  <c r="J1957" i="6"/>
  <c r="K1957" i="6" s="1"/>
  <c r="L1957" i="6" s="1"/>
  <c r="J1445" i="6"/>
  <c r="K1445" i="6" s="1"/>
  <c r="J2220" i="6"/>
  <c r="K2220" i="6" s="1"/>
  <c r="J1708" i="6"/>
  <c r="K1708" i="6" s="1"/>
  <c r="L1708" i="6" s="1"/>
  <c r="J1014" i="6"/>
  <c r="K1014" i="6" s="1"/>
  <c r="J901" i="6"/>
  <c r="K901" i="6" s="1"/>
  <c r="J389" i="6"/>
  <c r="K389" i="6" s="1"/>
  <c r="J988" i="6"/>
  <c r="K988" i="6" s="1"/>
  <c r="L988" i="6" s="1"/>
  <c r="J476" i="6"/>
  <c r="K476" i="6" s="1"/>
  <c r="J931" i="6"/>
  <c r="K931" i="6" s="1"/>
  <c r="J419" i="6"/>
  <c r="K419" i="6" s="1"/>
  <c r="J874" i="6"/>
  <c r="K874" i="6" s="1"/>
  <c r="J362" i="6"/>
  <c r="K362" i="6" s="1"/>
  <c r="L362" i="6" s="1"/>
  <c r="J825" i="6"/>
  <c r="K825" i="6" s="1"/>
  <c r="J190" i="6"/>
  <c r="K190" i="6" s="1"/>
  <c r="J776" i="6"/>
  <c r="K776" i="6" s="1"/>
  <c r="J348" i="6"/>
  <c r="K348" i="6" s="1"/>
  <c r="J187" i="6"/>
  <c r="K187" i="6" s="1"/>
  <c r="J34" i="6"/>
  <c r="K34" i="6" s="1"/>
  <c r="J216" i="6"/>
  <c r="K216" i="6" s="1"/>
  <c r="J55" i="6"/>
  <c r="K55" i="6" s="1"/>
  <c r="J401" i="6"/>
  <c r="K401" i="6" s="1"/>
  <c r="J864" i="6"/>
  <c r="K864" i="6" s="1"/>
  <c r="J349" i="6"/>
  <c r="K349" i="6" s="1"/>
  <c r="J275" i="6"/>
  <c r="K275" i="6" s="1"/>
  <c r="L275" i="6" s="1"/>
  <c r="J122" i="6"/>
  <c r="K122" i="6" s="1"/>
  <c r="J304" i="6"/>
  <c r="K304" i="6" s="1"/>
  <c r="L304" i="6" s="1"/>
  <c r="J143" i="6"/>
  <c r="K143" i="6" s="1"/>
  <c r="J2165" i="6"/>
  <c r="K2165" i="6" s="1"/>
  <c r="J1653" i="6"/>
  <c r="K1653" i="6" s="1"/>
  <c r="J791" i="6"/>
  <c r="K791" i="6" s="1"/>
  <c r="L791" i="6" s="1"/>
  <c r="J1916" i="6"/>
  <c r="K1916" i="6" s="1"/>
  <c r="L1916" i="6" s="1"/>
  <c r="J1404" i="6"/>
  <c r="K1404" i="6" s="1"/>
  <c r="J1109" i="6"/>
  <c r="K1109" i="6" s="1"/>
  <c r="J597" i="6"/>
  <c r="K597" i="6" s="1"/>
  <c r="L597" i="6" s="1"/>
  <c r="J1196" i="6"/>
  <c r="K1196" i="6" s="1"/>
  <c r="L1196" i="6" s="1"/>
  <c r="J684" i="6"/>
  <c r="K684" i="6" s="1"/>
  <c r="J1139" i="6"/>
  <c r="K1139" i="6" s="1"/>
  <c r="J627" i="6"/>
  <c r="K627" i="6" s="1"/>
  <c r="J1082" i="6"/>
  <c r="K1082" i="6" s="1"/>
  <c r="J570" i="6"/>
  <c r="K570" i="6" s="1"/>
  <c r="J1033" i="6"/>
  <c r="K1033" i="6" s="1"/>
  <c r="J521" i="6"/>
  <c r="K521" i="6" s="1"/>
  <c r="J984" i="6"/>
  <c r="K984" i="6" s="1"/>
  <c r="J472" i="6"/>
  <c r="K472" i="6" s="1"/>
  <c r="J44" i="6"/>
  <c r="K44" i="6" s="1"/>
  <c r="L44" i="6" s="1"/>
  <c r="J242" i="6"/>
  <c r="K242" i="6" s="1"/>
  <c r="J81" i="6"/>
  <c r="K81" i="6" s="1"/>
  <c r="L81" i="6" s="1"/>
  <c r="J263" i="6"/>
  <c r="K263" i="6" s="1"/>
  <c r="L263" i="6" s="1"/>
  <c r="J2285" i="6"/>
  <c r="K2285" i="6" s="1"/>
  <c r="J1773" i="6"/>
  <c r="K1773" i="6" s="1"/>
  <c r="L1773" i="6" s="1"/>
  <c r="J1245" i="6"/>
  <c r="K1245" i="6" s="1"/>
  <c r="J2036" i="6"/>
  <c r="K2036" i="6" s="1"/>
  <c r="L2036" i="6" s="1"/>
  <c r="J1524" i="6"/>
  <c r="K1524" i="6" s="1"/>
  <c r="L1524" i="6" s="1"/>
  <c r="J53" i="6"/>
  <c r="K53" i="6" s="1"/>
  <c r="J717" i="6"/>
  <c r="K717" i="6" s="1"/>
  <c r="L717" i="6" s="1"/>
  <c r="J1316" i="6"/>
  <c r="K1316" i="6" s="1"/>
  <c r="J804" i="6"/>
  <c r="K804" i="6" s="1"/>
  <c r="L804" i="6" s="1"/>
  <c r="J109" i="6"/>
  <c r="K109" i="6" s="1"/>
  <c r="J747" i="6"/>
  <c r="K747" i="6" s="1"/>
  <c r="J1202" i="6"/>
  <c r="K1202" i="6" s="1"/>
  <c r="L1202" i="6" s="1"/>
  <c r="J690" i="6"/>
  <c r="K690" i="6" s="1"/>
  <c r="J1153" i="6"/>
  <c r="K1153" i="6" s="1"/>
  <c r="J641" i="6"/>
  <c r="K641" i="6" s="1"/>
  <c r="J1104" i="6"/>
  <c r="K1104" i="6" s="1"/>
  <c r="L1104" i="6" s="1"/>
  <c r="J592" i="6"/>
  <c r="K592" i="6" s="1"/>
  <c r="J164" i="6"/>
  <c r="K164" i="6" s="1"/>
  <c r="L164" i="6" s="1"/>
  <c r="J3" i="6"/>
  <c r="K3" i="6" s="1"/>
  <c r="L3" i="6" s="1"/>
  <c r="J201" i="6"/>
  <c r="K201" i="6" s="1"/>
  <c r="J32" i="6"/>
  <c r="K32" i="6" s="1"/>
  <c r="L32" i="6" s="1"/>
  <c r="J670" i="6"/>
  <c r="K670" i="6" s="1"/>
  <c r="J1893" i="6"/>
  <c r="K1893" i="6" s="1"/>
  <c r="J1381" i="6"/>
  <c r="K1381" i="6" s="1"/>
  <c r="J2156" i="6"/>
  <c r="K2156" i="6" s="1"/>
  <c r="J1644" i="6"/>
  <c r="K1644" i="6" s="1"/>
  <c r="J758" i="6"/>
  <c r="K758" i="6" s="1"/>
  <c r="L758" i="6" s="1"/>
  <c r="J837" i="6"/>
  <c r="K837" i="6" s="1"/>
  <c r="J238" i="6"/>
  <c r="K238" i="6" s="1"/>
  <c r="J924" i="6"/>
  <c r="K924" i="6" s="1"/>
  <c r="J412" i="6"/>
  <c r="K412" i="6" s="1"/>
  <c r="J867" i="6"/>
  <c r="K867" i="6" s="1"/>
  <c r="J355" i="6"/>
  <c r="K355" i="6" s="1"/>
  <c r="L355" i="6" s="1"/>
  <c r="J810" i="6"/>
  <c r="K810" i="6" s="1"/>
  <c r="L810" i="6" s="1"/>
  <c r="J133" i="6"/>
  <c r="K133" i="6" s="1"/>
  <c r="J761" i="6"/>
  <c r="K761" i="6" s="1"/>
  <c r="L761" i="6" s="1"/>
  <c r="J1224" i="6"/>
  <c r="K1224" i="6" s="1"/>
  <c r="J712" i="6"/>
  <c r="K712" i="6" s="1"/>
  <c r="J284" i="6"/>
  <c r="K284" i="6" s="1"/>
  <c r="J123" i="6"/>
  <c r="K123" i="6" s="1"/>
  <c r="J321" i="6"/>
  <c r="K321" i="6" s="1"/>
  <c r="L321" i="6" s="1"/>
  <c r="J152" i="6"/>
  <c r="K152" i="6" s="1"/>
  <c r="J211" i="6"/>
  <c r="K211" i="6" s="1"/>
  <c r="J58" i="6"/>
  <c r="K58" i="6" s="1"/>
  <c r="J240" i="6"/>
  <c r="K240" i="6" s="1"/>
  <c r="J79" i="6"/>
  <c r="K79" i="6" s="1"/>
  <c r="J2101" i="6"/>
  <c r="K2101" i="6" s="1"/>
  <c r="L2101" i="6" s="1"/>
  <c r="J1589" i="6"/>
  <c r="K1589" i="6" s="1"/>
  <c r="J535" i="6"/>
  <c r="K535" i="6" s="1"/>
  <c r="J1852" i="6"/>
  <c r="K1852" i="6" s="1"/>
  <c r="L1852" i="6" s="1"/>
  <c r="J1335" i="6"/>
  <c r="K1335" i="6" s="1"/>
  <c r="J1045" i="6"/>
  <c r="K1045" i="6" s="1"/>
  <c r="L1045" i="6" s="1"/>
  <c r="J533" i="6"/>
  <c r="K533" i="6" s="1"/>
  <c r="J1132" i="6"/>
  <c r="K1132" i="6" s="1"/>
  <c r="J620" i="6"/>
  <c r="K620" i="6" s="1"/>
  <c r="L620" i="6" s="1"/>
  <c r="J1075" i="6"/>
  <c r="K1075" i="6" s="1"/>
  <c r="J563" i="6"/>
  <c r="K563" i="6" s="1"/>
  <c r="J1018" i="6"/>
  <c r="K1018" i="6" s="1"/>
  <c r="L1018" i="6" s="1"/>
  <c r="J506" i="6"/>
  <c r="K506" i="6" s="1"/>
  <c r="L506" i="6" s="1"/>
  <c r="J969" i="6"/>
  <c r="K969" i="6" s="1"/>
  <c r="J457" i="6"/>
  <c r="K457" i="6" s="1"/>
  <c r="L457" i="6" s="1"/>
  <c r="J920" i="6"/>
  <c r="K920" i="6" s="1"/>
  <c r="J408" i="6"/>
  <c r="K408" i="6" s="1"/>
  <c r="J331" i="6"/>
  <c r="K331" i="6" s="1"/>
  <c r="J178" i="6"/>
  <c r="K178" i="6" s="1"/>
  <c r="J17" i="6"/>
  <c r="K17" i="6" s="1"/>
  <c r="J199" i="6"/>
  <c r="K199" i="6" s="1"/>
  <c r="J2221" i="6"/>
  <c r="K2221" i="6" s="1"/>
  <c r="J1709" i="6"/>
  <c r="K1709" i="6" s="1"/>
  <c r="L1709" i="6" s="1"/>
  <c r="J1015" i="6"/>
  <c r="K1015" i="6" s="1"/>
  <c r="L1015" i="6" s="1"/>
  <c r="J1972" i="6"/>
  <c r="K1972" i="6" s="1"/>
  <c r="L1972" i="6" s="1"/>
  <c r="J1460" i="6"/>
  <c r="K1460" i="6" s="1"/>
  <c r="L1460" i="6" s="1"/>
  <c r="J1165" i="6"/>
  <c r="K1165" i="6" s="1"/>
  <c r="J653" i="6"/>
  <c r="K653" i="6" s="1"/>
  <c r="L653" i="6" s="1"/>
  <c r="J1252" i="6"/>
  <c r="K1252" i="6" s="1"/>
  <c r="J740" i="6"/>
  <c r="K740" i="6" s="1"/>
  <c r="L740" i="6" s="1"/>
  <c r="J1195" i="6"/>
  <c r="K1195" i="6" s="1"/>
  <c r="J683" i="6"/>
  <c r="K683" i="6" s="1"/>
  <c r="J1138" i="6"/>
  <c r="K1138" i="6" s="1"/>
  <c r="J626" i="6"/>
  <c r="K626" i="6" s="1"/>
  <c r="J1089" i="6"/>
  <c r="K1089" i="6" s="1"/>
  <c r="L1089" i="6" s="1"/>
  <c r="J577" i="6"/>
  <c r="K577" i="6" s="1"/>
  <c r="J1040" i="6"/>
  <c r="K1040" i="6" s="1"/>
  <c r="J528" i="6"/>
  <c r="K528" i="6" s="1"/>
  <c r="J100" i="6"/>
  <c r="K100" i="6" s="1"/>
  <c r="J298" i="6"/>
  <c r="K298" i="6" s="1"/>
  <c r="L298" i="6" s="1"/>
  <c r="J137" i="6"/>
  <c r="K137" i="6" s="1"/>
  <c r="J319" i="6"/>
  <c r="K319" i="6" s="1"/>
  <c r="J414" i="6"/>
  <c r="K414" i="6" s="1"/>
  <c r="J1829" i="6"/>
  <c r="K1829" i="6" s="1"/>
  <c r="J1309" i="6"/>
  <c r="K1309" i="6" s="1"/>
  <c r="J2092" i="6"/>
  <c r="K2092" i="6" s="1"/>
  <c r="J1580" i="6"/>
  <c r="K1580" i="6" s="1"/>
  <c r="L1580" i="6" s="1"/>
  <c r="J502" i="6"/>
  <c r="K502" i="6" s="1"/>
  <c r="L502" i="6" s="1"/>
  <c r="J773" i="6"/>
  <c r="K773" i="6" s="1"/>
  <c r="J1372" i="6"/>
  <c r="K1372" i="6" s="1"/>
  <c r="J860" i="6"/>
  <c r="K860" i="6" s="1"/>
  <c r="J333" i="6"/>
  <c r="K333" i="6" s="1"/>
  <c r="L333" i="6" s="1"/>
  <c r="J803" i="6"/>
  <c r="K803" i="6" s="1"/>
  <c r="J102" i="6"/>
  <c r="K102" i="6" s="1"/>
  <c r="J746" i="6"/>
  <c r="K746" i="6" s="1"/>
  <c r="J1209" i="6"/>
  <c r="K1209" i="6" s="1"/>
  <c r="J697" i="6"/>
  <c r="K697" i="6" s="1"/>
  <c r="L697" i="6" s="1"/>
  <c r="J1160" i="6"/>
  <c r="K1160" i="6" s="1"/>
  <c r="J648" i="6"/>
  <c r="K648" i="6" s="1"/>
  <c r="J220" i="6"/>
  <c r="K220" i="6" s="1"/>
  <c r="L220" i="6" s="1"/>
  <c r="J59" i="6"/>
  <c r="K59" i="6" s="1"/>
  <c r="J257" i="6"/>
  <c r="K257" i="6" s="1"/>
  <c r="J88" i="6"/>
  <c r="K88" i="6" s="1"/>
  <c r="J436" i="6"/>
  <c r="K436" i="6" s="1"/>
  <c r="L436" i="6" s="1"/>
  <c r="J891" i="6"/>
  <c r="K891" i="6" s="1"/>
  <c r="J379" i="6"/>
  <c r="K379" i="6" s="1"/>
  <c r="J834" i="6"/>
  <c r="K834" i="6" s="1"/>
  <c r="J229" i="6"/>
  <c r="K229" i="6" s="1"/>
  <c r="J785" i="6"/>
  <c r="K785" i="6" s="1"/>
  <c r="J30" i="6"/>
  <c r="K30" i="6" s="1"/>
  <c r="J736" i="6"/>
  <c r="K736" i="6" s="1"/>
  <c r="J308" i="6"/>
  <c r="K308" i="6" s="1"/>
  <c r="J147" i="6"/>
  <c r="K147" i="6" s="1"/>
  <c r="J345" i="6"/>
  <c r="K345" i="6" s="1"/>
  <c r="J176" i="6"/>
  <c r="K176" i="6" s="1"/>
  <c r="J15" i="6"/>
  <c r="K15" i="6" s="1"/>
  <c r="J2037" i="6"/>
  <c r="K2037" i="6" s="1"/>
  <c r="J1525" i="6"/>
  <c r="K1525" i="6" s="1"/>
  <c r="L1525" i="6" s="1"/>
  <c r="J54" i="6"/>
  <c r="K54" i="6" s="1"/>
  <c r="J1788" i="6"/>
  <c r="K1788" i="6" s="1"/>
  <c r="L1788" i="6" s="1"/>
  <c r="J1262" i="6"/>
  <c r="K1262" i="6" s="1"/>
  <c r="J981" i="6"/>
  <c r="K981" i="6" s="1"/>
  <c r="L981" i="6" s="1"/>
  <c r="J469" i="6"/>
  <c r="K469" i="6" s="1"/>
  <c r="J1068" i="6"/>
  <c r="K1068" i="6" s="1"/>
  <c r="J556" i="6"/>
  <c r="K556" i="6" s="1"/>
  <c r="J1011" i="6"/>
  <c r="K1011" i="6" s="1"/>
  <c r="L1011" i="6" s="1"/>
  <c r="J499" i="6"/>
  <c r="K499" i="6" s="1"/>
  <c r="L499" i="6" s="1"/>
  <c r="J954" i="6"/>
  <c r="K954" i="6" s="1"/>
  <c r="J442" i="6"/>
  <c r="K442" i="6" s="1"/>
  <c r="J905" i="6"/>
  <c r="K905" i="6" s="1"/>
  <c r="J393" i="6"/>
  <c r="K393" i="6" s="1"/>
  <c r="L393" i="6" s="1"/>
  <c r="J856" i="6"/>
  <c r="K856" i="6" s="1"/>
  <c r="J317" i="6"/>
  <c r="K317" i="6" s="1"/>
  <c r="J267" i="6"/>
  <c r="K267" i="6" s="1"/>
  <c r="J114" i="6"/>
  <c r="K114" i="6" s="1"/>
  <c r="J296" i="6"/>
  <c r="K296" i="6" s="1"/>
  <c r="J135" i="6"/>
  <c r="K135" i="6" s="1"/>
  <c r="J2157" i="6"/>
  <c r="K2157" i="6" s="1"/>
  <c r="J1645" i="6"/>
  <c r="K1645" i="6" s="1"/>
  <c r="L1645" i="6" s="1"/>
  <c r="J759" i="6"/>
  <c r="K759" i="6" s="1"/>
  <c r="J1908" i="6"/>
  <c r="K1908" i="6" s="1"/>
  <c r="L1908" i="6" s="1"/>
  <c r="J1396" i="6"/>
  <c r="K1396" i="6" s="1"/>
  <c r="J1101" i="6"/>
  <c r="K1101" i="6" s="1"/>
  <c r="J589" i="6"/>
  <c r="K589" i="6" s="1"/>
  <c r="J1188" i="6"/>
  <c r="K1188" i="6" s="1"/>
  <c r="J676" i="6"/>
  <c r="K676" i="6" s="1"/>
  <c r="J1131" i="6"/>
  <c r="K1131" i="6" s="1"/>
  <c r="J619" i="6"/>
  <c r="K619" i="6" s="1"/>
  <c r="J1074" i="6"/>
  <c r="K1074" i="6" s="1"/>
  <c r="L1074" i="6" s="1"/>
  <c r="J562" i="6"/>
  <c r="K562" i="6" s="1"/>
  <c r="J1025" i="6"/>
  <c r="K1025" i="6" s="1"/>
  <c r="L1025" i="6" s="1"/>
  <c r="J513" i="6"/>
  <c r="K513" i="6" s="1"/>
  <c r="J976" i="6"/>
  <c r="K976" i="6" s="1"/>
  <c r="J464" i="6"/>
  <c r="K464" i="6" s="1"/>
  <c r="J36" i="6"/>
  <c r="K36" i="6" s="1"/>
  <c r="J234" i="6"/>
  <c r="K234" i="6" s="1"/>
  <c r="J73" i="6"/>
  <c r="K73" i="6" s="1"/>
  <c r="J255" i="6"/>
  <c r="K255" i="6" s="1"/>
  <c r="J2277" i="6"/>
  <c r="K2277" i="6" s="1"/>
  <c r="J1765" i="6"/>
  <c r="K1765" i="6" s="1"/>
  <c r="L1765" i="6" s="1"/>
  <c r="J1234" i="6"/>
  <c r="K1234" i="6" s="1"/>
  <c r="J2028" i="6"/>
  <c r="K2028" i="6" s="1"/>
  <c r="L2028" i="6" s="1"/>
  <c r="J1516" i="6"/>
  <c r="K1516" i="6" s="1"/>
  <c r="J1221" i="6"/>
  <c r="K1221" i="6" s="1"/>
  <c r="L1221" i="6" s="1"/>
  <c r="J709" i="6"/>
  <c r="K709" i="6" s="1"/>
  <c r="J1308" i="6"/>
  <c r="K1308" i="6" s="1"/>
  <c r="J796" i="6"/>
  <c r="K796" i="6" s="1"/>
  <c r="J77" i="6"/>
  <c r="K77" i="6" s="1"/>
  <c r="J739" i="6"/>
  <c r="K739" i="6" s="1"/>
  <c r="J1194" i="6"/>
  <c r="K1194" i="6" s="1"/>
  <c r="L1194" i="6" s="1"/>
  <c r="J682" i="6"/>
  <c r="K682" i="6" s="1"/>
  <c r="J1145" i="6"/>
  <c r="K1145" i="6" s="1"/>
  <c r="J633" i="6"/>
  <c r="K633" i="6" s="1"/>
  <c r="J1096" i="6"/>
  <c r="K1096" i="6" s="1"/>
  <c r="L1096" i="6" s="1"/>
  <c r="J584" i="6"/>
  <c r="K584" i="6" s="1"/>
  <c r="J156" i="6"/>
  <c r="K156" i="6" s="1"/>
  <c r="J354" i="6"/>
  <c r="K354" i="6" s="1"/>
  <c r="L354" i="6" s="1"/>
  <c r="J193" i="6"/>
  <c r="K193" i="6" s="1"/>
  <c r="L193" i="6" s="1"/>
  <c r="D34" i="7"/>
  <c r="H34" i="7" s="1"/>
  <c r="H9" i="7"/>
  <c r="D21" i="7"/>
  <c r="D36" i="7"/>
  <c r="D40" i="7"/>
  <c r="D35" i="7"/>
  <c r="D30" i="7"/>
  <c r="D25" i="7"/>
  <c r="D20" i="7"/>
  <c r="D31" i="7"/>
  <c r="D18" i="7"/>
  <c r="D39" i="7"/>
  <c r="D29" i="7"/>
  <c r="D24" i="7"/>
  <c r="D19" i="7"/>
  <c r="D23" i="7"/>
  <c r="D38" i="7"/>
  <c r="D33" i="7"/>
  <c r="D28" i="7"/>
  <c r="D37" i="7"/>
  <c r="D26" i="7"/>
  <c r="D32" i="7"/>
  <c r="D27" i="7"/>
  <c r="D22" i="7"/>
  <c r="D17" i="7"/>
  <c r="E153" i="3"/>
  <c r="E152" i="3"/>
  <c r="E151" i="3"/>
  <c r="G99" i="8" s="1"/>
  <c r="E149" i="3"/>
  <c r="E148" i="3"/>
  <c r="E147" i="3"/>
  <c r="E145" i="3"/>
  <c r="E144" i="3"/>
  <c r="E143" i="3"/>
  <c r="E141" i="3"/>
  <c r="E140" i="3"/>
  <c r="E139" i="3"/>
  <c r="E138" i="3"/>
  <c r="G932" i="8" s="1"/>
  <c r="E137" i="3"/>
  <c r="E136" i="3"/>
  <c r="E135" i="3"/>
  <c r="E134" i="3"/>
  <c r="E133" i="3"/>
  <c r="G82" i="8" s="1"/>
  <c r="E132" i="3"/>
  <c r="E131" i="3"/>
  <c r="G143" i="8" s="1"/>
  <c r="E130" i="3"/>
  <c r="E129" i="3"/>
  <c r="E128" i="3"/>
  <c r="E127" i="3"/>
  <c r="E126" i="3"/>
  <c r="E125" i="3"/>
  <c r="E124" i="3"/>
  <c r="G984" i="8" s="1"/>
  <c r="E123" i="3"/>
  <c r="E122" i="3"/>
  <c r="E121" i="3"/>
  <c r="E120" i="3"/>
  <c r="E119" i="3"/>
  <c r="G164" i="8" s="1"/>
  <c r="E118" i="3"/>
  <c r="E117" i="3"/>
  <c r="E116" i="3"/>
  <c r="E115" i="3"/>
  <c r="E114" i="3"/>
  <c r="G66" i="8" s="1"/>
  <c r="E113" i="3"/>
  <c r="E112" i="3"/>
  <c r="E111" i="3"/>
  <c r="E110" i="3"/>
  <c r="G429" i="8" s="1"/>
  <c r="E109" i="3"/>
  <c r="G981" i="8" s="1"/>
  <c r="E108" i="3"/>
  <c r="E107" i="3"/>
  <c r="G428" i="8" s="1"/>
  <c r="E106" i="3"/>
  <c r="G87" i="8" s="1"/>
  <c r="E105" i="3"/>
  <c r="G914" i="8" s="1"/>
  <c r="E104" i="3"/>
  <c r="E103" i="3"/>
  <c r="E102" i="3"/>
  <c r="E101" i="3"/>
  <c r="E100" i="3"/>
  <c r="E99" i="3"/>
  <c r="G515" i="8" s="1"/>
  <c r="E98" i="3"/>
  <c r="E97" i="3"/>
  <c r="E96" i="3"/>
  <c r="G243" i="8" s="1"/>
  <c r="E95" i="3"/>
  <c r="E94" i="3"/>
  <c r="G187" i="8" s="1"/>
  <c r="E93" i="3"/>
  <c r="E92" i="3"/>
  <c r="E91" i="3"/>
  <c r="E90" i="3"/>
  <c r="E89" i="3"/>
  <c r="E88" i="3"/>
  <c r="E87" i="3"/>
  <c r="E86" i="3"/>
  <c r="G426" i="8" s="1"/>
  <c r="E85" i="3"/>
  <c r="G629" i="8" s="1"/>
  <c r="E84" i="3"/>
  <c r="G628" i="8" s="1"/>
  <c r="E83" i="3"/>
  <c r="E82" i="3"/>
  <c r="E81" i="3"/>
  <c r="G129" i="8" s="1"/>
  <c r="E80" i="3"/>
  <c r="E79" i="3"/>
  <c r="E78" i="3"/>
  <c r="E77" i="3"/>
  <c r="E76" i="3"/>
  <c r="E75" i="3"/>
  <c r="E74" i="3"/>
  <c r="E73" i="3"/>
  <c r="E72" i="3"/>
  <c r="G625" i="8" s="1"/>
  <c r="E71" i="3"/>
  <c r="E70" i="3"/>
  <c r="G423" i="8" s="1"/>
  <c r="E69" i="3"/>
  <c r="E68" i="3"/>
  <c r="G173" i="8" s="1"/>
  <c r="E67" i="3"/>
  <c r="E66" i="3"/>
  <c r="E65" i="3"/>
  <c r="E64" i="3"/>
  <c r="G96" i="8" s="1"/>
  <c r="E63" i="3"/>
  <c r="G327" i="8" s="1"/>
  <c r="E62" i="3"/>
  <c r="G128" i="8" s="1"/>
  <c r="E61" i="3"/>
  <c r="E60" i="3"/>
  <c r="E59" i="3"/>
  <c r="G242" i="8" s="1"/>
  <c r="E58" i="3"/>
  <c r="E57" i="3"/>
  <c r="E56" i="3"/>
  <c r="E55" i="3"/>
  <c r="E54" i="3"/>
  <c r="E53" i="3"/>
  <c r="E52" i="3"/>
  <c r="E51" i="3"/>
  <c r="E50" i="3"/>
  <c r="E49" i="3"/>
  <c r="E48" i="3"/>
  <c r="G298" i="8" s="1"/>
  <c r="E47" i="3"/>
  <c r="E46" i="3"/>
  <c r="E45" i="3"/>
  <c r="E44" i="3"/>
  <c r="E43" i="3"/>
  <c r="G899" i="8" s="1"/>
  <c r="E42" i="3"/>
  <c r="E41" i="3"/>
  <c r="G162" i="8" s="1"/>
  <c r="E40" i="3"/>
  <c r="E39" i="3"/>
  <c r="E38" i="3"/>
  <c r="E37" i="3"/>
  <c r="G149" i="8" s="1"/>
  <c r="E36" i="3"/>
  <c r="E35" i="3"/>
  <c r="E34" i="3"/>
  <c r="E33" i="3"/>
  <c r="E32" i="3"/>
  <c r="E31" i="3"/>
  <c r="G139" i="8" s="1"/>
  <c r="E30" i="3"/>
  <c r="E29" i="3"/>
  <c r="E28" i="3"/>
  <c r="E27" i="3"/>
  <c r="E26" i="3"/>
  <c r="E25" i="3"/>
  <c r="E24" i="3"/>
  <c r="E23" i="3"/>
  <c r="G194" i="8" s="1"/>
  <c r="E22" i="3"/>
  <c r="E21" i="3"/>
  <c r="E20" i="3"/>
  <c r="E19" i="3"/>
  <c r="G466" i="8" s="1"/>
  <c r="E18" i="3"/>
  <c r="E17" i="3"/>
  <c r="G55" i="8" s="1"/>
  <c r="E16" i="3"/>
  <c r="E15" i="3"/>
  <c r="E14" i="3"/>
  <c r="E13" i="3"/>
  <c r="E12" i="3"/>
  <c r="E11" i="3"/>
  <c r="G95" i="8" s="1"/>
  <c r="E10" i="3"/>
  <c r="E9" i="3"/>
  <c r="E8" i="3"/>
  <c r="E7" i="3"/>
  <c r="E6" i="3"/>
  <c r="E5" i="3"/>
  <c r="E4" i="3"/>
  <c r="E3" i="3"/>
  <c r="E2" i="3"/>
  <c r="G42" i="8" l="1"/>
  <c r="G39" i="8"/>
  <c r="N39" i="8"/>
  <c r="G340" i="8"/>
  <c r="G536" i="8"/>
  <c r="N536" i="8"/>
  <c r="G250" i="8"/>
  <c r="G287" i="8"/>
  <c r="N287" i="8"/>
  <c r="G138" i="8"/>
  <c r="G118" i="8"/>
  <c r="G687" i="8"/>
  <c r="G1114" i="8"/>
  <c r="N1114" i="8"/>
  <c r="G691" i="8"/>
  <c r="G1122" i="8"/>
  <c r="N1122" i="8"/>
  <c r="G234" i="8"/>
  <c r="G209" i="8"/>
  <c r="N209" i="8"/>
  <c r="G420" i="8"/>
  <c r="G213" i="8"/>
  <c r="N213" i="8"/>
  <c r="G421" i="8"/>
  <c r="G614" i="8"/>
  <c r="N614" i="8"/>
  <c r="G279" i="8"/>
  <c r="G231" i="8"/>
  <c r="G422" i="8"/>
  <c r="G967" i="8"/>
  <c r="N967" i="8"/>
  <c r="G94" i="8"/>
  <c r="G71" i="8"/>
  <c r="G62" i="8"/>
  <c r="N437" i="8"/>
  <c r="G437" i="8"/>
  <c r="G328" i="8"/>
  <c r="G438" i="8"/>
  <c r="N438" i="8"/>
  <c r="G226" i="8"/>
  <c r="G306" i="8"/>
  <c r="N306" i="8"/>
  <c r="G263" i="8"/>
  <c r="G380" i="8"/>
  <c r="N380" i="8"/>
  <c r="G427" i="8"/>
  <c r="G977" i="8"/>
  <c r="N977" i="8"/>
  <c r="G913" i="8"/>
  <c r="G501" i="8"/>
  <c r="I981" i="8"/>
  <c r="K981" i="8" s="1"/>
  <c r="J981" i="8"/>
  <c r="L981" i="8" s="1"/>
  <c r="G135" i="8"/>
  <c r="G124" i="8"/>
  <c r="G51" i="8"/>
  <c r="G50" i="8"/>
  <c r="G97" i="8"/>
  <c r="G255" i="8"/>
  <c r="N255" i="8"/>
  <c r="G63" i="8"/>
  <c r="G41" i="8"/>
  <c r="N41" i="8"/>
  <c r="G199" i="8"/>
  <c r="G336" i="8"/>
  <c r="N336" i="8"/>
  <c r="G228" i="8"/>
  <c r="G442" i="8"/>
  <c r="N442" i="8"/>
  <c r="G282" i="8"/>
  <c r="G443" i="8"/>
  <c r="N443" i="8"/>
  <c r="G301" i="8"/>
  <c r="G337" i="8"/>
  <c r="N337" i="8"/>
  <c r="G333" i="8"/>
  <c r="G216" i="8"/>
  <c r="N216" i="8"/>
  <c r="G148" i="8"/>
  <c r="G115" i="8"/>
  <c r="N115" i="8"/>
  <c r="G76" i="8"/>
  <c r="G121" i="8"/>
  <c r="N121" i="8"/>
  <c r="G455" i="8"/>
  <c r="G399" i="8"/>
  <c r="N399" i="8"/>
  <c r="G344" i="8"/>
  <c r="G288" i="8"/>
  <c r="G464" i="8"/>
  <c r="G356" i="8"/>
  <c r="N356" i="8"/>
  <c r="G689" i="8"/>
  <c r="N689" i="8"/>
  <c r="G114" i="8"/>
  <c r="G182" i="8"/>
  <c r="G692" i="8"/>
  <c r="G1123" i="8"/>
  <c r="N1123" i="8"/>
  <c r="G179" i="8"/>
  <c r="G104" i="8"/>
  <c r="G472" i="8"/>
  <c r="G465" i="8"/>
  <c r="N465" i="8"/>
  <c r="G612" i="8"/>
  <c r="N612" i="8"/>
  <c r="G225" i="8"/>
  <c r="G960" i="8"/>
  <c r="N960" i="8"/>
  <c r="G80" i="8"/>
  <c r="G230" i="8"/>
  <c r="N230" i="8"/>
  <c r="G127" i="8"/>
  <c r="G152" i="8"/>
  <c r="N152" i="8"/>
  <c r="G20" i="8"/>
  <c r="G14" i="8"/>
  <c r="G330" i="8"/>
  <c r="G253" i="8"/>
  <c r="N253" i="8"/>
  <c r="G331" i="8"/>
  <c r="G979" i="8"/>
  <c r="N979" i="8"/>
  <c r="G517" i="8"/>
  <c r="G334" i="8"/>
  <c r="N334" i="8"/>
  <c r="G332" i="8"/>
  <c r="G307" i="8"/>
  <c r="N307" i="8"/>
  <c r="G200" i="8"/>
  <c r="G384" i="8"/>
  <c r="N384" i="8"/>
  <c r="G433" i="8"/>
  <c r="G309" i="8"/>
  <c r="N309" i="8"/>
  <c r="G167" i="8"/>
  <c r="G347" i="8"/>
  <c r="N347" i="8"/>
  <c r="G203" i="8"/>
  <c r="G110" i="8"/>
  <c r="N110" i="8"/>
  <c r="G558" i="8"/>
  <c r="G208" i="8"/>
  <c r="G280" i="8"/>
  <c r="G379" i="8"/>
  <c r="N379" i="8"/>
  <c r="G154" i="8"/>
  <c r="N175" i="8"/>
  <c r="G175" i="8"/>
  <c r="G188" i="8"/>
  <c r="G166" i="8"/>
  <c r="G434" i="8"/>
  <c r="G256" i="8"/>
  <c r="N256" i="8"/>
  <c r="G17" i="8"/>
  <c r="G16" i="8"/>
  <c r="N16" i="8"/>
  <c r="G98" i="8"/>
  <c r="G125" i="8"/>
  <c r="N125" i="8"/>
  <c r="J631" i="8"/>
  <c r="L631" i="8" s="1"/>
  <c r="I631" i="8"/>
  <c r="K631" i="8" s="1"/>
  <c r="S631" i="8"/>
  <c r="G624" i="8"/>
  <c r="G617" i="8"/>
  <c r="N617" i="8"/>
  <c r="G363" i="8"/>
  <c r="G620" i="8"/>
  <c r="N620" i="8"/>
  <c r="G153" i="8"/>
  <c r="G232" i="8"/>
  <c r="N232" i="8"/>
  <c r="G906" i="8"/>
  <c r="G305" i="8"/>
  <c r="N305" i="8"/>
  <c r="G163" i="8"/>
  <c r="N165" i="8"/>
  <c r="G165" i="8"/>
  <c r="G430" i="8"/>
  <c r="G982" i="8"/>
  <c r="N982" i="8"/>
  <c r="G174" i="8"/>
  <c r="G204" i="8"/>
  <c r="N204" i="8"/>
  <c r="G436" i="8"/>
  <c r="G385" i="8"/>
  <c r="N385" i="8"/>
  <c r="G935" i="8"/>
  <c r="G995" i="8"/>
  <c r="N995" i="8"/>
  <c r="G5" i="8"/>
  <c r="G7" i="8"/>
  <c r="N7" i="8"/>
  <c r="G170" i="8"/>
  <c r="G105" i="8"/>
  <c r="G53" i="8"/>
  <c r="G46" i="8"/>
  <c r="N46" i="8"/>
  <c r="G172" i="8"/>
  <c r="G304" i="8"/>
  <c r="N304" i="8"/>
  <c r="G622" i="8"/>
  <c r="G613" i="8"/>
  <c r="N613" i="8"/>
  <c r="G513" i="8"/>
  <c r="G615" i="8"/>
  <c r="N615" i="8"/>
  <c r="G262" i="8"/>
  <c r="G435" i="8"/>
  <c r="N435" i="8"/>
  <c r="G86" i="8"/>
  <c r="G93" i="8"/>
  <c r="G907" i="8"/>
  <c r="G973" i="8"/>
  <c r="N973" i="8"/>
  <c r="G329" i="8"/>
  <c r="G499" i="8"/>
  <c r="N499" i="8"/>
  <c r="G621" i="8"/>
  <c r="N621" i="8"/>
  <c r="G212" i="8"/>
  <c r="G136" i="8"/>
  <c r="N136" i="8"/>
  <c r="G40" i="8"/>
  <c r="G61" i="8"/>
  <c r="G109" i="8"/>
  <c r="G103" i="8"/>
  <c r="N103" i="8"/>
  <c r="G264" i="8"/>
  <c r="G383" i="8"/>
  <c r="N383" i="8"/>
  <c r="G247" i="8"/>
  <c r="G261" i="8"/>
  <c r="N261" i="8"/>
  <c r="G168" i="8"/>
  <c r="G146" i="8"/>
  <c r="N146" i="8"/>
  <c r="G25" i="8"/>
  <c r="G21" i="8"/>
  <c r="N21" i="8"/>
  <c r="G207" i="8"/>
  <c r="G117" i="8"/>
  <c r="N117" i="8"/>
  <c r="G395" i="8"/>
  <c r="G357" i="8"/>
  <c r="N357" i="8"/>
  <c r="G43" i="8"/>
  <c r="G30" i="8"/>
  <c r="N30" i="8"/>
  <c r="G233" i="8"/>
  <c r="G183" i="8"/>
  <c r="G315" i="8"/>
  <c r="G245" i="8"/>
  <c r="G195" i="8"/>
  <c r="G185" i="8"/>
  <c r="N185" i="8"/>
  <c r="G362" i="8"/>
  <c r="G432" i="8"/>
  <c r="N432" i="8"/>
  <c r="G904" i="8"/>
  <c r="G616" i="8"/>
  <c r="N616" i="8"/>
  <c r="G74" i="8"/>
  <c r="N52" i="8"/>
  <c r="G52" i="8"/>
  <c r="G424" i="8"/>
  <c r="G970" i="8"/>
  <c r="N970" i="8"/>
  <c r="G627" i="8"/>
  <c r="G972" i="8"/>
  <c r="N972" i="8"/>
  <c r="G909" i="8"/>
  <c r="G439" i="8"/>
  <c r="N439" i="8"/>
  <c r="G911" i="8"/>
  <c r="G975" i="8"/>
  <c r="G281" i="8"/>
  <c r="G254" i="8"/>
  <c r="N254" i="8"/>
  <c r="G244" i="8"/>
  <c r="G83" i="8"/>
  <c r="G108" i="8"/>
  <c r="G623" i="8"/>
  <c r="N623" i="8"/>
  <c r="G89" i="8"/>
  <c r="G214" i="8"/>
  <c r="N214" i="8"/>
  <c r="G155" i="8"/>
  <c r="G381" i="8"/>
  <c r="N381" i="8"/>
  <c r="G69" i="8"/>
  <c r="G73" i="8"/>
  <c r="N73" i="8"/>
  <c r="I984" i="8"/>
  <c r="K984" i="8" s="1"/>
  <c r="J984" i="8"/>
  <c r="L984" i="8" s="1"/>
  <c r="G116" i="8"/>
  <c r="G141" i="8"/>
  <c r="G67" i="8"/>
  <c r="G84" i="8"/>
  <c r="N84" i="8"/>
  <c r="G120" i="8"/>
  <c r="G78" i="8"/>
  <c r="G246" i="8"/>
  <c r="G257" i="8"/>
  <c r="N257" i="8"/>
  <c r="L739" i="6"/>
  <c r="L1217" i="6"/>
  <c r="L585" i="6"/>
  <c r="L812" i="6"/>
  <c r="L1108" i="6"/>
  <c r="L1078" i="6"/>
  <c r="L888" i="6"/>
  <c r="L2169" i="6"/>
  <c r="L109" i="6"/>
  <c r="L451" i="6"/>
  <c r="L1130" i="6"/>
  <c r="L1204" i="6"/>
  <c r="L1924" i="6"/>
  <c r="L1176" i="6"/>
  <c r="L1155" i="6"/>
  <c r="L609" i="6"/>
  <c r="L617" i="6"/>
  <c r="L1289" i="6"/>
  <c r="L1065" i="6"/>
  <c r="L886" i="6"/>
  <c r="L1917" i="6"/>
  <c r="L1063" i="6"/>
  <c r="L2729" i="6"/>
  <c r="L3092" i="6"/>
  <c r="L1930" i="6"/>
  <c r="L637" i="6"/>
  <c r="L1288" i="6"/>
  <c r="L3001" i="6"/>
  <c r="L3109" i="6"/>
  <c r="L2775" i="6"/>
  <c r="L2623" i="6"/>
  <c r="L2114" i="6"/>
  <c r="L1887" i="6"/>
  <c r="L1993" i="6"/>
  <c r="L1158" i="6"/>
  <c r="L1360" i="6"/>
  <c r="L1238" i="6"/>
  <c r="L2891" i="6"/>
  <c r="L2691" i="6"/>
  <c r="L1893" i="6"/>
  <c r="L1344" i="6"/>
  <c r="L1084" i="6"/>
  <c r="L574" i="6"/>
  <c r="L251" i="6"/>
  <c r="L332" i="6"/>
  <c r="L1941" i="6"/>
  <c r="L2010" i="6"/>
  <c r="L1313" i="6"/>
  <c r="L1884" i="6"/>
  <c r="L2645" i="6"/>
  <c r="L2719" i="6"/>
  <c r="L2642" i="6"/>
  <c r="L2970" i="6"/>
  <c r="L3060" i="6"/>
  <c r="L2640" i="6"/>
  <c r="L2643" i="6"/>
  <c r="L2960" i="6"/>
  <c r="L1983" i="6"/>
  <c r="L1982" i="6"/>
  <c r="L158" i="6"/>
  <c r="L1909" i="6"/>
  <c r="L2755" i="6"/>
  <c r="L2918" i="6"/>
  <c r="L1963" i="6"/>
  <c r="L1900" i="6"/>
  <c r="L1106" i="6"/>
  <c r="L1436" i="6"/>
  <c r="L1205" i="6"/>
  <c r="L850" i="6"/>
  <c r="L1156" i="6"/>
  <c r="L494" i="6"/>
  <c r="L1229" i="6"/>
  <c r="L2062" i="6"/>
  <c r="L596" i="6"/>
  <c r="L2778" i="6"/>
  <c r="L3004" i="6"/>
  <c r="L1166" i="6"/>
  <c r="L751" i="6"/>
  <c r="L278" i="6"/>
  <c r="L2646" i="6"/>
  <c r="L1878" i="6"/>
  <c r="L1882" i="6"/>
  <c r="L2966" i="6"/>
  <c r="L2162" i="6"/>
  <c r="L2740" i="6"/>
  <c r="L1276" i="6"/>
  <c r="L2253" i="6"/>
  <c r="L504" i="6"/>
  <c r="L919" i="6"/>
  <c r="L1116" i="6"/>
  <c r="L1971" i="6"/>
  <c r="L495" i="6"/>
  <c r="L2736" i="6"/>
  <c r="L2893" i="6"/>
  <c r="L2997" i="6"/>
  <c r="L2765" i="6"/>
  <c r="L2621" i="6"/>
  <c r="L1888" i="6"/>
  <c r="L1902" i="6"/>
  <c r="L829" i="6"/>
  <c r="L4059" i="6"/>
  <c r="L4455" i="6"/>
  <c r="L4073" i="6"/>
  <c r="L4649" i="6"/>
  <c r="L4106" i="6"/>
  <c r="L4630" i="6"/>
  <c r="L4650" i="6"/>
  <c r="L4889" i="6"/>
  <c r="L4905" i="6"/>
  <c r="L4985" i="6"/>
  <c r="L5033" i="6"/>
  <c r="L5039" i="6"/>
  <c r="L5182" i="6"/>
  <c r="L5113" i="6"/>
  <c r="L4075" i="6"/>
  <c r="L4235" i="6"/>
  <c r="L4267" i="6"/>
  <c r="L4587" i="6"/>
  <c r="L4651" i="6"/>
  <c r="L3983" i="6"/>
  <c r="L3861" i="6"/>
  <c r="L3893" i="6"/>
  <c r="L4245" i="6"/>
  <c r="L4341" i="6"/>
  <c r="L4405" i="6"/>
  <c r="L3867" i="6"/>
  <c r="L4279" i="6"/>
  <c r="L4343" i="6"/>
  <c r="L4631" i="6"/>
  <c r="L4695" i="6"/>
  <c r="L3847" i="6"/>
  <c r="L3929" i="6"/>
  <c r="L3993" i="6"/>
  <c r="L4153" i="6"/>
  <c r="L4345" i="6"/>
  <c r="L4377" i="6"/>
  <c r="L4633" i="6"/>
  <c r="L3852" i="6"/>
  <c r="L3958" i="6"/>
  <c r="L4062" i="6"/>
  <c r="L4116" i="6"/>
  <c r="L4150" i="6"/>
  <c r="L4654" i="6"/>
  <c r="L4702" i="6"/>
  <c r="L4710" i="6"/>
  <c r="L4925" i="6"/>
  <c r="L4957" i="6"/>
  <c r="L5069" i="6"/>
  <c r="L4887" i="6"/>
  <c r="L5063" i="6"/>
  <c r="L5078" i="6"/>
  <c r="L5094" i="6"/>
  <c r="L5222" i="6"/>
  <c r="L5010" i="6"/>
  <c r="L5105" i="6"/>
  <c r="L5137" i="6"/>
  <c r="L5217" i="6"/>
  <c r="L5233" i="6"/>
  <c r="L3788" i="6"/>
  <c r="L3832" i="6"/>
  <c r="L3876" i="6"/>
  <c r="L3906" i="6"/>
  <c r="L3920" i="6"/>
  <c r="L4024" i="6"/>
  <c r="L4038" i="6"/>
  <c r="L4068" i="6"/>
  <c r="L4156" i="6"/>
  <c r="L4274" i="6"/>
  <c r="L4376" i="6"/>
  <c r="L4392" i="6"/>
  <c r="L4406" i="6"/>
  <c r="L4524" i="6"/>
  <c r="L4598" i="6"/>
  <c r="L4628" i="6"/>
  <c r="L5116" i="6"/>
  <c r="L5095" i="6"/>
  <c r="L5159" i="6"/>
  <c r="L5191" i="6"/>
  <c r="L5223" i="6"/>
  <c r="L5659" i="6"/>
  <c r="L5683" i="6"/>
  <c r="L5691" i="6"/>
  <c r="L5699" i="6"/>
  <c r="L5668" i="6"/>
  <c r="L5692" i="6"/>
  <c r="L5724" i="6"/>
  <c r="L5764" i="6"/>
  <c r="L5780" i="6"/>
  <c r="L5876" i="6"/>
  <c r="L5980" i="6"/>
  <c r="L6012" i="6"/>
  <c r="L5766" i="6"/>
  <c r="L5774" i="6"/>
  <c r="L5950" i="6"/>
  <c r="L6022" i="6"/>
  <c r="L6096" i="6"/>
  <c r="L6042" i="6"/>
  <c r="L6050" i="6"/>
  <c r="L6383" i="6"/>
  <c r="L6387" i="6"/>
  <c r="L6427" i="6"/>
  <c r="L6101" i="6"/>
  <c r="L6117" i="6"/>
  <c r="L6141" i="6"/>
  <c r="L6317" i="6"/>
  <c r="L6462" i="6"/>
  <c r="L6478" i="6"/>
  <c r="L6502" i="6"/>
  <c r="L6519" i="6"/>
  <c r="L6510" i="6"/>
  <c r="L6526" i="6"/>
  <c r="L6638" i="6"/>
  <c r="L6662" i="6"/>
  <c r="L6678" i="6"/>
  <c r="L6702" i="6"/>
  <c r="L6718" i="6"/>
  <c r="L6782" i="6"/>
  <c r="L6807" i="6"/>
  <c r="L6839" i="6"/>
  <c r="L6647" i="6"/>
  <c r="L6751" i="6"/>
  <c r="L6759" i="6"/>
  <c r="L6882" i="6"/>
  <c r="L6890" i="6"/>
  <c r="L6898" i="6"/>
  <c r="L3845" i="6"/>
  <c r="L4453" i="6"/>
  <c r="L4361" i="6"/>
  <c r="L4246" i="6"/>
  <c r="L4594" i="6"/>
  <c r="L4666" i="6"/>
  <c r="L4865" i="6"/>
  <c r="L4881" i="6"/>
  <c r="L4897" i="6"/>
  <c r="L4937" i="6"/>
  <c r="L5055" i="6"/>
  <c r="L4986" i="6"/>
  <c r="L4846" i="6"/>
  <c r="L3942" i="6"/>
  <c r="L4243" i="6"/>
  <c r="L4691" i="6"/>
  <c r="L3815" i="6"/>
  <c r="L4061" i="6"/>
  <c r="L4285" i="6"/>
  <c r="L4445" i="6"/>
  <c r="L4669" i="6"/>
  <c r="L3827" i="6"/>
  <c r="L4159" i="6"/>
  <c r="L4543" i="6"/>
  <c r="L4639" i="6"/>
  <c r="L3939" i="6"/>
  <c r="L3969" i="6"/>
  <c r="L4065" i="6"/>
  <c r="L4385" i="6"/>
  <c r="L4417" i="6"/>
  <c r="L4577" i="6"/>
  <c r="L3786" i="6"/>
  <c r="L3820" i="6"/>
  <c r="L3890" i="6"/>
  <c r="L3908" i="6"/>
  <c r="L3996" i="6"/>
  <c r="L4032" i="6"/>
  <c r="L4102" i="6"/>
  <c r="L4258" i="6"/>
  <c r="L4276" i="6"/>
  <c r="L4294" i="6"/>
  <c r="L4398" i="6"/>
  <c r="L4522" i="6"/>
  <c r="L4626" i="6"/>
  <c r="L4896" i="6"/>
  <c r="L4920" i="6"/>
  <c r="L4936" i="6"/>
  <c r="L4944" i="6"/>
  <c r="L4960" i="6"/>
  <c r="L5000" i="6"/>
  <c r="L5064" i="6"/>
  <c r="L4859" i="6"/>
  <c r="L4891" i="6"/>
  <c r="L4907" i="6"/>
  <c r="L4923" i="6"/>
  <c r="L4939" i="6"/>
  <c r="L4955" i="6"/>
  <c r="L4971" i="6"/>
  <c r="L5019" i="6"/>
  <c r="L5098" i="6"/>
  <c r="L5146" i="6"/>
  <c r="L5194" i="6"/>
  <c r="L5030" i="6"/>
  <c r="L5109" i="6"/>
  <c r="L5125" i="6"/>
  <c r="L5141" i="6"/>
  <c r="L5173" i="6"/>
  <c r="L3866" i="6"/>
  <c r="L4100" i="6"/>
  <c r="L4190" i="6"/>
  <c r="L4366" i="6"/>
  <c r="L4440" i="6"/>
  <c r="L4454" i="6"/>
  <c r="L5232" i="6"/>
  <c r="L6043" i="6"/>
  <c r="L5701" i="6"/>
  <c r="L5829" i="6"/>
  <c r="L5885" i="6"/>
  <c r="L5997" i="6"/>
  <c r="L5775" i="6"/>
  <c r="L5791" i="6"/>
  <c r="L5847" i="6"/>
  <c r="L5863" i="6"/>
  <c r="L5887" i="6"/>
  <c r="L5895" i="6"/>
  <c r="L5935" i="6"/>
  <c r="L5943" i="6"/>
  <c r="L5991" i="6"/>
  <c r="L6031" i="6"/>
  <c r="L6053" i="6"/>
  <c r="L6078" i="6"/>
  <c r="L6304" i="6"/>
  <c r="L6338" i="6"/>
  <c r="L6300" i="6"/>
  <c r="L6358" i="6"/>
  <c r="L6389" i="6"/>
  <c r="L6071" i="6"/>
  <c r="L6167" i="6"/>
  <c r="L6183" i="6"/>
  <c r="L6207" i="6"/>
  <c r="L6223" i="6"/>
  <c r="L6311" i="6"/>
  <c r="L6573" i="6"/>
  <c r="L6613" i="6"/>
  <c r="L6495" i="6"/>
  <c r="L6589" i="6"/>
  <c r="L6440" i="6"/>
  <c r="L6504" i="6"/>
  <c r="L6559" i="6"/>
  <c r="L6593" i="6"/>
  <c r="L6625" i="6"/>
  <c r="L6619" i="6"/>
  <c r="L6512" i="6"/>
  <c r="L6528" i="6"/>
  <c r="L6536" i="6"/>
  <c r="L6560" i="6"/>
  <c r="L6584" i="6"/>
  <c r="L6688" i="6"/>
  <c r="L6752" i="6"/>
  <c r="L6800" i="6"/>
  <c r="L6713" i="6"/>
  <c r="L6737" i="6"/>
  <c r="L6785" i="6"/>
  <c r="L6817" i="6"/>
  <c r="L6841" i="6"/>
  <c r="L4667" i="6"/>
  <c r="L4549" i="6"/>
  <c r="L4176" i="6"/>
  <c r="L4060" i="6"/>
  <c r="L4354" i="6"/>
  <c r="L4518" i="6"/>
  <c r="L4532" i="6"/>
  <c r="L4592" i="6"/>
  <c r="L5156" i="6"/>
  <c r="L5183" i="6"/>
  <c r="L5663" i="6"/>
  <c r="L5711" i="6"/>
  <c r="L6048" i="6"/>
  <c r="L5816" i="6"/>
  <c r="L5960" i="6"/>
  <c r="L6000" i="6"/>
  <c r="L6016" i="6"/>
  <c r="L5762" i="6"/>
  <c r="L5898" i="6"/>
  <c r="L5906" i="6"/>
  <c r="L6010" i="6"/>
  <c r="L6034" i="6"/>
  <c r="L6248" i="6"/>
  <c r="L6142" i="6"/>
  <c r="L6081" i="6"/>
  <c r="L6137" i="6"/>
  <c r="L6225" i="6"/>
  <c r="L6377" i="6"/>
  <c r="L6401" i="6"/>
  <c r="L6475" i="6"/>
  <c r="L6581" i="6"/>
  <c r="L6577" i="6"/>
  <c r="L6426" i="6"/>
  <c r="L6631" i="6"/>
  <c r="L6627" i="6"/>
  <c r="L6546" i="6"/>
  <c r="L6570" i="6"/>
  <c r="L6674" i="6"/>
  <c r="L6706" i="6"/>
  <c r="L6722" i="6"/>
  <c r="L6730" i="6"/>
  <c r="L6778" i="6"/>
  <c r="L6819" i="6"/>
  <c r="L6699" i="6"/>
  <c r="L6723" i="6"/>
  <c r="L6755" i="6"/>
  <c r="L6802" i="6"/>
  <c r="L6896" i="6"/>
  <c r="L4347" i="6"/>
  <c r="L4645" i="6"/>
  <c r="L4391" i="6"/>
  <c r="L4679" i="6"/>
  <c r="L3790" i="6"/>
  <c r="L4158" i="6"/>
  <c r="L4560" i="6"/>
  <c r="L4945" i="6"/>
  <c r="L5057" i="6"/>
  <c r="L4911" i="6"/>
  <c r="L5118" i="6"/>
  <c r="L4016" i="6"/>
  <c r="L4195" i="6"/>
  <c r="L4259" i="6"/>
  <c r="L4291" i="6"/>
  <c r="L4355" i="6"/>
  <c r="L4451" i="6"/>
  <c r="L4579" i="6"/>
  <c r="L4643" i="6"/>
  <c r="L3949" i="6"/>
  <c r="L4269" i="6"/>
  <c r="L4429" i="6"/>
  <c r="L4653" i="6"/>
  <c r="L3887" i="6"/>
  <c r="L4111" i="6"/>
  <c r="L3783" i="6"/>
  <c r="L3795" i="6"/>
  <c r="L3953" i="6"/>
  <c r="L3985" i="6"/>
  <c r="L4017" i="6"/>
  <c r="L4113" i="6"/>
  <c r="L4369" i="6"/>
  <c r="L4593" i="6"/>
  <c r="L4902" i="6"/>
  <c r="L3900" i="6"/>
  <c r="L4006" i="6"/>
  <c r="L4040" i="6"/>
  <c r="L4076" i="6"/>
  <c r="L4112" i="6"/>
  <c r="L4164" i="6"/>
  <c r="L4356" i="6"/>
  <c r="L4390" i="6"/>
  <c r="L4408" i="6"/>
  <c r="L4618" i="6"/>
  <c r="L4652" i="6"/>
  <c r="L4676" i="6"/>
  <c r="L4700" i="6"/>
  <c r="L4844" i="6"/>
  <c r="L4892" i="6"/>
  <c r="L4980" i="6"/>
  <c r="L4851" i="6"/>
  <c r="L4947" i="6"/>
  <c r="L5138" i="6"/>
  <c r="L5234" i="6"/>
  <c r="L5038" i="6"/>
  <c r="L5070" i="6"/>
  <c r="L5101" i="6"/>
  <c r="L5165" i="6"/>
  <c r="L5181" i="6"/>
  <c r="L3784" i="6"/>
  <c r="L3918" i="6"/>
  <c r="L3990" i="6"/>
  <c r="L4064" i="6"/>
  <c r="L4182" i="6"/>
  <c r="L4344" i="6"/>
  <c r="L4374" i="6"/>
  <c r="L4388" i="6"/>
  <c r="L4418" i="6"/>
  <c r="L4520" i="6"/>
  <c r="L4536" i="6"/>
  <c r="L4564" i="6"/>
  <c r="L4580" i="6"/>
  <c r="L4596" i="6"/>
  <c r="L4610" i="6"/>
  <c r="L4624" i="6"/>
  <c r="L5187" i="6"/>
  <c r="L5674" i="6"/>
  <c r="L5690" i="6"/>
  <c r="L5698" i="6"/>
  <c r="L6070" i="6"/>
  <c r="L5665" i="6"/>
  <c r="L5681" i="6"/>
  <c r="L5705" i="6"/>
  <c r="L5841" i="6"/>
  <c r="L5849" i="6"/>
  <c r="L5913" i="6"/>
  <c r="L6017" i="6"/>
  <c r="L5763" i="6"/>
  <c r="L5795" i="6"/>
  <c r="L5811" i="6"/>
  <c r="L5835" i="6"/>
  <c r="L5843" i="6"/>
  <c r="L5851" i="6"/>
  <c r="L6027" i="6"/>
  <c r="L6092" i="6"/>
  <c r="L6041" i="6"/>
  <c r="L6168" i="6"/>
  <c r="L6421" i="6"/>
  <c r="L6059" i="6"/>
  <c r="L6067" i="6"/>
  <c r="L6323" i="6"/>
  <c r="L6331" i="6"/>
  <c r="L6379" i="6"/>
  <c r="L6415" i="6"/>
  <c r="L6521" i="6"/>
  <c r="L6404" i="6"/>
  <c r="L6492" i="6"/>
  <c r="L6500" i="6"/>
  <c r="L6639" i="6"/>
  <c r="L6641" i="6"/>
  <c r="L6516" i="6"/>
  <c r="L6556" i="6"/>
  <c r="L6604" i="6"/>
  <c r="L6620" i="6"/>
  <c r="L6628" i="6"/>
  <c r="L6644" i="6"/>
  <c r="L6660" i="6"/>
  <c r="L6668" i="6"/>
  <c r="L6732" i="6"/>
  <c r="L6796" i="6"/>
  <c r="L6852" i="6"/>
  <c r="L6868" i="6"/>
  <c r="L6677" i="6"/>
  <c r="L6685" i="6"/>
  <c r="L6701" i="6"/>
  <c r="L6741" i="6"/>
  <c r="L6837" i="6"/>
  <c r="L6853" i="6"/>
  <c r="L6861" i="6"/>
  <c r="L6873" i="6"/>
  <c r="L6877" i="6"/>
  <c r="L6901" i="6"/>
  <c r="L133" i="6"/>
  <c r="L648" i="6"/>
  <c r="C3" i="7"/>
  <c r="F3" i="7"/>
  <c r="E13" i="7"/>
  <c r="C13" i="7"/>
  <c r="F13" i="7"/>
  <c r="C6" i="7"/>
  <c r="F6" i="7"/>
  <c r="E6" i="7"/>
  <c r="C8" i="7"/>
  <c r="F8" i="7"/>
  <c r="E8" i="7"/>
  <c r="E9" i="7"/>
  <c r="F9" i="7"/>
  <c r="C9" i="7"/>
  <c r="N455" i="8"/>
  <c r="I80" i="8"/>
  <c r="K80" i="8" s="1"/>
  <c r="J80" i="8"/>
  <c r="L80" i="8" s="1"/>
  <c r="N20" i="8"/>
  <c r="N363" i="8"/>
  <c r="N163" i="8"/>
  <c r="N87" i="8"/>
  <c r="N167" i="8"/>
  <c r="N95" i="8"/>
  <c r="I170" i="8"/>
  <c r="K170" i="8" s="1"/>
  <c r="J170" i="8"/>
  <c r="L170" i="8" s="1"/>
  <c r="J109" i="8"/>
  <c r="L109" i="8" s="1"/>
  <c r="I109" i="8"/>
  <c r="K109" i="8" s="1"/>
  <c r="N264" i="8"/>
  <c r="N143" i="8"/>
  <c r="N434" i="8"/>
  <c r="L176" i="6"/>
  <c r="N247" i="8"/>
  <c r="J43" i="8"/>
  <c r="L43" i="8" s="1"/>
  <c r="I43" i="8"/>
  <c r="K43" i="8" s="1"/>
  <c r="N233" i="8"/>
  <c r="N315" i="8"/>
  <c r="I362" i="8"/>
  <c r="K362" i="8" s="1"/>
  <c r="J362" i="8"/>
  <c r="L362" i="8" s="1"/>
  <c r="N298" i="8"/>
  <c r="N904" i="8"/>
  <c r="I74" i="8"/>
  <c r="K74" i="8" s="1"/>
  <c r="J74" i="8"/>
  <c r="L74" i="8" s="1"/>
  <c r="N96" i="8"/>
  <c r="I173" i="8"/>
  <c r="K173" i="8" s="1"/>
  <c r="J173" i="8"/>
  <c r="L173" i="8" s="1"/>
  <c r="N625" i="8"/>
  <c r="N424" i="8"/>
  <c r="N627" i="8"/>
  <c r="N628" i="8"/>
  <c r="N909" i="8"/>
  <c r="N911" i="8"/>
  <c r="J243" i="8"/>
  <c r="L243" i="8" s="1"/>
  <c r="I243" i="8"/>
  <c r="K243" i="8" s="1"/>
  <c r="N281" i="8"/>
  <c r="I244" i="8"/>
  <c r="K244" i="8" s="1"/>
  <c r="J244" i="8"/>
  <c r="L244" i="8" s="1"/>
  <c r="N108" i="8"/>
  <c r="N89" i="8"/>
  <c r="N155" i="8"/>
  <c r="N69" i="8"/>
  <c r="N116" i="8"/>
  <c r="J67" i="8"/>
  <c r="L67" i="8" s="1"/>
  <c r="I67" i="8"/>
  <c r="K67" i="8" s="1"/>
  <c r="N120" i="8"/>
  <c r="J246" i="8"/>
  <c r="L246" i="8" s="1"/>
  <c r="I246" i="8"/>
  <c r="K246" i="8" s="1"/>
  <c r="I99" i="8"/>
  <c r="K99" i="8" s="1"/>
  <c r="J99" i="8"/>
  <c r="L99" i="8" s="1"/>
  <c r="N422" i="8"/>
  <c r="E7" i="7"/>
  <c r="C7" i="7"/>
  <c r="F7" i="7"/>
  <c r="E5" i="7"/>
  <c r="C5" i="7"/>
  <c r="F5" i="7"/>
  <c r="N148" i="8"/>
  <c r="N76" i="8"/>
  <c r="N344" i="8"/>
  <c r="N464" i="8"/>
  <c r="N114" i="8"/>
  <c r="I128" i="8"/>
  <c r="K128" i="8" s="1"/>
  <c r="J128" i="8"/>
  <c r="L128" i="8" s="1"/>
  <c r="N423" i="8"/>
  <c r="N906" i="8"/>
  <c r="N331" i="8"/>
  <c r="N203" i="8"/>
  <c r="I5" i="8"/>
  <c r="J5" i="8"/>
  <c r="N466" i="8"/>
  <c r="N194" i="8"/>
  <c r="N558" i="8"/>
  <c r="N139" i="8"/>
  <c r="J53" i="8"/>
  <c r="L53" i="8" s="1"/>
  <c r="I53" i="8"/>
  <c r="K53" i="8" s="1"/>
  <c r="N899" i="8"/>
  <c r="N172" i="8"/>
  <c r="N622" i="8"/>
  <c r="N513" i="8"/>
  <c r="N242" i="8"/>
  <c r="N327" i="8"/>
  <c r="N262" i="8"/>
  <c r="N280" i="8"/>
  <c r="N86" i="8"/>
  <c r="N907" i="8"/>
  <c r="N329" i="8"/>
  <c r="N212" i="8"/>
  <c r="N515" i="8"/>
  <c r="N40" i="8"/>
  <c r="N428" i="8"/>
  <c r="N154" i="8"/>
  <c r="N188" i="8"/>
  <c r="N164" i="8"/>
  <c r="I17" i="8"/>
  <c r="K17" i="8" s="1"/>
  <c r="J17" i="8"/>
  <c r="L17" i="8" s="1"/>
  <c r="N98" i="8"/>
  <c r="J168" i="8"/>
  <c r="L168" i="8" s="1"/>
  <c r="I168" i="8"/>
  <c r="K168" i="8" s="1"/>
  <c r="N25" i="8"/>
  <c r="N207" i="8"/>
  <c r="N395" i="8"/>
  <c r="J195" i="8"/>
  <c r="L195" i="8" s="1"/>
  <c r="I195" i="8"/>
  <c r="K195" i="8" s="1"/>
  <c r="N42" i="8"/>
  <c r="N340" i="8"/>
  <c r="N250" i="8"/>
  <c r="N55" i="8"/>
  <c r="I138" i="8"/>
  <c r="K138" i="8" s="1"/>
  <c r="J138" i="8"/>
  <c r="L138" i="8" s="1"/>
  <c r="N687" i="8"/>
  <c r="N691" i="8"/>
  <c r="N234" i="8"/>
  <c r="I149" i="8"/>
  <c r="K149" i="8" s="1"/>
  <c r="J149" i="8"/>
  <c r="L149" i="8" s="1"/>
  <c r="I162" i="8"/>
  <c r="K162" i="8" s="1"/>
  <c r="J162" i="8"/>
  <c r="L162" i="8" s="1"/>
  <c r="N420" i="8"/>
  <c r="J421" i="8"/>
  <c r="L421" i="8" s="1"/>
  <c r="I421" i="8"/>
  <c r="K421" i="8" s="1"/>
  <c r="N279" i="8"/>
  <c r="I422" i="8"/>
  <c r="K422" i="8" s="1"/>
  <c r="J422" i="8"/>
  <c r="L422" i="8" s="1"/>
  <c r="I94" i="8"/>
  <c r="K94" i="8" s="1"/>
  <c r="J94" i="8"/>
  <c r="L94" i="8" s="1"/>
  <c r="N62" i="8"/>
  <c r="N328" i="8"/>
  <c r="N129" i="8"/>
  <c r="N629" i="8"/>
  <c r="N226" i="8"/>
  <c r="N263" i="8"/>
  <c r="N427" i="8"/>
  <c r="N913" i="8"/>
  <c r="N914" i="8"/>
  <c r="N135" i="8"/>
  <c r="J51" i="8"/>
  <c r="L51" i="8" s="1"/>
  <c r="I51" i="8"/>
  <c r="K51" i="8" s="1"/>
  <c r="J97" i="8"/>
  <c r="L97" i="8" s="1"/>
  <c r="I97" i="8"/>
  <c r="K97" i="8" s="1"/>
  <c r="I63" i="8"/>
  <c r="K63" i="8" s="1"/>
  <c r="J63" i="8"/>
  <c r="L63" i="8" s="1"/>
  <c r="N199" i="8"/>
  <c r="N82" i="8"/>
  <c r="N228" i="8"/>
  <c r="N282" i="8"/>
  <c r="N301" i="8"/>
  <c r="N333" i="8"/>
  <c r="L709" i="6"/>
  <c r="C14" i="7"/>
  <c r="F14" i="7"/>
  <c r="E14" i="7"/>
  <c r="C4" i="7"/>
  <c r="E4" i="7"/>
  <c r="F4" i="7"/>
  <c r="I229" i="8"/>
  <c r="K229" i="8" s="1"/>
  <c r="J229" i="8"/>
  <c r="L229" i="8" s="1"/>
  <c r="E15" i="7"/>
  <c r="C15" i="7"/>
  <c r="F15" i="7"/>
  <c r="I692" i="8"/>
  <c r="K692" i="8" s="1"/>
  <c r="J692" i="8"/>
  <c r="L692" i="8" s="1"/>
  <c r="N179" i="8"/>
  <c r="N472" i="8"/>
  <c r="N225" i="8"/>
  <c r="N127" i="8"/>
  <c r="N624" i="8"/>
  <c r="N153" i="8"/>
  <c r="N426" i="8"/>
  <c r="N187" i="8"/>
  <c r="N330" i="8"/>
  <c r="N429" i="8"/>
  <c r="I66" i="8"/>
  <c r="K66" i="8" s="1"/>
  <c r="J66" i="8"/>
  <c r="L66" i="8" s="1"/>
  <c r="N430" i="8"/>
  <c r="N517" i="8"/>
  <c r="N332" i="8"/>
  <c r="N200" i="8"/>
  <c r="N433" i="8"/>
  <c r="N932" i="8"/>
  <c r="J174" i="8"/>
  <c r="L174" i="8" s="1"/>
  <c r="I174" i="8"/>
  <c r="K174" i="8" s="1"/>
  <c r="N436" i="8"/>
  <c r="N935" i="8"/>
  <c r="L656" i="6"/>
  <c r="L868" i="6"/>
  <c r="L434" i="6"/>
  <c r="C16" i="7"/>
  <c r="F16" i="7"/>
  <c r="E16" i="7"/>
  <c r="C10" i="7"/>
  <c r="E10" i="7"/>
  <c r="F10" i="7"/>
  <c r="E11" i="7"/>
  <c r="C11" i="7"/>
  <c r="F11" i="7"/>
  <c r="C12" i="7"/>
  <c r="E12" i="7"/>
  <c r="F12" i="7"/>
  <c r="L284" i="6"/>
  <c r="L2118" i="6"/>
  <c r="L2175" i="6"/>
  <c r="L3006" i="6"/>
  <c r="L3048" i="6"/>
  <c r="L2713" i="6"/>
  <c r="L3157" i="6"/>
  <c r="L2895" i="6"/>
  <c r="L647" i="6"/>
  <c r="L2150" i="6"/>
  <c r="L1879" i="6"/>
  <c r="L2950" i="6"/>
  <c r="L3140" i="6"/>
  <c r="L389" i="6"/>
  <c r="L968" i="6"/>
  <c r="L387" i="6"/>
  <c r="L1452" i="6"/>
  <c r="L916" i="6"/>
  <c r="L1487" i="6"/>
  <c r="L3078" i="6"/>
  <c r="L1195" i="6"/>
  <c r="L940" i="6"/>
  <c r="L1200" i="6"/>
  <c r="L424" i="6"/>
  <c r="L3190" i="6"/>
  <c r="L1977" i="6"/>
  <c r="L2190" i="6"/>
  <c r="L154" i="6"/>
  <c r="L2634" i="6"/>
  <c r="L3005" i="6"/>
  <c r="L2748" i="6"/>
  <c r="L2648" i="6"/>
  <c r="L3088" i="6"/>
  <c r="L2746" i="6"/>
  <c r="L2995" i="6"/>
  <c r="L1136" i="6"/>
  <c r="L1914" i="6"/>
  <c r="L1345" i="6"/>
  <c r="L2708" i="6"/>
  <c r="L2676" i="6"/>
  <c r="L2625" i="6"/>
  <c r="L323" i="6"/>
  <c r="L432" i="6"/>
  <c r="L1271" i="6"/>
  <c r="L2869" i="6"/>
  <c r="L2941" i="6"/>
  <c r="L2986" i="6"/>
  <c r="L3145" i="6"/>
  <c r="L2754" i="6"/>
  <c r="L1979" i="6"/>
  <c r="L2068" i="6"/>
  <c r="L2022" i="6"/>
  <c r="L3127" i="6"/>
  <c r="L2889" i="6"/>
  <c r="L803" i="6"/>
  <c r="L651" i="6"/>
  <c r="L1208" i="6"/>
  <c r="L630" i="6"/>
  <c r="L2205" i="6"/>
  <c r="L2763" i="6"/>
  <c r="L422" i="6"/>
  <c r="L2694" i="6"/>
  <c r="L631" i="6"/>
  <c r="L2056" i="6"/>
  <c r="L2178" i="6"/>
  <c r="L175" i="6"/>
  <c r="L3071" i="6"/>
  <c r="L827" i="6"/>
  <c r="L338" i="6"/>
  <c r="L999" i="6"/>
  <c r="L542" i="6"/>
  <c r="L227" i="6"/>
  <c r="L2725" i="6"/>
  <c r="L3104" i="6"/>
  <c r="L1939" i="6"/>
  <c r="L1457" i="6"/>
  <c r="L2993" i="6"/>
  <c r="L1962" i="6"/>
  <c r="L2880" i="6"/>
  <c r="L1975" i="6"/>
  <c r="L639" i="6"/>
  <c r="L1519" i="6"/>
  <c r="L860" i="6"/>
  <c r="L178" i="6"/>
  <c r="L1445" i="6"/>
  <c r="L971" i="6"/>
  <c r="L2214" i="6"/>
  <c r="L3165" i="6"/>
  <c r="L1448" i="6"/>
  <c r="L2925" i="6"/>
  <c r="L2963" i="6"/>
  <c r="L2987" i="6"/>
  <c r="L2145" i="6"/>
  <c r="L2944" i="6"/>
  <c r="L1409" i="6"/>
  <c r="L1419" i="6"/>
  <c r="L871" i="6"/>
  <c r="L1300" i="6"/>
  <c r="L3150" i="6"/>
  <c r="L2082" i="6"/>
  <c r="L1175" i="6"/>
  <c r="L2728" i="6"/>
  <c r="L464" i="6"/>
  <c r="L1142" i="6"/>
  <c r="L1263" i="6"/>
  <c r="L142" i="6"/>
  <c r="L371" i="6"/>
  <c r="L2921" i="6"/>
  <c r="L1152" i="6"/>
  <c r="L3130" i="6"/>
  <c r="L2122" i="6"/>
  <c r="L703" i="6"/>
  <c r="L695" i="6"/>
  <c r="L1969" i="6"/>
  <c r="L2894" i="6"/>
  <c r="L3019" i="6"/>
  <c r="L712" i="6"/>
  <c r="L242" i="6"/>
  <c r="L635" i="6"/>
  <c r="L1249" i="6"/>
  <c r="L3188" i="6"/>
  <c r="L3402" i="6"/>
  <c r="L3148" i="6"/>
  <c r="L2697" i="6"/>
  <c r="L2718" i="6"/>
  <c r="L1559" i="6"/>
  <c r="L1511" i="6"/>
  <c r="L1636" i="6"/>
  <c r="L1038" i="6"/>
  <c r="L2247" i="6"/>
  <c r="L70" i="6"/>
  <c r="L119" i="6"/>
  <c r="L1415" i="6"/>
  <c r="L562" i="6"/>
  <c r="L134" i="6"/>
  <c r="L748" i="6"/>
  <c r="L1420" i="6"/>
  <c r="L884" i="6"/>
  <c r="L1012" i="6"/>
  <c r="L922" i="6"/>
  <c r="L1428" i="6"/>
  <c r="L1592" i="6"/>
  <c r="L2758" i="6"/>
  <c r="L649" i="6"/>
  <c r="L1623" i="6"/>
  <c r="L2721" i="6"/>
  <c r="L3118" i="6"/>
  <c r="L3333" i="6"/>
  <c r="L3121" i="6"/>
  <c r="L1565" i="6"/>
  <c r="L84" i="6"/>
  <c r="L3206" i="6"/>
  <c r="L3454" i="6"/>
  <c r="L1569" i="6"/>
  <c r="L3068" i="6"/>
  <c r="L255" i="6"/>
  <c r="L1014" i="6"/>
  <c r="L1042" i="6"/>
  <c r="L1003" i="6"/>
  <c r="L1599" i="6"/>
  <c r="L518" i="6"/>
  <c r="L1231" i="6"/>
  <c r="L3055" i="6"/>
  <c r="L3555" i="6"/>
  <c r="L3120" i="6"/>
  <c r="L3233" i="6"/>
  <c r="L3051" i="6"/>
  <c r="L2979" i="6"/>
  <c r="L3366" i="6"/>
  <c r="L3116" i="6"/>
  <c r="L3464" i="6"/>
  <c r="L561" i="6"/>
  <c r="L870" i="6"/>
  <c r="L1611" i="6"/>
  <c r="L1495" i="6"/>
  <c r="L749" i="6"/>
  <c r="L3271" i="6"/>
  <c r="L1675" i="6"/>
  <c r="L3195" i="6"/>
  <c r="L2982" i="6"/>
  <c r="L3511" i="6"/>
  <c r="L3349" i="6"/>
  <c r="L856" i="6"/>
  <c r="L747" i="6"/>
  <c r="L10" i="6"/>
  <c r="L985" i="6"/>
  <c r="L1692" i="6"/>
  <c r="L1603" i="6"/>
  <c r="L839" i="6"/>
  <c r="L1513" i="6"/>
  <c r="L3519" i="6"/>
  <c r="L3551" i="6"/>
  <c r="L2769" i="6"/>
  <c r="L2655" i="6"/>
  <c r="L3338" i="6"/>
  <c r="L1552" i="6"/>
  <c r="L3509" i="6"/>
  <c r="L3257" i="6"/>
  <c r="L2681" i="6"/>
  <c r="L3192" i="6"/>
  <c r="L3079" i="6"/>
  <c r="L1601" i="6"/>
  <c r="L3319" i="6"/>
  <c r="L1314" i="6"/>
  <c r="L3087" i="6"/>
  <c r="L1646" i="6"/>
  <c r="L144" i="6"/>
  <c r="L2749" i="6"/>
  <c r="L152" i="6"/>
  <c r="L281" i="6"/>
  <c r="L1280" i="6"/>
  <c r="L292" i="6"/>
  <c r="L237" i="6"/>
  <c r="L980" i="6"/>
  <c r="L411" i="6"/>
  <c r="L2670" i="6"/>
  <c r="L1665" i="6"/>
  <c r="L3507" i="6"/>
  <c r="L3248" i="6"/>
  <c r="L3155" i="6"/>
  <c r="L911" i="6"/>
  <c r="L3131" i="6"/>
  <c r="L3030" i="6"/>
  <c r="L3427" i="6"/>
  <c r="L3394" i="6"/>
  <c r="L1302" i="6"/>
  <c r="L3534" i="6"/>
  <c r="L3406" i="6"/>
  <c r="L3463" i="6"/>
  <c r="L1358" i="6"/>
  <c r="L1401" i="6"/>
  <c r="L1270" i="6"/>
  <c r="L3443" i="6"/>
  <c r="L1039" i="6"/>
  <c r="L2629" i="6"/>
  <c r="L3203" i="6"/>
  <c r="L3435" i="6"/>
  <c r="L465" i="6"/>
  <c r="L73" i="6"/>
  <c r="L836" i="6"/>
  <c r="L3272" i="6"/>
  <c r="L3312" i="6"/>
  <c r="L2981" i="6"/>
  <c r="L3345" i="6"/>
  <c r="L3096" i="6"/>
  <c r="L3356" i="6"/>
  <c r="L3080" i="6"/>
  <c r="L3538" i="6"/>
  <c r="L2709" i="6"/>
  <c r="L3274" i="6"/>
  <c r="L3505" i="6"/>
  <c r="L1680" i="6"/>
  <c r="L3470" i="6"/>
  <c r="L2886" i="6"/>
  <c r="L1630" i="6"/>
  <c r="L3557" i="6"/>
  <c r="L718" i="6"/>
  <c r="L568" i="6"/>
  <c r="L444" i="6"/>
  <c r="L1573" i="6"/>
  <c r="L636" i="6"/>
  <c r="L1284" i="6"/>
  <c r="L744" i="6"/>
  <c r="L1019" i="6"/>
  <c r="L544" i="6"/>
  <c r="L979" i="6"/>
  <c r="L1501" i="6"/>
  <c r="L2232" i="6"/>
  <c r="L895" i="6"/>
  <c r="L2727" i="6"/>
  <c r="L57" i="6"/>
  <c r="L1643" i="6"/>
  <c r="L3531" i="6"/>
  <c r="L3400" i="6"/>
  <c r="L3496" i="6"/>
  <c r="L3482" i="6"/>
  <c r="L2803" i="6"/>
  <c r="L3419" i="6"/>
  <c r="L3325" i="6"/>
  <c r="L2631" i="6"/>
  <c r="L3250" i="6"/>
  <c r="L1616" i="6"/>
  <c r="L1506" i="6"/>
  <c r="L282" i="6"/>
  <c r="L847" i="6"/>
  <c r="L1685" i="6"/>
  <c r="L1671" i="6"/>
  <c r="L388" i="6"/>
  <c r="L1283" i="6"/>
  <c r="L3017" i="6"/>
  <c r="L3176" i="6"/>
  <c r="L668" i="6"/>
  <c r="L866" i="6"/>
  <c r="L156" i="6"/>
  <c r="L296" i="6"/>
  <c r="L1209" i="6"/>
  <c r="L882" i="6"/>
  <c r="L241" i="6"/>
  <c r="L1240" i="6"/>
  <c r="L47" i="6"/>
  <c r="L5" i="6"/>
  <c r="L865" i="6"/>
  <c r="L1591" i="6"/>
  <c r="L3326" i="6"/>
  <c r="L2985" i="6"/>
  <c r="L3103" i="6"/>
  <c r="L2924" i="6"/>
  <c r="L2753" i="6"/>
  <c r="L640" i="6"/>
  <c r="L1277" i="6"/>
  <c r="L3314" i="6"/>
  <c r="L390" i="6"/>
  <c r="L2897" i="6"/>
  <c r="L2770" i="6"/>
  <c r="L3489" i="6"/>
  <c r="F4" i="5"/>
  <c r="G4" i="5"/>
  <c r="F3" i="5"/>
  <c r="N138" i="8"/>
  <c r="N173" i="8"/>
  <c r="N174" i="8"/>
  <c r="N33" i="8"/>
  <c r="N58" i="8"/>
  <c r="N176" i="8"/>
  <c r="N201" i="8"/>
  <c r="N231" i="8"/>
  <c r="N1084" i="8"/>
  <c r="N65" i="8"/>
  <c r="N17" i="8"/>
  <c r="N177" i="8"/>
  <c r="N93" i="8"/>
  <c r="N5" i="8"/>
  <c r="N295" i="8"/>
  <c r="N32" i="8"/>
  <c r="N537" i="8"/>
  <c r="N692" i="8"/>
  <c r="N296" i="8"/>
  <c r="N68" i="8"/>
  <c r="N446" i="8"/>
  <c r="N102" i="8"/>
  <c r="N698" i="8"/>
  <c r="N541" i="8"/>
  <c r="N59" i="8"/>
  <c r="N128" i="8"/>
  <c r="N34" i="8"/>
  <c r="N66" i="8"/>
  <c r="N94" i="8"/>
  <c r="N60" i="8"/>
  <c r="N162" i="8"/>
  <c r="N145" i="8"/>
  <c r="N548" i="8"/>
  <c r="N61" i="8"/>
  <c r="N456" i="8"/>
  <c r="N51" i="8"/>
  <c r="N147" i="8"/>
  <c r="N133" i="8"/>
  <c r="N975" i="8"/>
  <c r="N312" i="8"/>
  <c r="N410" i="8"/>
  <c r="N149" i="8"/>
  <c r="N243" i="8"/>
  <c r="N412" i="8"/>
  <c r="N976" i="8"/>
  <c r="N85" i="8"/>
  <c r="N635" i="8"/>
  <c r="N413" i="8"/>
  <c r="N63" i="8"/>
  <c r="N358" i="8"/>
  <c r="N636" i="8"/>
  <c r="N227" i="8"/>
  <c r="N14" i="8"/>
  <c r="N637" i="8"/>
  <c r="N49" i="8"/>
  <c r="N244" i="8"/>
  <c r="N53" i="8"/>
  <c r="N180" i="8"/>
  <c r="N90" i="8"/>
  <c r="N111" i="8"/>
  <c r="N245" i="8"/>
  <c r="N195" i="8"/>
  <c r="N141" i="8"/>
  <c r="N313" i="8"/>
  <c r="N498" i="8"/>
  <c r="N414" i="8"/>
  <c r="N415" i="8"/>
  <c r="N359" i="8"/>
  <c r="N78" i="8"/>
  <c r="N638" i="8"/>
  <c r="N268" i="8"/>
  <c r="N205" i="8"/>
  <c r="N500" i="8"/>
  <c r="N104" i="8"/>
  <c r="N501" i="8"/>
  <c r="N980" i="8"/>
  <c r="N416" i="8"/>
  <c r="N981" i="8"/>
  <c r="N196" i="8"/>
  <c r="N269" i="8"/>
  <c r="N983" i="8"/>
  <c r="N181" i="8"/>
  <c r="N97" i="8"/>
  <c r="N288" i="8"/>
  <c r="N502" i="8"/>
  <c r="N182" i="8"/>
  <c r="N206" i="8"/>
  <c r="N77" i="8"/>
  <c r="N105" i="8"/>
  <c r="N639" i="8"/>
  <c r="N270" i="8"/>
  <c r="N314" i="8"/>
  <c r="N99" i="8"/>
  <c r="N417" i="8"/>
  <c r="N19" i="8"/>
  <c r="N166" i="8"/>
  <c r="N197" i="8"/>
  <c r="N54" i="8"/>
  <c r="N503" i="8"/>
  <c r="N984" i="8"/>
  <c r="N418" i="8"/>
  <c r="N183" i="8"/>
  <c r="N80" i="8"/>
  <c r="N134" i="8"/>
  <c r="N109" i="8"/>
  <c r="N70" i="8"/>
  <c r="N118" i="8"/>
  <c r="N419" i="8"/>
  <c r="N37" i="8"/>
  <c r="N91" i="8"/>
  <c r="N67" i="8"/>
  <c r="N106" i="8"/>
  <c r="N271" i="8"/>
  <c r="N74" i="8"/>
  <c r="N988" i="8"/>
  <c r="N38" i="8"/>
  <c r="N246" i="8"/>
  <c r="N184" i="8"/>
  <c r="N320" i="8"/>
  <c r="N168" i="8"/>
  <c r="N169" i="8"/>
  <c r="N50" i="8"/>
  <c r="N83" i="8"/>
  <c r="N47" i="8"/>
  <c r="N142" i="8"/>
  <c r="N421" i="8"/>
  <c r="N43" i="8"/>
  <c r="N506" i="8"/>
  <c r="N81" i="8"/>
  <c r="N170" i="8"/>
  <c r="N112" i="8"/>
  <c r="N13" i="8"/>
  <c r="N361" i="8"/>
  <c r="N137" i="8"/>
  <c r="N124" i="8"/>
  <c r="N71" i="8"/>
  <c r="N107" i="8"/>
  <c r="N208" i="8"/>
  <c r="N362" i="8"/>
  <c r="E18" i="7"/>
  <c r="H18" i="7"/>
  <c r="E26" i="7"/>
  <c r="H26" i="7"/>
  <c r="H14" i="7"/>
  <c r="H10" i="7"/>
  <c r="E27" i="7"/>
  <c r="H27" i="7"/>
  <c r="E28" i="7"/>
  <c r="H28" i="7"/>
  <c r="E29" i="7"/>
  <c r="H29" i="7"/>
  <c r="E20" i="7"/>
  <c r="H20" i="7"/>
  <c r="H15" i="7"/>
  <c r="E36" i="7"/>
  <c r="H36" i="7"/>
  <c r="E19" i="7"/>
  <c r="H19" i="7"/>
  <c r="E22" i="7"/>
  <c r="H22" i="7"/>
  <c r="E31" i="7"/>
  <c r="H31" i="7"/>
  <c r="E32" i="7"/>
  <c r="H32" i="7"/>
  <c r="E33" i="7"/>
  <c r="H33" i="7"/>
  <c r="H6" i="7"/>
  <c r="E25" i="7"/>
  <c r="H25" i="7"/>
  <c r="E21" i="7"/>
  <c r="H21" i="7"/>
  <c r="H12" i="7"/>
  <c r="H5" i="7"/>
  <c r="E24" i="7"/>
  <c r="H24" i="7"/>
  <c r="H11" i="7"/>
  <c r="H8" i="7"/>
  <c r="H16" i="7"/>
  <c r="E39" i="7"/>
  <c r="H39" i="7"/>
  <c r="E35" i="7"/>
  <c r="H35" i="7"/>
  <c r="H13" i="7"/>
  <c r="E17" i="7"/>
  <c r="H17" i="7"/>
  <c r="E37" i="7"/>
  <c r="H37" i="7"/>
  <c r="E38" i="7"/>
  <c r="H38" i="7"/>
  <c r="E30" i="7"/>
  <c r="H30" i="7"/>
  <c r="H3" i="7"/>
  <c r="H7" i="7"/>
  <c r="E23" i="7"/>
  <c r="H23" i="7"/>
  <c r="H4" i="7"/>
  <c r="E40" i="7"/>
  <c r="H40" i="7"/>
  <c r="S9" i="8"/>
  <c r="S26" i="8"/>
  <c r="S35" i="8"/>
  <c r="S593" i="8"/>
  <c r="C34" i="7"/>
  <c r="E34" i="7"/>
  <c r="L2984" i="6"/>
  <c r="S422" i="8"/>
  <c r="L954" i="6"/>
  <c r="L641" i="6"/>
  <c r="L1147" i="6"/>
  <c r="L537" i="6"/>
  <c r="L9" i="6"/>
  <c r="L2636" i="6"/>
  <c r="L61" i="6"/>
  <c r="L1439" i="6"/>
  <c r="L3163" i="6"/>
  <c r="L903" i="6"/>
  <c r="L967" i="6"/>
  <c r="L2235" i="6"/>
  <c r="L1430" i="6"/>
  <c r="L2722" i="6"/>
  <c r="L2949" i="6"/>
  <c r="L95" i="6"/>
  <c r="L523" i="6"/>
  <c r="L1400" i="6"/>
  <c r="L1206" i="6"/>
  <c r="L437" i="6"/>
  <c r="L1307" i="6"/>
  <c r="L1269" i="6"/>
  <c r="L526" i="6"/>
  <c r="L2651" i="6"/>
  <c r="L950" i="6"/>
  <c r="L31" i="6"/>
  <c r="L279" i="6"/>
  <c r="L233" i="6"/>
  <c r="L315" i="6"/>
  <c r="L693" i="6"/>
  <c r="L3106" i="6"/>
  <c r="L934" i="6"/>
  <c r="L3143" i="6"/>
  <c r="L3208" i="6"/>
  <c r="L3158" i="6"/>
  <c r="L2078" i="6"/>
  <c r="L1522" i="6"/>
  <c r="L125" i="6"/>
  <c r="L1141" i="6"/>
  <c r="L2983" i="6"/>
  <c r="L188" i="6"/>
  <c r="L3082" i="6"/>
  <c r="L3293" i="6"/>
  <c r="L3020" i="6"/>
  <c r="L633" i="6"/>
  <c r="L1145" i="6"/>
  <c r="L619" i="6"/>
  <c r="L2955" i="6"/>
  <c r="L1184" i="6"/>
  <c r="L790" i="6"/>
  <c r="L2154" i="6"/>
  <c r="L3226" i="6"/>
  <c r="L2700" i="6"/>
  <c r="L2146" i="6"/>
  <c r="L1378" i="6"/>
  <c r="L682" i="6"/>
  <c r="L419" i="6"/>
  <c r="L612" i="6"/>
  <c r="L490" i="6"/>
  <c r="L948" i="6"/>
  <c r="L1505" i="6"/>
  <c r="L2906" i="6"/>
  <c r="L3180" i="6"/>
  <c r="L3320" i="6"/>
  <c r="L3279" i="6"/>
  <c r="L807" i="6"/>
  <c r="L627" i="6"/>
  <c r="L59" i="6"/>
  <c r="L1160" i="6"/>
  <c r="L1168" i="6"/>
  <c r="L958" i="6"/>
  <c r="L3288" i="6"/>
  <c r="L3268" i="6"/>
  <c r="L898" i="6"/>
  <c r="L2977" i="6"/>
  <c r="L1188" i="6"/>
  <c r="L794" i="6"/>
  <c r="L2005" i="6"/>
  <c r="L3047" i="6"/>
  <c r="L372" i="6"/>
  <c r="L2750" i="6"/>
  <c r="L3161" i="6"/>
  <c r="L3231" i="6"/>
  <c r="L910" i="6"/>
  <c r="L2673" i="6"/>
  <c r="L3273" i="6"/>
  <c r="L679" i="6"/>
  <c r="L3072" i="6"/>
  <c r="L3166" i="6"/>
  <c r="L1518" i="6"/>
  <c r="L1331" i="6"/>
  <c r="L3276" i="6"/>
  <c r="L556" i="6"/>
  <c r="L2037" i="6"/>
  <c r="L55" i="6"/>
  <c r="L67" i="6"/>
  <c r="L853" i="6"/>
  <c r="L498" i="6"/>
  <c r="L955" i="6"/>
  <c r="L485" i="6"/>
  <c r="L480" i="6"/>
  <c r="L632" i="6"/>
  <c r="L181" i="6"/>
  <c r="L908" i="6"/>
  <c r="L665" i="6"/>
  <c r="L2125" i="6"/>
  <c r="L189" i="6"/>
  <c r="L680" i="6"/>
  <c r="L1549" i="6"/>
  <c r="L374" i="6"/>
  <c r="L708" i="6"/>
  <c r="L953" i="6"/>
  <c r="L3262" i="6"/>
  <c r="L3045" i="6"/>
  <c r="L3324" i="6"/>
  <c r="L975" i="6"/>
  <c r="L3167" i="6"/>
  <c r="L2677" i="6"/>
  <c r="L2873" i="6"/>
  <c r="L2723" i="6"/>
  <c r="L3159" i="6"/>
  <c r="L1402" i="6"/>
  <c r="L960" i="6"/>
  <c r="L615" i="6"/>
  <c r="L2717" i="6"/>
  <c r="L17" i="6"/>
  <c r="L228" i="6"/>
  <c r="L356" i="6"/>
  <c r="L808" i="6"/>
  <c r="L880" i="6"/>
  <c r="L160" i="6"/>
  <c r="L664" i="6"/>
  <c r="L56" i="6"/>
  <c r="L177" i="6"/>
  <c r="L1144" i="6"/>
  <c r="L854" i="6"/>
  <c r="L2117" i="6"/>
  <c r="L932" i="6"/>
  <c r="L1162" i="6"/>
  <c r="L972" i="6"/>
  <c r="L352" i="6"/>
  <c r="L3310" i="6"/>
  <c r="L1500" i="6"/>
  <c r="L2926" i="6"/>
  <c r="L675" i="6"/>
  <c r="L621" i="6"/>
  <c r="L899" i="6"/>
  <c r="L262" i="6"/>
  <c r="L1148" i="6"/>
  <c r="L1365" i="6"/>
  <c r="L2731" i="6"/>
  <c r="L2656" i="6"/>
  <c r="L1523" i="6"/>
  <c r="L3282" i="6"/>
  <c r="L2685" i="6"/>
  <c r="L2668" i="6"/>
  <c r="L399" i="6"/>
  <c r="L2965" i="6"/>
  <c r="L3186" i="6"/>
  <c r="L2767" i="6"/>
  <c r="L2961" i="6"/>
  <c r="L3018" i="6"/>
  <c r="L1391" i="6"/>
  <c r="L3164" i="6"/>
  <c r="L3132" i="6"/>
  <c r="L797" i="6"/>
  <c r="L2892" i="6"/>
  <c r="L1512" i="6"/>
  <c r="L959" i="6"/>
  <c r="L3084" i="6"/>
  <c r="L2617" i="6"/>
  <c r="L2647" i="6"/>
  <c r="L1433" i="6"/>
  <c r="L3022" i="6"/>
  <c r="L2105" i="6"/>
  <c r="L266" i="6"/>
  <c r="L3183" i="6"/>
  <c r="L672" i="6"/>
  <c r="L3086" i="6"/>
  <c r="L3202" i="6"/>
  <c r="L1165" i="6"/>
  <c r="L2220" i="6"/>
  <c r="L163" i="6"/>
  <c r="L493" i="6"/>
  <c r="L507" i="6"/>
  <c r="L869" i="6"/>
  <c r="L287" i="6"/>
  <c r="L681" i="6"/>
  <c r="L1197" i="6"/>
  <c r="L937" i="6"/>
  <c r="L2076" i="6"/>
  <c r="L1498" i="6"/>
  <c r="L302" i="6"/>
  <c r="L272" i="6"/>
  <c r="L3239" i="6"/>
  <c r="L2097" i="6"/>
  <c r="L1991" i="6"/>
  <c r="L2622" i="6"/>
  <c r="L945" i="6"/>
  <c r="L2999" i="6"/>
  <c r="L3110" i="6"/>
  <c r="L3108" i="6"/>
  <c r="L3090" i="6"/>
  <c r="L2657" i="6"/>
  <c r="L2620" i="6"/>
  <c r="L3138" i="6"/>
  <c r="L486" i="6"/>
  <c r="L3179" i="6"/>
  <c r="L2048" i="6"/>
  <c r="L2705" i="6"/>
  <c r="L2715" i="6"/>
  <c r="L3277" i="6"/>
  <c r="L3066" i="6"/>
  <c r="L1255" i="6"/>
  <c r="L674" i="6"/>
  <c r="L301" i="6"/>
  <c r="L21" i="6"/>
  <c r="L1246" i="6"/>
  <c r="L2702" i="6"/>
  <c r="L2033" i="6"/>
  <c r="L1414" i="6"/>
  <c r="L484" i="6"/>
  <c r="L3156" i="6"/>
  <c r="L2051" i="6"/>
  <c r="L626" i="6"/>
  <c r="L931" i="6"/>
  <c r="L605" i="6"/>
  <c r="L547" i="6"/>
  <c r="L488" i="6"/>
  <c r="L700" i="6"/>
  <c r="L897" i="6"/>
  <c r="L500" i="6"/>
  <c r="L52" i="6"/>
  <c r="L707" i="6"/>
  <c r="L1388" i="6"/>
  <c r="L900" i="6"/>
  <c r="L1535" i="6"/>
  <c r="L274" i="6"/>
  <c r="L629" i="6"/>
  <c r="L1437" i="6"/>
  <c r="L915" i="6"/>
  <c r="L243" i="6"/>
  <c r="L974" i="6"/>
  <c r="L1149" i="6"/>
  <c r="L420" i="6"/>
  <c r="L1346" i="6"/>
  <c r="L2870" i="6"/>
  <c r="L2909" i="6"/>
  <c r="L1563" i="6"/>
  <c r="L3251" i="6"/>
  <c r="L1379" i="6"/>
  <c r="L3002" i="6"/>
  <c r="L276" i="6"/>
  <c r="L2669" i="6"/>
  <c r="L3075" i="6"/>
  <c r="L1455" i="6"/>
  <c r="L2619" i="6"/>
  <c r="L2996" i="6"/>
  <c r="L2618" i="6"/>
  <c r="L1442" i="6"/>
  <c r="L3181" i="6"/>
  <c r="L51" i="6"/>
  <c r="L2971" i="6"/>
  <c r="L1530" i="6"/>
  <c r="L3302" i="6"/>
  <c r="L63" i="6"/>
  <c r="L7" i="6"/>
  <c r="L1403" i="6"/>
  <c r="L3135" i="6"/>
  <c r="L45" i="6"/>
  <c r="L1451" i="6"/>
  <c r="L976" i="6"/>
  <c r="L135" i="6"/>
  <c r="L628" i="6"/>
  <c r="L99" i="6"/>
  <c r="L914" i="6"/>
  <c r="L529" i="6"/>
  <c r="L365" i="6"/>
  <c r="L644" i="6"/>
  <c r="L848" i="6"/>
  <c r="L40" i="6"/>
  <c r="L3070" i="6"/>
  <c r="L824" i="6"/>
  <c r="L685" i="6"/>
  <c r="L2712" i="6"/>
  <c r="L949" i="6"/>
  <c r="L1555" i="6"/>
  <c r="L3225" i="6"/>
  <c r="L1135" i="6"/>
  <c r="L3016" i="6"/>
  <c r="L2762" i="6"/>
  <c r="L2932" i="6"/>
  <c r="L809" i="6"/>
  <c r="L3099" i="6"/>
  <c r="L3269" i="6"/>
  <c r="L2911" i="6"/>
  <c r="L2041" i="6"/>
  <c r="L1334" i="6"/>
  <c r="L2031" i="6"/>
  <c r="L77" i="6"/>
  <c r="L926" i="6"/>
  <c r="L94" i="6"/>
  <c r="L613" i="6"/>
  <c r="L320" i="6"/>
  <c r="L793" i="6"/>
  <c r="L120" i="6"/>
  <c r="L642" i="6"/>
  <c r="L182" i="6"/>
  <c r="L1486" i="6"/>
  <c r="L904" i="6"/>
  <c r="L112" i="6"/>
  <c r="L167" i="6"/>
  <c r="L2735" i="6"/>
  <c r="L3097" i="6"/>
  <c r="L2652" i="6"/>
  <c r="L2706" i="6"/>
  <c r="L2698" i="6"/>
  <c r="L2649" i="6"/>
  <c r="L2627" i="6"/>
  <c r="L2953" i="6"/>
  <c r="L2962" i="6"/>
  <c r="L2733" i="6"/>
  <c r="L3043" i="6"/>
  <c r="L2756" i="6"/>
  <c r="L2038" i="6"/>
  <c r="L3136" i="6"/>
  <c r="L245" i="6"/>
  <c r="L3125" i="6"/>
  <c r="L2187" i="6"/>
  <c r="L2250" i="6"/>
  <c r="L614" i="6"/>
  <c r="L2766" i="6"/>
  <c r="L3175" i="6"/>
  <c r="L231" i="6"/>
  <c r="L319" i="6"/>
  <c r="L54" i="6"/>
  <c r="L88" i="6"/>
  <c r="L924" i="6"/>
  <c r="L1203" i="6"/>
  <c r="L400" i="6"/>
  <c r="L917" i="6"/>
  <c r="L29" i="6"/>
  <c r="L699" i="6"/>
  <c r="L801" i="6"/>
  <c r="L2032" i="6"/>
  <c r="L973" i="6"/>
  <c r="L1164" i="6"/>
  <c r="L2678" i="6"/>
  <c r="L2679" i="6"/>
  <c r="L261" i="6"/>
  <c r="L3062" i="6"/>
  <c r="L425" i="6"/>
  <c r="L2081" i="6"/>
  <c r="L3242" i="6"/>
  <c r="L559" i="6"/>
  <c r="L3112" i="6"/>
  <c r="L3139" i="6"/>
  <c r="L2884" i="6"/>
  <c r="L326" i="6"/>
  <c r="L2900" i="6"/>
  <c r="L2671" i="6"/>
  <c r="L3094" i="6"/>
  <c r="L1390" i="6"/>
  <c r="L844" i="6"/>
  <c r="L951" i="6"/>
  <c r="L1198" i="6"/>
  <c r="L3113" i="6"/>
  <c r="L1396" i="6"/>
  <c r="L1139" i="6"/>
  <c r="L401" i="6"/>
  <c r="L1187" i="6"/>
  <c r="L402" i="6"/>
  <c r="L492" i="6"/>
  <c r="L1417" i="6"/>
  <c r="L445" i="6"/>
  <c r="L1389" i="6"/>
  <c r="L418" i="6"/>
  <c r="L892" i="6"/>
  <c r="L1385" i="6"/>
  <c r="L549" i="6"/>
  <c r="L2663" i="6"/>
  <c r="L1533" i="6"/>
  <c r="L942" i="6"/>
  <c r="L2939" i="6"/>
  <c r="L2707" i="6"/>
  <c r="L3316" i="6"/>
  <c r="L935" i="6"/>
  <c r="L3289" i="6"/>
  <c r="L2952" i="6"/>
  <c r="L1553" i="6"/>
  <c r="L1507" i="6"/>
  <c r="L3141" i="6"/>
  <c r="L2692" i="6"/>
  <c r="L2781" i="6"/>
  <c r="L3213" i="6"/>
  <c r="L607" i="6"/>
  <c r="L625" i="6"/>
  <c r="L3247" i="6"/>
  <c r="L2695" i="6"/>
  <c r="L3134" i="6"/>
  <c r="L2659" i="6"/>
  <c r="L1432" i="6"/>
  <c r="L34" i="6"/>
  <c r="L41" i="6"/>
  <c r="L36" i="6"/>
  <c r="L2816" i="6"/>
  <c r="L11" i="6"/>
  <c r="L14" i="6"/>
  <c r="L2854" i="6"/>
  <c r="L35" i="6"/>
  <c r="L64" i="6"/>
  <c r="L42" i="6"/>
  <c r="L46" i="6"/>
  <c r="L6" i="6"/>
  <c r="L211" i="6"/>
  <c r="L2383" i="6"/>
  <c r="L198" i="6"/>
  <c r="L15" i="6"/>
  <c r="L234" i="6"/>
  <c r="L37" i="6"/>
  <c r="L33" i="6"/>
  <c r="L677" i="6"/>
  <c r="L1557" i="6"/>
  <c r="L3093" i="6"/>
  <c r="L151" i="6"/>
  <c r="L225" i="6"/>
  <c r="L1373" i="6"/>
  <c r="L1069" i="6"/>
  <c r="L2241" i="6"/>
  <c r="L117" i="6"/>
  <c r="L2832" i="6"/>
  <c r="L543" i="6"/>
  <c r="L1536" i="6"/>
  <c r="L584" i="6"/>
  <c r="L1326" i="6"/>
  <c r="L1688" i="6"/>
  <c r="L565" i="6"/>
  <c r="L569" i="6"/>
  <c r="L49" i="6"/>
  <c r="L2421" i="6"/>
  <c r="L1053" i="6"/>
  <c r="L572" i="6"/>
  <c r="L138" i="6"/>
  <c r="L322" i="6"/>
  <c r="L247" i="6"/>
  <c r="L328" i="6"/>
  <c r="L48" i="6"/>
  <c r="L2092" i="6"/>
  <c r="L2221" i="6"/>
  <c r="L901" i="6"/>
  <c r="L1724" i="6"/>
  <c r="L1901" i="6"/>
  <c r="L1336" i="6"/>
  <c r="L1684" i="6"/>
  <c r="L1877" i="6"/>
  <c r="L552" i="6"/>
  <c r="L2231" i="6"/>
  <c r="L2296" i="6"/>
  <c r="L2212" i="6"/>
  <c r="L2471" i="6"/>
  <c r="L1493" i="6"/>
  <c r="L1847" i="6"/>
  <c r="L2599" i="6"/>
  <c r="L2103" i="6"/>
  <c r="L2070" i="6"/>
  <c r="L2367" i="6"/>
  <c r="L846" i="6"/>
  <c r="L2024" i="6"/>
  <c r="L1967" i="6"/>
  <c r="L2533" i="6"/>
  <c r="L2112" i="6"/>
  <c r="L2431" i="6"/>
  <c r="L1503" i="6"/>
  <c r="L2583" i="6"/>
  <c r="L2505" i="6"/>
  <c r="L2465" i="6"/>
  <c r="L2593" i="6"/>
  <c r="L2198" i="6"/>
  <c r="L1687" i="6"/>
  <c r="L1447" i="6"/>
  <c r="L2545" i="6"/>
  <c r="L2521" i="6"/>
  <c r="L2571" i="6"/>
  <c r="L2466" i="6"/>
  <c r="L2448" i="6"/>
  <c r="L2438" i="6"/>
  <c r="L2439" i="6"/>
  <c r="L2272" i="6"/>
  <c r="L2273" i="6"/>
  <c r="L173" i="6"/>
  <c r="L1919" i="6"/>
  <c r="L1574" i="6"/>
  <c r="L1410" i="6"/>
  <c r="L2304" i="6"/>
  <c r="L2322" i="6"/>
  <c r="L2516" i="6"/>
  <c r="L1459" i="6"/>
  <c r="L1720" i="6"/>
  <c r="L2248" i="6"/>
  <c r="L2030" i="6"/>
  <c r="L2560" i="6"/>
  <c r="L2188" i="6"/>
  <c r="L2358" i="6"/>
  <c r="L1778" i="6"/>
  <c r="L1929" i="6"/>
  <c r="L1952" i="6"/>
  <c r="L2604" i="6"/>
  <c r="L2332" i="6"/>
  <c r="L2219" i="6"/>
  <c r="L2006" i="6"/>
  <c r="L2278" i="6"/>
  <c r="L2575" i="6"/>
  <c r="L2107" i="6"/>
  <c r="L1903" i="6"/>
  <c r="L2333" i="6"/>
  <c r="L2100" i="6"/>
  <c r="L2292" i="6"/>
  <c r="L2029" i="6"/>
  <c r="L983" i="6"/>
  <c r="L2045" i="6"/>
  <c r="L2260" i="6"/>
  <c r="L696" i="6"/>
  <c r="L989" i="6"/>
  <c r="L1769" i="6"/>
  <c r="L659" i="6"/>
  <c r="L2069" i="6"/>
  <c r="L2414" i="6"/>
  <c r="L438" i="6"/>
  <c r="L1840" i="6"/>
  <c r="L1274" i="6"/>
  <c r="L2528" i="6"/>
  <c r="L2518" i="6"/>
  <c r="L2525" i="6"/>
  <c r="L2393" i="6"/>
  <c r="L2601" i="6"/>
  <c r="L1849" i="6"/>
  <c r="L2592" i="6"/>
  <c r="L2242" i="6"/>
  <c r="L2395" i="6"/>
  <c r="L2347" i="6"/>
  <c r="L2195" i="6"/>
  <c r="L2365" i="6"/>
  <c r="L1664" i="6"/>
  <c r="L1936" i="6"/>
  <c r="L1696" i="6"/>
  <c r="L2531" i="6"/>
  <c r="L1435" i="6"/>
  <c r="L2388" i="6"/>
  <c r="L1604" i="6"/>
  <c r="L1750" i="6"/>
  <c r="L2559" i="6"/>
  <c r="L2600" i="6"/>
  <c r="L1738" i="6"/>
  <c r="L1811" i="6"/>
  <c r="L1668" i="6"/>
  <c r="L1723" i="6"/>
  <c r="L1293" i="6"/>
  <c r="L2087" i="6"/>
  <c r="L2476" i="6"/>
  <c r="L2308" i="6"/>
  <c r="L2369" i="6"/>
  <c r="L2095" i="6"/>
  <c r="L2225" i="6"/>
  <c r="L1179" i="6"/>
  <c r="L1759" i="6"/>
  <c r="L2482" i="6"/>
  <c r="L2246" i="6"/>
  <c r="L2479" i="6"/>
  <c r="L2290" i="6"/>
  <c r="L2170" i="6"/>
  <c r="L2552" i="6"/>
  <c r="L1554" i="6"/>
  <c r="L2302" i="6"/>
  <c r="L2585" i="6"/>
  <c r="L2233" i="6"/>
  <c r="L2007" i="6"/>
  <c r="L2084" i="6"/>
  <c r="L2019" i="6"/>
  <c r="L2385" i="6"/>
  <c r="L2515" i="6"/>
  <c r="L984" i="6"/>
  <c r="L874" i="6"/>
  <c r="L1154" i="6"/>
  <c r="L692" i="6"/>
  <c r="L2173" i="6"/>
  <c r="L1233" i="6"/>
  <c r="L2236" i="6"/>
  <c r="L295" i="6"/>
  <c r="L2054" i="6"/>
  <c r="L2281" i="6"/>
  <c r="L2111" i="6"/>
  <c r="L1584" i="6"/>
  <c r="L2124" i="6"/>
  <c r="L2182" i="6"/>
  <c r="L1867" i="6"/>
  <c r="L2440" i="6"/>
  <c r="L2297" i="6"/>
  <c r="L1259" i="6"/>
  <c r="L1568" i="6"/>
  <c r="L2437" i="6"/>
  <c r="L2564" i="6"/>
  <c r="L2443" i="6"/>
  <c r="L2551" i="6"/>
  <c r="L1894" i="6"/>
  <c r="L2582" i="6"/>
  <c r="L2461" i="6"/>
  <c r="L2355" i="6"/>
  <c r="L2338" i="6"/>
  <c r="L2410" i="6"/>
  <c r="L1913" i="6"/>
  <c r="L2375" i="6"/>
  <c r="L1945" i="6"/>
  <c r="L2348" i="6"/>
  <c r="L2389" i="6"/>
  <c r="L2595" i="6"/>
  <c r="L624" i="6"/>
  <c r="L1706" i="6"/>
  <c r="L1547" i="6"/>
  <c r="L1137" i="6"/>
  <c r="L2590" i="6"/>
  <c r="L2481" i="6"/>
  <c r="L1091" i="6"/>
  <c r="L2512" i="6"/>
  <c r="L2064" i="6"/>
  <c r="L1802" i="6"/>
  <c r="L1598" i="6"/>
  <c r="L2509" i="6"/>
  <c r="L2099" i="6"/>
  <c r="L2597" i="6"/>
  <c r="L2415" i="6"/>
  <c r="L1638" i="6"/>
  <c r="L1159" i="6"/>
  <c r="L2468" i="6"/>
  <c r="L1712" i="6"/>
  <c r="L1920" i="6"/>
  <c r="L1795" i="6"/>
  <c r="L2510" i="6"/>
  <c r="L2361" i="6"/>
  <c r="L2313" i="6"/>
  <c r="L2458" i="6"/>
  <c r="L1953" i="6"/>
  <c r="L2299" i="6"/>
  <c r="L2234" i="6"/>
  <c r="L1526" i="6"/>
  <c r="L2596" i="6"/>
  <c r="L2556" i="6"/>
  <c r="L2227" i="6"/>
  <c r="L1131" i="6"/>
  <c r="L1644" i="6"/>
  <c r="L1173" i="6"/>
  <c r="L1597" i="6"/>
  <c r="L1453" i="6"/>
  <c r="L1041" i="6"/>
  <c r="L1796" i="6"/>
  <c r="L351" i="6"/>
  <c r="L395" i="6"/>
  <c r="L2407" i="6"/>
  <c r="L845" i="6"/>
  <c r="L2096" i="6"/>
  <c r="L2268" i="6"/>
  <c r="L1399" i="6"/>
  <c r="L1393" i="6"/>
  <c r="L2366" i="6"/>
  <c r="L1786" i="6"/>
  <c r="L2080" i="6"/>
  <c r="L2549" i="6"/>
  <c r="L2469" i="6"/>
  <c r="L819" i="6"/>
  <c r="L1892" i="6"/>
  <c r="L2135" i="6"/>
  <c r="L1411" i="6"/>
  <c r="L2373" i="6"/>
  <c r="L2534" i="6"/>
  <c r="L2507" i="6"/>
  <c r="L1677" i="6"/>
  <c r="L2494" i="6"/>
  <c r="L2536" i="6"/>
  <c r="L2526" i="6"/>
  <c r="L2088" i="6"/>
  <c r="L1768" i="6"/>
  <c r="L1874" i="6"/>
  <c r="L1741" i="6"/>
  <c r="L2218" i="6"/>
  <c r="L1751" i="6"/>
  <c r="L2143" i="6"/>
  <c r="L2360" i="6"/>
  <c r="L2427" i="6"/>
  <c r="L1492" i="6"/>
  <c r="L1543" i="6"/>
  <c r="L2382" i="6"/>
  <c r="L1987" i="6"/>
  <c r="L2370" i="6"/>
  <c r="L2330" i="6"/>
  <c r="L2335" i="6"/>
  <c r="L2284" i="6"/>
  <c r="L2576" i="6"/>
  <c r="L2128" i="6"/>
  <c r="L2257" i="6"/>
  <c r="L2474" i="6"/>
  <c r="L2312" i="6"/>
  <c r="L1657" i="6"/>
  <c r="L2400" i="6"/>
  <c r="L2123" i="6"/>
  <c r="L2532" i="6"/>
  <c r="L2484" i="6"/>
  <c r="L2444" i="6"/>
  <c r="L1067" i="6"/>
  <c r="L2423" i="6"/>
  <c r="L2344" i="6"/>
  <c r="L2279" i="6"/>
  <c r="L2497" i="6"/>
  <c r="L2329" i="6"/>
  <c r="L2216" i="6"/>
  <c r="L2156" i="6"/>
  <c r="L2285" i="6"/>
  <c r="L933" i="6"/>
  <c r="L929" i="6"/>
  <c r="L1548" i="6"/>
  <c r="L1193" i="6"/>
  <c r="L1086" i="6"/>
  <c r="L1705" i="6"/>
  <c r="L2044" i="6"/>
  <c r="L1876" i="6"/>
  <c r="L1429" i="6"/>
  <c r="L930" i="6"/>
  <c r="L1634" i="6"/>
  <c r="L2487" i="6"/>
  <c r="L2408" i="6"/>
  <c r="L2398" i="6"/>
  <c r="L2406" i="6"/>
  <c r="L2477" i="6"/>
  <c r="L1742" i="6"/>
  <c r="L2255" i="6"/>
  <c r="L1850" i="6"/>
  <c r="L1654" i="6"/>
  <c r="L2148" i="6"/>
  <c r="L2457" i="6"/>
  <c r="L2324" i="6"/>
  <c r="L2197" i="6"/>
  <c r="L2615" i="6"/>
  <c r="L1838" i="6"/>
  <c r="L2251" i="6"/>
  <c r="L2613" i="6"/>
  <c r="L1499" i="6"/>
  <c r="L2527" i="6"/>
  <c r="L663" i="6"/>
  <c r="L2558" i="6"/>
  <c r="L2263" i="6"/>
  <c r="L1617" i="6"/>
  <c r="L1697" i="6"/>
  <c r="L2131" i="6"/>
  <c r="L1805" i="6"/>
  <c r="L1694" i="6"/>
  <c r="L2503" i="6"/>
  <c r="L2424" i="6"/>
  <c r="L2539" i="6"/>
  <c r="L2316" i="6"/>
  <c r="L2434" i="6"/>
  <c r="L2164" i="6"/>
  <c r="L2119" i="6"/>
  <c r="L1865" i="6"/>
  <c r="L2447" i="6"/>
  <c r="L2554" i="6"/>
  <c r="L1912" i="6"/>
  <c r="L1787" i="6"/>
  <c r="L1943" i="6"/>
  <c r="L2050" i="6"/>
  <c r="L2485" i="6"/>
  <c r="L2321" i="6"/>
  <c r="L2473" i="6"/>
  <c r="L1973" i="6"/>
  <c r="L1886" i="6"/>
  <c r="L1757" i="6"/>
  <c r="L1504" i="6"/>
  <c r="L2339" i="6"/>
  <c r="L2500" i="6"/>
  <c r="L2280" i="6"/>
  <c r="L2416" i="6"/>
  <c r="L1234" i="6"/>
  <c r="L1980" i="6"/>
  <c r="L394" i="6"/>
  <c r="L515" i="6"/>
  <c r="L2237" i="6"/>
  <c r="L2180" i="6"/>
  <c r="L1868" i="6"/>
  <c r="L2295" i="6"/>
  <c r="L2350" i="6"/>
  <c r="L957" i="6"/>
  <c r="L1110" i="6"/>
  <c r="L2478" i="6"/>
  <c r="L755" i="6"/>
  <c r="L2486" i="6"/>
  <c r="L1380" i="6"/>
  <c r="L2269" i="6"/>
  <c r="L2519" i="6"/>
  <c r="L2147" i="6"/>
  <c r="L2325" i="6"/>
  <c r="L1062" i="6"/>
  <c r="L1729" i="6"/>
  <c r="L2472" i="6"/>
  <c r="L1895" i="6"/>
  <c r="L2463" i="6"/>
  <c r="L2275" i="6"/>
  <c r="L2524" i="6"/>
  <c r="L2276" i="6"/>
  <c r="L1793" i="6"/>
  <c r="L1567" i="6"/>
  <c r="L2399" i="6"/>
  <c r="L2323" i="6"/>
  <c r="L2035" i="6"/>
  <c r="L1885" i="6"/>
  <c r="L2261" i="6"/>
  <c r="L2328" i="6"/>
  <c r="L1488" i="6"/>
  <c r="L2319" i="6"/>
  <c r="L2354" i="6"/>
  <c r="L2452" i="6"/>
  <c r="L1298" i="6"/>
  <c r="L2206" i="6"/>
  <c r="L623" i="6"/>
  <c r="L2209" i="6"/>
  <c r="L2364" i="6"/>
  <c r="L2317" i="6"/>
  <c r="L2174" i="6"/>
  <c r="L2116" i="6"/>
  <c r="L2243" i="6"/>
  <c r="L1594" i="6"/>
  <c r="L1398" i="6"/>
  <c r="L2291" i="6"/>
  <c r="L1777" i="6"/>
  <c r="L1822" i="6"/>
  <c r="L902" i="6"/>
  <c r="L2511" i="6"/>
  <c r="L2287" i="6"/>
  <c r="L2506" i="6"/>
  <c r="L2315" i="6"/>
  <c r="L1820" i="6"/>
  <c r="L2127" i="6"/>
  <c r="L1624" i="6"/>
  <c r="L1994" i="6"/>
  <c r="L2139" i="6"/>
  <c r="L2337" i="6"/>
  <c r="L2432" i="6"/>
  <c r="L1132" i="6"/>
  <c r="L691" i="6"/>
  <c r="L849" i="6"/>
  <c r="L877" i="6"/>
  <c r="L1981" i="6"/>
  <c r="L1733" i="6"/>
  <c r="L873" i="6"/>
  <c r="L2012" i="6"/>
  <c r="L1434" i="6"/>
  <c r="L2568" i="6"/>
  <c r="L2189" i="6"/>
  <c r="L1355" i="6"/>
  <c r="L2060" i="6"/>
  <c r="L1648" i="6"/>
  <c r="L2293" i="6"/>
  <c r="L2607" i="6"/>
  <c r="L2191" i="6"/>
  <c r="L2222" i="6"/>
  <c r="L2489" i="6"/>
  <c r="L2470" i="6"/>
  <c r="L2258" i="6"/>
  <c r="L2168" i="6"/>
  <c r="L1458" i="6"/>
  <c r="L1774" i="6"/>
  <c r="L2144" i="6"/>
  <c r="L2467" i="6"/>
  <c r="L2381" i="6"/>
  <c r="L1715" i="6"/>
  <c r="L2274" i="6"/>
  <c r="L2034" i="6"/>
  <c r="L2079" i="6"/>
  <c r="L2459" i="6"/>
  <c r="L2152" i="6"/>
  <c r="L2609" i="6"/>
  <c r="L2314" i="6"/>
  <c r="L2606" i="6"/>
  <c r="L1115" i="6"/>
  <c r="L2249" i="6"/>
  <c r="L2294" i="6"/>
  <c r="L2523" i="6"/>
  <c r="L2555" i="6"/>
  <c r="L2115" i="6"/>
  <c r="L2502" i="6"/>
  <c r="L1966" i="6"/>
  <c r="L1747" i="6"/>
  <c r="L2353" i="6"/>
  <c r="L2345" i="6"/>
  <c r="L2611" i="6"/>
  <c r="L2343" i="6"/>
  <c r="L2456" i="6"/>
  <c r="L2446" i="6"/>
  <c r="L1910" i="6"/>
  <c r="L2580" i="6"/>
  <c r="L2289" i="6"/>
  <c r="L1537" i="6"/>
  <c r="L2192" i="6"/>
  <c r="L1974" i="6"/>
  <c r="L2342" i="6"/>
  <c r="L1515" i="6"/>
  <c r="L2573" i="6"/>
  <c r="L1273" i="6"/>
  <c r="L1323" i="6"/>
  <c r="L2136" i="6"/>
  <c r="L2334" i="6"/>
  <c r="L2377" i="6"/>
  <c r="L2508" i="6"/>
  <c r="L2386" i="6"/>
  <c r="L100" i="6"/>
  <c r="L1153" i="6"/>
  <c r="L1667" i="6"/>
  <c r="L1253" i="6"/>
  <c r="L2252" i="6"/>
  <c r="L2301" i="6"/>
  <c r="L478" i="6"/>
  <c r="L1732" i="6"/>
  <c r="L1061" i="6"/>
  <c r="L1174" i="6"/>
  <c r="L1784" i="6"/>
  <c r="L658" i="6"/>
  <c r="L1036" i="6"/>
  <c r="L2245" i="6"/>
  <c r="L2204" i="6"/>
  <c r="L786" i="6"/>
  <c r="L2160" i="6"/>
  <c r="L553" i="6"/>
  <c r="L1558" i="6"/>
  <c r="L1928" i="6"/>
  <c r="L1937" i="6"/>
  <c r="L2331" i="6"/>
  <c r="L2449" i="6"/>
  <c r="L2572" i="6"/>
  <c r="L2320" i="6"/>
  <c r="L2310" i="6"/>
  <c r="L2286" i="6"/>
  <c r="L1368" i="6"/>
  <c r="L2155" i="6"/>
  <c r="L2598" i="6"/>
  <c r="L2283" i="6"/>
  <c r="L2384" i="6"/>
  <c r="L1446" i="6"/>
  <c r="L2230" i="6"/>
  <c r="L2091" i="6"/>
  <c r="L2577" i="6"/>
  <c r="L2402" i="6"/>
  <c r="L2453" i="6"/>
  <c r="L2179" i="6"/>
  <c r="L2120" i="6"/>
  <c r="L2318" i="6"/>
  <c r="L1760" i="6"/>
  <c r="L2460" i="6"/>
  <c r="L2409" i="6"/>
  <c r="L2013" i="6"/>
  <c r="L2059" i="6"/>
  <c r="L2207" i="6"/>
  <c r="L2557" i="6"/>
  <c r="L1441" i="6"/>
  <c r="L2530" i="6"/>
  <c r="L2428" i="6"/>
  <c r="L2254" i="6"/>
  <c r="L2270" i="6"/>
  <c r="L2567" i="6"/>
  <c r="L2151" i="6"/>
  <c r="L956" i="6"/>
  <c r="L2018" i="6"/>
  <c r="L2049" i="6"/>
  <c r="L2215" i="6"/>
  <c r="L2083" i="6"/>
  <c r="L2303" i="6"/>
  <c r="L2075" i="6"/>
  <c r="L1841" i="6"/>
  <c r="L2300" i="6"/>
  <c r="L2454" i="6"/>
  <c r="L2455" i="6"/>
  <c r="L2562" i="6"/>
  <c r="L1832" i="6"/>
  <c r="L2563" i="6"/>
  <c r="L127" i="6"/>
  <c r="L66" i="6"/>
  <c r="L3459" i="6"/>
  <c r="L1703" i="6"/>
  <c r="L1690" i="6"/>
  <c r="L224" i="6"/>
  <c r="L3559" i="6"/>
  <c r="L1695" i="6"/>
  <c r="L2392" i="6"/>
  <c r="L2161" i="6"/>
  <c r="L571" i="6"/>
  <c r="L1239" i="6"/>
  <c r="L3404" i="6"/>
  <c r="L440" i="6"/>
  <c r="L3252" i="6"/>
  <c r="L991" i="6"/>
  <c r="L1538" i="6"/>
  <c r="L516" i="6"/>
  <c r="L471" i="6"/>
  <c r="L1714" i="6"/>
  <c r="L310" i="6"/>
  <c r="L1303" i="6"/>
  <c r="L737" i="6"/>
  <c r="L1377" i="6"/>
  <c r="L2480" i="6"/>
  <c r="L1608" i="6"/>
  <c r="L1520" i="6"/>
  <c r="L913" i="6"/>
  <c r="L3069" i="6"/>
  <c r="L3038" i="6"/>
  <c r="L2185" i="6"/>
  <c r="L1632" i="6"/>
  <c r="L1578" i="6"/>
  <c r="L474" i="6"/>
  <c r="L1386" i="6"/>
  <c r="L459" i="6"/>
  <c r="L75" i="6"/>
  <c r="L1564" i="6"/>
  <c r="L997" i="6"/>
  <c r="L1052" i="6"/>
  <c r="L3015" i="6"/>
  <c r="L118" i="6"/>
  <c r="L128" i="6"/>
  <c r="L207" i="6"/>
  <c r="L3497" i="6"/>
  <c r="L1071" i="6"/>
  <c r="L1256" i="6"/>
  <c r="L2165" i="6"/>
  <c r="L2199" i="6"/>
  <c r="L1055" i="6"/>
  <c r="L2244" i="6"/>
  <c r="L408" i="6"/>
  <c r="L1333" i="6"/>
  <c r="L582" i="6"/>
  <c r="L146" i="6"/>
  <c r="L442" i="6"/>
  <c r="L3348" i="6"/>
  <c r="L1577" i="6"/>
  <c r="L2547" i="6"/>
  <c r="L3219" i="6"/>
  <c r="L1721" i="6"/>
  <c r="L1387" i="6"/>
  <c r="L2973" i="6"/>
  <c r="L3296" i="6"/>
  <c r="L1007" i="6"/>
  <c r="L1587" i="6"/>
  <c r="L1560" i="6"/>
  <c r="L2183" i="6"/>
  <c r="L1605" i="6"/>
  <c r="L593" i="6"/>
  <c r="L273" i="6"/>
  <c r="L1059" i="6"/>
  <c r="L1736" i="6"/>
  <c r="L730" i="6"/>
  <c r="L921" i="6"/>
  <c r="L995" i="6"/>
  <c r="L1650" i="6"/>
  <c r="L1291" i="6"/>
  <c r="L1054" i="6"/>
  <c r="L3545" i="6"/>
  <c r="L3222" i="6"/>
  <c r="L519" i="6"/>
  <c r="L1534" i="6"/>
  <c r="L1674" i="6"/>
  <c r="L291" i="6"/>
  <c r="L197" i="6"/>
  <c r="L3474" i="6"/>
  <c r="L1395" i="6"/>
  <c r="L2163" i="6"/>
  <c r="L3546" i="6"/>
  <c r="L3174" i="6"/>
  <c r="L2266" i="6"/>
  <c r="L3432" i="6"/>
  <c r="L2989" i="6"/>
  <c r="L3033" i="6"/>
  <c r="L2411" i="6"/>
  <c r="L2307" i="6"/>
  <c r="L1582" i="6"/>
  <c r="L768" i="6"/>
  <c r="L1353" i="6"/>
  <c r="L104" i="6"/>
  <c r="L409" i="6"/>
  <c r="L889" i="6"/>
  <c r="L2544" i="6"/>
  <c r="L2184" i="6"/>
  <c r="L433" i="6"/>
  <c r="L575" i="6"/>
  <c r="L3368" i="6"/>
  <c r="L655" i="6"/>
  <c r="L3210" i="6"/>
  <c r="L174" i="6"/>
  <c r="L876" i="6"/>
  <c r="L397" i="6"/>
  <c r="L1423" i="6"/>
  <c r="L1318" i="6"/>
  <c r="L867" i="6"/>
  <c r="L380" i="6"/>
  <c r="L137" i="6"/>
  <c r="L1579" i="6"/>
  <c r="L407" i="6"/>
  <c r="L1370" i="6"/>
  <c r="L2336" i="6"/>
  <c r="L1593" i="6"/>
  <c r="L329" i="6"/>
  <c r="L2193" i="6"/>
  <c r="L660" i="6"/>
  <c r="L662" i="6"/>
  <c r="L87" i="6"/>
  <c r="L123" i="6"/>
  <c r="L2203" i="6"/>
  <c r="L214" i="6"/>
  <c r="L538" i="6"/>
  <c r="L1013" i="6"/>
  <c r="L1272" i="6"/>
  <c r="L147" i="6"/>
  <c r="L1652" i="6"/>
  <c r="L2793" i="6"/>
  <c r="L3114" i="6"/>
  <c r="L3089" i="6"/>
  <c r="L2513" i="6"/>
  <c r="L2813" i="6"/>
  <c r="L3199" i="6"/>
  <c r="L2591" i="6"/>
  <c r="L1510" i="6"/>
  <c r="L896" i="6"/>
  <c r="L3129" i="6"/>
  <c r="L2919" i="6"/>
  <c r="L2483" i="6"/>
  <c r="L3056" i="6"/>
  <c r="L2359" i="6"/>
  <c r="L236" i="6"/>
  <c r="L1607" i="6"/>
  <c r="L1254" i="6"/>
  <c r="L2282" i="6"/>
  <c r="L1566" i="6"/>
  <c r="L969" i="6"/>
  <c r="L2810" i="6"/>
  <c r="L3214" i="6"/>
  <c r="L1473" i="6"/>
  <c r="L3171" i="6"/>
  <c r="L3518" i="6"/>
  <c r="L1392" i="6"/>
  <c r="L2298" i="6"/>
  <c r="L1572" i="6"/>
  <c r="L894" i="6"/>
  <c r="L2806" i="6"/>
  <c r="L661" i="6"/>
  <c r="L2271" i="6"/>
  <c r="L2710" i="6"/>
  <c r="L3523" i="6"/>
  <c r="L2789" i="6"/>
  <c r="L3453" i="6"/>
  <c r="L280" i="6"/>
  <c r="L2745" i="6"/>
  <c r="L780" i="6"/>
  <c r="L1050" i="6"/>
  <c r="L2805" i="6"/>
  <c r="L2788" i="6"/>
  <c r="L1440" i="6"/>
  <c r="L1250" i="6"/>
  <c r="L396" i="6"/>
  <c r="L2262" i="6"/>
  <c r="L1335" i="6"/>
  <c r="L449" i="6"/>
  <c r="L1010" i="6"/>
  <c r="L1461" i="6"/>
  <c r="L1064" i="6"/>
  <c r="L530" i="6"/>
  <c r="L524" i="6"/>
  <c r="L3510" i="6"/>
  <c r="L359" i="6"/>
  <c r="L3422" i="6"/>
  <c r="L3301" i="6"/>
  <c r="L891" i="6"/>
  <c r="L1622" i="6"/>
  <c r="L212" i="6"/>
  <c r="L199" i="6"/>
  <c r="L3007" i="6"/>
  <c r="L477" i="6"/>
  <c r="L1467" i="6"/>
  <c r="L3375" i="6"/>
  <c r="L872" i="6"/>
  <c r="L1716" i="6"/>
  <c r="L80" i="6"/>
  <c r="L2529" i="6"/>
  <c r="L3560" i="6"/>
  <c r="L3515" i="6"/>
  <c r="L883" i="6"/>
  <c r="L673" i="6"/>
  <c r="L406" i="6"/>
  <c r="L129" i="6"/>
  <c r="L290" i="6"/>
  <c r="L555" i="6"/>
  <c r="L83" i="6"/>
  <c r="L764" i="6"/>
  <c r="L557" i="6"/>
  <c r="L539" i="6"/>
  <c r="L576" i="6"/>
  <c r="L2790" i="6"/>
  <c r="L1516" i="6"/>
  <c r="L766" i="6"/>
  <c r="L588" i="6"/>
  <c r="L2430" i="6"/>
  <c r="L3095" i="6"/>
  <c r="L563" i="6"/>
  <c r="L367" i="6"/>
  <c r="L3193" i="6"/>
  <c r="L1672" i="6"/>
  <c r="L2546" i="6"/>
  <c r="L3261" i="6"/>
  <c r="L3032" i="6"/>
  <c r="L550" i="6"/>
  <c r="L918" i="6"/>
  <c r="L3374" i="6"/>
  <c r="L1329" i="6"/>
  <c r="L2213" i="6"/>
  <c r="L71" i="6"/>
  <c r="L78" i="6"/>
  <c r="L1484" i="6"/>
  <c r="L1362" i="6"/>
  <c r="L3182" i="6"/>
  <c r="L1258" i="6"/>
  <c r="L2200" i="6"/>
  <c r="L3328" i="6"/>
  <c r="L205" i="6"/>
  <c r="L2822" i="6"/>
  <c r="L3236" i="6"/>
  <c r="L286" i="6"/>
  <c r="L1371" i="6"/>
  <c r="L382" i="6"/>
  <c r="L2418" i="6"/>
  <c r="L964" i="6"/>
  <c r="L579" i="6"/>
  <c r="L2867" i="6"/>
  <c r="L2538" i="6"/>
  <c r="L2492" i="6"/>
  <c r="L762" i="6"/>
  <c r="L1562" i="6"/>
  <c r="L510" i="6"/>
  <c r="L223" i="6"/>
  <c r="L103" i="6"/>
  <c r="L2791" i="6"/>
  <c r="L1514" i="6"/>
  <c r="L1590" i="6"/>
  <c r="L2843" i="6"/>
  <c r="L759" i="6"/>
  <c r="L741" i="6"/>
  <c r="L2167" i="6"/>
  <c r="L3455" i="6"/>
  <c r="L3357" i="6"/>
  <c r="L413" i="6"/>
  <c r="L1478" i="6"/>
  <c r="L2828" i="6"/>
  <c r="L213" i="6"/>
  <c r="L446" i="6"/>
  <c r="L377" i="6"/>
  <c r="L3111" i="6"/>
  <c r="L1628" i="6"/>
  <c r="L2792" i="6"/>
  <c r="L2814" i="6"/>
  <c r="L2881" i="6"/>
  <c r="L992" i="6"/>
  <c r="L1596" i="6"/>
  <c r="L1324" i="6"/>
  <c r="L3502" i="6"/>
  <c r="L912" i="6"/>
  <c r="L343" i="6"/>
  <c r="L235" i="6"/>
  <c r="L532" i="6"/>
  <c r="L239" i="6"/>
  <c r="L454" i="6"/>
  <c r="L2660" i="6"/>
  <c r="L1068" i="6"/>
  <c r="L85" i="6"/>
  <c r="L1369" i="6"/>
  <c r="L2311" i="6"/>
  <c r="L169" i="6"/>
  <c r="L1521" i="6"/>
  <c r="L3429" i="6"/>
  <c r="L113" i="6"/>
  <c r="L1020" i="6"/>
  <c r="L3198" i="6"/>
  <c r="L2665" i="6"/>
  <c r="L1539" i="6"/>
  <c r="L2864" i="6"/>
  <c r="L139" i="6"/>
  <c r="L754" i="6"/>
  <c r="L714" i="6"/>
  <c r="L1060" i="6"/>
  <c r="L481" i="6"/>
  <c r="L1678" i="6"/>
  <c r="L546" i="6"/>
  <c r="L1295" i="6"/>
  <c r="L3521" i="6"/>
  <c r="L68" i="6"/>
  <c r="L2210" i="6"/>
  <c r="L1489" i="6"/>
  <c r="L1040" i="6"/>
  <c r="L330" i="6"/>
  <c r="L201" i="6"/>
  <c r="L2632" i="6"/>
  <c r="L2958" i="6"/>
  <c r="L482" i="6"/>
  <c r="L2537" i="6"/>
  <c r="L3256" i="6"/>
  <c r="L2327" i="6"/>
  <c r="L3544" i="6"/>
  <c r="L2445" i="6"/>
  <c r="L2517" i="6"/>
  <c r="L2829" i="6"/>
  <c r="L2390" i="6"/>
  <c r="L3383" i="6"/>
  <c r="L1485" i="6"/>
  <c r="L1079" i="6"/>
  <c r="L551" i="6"/>
  <c r="L468" i="6"/>
  <c r="L89" i="6"/>
  <c r="L1509" i="6"/>
  <c r="L1278" i="6"/>
  <c r="L2426" i="6"/>
  <c r="L1475" i="6"/>
  <c r="L450" i="6"/>
  <c r="L2887" i="6"/>
  <c r="L358" i="6"/>
  <c r="L289" i="6"/>
  <c r="L3494" i="6"/>
  <c r="L3013" i="6"/>
  <c r="L3323" i="6"/>
  <c r="L2840" i="6"/>
  <c r="L2860" i="6"/>
  <c r="L2224" i="6"/>
  <c r="L1476" i="6"/>
  <c r="L341" i="6"/>
  <c r="L965" i="6"/>
  <c r="L3500" i="6"/>
  <c r="L1508" i="6"/>
  <c r="L1649" i="6"/>
  <c r="L186" i="6"/>
  <c r="L3403" i="6"/>
  <c r="L2799" i="6"/>
  <c r="L2798" i="6"/>
  <c r="L743" i="6"/>
  <c r="L2811" i="6"/>
  <c r="L1462" i="6"/>
  <c r="L1463" i="6"/>
  <c r="L669" i="6"/>
  <c r="L1029" i="6"/>
  <c r="L1021" i="6"/>
  <c r="L1532" i="6"/>
  <c r="L479" i="6"/>
  <c r="L2535" i="6"/>
  <c r="L2845" i="6"/>
  <c r="L2831" i="6"/>
  <c r="L3191" i="6"/>
  <c r="L196" i="6"/>
  <c r="L3554" i="6"/>
  <c r="L2186" i="6"/>
  <c r="L2835" i="6"/>
  <c r="L1383" i="6"/>
  <c r="L1546" i="6"/>
  <c r="L439" i="6"/>
  <c r="L3197" i="6"/>
  <c r="L3504" i="6"/>
  <c r="L2401" i="6"/>
  <c r="L2846" i="6"/>
  <c r="L2380" i="6"/>
  <c r="L3354" i="6"/>
  <c r="L2422" i="6"/>
  <c r="L2865" i="6"/>
  <c r="L3365" i="6"/>
  <c r="L2968" i="6"/>
  <c r="L1651" i="6"/>
  <c r="L3218" i="6"/>
  <c r="L2923" i="6"/>
  <c r="L2819" i="6"/>
  <c r="L2817" i="6"/>
  <c r="L1328" i="6"/>
  <c r="L2475" i="6"/>
  <c r="L1006" i="6"/>
  <c r="L1542" i="6"/>
  <c r="L1653" i="6"/>
  <c r="L303" i="6"/>
  <c r="L456" i="6"/>
  <c r="L1320" i="6"/>
  <c r="L1472" i="6"/>
  <c r="L2839" i="6"/>
  <c r="L1024" i="6"/>
  <c r="L2821" i="6"/>
  <c r="L2842" i="6"/>
  <c r="L1427" i="6"/>
  <c r="L3512" i="6"/>
  <c r="L2934" i="6"/>
  <c r="L3041" i="6"/>
  <c r="L2850" i="6"/>
  <c r="L2784" i="6"/>
  <c r="L2859" i="6"/>
  <c r="L3058" i="6"/>
  <c r="L738" i="6"/>
  <c r="L863" i="6"/>
  <c r="L2807" i="6"/>
  <c r="L1464" i="6"/>
  <c r="L3144" i="6"/>
  <c r="L1477" i="6"/>
  <c r="L1048" i="6"/>
  <c r="L2818" i="6"/>
  <c r="L2340" i="6"/>
  <c r="L1465" i="6"/>
  <c r="L2937" i="6"/>
  <c r="L2848" i="6"/>
  <c r="L2581" i="6"/>
  <c r="L3178" i="6"/>
  <c r="L2782" i="6"/>
  <c r="L879" i="6"/>
  <c r="L1658" i="6"/>
  <c r="L347" i="6"/>
  <c r="L1366" i="6"/>
  <c r="L1261" i="6"/>
  <c r="L452" i="6"/>
  <c r="L130" i="6"/>
  <c r="L363" i="6"/>
  <c r="L2774" i="6"/>
  <c r="L2863" i="6"/>
  <c r="L963" i="6"/>
  <c r="L2771" i="6"/>
  <c r="L3008" i="6"/>
  <c r="L2830" i="6"/>
  <c r="L1479" i="6"/>
  <c r="L1556" i="6"/>
  <c r="L1076" i="6"/>
  <c r="L2802" i="6"/>
  <c r="L2306" i="6"/>
  <c r="L2495" i="6"/>
  <c r="L1257" i="6"/>
  <c r="L58" i="6"/>
  <c r="L2264" i="6"/>
  <c r="L1480" i="6"/>
  <c r="L1471" i="6"/>
  <c r="L2856" i="6"/>
  <c r="L704" i="6"/>
  <c r="L2824" i="6"/>
  <c r="L1595" i="6"/>
  <c r="L3460" i="6"/>
  <c r="L3000" i="6"/>
  <c r="L3414" i="6"/>
  <c r="L2542" i="6"/>
  <c r="L364" i="6"/>
  <c r="L1670" i="6"/>
  <c r="L3485" i="6"/>
  <c r="L3287" i="6"/>
  <c r="L2351" i="6"/>
  <c r="L2938" i="6"/>
  <c r="L1470" i="6"/>
  <c r="L1466" i="6"/>
  <c r="L2862" i="6"/>
  <c r="L962" i="6"/>
  <c r="L391" i="6"/>
  <c r="L2374" i="6"/>
  <c r="L91" i="6"/>
  <c r="L1309" i="6"/>
  <c r="L2738" i="6"/>
  <c r="L2823" i="6"/>
  <c r="L1483" i="6"/>
  <c r="L2855" i="6"/>
  <c r="L1308" i="6"/>
  <c r="L360" i="6"/>
  <c r="L1022" i="6"/>
  <c r="L378" i="6"/>
  <c r="L361" i="6"/>
  <c r="L311" i="6"/>
  <c r="L961" i="6"/>
  <c r="L435" i="6"/>
  <c r="L124" i="6"/>
  <c r="L993" i="6"/>
  <c r="L467" i="6"/>
  <c r="L2998" i="6"/>
  <c r="L1416" i="6"/>
  <c r="L366" i="6"/>
  <c r="L3205" i="6"/>
  <c r="L785" i="6"/>
  <c r="L545" i="6"/>
  <c r="L307" i="6"/>
  <c r="L1730" i="6"/>
  <c r="L1252" i="6"/>
  <c r="L772" i="6"/>
  <c r="L750" i="6"/>
  <c r="L570" i="6"/>
  <c r="L2240" i="6"/>
  <c r="L179" i="6"/>
  <c r="L346" i="6"/>
  <c r="L3360" i="6"/>
  <c r="L862" i="6"/>
  <c r="L2540" i="6"/>
  <c r="L1482" i="6"/>
  <c r="L2849" i="6"/>
  <c r="L2812" i="6"/>
  <c r="L2346" i="6"/>
  <c r="L3552" i="6"/>
  <c r="L3101" i="6"/>
  <c r="L2491" i="6"/>
  <c r="L1583" i="6"/>
  <c r="L1614" i="6"/>
  <c r="L2493" i="6"/>
  <c r="L2838" i="6"/>
  <c r="L3204" i="6"/>
  <c r="L2820" i="6"/>
  <c r="L403" i="6"/>
  <c r="L3355" i="6"/>
  <c r="L2833" i="6"/>
  <c r="L2413" i="6"/>
  <c r="L258" i="6"/>
  <c r="L259" i="6"/>
  <c r="L153" i="6"/>
  <c r="L595" i="6"/>
  <c r="L520" i="6"/>
  <c r="L172" i="6"/>
  <c r="L376" i="6"/>
  <c r="L1606" i="6"/>
  <c r="L19" i="6"/>
  <c r="L101" i="6"/>
  <c r="L3234" i="6"/>
  <c r="L206" i="6"/>
  <c r="L3300" i="6"/>
  <c r="L2801" i="6"/>
  <c r="L3003" i="6"/>
  <c r="L2857" i="6"/>
  <c r="L336" i="6"/>
  <c r="L3353" i="6"/>
  <c r="L3230" i="6"/>
  <c r="L654" i="6"/>
  <c r="L1248" i="6"/>
  <c r="L2787" i="6"/>
  <c r="L3187" i="6"/>
  <c r="L3528" i="6"/>
  <c r="L168" i="6"/>
  <c r="L1669" i="6"/>
  <c r="L589" i="6"/>
  <c r="L306" i="6"/>
  <c r="L28" i="6"/>
  <c r="L180" i="6"/>
  <c r="L248" i="6"/>
  <c r="L906" i="6"/>
  <c r="L260" i="6"/>
  <c r="L170" i="6"/>
  <c r="L283" i="6"/>
  <c r="L1027" i="6"/>
  <c r="L1541" i="6"/>
  <c r="L587" i="6"/>
  <c r="L1292" i="6"/>
  <c r="L386" i="6"/>
  <c r="L38" i="6"/>
  <c r="L1023" i="6"/>
  <c r="L3194" i="6"/>
  <c r="L3152" i="6"/>
  <c r="L2785" i="6"/>
  <c r="L581" i="6"/>
  <c r="L39" i="6"/>
  <c r="L527" i="6"/>
  <c r="L277" i="6"/>
  <c r="L3322" i="6"/>
  <c r="L3021" i="6"/>
  <c r="L2861" i="6"/>
  <c r="L3413" i="6"/>
  <c r="L404" i="6"/>
  <c r="L2363" i="6"/>
  <c r="L3117" i="6"/>
  <c r="L1085" i="6"/>
  <c r="L3224" i="6"/>
  <c r="L2826" i="6"/>
  <c r="L2847" i="6"/>
  <c r="L3212" i="6"/>
  <c r="L1070" i="6"/>
  <c r="L3039" i="6"/>
  <c r="L3488" i="6"/>
  <c r="L2988" i="6"/>
  <c r="L2804" i="6"/>
  <c r="L3449" i="6"/>
  <c r="L2837" i="6"/>
  <c r="L2809" i="6"/>
  <c r="L3458" i="6"/>
  <c r="L2852" i="6"/>
  <c r="L3196" i="6"/>
  <c r="L3010" i="6"/>
  <c r="L2794" i="6"/>
  <c r="L1660" i="6"/>
  <c r="L325" i="6"/>
  <c r="L2309" i="6"/>
  <c r="L1315" i="6"/>
  <c r="L2815" i="6"/>
  <c r="L3026" i="6"/>
  <c r="L1287" i="6"/>
  <c r="L3418" i="6"/>
  <c r="L148" i="6"/>
  <c r="L1361" i="6"/>
  <c r="L2834" i="6"/>
  <c r="L3313" i="6"/>
  <c r="L3170" i="6"/>
  <c r="L2851" i="6"/>
  <c r="L1474" i="6"/>
  <c r="L3321" i="6"/>
  <c r="L3115" i="6"/>
  <c r="L431" i="6"/>
  <c r="L2796" i="6"/>
  <c r="L1618" i="6"/>
  <c r="L2800" i="6"/>
  <c r="L285" i="6"/>
  <c r="L1397" i="6"/>
  <c r="L2376" i="6"/>
  <c r="L1602" i="6"/>
  <c r="L3064" i="6"/>
  <c r="L3012" i="6"/>
  <c r="L3358" i="6"/>
  <c r="L2356" i="6"/>
  <c r="L3346" i="6"/>
  <c r="L3492" i="6"/>
  <c r="L2853" i="6"/>
  <c r="L2341" i="6"/>
  <c r="L2326" i="6"/>
  <c r="L3506" i="6"/>
  <c r="L2420" i="6"/>
  <c r="L2827" i="6"/>
  <c r="L3036" i="6"/>
  <c r="L3160" i="6"/>
  <c r="L2616" i="6"/>
  <c r="L548" i="6"/>
  <c r="L676" i="6"/>
  <c r="L905" i="6"/>
  <c r="L345" i="6"/>
  <c r="L1372" i="6"/>
  <c r="L312" i="6"/>
  <c r="L116" i="6"/>
  <c r="L1469" i="6"/>
  <c r="L317" i="6"/>
  <c r="L837" i="6"/>
  <c r="L472" i="6"/>
  <c r="L684" i="6"/>
  <c r="L811" i="6"/>
  <c r="L514" i="6"/>
  <c r="L508" i="6"/>
  <c r="L1244" i="6"/>
  <c r="L203" i="6"/>
  <c r="L166" i="6"/>
  <c r="L368" i="6"/>
  <c r="L580" i="6"/>
  <c r="L337" i="6"/>
  <c r="L1348" i="6"/>
  <c r="L789" i="6"/>
  <c r="L1111" i="6"/>
  <c r="L2196" i="6"/>
  <c r="L1192" i="6"/>
  <c r="L560" i="6"/>
  <c r="L2520" i="6"/>
  <c r="L731" i="6"/>
  <c r="L2688" i="6"/>
  <c r="L2450" i="6"/>
  <c r="L822" i="6"/>
  <c r="L2039" i="6"/>
  <c r="L1009" i="6"/>
  <c r="L2574" i="6"/>
  <c r="L2425" i="6"/>
  <c r="L2602" i="6"/>
  <c r="L3040" i="6"/>
  <c r="L1413" i="6"/>
  <c r="L806" i="6"/>
  <c r="L1951" i="6"/>
  <c r="L2387" i="6"/>
  <c r="L2720" i="6"/>
  <c r="L769" i="6"/>
  <c r="L817" i="6"/>
  <c r="L1970" i="6"/>
  <c r="L2462" i="6"/>
  <c r="L2267" i="6"/>
  <c r="L2917" i="6"/>
  <c r="L256" i="6"/>
  <c r="L1282" i="6"/>
  <c r="L1995" i="6"/>
  <c r="L1816" i="6"/>
  <c r="L2362" i="6"/>
  <c r="L2904" i="6"/>
  <c r="L2714" i="6"/>
  <c r="L729" i="6"/>
  <c r="L20" i="6"/>
  <c r="L1858" i="6"/>
  <c r="L2305" i="6"/>
  <c r="L2635" i="6"/>
  <c r="L264" i="6"/>
  <c r="L1352" i="6"/>
  <c r="L2055" i="6"/>
  <c r="L667" i="6"/>
  <c r="L150" i="6"/>
  <c r="L2417" i="6"/>
  <c r="L2956" i="6"/>
  <c r="L300" i="6"/>
  <c r="L26" i="6"/>
  <c r="L1214" i="6"/>
  <c r="L185" i="6"/>
  <c r="L2876" i="6"/>
  <c r="L229" i="6"/>
  <c r="L1829" i="6"/>
  <c r="L577" i="6"/>
  <c r="L1245" i="6"/>
  <c r="L143" i="6"/>
  <c r="L216" i="6"/>
  <c r="L1123" i="6"/>
  <c r="L567" i="6"/>
  <c r="L792" i="6"/>
  <c r="L990" i="6"/>
  <c r="L441" i="6"/>
  <c r="L1092" i="6"/>
  <c r="L816" i="6"/>
  <c r="L813" i="6"/>
  <c r="L1002" i="6"/>
  <c r="L270" i="6"/>
  <c r="L598" i="6"/>
  <c r="L1421" i="6"/>
  <c r="L1228" i="6"/>
  <c r="L1301" i="6"/>
  <c r="L1207" i="6"/>
  <c r="L2433" i="6"/>
  <c r="L2436" i="6"/>
  <c r="L62" i="6"/>
  <c r="L2288" i="6"/>
  <c r="L1374" i="6"/>
  <c r="L2158" i="6"/>
  <c r="L2610" i="6"/>
  <c r="L2739" i="6"/>
  <c r="L1891" i="6"/>
  <c r="L1121" i="6"/>
  <c r="L2878" i="6"/>
  <c r="L1425" i="6"/>
  <c r="L2561" i="6"/>
  <c r="L2905" i="6"/>
  <c r="L161" i="6"/>
  <c r="L799" i="6"/>
  <c r="L1382" i="6"/>
  <c r="L2974" i="6"/>
  <c r="L115" i="6"/>
  <c r="L2914" i="6"/>
  <c r="L350" i="6"/>
  <c r="L1806" i="6"/>
  <c r="L603" i="6"/>
  <c r="L2065" i="6"/>
  <c r="L1955" i="6"/>
  <c r="L1883" i="6"/>
  <c r="L2371" i="6"/>
  <c r="L1281" i="6"/>
  <c r="L1357" i="6"/>
  <c r="L1364" i="6"/>
  <c r="L2641" i="6"/>
  <c r="L2394" i="6"/>
  <c r="L126" i="6"/>
  <c r="L111" i="6"/>
  <c r="L1266" i="6"/>
  <c r="L149" i="6"/>
  <c r="L2587" i="6"/>
  <c r="L1825" i="6"/>
  <c r="L2757" i="6"/>
  <c r="L1210" i="6"/>
  <c r="L1949" i="6"/>
  <c r="L1999" i="6"/>
  <c r="L1215" i="6"/>
  <c r="L2002" i="6"/>
  <c r="L469" i="6"/>
  <c r="L834" i="6"/>
  <c r="L414" i="6"/>
  <c r="L535" i="6"/>
  <c r="L521" i="6"/>
  <c r="L841" i="6"/>
  <c r="L458" i="6"/>
  <c r="L195" i="6"/>
  <c r="L60" i="6"/>
  <c r="L194" i="6"/>
  <c r="L723" i="6"/>
  <c r="L732" i="6"/>
  <c r="L271" i="6"/>
  <c r="L778" i="6"/>
  <c r="L1988" i="6"/>
  <c r="L842" i="6"/>
  <c r="L1997" i="6"/>
  <c r="L821" i="6"/>
  <c r="L1030" i="6"/>
  <c r="L383" i="6"/>
  <c r="L1823" i="6"/>
  <c r="L2397" i="6"/>
  <c r="L2605" i="6"/>
  <c r="L522" i="6"/>
  <c r="L2025" i="6"/>
  <c r="L1349" i="6"/>
  <c r="L1375" i="6"/>
  <c r="L2779" i="6"/>
  <c r="L2405" i="6"/>
  <c r="L24" i="6"/>
  <c r="L716" i="6"/>
  <c r="L2177" i="6"/>
  <c r="L2639" i="6"/>
  <c r="L1384" i="6"/>
  <c r="L2578" i="6"/>
  <c r="L1034" i="6"/>
  <c r="L1904" i="6"/>
  <c r="L2121" i="6"/>
  <c r="L802" i="6"/>
  <c r="L1297" i="6"/>
  <c r="L726" i="6"/>
  <c r="L1143" i="6"/>
  <c r="L2047" i="6"/>
  <c r="L610" i="6"/>
  <c r="L1923" i="6"/>
  <c r="L859" i="6"/>
  <c r="L2419" i="6"/>
  <c r="L2883" i="6"/>
  <c r="L210" i="6"/>
  <c r="L121" i="6"/>
  <c r="L2023" i="6"/>
  <c r="L1835" i="6"/>
  <c r="L2594" i="6"/>
  <c r="L1001" i="6"/>
  <c r="L1422" i="6"/>
  <c r="L2743" i="6"/>
  <c r="L16" i="6"/>
  <c r="L2404" i="6"/>
  <c r="L2882" i="6"/>
  <c r="L1264" i="6"/>
  <c r="L1268" i="6"/>
  <c r="L1911" i="6"/>
  <c r="L1126" i="6"/>
  <c r="L2608" i="6"/>
  <c r="L2737" i="6"/>
  <c r="L2936" i="6"/>
  <c r="L331" i="6"/>
  <c r="L1109" i="6"/>
  <c r="L187" i="6"/>
  <c r="L339" i="6"/>
  <c r="L1093" i="6"/>
  <c r="L728" i="6"/>
  <c r="L564" i="6"/>
  <c r="L857" i="6"/>
  <c r="L525" i="6"/>
  <c r="L1804" i="6"/>
  <c r="L784" i="6"/>
  <c r="L566" i="6"/>
  <c r="L2052" i="6"/>
  <c r="L252" i="6"/>
  <c r="L293" i="6"/>
  <c r="L13" i="6"/>
  <c r="L1243" i="6"/>
  <c r="L1405" i="6"/>
  <c r="L74" i="6"/>
  <c r="L702" i="6"/>
  <c r="L771" i="6"/>
  <c r="L202" i="6"/>
  <c r="L69" i="6"/>
  <c r="L694" i="6"/>
  <c r="L65" i="6"/>
  <c r="L1961" i="6"/>
  <c r="L1275" i="6"/>
  <c r="L2902" i="6"/>
  <c r="L2498" i="6"/>
  <c r="L2368" i="6"/>
  <c r="L798" i="6"/>
  <c r="L1338" i="6"/>
  <c r="L583" i="6"/>
  <c r="L590" i="6"/>
  <c r="L313" i="6"/>
  <c r="L2514" i="6"/>
  <c r="L98" i="6"/>
  <c r="L373" i="6"/>
  <c r="L1310" i="6"/>
  <c r="L795" i="6"/>
  <c r="L2730" i="6"/>
  <c r="L2747" i="6"/>
  <c r="L1219" i="6"/>
  <c r="L2153" i="6"/>
  <c r="L1190" i="6"/>
  <c r="L1960" i="6"/>
  <c r="L3025" i="6"/>
  <c r="L253" i="6"/>
  <c r="L531" i="6"/>
  <c r="L2614" i="6"/>
  <c r="L1958" i="6"/>
  <c r="L852" i="6"/>
  <c r="L2896" i="6"/>
  <c r="L2931" i="6"/>
  <c r="L2637" i="6"/>
  <c r="L858" i="6"/>
  <c r="L2000" i="6"/>
  <c r="L1222" i="6"/>
  <c r="L2920" i="6"/>
  <c r="L611" i="6"/>
  <c r="L460" i="6"/>
  <c r="L1890" i="6"/>
  <c r="L448" i="6"/>
  <c r="L1944" i="6"/>
  <c r="L1247" i="6"/>
  <c r="L1251" i="6"/>
  <c r="L2499" i="6"/>
  <c r="L774" i="6"/>
  <c r="L2566" i="6"/>
  <c r="L1201" i="6"/>
  <c r="L2396" i="6"/>
  <c r="L1262" i="6"/>
  <c r="L773" i="6"/>
  <c r="L1138" i="6"/>
  <c r="L1381" i="6"/>
  <c r="L1316" i="6"/>
  <c r="L1404" i="6"/>
  <c r="L348" i="6"/>
  <c r="L476" i="6"/>
  <c r="L705" i="6"/>
  <c r="L145" i="6"/>
  <c r="L217" i="6"/>
  <c r="L1140" i="6"/>
  <c r="L191" i="6"/>
  <c r="L604" i="6"/>
  <c r="L833" i="6"/>
  <c r="L2108" i="6"/>
  <c r="L443" i="6"/>
  <c r="L1000" i="6"/>
  <c r="L1212" i="6"/>
  <c r="L427" i="6"/>
  <c r="L725" i="6"/>
  <c r="L334" i="6"/>
  <c r="L599" i="6"/>
  <c r="L2132" i="6"/>
  <c r="L132" i="6"/>
  <c r="L72" i="6"/>
  <c r="L136" i="6"/>
  <c r="L405" i="6"/>
  <c r="L591" i="6"/>
  <c r="L246" i="6"/>
  <c r="L2201" i="6"/>
  <c r="L2667" i="6"/>
  <c r="L2644" i="6"/>
  <c r="L299" i="6"/>
  <c r="L2104" i="6"/>
  <c r="L1842" i="6"/>
  <c r="L1237" i="6"/>
  <c r="L3009" i="6"/>
  <c r="L2522" i="6"/>
  <c r="L222" i="6"/>
  <c r="L1862" i="6"/>
  <c r="L415" i="6"/>
  <c r="L1299" i="6"/>
  <c r="L2768" i="6"/>
  <c r="L2586" i="6"/>
  <c r="L1185" i="6"/>
  <c r="L2504" i="6"/>
  <c r="L2001" i="6"/>
  <c r="L2553" i="6"/>
  <c r="L3053" i="6"/>
  <c r="L727" i="6"/>
  <c r="L1077" i="6"/>
  <c r="L384" i="6"/>
  <c r="L1424" i="6"/>
  <c r="L1959" i="6"/>
  <c r="L2569" i="6"/>
  <c r="L2653" i="6"/>
  <c r="L2372" i="6"/>
  <c r="L269" i="6"/>
  <c r="L1127" i="6"/>
  <c r="L2711" i="6"/>
  <c r="L2435" i="6"/>
  <c r="L2149" i="6"/>
  <c r="L1100" i="6"/>
  <c r="L2742" i="6"/>
  <c r="L2141" i="6"/>
  <c r="L765" i="6"/>
  <c r="L2490" i="6"/>
  <c r="L3027" i="6"/>
  <c r="L2496" i="6"/>
  <c r="L843" i="6"/>
  <c r="L1998" i="6"/>
  <c r="L2687" i="6"/>
  <c r="L470" i="6"/>
  <c r="L1279" i="6"/>
  <c r="L1031" i="6"/>
  <c r="L473" i="6"/>
  <c r="L2682" i="6"/>
  <c r="L783" i="6"/>
  <c r="L513" i="6"/>
  <c r="L412" i="6"/>
  <c r="L1082" i="6"/>
  <c r="L349" i="6"/>
  <c r="L776" i="6"/>
  <c r="L1047" i="6"/>
  <c r="L461" i="6"/>
  <c r="L826" i="6"/>
  <c r="L1412" i="6"/>
  <c r="L517" i="6"/>
  <c r="L1124" i="6"/>
  <c r="L288" i="6"/>
  <c r="L1340" i="6"/>
  <c r="L184" i="6"/>
  <c r="L110" i="6"/>
  <c r="L305" i="6"/>
  <c r="L294" i="6"/>
  <c r="L2140" i="6"/>
  <c r="L93" i="6"/>
  <c r="L475" i="6"/>
  <c r="L2630" i="6"/>
  <c r="L1418" i="6"/>
  <c r="L2940" i="6"/>
  <c r="L2442" i="6"/>
  <c r="L1114" i="6"/>
  <c r="L462" i="6"/>
  <c r="L2464" i="6"/>
  <c r="L2265" i="6"/>
  <c r="L1199" i="6"/>
  <c r="L3034" i="6"/>
  <c r="L254" i="6"/>
  <c r="L1321" i="6"/>
  <c r="L2638" i="6"/>
  <c r="L1831" i="6"/>
  <c r="L2441" i="6"/>
  <c r="L2429" i="6"/>
  <c r="L1220" i="6"/>
  <c r="L1150" i="6"/>
  <c r="L2703" i="6"/>
  <c r="L2907" i="6"/>
  <c r="L2922" i="6"/>
  <c r="L131" i="6"/>
  <c r="L1990" i="6"/>
  <c r="L1927" i="6"/>
  <c r="L701" i="6"/>
  <c r="L2208" i="6"/>
  <c r="L1819" i="6"/>
  <c r="L2565" i="6"/>
  <c r="L1406" i="6"/>
  <c r="L1330" i="6"/>
  <c r="L2951" i="6"/>
  <c r="L2866" i="6"/>
  <c r="L2947" i="6"/>
  <c r="L250" i="6"/>
  <c r="L208" i="6"/>
  <c r="L509" i="6"/>
  <c r="L1935" i="6"/>
  <c r="L1846" i="6"/>
  <c r="L463" i="6"/>
  <c r="L2378" i="6"/>
  <c r="L2672" i="6"/>
  <c r="L2004" i="6"/>
  <c r="L2239" i="6"/>
  <c r="L1350" i="6"/>
  <c r="L1376" i="6"/>
  <c r="L2603" i="6"/>
  <c r="L796" i="6"/>
  <c r="L2277" i="6"/>
  <c r="L1101" i="6"/>
  <c r="L114" i="6"/>
  <c r="L746" i="6"/>
  <c r="L670" i="6"/>
  <c r="L53" i="6"/>
  <c r="L190" i="6"/>
  <c r="L688" i="6"/>
  <c r="L2093" i="6"/>
  <c r="L578" i="6"/>
  <c r="L183" i="6"/>
  <c r="L1317" i="6"/>
  <c r="L335" i="6"/>
  <c r="L820" i="6"/>
  <c r="L698" i="6"/>
  <c r="L43" i="6"/>
  <c r="L27" i="6"/>
  <c r="L1189" i="6"/>
  <c r="L851" i="6"/>
  <c r="L1363" i="6"/>
  <c r="L215" i="6"/>
  <c r="L2040" i="6"/>
  <c r="L724" i="6"/>
  <c r="L2391" i="6"/>
  <c r="L2675" i="6"/>
  <c r="L2898" i="6"/>
  <c r="L340" i="6"/>
  <c r="L2543" i="6"/>
  <c r="L1236" i="6"/>
  <c r="L2223" i="6"/>
  <c r="L2066" i="6"/>
  <c r="L1306" i="6"/>
  <c r="L608" i="6"/>
  <c r="L1818" i="6"/>
  <c r="L1859" i="6"/>
  <c r="L2910" i="6"/>
  <c r="L2626" i="6"/>
  <c r="L2744" i="6"/>
  <c r="L82" i="6"/>
  <c r="L2550" i="6"/>
  <c r="L2352" i="6"/>
  <c r="L2357" i="6"/>
  <c r="L1337" i="6"/>
  <c r="L2228" i="6"/>
  <c r="L2171" i="6"/>
  <c r="L838" i="6"/>
  <c r="L447" i="6"/>
  <c r="L2975" i="6"/>
  <c r="L2589" i="6"/>
  <c r="L1918" i="6"/>
  <c r="L818" i="6"/>
  <c r="L1848" i="6"/>
  <c r="L1213" i="6"/>
  <c r="L3037" i="6"/>
  <c r="L2588" i="6"/>
  <c r="L805" i="6"/>
  <c r="L430" i="6"/>
  <c r="L1814" i="6"/>
  <c r="L1921" i="6"/>
  <c r="L1824" i="6"/>
  <c r="L2908" i="6"/>
  <c r="L2579" i="6"/>
  <c r="L2027" i="6"/>
  <c r="L171" i="6"/>
  <c r="L1856" i="6"/>
  <c r="L558" i="6"/>
  <c r="L2488" i="6"/>
  <c r="L2017" i="6"/>
  <c r="L267" i="6"/>
  <c r="L102" i="6"/>
  <c r="L528" i="6"/>
  <c r="L1224" i="6"/>
  <c r="L825" i="6"/>
  <c r="L265" i="6"/>
  <c r="L2229" i="6"/>
  <c r="L232" i="6"/>
  <c r="L1218" i="6"/>
  <c r="L162" i="6"/>
  <c r="L996" i="6"/>
  <c r="L1225" i="6"/>
  <c r="L1332" i="6"/>
  <c r="L428" i="6"/>
  <c r="L204" i="6"/>
  <c r="L165" i="6"/>
  <c r="L268" i="6"/>
  <c r="L835" i="6"/>
  <c r="L2871" i="6"/>
  <c r="L814" i="6"/>
  <c r="L2903" i="6"/>
  <c r="L2003" i="6"/>
  <c r="L600" i="6"/>
  <c r="L86" i="6"/>
  <c r="L1984" i="6"/>
  <c r="L1235" i="6"/>
  <c r="L2752" i="6"/>
  <c r="L2548" i="6"/>
  <c r="L2379" i="6"/>
  <c r="L770" i="6"/>
  <c r="L815" i="6"/>
  <c r="L788" i="6"/>
  <c r="L3031" i="6"/>
  <c r="L2194" i="6"/>
  <c r="L426" i="6"/>
  <c r="L1813" i="6"/>
  <c r="L2014" i="6"/>
  <c r="L2166" i="6"/>
  <c r="L1223" i="6"/>
  <c r="L2783" i="6"/>
  <c r="L209" i="6"/>
  <c r="L369" i="6"/>
  <c r="L2176" i="6"/>
  <c r="L1294" i="6"/>
  <c r="L2689" i="6"/>
  <c r="L2501" i="6"/>
  <c r="L2875" i="6"/>
  <c r="L1090" i="6"/>
  <c r="L1305" i="6"/>
  <c r="L1367" i="6"/>
  <c r="L2412" i="6"/>
  <c r="L2978" i="6"/>
  <c r="L779" i="6"/>
  <c r="L2074" i="6"/>
  <c r="L342" i="6"/>
  <c r="L782" i="6"/>
  <c r="L423" i="6"/>
  <c r="L2726" i="6"/>
  <c r="L2976" i="6"/>
  <c r="L840" i="6"/>
  <c r="L986" i="6"/>
  <c r="L1172" i="6"/>
  <c r="L2106" i="6"/>
  <c r="L1426" i="6"/>
  <c r="L2980" i="6"/>
  <c r="L2157" i="6"/>
  <c r="L379" i="6"/>
  <c r="L1075" i="6"/>
  <c r="L1589" i="6"/>
  <c r="L592" i="6"/>
  <c r="L1033" i="6"/>
  <c r="L122" i="6"/>
  <c r="L327" i="6"/>
  <c r="L1468" i="6"/>
  <c r="L890" i="6"/>
  <c r="L3441" i="6"/>
  <c r="L226" i="6"/>
  <c r="L1049" i="6"/>
  <c r="L885" i="6"/>
  <c r="L2841" i="6"/>
  <c r="L2172" i="6"/>
  <c r="L586" i="6"/>
  <c r="L381" i="6"/>
  <c r="L308" i="6"/>
  <c r="L2825" i="6"/>
  <c r="L2777" i="6"/>
  <c r="L3339" i="6"/>
  <c r="L3128" i="6"/>
  <c r="L1066" i="6"/>
  <c r="L1517" i="6"/>
  <c r="L3336" i="6"/>
  <c r="L1527" i="6"/>
  <c r="L2612" i="6"/>
  <c r="L2541" i="6"/>
  <c r="L2858" i="6"/>
  <c r="L687" i="6"/>
  <c r="L3397" i="6"/>
  <c r="L2935" i="6"/>
  <c r="L742" i="6"/>
  <c r="L1637" i="6"/>
  <c r="L3057" i="6"/>
  <c r="L2797" i="6"/>
  <c r="L763" i="6"/>
  <c r="L760" i="6"/>
  <c r="L2888" i="6"/>
  <c r="L30" i="6"/>
  <c r="L466" i="6"/>
  <c r="L2584" i="6"/>
  <c r="L2808" i="6"/>
  <c r="L309" i="6"/>
  <c r="L1035" i="6"/>
  <c r="L3478" i="6"/>
  <c r="L767" i="6"/>
  <c r="L2836" i="6"/>
  <c r="L2661" i="6"/>
  <c r="L3280" i="6"/>
  <c r="L257" i="6"/>
  <c r="L238" i="6"/>
  <c r="L690" i="6"/>
  <c r="L97" i="6"/>
  <c r="L2570" i="6"/>
  <c r="L1627" i="6"/>
  <c r="L1647" i="6"/>
  <c r="L200" i="6"/>
  <c r="L2349" i="6"/>
  <c r="L3425" i="6"/>
  <c r="L2776" i="6"/>
  <c r="L18" i="6"/>
  <c r="L4" i="6"/>
  <c r="L2451" i="6"/>
  <c r="L375" i="6"/>
  <c r="L1481" i="6"/>
  <c r="L2159" i="6"/>
  <c r="L3260" i="6"/>
  <c r="L2256" i="6"/>
  <c r="L2795" i="6"/>
  <c r="L455" i="6"/>
  <c r="L1343" i="6"/>
  <c r="L2964" i="6"/>
  <c r="L2786" i="6"/>
  <c r="L2967" i="6"/>
  <c r="L2403" i="6"/>
  <c r="L678" i="6"/>
  <c r="L3473" i="6"/>
  <c r="L22" i="6"/>
  <c r="L683" i="6"/>
  <c r="L920" i="6"/>
  <c r="L79" i="6"/>
  <c r="L534" i="6"/>
  <c r="L928" i="6"/>
  <c r="L385" i="6"/>
  <c r="L249" i="6"/>
  <c r="L3146" i="6"/>
  <c r="L3091" i="6"/>
  <c r="L2844" i="6"/>
  <c r="L736" i="6"/>
  <c r="L533" i="6"/>
  <c r="L240" i="6"/>
  <c r="L864" i="6"/>
  <c r="L1588" i="6"/>
  <c r="L2772" i="6"/>
  <c r="L3315" i="6"/>
  <c r="F27" i="7"/>
  <c r="F28" i="7"/>
  <c r="F29" i="7"/>
  <c r="F20" i="7"/>
  <c r="F32" i="7"/>
  <c r="F33" i="7"/>
  <c r="F25" i="7"/>
  <c r="F21" i="7"/>
  <c r="F38" i="7"/>
  <c r="F30" i="7"/>
  <c r="F39" i="7"/>
  <c r="F35" i="7"/>
  <c r="F23" i="7"/>
  <c r="F40" i="7"/>
  <c r="F18" i="7"/>
  <c r="F36" i="7"/>
  <c r="F34" i="7"/>
  <c r="F17" i="7"/>
  <c r="F26" i="7"/>
  <c r="F19" i="7"/>
  <c r="F22" i="7"/>
  <c r="F37" i="7"/>
  <c r="F24" i="7"/>
  <c r="F31" i="7"/>
  <c r="C17" i="7"/>
  <c r="C26" i="7"/>
  <c r="C19" i="7"/>
  <c r="C22" i="7"/>
  <c r="C37" i="7"/>
  <c r="C24" i="7"/>
  <c r="C31" i="7"/>
  <c r="C27" i="7"/>
  <c r="C28" i="7"/>
  <c r="C29" i="7"/>
  <c r="C20" i="7"/>
  <c r="C32" i="7"/>
  <c r="C33" i="7"/>
  <c r="C25" i="7"/>
  <c r="C21" i="7"/>
  <c r="C38" i="7"/>
  <c r="C30" i="7"/>
  <c r="C39" i="7"/>
  <c r="C35" i="7"/>
  <c r="C23" i="7"/>
  <c r="C40" i="7"/>
  <c r="C18" i="7"/>
  <c r="C36" i="7"/>
  <c r="P45" i="1"/>
  <c r="P46" i="1"/>
  <c r="P24" i="1"/>
  <c r="P25" i="1"/>
  <c r="P26" i="1"/>
  <c r="P27" i="1"/>
  <c r="P28" i="1"/>
  <c r="P29" i="1"/>
  <c r="P30" i="1"/>
  <c r="P31" i="1"/>
  <c r="P32" i="1"/>
  <c r="P33" i="1"/>
  <c r="P34" i="1"/>
  <c r="P35" i="1"/>
  <c r="P36" i="1"/>
  <c r="P37" i="1"/>
  <c r="P38" i="1"/>
  <c r="P39" i="1"/>
  <c r="P40" i="1"/>
  <c r="P41" i="1"/>
  <c r="P42" i="1"/>
  <c r="P43" i="1"/>
  <c r="P44" i="1"/>
  <c r="P23" i="1"/>
  <c r="P22" i="1"/>
  <c r="P21" i="1"/>
  <c r="P20" i="1"/>
  <c r="P19" i="1"/>
  <c r="P18" i="1"/>
  <c r="P17" i="1"/>
  <c r="I141" i="8" l="1"/>
  <c r="K141" i="8" s="1"/>
  <c r="J141" i="8"/>
  <c r="L141" i="8" s="1"/>
  <c r="I381" i="8"/>
  <c r="K381" i="8" s="1"/>
  <c r="J381" i="8"/>
  <c r="L381" i="8" s="1"/>
  <c r="S381" i="8"/>
  <c r="I83" i="8"/>
  <c r="K83" i="8" s="1"/>
  <c r="J83" i="8"/>
  <c r="L83" i="8" s="1"/>
  <c r="J439" i="8"/>
  <c r="L439" i="8" s="1"/>
  <c r="I439" i="8"/>
  <c r="K439" i="8" s="1"/>
  <c r="S439" i="8"/>
  <c r="I52" i="8"/>
  <c r="K52" i="8" s="1"/>
  <c r="J52" i="8"/>
  <c r="L52" i="8" s="1"/>
  <c r="I616" i="8"/>
  <c r="K616" i="8" s="1"/>
  <c r="J616" i="8"/>
  <c r="L616" i="8" s="1"/>
  <c r="S616" i="8"/>
  <c r="I245" i="8"/>
  <c r="K245" i="8" s="1"/>
  <c r="J245" i="8"/>
  <c r="L245" i="8" s="1"/>
  <c r="I357" i="8"/>
  <c r="K357" i="8" s="1"/>
  <c r="J357" i="8"/>
  <c r="L357" i="8" s="1"/>
  <c r="S357" i="8"/>
  <c r="I261" i="8"/>
  <c r="K261" i="8" s="1"/>
  <c r="J261" i="8"/>
  <c r="L261" i="8" s="1"/>
  <c r="J61" i="8"/>
  <c r="L61" i="8" s="1"/>
  <c r="I61" i="8"/>
  <c r="K61" i="8" s="1"/>
  <c r="I499" i="8"/>
  <c r="K499" i="8" s="1"/>
  <c r="J499" i="8"/>
  <c r="L499" i="8" s="1"/>
  <c r="S499" i="8"/>
  <c r="I435" i="8"/>
  <c r="K435" i="8" s="1"/>
  <c r="J435" i="8"/>
  <c r="L435" i="8" s="1"/>
  <c r="S435" i="8"/>
  <c r="J46" i="8"/>
  <c r="L46" i="8" s="1"/>
  <c r="I46" i="8"/>
  <c r="K46" i="8" s="1"/>
  <c r="I995" i="8"/>
  <c r="K995" i="8" s="1"/>
  <c r="J995" i="8"/>
  <c r="L995" i="8" s="1"/>
  <c r="S995" i="8"/>
  <c r="J617" i="8"/>
  <c r="L617" i="8" s="1"/>
  <c r="I617" i="8"/>
  <c r="K617" i="8" s="1"/>
  <c r="S617" i="8"/>
  <c r="I256" i="8"/>
  <c r="K256" i="8" s="1"/>
  <c r="J256" i="8"/>
  <c r="L256" i="8" s="1"/>
  <c r="S256" i="8"/>
  <c r="J175" i="8"/>
  <c r="L175" i="8" s="1"/>
  <c r="I175" i="8"/>
  <c r="K175" i="8" s="1"/>
  <c r="I379" i="8"/>
  <c r="K379" i="8" s="1"/>
  <c r="J379" i="8"/>
  <c r="L379" i="8" s="1"/>
  <c r="S379" i="8"/>
  <c r="I347" i="8"/>
  <c r="K347" i="8" s="1"/>
  <c r="J347" i="8"/>
  <c r="L347" i="8" s="1"/>
  <c r="S347" i="8"/>
  <c r="I334" i="8"/>
  <c r="K334" i="8" s="1"/>
  <c r="J334" i="8"/>
  <c r="L334" i="8" s="1"/>
  <c r="S334" i="8"/>
  <c r="J14" i="8"/>
  <c r="I14" i="8"/>
  <c r="J612" i="8"/>
  <c r="L612" i="8" s="1"/>
  <c r="I612" i="8"/>
  <c r="K612" i="8" s="1"/>
  <c r="S612" i="8"/>
  <c r="J104" i="8"/>
  <c r="L104" i="8" s="1"/>
  <c r="I104" i="8"/>
  <c r="K104" i="8" s="1"/>
  <c r="I689" i="8"/>
  <c r="K689" i="8" s="1"/>
  <c r="J689" i="8"/>
  <c r="L689" i="8" s="1"/>
  <c r="S689" i="8"/>
  <c r="I288" i="8"/>
  <c r="K288" i="8" s="1"/>
  <c r="J288" i="8"/>
  <c r="L288" i="8" s="1"/>
  <c r="J216" i="8"/>
  <c r="L216" i="8" s="1"/>
  <c r="I216" i="8"/>
  <c r="K216" i="8" s="1"/>
  <c r="J336" i="8"/>
  <c r="L336" i="8" s="1"/>
  <c r="I336" i="8"/>
  <c r="K336" i="8" s="1"/>
  <c r="I50" i="8"/>
  <c r="K50" i="8" s="1"/>
  <c r="J50" i="8"/>
  <c r="L50" i="8" s="1"/>
  <c r="I380" i="8"/>
  <c r="K380" i="8" s="1"/>
  <c r="J380" i="8"/>
  <c r="L380" i="8" s="1"/>
  <c r="S380" i="8"/>
  <c r="J437" i="8"/>
  <c r="L437" i="8" s="1"/>
  <c r="I437" i="8"/>
  <c r="K437" i="8" s="1"/>
  <c r="S437" i="8"/>
  <c r="I231" i="8"/>
  <c r="K231" i="8" s="1"/>
  <c r="J231" i="8"/>
  <c r="L231" i="8" s="1"/>
  <c r="I1122" i="8"/>
  <c r="K1122" i="8" s="1"/>
  <c r="J1122" i="8"/>
  <c r="L1122" i="8" s="1"/>
  <c r="S1122" i="8"/>
  <c r="I287" i="8"/>
  <c r="K287" i="8" s="1"/>
  <c r="J287" i="8"/>
  <c r="L287" i="8" s="1"/>
  <c r="S287" i="8"/>
  <c r="J257" i="8"/>
  <c r="L257" i="8" s="1"/>
  <c r="I257" i="8"/>
  <c r="K257" i="8" s="1"/>
  <c r="I73" i="8"/>
  <c r="K73" i="8" s="1"/>
  <c r="J73" i="8"/>
  <c r="L73" i="8" s="1"/>
  <c r="I975" i="8"/>
  <c r="K975" i="8" s="1"/>
  <c r="J975" i="8"/>
  <c r="L975" i="8" s="1"/>
  <c r="J30" i="8"/>
  <c r="I30" i="8"/>
  <c r="J146" i="8"/>
  <c r="L146" i="8" s="1"/>
  <c r="I146" i="8"/>
  <c r="K146" i="8" s="1"/>
  <c r="S146" i="8"/>
  <c r="J93" i="8"/>
  <c r="L93" i="8" s="1"/>
  <c r="I93" i="8"/>
  <c r="K93" i="8" s="1"/>
  <c r="I304" i="8"/>
  <c r="K304" i="8" s="1"/>
  <c r="J304" i="8"/>
  <c r="L304" i="8" s="1"/>
  <c r="S304" i="8"/>
  <c r="I7" i="8"/>
  <c r="K7" i="8" s="1"/>
  <c r="J7" i="8"/>
  <c r="L7" i="8" s="1"/>
  <c r="S7" i="8"/>
  <c r="I982" i="8"/>
  <c r="K982" i="8" s="1"/>
  <c r="J982" i="8"/>
  <c r="L982" i="8" s="1"/>
  <c r="S982" i="8"/>
  <c r="J620" i="8"/>
  <c r="L620" i="8" s="1"/>
  <c r="I620" i="8"/>
  <c r="K620" i="8" s="1"/>
  <c r="S620" i="8"/>
  <c r="J16" i="8"/>
  <c r="L16" i="8" s="1"/>
  <c r="I16" i="8"/>
  <c r="K16" i="8" s="1"/>
  <c r="I110" i="8"/>
  <c r="K110" i="8" s="1"/>
  <c r="J110" i="8"/>
  <c r="L110" i="8" s="1"/>
  <c r="J307" i="8"/>
  <c r="L307" i="8" s="1"/>
  <c r="I307" i="8"/>
  <c r="K307" i="8" s="1"/>
  <c r="S307" i="8"/>
  <c r="I960" i="8"/>
  <c r="K960" i="8" s="1"/>
  <c r="J960" i="8"/>
  <c r="L960" i="8" s="1"/>
  <c r="S960" i="8"/>
  <c r="J182" i="8"/>
  <c r="L182" i="8" s="1"/>
  <c r="I182" i="8"/>
  <c r="K182" i="8" s="1"/>
  <c r="J115" i="8"/>
  <c r="L115" i="8" s="1"/>
  <c r="I115" i="8"/>
  <c r="K115" i="8" s="1"/>
  <c r="J442" i="8"/>
  <c r="L442" i="8" s="1"/>
  <c r="I442" i="8"/>
  <c r="K442" i="8" s="1"/>
  <c r="S442" i="8"/>
  <c r="J977" i="8"/>
  <c r="L977" i="8" s="1"/>
  <c r="I977" i="8"/>
  <c r="K977" i="8" s="1"/>
  <c r="S977" i="8"/>
  <c r="I209" i="8"/>
  <c r="K209" i="8" s="1"/>
  <c r="J209" i="8"/>
  <c r="L209" i="8" s="1"/>
  <c r="I118" i="8"/>
  <c r="K118" i="8" s="1"/>
  <c r="J118" i="8"/>
  <c r="L118" i="8" s="1"/>
  <c r="I84" i="8"/>
  <c r="K84" i="8" s="1"/>
  <c r="J84" i="8"/>
  <c r="L84" i="8" s="1"/>
  <c r="I623" i="8"/>
  <c r="K623" i="8" s="1"/>
  <c r="J623" i="8"/>
  <c r="L623" i="8" s="1"/>
  <c r="S623" i="8"/>
  <c r="I970" i="8"/>
  <c r="K970" i="8" s="1"/>
  <c r="J970" i="8"/>
  <c r="L970" i="8" s="1"/>
  <c r="S970" i="8"/>
  <c r="J185" i="8"/>
  <c r="L185" i="8" s="1"/>
  <c r="I185" i="8"/>
  <c r="K185" i="8" s="1"/>
  <c r="S185" i="8"/>
  <c r="I183" i="8"/>
  <c r="K183" i="8" s="1"/>
  <c r="J183" i="8"/>
  <c r="L183" i="8" s="1"/>
  <c r="J21" i="8"/>
  <c r="L21" i="8" s="1"/>
  <c r="I21" i="8"/>
  <c r="K21" i="8" s="1"/>
  <c r="J103" i="8"/>
  <c r="L103" i="8" s="1"/>
  <c r="I103" i="8"/>
  <c r="K103" i="8" s="1"/>
  <c r="I621" i="8"/>
  <c r="K621" i="8" s="1"/>
  <c r="J621" i="8"/>
  <c r="L621" i="8" s="1"/>
  <c r="S621" i="8"/>
  <c r="I613" i="8"/>
  <c r="K613" i="8" s="1"/>
  <c r="J613" i="8"/>
  <c r="L613" i="8" s="1"/>
  <c r="S613" i="8"/>
  <c r="I105" i="8"/>
  <c r="K105" i="8" s="1"/>
  <c r="J105" i="8"/>
  <c r="L105" i="8" s="1"/>
  <c r="I204" i="8"/>
  <c r="K204" i="8" s="1"/>
  <c r="J204" i="8"/>
  <c r="L204" i="8" s="1"/>
  <c r="S204" i="8"/>
  <c r="I232" i="8"/>
  <c r="K232" i="8" s="1"/>
  <c r="J232" i="8"/>
  <c r="L232" i="8" s="1"/>
  <c r="J125" i="8"/>
  <c r="L125" i="8" s="1"/>
  <c r="I125" i="8"/>
  <c r="K125" i="8" s="1"/>
  <c r="J166" i="8"/>
  <c r="L166" i="8" s="1"/>
  <c r="I166" i="8"/>
  <c r="K166" i="8" s="1"/>
  <c r="I208" i="8"/>
  <c r="K208" i="8" s="1"/>
  <c r="J208" i="8"/>
  <c r="L208" i="8" s="1"/>
  <c r="J384" i="8"/>
  <c r="L384" i="8" s="1"/>
  <c r="I384" i="8"/>
  <c r="K384" i="8" s="1"/>
  <c r="S384" i="8"/>
  <c r="J253" i="8"/>
  <c r="L253" i="8" s="1"/>
  <c r="I253" i="8"/>
  <c r="K253" i="8" s="1"/>
  <c r="S253" i="8"/>
  <c r="J230" i="8"/>
  <c r="L230" i="8" s="1"/>
  <c r="I230" i="8"/>
  <c r="K230" i="8" s="1"/>
  <c r="I465" i="8"/>
  <c r="K465" i="8" s="1"/>
  <c r="J465" i="8"/>
  <c r="L465" i="8" s="1"/>
  <c r="S465" i="8"/>
  <c r="I356" i="8"/>
  <c r="K356" i="8" s="1"/>
  <c r="J356" i="8"/>
  <c r="L356" i="8" s="1"/>
  <c r="S356" i="8"/>
  <c r="J121" i="8"/>
  <c r="L121" i="8" s="1"/>
  <c r="I121" i="8"/>
  <c r="K121" i="8" s="1"/>
  <c r="I443" i="8"/>
  <c r="K443" i="8" s="1"/>
  <c r="J443" i="8"/>
  <c r="L443" i="8" s="1"/>
  <c r="S443" i="8"/>
  <c r="J255" i="8"/>
  <c r="L255" i="8" s="1"/>
  <c r="I255" i="8"/>
  <c r="K255" i="8" s="1"/>
  <c r="S255" i="8"/>
  <c r="I124" i="8"/>
  <c r="K124" i="8" s="1"/>
  <c r="J124" i="8"/>
  <c r="L124" i="8" s="1"/>
  <c r="I501" i="8"/>
  <c r="K501" i="8" s="1"/>
  <c r="J501" i="8"/>
  <c r="L501" i="8" s="1"/>
  <c r="I438" i="8"/>
  <c r="K438" i="8" s="1"/>
  <c r="J438" i="8"/>
  <c r="L438" i="8" s="1"/>
  <c r="S438" i="8"/>
  <c r="J967" i="8"/>
  <c r="L967" i="8" s="1"/>
  <c r="I967" i="8"/>
  <c r="K967" i="8" s="1"/>
  <c r="S967" i="8"/>
  <c r="I213" i="8"/>
  <c r="K213" i="8" s="1"/>
  <c r="J213" i="8"/>
  <c r="L213" i="8" s="1"/>
  <c r="S213" i="8"/>
  <c r="I39" i="8"/>
  <c r="K39" i="8" s="1"/>
  <c r="J39" i="8"/>
  <c r="L39" i="8" s="1"/>
  <c r="J78" i="8"/>
  <c r="L78" i="8" s="1"/>
  <c r="I78" i="8"/>
  <c r="K78" i="8" s="1"/>
  <c r="J214" i="8"/>
  <c r="L214" i="8" s="1"/>
  <c r="I214" i="8"/>
  <c r="K214" i="8" s="1"/>
  <c r="S214" i="8"/>
  <c r="J254" i="8"/>
  <c r="L254" i="8" s="1"/>
  <c r="I254" i="8"/>
  <c r="K254" i="8" s="1"/>
  <c r="S254" i="8"/>
  <c r="I972" i="8"/>
  <c r="K972" i="8" s="1"/>
  <c r="J972" i="8"/>
  <c r="L972" i="8" s="1"/>
  <c r="S972" i="8"/>
  <c r="J432" i="8"/>
  <c r="L432" i="8" s="1"/>
  <c r="I432" i="8"/>
  <c r="K432" i="8" s="1"/>
  <c r="I117" i="8"/>
  <c r="K117" i="8" s="1"/>
  <c r="J117" i="8"/>
  <c r="L117" i="8" s="1"/>
  <c r="S117" i="8"/>
  <c r="I383" i="8"/>
  <c r="K383" i="8" s="1"/>
  <c r="J383" i="8"/>
  <c r="L383" i="8" s="1"/>
  <c r="S383" i="8"/>
  <c r="J136" i="8"/>
  <c r="L136" i="8" s="1"/>
  <c r="I136" i="8"/>
  <c r="K136" i="8" s="1"/>
  <c r="I973" i="8"/>
  <c r="K973" i="8" s="1"/>
  <c r="J973" i="8"/>
  <c r="L973" i="8" s="1"/>
  <c r="S973" i="8"/>
  <c r="J615" i="8"/>
  <c r="L615" i="8" s="1"/>
  <c r="I615" i="8"/>
  <c r="K615" i="8" s="1"/>
  <c r="S615" i="8"/>
  <c r="I385" i="8"/>
  <c r="K385" i="8" s="1"/>
  <c r="J385" i="8"/>
  <c r="L385" i="8" s="1"/>
  <c r="S385" i="8"/>
  <c r="I165" i="8"/>
  <c r="K165" i="8" s="1"/>
  <c r="J165" i="8"/>
  <c r="L165" i="8" s="1"/>
  <c r="I305" i="8"/>
  <c r="K305" i="8" s="1"/>
  <c r="J305" i="8"/>
  <c r="L305" i="8" s="1"/>
  <c r="S305" i="8"/>
  <c r="I309" i="8"/>
  <c r="K309" i="8" s="1"/>
  <c r="J309" i="8"/>
  <c r="L309" i="8" s="1"/>
  <c r="S309" i="8"/>
  <c r="I979" i="8"/>
  <c r="K979" i="8" s="1"/>
  <c r="J979" i="8"/>
  <c r="L979" i="8" s="1"/>
  <c r="S979" i="8"/>
  <c r="I152" i="8"/>
  <c r="K152" i="8" s="1"/>
  <c r="J152" i="8"/>
  <c r="L152" i="8" s="1"/>
  <c r="I1123" i="8"/>
  <c r="K1123" i="8" s="1"/>
  <c r="J1123" i="8"/>
  <c r="L1123" i="8" s="1"/>
  <c r="S1123" i="8"/>
  <c r="I399" i="8"/>
  <c r="K399" i="8" s="1"/>
  <c r="J399" i="8"/>
  <c r="L399" i="8" s="1"/>
  <c r="S399" i="8"/>
  <c r="I337" i="8"/>
  <c r="K337" i="8" s="1"/>
  <c r="J337" i="8"/>
  <c r="L337" i="8" s="1"/>
  <c r="I41" i="8"/>
  <c r="K41" i="8" s="1"/>
  <c r="J41" i="8"/>
  <c r="L41" i="8" s="1"/>
  <c r="S41" i="8"/>
  <c r="I306" i="8"/>
  <c r="K306" i="8" s="1"/>
  <c r="J306" i="8"/>
  <c r="L306" i="8" s="1"/>
  <c r="S306" i="8"/>
  <c r="J71" i="8"/>
  <c r="L71" i="8" s="1"/>
  <c r="I71" i="8"/>
  <c r="K71" i="8" s="1"/>
  <c r="I614" i="8"/>
  <c r="K614" i="8" s="1"/>
  <c r="J614" i="8"/>
  <c r="L614" i="8" s="1"/>
  <c r="S614" i="8"/>
  <c r="I1114" i="8"/>
  <c r="K1114" i="8" s="1"/>
  <c r="J1114" i="8"/>
  <c r="L1114" i="8" s="1"/>
  <c r="S1114" i="8"/>
  <c r="J536" i="8"/>
  <c r="L536" i="8" s="1"/>
  <c r="I536" i="8"/>
  <c r="K536" i="8" s="1"/>
  <c r="S536" i="8"/>
  <c r="G5" i="1"/>
  <c r="AA8" i="1" s="1"/>
  <c r="J69" i="8"/>
  <c r="L69" i="8" s="1"/>
  <c r="I69" i="8"/>
  <c r="K69" i="8" s="1"/>
  <c r="J89" i="8"/>
  <c r="L89" i="8" s="1"/>
  <c r="I89" i="8"/>
  <c r="K89" i="8" s="1"/>
  <c r="J909" i="8"/>
  <c r="L909" i="8" s="1"/>
  <c r="I909" i="8"/>
  <c r="K909" i="8" s="1"/>
  <c r="S909" i="8"/>
  <c r="J627" i="8"/>
  <c r="L627" i="8" s="1"/>
  <c r="I627" i="8"/>
  <c r="K627" i="8" s="1"/>
  <c r="S627" i="8"/>
  <c r="J625" i="8"/>
  <c r="L625" i="8" s="1"/>
  <c r="I625" i="8"/>
  <c r="K625" i="8" s="1"/>
  <c r="S625" i="8"/>
  <c r="I96" i="8"/>
  <c r="K96" i="8" s="1"/>
  <c r="J96" i="8"/>
  <c r="L96" i="8" s="1"/>
  <c r="I904" i="8"/>
  <c r="K904" i="8" s="1"/>
  <c r="J904" i="8"/>
  <c r="L904" i="8" s="1"/>
  <c r="S904" i="8"/>
  <c r="J233" i="8"/>
  <c r="L233" i="8" s="1"/>
  <c r="I233" i="8"/>
  <c r="K233" i="8" s="1"/>
  <c r="I247" i="8"/>
  <c r="K247" i="8" s="1"/>
  <c r="J247" i="8"/>
  <c r="L247" i="8" s="1"/>
  <c r="S247" i="8"/>
  <c r="I436" i="8"/>
  <c r="K436" i="8" s="1"/>
  <c r="J436" i="8"/>
  <c r="L436" i="8" s="1"/>
  <c r="I932" i="8"/>
  <c r="K932" i="8" s="1"/>
  <c r="J932" i="8"/>
  <c r="L932" i="8" s="1"/>
  <c r="S932" i="8"/>
  <c r="I200" i="8"/>
  <c r="K200" i="8" s="1"/>
  <c r="J200" i="8"/>
  <c r="L200" i="8" s="1"/>
  <c r="J517" i="8"/>
  <c r="L517" i="8" s="1"/>
  <c r="I517" i="8"/>
  <c r="K517" i="8" s="1"/>
  <c r="S517" i="8"/>
  <c r="I330" i="8"/>
  <c r="K330" i="8" s="1"/>
  <c r="J330" i="8"/>
  <c r="L330" i="8" s="1"/>
  <c r="S330" i="8"/>
  <c r="J426" i="8"/>
  <c r="L426" i="8" s="1"/>
  <c r="I426" i="8"/>
  <c r="K426" i="8" s="1"/>
  <c r="J624" i="8"/>
  <c r="L624" i="8" s="1"/>
  <c r="I624" i="8"/>
  <c r="K624" i="8" s="1"/>
  <c r="S624" i="8"/>
  <c r="I225" i="8"/>
  <c r="K225" i="8" s="1"/>
  <c r="J225" i="8"/>
  <c r="L225" i="8" s="1"/>
  <c r="J179" i="8"/>
  <c r="L179" i="8" s="1"/>
  <c r="I179" i="8"/>
  <c r="K179" i="8" s="1"/>
  <c r="S179" i="8"/>
  <c r="I333" i="8"/>
  <c r="K333" i="8" s="1"/>
  <c r="J333" i="8"/>
  <c r="L333" i="8" s="1"/>
  <c r="S333" i="8"/>
  <c r="I282" i="8"/>
  <c r="K282" i="8" s="1"/>
  <c r="J282" i="8"/>
  <c r="L282" i="8" s="1"/>
  <c r="S282" i="8"/>
  <c r="I82" i="8"/>
  <c r="K82" i="8" s="1"/>
  <c r="J82" i="8"/>
  <c r="L82" i="8" s="1"/>
  <c r="I914" i="8"/>
  <c r="K914" i="8" s="1"/>
  <c r="J914" i="8"/>
  <c r="L914" i="8" s="1"/>
  <c r="S914" i="8"/>
  <c r="I427" i="8"/>
  <c r="K427" i="8" s="1"/>
  <c r="J427" i="8"/>
  <c r="L427" i="8" s="1"/>
  <c r="I226" i="8"/>
  <c r="K226" i="8" s="1"/>
  <c r="J226" i="8"/>
  <c r="L226" i="8" s="1"/>
  <c r="S226" i="8"/>
  <c r="I129" i="8"/>
  <c r="K129" i="8" s="1"/>
  <c r="J129" i="8"/>
  <c r="L129" i="8" s="1"/>
  <c r="S129" i="8"/>
  <c r="J62" i="8"/>
  <c r="L62" i="8" s="1"/>
  <c r="I62" i="8"/>
  <c r="K62" i="8" s="1"/>
  <c r="J234" i="8"/>
  <c r="L234" i="8" s="1"/>
  <c r="I234" i="8"/>
  <c r="K234" i="8" s="1"/>
  <c r="S234" i="8"/>
  <c r="I687" i="8"/>
  <c r="K687" i="8" s="1"/>
  <c r="J687" i="8"/>
  <c r="L687" i="8" s="1"/>
  <c r="S687" i="8"/>
  <c r="I55" i="8"/>
  <c r="K55" i="8" s="1"/>
  <c r="J55" i="8"/>
  <c r="L55" i="8" s="1"/>
  <c r="I340" i="8"/>
  <c r="K340" i="8" s="1"/>
  <c r="J340" i="8"/>
  <c r="L340" i="8" s="1"/>
  <c r="S340" i="8"/>
  <c r="I207" i="8"/>
  <c r="K207" i="8" s="1"/>
  <c r="J207" i="8"/>
  <c r="L207" i="8" s="1"/>
  <c r="I188" i="8"/>
  <c r="K188" i="8" s="1"/>
  <c r="J188" i="8"/>
  <c r="L188" i="8" s="1"/>
  <c r="J428" i="8"/>
  <c r="L428" i="8" s="1"/>
  <c r="I428" i="8"/>
  <c r="K428" i="8" s="1"/>
  <c r="I515" i="8"/>
  <c r="K515" i="8" s="1"/>
  <c r="J515" i="8"/>
  <c r="L515" i="8" s="1"/>
  <c r="S515" i="8"/>
  <c r="I329" i="8"/>
  <c r="K329" i="8" s="1"/>
  <c r="J329" i="8"/>
  <c r="L329" i="8" s="1"/>
  <c r="S329" i="8"/>
  <c r="I86" i="8"/>
  <c r="K86" i="8" s="1"/>
  <c r="J86" i="8"/>
  <c r="L86" i="8" s="1"/>
  <c r="J262" i="8"/>
  <c r="L262" i="8" s="1"/>
  <c r="I262" i="8"/>
  <c r="K262" i="8" s="1"/>
  <c r="I242" i="8"/>
  <c r="K242" i="8" s="1"/>
  <c r="J242" i="8"/>
  <c r="L242" i="8" s="1"/>
  <c r="S242" i="8"/>
  <c r="I622" i="8"/>
  <c r="K622" i="8" s="1"/>
  <c r="J622" i="8"/>
  <c r="L622" i="8" s="1"/>
  <c r="S622" i="8"/>
  <c r="I899" i="8"/>
  <c r="K899" i="8" s="1"/>
  <c r="J899" i="8"/>
  <c r="L899" i="8" s="1"/>
  <c r="S899" i="8"/>
  <c r="I139" i="8"/>
  <c r="K139" i="8" s="1"/>
  <c r="J139" i="8"/>
  <c r="L139" i="8" s="1"/>
  <c r="S139" i="8"/>
  <c r="I194" i="8"/>
  <c r="K194" i="8" s="1"/>
  <c r="J194" i="8"/>
  <c r="L194" i="8" s="1"/>
  <c r="S194" i="8"/>
  <c r="I331" i="8"/>
  <c r="K331" i="8" s="1"/>
  <c r="J331" i="8"/>
  <c r="L331" i="8" s="1"/>
  <c r="S331" i="8"/>
  <c r="J423" i="8"/>
  <c r="L423" i="8" s="1"/>
  <c r="I423" i="8"/>
  <c r="K423" i="8" s="1"/>
  <c r="S423" i="8"/>
  <c r="I114" i="8"/>
  <c r="K114" i="8" s="1"/>
  <c r="J114" i="8"/>
  <c r="L114" i="8" s="1"/>
  <c r="J344" i="8"/>
  <c r="L344" i="8" s="1"/>
  <c r="I344" i="8"/>
  <c r="K344" i="8" s="1"/>
  <c r="S344" i="8"/>
  <c r="I148" i="8"/>
  <c r="K148" i="8" s="1"/>
  <c r="J148" i="8"/>
  <c r="L148" i="8" s="1"/>
  <c r="J143" i="8"/>
  <c r="L143" i="8" s="1"/>
  <c r="I143" i="8"/>
  <c r="K143" i="8" s="1"/>
  <c r="S143" i="8"/>
  <c r="I95" i="8"/>
  <c r="K95" i="8" s="1"/>
  <c r="J95" i="8"/>
  <c r="L95" i="8" s="1"/>
  <c r="I87" i="8"/>
  <c r="K87" i="8" s="1"/>
  <c r="J87" i="8"/>
  <c r="L87" i="8" s="1"/>
  <c r="I363" i="8"/>
  <c r="K363" i="8" s="1"/>
  <c r="J363" i="8"/>
  <c r="L363" i="8" s="1"/>
  <c r="I120" i="8"/>
  <c r="K120" i="8" s="1"/>
  <c r="J120" i="8"/>
  <c r="L120" i="8" s="1"/>
  <c r="I116" i="8"/>
  <c r="K116" i="8" s="1"/>
  <c r="J116" i="8"/>
  <c r="L116" i="8" s="1"/>
  <c r="J155" i="8"/>
  <c r="L155" i="8" s="1"/>
  <c r="I155" i="8"/>
  <c r="K155" i="8" s="1"/>
  <c r="I108" i="8"/>
  <c r="K108" i="8" s="1"/>
  <c r="J108" i="8"/>
  <c r="L108" i="8" s="1"/>
  <c r="J281" i="8"/>
  <c r="L281" i="8" s="1"/>
  <c r="I281" i="8"/>
  <c r="K281" i="8" s="1"/>
  <c r="S281" i="8"/>
  <c r="J911" i="8"/>
  <c r="L911" i="8" s="1"/>
  <c r="I911" i="8"/>
  <c r="K911" i="8" s="1"/>
  <c r="S911" i="8"/>
  <c r="J628" i="8"/>
  <c r="L628" i="8" s="1"/>
  <c r="I628" i="8"/>
  <c r="K628" i="8" s="1"/>
  <c r="S628" i="8"/>
  <c r="J424" i="8"/>
  <c r="L424" i="8" s="1"/>
  <c r="I424" i="8"/>
  <c r="K424" i="8" s="1"/>
  <c r="I298" i="8"/>
  <c r="K298" i="8" s="1"/>
  <c r="J298" i="8"/>
  <c r="L298" i="8" s="1"/>
  <c r="I315" i="8"/>
  <c r="K315" i="8" s="1"/>
  <c r="J315" i="8"/>
  <c r="L315" i="8" s="1"/>
  <c r="S315" i="8"/>
  <c r="I935" i="8"/>
  <c r="K935" i="8" s="1"/>
  <c r="J935" i="8"/>
  <c r="L935" i="8" s="1"/>
  <c r="I433" i="8"/>
  <c r="K433" i="8" s="1"/>
  <c r="J433" i="8"/>
  <c r="L433" i="8" s="1"/>
  <c r="S433" i="8"/>
  <c r="I332" i="8"/>
  <c r="K332" i="8" s="1"/>
  <c r="J332" i="8"/>
  <c r="L332" i="8" s="1"/>
  <c r="S332" i="8"/>
  <c r="I430" i="8"/>
  <c r="K430" i="8" s="1"/>
  <c r="J430" i="8"/>
  <c r="L430" i="8" s="1"/>
  <c r="I429" i="8"/>
  <c r="K429" i="8" s="1"/>
  <c r="J429" i="8"/>
  <c r="L429" i="8" s="1"/>
  <c r="I187" i="8"/>
  <c r="K187" i="8" s="1"/>
  <c r="J187" i="8"/>
  <c r="L187" i="8" s="1"/>
  <c r="J153" i="8"/>
  <c r="L153" i="8" s="1"/>
  <c r="I153" i="8"/>
  <c r="K153" i="8" s="1"/>
  <c r="I127" i="8"/>
  <c r="K127" i="8" s="1"/>
  <c r="J127" i="8"/>
  <c r="L127" i="8" s="1"/>
  <c r="S127" i="8"/>
  <c r="I472" i="8"/>
  <c r="K472" i="8" s="1"/>
  <c r="J472" i="8"/>
  <c r="L472" i="8" s="1"/>
  <c r="S472" i="8"/>
  <c r="J301" i="8"/>
  <c r="L301" i="8" s="1"/>
  <c r="I301" i="8"/>
  <c r="K301" i="8" s="1"/>
  <c r="S301" i="8"/>
  <c r="I228" i="8"/>
  <c r="K228" i="8" s="1"/>
  <c r="J228" i="8"/>
  <c r="L228" i="8" s="1"/>
  <c r="S228" i="8"/>
  <c r="I199" i="8"/>
  <c r="K199" i="8" s="1"/>
  <c r="J199" i="8"/>
  <c r="L199" i="8" s="1"/>
  <c r="J135" i="8"/>
  <c r="L135" i="8" s="1"/>
  <c r="I135" i="8"/>
  <c r="K135" i="8" s="1"/>
  <c r="I913" i="8"/>
  <c r="K913" i="8" s="1"/>
  <c r="J913" i="8"/>
  <c r="L913" i="8" s="1"/>
  <c r="S913" i="8"/>
  <c r="J263" i="8"/>
  <c r="L263" i="8" s="1"/>
  <c r="I263" i="8"/>
  <c r="K263" i="8" s="1"/>
  <c r="I629" i="8"/>
  <c r="K629" i="8" s="1"/>
  <c r="J629" i="8"/>
  <c r="L629" i="8" s="1"/>
  <c r="S629" i="8"/>
  <c r="J328" i="8"/>
  <c r="L328" i="8" s="1"/>
  <c r="I328" i="8"/>
  <c r="K328" i="8" s="1"/>
  <c r="S328" i="8"/>
  <c r="I279" i="8"/>
  <c r="K279" i="8" s="1"/>
  <c r="J279" i="8"/>
  <c r="L279" i="8" s="1"/>
  <c r="J420" i="8"/>
  <c r="L420" i="8" s="1"/>
  <c r="I420" i="8"/>
  <c r="K420" i="8" s="1"/>
  <c r="S420" i="8"/>
  <c r="I691" i="8"/>
  <c r="K691" i="8" s="1"/>
  <c r="J691" i="8"/>
  <c r="L691" i="8" s="1"/>
  <c r="S691" i="8"/>
  <c r="I250" i="8"/>
  <c r="K250" i="8" s="1"/>
  <c r="J250" i="8"/>
  <c r="L250" i="8" s="1"/>
  <c r="S250" i="8"/>
  <c r="I42" i="8"/>
  <c r="K42" i="8" s="1"/>
  <c r="J42" i="8"/>
  <c r="L42" i="8" s="1"/>
  <c r="I395" i="8"/>
  <c r="K395" i="8" s="1"/>
  <c r="J395" i="8"/>
  <c r="L395" i="8" s="1"/>
  <c r="S395" i="8"/>
  <c r="I25" i="8"/>
  <c r="J25" i="8"/>
  <c r="I98" i="8"/>
  <c r="K98" i="8" s="1"/>
  <c r="J98" i="8"/>
  <c r="L98" i="8" s="1"/>
  <c r="S98" i="8"/>
  <c r="I164" i="8"/>
  <c r="K164" i="8" s="1"/>
  <c r="J164" i="8"/>
  <c r="L164" i="8" s="1"/>
  <c r="I154" i="8"/>
  <c r="K154" i="8" s="1"/>
  <c r="J154" i="8"/>
  <c r="L154" i="8" s="1"/>
  <c r="J40" i="8"/>
  <c r="L40" i="8" s="1"/>
  <c r="I40" i="8"/>
  <c r="K40" i="8" s="1"/>
  <c r="S40" i="8"/>
  <c r="I212" i="8"/>
  <c r="K212" i="8" s="1"/>
  <c r="J212" i="8"/>
  <c r="L212" i="8" s="1"/>
  <c r="I907" i="8"/>
  <c r="K907" i="8" s="1"/>
  <c r="J907" i="8"/>
  <c r="L907" i="8" s="1"/>
  <c r="S907" i="8"/>
  <c r="I280" i="8"/>
  <c r="K280" i="8" s="1"/>
  <c r="J280" i="8"/>
  <c r="L280" i="8" s="1"/>
  <c r="I327" i="8"/>
  <c r="K327" i="8" s="1"/>
  <c r="J327" i="8"/>
  <c r="L327" i="8" s="1"/>
  <c r="S327" i="8"/>
  <c r="J513" i="8"/>
  <c r="L513" i="8" s="1"/>
  <c r="I513" i="8"/>
  <c r="K513" i="8" s="1"/>
  <c r="I172" i="8"/>
  <c r="K172" i="8" s="1"/>
  <c r="J172" i="8"/>
  <c r="L172" i="8" s="1"/>
  <c r="J558" i="8"/>
  <c r="L558" i="8" s="1"/>
  <c r="I558" i="8"/>
  <c r="K558" i="8" s="1"/>
  <c r="S558" i="8"/>
  <c r="J466" i="8"/>
  <c r="L466" i="8" s="1"/>
  <c r="I466" i="8"/>
  <c r="K466" i="8" s="1"/>
  <c r="S466" i="8"/>
  <c r="I203" i="8"/>
  <c r="K203" i="8" s="1"/>
  <c r="J203" i="8"/>
  <c r="L203" i="8" s="1"/>
  <c r="I906" i="8"/>
  <c r="K906" i="8" s="1"/>
  <c r="J906" i="8"/>
  <c r="L906" i="8" s="1"/>
  <c r="S906" i="8"/>
  <c r="I464" i="8"/>
  <c r="K464" i="8" s="1"/>
  <c r="J464" i="8"/>
  <c r="L464" i="8" s="1"/>
  <c r="S464" i="8"/>
  <c r="J76" i="8"/>
  <c r="L76" i="8" s="1"/>
  <c r="I76" i="8"/>
  <c r="K76" i="8" s="1"/>
  <c r="J434" i="8"/>
  <c r="L434" i="8" s="1"/>
  <c r="I434" i="8"/>
  <c r="K434" i="8" s="1"/>
  <c r="S434" i="8"/>
  <c r="I264" i="8"/>
  <c r="K264" i="8" s="1"/>
  <c r="J264" i="8"/>
  <c r="L264" i="8" s="1"/>
  <c r="S264" i="8"/>
  <c r="I167" i="8"/>
  <c r="K167" i="8" s="1"/>
  <c r="J167" i="8"/>
  <c r="L167" i="8" s="1"/>
  <c r="S167" i="8"/>
  <c r="I163" i="8"/>
  <c r="K163" i="8" s="1"/>
  <c r="J163" i="8"/>
  <c r="L163" i="8" s="1"/>
  <c r="S163" i="8"/>
  <c r="I20" i="8"/>
  <c r="K20" i="8" s="1"/>
  <c r="J20" i="8"/>
  <c r="I455" i="8"/>
  <c r="K455" i="8" s="1"/>
  <c r="J455" i="8"/>
  <c r="L455" i="8" s="1"/>
  <c r="S455" i="8"/>
  <c r="F5" i="1"/>
  <c r="E5" i="5"/>
  <c r="G9" i="1"/>
  <c r="F8" i="5"/>
  <c r="F7" i="5"/>
  <c r="F10" i="5"/>
  <c r="G11" i="5"/>
  <c r="F5" i="5"/>
  <c r="G8" i="5"/>
  <c r="G9" i="5"/>
  <c r="E6" i="5"/>
  <c r="G6" i="5"/>
  <c r="F6" i="5"/>
  <c r="H9" i="1"/>
  <c r="G10" i="5"/>
  <c r="F9" i="5"/>
  <c r="G5" i="5"/>
  <c r="G7" i="5"/>
  <c r="F11" i="5"/>
  <c r="H8" i="1"/>
  <c r="H6" i="1"/>
  <c r="F6" i="1"/>
  <c r="Z9" i="1" s="1"/>
  <c r="G6" i="1"/>
  <c r="AA9" i="1" s="1"/>
  <c r="H7" i="1"/>
  <c r="H5" i="1"/>
  <c r="S263" i="8"/>
  <c r="S74" i="8"/>
  <c r="S324" i="8"/>
  <c r="S189" i="8"/>
  <c r="S106" i="8"/>
  <c r="S461" i="8"/>
  <c r="S233" i="8"/>
  <c r="S424" i="8"/>
  <c r="S157" i="8"/>
  <c r="S664" i="8"/>
  <c r="S659" i="8"/>
  <c r="S934" i="8"/>
  <c r="S390" i="8"/>
  <c r="S99" i="8"/>
  <c r="S148" i="8"/>
  <c r="S162" i="8"/>
  <c r="S154" i="8"/>
  <c r="S73" i="8"/>
  <c r="S371" i="8"/>
  <c r="S276" i="8"/>
  <c r="S55" i="8"/>
  <c r="S274" i="8"/>
  <c r="S429" i="8"/>
  <c r="S47" i="8"/>
  <c r="S63" i="8"/>
  <c r="S119" i="8"/>
  <c r="S54" i="8"/>
  <c r="S133" i="8"/>
  <c r="S637" i="8"/>
  <c r="S97" i="8"/>
  <c r="S462" i="8"/>
  <c r="S60" i="8"/>
  <c r="S110" i="8"/>
  <c r="S342" i="8"/>
  <c r="S125" i="8"/>
  <c r="S113" i="8"/>
  <c r="S171" i="8"/>
  <c r="S145" i="8"/>
  <c r="S160" i="8"/>
  <c r="S298" i="8"/>
  <c r="S182" i="8"/>
  <c r="S300" i="8"/>
  <c r="S929" i="8"/>
  <c r="S96" i="8"/>
  <c r="S284" i="8"/>
  <c r="S363" i="8"/>
  <c r="S57" i="8"/>
  <c r="S34" i="8"/>
  <c r="S64" i="8"/>
  <c r="S389" i="8"/>
  <c r="S1032" i="8"/>
  <c r="S94" i="8"/>
  <c r="S260" i="8"/>
  <c r="S65" i="8"/>
  <c r="S93" i="8"/>
  <c r="S108" i="8"/>
  <c r="S10" i="8"/>
  <c r="S165" i="8"/>
  <c r="S512" i="8"/>
  <c r="S410" i="8"/>
  <c r="S292" i="8"/>
  <c r="S120" i="8"/>
  <c r="S177" i="8"/>
  <c r="S338" i="8"/>
  <c r="S137" i="8"/>
  <c r="S62" i="8"/>
  <c r="S508" i="8"/>
  <c r="S279" i="8"/>
  <c r="S188" i="8"/>
  <c r="S126" i="8"/>
  <c r="S31" i="8"/>
  <c r="S49" i="8"/>
  <c r="S78" i="8"/>
  <c r="S436" i="8"/>
  <c r="S115" i="8"/>
  <c r="S258" i="8"/>
  <c r="S917" i="8"/>
  <c r="S219" i="8"/>
  <c r="S229" i="8"/>
  <c r="S58" i="8"/>
  <c r="S90" i="8"/>
  <c r="S43" i="8"/>
  <c r="S23" i="8"/>
  <c r="S1040" i="8"/>
  <c r="S53" i="8"/>
  <c r="S271" i="8"/>
  <c r="S166" i="8"/>
  <c r="S923" i="8"/>
  <c r="S37" i="8"/>
  <c r="S83" i="8"/>
  <c r="S36" i="8"/>
  <c r="S109" i="8"/>
  <c r="S259" i="8"/>
  <c r="S507" i="8"/>
  <c r="S130" i="8"/>
  <c r="S283" i="8"/>
  <c r="S212" i="8"/>
  <c r="S66" i="8"/>
  <c r="S122" i="8"/>
  <c r="S89" i="8"/>
  <c r="S430" i="8"/>
  <c r="S277" i="8"/>
  <c r="S757" i="8"/>
  <c r="S764" i="8"/>
  <c r="S111" i="8"/>
  <c r="S427" i="8"/>
  <c r="S336" i="8"/>
  <c r="S48" i="8"/>
  <c r="S153" i="8"/>
  <c r="S431" i="8"/>
  <c r="S51" i="8"/>
  <c r="S231" i="8"/>
  <c r="S24" i="8"/>
  <c r="S38" i="8"/>
  <c r="S223" i="8"/>
  <c r="S141" i="8"/>
  <c r="S75" i="8"/>
  <c r="S262" i="8"/>
  <c r="S82" i="8"/>
  <c r="S243" i="8"/>
  <c r="S230" i="8"/>
  <c r="S76" i="8"/>
  <c r="S25" i="8"/>
  <c r="S215" i="8"/>
  <c r="S103" i="8"/>
  <c r="S105" i="8"/>
  <c r="S933" i="8"/>
  <c r="S513" i="8"/>
  <c r="S232" i="8"/>
  <c r="S367" i="8"/>
  <c r="S18" i="8"/>
  <c r="S216" i="8"/>
  <c r="S69" i="8"/>
  <c r="S44" i="8"/>
  <c r="S428" i="8"/>
  <c r="S339" i="8"/>
  <c r="S61" i="8"/>
  <c r="S46" i="8"/>
  <c r="S20" i="8"/>
  <c r="S100" i="8"/>
  <c r="S68" i="8"/>
  <c r="S135" i="8"/>
  <c r="S365" i="8"/>
  <c r="S511" i="8"/>
  <c r="S56" i="8"/>
  <c r="S12" i="8"/>
  <c r="S59" i="8"/>
  <c r="S187" i="8"/>
  <c r="S173" i="8"/>
  <c r="S32" i="8"/>
  <c r="S181" i="8"/>
  <c r="S196" i="8"/>
  <c r="S87" i="8"/>
  <c r="S651" i="8"/>
  <c r="S211" i="8"/>
  <c r="S21" i="8"/>
  <c r="S388" i="8"/>
  <c r="S136" i="8"/>
  <c r="S45" i="8"/>
  <c r="S938" i="8"/>
  <c r="S361" i="8"/>
  <c r="S278" i="8"/>
  <c r="S257" i="8"/>
  <c r="S207" i="8"/>
  <c r="S27" i="8"/>
  <c r="S425" i="8"/>
  <c r="S104" i="8"/>
  <c r="S13" i="8"/>
  <c r="S935" i="8"/>
  <c r="S174" i="8"/>
  <c r="S70" i="8"/>
  <c r="S52" i="8"/>
  <c r="S19" i="8"/>
  <c r="S134" i="8"/>
  <c r="S6" i="8"/>
  <c r="S114" i="8"/>
  <c r="S217" i="8"/>
  <c r="S928" i="8"/>
  <c r="S77" i="8"/>
  <c r="S5" i="8"/>
  <c r="S86" i="8"/>
  <c r="S50" i="8"/>
  <c r="S510" i="8"/>
  <c r="S202" i="8"/>
  <c r="S16" i="8"/>
  <c r="S81" i="8"/>
  <c r="S415" i="8"/>
  <c r="S314" i="8"/>
  <c r="S638" i="8"/>
  <c r="S175" i="8"/>
  <c r="S208" i="8"/>
  <c r="S337" i="8"/>
  <c r="S596" i="8"/>
  <c r="S198" i="8"/>
  <c r="S261" i="8"/>
  <c r="S299" i="8"/>
  <c r="S469" i="8"/>
  <c r="S116" i="8"/>
  <c r="S426" i="8"/>
  <c r="S152" i="8"/>
  <c r="S84" i="8"/>
  <c r="S360" i="8"/>
  <c r="S101" i="8"/>
  <c r="S33" i="8"/>
  <c r="S4" i="8"/>
  <c r="S142" i="8"/>
  <c r="S95" i="8"/>
  <c r="S15" i="8"/>
  <c r="S265" i="8"/>
  <c r="S658" i="8"/>
  <c r="S67" i="8"/>
  <c r="S199" i="8"/>
  <c r="S42" i="8"/>
  <c r="S310" i="8"/>
  <c r="S1033" i="8"/>
  <c r="S200" i="8"/>
  <c r="S280" i="8"/>
  <c r="S79" i="8"/>
  <c r="S14" i="8"/>
  <c r="S85" i="8"/>
  <c r="S147" i="8"/>
  <c r="S91" i="8"/>
  <c r="S195" i="8"/>
  <c r="S364" i="8"/>
  <c r="S209" i="8"/>
  <c r="S159" i="8"/>
  <c r="S1037" i="8"/>
  <c r="S432" i="8"/>
  <c r="S172" i="8"/>
  <c r="S225" i="8"/>
  <c r="S39" i="8"/>
  <c r="S594" i="8"/>
  <c r="S661" i="8"/>
  <c r="S88" i="8"/>
  <c r="S335" i="8"/>
  <c r="S155" i="8"/>
  <c r="S161" i="8"/>
  <c r="S203" i="8"/>
  <c r="S164" i="8"/>
  <c r="S71" i="8"/>
  <c r="S11" i="8"/>
  <c r="S180" i="8"/>
  <c r="S387" i="8"/>
  <c r="S22" i="8"/>
  <c r="S107" i="8"/>
  <c r="S28" i="8"/>
  <c r="S168" i="8"/>
  <c r="S151" i="8"/>
  <c r="S121" i="8"/>
  <c r="S17" i="8"/>
  <c r="S124" i="8"/>
  <c r="S80" i="8"/>
  <c r="S244" i="8"/>
  <c r="S501" i="8"/>
  <c r="S639" i="8"/>
  <c r="S983" i="8"/>
  <c r="S201" i="8"/>
  <c r="S102" i="8"/>
  <c r="S988" i="8"/>
  <c r="S502" i="8"/>
  <c r="S246" i="8"/>
  <c r="S537" i="8"/>
  <c r="S296" i="8"/>
  <c r="S980" i="8"/>
  <c r="S636" i="8"/>
  <c r="S446" i="8"/>
  <c r="S421" i="8"/>
  <c r="S128" i="8"/>
  <c r="S418" i="8"/>
  <c r="S413" i="8"/>
  <c r="S506" i="8"/>
  <c r="S359" i="8"/>
  <c r="S635" i="8"/>
  <c r="S176" i="8"/>
  <c r="S268" i="8"/>
  <c r="S227" i="8"/>
  <c r="S500" i="8"/>
  <c r="S118" i="8"/>
  <c r="S698" i="8"/>
  <c r="S269" i="8"/>
  <c r="S358" i="8"/>
  <c r="S184" i="8"/>
  <c r="S419" i="8"/>
  <c r="S416" i="8"/>
  <c r="S362" i="8"/>
  <c r="S503" i="8"/>
  <c r="S169" i="8"/>
  <c r="S1084" i="8"/>
  <c r="S245" i="8"/>
  <c r="S412" i="8"/>
  <c r="S149" i="8"/>
  <c r="S183" i="8"/>
  <c r="S205" i="8"/>
  <c r="S692" i="8"/>
  <c r="S417" i="8"/>
  <c r="S270" i="8"/>
  <c r="S197" i="8"/>
  <c r="S984" i="8"/>
  <c r="S112" i="8"/>
  <c r="S288" i="8"/>
  <c r="S976" i="8"/>
  <c r="S541" i="8"/>
  <c r="S414" i="8"/>
  <c r="S548" i="8"/>
  <c r="S295" i="8"/>
  <c r="S498" i="8"/>
  <c r="S312" i="8"/>
  <c r="S313" i="8"/>
  <c r="S975" i="8"/>
  <c r="S320" i="8"/>
  <c r="S456" i="8"/>
  <c r="S206" i="8"/>
  <c r="S170" i="8"/>
  <c r="S981" i="8"/>
  <c r="E3" i="5"/>
  <c r="G3" i="5"/>
  <c r="S138" i="8"/>
  <c r="S30" i="8"/>
  <c r="S29" i="8"/>
  <c r="E10" i="5"/>
  <c r="E9" i="5"/>
  <c r="S2" i="8"/>
  <c r="E8" i="5"/>
  <c r="E7" i="5"/>
  <c r="E11" i="5"/>
  <c r="E4" i="5"/>
  <c r="O2" i="8"/>
  <c r="L20" i="8" l="1"/>
  <c r="K5" i="8"/>
  <c r="K18" i="8"/>
  <c r="L58" i="8"/>
  <c r="L25" i="8"/>
  <c r="K58" i="8"/>
  <c r="L26" i="8"/>
  <c r="K25" i="8"/>
  <c r="L5" i="8"/>
  <c r="K26" i="8"/>
  <c r="L18" i="8"/>
  <c r="K24" i="8"/>
  <c r="L24" i="8"/>
  <c r="L419" i="8"/>
  <c r="K419" i="8"/>
  <c r="T26" i="1"/>
  <c r="K22" i="8"/>
  <c r="K2" i="8"/>
  <c r="K14" i="8"/>
  <c r="L48" i="8"/>
  <c r="L10" i="8"/>
  <c r="L38" i="8"/>
  <c r="K75" i="8"/>
  <c r="K38" i="8"/>
  <c r="K10" i="8"/>
  <c r="K60" i="8"/>
  <c r="L75" i="8"/>
  <c r="L2" i="8"/>
  <c r="L15" i="8"/>
  <c r="L29" i="8"/>
  <c r="K30" i="8"/>
  <c r="K13" i="8"/>
  <c r="K31" i="8"/>
  <c r="K48" i="8"/>
  <c r="L30" i="8"/>
  <c r="L14" i="8"/>
  <c r="L13" i="8"/>
  <c r="L31" i="8"/>
  <c r="K27" i="8"/>
  <c r="K15" i="8"/>
  <c r="K29" i="8"/>
  <c r="L22" i="8"/>
  <c r="L27" i="8"/>
  <c r="L60" i="8"/>
  <c r="M27" i="33"/>
  <c r="G21" i="33" s="1"/>
  <c r="B4" i="19"/>
  <c r="H11" i="1"/>
  <c r="U4" i="8"/>
  <c r="U5" i="8" s="1"/>
  <c r="H10" i="1"/>
  <c r="V4" i="8"/>
  <c r="V5" i="8" s="1"/>
  <c r="F9" i="1"/>
  <c r="I9" i="1" s="1"/>
  <c r="J9" i="1"/>
  <c r="M9" i="1"/>
  <c r="Z8" i="1"/>
  <c r="K9" i="1"/>
  <c r="N9" i="1"/>
  <c r="N5" i="1"/>
  <c r="K5" i="1"/>
  <c r="N7" i="1"/>
  <c r="K7" i="1"/>
  <c r="J5" i="1"/>
  <c r="M5" i="1"/>
  <c r="G7" i="1"/>
  <c r="AA20" i="1" s="1"/>
  <c r="J6" i="1"/>
  <c r="M6" i="1"/>
  <c r="G8" i="1"/>
  <c r="AA21" i="1" s="1"/>
  <c r="N6" i="1"/>
  <c r="K6" i="1"/>
  <c r="N8" i="1"/>
  <c r="K8" i="1"/>
  <c r="I6" i="1"/>
  <c r="L6" i="1"/>
  <c r="S16" i="1" s="1"/>
  <c r="L5" i="1"/>
  <c r="S15" i="1" s="1"/>
  <c r="I5" i="1"/>
  <c r="R5" i="8"/>
  <c r="R4" i="8"/>
  <c r="F8" i="2" l="1"/>
  <c r="F9" i="2"/>
  <c r="G8" i="2"/>
  <c r="G9" i="2"/>
  <c r="A17" i="1"/>
  <c r="F8" i="1"/>
  <c r="L8" i="1" s="1"/>
  <c r="S18" i="1" s="1"/>
  <c r="F7" i="1"/>
  <c r="L7" i="1" s="1"/>
  <c r="S17" i="1" s="1"/>
  <c r="L9" i="1"/>
  <c r="M8" i="1"/>
  <c r="J8" i="1"/>
  <c r="M7" i="1"/>
  <c r="J7" i="1"/>
  <c r="G5" i="2"/>
  <c r="F5" i="2"/>
  <c r="G7" i="2"/>
  <c r="E7" i="2" s="1"/>
  <c r="G6" i="2"/>
  <c r="F7" i="2"/>
  <c r="F6" i="2"/>
  <c r="C8" i="2" l="1"/>
  <c r="E8" i="2"/>
  <c r="D8" i="2"/>
  <c r="E6" i="2"/>
  <c r="B12" i="19"/>
  <c r="C9" i="2"/>
  <c r="E9" i="2"/>
  <c r="D9" i="2"/>
  <c r="C5" i="2"/>
  <c r="B9" i="19"/>
  <c r="E5" i="2"/>
  <c r="Z20" i="1"/>
  <c r="I7" i="1"/>
  <c r="Z21" i="1"/>
  <c r="I8" i="1"/>
  <c r="D12" i="19"/>
  <c r="D9" i="19"/>
  <c r="C6" i="2"/>
  <c r="I6" i="2"/>
  <c r="J6" i="2"/>
  <c r="K6" i="2"/>
  <c r="D7" i="2"/>
  <c r="K7" i="2"/>
  <c r="I7" i="2"/>
  <c r="J7" i="2"/>
  <c r="I5" i="2"/>
  <c r="K5" i="2"/>
  <c r="J5" i="2"/>
  <c r="D5" i="2"/>
  <c r="C7" i="2"/>
  <c r="D6" i="2"/>
</calcChain>
</file>

<file path=xl/sharedStrings.xml><?xml version="1.0" encoding="utf-8"?>
<sst xmlns="http://schemas.openxmlformats.org/spreadsheetml/2006/main" count="10636" uniqueCount="2373">
  <si>
    <t>데이터 비교</t>
  </si>
  <si>
    <t>구분</t>
  </si>
  <si>
    <t>UV 총합</t>
  </si>
  <si>
    <t>PV 총합</t>
  </si>
  <si>
    <t>콘텐츠 업로드수</t>
  </si>
  <si>
    <t>수</t>
  </si>
  <si>
    <t>목</t>
  </si>
  <si>
    <t>금</t>
  </si>
  <si>
    <t>토</t>
  </si>
  <si>
    <t>일</t>
  </si>
  <si>
    <t>월</t>
  </si>
  <si>
    <t>화</t>
  </si>
  <si>
    <t>Date</t>
    <phoneticPr fontId="7" type="noConversion"/>
  </si>
  <si>
    <t>SKinno News</t>
    <phoneticPr fontId="7" type="noConversion"/>
  </si>
  <si>
    <t>UV (GA)</t>
  </si>
  <si>
    <t>UV (PC)</t>
  </si>
  <si>
    <t>UV (mobile)</t>
  </si>
  <si>
    <t>PV (GA)</t>
  </si>
  <si>
    <t>PV (PC)</t>
  </si>
  <si>
    <t>PV (mobile)</t>
  </si>
  <si>
    <t>평균 UV</t>
    <phoneticPr fontId="7" type="noConversion"/>
  </si>
  <si>
    <t>게재 콘텐츠</t>
    <phoneticPr fontId="7" type="noConversion"/>
  </si>
  <si>
    <t>순위</t>
  </si>
  <si>
    <r>
      <t>발행일</t>
    </r>
    <r>
      <rPr>
        <sz val="9"/>
        <color rgb="FF000000"/>
        <rFont val="맑은 고딕"/>
        <family val="3"/>
        <charset val="129"/>
      </rPr>
      <t>(게재일)</t>
    </r>
  </si>
  <si>
    <t>콘텐츠</t>
  </si>
  <si>
    <t>일평균 PV</t>
  </si>
  <si>
    <t>URL</t>
  </si>
  <si>
    <t>1위</t>
  </si>
  <si>
    <t>2위</t>
  </si>
  <si>
    <t>3위</t>
  </si>
  <si>
    <t>[SK Innovation’s 2022 Financial Results] Recording sales of KRW 78.05 trillion and operating profit of KRW 3.99 trillion</t>
  </si>
  <si>
    <t>[Interview] The executives of SK Innovation talk about the beginning of a new 60 years ④ SK Geo Centric CEO Na Kyung-soo</t>
  </si>
  <si>
    <t>SK Geo Centric, SUEZ, and Loop Industries selected site for joint plastic recycling plant in Saint-Avold, France</t>
  </si>
  <si>
    <t>게재날짜</t>
    <phoneticPr fontId="14" type="noConversion"/>
  </si>
  <si>
    <t>기사제목</t>
    <phoneticPr fontId="14" type="noConversion"/>
  </si>
  <si>
    <t>링크</t>
    <phoneticPr fontId="14" type="noConversion"/>
  </si>
  <si>
    <t>http://skinnonews.com/global/archives/489</t>
    <phoneticPr fontId="14" type="noConversion"/>
  </si>
  <si>
    <t>http://skinnonews.com/global/archives/2280</t>
    <phoneticPr fontId="14" type="noConversion"/>
  </si>
  <si>
    <t>http://skinnonews.com/global/archives/3820</t>
    <phoneticPr fontId="14" type="noConversion"/>
  </si>
  <si>
    <t>http://skinnonews.com/global/archives/4308</t>
    <phoneticPr fontId="14" type="noConversion"/>
  </si>
  <si>
    <t>SK ZIC, SK EnClean ranked No. 1 in Korea Brand Power Index for 23 consecutive year</t>
  </si>
  <si>
    <t>http://skinnonews.com/global/archives/4499</t>
    <phoneticPr fontId="14" type="noConversion"/>
  </si>
  <si>
    <t>http://skinnonews.com/global/archives/4518</t>
    <phoneticPr fontId="14" type="noConversion"/>
  </si>
  <si>
    <t>http://skinnonews.com/global/archives/4844</t>
    <phoneticPr fontId="14" type="noConversion"/>
  </si>
  <si>
    <t>http://skinnonews.com/global/archives/5892</t>
    <phoneticPr fontId="14" type="noConversion"/>
  </si>
  <si>
    <t>http://skinnonews.com/global/archives/6216</t>
    <phoneticPr fontId="14" type="noConversion"/>
  </si>
  <si>
    <t>http://skinnonews.com/global/archives/6517</t>
    <phoneticPr fontId="14" type="noConversion"/>
  </si>
  <si>
    <t>http://skinnonews.com/global/archives/6647</t>
    <phoneticPr fontId="14" type="noConversion"/>
  </si>
  <si>
    <t>http://skinnonews.com/global/archives/7245</t>
    <phoneticPr fontId="14" type="noConversion"/>
  </si>
  <si>
    <t>http://skinnonews.com/global/archives/7302</t>
    <phoneticPr fontId="14" type="noConversion"/>
  </si>
  <si>
    <t>http://skinnonews.com/global/archives/7445</t>
    <phoneticPr fontId="14" type="noConversion"/>
  </si>
  <si>
    <t>SK Innovation’s endeavor to achieve Decarbonization by taking Green Transformation ⑤ SK Lubricants aims for “Zero environmental concerns” to make a green sustainable future.</t>
  </si>
  <si>
    <t>http://skinnonews.com/global/archives/7574</t>
    <phoneticPr fontId="14" type="noConversion"/>
  </si>
  <si>
    <t>http://skinnonews.com/global/archives/7870</t>
    <phoneticPr fontId="14" type="noConversion"/>
  </si>
  <si>
    <t>http://skinnonews.com/global/archives/8105</t>
    <phoneticPr fontId="14" type="noConversion"/>
  </si>
  <si>
    <t>http://skinnonews.com/global/archives/8553</t>
    <phoneticPr fontId="14" type="noConversion"/>
  </si>
  <si>
    <t>http://skinnonews.com/global/archives/8643</t>
    <phoneticPr fontId="14" type="noConversion"/>
  </si>
  <si>
    <t>http://skinnonews.com/global/archives/9191</t>
    <phoneticPr fontId="14" type="noConversion"/>
  </si>
  <si>
    <t>http://skinnonews.com/global/archives/9236</t>
    <phoneticPr fontId="14" type="noConversion"/>
  </si>
  <si>
    <t>http://skinnonews.com/global/archives/9333</t>
    <phoneticPr fontId="14" type="noConversion"/>
  </si>
  <si>
    <t>http://skinnonews.com/global/archives/9378</t>
    <phoneticPr fontId="14" type="noConversion"/>
  </si>
  <si>
    <t>http://skinnonews.com/global/archives/9509</t>
    <phoneticPr fontId="14" type="noConversion"/>
  </si>
  <si>
    <t>http://skinnonews.com/global/archives/9548</t>
    <phoneticPr fontId="14" type="noConversion"/>
  </si>
  <si>
    <t>http://skinnonews.com/global/archives/9616</t>
    <phoneticPr fontId="14" type="noConversion"/>
  </si>
  <si>
    <t>http://skinnonews.com/global/archives/9493</t>
    <phoneticPr fontId="14" type="noConversion"/>
  </si>
  <si>
    <t>http://skinnonews.com/global/archives/9709</t>
    <phoneticPr fontId="14" type="noConversion"/>
  </si>
  <si>
    <t>http://skinnonews.com/global/archives/9715</t>
    <phoneticPr fontId="14" type="noConversion"/>
  </si>
  <si>
    <t>http://skinnonews.com/global/archives/9740</t>
    <phoneticPr fontId="14" type="noConversion"/>
  </si>
  <si>
    <t>SK Energy, SK Networks, Daeho Industries partner to push forward with pyrolysis business by recycling waste tire</t>
  </si>
  <si>
    <t>http://skinnonews.com/global/archives/9837</t>
    <phoneticPr fontId="14" type="noConversion"/>
  </si>
  <si>
    <t>http://skinnonews.com/global/archives/9910</t>
    <phoneticPr fontId="14" type="noConversion"/>
  </si>
  <si>
    <t>http://skinnonews.com/global/archives/9978</t>
    <phoneticPr fontId="14" type="noConversion"/>
  </si>
  <si>
    <t>http://skinnonews.com/global/archives/10133</t>
    <phoneticPr fontId="14" type="noConversion"/>
  </si>
  <si>
    <t>http://skinnonews.com/global/archives/10206</t>
    <phoneticPr fontId="14" type="noConversion"/>
  </si>
  <si>
    <t>http://skinnonews.com/global/archives/10254</t>
    <phoneticPr fontId="14" type="noConversion"/>
  </si>
  <si>
    <t>http://skinnonews.com/global/archives/10264</t>
    <phoneticPr fontId="14" type="noConversion"/>
  </si>
  <si>
    <t>http://skinnonews.com/global/archives/10322</t>
    <phoneticPr fontId="14" type="noConversion"/>
  </si>
  <si>
    <t>http://skinnonews.com/global/archives/10404</t>
    <phoneticPr fontId="14" type="noConversion"/>
  </si>
  <si>
    <t>http://skinnonews.com/global/archives/10460</t>
    <phoneticPr fontId="14" type="noConversion"/>
  </si>
  <si>
    <t>http://skinnonews.com/global/archives/10478</t>
    <phoneticPr fontId="14" type="noConversion"/>
  </si>
  <si>
    <t>http://skinnonews.com/global/archives/10511</t>
    <phoneticPr fontId="14" type="noConversion"/>
  </si>
  <si>
    <t>http://skinnonews.com/global/archives/10535</t>
    <phoneticPr fontId="14" type="noConversion"/>
  </si>
  <si>
    <t>http://skinnonews.com/global/archives/10574</t>
    <phoneticPr fontId="14" type="noConversion"/>
  </si>
  <si>
    <t>http://skinnonews.com/global/archives/10570</t>
    <phoneticPr fontId="14" type="noConversion"/>
  </si>
  <si>
    <t>http://skinnonews.com/global/archives/10610</t>
    <phoneticPr fontId="14" type="noConversion"/>
  </si>
  <si>
    <t>http://skinnonews.com/global/archives/10654</t>
    <phoneticPr fontId="14" type="noConversion"/>
  </si>
  <si>
    <t>http://skinnonews.com/global/archives/10680</t>
    <phoneticPr fontId="14" type="noConversion"/>
  </si>
  <si>
    <t>http://skinnonews.com/global/archives/10746</t>
    <phoneticPr fontId="14" type="noConversion"/>
  </si>
  <si>
    <t>http://skinnonews.com/global/archives/10774</t>
    <phoneticPr fontId="14" type="noConversion"/>
  </si>
  <si>
    <t>http://skinnonews.com/global/archives/10767</t>
    <phoneticPr fontId="14" type="noConversion"/>
  </si>
  <si>
    <t>http://skinnonews.com/global/archives/10802</t>
    <phoneticPr fontId="14" type="noConversion"/>
  </si>
  <si>
    <t>http://skinnonews.com/global/archives/10835</t>
    <phoneticPr fontId="14" type="noConversion"/>
  </si>
  <si>
    <t>http://skinnonews.com/global/archives/10842</t>
    <phoneticPr fontId="14" type="noConversion"/>
  </si>
  <si>
    <t>http://skinnonews.com/global/archives/10872</t>
    <phoneticPr fontId="14" type="noConversion"/>
  </si>
  <si>
    <t>http://skinnonews.com/global/archives/10897</t>
    <phoneticPr fontId="14" type="noConversion"/>
  </si>
  <si>
    <t>http://skinnonews.com/global/archives/10913</t>
    <phoneticPr fontId="14" type="noConversion"/>
  </si>
  <si>
    <t>http://skinnonews.com/global/archives/10939</t>
    <phoneticPr fontId="14" type="noConversion"/>
  </si>
  <si>
    <t>http://skinnonews.com/global/archives/10845</t>
    <phoneticPr fontId="14" type="noConversion"/>
  </si>
  <si>
    <t>http://skinnonews.com/global/archives/10977</t>
    <phoneticPr fontId="14" type="noConversion"/>
  </si>
  <si>
    <t>http://skinnonews.com/global/archives/10985</t>
    <phoneticPr fontId="14" type="noConversion"/>
  </si>
  <si>
    <t>http://skinnonews.com/global/archives/11004</t>
    <phoneticPr fontId="14" type="noConversion"/>
  </si>
  <si>
    <t>http://skinnonews.com/global/archives/11010</t>
    <phoneticPr fontId="14" type="noConversion"/>
  </si>
  <si>
    <t>http://skinnonews.com/global/archives/11037</t>
    <phoneticPr fontId="14" type="noConversion"/>
  </si>
  <si>
    <t>http://skinnonews.com/global/archives/11058</t>
    <phoneticPr fontId="14" type="noConversion"/>
  </si>
  <si>
    <t>http://skinnonews.com/global/archives/11073</t>
    <phoneticPr fontId="14" type="noConversion"/>
  </si>
  <si>
    <t>http://skinnonews.com/global/archives/11082</t>
    <phoneticPr fontId="14" type="noConversion"/>
  </si>
  <si>
    <t>http://skinnonews.com/global/archives/11087</t>
    <phoneticPr fontId="14" type="noConversion"/>
  </si>
  <si>
    <t>http://skinnonews.com/global/archives/11147</t>
    <phoneticPr fontId="14" type="noConversion"/>
  </si>
  <si>
    <t>http://skinnonews.com/global/archives/11125</t>
    <phoneticPr fontId="14" type="noConversion"/>
  </si>
  <si>
    <t>http://skinnonews.com/global/archives/11161</t>
    <phoneticPr fontId="14" type="noConversion"/>
  </si>
  <si>
    <t>http://skinnonews.com/global/archives/11180</t>
    <phoneticPr fontId="14" type="noConversion"/>
  </si>
  <si>
    <t>http://skinnonews.com/global/archives/11189</t>
    <phoneticPr fontId="14" type="noConversion"/>
  </si>
  <si>
    <t>http://skinnonews.com/global/archives/11214</t>
    <phoneticPr fontId="14" type="noConversion"/>
  </si>
  <si>
    <t>http://skinnonews.com/global/archives/11237</t>
    <phoneticPr fontId="14" type="noConversion"/>
  </si>
  <si>
    <t>http://skinnonews.com/global/archives/11244</t>
    <phoneticPr fontId="14" type="noConversion"/>
  </si>
  <si>
    <t>http://skinnonews.com/global/archives/11273</t>
    <phoneticPr fontId="14" type="noConversion"/>
  </si>
  <si>
    <t>http://skinnonews.com/global/archives/11286</t>
    <phoneticPr fontId="14" type="noConversion"/>
  </si>
  <si>
    <t>http://skinnonews.com/global/archives/11328</t>
    <phoneticPr fontId="14" type="noConversion"/>
  </si>
  <si>
    <t>http://skinnonews.com/global/archives/11342</t>
    <phoneticPr fontId="14" type="noConversion"/>
  </si>
  <si>
    <t>http://skinnonews.com/global/archives/11376</t>
    <phoneticPr fontId="14" type="noConversion"/>
  </si>
  <si>
    <t>http://skinnonews.com/global/archives/11400</t>
    <phoneticPr fontId="14" type="noConversion"/>
  </si>
  <si>
    <t>http://skinnonews.com/global/archives/11415</t>
    <phoneticPr fontId="14" type="noConversion"/>
  </si>
  <si>
    <t>http://skinnonews.com/global/archives/11429</t>
    <phoneticPr fontId="14" type="noConversion"/>
  </si>
  <si>
    <t>http://skinnonews.com/global/archives/11475</t>
    <phoneticPr fontId="14" type="noConversion"/>
  </si>
  <si>
    <t>http://skinnonews.com/global/archives/11486</t>
    <phoneticPr fontId="14" type="noConversion"/>
  </si>
  <si>
    <t>http://skinnonews.com/global/archives/11512</t>
    <phoneticPr fontId="14" type="noConversion"/>
  </si>
  <si>
    <t>http://skinnonews.com/global/archives/11527</t>
    <phoneticPr fontId="14" type="noConversion"/>
  </si>
  <si>
    <t>http://skinnonews.com/global/archives/11537</t>
    <phoneticPr fontId="14" type="noConversion"/>
  </si>
  <si>
    <t>http://skinnonews.com/global/archives/11573</t>
    <phoneticPr fontId="14" type="noConversion"/>
  </si>
  <si>
    <t>http://skinnonews.com/global/archives/11623</t>
    <phoneticPr fontId="14" type="noConversion"/>
  </si>
  <si>
    <t>http://skinnonews.com/global/archives/11596</t>
    <phoneticPr fontId="14" type="noConversion"/>
  </si>
  <si>
    <t>http://skinnonews.com/global/archives/11683</t>
    <phoneticPr fontId="14" type="noConversion"/>
  </si>
  <si>
    <t>http://skinnonews.com/global/archives/11758</t>
    <phoneticPr fontId="14" type="noConversion"/>
  </si>
  <si>
    <t>http://skinnonews.com/global/archives/11756</t>
    <phoneticPr fontId="14" type="noConversion"/>
  </si>
  <si>
    <t>http://skinnonews.com/global/archives/11807</t>
    <phoneticPr fontId="14" type="noConversion"/>
  </si>
  <si>
    <t>http://skinnonews.com/global/archives/11830</t>
    <phoneticPr fontId="14" type="noConversion"/>
  </si>
  <si>
    <t>http://skinnonews.com/global/archives/11842</t>
    <phoneticPr fontId="14" type="noConversion"/>
  </si>
  <si>
    <t>http://skinnonews.com/global/archives/7991</t>
    <phoneticPr fontId="14" type="noConversion"/>
  </si>
  <si>
    <t>http://skinnonews.com/global/archives/11853</t>
    <phoneticPr fontId="14" type="noConversion"/>
  </si>
  <si>
    <t>http://skinnonews.com/global/archives/11916</t>
    <phoneticPr fontId="14" type="noConversion"/>
  </si>
  <si>
    <t>http://skinnonews.com/global/archives/11889</t>
    <phoneticPr fontId="14" type="noConversion"/>
  </si>
  <si>
    <t>http://skinnonews.com/global/archives/11992</t>
    <phoneticPr fontId="14" type="noConversion"/>
  </si>
  <si>
    <t>http://skinnonews.com/global/archives/11980</t>
    <phoneticPr fontId="14" type="noConversion"/>
  </si>
  <si>
    <t>http://skinnonews.com/global/archives/12008</t>
    <phoneticPr fontId="14" type="noConversion"/>
  </si>
  <si>
    <t>http://skinnonews.com/global/archives/11937</t>
    <phoneticPr fontId="14" type="noConversion"/>
  </si>
  <si>
    <t>http://skinnonews.com/global/archives/12072</t>
    <phoneticPr fontId="14" type="noConversion"/>
  </si>
  <si>
    <t>http://skinnonews.com/global/archives/12022</t>
    <phoneticPr fontId="14" type="noConversion"/>
  </si>
  <si>
    <t>http://skinnonews.com/global/archives/12036</t>
    <phoneticPr fontId="14" type="noConversion"/>
  </si>
  <si>
    <t>http://skinnonews.com/global/archives/12091</t>
    <phoneticPr fontId="14" type="noConversion"/>
  </si>
  <si>
    <t>http://skinnonews.com/global/archives/12147</t>
    <phoneticPr fontId="14" type="noConversion"/>
  </si>
  <si>
    <t>http://skinnonews.com/global/archives/12118</t>
    <phoneticPr fontId="14" type="noConversion"/>
  </si>
  <si>
    <t>http://skinnonews.com/global/archives/12106</t>
    <phoneticPr fontId="14" type="noConversion"/>
  </si>
  <si>
    <t>http://skinnonews.com/global/archives/12190</t>
    <phoneticPr fontId="14" type="noConversion"/>
  </si>
  <si>
    <t>http://skinnonews.com/global/archives/12220</t>
    <phoneticPr fontId="14" type="noConversion"/>
  </si>
  <si>
    <t>http://skinnonews.com/global/archives/12241</t>
    <phoneticPr fontId="14" type="noConversion"/>
  </si>
  <si>
    <t>http://skinnonews.com/global/archives/12274</t>
    <phoneticPr fontId="14" type="noConversion"/>
  </si>
  <si>
    <t>http://skinnonews.com/global/archives/12269</t>
    <phoneticPr fontId="14" type="noConversion"/>
  </si>
  <si>
    <t>http://skinnonews.com/global/archives/12306</t>
    <phoneticPr fontId="14" type="noConversion"/>
  </si>
  <si>
    <t>http://skinnonews.com/global/archives/12389</t>
    <phoneticPr fontId="14" type="noConversion"/>
  </si>
  <si>
    <t>http://skinnonews.com/global/archives/12319</t>
    <phoneticPr fontId="14" type="noConversion"/>
  </si>
  <si>
    <t>http://skinnonews.com/global/archives/12471</t>
    <phoneticPr fontId="14" type="noConversion"/>
  </si>
  <si>
    <t>http://skinnonews.com/global/archives/12610</t>
    <phoneticPr fontId="14" type="noConversion"/>
  </si>
  <si>
    <t>http://skinnonews.com/global/archives/12692</t>
    <phoneticPr fontId="14" type="noConversion"/>
  </si>
  <si>
    <t>http://skinnonews.com/global/archives/12427</t>
    <phoneticPr fontId="14" type="noConversion"/>
  </si>
  <si>
    <t>http://skinnonews.com/global/archives/12688</t>
    <phoneticPr fontId="14" type="noConversion"/>
  </si>
  <si>
    <t>http://skinnonews.com/global/archives/12667</t>
    <phoneticPr fontId="14" type="noConversion"/>
  </si>
  <si>
    <t>http://skinnonews.com/global/archives/12928</t>
    <phoneticPr fontId="14" type="noConversion"/>
  </si>
  <si>
    <t>http://skinnonews.com/global/archives/12878</t>
    <phoneticPr fontId="14" type="noConversion"/>
  </si>
  <si>
    <t>http://skinnonews.com/global/archives/13028</t>
    <phoneticPr fontId="14" type="noConversion"/>
  </si>
  <si>
    <t>http://skinnonews.com/global/archives/12982</t>
    <phoneticPr fontId="14" type="noConversion"/>
  </si>
  <si>
    <t>http://skinnonews.com/global/archives/13036</t>
    <phoneticPr fontId="14" type="noConversion"/>
  </si>
  <si>
    <t>http://skinnonews.com/global/archives/12968</t>
    <phoneticPr fontId="14" type="noConversion"/>
  </si>
  <si>
    <t>http://skinnonews.com/global/archives/13060</t>
    <phoneticPr fontId="14" type="noConversion"/>
  </si>
  <si>
    <t>http://skinnonews.com/global/archives/13130</t>
    <phoneticPr fontId="14" type="noConversion"/>
  </si>
  <si>
    <t>http://skinnonews.com/global/archives/13103</t>
    <phoneticPr fontId="14" type="noConversion"/>
  </si>
  <si>
    <t>http://skinnonews.com/global/archives/13153</t>
    <phoneticPr fontId="14" type="noConversion"/>
  </si>
  <si>
    <t>http://skinnonews.com/global/archives/13211</t>
    <phoneticPr fontId="14" type="noConversion"/>
  </si>
  <si>
    <t>http://skinnonews.com/global/archives/5205</t>
    <phoneticPr fontId="14" type="noConversion"/>
  </si>
  <si>
    <t>http://skinnonews.com/global/archives/7476</t>
    <phoneticPr fontId="14" type="noConversion"/>
  </si>
  <si>
    <t>http://skinnonews.com/global/archives/13256</t>
    <phoneticPr fontId="14" type="noConversion"/>
  </si>
  <si>
    <t>http://skinnonews.com/global/archives/13313</t>
    <phoneticPr fontId="14" type="noConversion"/>
  </si>
  <si>
    <t>http://skinnonews.com/global/archives/13329</t>
    <phoneticPr fontId="14" type="noConversion"/>
  </si>
  <si>
    <t>http://skinnonews.com/global/archives/13327</t>
    <phoneticPr fontId="14" type="noConversion"/>
  </si>
  <si>
    <t>http://skinnonews.com/global/archives/7961</t>
    <phoneticPr fontId="14" type="noConversion"/>
  </si>
  <si>
    <t>http://skinnonews.com/global/archives/13413</t>
    <phoneticPr fontId="14" type="noConversion"/>
  </si>
  <si>
    <t>SK Acquires a Stake in Myanmar’s Second-largest Oil Distribution Company</t>
  </si>
  <si>
    <t>The branding story of SK hi-tech battery materials Poland: “Hi, Poland. Here’s something new for you!”</t>
  </si>
  <si>
    <t>SK Innovation decided to invest in the 3rd European battery plant in Hungary</t>
  </si>
  <si>
    <t>SK Global Chemical to build a production base for EAA in China</t>
  </si>
  <si>
    <t>SK IE Technology to make the largest ever investment in separator plants in Poland</t>
  </si>
  <si>
    <t>Hyundai Motor, Kia and SK Innovation collaborate to develop HEV batteries</t>
  </si>
  <si>
    <t>InterBattery 2021: SK Innovation shows safer, faster, longer EV batteries</t>
  </si>
  <si>
    <t>Z-folding, a technique that ensures the safety of SK Innovation’s batteries</t>
  </si>
  <si>
    <t>SK Innovation to spin off battery business and E&amp;P business</t>
  </si>
  <si>
    <t>SK Innovation aims for battery recycling business, taking a further step in the EV battery market</t>
  </si>
  <si>
    <t>SK Innovation and Ford invest $11.4 billion to seize the top position in U.S. battery market via BlueOvalSK</t>
  </si>
  <si>
    <t>President of SK Innovation’s Battery Business Jee Dong-seob visits SK battery America, encouraging the company’s members</t>
  </si>
  <si>
    <t>SK IE Technology to start operating its first Lithium-ion battery separator plant in Poland</t>
  </si>
  <si>
    <t>2021 Korea Eco-friendly Packaging Forum: Private-Public-Academia gather to build a sustainable circular Economy</t>
  </si>
  <si>
    <t>From supercars leather to luxurious backpack material – The story behind Morethan’s CONTINEW premium products</t>
  </si>
  <si>
    <t>SK Innovation to unveil innovative business to reduce 11 mil. tons of carbon at CES 2022</t>
  </si>
  <si>
    <t>[CES 2022] SK Green Forest Pavilion short preview</t>
  </si>
  <si>
    <t>[SK Innovation’s 2021 Financial Results] Operating profit hit KRW 1.7656 trillion with improvements in the core businesses. EV battery business achieved annual sales of KRW 3 trillion, accelerating its growth</t>
  </si>
  <si>
    <t>Global EV sales to continue upward trend in 2022, and SK Innovation’s tactics to serve the market</t>
  </si>
  <si>
    <t>“It’s not waste, but valuable resource!” – How to reuse and recycle EV batteries</t>
  </si>
  <si>
    <t>[Interview] SK Innovation executives talk about plans in 2022, the first year of Financial Story execution ⑦ SK IE Technology CEO Roh Jae-sok: “2022 will be the first year for us to grow into a Global Top Material Company”</t>
  </si>
  <si>
    <t>Ho Nguyen Khanh Linh, SKEO Hochiminh Branch: “Every woman has the right to choose who she wants to become and what she wants to do with her life”</t>
  </si>
  <si>
    <t>SK Geo Centric making equity investment into PureCycle Technologies to expand plastic recycling business</t>
  </si>
  <si>
    <t>SK On unveils production process and future vision of “Safe Batteries” at InterBattery 2022</t>
  </si>
  <si>
    <t>SK Trading International introduces world’s first net-zero oil by signing an agreement with Occidental</t>
  </si>
  <si>
    <t>SK On, Ford and Koç signed an MOU to create a joint venture for battery production in Turkey</t>
  </si>
  <si>
    <t>SK On announces successful joint development of Battery Monitoring Integrated Circuit</t>
  </si>
  <si>
    <t>Why seamless fast charging is essential for Electric Vehicles (by James Carter)</t>
  </si>
  <si>
    <t>SK Energy transforms traditional gas stations into eco-friendly Energy Super Stations</t>
  </si>
  <si>
    <t>SK Earthon signs Production Sharing Contract for Block SK 427 offshore Malaysia with Petronas and PSEP</t>
  </si>
  <si>
    <t>[SK Innovation’s Q1 2022 Financial Results] Recording sales of KRW 16.26 trillion and operating profit of KRW 1.65 trillion</t>
  </si>
  <si>
    <t>[Into the World of SK] SK On Hungary (SKOH)</t>
  </si>
  <si>
    <t>Great Melody in the Forest – a special event at Mount Indeung joined by various ambassadors to Korea to cheer the dreams of GMF winners</t>
  </si>
  <si>
    <t>SK Innovation achieves the highest measured social value in 3 years for 2021</t>
  </si>
  <si>
    <t>[Interview] Costa Rican ambassador to Korea: “Great Melody in the Forest, an unforgettable experience during our stay in Korea”</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</si>
  <si>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</si>
  <si>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</si>
  <si>
    <t>SK On cooperates with Posco Holdings in rechargable battery business</t>
  </si>
  <si>
    <t>SK Geo Centric to participate as equal partner in JV with with Loop Industries and Suez to build recycled PET facility in Europe</t>
  </si>
  <si>
    <t>SK Geo Centric, Neste and Covestro cooperate to create value chain for renewable attributed MDI in APAC</t>
  </si>
  <si>
    <t>SK Innovation invests in Amogy, an ammonia-powered fuel cell system company</t>
  </si>
  <si>
    <t>SK IE Technology 中国常州法人，2022年上半期 展开与社区相成的ESG活动</t>
  </si>
  <si>
    <t>SK hi-tech battery materials China actively participates in multiple social and environmental contribution programs in the first half of 2022</t>
  </si>
  <si>
    <t>Professor Kannan Ramaswamy: “SK Innovation’s Green Transformation strategy has a very high potential for eventual success”</t>
  </si>
  <si>
    <t>SK On soars along with the popularity of Ford’s F-150 Lightning</t>
  </si>
  <si>
    <t>[Interview] Meet the SK Innovation researchers who suggested a novel bacteria-based carbon reduction technology</t>
  </si>
  <si>
    <t>[Column] Angela F. Williams, President &amp; CEO of United Way Worldwide: “Reimagining philanthropy with innovation &amp; partnership”</t>
  </si>
  <si>
    <t>SK On – Ford’s joint venture BlueOval SK officially established</t>
  </si>
  <si>
    <t>SK Innovation makes an equity investment in Fulcrum BioEnergy to adopt a next generation “waste to fuel” technology</t>
  </si>
  <si>
    <t>CEO of SK Geo Centric Na Kyung-soo joined SKGC Americas members in the EnviRun for the Earth campaign in Texas</t>
  </si>
  <si>
    <t>SK On to jointly invest in cathode material production facility with Ford and EcoPro BM</t>
  </si>
  <si>
    <t>SK Geo Centric signs an MOU with French company Veolia to expand plastic waste recycling in Asia</t>
  </si>
  <si>
    <t>How Solid State batteries will impact the future of automotive</t>
  </si>
  <si>
    <t>[SK Innovation’s Q2 2022 Financial Results] Recording sales of KRW 19.91 trillion, operating profit hit KRW 2.33 trillion with improvements in the core businesses, including large increase in refining product exports</t>
  </si>
  <si>
    <t>SK On secures USD 2 billion as investment funds for battery business in Europe</t>
  </si>
  <si>
    <t>SK Energy, SK Earthon join a Korea-Malaysia cross-border cooperation for CCS business with 5 other companies</t>
  </si>
  <si>
    <t>[Card News] A case of Digital Transformation by applying Crawler Robots</t>
  </si>
  <si>
    <t>SKIET cooperates with Vingroup to accelerate penetration into Southeast Asian and North American markets</t>
  </si>
  <si>
    <t>[Into the World of SK] SK Earthon Ho Chi Minh Branch (SKEO)</t>
  </si>
  <si>
    <t>SK Geo Centric establishes a new EAA plant in China</t>
  </si>
  <si>
    <t>SK Geo Centric 布局中国首个EAA项目，与美国、欧洲形成三足鼎立之势</t>
  </si>
  <si>
    <t>SK Innovation Ulsan CLX recycles 100% waste materials via Solid Bed Merox (SBM) process</t>
  </si>
  <si>
    <t>SK Innovation Vice Chairman Kim Jun visits Poland to support Busan’s bid to host the 2030 World Expo</t>
  </si>
  <si>
    <t>SK Innovation’s 2022 PR campaign: “Let’s Grin with Green Innovation”</t>
  </si>
  <si>
    <t>SK Innovation measures the impact of GHG from the entire process of gasoline in real time and becomes the first in Korean industry to acquire global certification</t>
  </si>
  <si>
    <t>SK Inc. and SK Energy acquire US energy solution enterprise Atom Power</t>
  </si>
  <si>
    <t>[SKinno People] Kevin Wong, SK Energy International Singapore</t>
  </si>
  <si>
    <t>SK Innovation participated in Models of Corporate Social Impact plenary session at AVPN Global Conference 2022</t>
  </si>
  <si>
    <t>SK Geo Centric and SABIC jointly invest KRW 200 billion to produce high-performance chemical products in Ulsan</t>
  </si>
  <si>
    <t>SK Geo Centric与SABIC联手，共同投资2千亿韩元，在蔚山新扩建Nexlene工厂，抢占全球高性能化学产品市场</t>
  </si>
  <si>
    <t>SK Innovation is evaluated as a leading global green energy company through “Big Picture,” and “Deep Change”</t>
  </si>
  <si>
    <t>SK Innovation releases the “2022 Net Zero Special Report”: Determined to lead the transition to Net Zero by promoting Scope 3 carbon reduction and contribute to Avoided Emissions</t>
  </si>
  <si>
    <t>[Documentary] MangLub, the Vietnamese social enterprise protecting mangrove forest</t>
  </si>
  <si>
    <t>[Card News] Ever heard of the International Day of Clean Air for blue skies?</t>
  </si>
  <si>
    <t>SK Lubricants launches Korea’s first Carbon Offset Lubricants</t>
  </si>
  <si>
    <t>Introducing the finalists of the 6th Great Music Festival, a special annual event for musicians with developmental disabilities</t>
  </si>
  <si>
    <t>SK Innovation and its affiliates launch their efforts for Busan’s bid to host the 2030 World Expo in and outside of Korea</t>
  </si>
  <si>
    <t>SK Innovation’s Ulsan Complex members take part in 2022 volunteers activities in Vietnam</t>
  </si>
  <si>
    <t>SK Innovation plants ‘SK Ulsan Forest of Happiness’ as part of its 60th anniversary celebrations</t>
  </si>
  <si>
    <t>SK Innovation developed an electrocatalyst technology that converts CO2 to CO</t>
  </si>
  <si>
    <t>SK On signs MOU with Global Lithium Resources to bolster key battery materials supply chain</t>
  </si>
  <si>
    <t>[Card News] SK Innovation’s reforestation project in Ulsan to celebrate its 60th anniversary</t>
  </si>
  <si>
    <t>SK On launches “EV My Car Management” service with SK Rent-a-car and Macarong Factory</t>
  </si>
  <si>
    <t>SK On supports the public foundations in Iváncsa, Hungary in two consecutive years</t>
  </si>
  <si>
    <t>SKTI announces new funding into electrofuels innovator Infinium</t>
  </si>
  <si>
    <t>SK On inks lithium supply deal with Australia’s Lake Resources</t>
  </si>
  <si>
    <t>“From oil to green energy,” SK Innovation declares All Time Net Zero vision on its 60th anniversary</t>
  </si>
  <si>
    <t>SK Geo Centric cooperates with Hanjin in expanding the application of lightweight materials to reduce carbon emission</t>
  </si>
  <si>
    <t>SK Innovation’s members across the world join to support Busan’s bid to host World Expo 2030</t>
  </si>
  <si>
    <t>Meet the heroes behind SK Energy and SK Geo Centric’s Zero Waste to Landfill (ZWTL) certification</t>
  </si>
  <si>
    <t>SK Geo Centric revealed the world’s first “plastic waste recycling cluster” and new eco-friendly brand “CYCLUS” at K 2022</t>
  </si>
  <si>
    <t>SK Geo Centric invests in building new plastic recycling plant jointly with PureCycle Technologies</t>
  </si>
  <si>
    <t>SK Earthon members across the world join the EnviRun for the Earth campaign to support Busan’s bid to host World Expo 2030</t>
  </si>
  <si>
    <t>SK Geo Centric to build Advanced Recycle Cluster in Ulsan by 2025</t>
  </si>
  <si>
    <t>[SK Innovation’s Q3 2022 Financial Results] Recording sales of KRW 22.75 trillion and operating profit of KRW 703.9 billion</t>
  </si>
  <si>
    <t>SKIET reviews plan on timely expansion to take lead in North American market</t>
  </si>
  <si>
    <t>SK Innovation’s endeavor to achieve Decarbonization by taking Green Transformation ⑨ SK Energy to build eco-friendly energy stations using hydrogen-rechargeable fuel cells</t>
  </si>
  <si>
    <t>SK On signs lithium hydroxide supply deal with world’s leading producer SQM</t>
  </si>
  <si>
    <t>“No place to charge means no EV purchased” – Charging infrastructure is the key to mainstream EV buyers (by James Carter)</t>
  </si>
  <si>
    <t>SK Innovation held a meeting with the Asian Corporate Governance Association (ACGA) to discuss the current state of ESG management and its outcomes</t>
  </si>
  <si>
    <t>SK Geo Centric signs HOA with Plastic Energy to establish Asia’s largest advanced recycling plant in Korea</t>
  </si>
  <si>
    <t>SK Geo Centric to raise KRW 475 billion from global banks on Sustainability-Linked Loan</t>
  </si>
  <si>
    <t>SK On and SKIET win Best of Innovation at CES 2023 Innovation Awards</t>
  </si>
  <si>
    <t>[SKinno People] Cecilia Foy (SK Earthon Lima Branch)</t>
  </si>
  <si>
    <t>SK Innovation establishes an Open Innovation Post in Silicon Valley to expedite Green Innovation</t>
  </si>
  <si>
    <t>SK Lubricants to change corporation name to SK Enmove from December 1</t>
  </si>
  <si>
    <t>SK Energy cooperates with Doosan Fuel Cell to build hybrid energy stations to simultaneously utilize green energy and hydrogen</t>
  </si>
  <si>
    <t>SK On and SK Signet sign an MOU to diagnose EV Battery lifespans and residual values with a charger</t>
  </si>
  <si>
    <t>SK On signs MOU with Hyundai Motor Group to supply EV battery in North America</t>
  </si>
  <si>
    <t>SK Innovation held 2022 Year-end Global Communication Coordinators Workshop in Korea</t>
  </si>
  <si>
    <t>SK On, EcoPro, and GEM build a nickel supply chain in Indonesia</t>
  </si>
  <si>
    <t>SK On – Ford JV breaks ground on EV battery mega campus in Kentucky</t>
  </si>
  <si>
    <t>SK Innovation joins hands with SungEel HiTech to take lead in battery metal recycling market</t>
  </si>
  <si>
    <t>SK Innovation unveils “Actions” for its green business innovation at CES 2023</t>
  </si>
  <si>
    <t>[Card News] 2022 Year-end greetings from SK Innovations members around the world</t>
  </si>
  <si>
    <t>SK Innovation makes direct investment in SK On to boost EV battery business growth</t>
  </si>
  <si>
    <t>[CES 2023] Into the 1nnovation! ① SK batteries that boost outstanding performance and safety</t>
  </si>
  <si>
    <t>From 4 micrometers to 400 km – SK to showcase multiple EV technologies at CES 2023</t>
  </si>
  <si>
    <t>[CES 2023] Into the 1nnovation! ② Next-generation EV batteries development and related services expansion with partners</t>
  </si>
  <si>
    <t>SK Earthon cooperates with Azuli to identify and develop CCS enabled solutions globally</t>
  </si>
  <si>
    <t>[CES 2023] SK takes action to reduce carbon, showcasing green innovation with its unique exhibition space</t>
  </si>
  <si>
    <t>[CES 2023] A closer look at SK booth that shows “Actions” to reach Net Zero target together</t>
  </si>
  <si>
    <t>SK IE Technology 中国常州法人与波兰法人的2022年社会公益活动</t>
  </si>
  <si>
    <t>SK Geo Centric signs MOU at CES 2023 with Plastic Energy to complete a plan for “Ulsan ARC”</t>
  </si>
  <si>
    <t>SK On’s Super Fast Battery surprises the world with 80% charged in just 18 minutes</t>
  </si>
  <si>
    <t>SK On to work with U.S. graphite processor to develop anode materials</t>
  </si>
  <si>
    <t>[CES 2023] Recap – SK’s Actions at CES 2023 through numbers and keywords</t>
  </si>
  <si>
    <t>SK Energy and Korea Hydro &amp; Nuclear Power join hands to vitalize Energy Super Station and hydrogen convergence business</t>
  </si>
  <si>
    <t>Social Venture INGINE to be funded by Innovative UK’s Energy Catalyst Round 9 (Early Stage) program</t>
  </si>
  <si>
    <t>Like father, like daughter – The love for environment of Nam Bong-woo (SK Energy) and his daughter Nam Hye-in</t>
  </si>
  <si>
    <t>SK Battery America to open U.S. IT Center, create 200 high-tech jobs in Roswell, Georgia</t>
  </si>
  <si>
    <t>[Column] “It’s time to be Together in Action” – SK shows how to reach Net Zero at CES 2023</t>
  </si>
  <si>
    <t>SK Geo Centric acquires Global Recycled Standard (GRS)</t>
  </si>
  <si>
    <t>[Interview] The executives of SK Innovation talk about the beginning of a new 60 years ① SK Innovation Vice Chairman &amp; CEO Kim Jun</t>
  </si>
  <si>
    <t>[Interview] The executives of SK Innovation talk about the beginning of a new 60 years ② SK Innovation Chairman of the Board of Directors Kim Jong-hoon</t>
  </si>
  <si>
    <t>[Interview] The executives of SK Innovation talk about the beginning of a new 60 years ③ SK Energy CEO Cho Kyung-mok</t>
  </si>
  <si>
    <t>SK Global Chemical, Maeil Dairies, Tetra Pak Korea, Jushin Trading signed an MOU to promote aseptic cartons recycling</t>
  </si>
  <si>
    <t>[Into the World of SK] SK Energy International, a subsidiary in Singapore of SK Trading International</t>
  </si>
  <si>
    <t>[Interview] The executives of SK Innovation talk about the beginning of a new 60 years ⑤ SK Enmove CEO Park Sang-kyu</t>
  </si>
  <si>
    <t>SK Enmove joins GRC’s ElectroSafe Fluid Partner Program for data center immersion cooling</t>
  </si>
  <si>
    <t>[Interview] The executives of SK Innovation talk about the beginning of a new 60 years ⑥ SK Incheon Petrochem CEO Choi Yun-seok</t>
  </si>
  <si>
    <t>SK Innovation’s NCM9 battery wins at CES 2022 Innovation Awards</t>
  </si>
  <si>
    <t>[Interview] The executives of SK Innovation talk about the beginning of a new 60 years ⑧ SK IE Technology President Kim Cheol-jung</t>
  </si>
  <si>
    <t>해당 월이냐</t>
    <phoneticPr fontId="7" type="noConversion"/>
  </si>
  <si>
    <t>국가 순위</t>
  </si>
  <si>
    <t>국가</t>
  </si>
  <si>
    <t>국가별 BEST 콘텐츠 TOP3</t>
  </si>
  <si>
    <t>PV</t>
  </si>
  <si>
    <t>Türkiye</t>
  </si>
  <si>
    <t>국가별 순위 내고, 기사 1,2,3 순위 내고, PV 내기</t>
    <phoneticPr fontId="7" type="noConversion"/>
  </si>
  <si>
    <t>No</t>
  </si>
  <si>
    <t>날짜</t>
  </si>
  <si>
    <t>제목</t>
  </si>
  <si>
    <t>http://skinnonews.com/global/archives/12950</t>
  </si>
  <si>
    <t>http://skinnonews.com/global/archives/13076</t>
    <phoneticPr fontId="14" type="noConversion"/>
  </si>
  <si>
    <t>SK IE Technology members celebrate Grandmother’s Day and Grandfather’s Day in Poland</t>
    <phoneticPr fontId="7" type="noConversion"/>
  </si>
  <si>
    <t>http://skinnonews.com/global/archives/9096</t>
    <phoneticPr fontId="14" type="noConversion"/>
  </si>
  <si>
    <t>http://skinnonews.com/global/archives/13374</t>
    <phoneticPr fontId="14" type="noConversion"/>
  </si>
  <si>
    <t>http://skinnonews.com/global/archives/13392</t>
    <phoneticPr fontId="14" type="noConversion"/>
  </si>
  <si>
    <t>[Interview] The executives of SK Innovation talk about the beginning of a new 60 years ⑦ Head of SK Energy P&amp;M CIC Oh Jong-hoon</t>
    <phoneticPr fontId="7" type="noConversion"/>
  </si>
  <si>
    <t>[SKinno People] Recap from 2020 to 2022</t>
    <phoneticPr fontId="7" type="noConversion"/>
  </si>
  <si>
    <t>http://skinnonews.com/global/archives/13230</t>
    <phoneticPr fontId="14" type="noConversion"/>
  </si>
  <si>
    <t>South Korea</t>
    <phoneticPr fontId="7" type="noConversion"/>
  </si>
  <si>
    <t>United States</t>
    <phoneticPr fontId="7" type="noConversion"/>
  </si>
  <si>
    <t>Japan</t>
    <phoneticPr fontId="7" type="noConversion"/>
  </si>
  <si>
    <t>India</t>
    <phoneticPr fontId="7" type="noConversion"/>
  </si>
  <si>
    <t>Singapore</t>
    <phoneticPr fontId="7" type="noConversion"/>
  </si>
  <si>
    <t>Canada</t>
    <phoneticPr fontId="7" type="noConversion"/>
  </si>
  <si>
    <t>Germany</t>
    <phoneticPr fontId="7" type="noConversion"/>
  </si>
  <si>
    <t>United Kingdom</t>
    <phoneticPr fontId="7" type="noConversion"/>
  </si>
  <si>
    <t>China</t>
    <phoneticPr fontId="7" type="noConversion"/>
  </si>
  <si>
    <t>Hong Kong</t>
    <phoneticPr fontId="7" type="noConversion"/>
  </si>
  <si>
    <t>France</t>
    <phoneticPr fontId="7" type="noConversion"/>
  </si>
  <si>
    <t>Spain</t>
    <phoneticPr fontId="7" type="noConversion"/>
  </si>
  <si>
    <t>Malaysia</t>
    <phoneticPr fontId="7" type="noConversion"/>
  </si>
  <si>
    <t>한국</t>
    <phoneticPr fontId="7" type="noConversion"/>
  </si>
  <si>
    <t>미국</t>
    <phoneticPr fontId="7" type="noConversion"/>
  </si>
  <si>
    <t>일본</t>
    <phoneticPr fontId="7" type="noConversion"/>
  </si>
  <si>
    <t>인도</t>
    <phoneticPr fontId="7" type="noConversion"/>
  </si>
  <si>
    <t>싱가포르</t>
    <phoneticPr fontId="7" type="noConversion"/>
  </si>
  <si>
    <t>캐나다</t>
    <phoneticPr fontId="7" type="noConversion"/>
  </si>
  <si>
    <t>독일</t>
    <phoneticPr fontId="7" type="noConversion"/>
  </si>
  <si>
    <t>영국</t>
    <phoneticPr fontId="7" type="noConversion"/>
  </si>
  <si>
    <t>중국</t>
    <phoneticPr fontId="7" type="noConversion"/>
  </si>
  <si>
    <t>홍콩</t>
    <phoneticPr fontId="7" type="noConversion"/>
  </si>
  <si>
    <t>프랑스</t>
    <phoneticPr fontId="7" type="noConversion"/>
  </si>
  <si>
    <t>스페인</t>
    <phoneticPr fontId="7" type="noConversion"/>
  </si>
  <si>
    <t>말레이시아</t>
    <phoneticPr fontId="7" type="noConversion"/>
  </si>
  <si>
    <t>튀르키예</t>
    <phoneticPr fontId="7" type="noConversion"/>
  </si>
  <si>
    <t>국가내순위</t>
    <phoneticPr fontId="7" type="noConversion"/>
  </si>
  <si>
    <t>전체국가순위</t>
    <phoneticPr fontId="7" type="noConversion"/>
  </si>
  <si>
    <t>기사냐</t>
    <phoneticPr fontId="7" type="noConversion"/>
  </si>
  <si>
    <t>국가냐</t>
    <phoneticPr fontId="7" type="noConversion"/>
  </si>
  <si>
    <t>둘다냐</t>
    <phoneticPr fontId="7" type="noConversion"/>
  </si>
  <si>
    <t>기사냐</t>
    <phoneticPr fontId="7" type="noConversion"/>
  </si>
  <si>
    <t>기사 총 몇 개냐</t>
    <phoneticPr fontId="7" type="noConversion"/>
  </si>
  <si>
    <t>UV</t>
    <phoneticPr fontId="7" type="noConversion"/>
  </si>
  <si>
    <t>-</t>
  </si>
  <si>
    <t>[Photo contest] International Day of Forests</t>
  </si>
  <si>
    <t>SK Geo Centric to expand the only EAA production base in Asia by building the 4th global plant</t>
  </si>
  <si>
    <t>SK Battery America aims to build career pathway for veterans</t>
  </si>
  <si>
    <t>SK Geo Centric and Loop Industries confirm the successful completion of a technical due diligence of Loop’s technology at its production facility in Quebec, Canada</t>
  </si>
  <si>
    <t>SK Innovation says to "focus all management activities on enhancing corporate value" at The 16th Annual General Meeting of Shareholders</t>
  </si>
  <si>
    <t>http://skinnonews.com/global/archives/</t>
    <phoneticPr fontId="7" type="noConversion"/>
  </si>
  <si>
    <t>UV 평균</t>
    <phoneticPr fontId="7" type="noConversion"/>
  </si>
  <si>
    <t>PV 평균</t>
    <phoneticPr fontId="7" type="noConversion"/>
  </si>
  <si>
    <t>President of SK IE Technology Kim Cheol-jung visited global business sites to reinforce his MBWA</t>
  </si>
  <si>
    <t>SK IE Technology holds The 4th Annual General Meeting of Shareholders, appointing President Kim Cheol-jung as new CEO</t>
  </si>
  <si>
    <t>유형</t>
  </si>
  <si>
    <t>비용 (원)</t>
  </si>
  <si>
    <t>타깃</t>
  </si>
  <si>
    <t>기간</t>
  </si>
  <si>
    <t>노출</t>
  </si>
  <si>
    <t>클릭수</t>
  </si>
  <si>
    <t>CTR</t>
  </si>
  <si>
    <t>평균 CPM</t>
  </si>
  <si>
    <t>평균 CPC</t>
  </si>
  <si>
    <t>Option</t>
  </si>
  <si>
    <t>시작일</t>
  </si>
  <si>
    <t>종료일</t>
  </si>
  <si>
    <t>Total</t>
  </si>
  <si>
    <t>노출수</t>
  </si>
  <si>
    <t>댓글</t>
  </si>
  <si>
    <t>좋아요</t>
    <phoneticPr fontId="7" type="noConversion"/>
  </si>
  <si>
    <t>댓글</t>
    <phoneticPr fontId="7" type="noConversion"/>
  </si>
  <si>
    <t>공유</t>
    <phoneticPr fontId="7" type="noConversion"/>
  </si>
  <si>
    <t>클릭</t>
  </si>
  <si>
    <t>참여율</t>
  </si>
  <si>
    <t>개별 업데이트의 참여 통계입니다. 업데이트가 만들어진 날입니다. 모든 날짜와 시간은 UTC 기준입니다.</t>
  </si>
  <si>
    <t>업데이트의 제목</t>
  </si>
  <si>
    <t>링크 등록</t>
  </si>
  <si>
    <t>업데이트 형식</t>
  </si>
  <si>
    <t>캠페인 이름</t>
  </si>
  <si>
    <t>게시자</t>
  </si>
  <si>
    <t>만든 날짜</t>
  </si>
  <si>
    <t>캠페인 시작일</t>
  </si>
  <si>
    <t>캠페인 종료일</t>
  </si>
  <si>
    <t>타깃층</t>
  </si>
  <si>
    <t>조회수</t>
  </si>
  <si>
    <t>추천</t>
  </si>
  <si>
    <t>퍼감</t>
  </si>
  <si>
    <t>팔로워</t>
  </si>
  <si>
    <t>콘텐츠 종류</t>
  </si>
  <si>
    <t>소셜</t>
  </si>
  <si>
    <t/>
  </si>
  <si>
    <t>WiSeong Jae</t>
  </si>
  <si>
    <t>전체 팔로워</t>
  </si>
  <si>
    <t>NguyenMinh Trang</t>
  </si>
  <si>
    <t>발행일(게재일)</t>
  </si>
  <si>
    <t>4위</t>
  </si>
  <si>
    <t>5위</t>
  </si>
  <si>
    <t>날짜순서</t>
    <phoneticPr fontId="7" type="noConversion"/>
  </si>
  <si>
    <t>Engagement</t>
  </si>
  <si>
    <t>콘텐츠 제목</t>
  </si>
  <si>
    <t>좋아요</t>
  </si>
  <si>
    <t>공유</t>
  </si>
  <si>
    <r>
      <t xml:space="preserve">가장 높은 </t>
    </r>
    <r>
      <rPr>
        <b/>
        <sz val="10.5"/>
        <color rgb="FF404040"/>
        <rFont val="맑은 고딕"/>
        <family val="3"/>
        <charset val="129"/>
      </rPr>
      <t>Engagement</t>
    </r>
  </si>
  <si>
    <r>
      <t>2</t>
    </r>
    <r>
      <rPr>
        <b/>
        <sz val="10.5"/>
        <color rgb="FF0070C0"/>
        <rFont val="Arial"/>
        <family val="2"/>
      </rPr>
      <t>월 평균 인터랙션</t>
    </r>
    <r>
      <rPr>
        <b/>
        <sz val="10.5"/>
        <color rgb="FF0070C0"/>
        <rFont val="맑은 고딕"/>
        <family val="3"/>
        <charset val="129"/>
      </rPr>
      <t xml:space="preserve"> 보다 약 4</t>
    </r>
    <r>
      <rPr>
        <b/>
        <sz val="10.5"/>
        <color rgb="FF0070C0"/>
        <rFont val="Arial"/>
        <family val="2"/>
      </rPr>
      <t xml:space="preserve">배 높게 책정 </t>
    </r>
    <r>
      <rPr>
        <b/>
        <sz val="10.5"/>
        <color rgb="FF0070C0"/>
        <rFont val="맑은 고딕"/>
        <family val="3"/>
        <charset val="129"/>
      </rPr>
      <t>(2</t>
    </r>
    <r>
      <rPr>
        <b/>
        <sz val="10.5"/>
        <color rgb="FF0070C0"/>
        <rFont val="Arial"/>
        <family val="2"/>
      </rPr>
      <t>월 평균 인터랙션</t>
    </r>
    <r>
      <rPr>
        <b/>
        <sz val="10.5"/>
        <color rgb="FF0070C0"/>
        <rFont val="맑은 고딕"/>
        <family val="3"/>
        <charset val="129"/>
      </rPr>
      <t xml:space="preserve"> 3.4 % </t>
    </r>
    <r>
      <rPr>
        <b/>
        <sz val="10.5"/>
        <color rgb="FF0070C0"/>
        <rFont val="Arial"/>
        <family val="2"/>
      </rPr>
      <t>해당 콘텐츠</t>
    </r>
    <r>
      <rPr>
        <b/>
        <sz val="10.5"/>
        <color rgb="FF0070C0"/>
        <rFont val="맑은 고딕"/>
        <family val="3"/>
        <charset val="129"/>
      </rPr>
      <t xml:space="preserve"> 14.24%)</t>
    </r>
  </si>
  <si>
    <r>
      <t>가장 높은 클릭률</t>
    </r>
    <r>
      <rPr>
        <b/>
        <sz val="10.5"/>
        <color rgb="FF404040"/>
        <rFont val="맑은 고딕"/>
        <family val="3"/>
        <charset val="129"/>
      </rPr>
      <t xml:space="preserve"> (CTR)</t>
    </r>
  </si>
  <si>
    <r>
      <t>•</t>
    </r>
    <r>
      <rPr>
        <b/>
        <sz val="10.5"/>
        <color rgb="FF0070C0"/>
        <rFont val="맑은 고딕"/>
        <family val="3"/>
        <charset val="129"/>
      </rPr>
      <t>CTR 13.7%</t>
    </r>
    <r>
      <rPr>
        <b/>
        <sz val="10.5"/>
        <color rgb="FF0070C0"/>
        <rFont val="Arial"/>
        <family val="2"/>
      </rPr>
      <t xml:space="preserve">로 </t>
    </r>
    <r>
      <rPr>
        <b/>
        <sz val="10.5"/>
        <color rgb="FF0070C0"/>
        <rFont val="맑은 고딕"/>
        <family val="3"/>
        <charset val="129"/>
      </rPr>
      <t>2</t>
    </r>
    <r>
      <rPr>
        <b/>
        <sz val="10.5"/>
        <color rgb="FF0070C0"/>
        <rFont val="Arial"/>
        <family val="2"/>
      </rPr>
      <t xml:space="preserve">월 평균 </t>
    </r>
    <r>
      <rPr>
        <b/>
        <sz val="10.5"/>
        <color rgb="FF0070C0"/>
        <rFont val="맑은 고딕"/>
        <family val="3"/>
        <charset val="129"/>
      </rPr>
      <t>CTR 1.8</t>
    </r>
    <r>
      <rPr>
        <b/>
        <sz val="10.5"/>
        <color rgb="FF0070C0"/>
        <rFont val="Arial"/>
        <family val="2"/>
      </rPr>
      <t xml:space="preserve">보다 약 </t>
    </r>
    <r>
      <rPr>
        <b/>
        <sz val="10.5"/>
        <color rgb="FF0070C0"/>
        <rFont val="맑은 고딕"/>
        <family val="3"/>
        <charset val="129"/>
      </rPr>
      <t>7.5</t>
    </r>
    <r>
      <rPr>
        <b/>
        <sz val="10.5"/>
        <color rgb="FF0070C0"/>
        <rFont val="Arial"/>
        <family val="2"/>
      </rPr>
      <t>배 높게 책정</t>
    </r>
  </si>
  <si>
    <r>
      <t>•</t>
    </r>
    <r>
      <rPr>
        <b/>
        <sz val="10.5"/>
        <color rgb="FF0070C0"/>
        <rFont val="맑은 고딕"/>
        <family val="3"/>
        <charset val="129"/>
      </rPr>
      <t xml:space="preserve"> 1</t>
    </r>
    <r>
      <rPr>
        <b/>
        <sz val="10.5"/>
        <color rgb="FF0070C0"/>
        <rFont val="Arial"/>
        <family val="2"/>
      </rPr>
      <t>월 최다 클릭률</t>
    </r>
    <r>
      <rPr>
        <b/>
        <sz val="10.5"/>
        <color rgb="FF0070C0"/>
        <rFont val="맑은 고딕"/>
        <family val="3"/>
        <charset val="129"/>
      </rPr>
      <t xml:space="preserve"> </t>
    </r>
    <r>
      <rPr>
        <b/>
        <sz val="10.5"/>
        <color rgb="FF0070C0"/>
        <rFont val="Arial"/>
        <family val="2"/>
      </rPr>
      <t>콘텐츠</t>
    </r>
    <r>
      <rPr>
        <b/>
        <sz val="10.5"/>
        <color rgb="FF0070C0"/>
        <rFont val="맑은 고딕"/>
        <family val="3"/>
        <charset val="129"/>
      </rPr>
      <t xml:space="preserve"> 대비1/2 </t>
    </r>
    <r>
      <rPr>
        <b/>
        <sz val="10.5"/>
        <color rgb="FF0070C0"/>
        <rFont val="Arial"/>
        <family val="2"/>
      </rPr>
      <t>수준</t>
    </r>
  </si>
  <si>
    <r>
      <t>(1</t>
    </r>
    <r>
      <rPr>
        <sz val="9"/>
        <color rgb="FF595959"/>
        <rFont val="Arial"/>
        <family val="2"/>
      </rPr>
      <t xml:space="preserve">월 </t>
    </r>
    <r>
      <rPr>
        <sz val="9"/>
        <color rgb="FF595959"/>
        <rFont val="맑은 고딕"/>
        <family val="3"/>
        <charset val="129"/>
      </rPr>
      <t>2</t>
    </r>
    <r>
      <rPr>
        <sz val="9"/>
        <color rgb="FF595959"/>
        <rFont val="Arial"/>
        <family val="2"/>
      </rPr>
      <t xml:space="preserve">일 게재 </t>
    </r>
    <r>
      <rPr>
        <sz val="9"/>
        <color rgb="FF595959"/>
        <rFont val="맑은 고딕"/>
        <family val="3"/>
        <charset val="129"/>
      </rPr>
      <t>: Full version of ＂Into the 1nnnovation＂ series. CTR 33%)</t>
    </r>
  </si>
  <si>
    <t>전월대비</t>
  </si>
  <si>
    <t>PV평균</t>
    <phoneticPr fontId="7" type="noConversion"/>
  </si>
  <si>
    <t>UV평균</t>
    <phoneticPr fontId="7" type="noConversion"/>
  </si>
  <si>
    <t>평균 PV 순위</t>
    <phoneticPr fontId="7" type="noConversion"/>
  </si>
  <si>
    <t>평균 UV 순위</t>
    <phoneticPr fontId="7" type="noConversion"/>
  </si>
  <si>
    <t>총 팔로워</t>
  </si>
  <si>
    <t>오가닉</t>
    <phoneticPr fontId="21" type="noConversion"/>
  </si>
  <si>
    <t>총 팔로워(+광고 팔로워 포함)</t>
    <phoneticPr fontId="21" type="noConversion"/>
  </si>
  <si>
    <t>21년 8월</t>
    <phoneticPr fontId="21" type="noConversion"/>
  </si>
  <si>
    <t>21년 9월</t>
  </si>
  <si>
    <t>21년 10월</t>
  </si>
  <si>
    <t>21년 11월</t>
  </si>
  <si>
    <t>21년 12월</t>
  </si>
  <si>
    <t>22년 1월</t>
    <phoneticPr fontId="21" type="noConversion"/>
  </si>
  <si>
    <t>22년 2월</t>
  </si>
  <si>
    <t>22년 3월</t>
  </si>
  <si>
    <t>22년 4월</t>
  </si>
  <si>
    <t>22년 5월</t>
  </si>
  <si>
    <t>22년 6월</t>
  </si>
  <si>
    <t>22년 7월</t>
  </si>
  <si>
    <t>22년 8월</t>
    <phoneticPr fontId="42" type="noConversion"/>
  </si>
  <si>
    <t>22년 9월</t>
    <phoneticPr fontId="42" type="noConversion"/>
  </si>
  <si>
    <t>22년 10월</t>
  </si>
  <si>
    <t>22년 11월</t>
    <phoneticPr fontId="42" type="noConversion"/>
  </si>
  <si>
    <t>22년 12월</t>
    <phoneticPr fontId="42" type="noConversion"/>
  </si>
  <si>
    <t>23년 1월</t>
    <phoneticPr fontId="42" type="noConversion"/>
  </si>
  <si>
    <t>23년 2월</t>
    <phoneticPr fontId="42" type="noConversion"/>
  </si>
  <si>
    <t>광고</t>
    <phoneticPr fontId="7" type="noConversion"/>
  </si>
  <si>
    <t>수치</t>
    <phoneticPr fontId="7" type="noConversion"/>
  </si>
  <si>
    <t>월</t>
    <phoneticPr fontId="7" type="noConversion"/>
  </si>
  <si>
    <t>오가닉</t>
    <phoneticPr fontId="7" type="noConversion"/>
  </si>
  <si>
    <t>광고</t>
    <phoneticPr fontId="7" type="noConversion"/>
  </si>
  <si>
    <t>총 팔로워</t>
    <phoneticPr fontId="7" type="noConversion"/>
  </si>
  <si>
    <t>전년 동월 대비</t>
  </si>
  <si>
    <t>오가닉</t>
    <phoneticPr fontId="7" type="noConversion"/>
  </si>
  <si>
    <t>광고</t>
    <phoneticPr fontId="7" type="noConversion"/>
  </si>
  <si>
    <t>총 팔로워</t>
    <phoneticPr fontId="7" type="noConversion"/>
  </si>
  <si>
    <t>12p top5 노출</t>
    <phoneticPr fontId="7" type="noConversion"/>
  </si>
  <si>
    <t>평균 CTR</t>
  </si>
  <si>
    <t>23년 3월</t>
  </si>
  <si>
    <t>날짜</t>
    <phoneticPr fontId="7" type="noConversion"/>
  </si>
  <si>
    <t>No</t>
    <phoneticPr fontId="7" type="noConversion"/>
  </si>
  <si>
    <t>페이지</t>
  </si>
  <si>
    <t>페이지뷰 수</t>
  </si>
  <si>
    <t>순 페이지뷰 수</t>
  </si>
  <si>
    <t>평균 페이지에 머문 시간</t>
  </si>
  <si>
    <t>방문수</t>
  </si>
  <si>
    <t>/global/</t>
  </si>
  <si>
    <t>/global/latestnews</t>
  </si>
  <si>
    <t>/global/archives/7245</t>
  </si>
  <si>
    <t>/global/archives/13130</t>
  </si>
  <si>
    <t>/global/archives/category/press-room/press-release</t>
  </si>
  <si>
    <t>/global/archives/category/corporate/sk-on</t>
  </si>
  <si>
    <t>/global/archives/category/press-room/financial-results</t>
  </si>
  <si>
    <t>/global/archives/category/corporate/sk-innovation</t>
  </si>
  <si>
    <t>/global/archives/13313</t>
  </si>
  <si>
    <t>/global/archives/10774</t>
  </si>
  <si>
    <t>/global/archives/13230</t>
  </si>
  <si>
    <t>/global/archives/13036</t>
  </si>
  <si>
    <t>/global/archives/13329</t>
  </si>
  <si>
    <t>/global/archives/category/people/ceo-leaders</t>
  </si>
  <si>
    <t>/global/archives/12950</t>
  </si>
  <si>
    <t>/global/archives/11807</t>
  </si>
  <si>
    <t>/global/archives/13060</t>
  </si>
  <si>
    <t>/global/archives/6216</t>
  </si>
  <si>
    <t>/global/archives/13103</t>
  </si>
  <si>
    <t>/global/archives/10654</t>
  </si>
  <si>
    <t>/global/archives/13211</t>
  </si>
  <si>
    <t>/global/archives/category/press-room</t>
  </si>
  <si>
    <t>/global/archives/9236</t>
  </si>
  <si>
    <t>/global/archives/3820</t>
  </si>
  <si>
    <t>/global/archives/tag/georgia</t>
  </si>
  <si>
    <t>/global/archives/category/ces/ces-2023</t>
  </si>
  <si>
    <t>/global/archives/12106</t>
  </si>
  <si>
    <t>/global/archives/12269</t>
  </si>
  <si>
    <t>/global/archives/12306</t>
  </si>
  <si>
    <t>/global/sustainability-report</t>
  </si>
  <si>
    <t>/global/archives/13153</t>
  </si>
  <si>
    <t>/global/archives/11830</t>
  </si>
  <si>
    <t>/global/archives/13256</t>
  </si>
  <si>
    <t>/global/archives/tag/sk-battery-america</t>
  </si>
  <si>
    <t>/global/archives/12667</t>
  </si>
  <si>
    <t>/global/archives/category/corporate</t>
  </si>
  <si>
    <t>/global/archives/12190</t>
  </si>
  <si>
    <t>/global/archives/12692</t>
  </si>
  <si>
    <t>/global/archives/category/corporate/sk-energy</t>
  </si>
  <si>
    <t>/global/archives/category/people</t>
  </si>
  <si>
    <t>/global/archives/12688</t>
  </si>
  <si>
    <t>/global/archives/7961</t>
  </si>
  <si>
    <t>/global/archives/category/corporate/sk-geo-centric</t>
  </si>
  <si>
    <t>/global/archives/13076</t>
  </si>
  <si>
    <t>/global/archives/category/corporate/sk-ie-technology</t>
  </si>
  <si>
    <t>/global/archives/9096</t>
  </si>
  <si>
    <t>/global/archives/13327</t>
  </si>
  <si>
    <t>/global/archives/category/people/inno-people</t>
  </si>
  <si>
    <t>/global/archives/489</t>
  </si>
  <si>
    <t>/global/archives/10835</t>
  </si>
  <si>
    <t>/global/archives/9910</t>
  </si>
  <si>
    <t>/global/archives/11527</t>
  </si>
  <si>
    <t>/global/archives/12220</t>
  </si>
  <si>
    <t>/global/archives/9493</t>
  </si>
  <si>
    <t>/global/who-we-are</t>
  </si>
  <si>
    <t>/global/archives/12389</t>
  </si>
  <si>
    <t>/global/archives/10897</t>
  </si>
  <si>
    <t>/global/archives/11087</t>
  </si>
  <si>
    <t>/global/archives/tag/ev-battery</t>
  </si>
  <si>
    <t>/global/archives/13374</t>
  </si>
  <si>
    <t>/global/archives/7445</t>
  </si>
  <si>
    <t>/global/archives/12022</t>
  </si>
  <si>
    <t>/global/archives/12928</t>
  </si>
  <si>
    <t>/global/archives/13392</t>
  </si>
  <si>
    <t>/global/archives/5892</t>
  </si>
  <si>
    <t>/global/archives/8105</t>
  </si>
  <si>
    <t>/global/archives/tag/skba</t>
  </si>
  <si>
    <t>/global/archives/10913</t>
  </si>
  <si>
    <t>/global/archives/11415</t>
  </si>
  <si>
    <t>/global/archives/822</t>
  </si>
  <si>
    <t>/global/archives/10535</t>
  </si>
  <si>
    <t>/global/archives/11161</t>
  </si>
  <si>
    <t>/global/archives/11853</t>
  </si>
  <si>
    <t>/global/archives/12147</t>
  </si>
  <si>
    <t>/global/archives/7476</t>
  </si>
  <si>
    <t>/global/archives/9548</t>
  </si>
  <si>
    <t>/global/archives/13184</t>
  </si>
  <si>
    <t>/global/archives/3393</t>
  </si>
  <si>
    <t>/global/archives/category/corporate/sk-enmove</t>
  </si>
  <si>
    <t>/global/archives/tag/skbm</t>
  </si>
  <si>
    <t>/global/archives/tag/sko</t>
  </si>
  <si>
    <t>/global/archives/9668</t>
  </si>
  <si>
    <t>/global/archives/tag/ford</t>
  </si>
  <si>
    <t>/global/archives/11980</t>
  </si>
  <si>
    <t>/global/archives/13413</t>
  </si>
  <si>
    <t>/global/archives/11992</t>
  </si>
  <si>
    <t>/global/archives/13018</t>
  </si>
  <si>
    <t>/global/archives/4308</t>
  </si>
  <si>
    <t>/global/archives/2576</t>
  </si>
  <si>
    <t>/global/archives/6313</t>
  </si>
  <si>
    <t>/global/archives/6647</t>
  </si>
  <si>
    <t>/global/archives/1399</t>
  </si>
  <si>
    <t>/global/archives/category/corporate/sk-earthon</t>
  </si>
  <si>
    <t>/global/archives/12878</t>
  </si>
  <si>
    <t>/global/archives/tag/ncm9</t>
  </si>
  <si>
    <t>/global/archives/11537</t>
  </si>
  <si>
    <t>/global/archives/12072</t>
  </si>
  <si>
    <t>/global/archives/5404</t>
  </si>
  <si>
    <t>/global/archives/6462</t>
  </si>
  <si>
    <t>/global/archives/9509</t>
  </si>
  <si>
    <t>/global/archives/9740</t>
  </si>
  <si>
    <t>/global/archives/category/press-room/commercials</t>
  </si>
  <si>
    <t>/global/archives/10133</t>
  </si>
  <si>
    <t>/global/archives/10872</t>
  </si>
  <si>
    <t>/global/archives/11004</t>
  </si>
  <si>
    <t>/global/archives/12319</t>
  </si>
  <si>
    <t>/global/archives/9695</t>
  </si>
  <si>
    <t>/global/archives/category/insight/trend_report</t>
  </si>
  <si>
    <t>/global/archives/category/social-value</t>
  </si>
  <si>
    <t>/global/archives/tag/lithium-ion-battery</t>
  </si>
  <si>
    <t>/global/archives/12610</t>
  </si>
  <si>
    <t>/global/archives/12617</t>
  </si>
  <si>
    <t>/global/archives/12868</t>
  </si>
  <si>
    <t>/global/archives/category/insight</t>
  </si>
  <si>
    <t>/global/archives/2329</t>
  </si>
  <si>
    <t>/global/archives/7302</t>
  </si>
  <si>
    <t>/global/archives/tag/skoh</t>
  </si>
  <si>
    <t>/global/archives/12008</t>
  </si>
  <si>
    <t>/global/archives/3962</t>
  </si>
  <si>
    <t>/global/archives/7761</t>
  </si>
  <si>
    <t>/global/archives/8400</t>
  </si>
  <si>
    <t>/global/archives/9191</t>
  </si>
  <si>
    <t>/global/archives/category/people/onsite-report</t>
  </si>
  <si>
    <t>/global/archives/tag/poland</t>
  </si>
  <si>
    <t>/global/archives/11214</t>
  </si>
  <si>
    <t>/global/archives/6150</t>
  </si>
  <si>
    <t>/global/archives/6253</t>
  </si>
  <si>
    <t>/global/archives/6807</t>
  </si>
  <si>
    <t>/global/archives/733</t>
  </si>
  <si>
    <t>/global/archives/9978</t>
  </si>
  <si>
    <t>/global/archives/10478</t>
  </si>
  <si>
    <t>/global/archives/11486</t>
  </si>
  <si>
    <t>/global/archives/12237</t>
  </si>
  <si>
    <t>/global/archives/12891</t>
  </si>
  <si>
    <t>/global/archives/8428</t>
  </si>
  <si>
    <t>/global/archives/category/social-value/csr-program</t>
  </si>
  <si>
    <t>/global/archives/tag/2022-q4</t>
  </si>
  <si>
    <t>/global/family-site-links</t>
  </si>
  <si>
    <t>/global/archives/12823</t>
  </si>
  <si>
    <t>/global/archives/4499</t>
  </si>
  <si>
    <t>/global/archives/5146</t>
  </si>
  <si>
    <t>/global/archives/category/corporate/sk-rading-international</t>
  </si>
  <si>
    <t>/global/archives/10939</t>
  </si>
  <si>
    <t>/global/archives/11623</t>
  </si>
  <si>
    <t>/global/archives/12091</t>
  </si>
  <si>
    <t>/global/archives/1493</t>
  </si>
  <si>
    <t>/global/archives/2280</t>
  </si>
  <si>
    <t>/global/archives/4360</t>
  </si>
  <si>
    <t>/global/archives/7292</t>
  </si>
  <si>
    <t>/global/archives/7319</t>
  </si>
  <si>
    <t>/global/archives/8599</t>
  </si>
  <si>
    <t>/global/archives/9079</t>
  </si>
  <si>
    <t>/global/archives/tag/green-bonds</t>
  </si>
  <si>
    <t>/</t>
  </si>
  <si>
    <t>/global/404</t>
  </si>
  <si>
    <t>/global/archives/12241</t>
  </si>
  <si>
    <t>/global/archives/4518</t>
  </si>
  <si>
    <t>/global/archives/6090</t>
  </si>
  <si>
    <t>/global/archives/9480</t>
  </si>
  <si>
    <t>/global/archives/9709</t>
  </si>
  <si>
    <t>/global/archives/category/insight/series</t>
  </si>
  <si>
    <t>/global/archives/tag/solid-power</t>
  </si>
  <si>
    <t>/global/archives/tag/vietnam</t>
  </si>
  <si>
    <t>/global/archives/10842</t>
  </si>
  <si>
    <t>/global/archives/12036</t>
  </si>
  <si>
    <t>/global/archives/12373</t>
  </si>
  <si>
    <t>/global/archives/3304</t>
  </si>
  <si>
    <t>/global/archives/3709</t>
  </si>
  <si>
    <t>/global/archives/4612</t>
  </si>
  <si>
    <t>/global/archives/4921</t>
  </si>
  <si>
    <t>/global/archives/5205</t>
  </si>
  <si>
    <t>/global/archives/5234</t>
  </si>
  <si>
    <t>/global/archives/6517</t>
  </si>
  <si>
    <t>/global/archives/7353</t>
  </si>
  <si>
    <t>/global/archives/7906</t>
  </si>
  <si>
    <t>/global/archives/category/social-value/opinions</t>
  </si>
  <si>
    <t>/global/archives/tag/blueovalsk</t>
  </si>
  <si>
    <t>/global/archives/10802</t>
  </si>
  <si>
    <t>/global/archives/10985</t>
  </si>
  <si>
    <t>/global/archives/11400</t>
  </si>
  <si>
    <t>/global/archives/12125</t>
  </si>
  <si>
    <t>/global/archives/1722</t>
  </si>
  <si>
    <t>/global/archives/2026</t>
  </si>
  <si>
    <t>/global/archives/7177</t>
  </si>
  <si>
    <t>/global/archives/7710</t>
  </si>
  <si>
    <t>/global/archives/8350</t>
  </si>
  <si>
    <t>/global/archives/tag/ncm811</t>
  </si>
  <si>
    <t>/global/archives/10767</t>
  </si>
  <si>
    <t>/global/archives/11512</t>
  </si>
  <si>
    <t>/global/archives/12349</t>
  </si>
  <si>
    <t>/global/archives/12413</t>
  </si>
  <si>
    <t>/global/archives/12471</t>
  </si>
  <si>
    <t>/global/archives/3123</t>
  </si>
  <si>
    <t>/global/archives/4900</t>
  </si>
  <si>
    <t>/global/archives/6343</t>
  </si>
  <si>
    <t>/global/archives/648</t>
  </si>
  <si>
    <t>/global/archives/7112</t>
  </si>
  <si>
    <t>/global/archives/7379</t>
  </si>
  <si>
    <t>/global/archives/8327</t>
  </si>
  <si>
    <t>/global/archives/8846</t>
  </si>
  <si>
    <t>/global/archives/9648</t>
  </si>
  <si>
    <t>/global/archives/tag/ces-2023</t>
  </si>
  <si>
    <t>/global/archives/tag/jee-dong-seob</t>
  </si>
  <si>
    <t>/global/archives/10977</t>
  </si>
  <si>
    <t>/global/archives/11286</t>
  </si>
  <si>
    <t>/global/archives/11596</t>
  </si>
  <si>
    <t>/global/archives/4146</t>
  </si>
  <si>
    <t>/global/archives/7215</t>
  </si>
  <si>
    <t>/global/archives/7919</t>
  </si>
  <si>
    <t>/global/archives/tag/hungary</t>
  </si>
  <si>
    <t>/global/archives/tag/skbmp</t>
  </si>
  <si>
    <t>/global/archives/10159</t>
  </si>
  <si>
    <t>/global/archives/10460</t>
  </si>
  <si>
    <t>/global/archives/11683</t>
  </si>
  <si>
    <t>/global/archives/12293</t>
  </si>
  <si>
    <t>/global/archives/1237</t>
  </si>
  <si>
    <t>/global/archives/3674</t>
  </si>
  <si>
    <t>/global/archives/3830</t>
  </si>
  <si>
    <t>/global/archives/4844</t>
  </si>
  <si>
    <t>/global/archives/6658</t>
  </si>
  <si>
    <t>/global/archives/7596</t>
  </si>
  <si>
    <t>/global/archives/7633</t>
  </si>
  <si>
    <t>/global/archives/7670</t>
  </si>
  <si>
    <t>/global/archives/7848</t>
  </si>
  <si>
    <t>/global/archives/8899</t>
  </si>
  <si>
    <t>/global/archives/tag/financial-results</t>
  </si>
  <si>
    <t>/global/archives/tag/komarom</t>
  </si>
  <si>
    <t>/global/archives/tag/pouch-type-battery</t>
  </si>
  <si>
    <t>/global/privacy-policy</t>
  </si>
  <si>
    <t>/global/archives/1058</t>
  </si>
  <si>
    <t>/global/archives/10680</t>
  </si>
  <si>
    <t>/global/archives/11082</t>
  </si>
  <si>
    <t>/global/archives/11342</t>
  </si>
  <si>
    <t>/global/archives/12475</t>
  </si>
  <si>
    <t>/global/archives/1768</t>
  </si>
  <si>
    <t>/global/archives/1960</t>
  </si>
  <si>
    <t>/global/archives/253</t>
  </si>
  <si>
    <t>/global/archives/4751</t>
  </si>
  <si>
    <t>/global/archives/4793</t>
  </si>
  <si>
    <t>/global/archives/7031</t>
  </si>
  <si>
    <t>/global/archives/8067</t>
  </si>
  <si>
    <t>/global/archives/8152</t>
  </si>
  <si>
    <t>/global/archives/8383</t>
  </si>
  <si>
    <t>/global/archives/8829</t>
  </si>
  <si>
    <t>/global/archives/9168</t>
  </si>
  <si>
    <t>/global/archives/9616</t>
  </si>
  <si>
    <t>/global/archives/9715</t>
  </si>
  <si>
    <t>/global/archives/9951</t>
  </si>
  <si>
    <t>/global/archives/category/insight/expert-voice</t>
  </si>
  <si>
    <t>/global/archives/tag/autosilicon</t>
  </si>
  <si>
    <t>/global/archives/tag/ccus</t>
  </si>
  <si>
    <t>/global/archives/tag/ecopro</t>
  </si>
  <si>
    <t>/global/terms-and-conditions</t>
  </si>
  <si>
    <t>/global/archives/10610</t>
  </si>
  <si>
    <t>/global/archives/11147</t>
  </si>
  <si>
    <t>/global/archives/255</t>
  </si>
  <si>
    <t>/global/archives/3873</t>
  </si>
  <si>
    <t>/global/archives/4110</t>
  </si>
  <si>
    <t>/global/archives/5981</t>
  </si>
  <si>
    <t>/global/archives/653</t>
  </si>
  <si>
    <t>/global/archives/8010</t>
  </si>
  <si>
    <t>/global/archives/8230</t>
  </si>
  <si>
    <t>/global/archives/8360</t>
  </si>
  <si>
    <t>/global/archives/8708</t>
  </si>
  <si>
    <t>/global/archives/9129</t>
  </si>
  <si>
    <t>/global/archives/category/ces/ces-2022-ces-2022</t>
  </si>
  <si>
    <t>/global/archives/tag/ecopro-bm</t>
  </si>
  <si>
    <t>/global/archives/tag/kentucky</t>
  </si>
  <si>
    <t>/global/archives/tag/skeo</t>
  </si>
  <si>
    <t>/global/archives/10264</t>
  </si>
  <si>
    <t>/global/archives/10404</t>
  </si>
  <si>
    <t>/global/archives/11010</t>
  </si>
  <si>
    <t>/global/archives/12257</t>
  </si>
  <si>
    <t>/global/archives/3323</t>
  </si>
  <si>
    <t>/global/archives/3464</t>
  </si>
  <si>
    <t>/global/archives/5357</t>
  </si>
  <si>
    <t>/global/archives/5944</t>
  </si>
  <si>
    <t>/global/archives/6014</t>
  </si>
  <si>
    <t>/global/archives/6436</t>
  </si>
  <si>
    <t>/global/archives/7463</t>
  </si>
  <si>
    <t>/global/archives/7522</t>
  </si>
  <si>
    <t>/global/archives/7740</t>
  </si>
  <si>
    <t>/global/archives/8604</t>
  </si>
  <si>
    <t>/global/archives/9250</t>
  </si>
  <si>
    <t>/global/archives/tag/advanced-recycling-cluster</t>
  </si>
  <si>
    <t>/global/archives/tag/all-time-net-zero</t>
  </si>
  <si>
    <t>/global/archives/tag/ess</t>
  </si>
  <si>
    <t>/global/archives/tag/pbat</t>
  </si>
  <si>
    <t>/global/archives/tag/sinopec-sk-wuhan-petrochemical</t>
  </si>
  <si>
    <t>/global/archives/tag/sk-innovations-institute-of-environmental-science-technology</t>
  </si>
  <si>
    <t>/global/archives/tag/skbh</t>
  </si>
  <si>
    <t>/global/archives/10310</t>
  </si>
  <si>
    <t>/global/archives/1043</t>
  </si>
  <si>
    <t>/global/archives/11037</t>
  </si>
  <si>
    <t>/global/archives/11237</t>
  </si>
  <si>
    <t>/global/archives/11879</t>
  </si>
  <si>
    <t>/global/archives/1257</t>
  </si>
  <si>
    <t>/global/archives/2212</t>
  </si>
  <si>
    <t>/global/archives/2241</t>
  </si>
  <si>
    <t>/global/archives/3005</t>
  </si>
  <si>
    <t>/global/archives/3292</t>
  </si>
  <si>
    <t>/global/archives/3689</t>
  </si>
  <si>
    <t>/global/archives/3786</t>
  </si>
  <si>
    <t>/global/archives/3922</t>
  </si>
  <si>
    <t>/global/archives/4086</t>
  </si>
  <si>
    <t>/global/archives/4556</t>
  </si>
  <si>
    <t>/global/archives/4705</t>
  </si>
  <si>
    <t>/global/archives/5339</t>
  </si>
  <si>
    <t>/global/archives/564</t>
  </si>
  <si>
    <t>/global/archives/8929</t>
  </si>
  <si>
    <t>/global/archives/9286</t>
  </si>
  <si>
    <t>/global/archives/category/ces</t>
  </si>
  <si>
    <t>/global/archives/tag/battery</t>
  </si>
  <si>
    <t>/global/archives/tag/best-oil-company</t>
  </si>
  <si>
    <t>/global/archives/tag/earnings</t>
  </si>
  <si>
    <t>/global/archives/tag/energy-super-station</t>
  </si>
  <si>
    <t>/global/archives/tag/europe</t>
  </si>
  <si>
    <t>/global/archives/tag/ev</t>
  </si>
  <si>
    <t>/global/archives/tag/sk-enmove</t>
  </si>
  <si>
    <t>/global/archives/tag/sk-on</t>
  </si>
  <si>
    <t>/global/archives/tag/ulsan-clx</t>
  </si>
  <si>
    <t>/global/archives/10148</t>
  </si>
  <si>
    <t>/global/archives/10746</t>
  </si>
  <si>
    <t>/global/archives/11328</t>
  </si>
  <si>
    <t>/global/archives/3741</t>
  </si>
  <si>
    <t>/global/archives/401</t>
  </si>
  <si>
    <t>/global/archives/417</t>
  </si>
  <si>
    <t>/global/archives/4218</t>
  </si>
  <si>
    <t>/global/archives/4360/210309_esg_basic_카드뉴스1편_01_1180</t>
  </si>
  <si>
    <t>/global/archives/5040</t>
  </si>
  <si>
    <t>/global/archives/5609</t>
  </si>
  <si>
    <t>/global/archives/5772</t>
  </si>
  <si>
    <t>/global/archives/6734</t>
  </si>
  <si>
    <t>/global/archives/6760</t>
  </si>
  <si>
    <t>/global/archives/7221</t>
  </si>
  <si>
    <t>/global/archives/736</t>
  </si>
  <si>
    <t>/global/archives/8087</t>
  </si>
  <si>
    <t>/global/archives/8168</t>
  </si>
  <si>
    <t>/global/archives/8765</t>
  </si>
  <si>
    <t>/global/archives/9998</t>
  </si>
  <si>
    <t>/global/archives/category/corporate/sk-incheon-petrochem</t>
  </si>
  <si>
    <t>/global/archives/tag/bmw</t>
  </si>
  <si>
    <t>/global/archives/tag/eaa</t>
  </si>
  <si>
    <t>/global/archives/tag/hydrogen</t>
  </si>
  <si>
    <t>/global/archives/tag/ira</t>
  </si>
  <si>
    <t>/global/archives/tag/nmc</t>
  </si>
  <si>
    <t>/global/archives/tag/plastic</t>
  </si>
  <si>
    <t>/global/archives/tag/pyrolysis</t>
  </si>
  <si>
    <t>/global/archives/11573</t>
  </si>
  <si>
    <t>/global/archives/1398</t>
  </si>
  <si>
    <t>/global/archives/2293</t>
  </si>
  <si>
    <t>/global/archives/2490</t>
  </si>
  <si>
    <t>/global/archives/298</t>
  </si>
  <si>
    <t>/global/archives/311</t>
  </si>
  <si>
    <t>/global/archives/3220</t>
  </si>
  <si>
    <t>/global/archives/4193</t>
  </si>
  <si>
    <t>/global/archives/4585</t>
  </si>
  <si>
    <t>/global/archives/5016</t>
  </si>
  <si>
    <t>/global/archives/5119</t>
  </si>
  <si>
    <t>/global/archives/5310</t>
  </si>
  <si>
    <t>/global/archives/5893</t>
  </si>
  <si>
    <t>/global/archives/6504</t>
  </si>
  <si>
    <t>/global/archives/6710</t>
  </si>
  <si>
    <t>/global/archives/6870</t>
  </si>
  <si>
    <t>/global/archives/7784</t>
  </si>
  <si>
    <t>/global/archives/7870</t>
  </si>
  <si>
    <t>/global/archives/9419</t>
  </si>
  <si>
    <t>/global/archives/9519</t>
  </si>
  <si>
    <t>/global/archives/9893</t>
  </si>
  <si>
    <t>/global/archives/tag/all-solid-state-battery</t>
  </si>
  <si>
    <t>/global/archives/tag/carbon-to-green</t>
  </si>
  <si>
    <t>/global/archives/tag/ccs-hub-project</t>
  </si>
  <si>
    <t>/global/archives/tag/investment</t>
  </si>
  <si>
    <t>/global/archives/tag/iscc</t>
  </si>
  <si>
    <t>/global/archives/tag/liquid-immersion-cooling-system</t>
  </si>
  <si>
    <t>/global/archives/tag/sk-gc-americas</t>
  </si>
  <si>
    <t>/global/archives/tag/sk-global-forum</t>
  </si>
  <si>
    <t>/global/archives/tag/sk-supex-council</t>
  </si>
  <si>
    <t>/global/?s=georgia</t>
  </si>
  <si>
    <t>/global/archives/10031</t>
  </si>
  <si>
    <t>/global/archives/1054</t>
  </si>
  <si>
    <t>/global/archives/10697</t>
  </si>
  <si>
    <t>/global/archives/11125</t>
  </si>
  <si>
    <t>/global/archives/11475</t>
  </si>
  <si>
    <t>/global/archives/2568</t>
  </si>
  <si>
    <t>/global/archives/3269</t>
  </si>
  <si>
    <t>/global/archives/4776</t>
  </si>
  <si>
    <t>/global/archives/479</t>
  </si>
  <si>
    <t>/global/archives/497</t>
  </si>
  <si>
    <t>/global/archives/5994</t>
  </si>
  <si>
    <t>/global/archives/6623</t>
  </si>
  <si>
    <t>/global/archives/7262</t>
  </si>
  <si>
    <t>/global/archives/tag/anode-production</t>
  </si>
  <si>
    <t>/global/archives/tag/cathode</t>
  </si>
  <si>
    <t>/global/archives/tag/electric-vehicles</t>
  </si>
  <si>
    <t>/global/archives/tag/financial-story-financial-story</t>
  </si>
  <si>
    <t>/global/archives/tag/recruitment</t>
  </si>
  <si>
    <t>/global/archives/tag/revenue</t>
  </si>
  <si>
    <t>/global/archives/tag/roadmap</t>
  </si>
  <si>
    <t>/global/archives/tag/skti</t>
  </si>
  <si>
    <t>/global/archives/tag/turkey</t>
  </si>
  <si>
    <t>South Korea</t>
  </si>
  <si>
    <t>United States</t>
  </si>
  <si>
    <t>India</t>
  </si>
  <si>
    <t>Japan</t>
  </si>
  <si>
    <t>Germany</t>
  </si>
  <si>
    <t>Singapore</t>
  </si>
  <si>
    <t>China</t>
  </si>
  <si>
    <t>Indonesia</t>
  </si>
  <si>
    <t>Canada</t>
  </si>
  <si>
    <t>Malaysia</t>
  </si>
  <si>
    <t>France</t>
  </si>
  <si>
    <t>Poland</t>
  </si>
  <si>
    <t>Spain</t>
  </si>
  <si>
    <t>Hong Kong</t>
  </si>
  <si>
    <t>Hungary</t>
  </si>
  <si>
    <t>United Kingdom</t>
  </si>
  <si>
    <t>Australia</t>
  </si>
  <si>
    <t>Belgium</t>
  </si>
  <si>
    <t>Philippines</t>
  </si>
  <si>
    <t>Vietnam</t>
  </si>
  <si>
    <t>Thailand</t>
  </si>
  <si>
    <t>Ukraine</t>
  </si>
  <si>
    <t>Italy</t>
  </si>
  <si>
    <t>Taiwan</t>
  </si>
  <si>
    <t>Iran</t>
  </si>
  <si>
    <t>Netherlands</t>
  </si>
  <si>
    <t>New Zealand</t>
  </si>
  <si>
    <t>Argentina</t>
  </si>
  <si>
    <t>Sweden</t>
  </si>
  <si>
    <t>Finland</t>
  </si>
  <si>
    <t>Bangladesh</t>
  </si>
  <si>
    <t>Myanmar (Burma)</t>
  </si>
  <si>
    <t>United Arab Emirates</t>
  </si>
  <si>
    <t>Russia</t>
  </si>
  <si>
    <t>Switzerland</t>
  </si>
  <si>
    <t>Israel</t>
  </si>
  <si>
    <t>Portugal</t>
  </si>
  <si>
    <t>Norway</t>
  </si>
  <si>
    <t>Serbia</t>
  </si>
  <si>
    <t>Saudi Arabia</t>
  </si>
  <si>
    <t>Chile</t>
  </si>
  <si>
    <t>Mexico</t>
  </si>
  <si>
    <t>Peru</t>
  </si>
  <si>
    <t>Luxembourg</t>
  </si>
  <si>
    <t>Pakistan</t>
  </si>
  <si>
    <t>Denmark</t>
  </si>
  <si>
    <t>Romania</t>
  </si>
  <si>
    <t>Austria</t>
  </si>
  <si>
    <t>Brazil</t>
  </si>
  <si>
    <t>Slovakia</t>
  </si>
  <si>
    <t>Greece</t>
  </si>
  <si>
    <t>Ireland</t>
  </si>
  <si>
    <t>Kenya</t>
  </si>
  <si>
    <t>Colombia</t>
  </si>
  <si>
    <t>Costa Rica</t>
  </si>
  <si>
    <t>South Africa</t>
  </si>
  <si>
    <t>Qatar</t>
  </si>
  <si>
    <t>North Macedonia</t>
  </si>
  <si>
    <t>Nigeria</t>
  </si>
  <si>
    <t>Egypt</t>
  </si>
  <si>
    <t>(not set)</t>
  </si>
  <si>
    <t>Latvia</t>
  </si>
  <si>
    <t>Czechia</t>
  </si>
  <si>
    <t>Cambodia</t>
  </si>
  <si>
    <t>Sri Lanka</t>
  </si>
  <si>
    <t>클릭률(CTR)</t>
  </si>
  <si>
    <t>/global/archives/13595</t>
  </si>
  <si>
    <t>/global/archives/13521</t>
  </si>
  <si>
    <t>/global/archives/13544</t>
  </si>
  <si>
    <t>/global/archives/13780</t>
  </si>
  <si>
    <t>/global/archives/13795</t>
  </si>
  <si>
    <t>/global/archives/13748</t>
  </si>
  <si>
    <t>/global/archives/13932</t>
  </si>
  <si>
    <t>/global/archives/13850</t>
  </si>
  <si>
    <t>/global/archives/13443</t>
  </si>
  <si>
    <t>/global/archives/13879</t>
  </si>
  <si>
    <t>/global/archives/13667</t>
  </si>
  <si>
    <t>/global/archives/13478</t>
  </si>
  <si>
    <t>/global/archives/13981</t>
  </si>
  <si>
    <t>/global/archives/13513</t>
  </si>
  <si>
    <t>/global/archives/13804</t>
  </si>
  <si>
    <t>/global/archives/13669</t>
  </si>
  <si>
    <t>/global/archives/13437</t>
  </si>
  <si>
    <t>/global/archives/10511</t>
  </si>
  <si>
    <t>/global/?s=blueoval</t>
  </si>
  <si>
    <t>/global/archives/11756</t>
  </si>
  <si>
    <t>/global/archives/tag/skipc</t>
  </si>
  <si>
    <t>/global/archives/10522</t>
  </si>
  <si>
    <t>/global/archives/10570</t>
  </si>
  <si>
    <t>/global/archives/tag/purecycle-technologies</t>
  </si>
  <si>
    <t>/global/archives/4309</t>
  </si>
  <si>
    <t>/global/archives/tag/atom-power</t>
  </si>
  <si>
    <t>/global/archives/tag/carbon-capture</t>
  </si>
  <si>
    <t>/global/archives/tag/sinopec</t>
  </si>
  <si>
    <t>/global/archives/3032</t>
  </si>
  <si>
    <t>/global/archives/7064</t>
  </si>
  <si>
    <t>/global/archives/tag/中韩石化</t>
  </si>
  <si>
    <t>/global/archives/tag/arc</t>
  </si>
  <si>
    <t>/global/archives/tag/battery-precursor</t>
  </si>
  <si>
    <t>/global/archives/tag/drone</t>
  </si>
  <si>
    <t>/global/archives/tag/inobus</t>
  </si>
  <si>
    <t>A passport ensures ethical transparency and sustainability to the battery minerals supply chain (by James Carter)</t>
  </si>
  <si>
    <t>http://skinnonews.com/global/archives/13184</t>
  </si>
  <si>
    <t>U.S. Secretary of Transportation visits BlueOval SK Battery Park</t>
  </si>
  <si>
    <t>http://skinnonews.com/global/archives/13443</t>
  </si>
  <si>
    <t>“The power of perseverance and self-belief to push boundaries” – Stories shared by SK Innovation female members</t>
  </si>
  <si>
    <t>http://skinnonews.com/global/archives/13478</t>
  </si>
  <si>
    <t>SK On to unveil prismatic battery cell model at InterBattery 2023</t>
  </si>
  <si>
    <t>http://skinnonews.com/global/archives/13521</t>
  </si>
  <si>
    <t>SK Geo Centric completes technical consultation with PureCycle Technologies, starting construction under optimized design within this year</t>
  </si>
  <si>
    <t>http://skinnonews.com/global/archives/13544</t>
  </si>
  <si>
    <t>http://skinnonews.com/global/archives/13595</t>
  </si>
  <si>
    <t>http://skinnonews.com/global/archives/13669</t>
  </si>
  <si>
    <t>http://skinnonews.com/global/archives/13691</t>
  </si>
  <si>
    <t>SK On, EcoPro Materials and GEM to make battery precursors in Saemangeum, South Korea</t>
  </si>
  <si>
    <t>http://skinnonews.com/global/archives/13780</t>
  </si>
  <si>
    <t>SK Innovation leads a group of global investors to fund Amogy’s ammonia technology</t>
  </si>
  <si>
    <t>http://skinnonews.com/global/archives/13748</t>
  </si>
  <si>
    <t>http://skinnonews.com/global/archives/13795</t>
  </si>
  <si>
    <t>SK On presents next generation technologies under the theme of "Move On" at InterBattery 2023</t>
  </si>
  <si>
    <t>SKIET总经理金喆重访问海外工厂 ,强化现场经营</t>
  </si>
  <si>
    <t>[Interview] The executives of SK Innovation talk about the beginning of a new 60 years ⑨ SK Earthon CEO Myeong Seong</t>
  </si>
  <si>
    <t>http://skinnonews.com/global/archives/13437</t>
  </si>
  <si>
    <t>[Interview] The executives of SK Innovation talk about the beginning of a new 60 years ⑩ Head of SK Innovation Institute of Environmental Science &amp; Technology Lee Seong-jun</t>
  </si>
  <si>
    <t>http://skinnonews.com/global/archives/13513</t>
  </si>
  <si>
    <t>SK Innovation members in Korea donate relief goods to support earthquake victims in Türkiye and Syria</t>
  </si>
  <si>
    <t>http://skinnonews.com/global/archives/13540</t>
  </si>
  <si>
    <t>http://skinnonews.com/global/archives/13667</t>
  </si>
  <si>
    <t>SK Geo Centric新建EAA全球第四工厂，全力广大亚洲唯一EAA生产基地</t>
  </si>
  <si>
    <t>http://skinnonews.com/global/archives/13804</t>
  </si>
  <si>
    <t>http://skinnonews.com/global/archives/13879</t>
  </si>
  <si>
    <t>SKIET召开第4届股东大会，金喆重总经理当选新任CEO</t>
  </si>
  <si>
    <t>http://skinnonews.com/global/archives/13881</t>
  </si>
  <si>
    <t>http://skinnonews.com/global/archives/13850</t>
  </si>
  <si>
    <t>http://skinnonews.com/global/archives/13932</t>
  </si>
  <si>
    <t>http://skinnonews.com/global/archives/13981</t>
  </si>
  <si>
    <t>Jordan</t>
  </si>
  <si>
    <t>총pv</t>
    <phoneticPr fontId="7" type="noConversion"/>
  </si>
  <si>
    <t>총uv</t>
    <phoneticPr fontId="7" type="noConversion"/>
  </si>
  <si>
    <t>일평균uv</t>
    <phoneticPr fontId="7" type="noConversion"/>
  </si>
  <si>
    <t>일평균PV</t>
    <phoneticPr fontId="7" type="noConversion"/>
  </si>
  <si>
    <t>일평균UV</t>
    <phoneticPr fontId="7" type="noConversion"/>
  </si>
  <si>
    <t>날짜</t>
    <phoneticPr fontId="7" type="noConversion"/>
  </si>
  <si>
    <t>2위 기사</t>
    <phoneticPr fontId="7" type="noConversion"/>
  </si>
  <si>
    <t>1위 기사 제목</t>
    <phoneticPr fontId="7" type="noConversion"/>
  </si>
  <si>
    <t>2위 기사 제목</t>
    <phoneticPr fontId="7" type="noConversion"/>
  </si>
  <si>
    <t>뉴스룸</t>
    <phoneticPr fontId="7" type="noConversion"/>
  </si>
  <si>
    <t>링크드인</t>
    <phoneticPr fontId="7" type="noConversion"/>
  </si>
  <si>
    <t>1위 포스팅</t>
    <phoneticPr fontId="7" type="noConversion"/>
  </si>
  <si>
    <t>1위 기사</t>
    <phoneticPr fontId="7" type="noConversion"/>
  </si>
  <si>
    <t>2위 포스팅</t>
    <phoneticPr fontId="7" type="noConversion"/>
  </si>
  <si>
    <t>1위 제목</t>
    <phoneticPr fontId="7" type="noConversion"/>
  </si>
  <si>
    <t xml:space="preserve">No. </t>
  </si>
  <si>
    <t>기업명</t>
  </si>
  <si>
    <t>SK Hynix</t>
  </si>
  <si>
    <t>LG Chemical</t>
  </si>
  <si>
    <t>SK Innovation</t>
  </si>
  <si>
    <t>SK Telecom</t>
  </si>
  <si>
    <t>LG Energy Solution</t>
  </si>
  <si>
    <t>SK Group</t>
  </si>
  <si>
    <t>SK E&amp;C</t>
  </si>
  <si>
    <t>S-Oil</t>
  </si>
  <si>
    <t>SK Bio Pharmaceuticals</t>
  </si>
  <si>
    <t>GS Caltex</t>
  </si>
  <si>
    <t>월 겹치냐</t>
    <phoneticPr fontId="7" type="noConversion"/>
  </si>
  <si>
    <t>프로젝트명</t>
    <phoneticPr fontId="7" type="noConversion"/>
  </si>
  <si>
    <t>Campaign Performance Report (in UTC)</t>
  </si>
  <si>
    <t>Report Start: March 27, 2023, 12:00 AM</t>
  </si>
  <si>
    <t>Report End: April 25, 2023, 11:59 PM</t>
  </si>
  <si>
    <t>Date Generated: April 25, 2023, 9:11 AM</t>
  </si>
  <si>
    <t>USD</t>
  </si>
  <si>
    <t>CPM</t>
  </si>
  <si>
    <t>환율</t>
    <phoneticPr fontId="7" type="noConversion"/>
  </si>
  <si>
    <t>팔로워 광고</t>
    <phoneticPr fontId="7" type="noConversion"/>
  </si>
  <si>
    <t>1인당 클릭비용 (CPC)</t>
    <phoneticPr fontId="7" type="noConversion"/>
  </si>
  <si>
    <t>노출대비 클릭빈도 (CTR)</t>
    <phoneticPr fontId="7" type="noConversion"/>
  </si>
  <si>
    <t>23년 4월</t>
  </si>
  <si>
    <t>팔로워 수</t>
    <phoneticPr fontId="7" type="noConversion"/>
  </si>
  <si>
    <t>1인당 비용</t>
    <phoneticPr fontId="7" type="noConversion"/>
  </si>
  <si>
    <t>클릭/팔로우 전환율</t>
    <phoneticPr fontId="7" type="noConversion"/>
  </si>
  <si>
    <t>확보된 팔로워 수</t>
    <phoneticPr fontId="7" type="noConversion"/>
  </si>
  <si>
    <t>클릭/팔로워 전환율</t>
    <phoneticPr fontId="7" type="noConversion"/>
  </si>
  <si>
    <t>1인당 비용</t>
    <phoneticPr fontId="7" type="noConversion"/>
  </si>
  <si>
    <t>업로드?</t>
    <phoneticPr fontId="7" type="noConversion"/>
  </si>
  <si>
    <t>광고 집행 시작일</t>
    <phoneticPr fontId="7" type="noConversion"/>
  </si>
  <si>
    <t>SK hi-tech battery materials Poland receives award at the Cultural Donors Gala of Dąbrowa Górnicza for its local contribution</t>
  </si>
  <si>
    <t>[SKinno People] Arun Tomar (SK Enmove India HR Manager)</t>
  </si>
  <si>
    <t>SK IE Technology CEO Kim Cheol-jung visited production base in Poland, emphasizing the importance of securing competitive advantages through thorough preparation</t>
  </si>
  <si>
    <t>SK Geo Centric unveils plastic recycling technologies and global strategies centered on high value-added chemical materials at Chinaplas 2023</t>
  </si>
  <si>
    <t>SK Innovation appoints Independent Director Park Jin-hei as new Chairman of the Board</t>
  </si>
  <si>
    <t>SK On becomes first global battery manufacturer to win Edison Award</t>
  </si>
  <si>
    <t>SK, KHNP, and TerraPower signed an Agreement for “Strategic Collaboration for SMR”, pioneering the global market through a key partner for the next-generation nuclear reactor supply chain led by the US</t>
  </si>
  <si>
    <t>SK Enmove CEO Park Sang-kyu did his first MBWA to global business sites after taking office</t>
  </si>
  <si>
    <t>http://skinnonews.com/global/archives/14004</t>
  </si>
  <si>
    <t>[SKinno Tech] The core materials of secondary cells - Anode materials</t>
  </si>
  <si>
    <t>http://skinnonews.com/global/archives/14030</t>
  </si>
  <si>
    <t>http://skinnonews.com/global/archives/14049</t>
  </si>
  <si>
    <t>http://skinnonews.com/global/archives/14065</t>
  </si>
  <si>
    <t>http://skinnonews.com/global/archives/14078</t>
  </si>
  <si>
    <t>SK Geo Centric在Chinaplas 2023 国际橡塑展展示塑料回收再利用技术与高附加值化学材料为中心的全球商业战略</t>
  </si>
  <si>
    <t>http://skinnonews.com/global/archives/14083</t>
  </si>
  <si>
    <t>http://skinnonews.com/global/archives/14146</t>
  </si>
  <si>
    <t>http://skinnonews.com/global/archives/14179</t>
  </si>
  <si>
    <t>http://skinnonews.com/global/archives/14193</t>
  </si>
  <si>
    <t>http://skinnonews.com/global/archives/14243</t>
  </si>
  <si>
    <t>/global/archives/14179</t>
  </si>
  <si>
    <t>/global/archives/14065</t>
  </si>
  <si>
    <t>/global/archives/14193</t>
  </si>
  <si>
    <t>/global/archives/14146</t>
  </si>
  <si>
    <t>/global/archives/14078</t>
  </si>
  <si>
    <t>/global/archives/14030</t>
  </si>
  <si>
    <t>/global/archives/14243</t>
  </si>
  <si>
    <t>/global/archives/14004</t>
  </si>
  <si>
    <t>/global/archives/14083</t>
  </si>
  <si>
    <t>/global/archives/14049</t>
  </si>
  <si>
    <t>/global/archives/14226</t>
  </si>
  <si>
    <t>/global/archives/14219</t>
  </si>
  <si>
    <t>/global/archives/tag/ivancsa</t>
  </si>
  <si>
    <t>/global/archives/12274/skee</t>
  </si>
  <si>
    <t>/global/archives/4812</t>
  </si>
  <si>
    <t>/global/archives/category/social-value/social-enterprise</t>
  </si>
  <si>
    <t>/global/archives/9310</t>
  </si>
  <si>
    <t>/global/archives/1521</t>
  </si>
  <si>
    <t>/global/archives/6834</t>
  </si>
  <si>
    <t>/global/archives/tag/group-iii-base-oil</t>
  </si>
  <si>
    <t>/global/archives/tag/smr</t>
  </si>
  <si>
    <t>/global/archives/11189</t>
  </si>
  <si>
    <t>/global/archives/2675</t>
  </si>
  <si>
    <t>/global/archives/6471</t>
  </si>
  <si>
    <t>/global/archives/category/ces/previous</t>
  </si>
  <si>
    <t>/global/archives/3158</t>
  </si>
  <si>
    <t>/global/archives/6857</t>
  </si>
  <si>
    <t>/global/archives/tag/board-of-directors</t>
  </si>
  <si>
    <t>/global/archives/tag/sk-incheon-petrochem</t>
  </si>
  <si>
    <t>/global/archives/1131</t>
  </si>
  <si>
    <t>/global/archives/3731</t>
  </si>
  <si>
    <t>/global/archives/507</t>
  </si>
  <si>
    <t>/global/archives/5804</t>
  </si>
  <si>
    <t>/global/archives/tag/australia</t>
  </si>
  <si>
    <t>/global/archives/tag/skfs</t>
  </si>
  <si>
    <t>/global/archives/tag/ski</t>
  </si>
  <si>
    <t>/global/archives/tag/solvent-extraction</t>
  </si>
  <si>
    <t>/global/archives/tag/stl</t>
  </si>
  <si>
    <t>Fiji</t>
  </si>
  <si>
    <t>Mongolia</t>
  </si>
  <si>
    <t>Uzbekistan</t>
  </si>
  <si>
    <t>Poland</t>
    <phoneticPr fontId="7" type="noConversion"/>
  </si>
  <si>
    <t>폴란드</t>
    <phoneticPr fontId="7" type="noConversion"/>
  </si>
  <si>
    <t>http://skinnonews.com/global/archives/2293</t>
    <phoneticPr fontId="7" type="noConversion"/>
  </si>
  <si>
    <t>Historia brandingu SK hi-tech battery materials Poland: “Hi, Poland. Coś nowego czeka na Ciebie!”</t>
    <phoneticPr fontId="7" type="noConversion"/>
  </si>
  <si>
    <t>당월</t>
    <phoneticPr fontId="7" type="noConversion"/>
  </si>
  <si>
    <t>표-당월</t>
    <phoneticPr fontId="7" type="noConversion"/>
  </si>
  <si>
    <t>표-전월</t>
    <phoneticPr fontId="7" type="noConversion"/>
  </si>
  <si>
    <t>지금 시간</t>
    <phoneticPr fontId="7" type="noConversion"/>
  </si>
  <si>
    <t>오가닉</t>
    <phoneticPr fontId="7" type="noConversion"/>
  </si>
  <si>
    <t xml:space="preserve">   콘텐츠 제목</t>
    <phoneticPr fontId="7" type="noConversion"/>
  </si>
  <si>
    <t>UV</t>
    <phoneticPr fontId="7" type="noConversion"/>
  </si>
  <si>
    <t>Engagement</t>
    <phoneticPr fontId="7" type="noConversion"/>
  </si>
  <si>
    <t>CTR</t>
    <phoneticPr fontId="7" type="noConversion"/>
  </si>
  <si>
    <t>인터랙션</t>
    <phoneticPr fontId="7" type="noConversion"/>
  </si>
  <si>
    <t>일평균 UV</t>
    <phoneticPr fontId="7" type="noConversion"/>
  </si>
  <si>
    <t>콘텐츠 수 일치하나요</t>
    <phoneticPr fontId="7" type="noConversion"/>
  </si>
  <si>
    <t>UV</t>
    <phoneticPr fontId="7" type="noConversion"/>
  </si>
  <si>
    <t>PV</t>
    <phoneticPr fontId="7" type="noConversion"/>
  </si>
  <si>
    <t>22년 7월</t>
    <phoneticPr fontId="7" type="noConversion"/>
  </si>
  <si>
    <t>22년 8월</t>
    <phoneticPr fontId="7" type="noConversion"/>
  </si>
  <si>
    <t>22년 9월</t>
    <phoneticPr fontId="7" type="noConversion"/>
  </si>
  <si>
    <t>22년 10월</t>
    <phoneticPr fontId="7" type="noConversion"/>
  </si>
  <si>
    <t>22년 11월</t>
    <phoneticPr fontId="7" type="noConversion"/>
  </si>
  <si>
    <t>22년 12월</t>
    <phoneticPr fontId="7" type="noConversion"/>
  </si>
  <si>
    <t>23년 1월</t>
    <phoneticPr fontId="7" type="noConversion"/>
  </si>
  <si>
    <t>23년 2월</t>
    <phoneticPr fontId="7" type="noConversion"/>
  </si>
  <si>
    <t>23년 3월</t>
    <phoneticPr fontId="7" type="noConversion"/>
  </si>
  <si>
    <t>23년 4월</t>
    <phoneticPr fontId="7" type="noConversion"/>
  </si>
  <si>
    <t>연월</t>
    <phoneticPr fontId="7" type="noConversion"/>
  </si>
  <si>
    <t>22년 2월</t>
    <phoneticPr fontId="7" type="noConversion"/>
  </si>
  <si>
    <t>22년 3월</t>
    <phoneticPr fontId="7" type="noConversion"/>
  </si>
  <si>
    <t>22년 4월</t>
    <phoneticPr fontId="7" type="noConversion"/>
  </si>
  <si>
    <t>22년 5월</t>
    <phoneticPr fontId="7" type="noConversion"/>
  </si>
  <si>
    <t>22년 6월</t>
    <phoneticPr fontId="7" type="noConversion"/>
  </si>
  <si>
    <t>연월</t>
    <phoneticPr fontId="7" type="noConversion"/>
  </si>
  <si>
    <t>UV</t>
    <phoneticPr fontId="7" type="noConversion"/>
  </si>
  <si>
    <t>PV</t>
    <phoneticPr fontId="7" type="noConversion"/>
  </si>
  <si>
    <t>22년 1월</t>
    <phoneticPr fontId="7" type="noConversion"/>
  </si>
  <si>
    <t>콘텐츠 개수</t>
    <phoneticPr fontId="7" type="noConversion"/>
  </si>
  <si>
    <t>콘텐츠 개수</t>
    <phoneticPr fontId="7" type="noConversion"/>
  </si>
  <si>
    <t>GDN 집행여부</t>
    <phoneticPr fontId="7" type="noConversion"/>
  </si>
  <si>
    <t>yes</t>
    <phoneticPr fontId="7" type="noConversion"/>
  </si>
  <si>
    <t>yes</t>
    <phoneticPr fontId="7" type="noConversion"/>
  </si>
  <si>
    <t>yes</t>
    <phoneticPr fontId="7" type="noConversion"/>
  </si>
  <si>
    <t>광고 집행했냐</t>
    <phoneticPr fontId="7" type="noConversion"/>
  </si>
  <si>
    <t>광고 집행여부</t>
    <phoneticPr fontId="7" type="noConversion"/>
  </si>
  <si>
    <t>전월 대비 증감</t>
    <phoneticPr fontId="7" type="noConversion"/>
  </si>
  <si>
    <t>전월 대비 증감률</t>
    <phoneticPr fontId="7" type="noConversion"/>
  </si>
  <si>
    <t>오가닉</t>
  </si>
  <si>
    <t>오가닉</t>
    <phoneticPr fontId="7" type="noConversion"/>
  </si>
  <si>
    <t>GDN</t>
  </si>
  <si>
    <t>GDN</t>
    <phoneticPr fontId="7" type="noConversion"/>
  </si>
  <si>
    <t>총합</t>
  </si>
  <si>
    <t>총합</t>
    <phoneticPr fontId="7" type="noConversion"/>
  </si>
  <si>
    <t>오가닉</t>
    <phoneticPr fontId="7" type="noConversion"/>
  </si>
  <si>
    <t>총합</t>
    <phoneticPr fontId="7" type="noConversion"/>
  </si>
  <si>
    <t>링크드인</t>
    <phoneticPr fontId="7" type="noConversion"/>
  </si>
  <si>
    <t>영스</t>
    <phoneticPr fontId="7" type="noConversion"/>
  </si>
  <si>
    <t>UV</t>
    <phoneticPr fontId="7" type="noConversion"/>
  </si>
  <si>
    <t>PV</t>
    <phoneticPr fontId="7" type="noConversion"/>
  </si>
  <si>
    <t>오가닉</t>
    <phoneticPr fontId="7" type="noConversion"/>
  </si>
  <si>
    <t>GDN</t>
    <phoneticPr fontId="7" type="noConversion"/>
  </si>
  <si>
    <t xml:space="preserve"> </t>
    <phoneticPr fontId="7" type="noConversion"/>
  </si>
  <si>
    <t>UV해당월 콘텐츠 비율</t>
    <phoneticPr fontId="7" type="noConversion"/>
  </si>
  <si>
    <t>PV해당월 콘텐츠 비율</t>
    <phoneticPr fontId="7" type="noConversion"/>
  </si>
  <si>
    <t>SK IE Technology signs an MOU with Sunwoda, the 9th largest EV battery manufacturer, to expand its global customer base</t>
  </si>
  <si>
    <t>http://skinnonews.com/global/archives/14226</t>
  </si>
  <si>
    <t>SKIET与欣旺达签订谅解备忘录，强化隔膜供应链</t>
  </si>
  <si>
    <t>http://skinnonews.com/global/archives/14219</t>
  </si>
  <si>
    <t>SK Geo Centric and Loop Industries sign Joint Venture Agreement to commercialize Loop’s technology in the Asian market</t>
  </si>
  <si>
    <t>http://skinnonews.com/global/archives/14264</t>
  </si>
  <si>
    <t>SK On signs deal with Westwater Resources to develop anode materials</t>
  </si>
  <si>
    <t>http://skinnonews.com/global/archives/14302</t>
  </si>
  <si>
    <t>[SK Innovation's Q1 2023 Financial Results] Recording sales of KRW 19.14 trillion and operating profit of KRW 375 billion</t>
  </si>
  <si>
    <t>http://skinnonews.com/global/archives/14309</t>
  </si>
  <si>
    <t>SK Innovation and SK IE Technology make joint equity investment in Airrane, a company with proprietary carbon capturing separator technology</t>
  </si>
  <si>
    <t>http://skinnonews.com/global/archives/14333</t>
  </si>
  <si>
    <t>SK Innovation's Mangrove Reforestation Project creates both ecomic and environmental values with new model</t>
  </si>
  <si>
    <t>http://skinnonews.com/global/archives/14354</t>
  </si>
  <si>
    <t>SK Earthon CEO Myeong Seong: “We must yield results in both E&amp;P and green business”</t>
  </si>
  <si>
    <t>http://skinnonews.com/global/archives/14384</t>
  </si>
  <si>
    <t>SK Geo Centric attended Choose France Summit 2023 hosted by French government to expand global partnership for plastic circular economy</t>
  </si>
  <si>
    <t>http://skinnonews.com/global/archives/14400</t>
  </si>
  <si>
    <t>Vice Chairman &amp; CEO of SK Innovation Kim Jun visited Institute of Environmental Science &amp; Technology, encouraging the institute to lead the future energy R&amp;D</t>
  </si>
  <si>
    <t>http://skinnonews.com/global/archives/14415</t>
  </si>
  <si>
    <t>[Recap] SK Innovation’s worldwide EnviRun campaign in the first half of 2023</t>
  </si>
  <si>
    <t>http://skinnonews.com/global/archives/14442</t>
  </si>
  <si>
    <t>SK On secures up to USD 944 million of investment, accelerating global expansion</t>
  </si>
  <si>
    <t>http://skinnonews.com/global/archives/14491</t>
  </si>
  <si>
    <t>SK IE Technology secured USD 300 million of Green Loan from IFC</t>
  </si>
  <si>
    <t>http://skinnonews.com/global/archives/14493</t>
  </si>
  <si>
    <t>[SKinno People] Kim Ngoc (SK Earthon Ho Chi Minh Branch Contract and Procurement Specialist)</t>
    <phoneticPr fontId="7" type="noConversion"/>
  </si>
  <si>
    <t>http://skinnonews.com/global/archives/14541</t>
    <phoneticPr fontId="7" type="noConversion"/>
  </si>
  <si>
    <t>SK On wins renowned cybersecurity management system certification</t>
    <phoneticPr fontId="7" type="noConversion"/>
  </si>
  <si>
    <t>http://skinnonews.com/global/archives/14565</t>
    <phoneticPr fontId="7" type="noConversion"/>
  </si>
  <si>
    <t>/global/archives/14493?ckattempt=1</t>
  </si>
  <si>
    <t>/global/archives/14493</t>
  </si>
  <si>
    <t>/global/archives/14309</t>
  </si>
  <si>
    <t>/global/archives/14415</t>
  </si>
  <si>
    <t>/global/archives/14264</t>
  </si>
  <si>
    <t>/global/archives/14302</t>
  </si>
  <si>
    <t>/global/archives/14491</t>
  </si>
  <si>
    <t>/global/archives/14333</t>
  </si>
  <si>
    <t>/global/archives/14400</t>
  </si>
  <si>
    <t>/global/archives/14354</t>
  </si>
  <si>
    <t>/global/archives/14384</t>
  </si>
  <si>
    <t>/global/archives/14565</t>
  </si>
  <si>
    <t>/global/archives/14442</t>
  </si>
  <si>
    <t>/global/?ckattempt=1</t>
  </si>
  <si>
    <t>/global/archives/14491?ckattempt=1</t>
  </si>
  <si>
    <t>/global/archives/category/press-room/press-release?ckattempt=1</t>
  </si>
  <si>
    <t>/global/archives/7245?ckattempt=1</t>
  </si>
  <si>
    <t>/global/latestnews?ckattempt=1</t>
  </si>
  <si>
    <t>/global/archives/14541</t>
  </si>
  <si>
    <t>/global/archives/category/press-room/financial-results?ckattempt=1</t>
  </si>
  <si>
    <t>/global/archives/category/corporate/sk-on?ckattempt=1</t>
  </si>
  <si>
    <t>/global/archives/tag/2023-q1</t>
  </si>
  <si>
    <t>/global/archives/10276</t>
  </si>
  <si>
    <t>/global/archives/10774?ckattempt=1</t>
  </si>
  <si>
    <t>/global/archives/14309?ckattempt=1</t>
  </si>
  <si>
    <t>/global/archives/14226?ckattempt=1</t>
  </si>
  <si>
    <t>/global/archives/tag/airrane</t>
  </si>
  <si>
    <t>/global/archives/tag/loop-industries</t>
  </si>
  <si>
    <t>/global/?s=LFP</t>
  </si>
  <si>
    <t>/global/archives/4002</t>
  </si>
  <si>
    <t>/global/archives/tag/separator</t>
  </si>
  <si>
    <t>/global/archives/tag/snb-capital</t>
  </si>
  <si>
    <t>/global/archives/12968</t>
  </si>
  <si>
    <t>/global/archives/14226?ckattempt=2</t>
  </si>
  <si>
    <t>/global/archives/1473</t>
  </si>
  <si>
    <t>/global/archives/4482</t>
  </si>
  <si>
    <t>/global/archives/6683</t>
  </si>
  <si>
    <t>/global/archives/tag/jda</t>
  </si>
  <si>
    <t>/global/archives/tag/pet</t>
  </si>
  <si>
    <t>/global/archives/4360?ckattempt=1</t>
  </si>
  <si>
    <t>/global/archives/tag/grc</t>
  </si>
  <si>
    <t>/global/archives/12118</t>
  </si>
  <si>
    <t>/global/archives/6824</t>
  </si>
  <si>
    <t>/global/archives/7283</t>
  </si>
  <si>
    <t>/global/archives/8646</t>
  </si>
  <si>
    <t>/global/archives/9378</t>
  </si>
  <si>
    <t>/global/archives/9797</t>
  </si>
  <si>
    <t>/global/archives/tag/bettery</t>
  </si>
  <si>
    <t>/global/archives/tag/blueoval-sk-battery-park</t>
  </si>
  <si>
    <t>/global/archives/tag/choose-france-summit-2023</t>
  </si>
  <si>
    <t>/global/archives/tag/data-center</t>
  </si>
  <si>
    <t>/global/archives/tag/sk-geo-centric</t>
  </si>
  <si>
    <t>/global/archives/tag/skiet</t>
  </si>
  <si>
    <t>/global/?s=test</t>
  </si>
  <si>
    <t>/global/archives/10713</t>
  </si>
  <si>
    <t>/global/archives/10845</t>
  </si>
  <si>
    <t>/global/archives/3139</t>
  </si>
  <si>
    <t>/global/archives/3726</t>
  </si>
  <si>
    <t>/global/archives/5182</t>
  </si>
  <si>
    <t>/global/archives/6998</t>
  </si>
  <si>
    <t>/global/archives/7234</t>
  </si>
  <si>
    <t>/global/archives/8310</t>
  </si>
  <si>
    <t>/global/archives/9333</t>
  </si>
  <si>
    <t>/global/archives/tag/china</t>
  </si>
  <si>
    <t>/global/archives/tag/skei-singapore</t>
  </si>
  <si>
    <t>/global/?s=CCS</t>
  </si>
  <si>
    <t>/global/?s=hungary</t>
  </si>
  <si>
    <t>/global/?s=recap</t>
  </si>
  <si>
    <t>/global/?s=recycle</t>
  </si>
  <si>
    <t>/global/archives/12220?ckattempt=1</t>
  </si>
  <si>
    <t>/global/archives/12667?ckattempt=1</t>
  </si>
  <si>
    <t>/global/archives/3177</t>
  </si>
  <si>
    <t>/global/archives/3772</t>
  </si>
  <si>
    <t>/global/archives/528</t>
  </si>
  <si>
    <t>/global/archives/7761?ckattempt=1</t>
  </si>
  <si>
    <t>/global/archives/tag/battery-charger</t>
  </si>
  <si>
    <t>/global/archives/tag/battery-monitoring-integrated-circuit</t>
  </si>
  <si>
    <t>/global/archives/tag/ethylene-acrylic-acid</t>
  </si>
  <si>
    <t>/global/archives/tag/ev-charging</t>
  </si>
  <si>
    <t>/global/archives/tag/khnp</t>
  </si>
  <si>
    <t>/global/archives/tag/liquid-immersion-cooling</t>
  </si>
  <si>
    <t>/global/archives/tag/polyolefin-elastomer</t>
  </si>
  <si>
    <t>/global/archives/tag/quick-start</t>
  </si>
  <si>
    <t>/global/archives/tag/sk-global-chemical-shanghai</t>
  </si>
  <si>
    <t>/global/archives/tag/sk-innovation</t>
  </si>
  <si>
    <t>/global/archives/tag/spain</t>
  </si>
  <si>
    <t>/global/archives/tag/the-world-bank-group</t>
  </si>
  <si>
    <t>/global/archives/tag/ulsan-complex</t>
  </si>
  <si>
    <t>Kuwait</t>
  </si>
  <si>
    <t>Moldova</t>
  </si>
  <si>
    <t>Belarus</t>
  </si>
  <si>
    <t>Trinidad &amp; Tobago</t>
  </si>
  <si>
    <t>Nepal</t>
  </si>
  <si>
    <t>23년 5월</t>
  </si>
  <si>
    <t>연월</t>
    <phoneticPr fontId="7" type="noConversion"/>
  </si>
  <si>
    <t>PV</t>
    <phoneticPr fontId="7" type="noConversion"/>
  </si>
  <si>
    <t>콘텐츠 개수</t>
    <phoneticPr fontId="7" type="noConversion"/>
  </si>
  <si>
    <t>스폰서 업데이트</t>
  </si>
  <si>
    <t>완료함</t>
  </si>
  <si>
    <t>시작일(UTC 시간)</t>
  </si>
  <si>
    <t>계정 이름</t>
  </si>
  <si>
    <t>통화</t>
  </si>
  <si>
    <t>캠페인 그룹 ID</t>
  </si>
  <si>
    <t>캠페인 그룹 이름</t>
  </si>
  <si>
    <t>캠페인 그룹 상태</t>
  </si>
  <si>
    <t>캠페인 그룹 시작일</t>
  </si>
  <si>
    <t>캠페인 ID</t>
  </si>
  <si>
    <t>캠페인 목표</t>
  </si>
  <si>
    <t>캠페인 종류</t>
  </si>
  <si>
    <t>캠페인 상태</t>
  </si>
  <si>
    <t>비용 종류</t>
  </si>
  <si>
    <t>총 예산</t>
  </si>
  <si>
    <t>총 지출</t>
  </si>
  <si>
    <t>클릭률</t>
  </si>
  <si>
    <t>반응</t>
  </si>
  <si>
    <t>기타 클릭</t>
  </si>
  <si>
    <t>총 소셜 활동</t>
  </si>
  <si>
    <t>총 참여</t>
  </si>
  <si>
    <t>소셜 노출</t>
  </si>
  <si>
    <t>소셜 클릭</t>
  </si>
  <si>
    <t>소셜 반응</t>
  </si>
  <si>
    <t>소셜 댓글</t>
  </si>
  <si>
    <t>소셜 공유</t>
  </si>
  <si>
    <t>소셜 팔로우</t>
  </si>
  <si>
    <t>소셜 기타 클릭</t>
  </si>
  <si>
    <t>전환</t>
  </si>
  <si>
    <t>클릭후 전환</t>
  </si>
  <si>
    <t>조회후 전환</t>
  </si>
  <si>
    <t>전환율</t>
  </si>
  <si>
    <t>전환 비용</t>
  </si>
  <si>
    <t>전환의 총 가치</t>
  </si>
  <si>
    <t>광고 지출의 수익률</t>
  </si>
  <si>
    <t>소셜로 인한 전환</t>
  </si>
  <si>
    <t>소셜로 인한 클릭후 전환</t>
  </si>
  <si>
    <t>소셜로 인한 조회후 전환</t>
  </si>
  <si>
    <t>리드</t>
  </si>
  <si>
    <t>리드 양식 오픈</t>
  </si>
  <si>
    <t>리드 양식 작성률</t>
  </si>
  <si>
    <t>리드 단가</t>
  </si>
  <si>
    <t>도달</t>
  </si>
  <si>
    <t>평균빈도</t>
  </si>
  <si>
    <t>1000명 도달당 비용</t>
  </si>
  <si>
    <t>이벤트 등록</t>
  </si>
  <si>
    <t>클릭 이벤트 등록</t>
  </si>
  <si>
    <t>조회 이벤트 등록</t>
  </si>
  <si>
    <t>소셜로 인한 이벤트 등록</t>
  </si>
  <si>
    <t>소셜로 인한 클릭 이벤트 등록</t>
  </si>
  <si>
    <t>소셜로 인한 조회 이벤트 등록</t>
  </si>
  <si>
    <t>평균 일 지출</t>
  </si>
  <si>
    <t>랜딩 페이지 클릭</t>
  </si>
  <si>
    <t>LinkedIn 페이지 클릭수</t>
  </si>
  <si>
    <t>리드(회사 이메일)</t>
  </si>
  <si>
    <t>리드 양식 응답률(회사 이메일)</t>
  </si>
  <si>
    <t>리드 단가(회사 이메일)</t>
  </si>
  <si>
    <t>콘텐츠 광고</t>
    <phoneticPr fontId="7" type="noConversion"/>
  </si>
  <si>
    <t>참여</t>
  </si>
  <si>
    <t>2차 팔로워 광고</t>
    <phoneticPr fontId="7" type="noConversion"/>
  </si>
  <si>
    <t>집계한 현재 시간</t>
    <phoneticPr fontId="7" type="noConversion"/>
  </si>
  <si>
    <t>Total Posts</t>
  </si>
  <si>
    <t>월간 총 PV</t>
  </si>
  <si>
    <t>월간 총 UV</t>
    <phoneticPr fontId="7" type="noConversion"/>
  </si>
  <si>
    <t>Hungary</t>
    <phoneticPr fontId="7" type="noConversion"/>
  </si>
  <si>
    <t>헝가리</t>
    <phoneticPr fontId="7" type="noConversion"/>
  </si>
  <si>
    <t>인도 거주자</t>
  </si>
  <si>
    <t>아래는 "광고 전체취합" 시트에 복붙용</t>
    <phoneticPr fontId="7" type="noConversion"/>
  </si>
  <si>
    <t>CTR</t>
    <phoneticPr fontId="7" type="noConversion"/>
  </si>
  <si>
    <t>기사만 PV</t>
    <phoneticPr fontId="7" type="noConversion"/>
  </si>
  <si>
    <t>기사만 UV</t>
    <phoneticPr fontId="7" type="noConversion"/>
  </si>
  <si>
    <t>5월 PV</t>
    <phoneticPr fontId="7" type="noConversion"/>
  </si>
  <si>
    <t>5월 UV</t>
    <phoneticPr fontId="7" type="noConversion"/>
  </si>
  <si>
    <t>전월대비 상승량</t>
    <phoneticPr fontId="7" type="noConversion"/>
  </si>
  <si>
    <t>23년 6월</t>
  </si>
  <si>
    <t>SK Innovation resumed “Sharing Happiness, Carrying on Love” program to support the elderly living alone</t>
    <phoneticPr fontId="14" type="noConversion"/>
  </si>
  <si>
    <t>http://skinnonews.com/global/archives/14588</t>
    <phoneticPr fontId="14" type="noConversion"/>
  </si>
  <si>
    <t>SK Innovation announced its social value performance in 2022, achieved the highest record of Environmental Performance</t>
    <phoneticPr fontId="14" type="noConversion"/>
  </si>
  <si>
    <t>http://skinnonews.com/global/archives/14615</t>
    <phoneticPr fontId="14" type="noConversion"/>
  </si>
  <si>
    <t>SK On attracted additional investment worth KRW 530 billion</t>
    <phoneticPr fontId="14" type="noConversion"/>
  </si>
  <si>
    <t>http://skinnonews.com/global/archives/14628</t>
    <phoneticPr fontId="14" type="noConversion"/>
  </si>
  <si>
    <t>Take the power with you: Why V2L is the must-have feature for new EVs (by James Carter)</t>
    <phoneticPr fontId="14" type="noConversion"/>
  </si>
  <si>
    <t>http://skinnonews.com/global/archives/14634</t>
    <phoneticPr fontId="14" type="noConversion"/>
  </si>
  <si>
    <t>[SKinno Tech] The core materials of secondary cells – Cathode materials</t>
    <phoneticPr fontId="14" type="noConversion"/>
  </si>
  <si>
    <t>http://skinnonews.com/global/archives/14668</t>
    <phoneticPr fontId="14" type="noConversion"/>
  </si>
  <si>
    <t>SK Geo Centric breaks ground on the 3rd EAA global manufacturing plant in China</t>
    <phoneticPr fontId="14" type="noConversion"/>
  </si>
  <si>
    <t>http://skinnonews.com/global/archives/14688</t>
    <phoneticPr fontId="14" type="noConversion"/>
  </si>
  <si>
    <r>
      <t>SK Geo Centric</t>
    </r>
    <r>
      <rPr>
        <sz val="12"/>
        <rFont val="맑은 고딕"/>
        <family val="3"/>
        <charset val="134"/>
        <scheme val="minor"/>
      </rPr>
      <t>开</t>
    </r>
    <r>
      <rPr>
        <sz val="11"/>
        <color theme="1"/>
        <rFont val="맑은 고딕"/>
        <family val="2"/>
        <charset val="129"/>
        <scheme val="minor"/>
      </rPr>
      <t>工EAA全球第三工</t>
    </r>
    <r>
      <rPr>
        <sz val="12"/>
        <rFont val="맑은 고딕"/>
        <family val="1"/>
        <charset val="129"/>
        <scheme val="minor"/>
      </rPr>
      <t>厂</t>
    </r>
    <r>
      <rPr>
        <sz val="11"/>
        <color theme="1"/>
        <rFont val="맑은 고딕"/>
        <family val="2"/>
        <charset val="129"/>
        <scheme val="minor"/>
      </rPr>
      <t>，率先拓展</t>
    </r>
    <r>
      <rPr>
        <sz val="12"/>
        <rFont val="맑은 고딕"/>
        <family val="3"/>
        <charset val="134"/>
        <scheme val="minor"/>
      </rPr>
      <t>亚</t>
    </r>
    <r>
      <rPr>
        <sz val="11"/>
        <color theme="1"/>
        <rFont val="맑은 고딕"/>
        <family val="2"/>
        <charset val="129"/>
        <scheme val="minor"/>
      </rPr>
      <t>洲地</t>
    </r>
    <r>
      <rPr>
        <sz val="12"/>
        <rFont val="맑은 고딕"/>
        <family val="1"/>
        <charset val="129"/>
        <scheme val="minor"/>
      </rPr>
      <t>区</t>
    </r>
    <r>
      <rPr>
        <sz val="11"/>
        <color theme="1"/>
        <rFont val="맑은 고딕"/>
        <family val="2"/>
        <charset val="129"/>
        <scheme val="minor"/>
      </rPr>
      <t>高附加</t>
    </r>
    <r>
      <rPr>
        <sz val="12"/>
        <rFont val="맑은 고딕"/>
        <family val="3"/>
        <charset val="129"/>
        <scheme val="minor"/>
      </rPr>
      <t>值</t>
    </r>
    <r>
      <rPr>
        <sz val="11"/>
        <color theme="1"/>
        <rFont val="맑은 고딕"/>
        <family val="2"/>
        <charset val="129"/>
        <scheme val="minor"/>
      </rPr>
      <t>材料市</t>
    </r>
    <r>
      <rPr>
        <sz val="12"/>
        <rFont val="맑은 고딕"/>
        <family val="3"/>
        <charset val="134"/>
        <scheme val="minor"/>
      </rPr>
      <t>场</t>
    </r>
    <phoneticPr fontId="14" type="noConversion"/>
  </si>
  <si>
    <t>http://skinnonews.com/global/archives/14690</t>
    <phoneticPr fontId="14" type="noConversion"/>
  </si>
  <si>
    <t>SK Geo Centric introduces a blockchain-based recycled plastic material history management platform</t>
    <phoneticPr fontId="14" type="noConversion"/>
  </si>
  <si>
    <t>http://skinnonews.com/global/archives/14740</t>
    <phoneticPr fontId="14" type="noConversion"/>
  </si>
  <si>
    <t>SK Innovation to hold Global Forum in the US to “seek out future energy experts”</t>
    <phoneticPr fontId="14" type="noConversion"/>
  </si>
  <si>
    <t>http://skinnonews.com/global/archives/14755</t>
    <phoneticPr fontId="14" type="noConversion"/>
  </si>
  <si>
    <t>SK On-Ford JV BlueOval SK secures up to USD 9.2 billion of DOE Loan Conditional Commitment</t>
    <phoneticPr fontId="14" type="noConversion"/>
  </si>
  <si>
    <t>http://skinnonews.com/global/archives/14766</t>
    <phoneticPr fontId="14" type="noConversion"/>
  </si>
  <si>
    <t>SK hi-tech battery materials Poland awarded the title of “Sustainability Leader” by the Polish government</t>
    <phoneticPr fontId="14" type="noConversion"/>
  </si>
  <si>
    <t>http://skinnonews.com/global/archives/14770</t>
    <phoneticPr fontId="14" type="noConversion"/>
  </si>
  <si>
    <t>SK Innovation decides to increase paid-in capital by KRW 1.18 trillion</t>
    <phoneticPr fontId="14" type="noConversion"/>
  </si>
  <si>
    <t>http://skinnonews.com/global/archives/14788</t>
    <phoneticPr fontId="14" type="noConversion"/>
  </si>
  <si>
    <t>[Recap] 2023 SK Innovation Global Forum</t>
    <phoneticPr fontId="14" type="noConversion"/>
  </si>
  <si>
    <t>http://skinnonews.com/global/archives/14800</t>
    <phoneticPr fontId="14" type="noConversion"/>
  </si>
  <si>
    <t>SK Innovation declared to secure 70% green assets by 2024 at 2023 Global Forum held in the US</t>
    <phoneticPr fontId="14" type="noConversion"/>
  </si>
  <si>
    <t>http://skinnonews.com/global/archives/14803</t>
    <phoneticPr fontId="14" type="noConversion"/>
  </si>
  <si>
    <t>/global/archives/14634</t>
  </si>
  <si>
    <t>/global/archives/14788</t>
  </si>
  <si>
    <t>/global/archives/14628</t>
  </si>
  <si>
    <t>/global/archives/14766</t>
  </si>
  <si>
    <t>/global/archives/14800</t>
  </si>
  <si>
    <t>/global/archives/14493?ckattempt=2</t>
  </si>
  <si>
    <t>/global/archives/14740</t>
  </si>
  <si>
    <t>/global/archives/14755</t>
  </si>
  <si>
    <t>/global/archives/14688</t>
  </si>
  <si>
    <t>/global/archives/14668</t>
  </si>
  <si>
    <t>/global/archives/14615</t>
  </si>
  <si>
    <t>/global/archives/14770</t>
  </si>
  <si>
    <t>/global/archives/14803</t>
  </si>
  <si>
    <t>/global/archives/category/press-room/press-release?ckattempt=3</t>
  </si>
  <si>
    <t>/global/archives/14690</t>
  </si>
  <si>
    <t>/global/archives/14588</t>
  </si>
  <si>
    <t>/global/?s=ESG</t>
  </si>
  <si>
    <t>/global/?wpo_all_pages_cache_purged=1</t>
  </si>
  <si>
    <t>/global/archives/14493?wpo_all_pages_cache_purged=1</t>
  </si>
  <si>
    <t>/global/archives/11916</t>
  </si>
  <si>
    <t>/global/archives/tag/2023-sk-global-forum</t>
  </si>
  <si>
    <t>/global/뉴스룸이용안내</t>
  </si>
  <si>
    <t>/global/archives/tag/1-4-butanediol</t>
  </si>
  <si>
    <t>/global/?s=EcoPro</t>
  </si>
  <si>
    <t>/global/archives/11758</t>
  </si>
  <si>
    <t>/global/archives/4614</t>
  </si>
  <si>
    <t>/global/archives/tag/sk综合化学</t>
  </si>
  <si>
    <t>/global/archives/14493?wpo_single_page_cache_purged=1</t>
  </si>
  <si>
    <t>/global/archives/6784</t>
  </si>
  <si>
    <t>/global/archives/tag/eco-friendly-2</t>
  </si>
  <si>
    <t>/global/archives/tag/ioniq-5</t>
  </si>
  <si>
    <t>/global/archives/</t>
  </si>
  <si>
    <t>/global/archives/1703</t>
  </si>
  <si>
    <t>/global/archives/8255</t>
  </si>
  <si>
    <t>/global/archives/9837</t>
  </si>
  <si>
    <t>/global/archives/tag/paid-in-capital</t>
  </si>
  <si>
    <t>/global/archives/11955</t>
  </si>
  <si>
    <t>/global/archives/7794</t>
  </si>
  <si>
    <t>/global/archives/tag/singapore</t>
  </si>
  <si>
    <t>/global/archives/tag/skietechnology</t>
  </si>
  <si>
    <t>/global/?s=battery</t>
  </si>
  <si>
    <t>/global/?s=eaa</t>
  </si>
  <si>
    <t>/global/?s=plastic</t>
  </si>
  <si>
    <t>/global/archives/14800?trk=feed_main-feed-card_feed-article-content</t>
  </si>
  <si>
    <t>/global/archives/2897</t>
  </si>
  <si>
    <t>/global/archives/3197</t>
  </si>
  <si>
    <t>/global/archives/3473</t>
  </si>
  <si>
    <t>/global/archives/3876</t>
  </si>
  <si>
    <t>/global/archives/4255</t>
  </si>
  <si>
    <t>/global/archives/5853</t>
  </si>
  <si>
    <t>/global/archives/6377</t>
  </si>
  <si>
    <t>/global/archives/8643</t>
  </si>
  <si>
    <t>/global/archives/tag/1-happiness-sharing-fund</t>
  </si>
  <si>
    <t>/global/archives/tag/atvm</t>
  </si>
  <si>
    <t>/global/archives/tag/block-16-2</t>
  </si>
  <si>
    <t>/global/archives/tag/bod</t>
  </si>
  <si>
    <t>/global/archives/tag/carbon-neutrality</t>
  </si>
  <si>
    <t>/global/archives/tag/decarbonization</t>
  </si>
  <si>
    <t>/global/archives/tag/ev-battery-plants</t>
  </si>
  <si>
    <t>/global/archives/tag/ferrari</t>
  </si>
  <si>
    <t>/global/archives/tag/sk-earthon</t>
  </si>
  <si>
    <t>/global/archives/tag/solid-electrolyte</t>
  </si>
  <si>
    <t>/global/?s=</t>
  </si>
  <si>
    <t>/global/?s=esg</t>
  </si>
  <si>
    <t>/global/?s=Geo Centric</t>
  </si>
  <si>
    <t>/global/?s=sk on</t>
  </si>
  <si>
    <t>/global/archives/11244</t>
  </si>
  <si>
    <t>/global/archives/11376</t>
  </si>
  <si>
    <t>/global/archives/1175</t>
  </si>
  <si>
    <t>/global/archives/1321</t>
  </si>
  <si>
    <t>/global/archives/1744</t>
  </si>
  <si>
    <t>/global/archives/349</t>
  </si>
  <si>
    <t>/global/archives/521</t>
  </si>
  <si>
    <t>/global/archives/5668</t>
  </si>
  <si>
    <t>/global/archives/576</t>
  </si>
  <si>
    <t>/global/archives/6323</t>
  </si>
  <si>
    <t>/global/archives/7894</t>
  </si>
  <si>
    <t>/global/archives/8914</t>
  </si>
  <si>
    <t>/global/archives/8941</t>
  </si>
  <si>
    <t>/global/archives/8993</t>
  </si>
  <si>
    <t>/global/archives/9213</t>
  </si>
  <si>
    <t>/global/archives/9354</t>
  </si>
  <si>
    <t>/global/archives/9756</t>
  </si>
  <si>
    <t>/global/archives/9770</t>
  </si>
  <si>
    <t>/global/archives/tag/蓝谷智慧能源</t>
  </si>
  <si>
    <t>/global/archives/tag/ascon</t>
  </si>
  <si>
    <t>/global/archives/tag/battery-business</t>
  </si>
  <si>
    <t>/global/archives/tag/carbon-reduction</t>
  </si>
  <si>
    <t>/global/archives/tag/ccs</t>
  </si>
  <si>
    <t>/global/archives/tag/ces2023</t>
  </si>
  <si>
    <t>/global/archives/tag/ek-energy</t>
  </si>
  <si>
    <t>/global/archives/tag/hcpp</t>
  </si>
  <si>
    <t>/global/archives/tag/hochiminh</t>
  </si>
  <si>
    <t>/global/archives/tag/interbattery-2023</t>
  </si>
  <si>
    <t>/global/archives/tag/lca</t>
  </si>
  <si>
    <t>/global/archives/tag/pct</t>
  </si>
  <si>
    <t>/global/archives/tag/polypropylene</t>
  </si>
  <si>
    <t>/global/archives/tag/rd</t>
  </si>
  <si>
    <t>/global/archives/tag/separators</t>
  </si>
  <si>
    <t>/global/archives/tag/sk-energy</t>
  </si>
  <si>
    <t>/global/archives/tag/vinfast</t>
  </si>
  <si>
    <t>/global/archives/tag/vwbe</t>
  </si>
  <si>
    <t>Iraq</t>
  </si>
  <si>
    <t>Yemen</t>
  </si>
  <si>
    <t>Kazakhstan</t>
  </si>
  <si>
    <t>Madagascar</t>
  </si>
  <si>
    <t>Lithuania</t>
  </si>
  <si>
    <t>Estonia</t>
  </si>
  <si>
    <t>Malta</t>
  </si>
  <si>
    <t>Kyrgyzstan</t>
  </si>
  <si>
    <t>South Sudan</t>
  </si>
  <si>
    <t>스폰서 활동으로 인한 팔로워</t>
  </si>
  <si>
    <t>소셜 활동으로 인한 팔로워</t>
  </si>
  <si>
    <t>인도 거주자</t>
    <phoneticPr fontId="7" type="noConversion"/>
  </si>
  <si>
    <t>다운로드 클릭</t>
  </si>
  <si>
    <t>소셜 다운로드 클릭</t>
  </si>
  <si>
    <t>문서 표시 25%</t>
  </si>
  <si>
    <t>소셜로 인한 문서 표시 25%</t>
  </si>
  <si>
    <t>문서 표시 50%</t>
  </si>
  <si>
    <t>소셜로 인한 문서 표시 50%</t>
  </si>
  <si>
    <t>문서 표시 75%</t>
  </si>
  <si>
    <t>소셜로 인한 문서 표시 75%</t>
  </si>
  <si>
    <t>문서 표시 100%</t>
  </si>
  <si>
    <t>소셜로 인한 문서 표시 100%</t>
  </si>
  <si>
    <t>미리보기 다운로드 클릭</t>
  </si>
  <si>
    <t>소셜 미리보기 다운로드 클릭</t>
  </si>
  <si>
    <t>GDN 없으면 ppt에 복붙 후 #DIV/0! 모두 0으로 변경</t>
    <phoneticPr fontId="7" type="noConversion"/>
  </si>
  <si>
    <t>&lt;--이 기사제목을 보고 B8 셀에 한글로 적당히 제목 넣으시오</t>
    <phoneticPr fontId="7" type="noConversion"/>
  </si>
  <si>
    <t>&lt;--이 기사제목을 보고 B11 셀에 한글로 적당히 제목 넣으시오</t>
    <phoneticPr fontId="7" type="noConversion"/>
  </si>
  <si>
    <t xml:space="preserve">&lt;-- 이 셀은 원민장이 포스트 한 링크드인 콘텐츠를 세는 것임. 만약 본인이 직접 올렸으면 수정할 것. </t>
    <phoneticPr fontId="7" type="noConversion"/>
  </si>
  <si>
    <t>혹은 4p data 시트에 리포스트건 작성자 이름 원민장으로 수정</t>
    <phoneticPr fontId="7" type="noConversion"/>
  </si>
  <si>
    <t>근데 아마 그럴 일은 없음</t>
    <phoneticPr fontId="7" type="noConversion"/>
  </si>
  <si>
    <t>환율</t>
    <phoneticPr fontId="7" type="noConversion"/>
  </si>
  <si>
    <t>이 때 환율</t>
    <phoneticPr fontId="7" type="noConversion"/>
  </si>
  <si>
    <t>확인한 날짜</t>
    <phoneticPr fontId="7" type="noConversion"/>
  </si>
  <si>
    <t>확인한 시간</t>
    <phoneticPr fontId="7" type="noConversion"/>
  </si>
  <si>
    <t>캠페인 그룹 시작일</t>
    <phoneticPr fontId="7" type="noConversion"/>
  </si>
  <si>
    <t>캠페인 그룹 종료일</t>
    <phoneticPr fontId="7" type="noConversion"/>
  </si>
  <si>
    <t>노출</t>
    <phoneticPr fontId="7" type="noConversion"/>
  </si>
  <si>
    <t>클릭</t>
    <phoneticPr fontId="7" type="noConversion"/>
  </si>
  <si>
    <t>팔로워</t>
    <phoneticPr fontId="7" type="noConversion"/>
  </si>
  <si>
    <t>노출</t>
    <phoneticPr fontId="7" type="noConversion"/>
  </si>
  <si>
    <t>클릭수</t>
    <phoneticPr fontId="7" type="noConversion"/>
  </si>
  <si>
    <t>CTR</t>
    <phoneticPr fontId="7" type="noConversion"/>
  </si>
  <si>
    <t>총 지출</t>
    <phoneticPr fontId="7" type="noConversion"/>
  </si>
  <si>
    <t>평균 CPM</t>
    <phoneticPr fontId="7" type="noConversion"/>
  </si>
  <si>
    <t>평균 CPC</t>
    <phoneticPr fontId="7" type="noConversion"/>
  </si>
  <si>
    <t>캠페인 종료일</t>
    <phoneticPr fontId="7" type="noConversion"/>
  </si>
  <si>
    <t>중문확인!!</t>
    <phoneticPr fontId="7" type="noConversion"/>
  </si>
  <si>
    <t>yes</t>
    <phoneticPr fontId="7" type="noConversion"/>
  </si>
  <si>
    <t>&lt;광고전체취합에 사용하는 데이터!!!</t>
    <phoneticPr fontId="7" type="noConversion"/>
  </si>
  <si>
    <t>[Tasty Inno Life] Xin chào! Do you know “somaek?” 😋 (ft. SK Earthon HCMC Branch)</t>
  </si>
  <si>
    <t>SK Innovation proudly supports the World Choir Games Gangneung 2023</t>
  </si>
  <si>
    <t>[Recap] Visit Gangneung to enjoy the World Choir Games 2023 with SK Innovation</t>
  </si>
  <si>
    <t>[Interview] Meet Park Jin-Hei, SK Innovation’s new Chairman of the Board</t>
  </si>
  <si>
    <t>The SK Liquor Station pop-up store in Ulsan, a hot spot to refuel your life with positive energy</t>
  </si>
  <si>
    <t>[Interview] Meet Lee Bok-hee, an Independent Director of SK Innovation</t>
  </si>
  <si>
    <t>SK Boulevard unveiled, celebrating SK On’s local impact in Jackson County</t>
  </si>
  <si>
    <t>Social enterprise Morethan receives a global LCA certificate with the support of SK Innovation</t>
  </si>
  <si>
    <t>[SK Innovation’s Q2 2023 Financial Results] Recording sales of KRW 18.73 trillion and operating loss of KRW 106.8 billion</t>
  </si>
  <si>
    <t>/global/archives/15204</t>
  </si>
  <si>
    <t>/global/archives/15103</t>
  </si>
  <si>
    <t>/global/archives/15067</t>
  </si>
  <si>
    <t>/global/archives/14896</t>
  </si>
  <si>
    <t>/global/archives/15259</t>
  </si>
  <si>
    <t>/global/archives/14962</t>
  </si>
  <si>
    <t>/global/archives/15153</t>
  </si>
  <si>
    <t>/global/archives/15007</t>
  </si>
  <si>
    <t>/global/archives/14869</t>
  </si>
  <si>
    <t>/global/archives/15204?ckattempt=1</t>
  </si>
  <si>
    <t>/global/archives/14766?ckattempt=1</t>
  </si>
  <si>
    <t>/global/archives/14858</t>
  </si>
  <si>
    <t>/global/archives/15208</t>
  </si>
  <si>
    <t>/global/privacy-policy-new</t>
  </si>
  <si>
    <t>/global/archives/15103?preview_id=15103&amp;preview_nonce=1b8a0c2b2a&amp;_thumbnail_id=-1&amp;preview=true</t>
  </si>
  <si>
    <t>/global/archives/14846</t>
  </si>
  <si>
    <t>/global/archives/15103?preview_id=15103&amp;preview_nonce=1b8a0c2b2a&amp;_thumbnail_id=15129&amp;preview=true</t>
  </si>
  <si>
    <t>/global/archives/14846?preview_id=14846&amp;preview_nonce=b4d1a20b8c&amp;_thumbnail_id=14858&amp;preview=true</t>
  </si>
  <si>
    <t>/global/archives/15067?preview_id=15067&amp;preview_nonce=76e2122b5c&amp;_thumbnail_id=-1&amp;preview=true</t>
  </si>
  <si>
    <t>/global/archives/14146?preview_id=14146&amp;preview_nonce=d66143133d&amp;_thumbnail_id=10773&amp;preview=true</t>
  </si>
  <si>
    <t>/global/archives/14896?preview_id=14896&amp;preview_nonce=edc606c6f5&amp;_thumbnail_id=-1&amp;preview=true</t>
  </si>
  <si>
    <t>/global/archives/15204?preview_id=15204&amp;preview_nonce=ae845977d5&amp;_thumbnail_id=15232&amp;preview=true</t>
  </si>
  <si>
    <t>/global/archives/15208?preview_id=15208&amp;preview_nonce=2c30586b9b&amp;_thumbnail_id=15235&amp;preview=true</t>
  </si>
  <si>
    <t>/global/archives/15269?preview_id=15269&amp;preview_nonce=953477d0b8&amp;_thumbnail_id=-1&amp;preview=true</t>
  </si>
  <si>
    <t>/global/archives/4728</t>
  </si>
  <si>
    <t>/global/archives/14869?preview_id=14869&amp;preview_nonce=261a8d70e8&amp;_thumbnail_id=-1&amp;preview=true</t>
  </si>
  <si>
    <t>/global/archives/15304?preview_id=15304&amp;preview_nonce=d05007cc86&amp;_thumbnail_id=-1&amp;preview=true</t>
  </si>
  <si>
    <t>/global/archives/6619</t>
  </si>
  <si>
    <t>/global/archives/14962?preview_id=14962&amp;preview_nonce=1205e7caf6&amp;_thumbnail_id=-1&amp;preview=true</t>
  </si>
  <si>
    <t>/global/archives/15007?preview_id=15007&amp;preview_nonce=7460d39ee0&amp;_thumbnail_id=-1&amp;preview=true</t>
  </si>
  <si>
    <t>/global/terms-and-conditions-new</t>
  </si>
  <si>
    <t>/global/?s=Cluster</t>
  </si>
  <si>
    <t>/global/archives/14634?ckattempt=1</t>
  </si>
  <si>
    <t>/global/archives/14896?preview_id=14896&amp;preview_nonce=d9879d6706&amp;_thumbnail_id=14949&amp;preview=true</t>
  </si>
  <si>
    <t>/global/archives/15103?preview_id=15103&amp;preview_nonce=e7cbd21ad9&amp;_thumbnail_id=15129&amp;preview=true</t>
  </si>
  <si>
    <t>/global/?s=mangrove</t>
  </si>
  <si>
    <t>/global/?s=ulsan</t>
  </si>
  <si>
    <t>/global/archives/14896?preview_id=14896&amp;preview_nonce=edc606c6f5&amp;_thumbnail_id=14949&amp;preview=true</t>
  </si>
  <si>
    <t>/global/archives/15067?preview_id=15067&amp;preview_nonce=76e2122b5c&amp;_thumbnail_id=15090&amp;preview=true</t>
  </si>
  <si>
    <t>/global/archives/2448</t>
  </si>
  <si>
    <t>/global/archives/tag/gmf</t>
  </si>
  <si>
    <t>/global/archives/14866?preview_id=14866&amp;preview_nonce=bf62fecf87&amp;_thumbnail_id=-1&amp;preview=true</t>
  </si>
  <si>
    <t>/global/archives/14896?preview_id=14896&amp;preview_nonce=4604446c8f&amp;_thumbnail_id=-1&amp;preview=true</t>
  </si>
  <si>
    <t>/global/archives/15153?preview_id=15153&amp;preview_nonce=874f346cce&amp;_thumbnail_id=15160&amp;preview=true</t>
  </si>
  <si>
    <t>/global/archives/15204?preview_id=15204&amp;preview_nonce=342cbb1e8e&amp;_thumbnail_id=-1&amp;preview=true</t>
  </si>
  <si>
    <t>/global/archives/15259?preview_id=15259&amp;preview_nonce=cdef80cf31&amp;_thumbnail_id=15286&amp;preview=true</t>
  </si>
  <si>
    <t>/global/?p=14846&amp;preview=true</t>
  </si>
  <si>
    <t>/global/?s=exhibition</t>
  </si>
  <si>
    <t>/global/?s=Ulsan by 2025</t>
  </si>
  <si>
    <t>/global/archives/10842?ckattempt=1</t>
  </si>
  <si>
    <t>/global/archives/15007?preview_id=15007&amp;preview_nonce=7460d39ee0&amp;_thumbnail_id=15056&amp;preview=true</t>
  </si>
  <si>
    <t>/global/archives/15067?preview_id=15067&amp;preview_nonce=55b312e778&amp;_thumbnail_id=15090&amp;preview=true</t>
  </si>
  <si>
    <t>/global/archives/15103?ckattempt=1</t>
  </si>
  <si>
    <t>/global/archives/15153?preview_id=15153&amp;preview_nonce=137fd96d4c&amp;_thumbnail_id=15160&amp;preview=true</t>
  </si>
  <si>
    <t>/global/archives/15204?preview_id=15204&amp;preview_nonce=ae845977d5&amp;_thumbnail_id=-1&amp;preview=true</t>
  </si>
  <si>
    <t>/global/archives/2262</t>
  </si>
  <si>
    <t>/global/archives/6414</t>
  </si>
  <si>
    <t>/global/archives/8485</t>
  </si>
  <si>
    <t>/global/archives/tag/circular-economy</t>
  </si>
  <si>
    <t>/global/archives/tag/libs</t>
  </si>
  <si>
    <t>/global/archives/tag/ske</t>
  </si>
  <si>
    <t>/global/?s=BAIC&amp;category=</t>
  </si>
  <si>
    <t>/global/?s=ces</t>
  </si>
  <si>
    <t>/global/?s=director</t>
  </si>
  <si>
    <t>/global/?s=GMF</t>
  </si>
  <si>
    <t>/global/?s=Lu feng</t>
  </si>
  <si>
    <t>/global/?s=Mangrove</t>
  </si>
  <si>
    <t>/global/?s=NCM811</t>
  </si>
  <si>
    <t>/global/archives/10322</t>
  </si>
  <si>
    <t>/global/archives/11073</t>
  </si>
  <si>
    <t>/global/archives/15259?preview_id=15259&amp;preview_nonce=cdef80cf31&amp;_thumbnail_id=15297&amp;preview=true</t>
  </si>
  <si>
    <t>/global/archives/6807?ckattempt=1</t>
  </si>
  <si>
    <t>/global/archives/7555</t>
  </si>
  <si>
    <t>/global/archives/878</t>
  </si>
  <si>
    <t>/global/archives/tag/1pointfive</t>
  </si>
  <si>
    <t>/global/archives/tag/backpack</t>
  </si>
  <si>
    <t>/global/archives/tag/bently</t>
  </si>
  <si>
    <t>/global/archives/tag/blueoval-sk</t>
  </si>
  <si>
    <t>/global/archives/tag/gbas-10-guiding-principles</t>
  </si>
  <si>
    <t>/global/archives/tag/manglub</t>
  </si>
  <si>
    <t>/global/archives/tag/patra-sk</t>
  </si>
  <si>
    <t>/global/archives/tag/skei</t>
  </si>
  <si>
    <t>/global/archives/tag/skfp</t>
  </si>
  <si>
    <t>/global/archives/tag/skinnovation</t>
  </si>
  <si>
    <t>/global/archives/tag/world-choir-games-2023</t>
  </si>
  <si>
    <t>/global/archives/tag/yubase</t>
  </si>
  <si>
    <t>/global/?s=뜨ㅡ</t>
  </si>
  <si>
    <t>/global/?s=Financial+Results+&amp;category=</t>
  </si>
  <si>
    <t>/global/?s=jet+fuel&amp;category=</t>
  </si>
  <si>
    <t>/global/?s=park</t>
  </si>
  <si>
    <t>/global/?s=promotion</t>
  </si>
  <si>
    <t>/global/?s=Robotics</t>
  </si>
  <si>
    <t>/global/?s=solid-state</t>
  </si>
  <si>
    <t>/global/archives/10326</t>
  </si>
  <si>
    <t>/global/archives/12044</t>
  </si>
  <si>
    <t>/global/archives/12834</t>
  </si>
  <si>
    <t>/global/archives/1353</t>
  </si>
  <si>
    <t>/global/archives/14858?preview_id=14858&amp;preview_nonce=7ea9c4773d&amp;_thumbnail_id=-1&amp;preview=true</t>
  </si>
  <si>
    <t>/global/archives/14858?preview_id=14858&amp;preview_nonce=7ea9c4773d&amp;_thumbnail_id=14859&amp;preview=true</t>
  </si>
  <si>
    <t>/global/archives/14869?preview_id=14869&amp;preview_nonce=1ce67cc35d&amp;_thumbnail_id=14878&amp;preview=true</t>
  </si>
  <si>
    <t>/global/archives/15007?preview_id=15007&amp;preview_nonce=7c5ceef06e&amp;_thumbnail_id=-1&amp;preview=true</t>
  </si>
  <si>
    <t>/global/archives/15067?preview_id=15067&amp;preview_nonce=09724e76fc&amp;_thumbnail_id=15090&amp;preview=true</t>
  </si>
  <si>
    <t>/global/archives/15153?preview_id=15153&amp;preview_nonce=8ac1e030bd&amp;_thumbnail_id=15160&amp;preview=true</t>
  </si>
  <si>
    <t>/global/archives/15254?preview_id=15254&amp;preview_nonce=e0d72cd30a&amp;_thumbnail_id=-1&amp;preview=true</t>
  </si>
  <si>
    <t>/global/archives/2412</t>
  </si>
  <si>
    <t>/global/archives/3962?ckattempt=1</t>
  </si>
  <si>
    <t>/global/archives/4415</t>
  </si>
  <si>
    <t>/global/archives/7043</t>
  </si>
  <si>
    <t>/global/archives/tag/ankara</t>
  </si>
  <si>
    <t>/global/archives/tag/bag</t>
  </si>
  <si>
    <t>/global/archives/tag/global-battery-alliance</t>
  </si>
  <si>
    <t>/global/archives/tag/hyundai-motors</t>
  </si>
  <si>
    <t>/global/archives/tag/marine-innovation</t>
  </si>
  <si>
    <t>/global/archives/tag/ncm</t>
  </si>
  <si>
    <t>/global/archives/tag/nickel</t>
  </si>
  <si>
    <t>/global/archives/tag/pcr</t>
  </si>
  <si>
    <t>/global/archives/tag/plastic-energy</t>
  </si>
  <si>
    <t>/global/archives/tag/pm-cic</t>
  </si>
  <si>
    <t>/global/archives/tag/poe</t>
  </si>
  <si>
    <t>/global/archives/tag/sk-hynix</t>
  </si>
  <si>
    <t>/global/archives/tag/world-choir-games-2023-gangneung</t>
  </si>
  <si>
    <t>/global</t>
  </si>
  <si>
    <t>/global/?s= Ningbo SK Performance Rubber Co., Ltd</t>
  </si>
  <si>
    <t>/global/?s=결산&amp;category=</t>
  </si>
  <si>
    <t>/global/?s=인터뷰</t>
  </si>
  <si>
    <t>/global/?s=annual+report</t>
  </si>
  <si>
    <t>/global/?s=brand campaign</t>
  </si>
  <si>
    <t>/global/?s=Career</t>
  </si>
  <si>
    <t>/global/?s=disabled</t>
  </si>
  <si>
    <t>/global/?s=ecopro</t>
  </si>
  <si>
    <t>/global/?s=gasification</t>
  </si>
  <si>
    <t>/global/?s=gmf</t>
  </si>
  <si>
    <t>/global/?s=Hai Yang Shi</t>
  </si>
  <si>
    <t>/global/?s=HYUNDAI</t>
  </si>
  <si>
    <t>/global/?s=jun kim</t>
  </si>
  <si>
    <t>/global/?s=Kim jong hoon</t>
  </si>
  <si>
    <t>/global/?s=Lodging</t>
  </si>
  <si>
    <t>/global/?s=lufeng</t>
  </si>
  <si>
    <t>/global/?s=materials</t>
  </si>
  <si>
    <t>/global/?s=NCM811 cycles</t>
  </si>
  <si>
    <t>/global/?s=On-Ford</t>
  </si>
  <si>
    <t>/global/?s=park jin hei</t>
  </si>
  <si>
    <t>/global/?s=partner</t>
  </si>
  <si>
    <t>/global/?s=photo 1</t>
  </si>
  <si>
    <t>/global/?s=Q1</t>
  </si>
  <si>
    <t>/global/?s=Q2 2023 Financial Results</t>
  </si>
  <si>
    <t>/global/?s=recycling</t>
  </si>
  <si>
    <t>/global/?s=SK ON 290</t>
  </si>
  <si>
    <t>/global/?s=spain</t>
  </si>
  <si>
    <t>/global/?s=stockholders</t>
  </si>
  <si>
    <t>/global/?s=styrene</t>
  </si>
  <si>
    <t>/global/?s=unveils plastic recycling</t>
  </si>
  <si>
    <t>/global/?s=vietnam</t>
  </si>
  <si>
    <t>/global/?s=waste batteries</t>
  </si>
  <si>
    <t>/global/archives/10206</t>
  </si>
  <si>
    <t>/global/archives/10872?wpo_all_pages_cache_purged=1</t>
  </si>
  <si>
    <t>/global/archives/10872id-state-battery-company-factorial-expands-into-europe</t>
  </si>
  <si>
    <t>/global/archives/11429</t>
  </si>
  <si>
    <t>/global/archives/12483</t>
  </si>
  <si>
    <t>/global/archives/12667?ckattempt=3</t>
  </si>
  <si>
    <t>/global/archives/12688?ckattempt=1</t>
  </si>
  <si>
    <t>/global/archives/13521, https:/news.lgensol.com/company-news/press-releases/1613/, exchange rate of around 0.00077170 USD/KRW</t>
  </si>
  <si>
    <t>/global/archives/13544?preview_id=13544&amp;preview_nonce=c8e80cdf6e&amp;_thumbnail_id=13547&amp;preview=true</t>
  </si>
  <si>
    <t>/global/archives/13981?preview_id=13981&amp;preview_nonce=38eb64ec10&amp;_thumbnail_id=13985&amp;preview=true</t>
  </si>
  <si>
    <t>/global/archives/14740?preview_id=14740&amp;preview_nonce=9587c2c2cd&amp;_thumbnail_id=14744&amp;preview=true</t>
  </si>
  <si>
    <t>/global/archives/14803?preview_id=14803&amp;preview_nonce=e5b54139ca&amp;_thumbnail_id=14809&amp;preview=true</t>
  </si>
  <si>
    <t>/global/archives/14869?preview_id=14869&amp;preview_nonce=b4dae74ec8&amp;_thumbnail_id=-1&amp;preview=true</t>
  </si>
  <si>
    <t>/global/archives/14869?preview_id=14869&amp;preview_nonce=d25e50ae3b&amp;_thumbnail_id=14878&amp;preview=true</t>
  </si>
  <si>
    <t>/global/archives/15103?preview_id=15103&amp;preview_nonce=eb949b95c0&amp;_thumbnail_id=15129&amp;preview=true</t>
  </si>
  <si>
    <t>/global/archives/15153?preview_id=15153&amp;preview_nonce=8ac1e030bd&amp;_thumbnail_id=-1&amp;preview=true</t>
  </si>
  <si>
    <t>/global/archives/15204?preview_id=15204&amp;preview_nonce=125845c1e3&amp;_thumbnail_id=-1&amp;preview=true</t>
  </si>
  <si>
    <t>/global/archives/15204?preview_id=15204&amp;preview_nonce=d9c7d18e30&amp;_thumbnail_id=15232&amp;preview=true</t>
  </si>
  <si>
    <t>/global/archives/1935</t>
  </si>
  <si>
    <t>/global/archives/3783</t>
  </si>
  <si>
    <t>/global/archives/4450</t>
  </si>
  <si>
    <t>/global/archives/5970</t>
  </si>
  <si>
    <t>/global/archives/6216?fbclid=IwAR3_NUeoUYQ-bootVtx-90vWWFCMVrUfAve6H7-n-o33lihiKJMB2cxIJ_8</t>
  </si>
  <si>
    <t>/global/archives/6241</t>
  </si>
  <si>
    <t>/global/archives/631</t>
  </si>
  <si>
    <t>/global/archives/638</t>
  </si>
  <si>
    <t>/global/archives/6394</t>
  </si>
  <si>
    <t>/global/archives/7989</t>
  </si>
  <si>
    <t>/global/archives/7991</t>
  </si>
  <si>
    <t>/global/archives/8238</t>
  </si>
  <si>
    <t>/global/archives/8298</t>
  </si>
  <si>
    <t>/global/archives/9275</t>
  </si>
  <si>
    <t>/global/archives/9394</t>
  </si>
  <si>
    <t>/global/archives/9803</t>
  </si>
  <si>
    <t>/global/archives/null</t>
  </si>
  <si>
    <t>/global/archives/tag/battery-separator-plant</t>
  </si>
  <si>
    <t>/global/archives/tag/business-model-transformation</t>
  </si>
  <si>
    <t>/global/archives/tag/canada</t>
  </si>
  <si>
    <t>/global/archives/tag/ccu</t>
  </si>
  <si>
    <t>/global/archives/tag/closed-loop-partners</t>
  </si>
  <si>
    <t>/global/archives/tag/coex</t>
  </si>
  <si>
    <t>/global/archives/tag/cyclus</t>
  </si>
  <si>
    <t>/global/archives/tag/dnv</t>
  </si>
  <si>
    <t>/global/archives/tag/doe</t>
  </si>
  <si>
    <t>/global/archives/tag/dubai</t>
  </si>
  <si>
    <t>/global/archives/tag/elderly-living-alone</t>
  </si>
  <si>
    <t>/global/archives/tag/electric-vehicle</t>
  </si>
  <si>
    <t>/global/archives/tag/eroadarlanda</t>
  </si>
  <si>
    <t>/global/archives/tag/ev-production-plant</t>
  </si>
  <si>
    <t>/global/archives/tag/green-biz</t>
  </si>
  <si>
    <t>/global/archives/tag/investment?_x_tr_sl=en&amp;_x_tr_tl=fr&amp;_x_tr_hl=fr&amp;_x_tr_pto=sc</t>
  </si>
  <si>
    <t>/global/archives/tag/korea</t>
  </si>
  <si>
    <t>/global/archives/tag/mdi</t>
  </si>
  <si>
    <t>/global/archives/tag/pta</t>
  </si>
  <si>
    <t>/global/archives/tag/sk-primacor-europe</t>
  </si>
  <si>
    <t>/global/archives/tag/skgcc</t>
  </si>
  <si>
    <t>/global/archives/tag/ulsan</t>
  </si>
  <si>
    <t>/global/archives/tag/weixing-chemical</t>
  </si>
  <si>
    <t>/global/archives/tag/workshop</t>
  </si>
  <si>
    <t>/global/archives/tag/world-expo-2030</t>
  </si>
  <si>
    <t>/global/global/archives/14493</t>
  </si>
  <si>
    <t>/global/privacy-policy-2</t>
  </si>
  <si>
    <t>/global/?customize_changeset_uuid=1d8cfb5e-06ed-42c0-9432-9d68ebcdd7e0&amp;customize_theme=skinnovation_en&amp;customize_messenger_channel=preview-0</t>
  </si>
  <si>
    <t>/global/?customize_changeset_uuid=481fc2b9-4593-4ff7-ac6d-e432b787b2cc&amp;customize_theme=skinnovation_en&amp;customize_messenger_channel=preview-0</t>
  </si>
  <si>
    <t>/global/?customize_changeset_uuid=6e980916-0ba3-432a-ada7-79ddba997950&amp;customize_theme=skinnovation_en&amp;customize_messenger_channel=preview-0</t>
  </si>
  <si>
    <t>/global/?customize_changeset_uuid=74495c38-6c88-4135-ba4a-024c1bdcc432&amp;customize_theme=skinnovation_en&amp;customize_messenger_channel=preview-0</t>
  </si>
  <si>
    <t>/global/?customize_changeset_uuid=8ab0ad65-37e4-4cb9-9771-25031700b754&amp;customize_theme=skinnovation_en&amp;customize_messenger_channel=preview-0</t>
  </si>
  <si>
    <t>/global/?customize_changeset_uuid=97439f1b-f6ef-420f-928c-c0ebb1db7653&amp;customize_theme=skinnovation_en&amp;customize_messenger_channel=preview-0</t>
  </si>
  <si>
    <t>/global/?customize_changeset_uuid=cd360fe4-abce-4d95-9bd6-01f098674c01&amp;customize_theme=skinnovation_en&amp;customize_messenger_channel=preview-0</t>
  </si>
  <si>
    <t>/global/?customize_changeset_uuid=d539017c-42b9-4a58-a3cd-4ba88467f3ce&amp;customize_theme=skinnovation_en&amp;customize_messenger_channel=preview-0</t>
  </si>
  <si>
    <t>/global/?customize_changeset_uuid=dedb3bf5-d5da-4c96-a7df-93359d82ca69&amp;customize_theme=skinnovation_en&amp;customize_messenger_channel=preview-0</t>
  </si>
  <si>
    <t>/global/?input_search_text=</t>
  </si>
  <si>
    <t>/global/?p=14858&amp;preview=true</t>
  </si>
  <si>
    <t>/global/?p=14891&amp;preview=true</t>
  </si>
  <si>
    <t>/global/?p=14896&amp;preview=true</t>
  </si>
  <si>
    <t>/global/?p=14962&amp;preview=true</t>
  </si>
  <si>
    <t>/global/?p=14974&amp;preview=true</t>
  </si>
  <si>
    <t>/global/?p=15067&amp;preview=true</t>
  </si>
  <si>
    <t>/global/?p=15254</t>
  </si>
  <si>
    <t>/global/?p=15269</t>
  </si>
  <si>
    <t>/global/?page_id=14975&amp;elementor-preview=14975&amp;ver=1689126123</t>
  </si>
  <si>
    <t>/global/?page_id=14975&amp;elementor-preview=14975&amp;ver=1689126427</t>
  </si>
  <si>
    <t>/global/?page_id=14975&amp;elementor-preview=14975&amp;ver=1689126685</t>
  </si>
  <si>
    <t>/global/?page_id=14984&amp;elementor-preview=14984&amp;ver=1689127379</t>
  </si>
  <si>
    <t>/global/?s= Sharing Happiness</t>
  </si>
  <si>
    <t>/global/?s=[photo]</t>
  </si>
  <si>
    <t>/global/?s=&amp;category=</t>
  </si>
  <si>
    <t>/global/?s=2022 disabled</t>
  </si>
  <si>
    <t>/global/?s=2022+Q2&amp;category=</t>
  </si>
  <si>
    <t>/global/?s=2030</t>
  </si>
  <si>
    <t>/global/?s=3950</t>
  </si>
  <si>
    <t>/global/?s=60th</t>
  </si>
  <si>
    <t>/global/?s=60th Anniversary Pop-up store</t>
  </si>
  <si>
    <t>/global/?s=7500</t>
  </si>
  <si>
    <t>/global/?s=7500 blueoval</t>
  </si>
  <si>
    <t>/global/?s=교육</t>
  </si>
  <si>
    <t>/global/?s=山海真美</t>
  </si>
  <si>
    <t>/global/?s=임수길</t>
  </si>
  <si>
    <t>/global/?s=罗庚秀</t>
  </si>
  <si>
    <t>/global/?s=airrane</t>
  </si>
  <si>
    <t>/global/?s=all solid state</t>
  </si>
  <si>
    <t>/global/?s=arc</t>
  </si>
  <si>
    <t>/global/?s=ARC</t>
  </si>
  <si>
    <t>/global/?s=arun</t>
  </si>
  <si>
    <t>/global/?s=base oil group 3</t>
  </si>
  <si>
    <t>/global/?s=bass</t>
  </si>
  <si>
    <t>/global/?s=Battery</t>
  </si>
  <si>
    <t>/global/?s=battery+safety</t>
  </si>
  <si>
    <t>/global/?s=billion</t>
  </si>
  <si>
    <t>/global/?s=blue</t>
  </si>
  <si>
    <t>/global/?s=BlueOval&amp;category=</t>
  </si>
  <si>
    <t>/global/?s=bokamoso</t>
  </si>
  <si>
    <t>/global/?s=booth</t>
  </si>
  <si>
    <t>/global/?s=bosk</t>
  </si>
  <si>
    <t>/global/?s=brand campahing</t>
  </si>
  <si>
    <t>/global/?s=busan</t>
  </si>
  <si>
    <t>/global/?s=canada</t>
  </si>
  <si>
    <t>/global/?s=capture</t>
  </si>
  <si>
    <t>/global/?s=carbon capture</t>
  </si>
  <si>
    <t>/global/?s=card</t>
  </si>
  <si>
    <t>/global/?s=ccs</t>
  </si>
  <si>
    <t>/global/?s=ccus</t>
  </si>
  <si>
    <t>/global/?s=Cenertech</t>
  </si>
  <si>
    <t>/global/?s=ces+sk+on+</t>
  </si>
  <si>
    <t>/global/?s=Chey+jong-hyon</t>
  </si>
  <si>
    <t>/global/?s=china</t>
  </si>
  <si>
    <t>/global/?s=choi jae</t>
  </si>
  <si>
    <t>/global/?s=choir</t>
  </si>
  <si>
    <t>/global/?s=cicero</t>
  </si>
  <si>
    <t>/global/?s=CNOOC</t>
  </si>
  <si>
    <t>/global/?s=COVID-19</t>
  </si>
  <si>
    <t>/global/?s=crude+oil&amp;category=</t>
  </si>
  <si>
    <t>/global/?s=decarbonization</t>
  </si>
  <si>
    <t>/global/?s=Director</t>
  </si>
  <si>
    <t>/global/?s=disabled first</t>
  </si>
  <si>
    <t>/global/?s=e556</t>
  </si>
  <si>
    <t>/global/?s=Eco-friendly foaming agent</t>
  </si>
  <si>
    <t>/global/?s=energy</t>
  </si>
  <si>
    <t>/global/?s=ensemble</t>
  </si>
  <si>
    <t>/global/?s=envi run</t>
  </si>
  <si>
    <t>/global/?s=epdm+en45545</t>
  </si>
  <si>
    <t>/global/?s=esg report</t>
  </si>
  <si>
    <t>/global/?s=ESG+</t>
  </si>
  <si>
    <t>/global/?s=ess</t>
  </si>
  <si>
    <t>/global/?s=EVE Power</t>
  </si>
  <si>
    <t>/global/?s=event</t>
  </si>
  <si>
    <t>/global/?s=exhinition</t>
  </si>
  <si>
    <t>/global/?s=expo</t>
  </si>
  <si>
    <t>/global/?s=festival</t>
  </si>
  <si>
    <t>/global/?s=fetival</t>
  </si>
  <si>
    <t>/global/?s=finance+repor</t>
  </si>
  <si>
    <t>/global/?s=finance+report</t>
  </si>
  <si>
    <t>/global/?s=finance+result</t>
  </si>
  <si>
    <t>/global/?s=financial statement</t>
  </si>
  <si>
    <t>/global/?s=financial+results</t>
  </si>
  <si>
    <t>/global/?s=financial+results&amp;category=</t>
  </si>
  <si>
    <t>/global/?s=Food containers that are easy to recycle</t>
  </si>
  <si>
    <t>/global/?s=framework</t>
  </si>
  <si>
    <t>/global/?s=france</t>
  </si>
  <si>
    <t>/global/?s=Fulcrum+</t>
  </si>
  <si>
    <t>/global/?s=fun</t>
  </si>
  <si>
    <t>/global/?s=gang</t>
  </si>
  <si>
    <t>/global/?s=geo</t>
  </si>
  <si>
    <t>/global/?s=Gigafactories</t>
  </si>
  <si>
    <t>/global/?s=grand prize</t>
  </si>
  <si>
    <t>/global/?s=GRC</t>
  </si>
  <si>
    <t>/global/?s=green+bond</t>
  </si>
  <si>
    <t>/global/?s=holders</t>
  </si>
  <si>
    <t>/global/?s=hyddrogen</t>
  </si>
  <si>
    <t>/global/?s=hydrogen</t>
  </si>
  <si>
    <t>/global/?s=ingine&amp;category=</t>
  </si>
  <si>
    <t>/global/?s=inno</t>
  </si>
  <si>
    <t>/global/?s=intesa</t>
  </si>
  <si>
    <t>/global/?s=investor relation</t>
  </si>
  <si>
    <t>/global/?s=ir</t>
  </si>
  <si>
    <t>/global/?s=jee dong-seob</t>
  </si>
  <si>
    <t>/global/?s=Joon+Kim</t>
  </si>
  <si>
    <t>/global/?s=kang</t>
  </si>
  <si>
    <t>/global/?s=kim+jun</t>
  </si>
  <si>
    <t>/global/?s=lca</t>
  </si>
  <si>
    <t>/global/?s=LCA</t>
  </si>
  <si>
    <t>/global/?s=Life Cycle Assessment</t>
  </si>
  <si>
    <t>/global/?s=Lufeng</t>
  </si>
  <si>
    <t>/global/?s=LUFENG</t>
  </si>
  <si>
    <t>/global/?s=magrove</t>
  </si>
  <si>
    <t>/global/?s=mảngove</t>
  </si>
  <si>
    <t>/global/?s=Marek</t>
  </si>
  <si>
    <t>/global/?s=Market Kurly</t>
  </si>
  <si>
    <t>/global/?s=morethan</t>
  </si>
  <si>
    <t>/global/?s=myeong+seong</t>
  </si>
  <si>
    <t>/global/?s=net zero</t>
  </si>
  <si>
    <t>/global/?s=New s</t>
  </si>
  <si>
    <t>/global/?s=NMC 811</t>
  </si>
  <si>
    <t>/global/?s=OC</t>
  </si>
  <si>
    <t>/global/?s=Packaging Green Solution</t>
  </si>
  <si>
    <t>/global/?s=park jin</t>
  </si>
  <si>
    <t>/global/?s=plant</t>
  </si>
  <si>
    <t>/global/?s=polystyrene</t>
  </si>
  <si>
    <t>/global/?s=pop up</t>
  </si>
  <si>
    <t>/global/?s=pop up store</t>
  </si>
  <si>
    <t>/global/?s=pop-up</t>
  </si>
  <si>
    <t>/global/?s=pop-up store</t>
  </si>
  <si>
    <t>/global/?s=popup</t>
  </si>
  <si>
    <t>/global/?s=products</t>
  </si>
  <si>
    <t>/global/?s=R&amp;D=</t>
  </si>
  <si>
    <t>/global/?s=Recyclable food containers</t>
  </si>
  <si>
    <t>/global/?s=Rental housing</t>
  </si>
  <si>
    <t>/global/?s=Ryan wheeler</t>
  </si>
  <si>
    <t>/global/?s=seoul</t>
  </si>
  <si>
    <t>/global/?s=sequential</t>
  </si>
  <si>
    <t>/global/?s=silicon</t>
  </si>
  <si>
    <t>/global/?s=sk ford equivalent</t>
  </si>
  <si>
    <t>/global/?s=sk ford f-150 lightning</t>
  </si>
  <si>
    <t>/global/?s=SK Functional Polymer, SKFP</t>
  </si>
  <si>
    <t>/global/?s=SK Geo Centric to build</t>
  </si>
  <si>
    <t>/global/?s=SK On</t>
  </si>
  <si>
    <t>/global/?s=SK+BATTERY</t>
  </si>
  <si>
    <t>/global/?s=sk+ie+technology</t>
  </si>
  <si>
    <t>/global/?s=sk온</t>
  </si>
  <si>
    <t>/global/?s=SK종합화학, 친환경 발포제로 경제+사회적가치 '업그레이드'</t>
  </si>
  <si>
    <t>/global/?s=SKGC</t>
  </si>
  <si>
    <t>/global/?s=skoj</t>
  </si>
  <si>
    <t>/global/?s=solid+power</t>
  </si>
  <si>
    <t>/global/?s=solid+power*MOU&amp;category=</t>
  </si>
  <si>
    <t>/global/?s=solid+power&amp;category=</t>
  </si>
  <si>
    <t>/global/?s=solid+power+battery&amp;category=</t>
  </si>
  <si>
    <t>/global/?s=solidpower</t>
  </si>
  <si>
    <t>/global/?s=station</t>
  </si>
  <si>
    <t>/global/?s=su gil</t>
  </si>
  <si>
    <t>/global/?s=su kil</t>
  </si>
  <si>
    <t>/global/?s=The 16th Annual General Meeting of Shareholders</t>
  </si>
  <si>
    <t>/global/?s=time</t>
  </si>
  <si>
    <t>/global/?s=TIME</t>
  </si>
  <si>
    <t>/global/?s=total+energy</t>
  </si>
  <si>
    <t>/global/?s=Training</t>
  </si>
  <si>
    <t>/global/?s=Truecaller</t>
  </si>
  <si>
    <t>/global/?s=USD</t>
  </si>
  <si>
    <t>/global/?s=value creation center</t>
  </si>
  <si>
    <t>/global/?s=vietnam&amp;category=press-room</t>
  </si>
  <si>
    <t>/global/?s=waste</t>
  </si>
  <si>
    <t>/global/?s=We 9</t>
  </si>
  <si>
    <t>/global/?s=We 9 project members</t>
  </si>
  <si>
    <t>/global/?s=WPI</t>
  </si>
  <si>
    <t>/global/?s=Yadavji</t>
  </si>
  <si>
    <t>/global/?s=Yancheng</t>
  </si>
  <si>
    <t>/global/?s=молитва+спиридону+┈+Молитва+Спиридону+молитва+спиридону+молитва+на+сайте++batmanapollo.ru</t>
  </si>
  <si>
    <t>/global/?wpo_single_page_cache_purged=1</t>
  </si>
  <si>
    <t>/global/15259</t>
  </si>
  <si>
    <t>/global/20200513privacy-policy</t>
  </si>
  <si>
    <t>/global/20200513terms-and-conditions</t>
  </si>
  <si>
    <t>/global/archieves</t>
  </si>
  <si>
    <t>/global/archives/10133?ckattempt=1</t>
  </si>
  <si>
    <t>/global/archives/10460?ckattempt=1</t>
  </si>
  <si>
    <t>/global/archives/10774korean won symbol</t>
  </si>
  <si>
    <t>/global/archives/10842?ckattempt=2</t>
  </si>
  <si>
    <t>/global/archives/10872id-state-battery-company-factorial-expands-into-europe/</t>
  </si>
  <si>
    <t>/global/archives/11161chi mei sbs</t>
  </si>
  <si>
    <t>/global/archives/11475?ckattempt=1</t>
  </si>
  <si>
    <t>/global/archives/11683?preview_id=11683&amp;preview_nonce=bf6aa38ac1&amp;_thumbnail_id=11721&amp;preview=true</t>
  </si>
  <si>
    <t>/global/archives/11807?preview_id=11807&amp;preview_nonce=794e8e029c&amp;_thumbnail_id=11815&amp;preview=true</t>
  </si>
  <si>
    <t>/global/archives/11937</t>
  </si>
  <si>
    <t>/global/archives/12274</t>
  </si>
  <si>
    <t>/global/archives/12389?ckattempt=3</t>
  </si>
  <si>
    <t>/global/archives/12487</t>
  </si>
  <si>
    <t>/global/archives/12603</t>
  </si>
  <si>
    <t>/global/archives/12878?ckattempt=1</t>
  </si>
  <si>
    <t>/global/archives/13256?ckattempt=1</t>
  </si>
  <si>
    <t>/global/archives/13521, https:/news.lgensol.com/company-news/press-releases/1613/, exchange rate of around 0.00077170 USD/KRW google</t>
  </si>
  <si>
    <t>/global/archives/13521?ckattempt=1</t>
  </si>
  <si>
    <t>/global/archives/1353/200724_맹그로브_카드뉴스_07-2</t>
  </si>
  <si>
    <t>/global/archives/13595?fbclid=IwAR32ZI8yqK10RUJshF6hDn9fmqEi_n1_PSZybT-19-BuseC7Vv9qIvGUSaQ</t>
  </si>
  <si>
    <t>/global/archives/13595/6-9_900</t>
  </si>
  <si>
    <t>/global/archives/13795?ckattempt=1</t>
  </si>
  <si>
    <t>/global/archives/13795?preview_id=13795&amp;preview_nonce=dae165b9ac&amp;_thumbnail_id=13800&amp;preview=true</t>
  </si>
  <si>
    <t>/global/archives/13881</t>
  </si>
  <si>
    <t>/global/archives/14030?preview_id=14030&amp;preview_nonce=9ca378fe50&amp;_thumbnail_id=14042&amp;preview=true</t>
  </si>
  <si>
    <t>/global/archives/14065?ckattempt=1</t>
  </si>
  <si>
    <t>/global/archives/14146?ckattempt=1</t>
  </si>
  <si>
    <t>/global/archives/14179?fbclid=IwAR2AuTY0-evOSeiR0CVJOFP7BUYA-7opwgHUmTlCyKVaRnmcP06w0g7Q10w_aem_Ac8z3AGfKCwNMilQSMGFl3hHOL8T6fP_yAvi404ai4QkxZYZ2OAQGOnvy8_77xBWAoU</t>
  </si>
  <si>
    <t>/global/archives/14302?fbclid=IwAR2lVLYsxBE2XCT_5Uct4-BGNym71YfKa99-Wtuoi3PKAdz63b8AkR-sUTw_aem_AYDA3p3ssTECaVzbCMw0n7TV2CTXBeXtM_R37Fo9EcO3-i6bDHENu3rEw4VV94TVViI</t>
  </si>
  <si>
    <t>/global/archives/14309?preview_id=14309&amp;preview_nonce=29f00cb7fe&amp;_thumbnail_id=14328&amp;preview=true</t>
  </si>
  <si>
    <t>/global/archives/14309?trk=feed_main-feed-card_feed-article-content</t>
  </si>
  <si>
    <t>/global/archives/14333?trk=feed_main-feed-card_reshare_feed-article-content</t>
  </si>
  <si>
    <t>/global/archives/14354?zarsrc=31&amp;gidzl=0cX5TEjtEG06Sq5nuca_10joJt3uO603HoWHSgWpQL4JU44Z_cGn019zIN_uOZa1Hof3T6BTAab7x7Sy1W</t>
  </si>
  <si>
    <t>/global/archives/14525</t>
  </si>
  <si>
    <t>/global/archives/14688?preview_id=14688&amp;preview_nonce=f66b5e6b88&amp;_thumbnail_id=14714&amp;preview=true</t>
  </si>
  <si>
    <t>/global/archives/14766?ckattempt=2</t>
  </si>
  <si>
    <t>/global/archives/14869?preview_id=14869&amp;preview_nonce=2a61498a3e&amp;_thumbnail_id=-1&amp;preview=true</t>
  </si>
  <si>
    <t>/global/archives/14896?preview_id=14896&amp;preview_nonce=640724c10c&amp;_thumbnail_id=14949&amp;preview=true</t>
  </si>
  <si>
    <t>/global/archives/14962?preview_id=14962&amp;preview_nonce=1205e7caf6&amp;_thumbnail_id=14973&amp;preview=true</t>
  </si>
  <si>
    <t>/global/archives/15007?customize_changeset_uuid=d539017c-42b9-4a58-a3cd-4ba88467f3ce&amp;customize_theme=skinnovation_en&amp;customize_messenger_channel=preview-1</t>
  </si>
  <si>
    <t>/global/archives/15007?preview_id=15007&amp;preview_nonce=7c5ceef06e&amp;_thumbnail_id=15056&amp;preview=true</t>
  </si>
  <si>
    <t>/global/archives/15007?preview_id=15007&amp;preview_nonce=84faeeb2c4&amp;_thumbnail_id=15056&amp;preview=true</t>
  </si>
  <si>
    <t>/global/archives/15007/241a4011</t>
  </si>
  <si>
    <t>/global/archives/15067?customize_changeset_uuid=74495c38-6c88-4135-ba4a-024c1bdcc432&amp;customize_theme=skinnovation_en&amp;customize_messenger_channel=preview-1&amp;customize_autosaved=on</t>
  </si>
  <si>
    <t>/global/archives/15067?trk=feed_main-feed-card_feed-article-content</t>
  </si>
  <si>
    <t>/global/archives/15103?customize_changeset_uuid=888f304b-9600-4129-a37c-6e5a04a164a4&amp;customize_theme=skinnovation_en&amp;customize_messenger_channel=preview-0</t>
  </si>
  <si>
    <t>/global/archives/15103?customize_changeset_uuid=cb800c54-f23f-4498-a412-3cdcef5eb627&amp;customize_theme=skinnovation_en&amp;customize_messenger_channel=preview-0</t>
  </si>
  <si>
    <t>/global/archives/15103?customize_changeset_uuid=f5ef3a62-abe3-4936-857f-6c502b31903c&amp;customize_theme=skinnovation_en&amp;customize_messenger_channel=preview-0</t>
  </si>
  <si>
    <t>/global/archives/15103?customize_changeset_uuid=f7ed405f-aa69-4832-9ca4-76c7bb4786db&amp;customize_theme=skinnovation_en&amp;customize_messenger_channel=preview-0</t>
  </si>
  <si>
    <t>/global/archives/15103?preview_id=15103&amp;preview_nonce=f103018701&amp;_thumbnail_id=15129&amp;preview=true</t>
  </si>
  <si>
    <t>/global/archives/15153?preview_id=15153&amp;preview_nonce=2e4b05cf99&amp;_thumbnail_id=15160&amp;preview=true</t>
  </si>
  <si>
    <t>/global/archives/15204?ckattempt=2</t>
  </si>
  <si>
    <t>/global/archives/15208?ckattempt=1</t>
  </si>
  <si>
    <t>/global/archives/2412/201027_gmf영문_카드뉴스_06</t>
  </si>
  <si>
    <t>/global/archives/2535</t>
  </si>
  <si>
    <t>/global/archives/2761</t>
  </si>
  <si>
    <t>/global/archives/283</t>
  </si>
  <si>
    <t>/global/archives/2964</t>
  </si>
  <si>
    <t>/global/archives/3393?_x_tr_sl=en&amp;_x_tr_tl=pl&amp;_x_tr_hl=pl&amp;_x_tr_pto=sc</t>
  </si>
  <si>
    <t>/global/archives/3518</t>
  </si>
  <si>
    <t>/global/archives/3555</t>
  </si>
  <si>
    <t>/global/archives/3568</t>
  </si>
  <si>
    <t>/global/archives/3661</t>
  </si>
  <si>
    <t>/global/archives/371</t>
  </si>
  <si>
    <t>/global/archives/3820?ckattempt=1</t>
  </si>
  <si>
    <t>/global/archives/4110?zarsrc=30</t>
  </si>
  <si>
    <t>/global/archives/4110?zarsrc=31&amp;gidzl=bPZo9BCBFakHWlSXlnmtI9oCzYAa7pWSXjgc9gGVPn-5tQOcgqm_78ME_dFrJJGPrO_-8JaMf_XSiWiwJG</t>
  </si>
  <si>
    <t>/global/archives/4239</t>
  </si>
  <si>
    <t>/global/archives/4308?preview_id=4308&amp;preview_nonce=0957901965&amp;_thumbnail_id=4336&amp;preview=true</t>
  </si>
  <si>
    <t>/global/archives/4360/210309_esg_basic_카드뉴스1편_02_1180</t>
  </si>
  <si>
    <t>/global/archives/4360/210309_esg_basic_카드뉴스1편_11_1180</t>
  </si>
  <si>
    <t>/global/archives/4612?_x_tr_sl=en&amp;_x_tr_tl=ja&amp;_x_tr_hl=ja&amp;_x_tr_pto=sc</t>
  </si>
  <si>
    <t>/global/archives/4829</t>
  </si>
  <si>
    <t>/global/archives/5234?ckattempt=1</t>
  </si>
  <si>
    <t>/global/archives/542</t>
  </si>
  <si>
    <t>/global/archives/564?ckattempt=1</t>
  </si>
  <si>
    <t>/global/archives/5679</t>
  </si>
  <si>
    <t>/global/archives/5709</t>
  </si>
  <si>
    <t>/global/archives/576?ckattempt=1</t>
  </si>
  <si>
    <t>/global/archives/5892?ckattempt=1</t>
  </si>
  <si>
    <t>/global/archives/6197</t>
  </si>
  <si>
    <t>/global/archives/6216?fbclid=IwAR2dsTrk7i8QkIFrfWYme2UrUF7lnOvC6s5VOdmPFCMHPQUFl21rgU256H0</t>
  </si>
  <si>
    <t>/global/archives/6276</t>
  </si>
  <si>
    <t>/global/archives/6295</t>
  </si>
  <si>
    <t>/global/archives/6368</t>
  </si>
  <si>
    <t>/global/archives/6623?ckattempt=1</t>
  </si>
  <si>
    <t>/global/archives/6683?ckattempt=1</t>
  </si>
  <si>
    <t>/global/archives/6760?ckattempt=1</t>
  </si>
  <si>
    <t>/global/archives/7574?ckattempt=1</t>
  </si>
  <si>
    <t>/global/archives/7658</t>
  </si>
  <si>
    <t>/global/archives/7670?ckattempt=1</t>
  </si>
  <si>
    <t>/global/archives/7761?_x_tr_sl=auto&amp;_x_tr_tl=ja&amp;_x_tr_hl=zh-TW&amp;_x_tr_pto=wapp</t>
  </si>
  <si>
    <t>/global/archives/7775</t>
  </si>
  <si>
    <t>/global/archives/8216</t>
  </si>
  <si>
    <t>/global/archives/8479?ckattempt=1</t>
  </si>
  <si>
    <t>/global/archives/8487</t>
  </si>
  <si>
    <t>/global/archives/8985</t>
  </si>
  <si>
    <t>/global/archives/9157</t>
  </si>
  <si>
    <t>/global/archives/9236?_x_tr_sl=en&amp;_x_tr_tl=hi&amp;_x_tr_hl=hi&amp;_x_tr_pto=rq</t>
  </si>
  <si>
    <t>/global/archives/9236?ckattempt=1</t>
  </si>
  <si>
    <t>/global/archives/926</t>
  </si>
  <si>
    <t>/global/archives/9709?ckattempt=1</t>
  </si>
  <si>
    <t>/global/archives/9786</t>
  </si>
  <si>
    <t>/global/archives/9866</t>
  </si>
  <si>
    <t>/global/archives/9877</t>
  </si>
  <si>
    <t>/global/archives/category/ces/ces-2023?ckattempt=1</t>
  </si>
  <si>
    <t>/global/archives/category/insight/expert-voice?ckattempt=1</t>
  </si>
  <si>
    <t>/global/archives/category/press-room?customize_changeset_uuid=8ab0ad65-37e4-4cb9-9771-25031700b754&amp;customize_theme=skinnovation_en&amp;customize_messenger_channel=preview-1</t>
  </si>
  <si>
    <t>/global/archives/tag/2023-q1?ckattempt=1</t>
  </si>
  <si>
    <t>/global/archives/tag/60th-anniversary</t>
  </si>
  <si>
    <t>/global/archives/tag/太湖论坛</t>
  </si>
  <si>
    <t>/global/archives/tag/包装</t>
  </si>
  <si>
    <t>/global/archives/tag/advanced-plastic-recycling-cluster</t>
  </si>
  <si>
    <t>/global/archives/tag/ai</t>
  </si>
  <si>
    <t>/global/archives/tag/annual-general-meeting-of-shareholders</t>
  </si>
  <si>
    <t>/global/archives/tag/baas</t>
  </si>
  <si>
    <t>/global/archives/tag/battery-manufacturer</t>
  </si>
  <si>
    <t>/global/archives/tag/battery-swap-station</t>
  </si>
  <si>
    <t>/global/archives/tag/benz</t>
  </si>
  <si>
    <t>/global/archives/tag/benzene</t>
  </si>
  <si>
    <t>/global/archives/tag/bmic</t>
  </si>
  <si>
    <t>/global/archives/tag/bmr</t>
  </si>
  <si>
    <t>/global/archives/tag/ceo-interview</t>
  </si>
  <si>
    <t>/global/archives/tag/ces</t>
  </si>
  <si>
    <t>/global/archives/tag/cocos-vlog</t>
  </si>
  <si>
    <t>/global/archives/tag/eco-friendly</t>
  </si>
  <si>
    <t>/global/archives/tag/ek-energy?_x_tr_sl=en&amp;_x_tr_tl=fr&amp;_x_tr_hl=fr&amp;_x_tr_pto=sc</t>
  </si>
  <si>
    <t>/global/archives/tag/energy-efficiency</t>
  </si>
  <si>
    <t>/global/archives/tag/esg-partners</t>
  </si>
  <si>
    <t>/global/archives/tag/ethics</t>
  </si>
  <si>
    <t>/global/archives/tag/ev-battery-manufacturing</t>
  </si>
  <si>
    <t>/global/archives/tag/ev-fluid</t>
  </si>
  <si>
    <t>/global/archives/tag/f-150-lightning</t>
  </si>
  <si>
    <t>/global/archives/tag/festival</t>
  </si>
  <si>
    <t>/global/archives/tag/flexible-cover-window</t>
  </si>
  <si>
    <t>/global/archives/tag/food-truck</t>
  </si>
  <si>
    <t>/global/archives/tag/fulcrum-bioenergy</t>
  </si>
  <si>
    <t>/global/archives/tag/gangneung</t>
  </si>
  <si>
    <t>/global/archives/tag/geopolitics</t>
  </si>
  <si>
    <t>/global/archives/tag/great-music-festival</t>
  </si>
  <si>
    <t>/global/archives/tag/green-bonds?ckattempt=1</t>
  </si>
  <si>
    <t>/global/archives/tag/green-company</t>
  </si>
  <si>
    <t>/global/archives/tag/green-energy</t>
  </si>
  <si>
    <t>/global/archives/tag/happy-elephant</t>
  </si>
  <si>
    <t>/global/archives/tag/hyundai</t>
  </si>
  <si>
    <t>/global/archives/tag/ice-pack</t>
  </si>
  <si>
    <t>/global/archives/tag/iea</t>
  </si>
  <si>
    <t>/global/archives/tag/indonesia</t>
  </si>
  <si>
    <t>/global/archives/tag/international-financial-corporation</t>
  </si>
  <si>
    <t>/global/archives/tag/iscc-plus</t>
  </si>
  <si>
    <t>/global/archives/tag/ivancsa?_x_tr_sl=en&amp;_x_tr_tl=uk&amp;_x_tr_hl=uk&amp;_x_tr_pto=sc</t>
  </si>
  <si>
    <t>/global/archives/tag/joint-venture</t>
  </si>
  <si>
    <t>/global/archives/tag/korea-hydro-nuclear-power</t>
  </si>
  <si>
    <t>/global/archives/tag/korea-road-traffic-authority</t>
  </si>
  <si>
    <t>/global/archives/tag/lawsuit</t>
  </si>
  <si>
    <t>/global/archives/tag/lee-seong-jun</t>
  </si>
  <si>
    <t>/global/archives/tag/lithium-ion-battery?ckattempt=2</t>
  </si>
  <si>
    <t>/global/archives/tag/lubricants</t>
  </si>
  <si>
    <t>/global/archives/tag/market-kurly</t>
  </si>
  <si>
    <t>/global/archives/tag/material</t>
  </si>
  <si>
    <t>/global/archives/tag/ncm-9</t>
  </si>
  <si>
    <t>/global/archives/tag/net-zero-journey</t>
  </si>
  <si>
    <t>/global/archives/tag/plogging-2023</t>
  </si>
  <si>
    <t>/global/archives/tag/polonica-progressio-awards</t>
  </si>
  <si>
    <t>/global/archives/tag/promotional-event</t>
  </si>
  <si>
    <t>/global/archives/tag/renewable</t>
  </si>
  <si>
    <t>/global/archives/tag/rosewell</t>
  </si>
  <si>
    <t>/global/archives/tag/russia</t>
  </si>
  <si>
    <t>/global/archives/tag/seosan-plant</t>
  </si>
  <si>
    <t>/global/archives/tag/sf-battery</t>
  </si>
  <si>
    <t>/global/archives/tag/sk-boulevard</t>
  </si>
  <si>
    <t>/global/archives/tag/sk-engergy?_x_tr_sl=en&amp;_x_tr_tl=pt&amp;_x_tr_hl=pt-BR&amp;_x_tr_pto=sc</t>
  </si>
  <si>
    <t>/global/archives/tag/sk-hi-tech-battery-materials-poland</t>
  </si>
  <si>
    <t>/global/archives/tag/sk综合化学?ckattempt=1</t>
  </si>
  <si>
    <t>/global/archives/tag/skbmc</t>
  </si>
  <si>
    <t>/global/archives/tag/skgc-japan</t>
  </si>
  <si>
    <t>/global/archives/tag/skiet?ckattempt=2</t>
  </si>
  <si>
    <t>/global/archives/tag/skiet?ckattempt=3</t>
  </si>
  <si>
    <t>/global/archives/tag/snp</t>
  </si>
  <si>
    <t>/global/archives/tag/social-value</t>
  </si>
  <si>
    <t>/global/archives/tag/somuna</t>
  </si>
  <si>
    <t>/global/archives/tag/spaub</t>
  </si>
  <si>
    <t>/global/archives/tag/superphalt</t>
  </si>
  <si>
    <t>/global/archives/tag/terrapower</t>
  </si>
  <si>
    <t>/global/archives/tag/tra-vinh</t>
  </si>
  <si>
    <t>/global/archives/tag/tuv-rheinland</t>
  </si>
  <si>
    <t>/global/archives/tag/u-s</t>
  </si>
  <si>
    <t>/global/archives/tag/usa</t>
  </si>
  <si>
    <t>/global/archives/tag/wppo</t>
  </si>
  <si>
    <t>/global/archives/tag/z-folding</t>
  </si>
  <si>
    <t>/global/family-site-links?wpo_all_pages_cache_purged=1</t>
  </si>
  <si>
    <t>/global/privacy-polic-new</t>
  </si>
  <si>
    <t>/global/privacy-policy-new?elementor-preview=14975&amp;ver=1689839840</t>
  </si>
  <si>
    <t>/global/privacy-policy-new?elementor-preview=14975&amp;ver=1690185641</t>
  </si>
  <si>
    <t>/global/privacy-policy-new?elementor-preview=14975&amp;ver=1690185715</t>
  </si>
  <si>
    <t>/global/privacy-policy-new?elementor-preview=14975&amp;ver=1690185937</t>
  </si>
  <si>
    <t>/global/privacy-policy-new?elementor-preview=14975&amp;ver=1690185957</t>
  </si>
  <si>
    <t>/global/privacy-policy-new?elementor-preview=14975&amp;ver=1690189077</t>
  </si>
  <si>
    <t>/global/privacypolicy</t>
  </si>
  <si>
    <t>/global/terms-and-conditions-new?elementor-preview=14984&amp;ver=1690184127</t>
  </si>
  <si>
    <t>/global/terms-and-conditions?elementor-preview=94&amp;ver=1689127732</t>
  </si>
  <si>
    <t>/global/terms-and-conditions=new</t>
  </si>
  <si>
    <t>/global/who-we-are?wpo_all_pages_cache_purged=1</t>
  </si>
  <si>
    <t>/pagead/aclk?fbs_aeid=-6345441936600137728&amp;sa=L&amp;ai=CawDWHkXBZJPGLPySs8IP6KSyyA7lrbDwccPxobTSEd-b79vaDxABIMX5gntg5YKAgKAOoAGSx8y_KcgBAqkCan3Pd1z2Cj6oAwHIA4gEmAQIqgSTAk_QRj1mkFXI_xnyjjiyfndHTVSXNdkFrMGJr00C3TTJoC6aMnccy2dOTdKIVLsqeQu6NWYLTirv-MTnnfGmU3C5iBk4Wkxmrr0KBWsfMb2QhOUB_WF70tV19mynFPtomaFZ17XZ--wyKDB5oFxNf5AJlSWgpxoO28Pve0Pgo9NEcJtCj962wBMkZYVJeAAFIpmojNuF4Naftos5q8za-NYEGbZDGeixRD6m-eZz_Kpwj5v1r43PBL2VC-eunhCmle-nxmOfGIy4WqZCsW8-v5pyblbVdjP2IPpCNw72XR-KfAq9sAN0tLZVFeLsmuP1uXgkJasxVo59ZPRfBw3bbYl-7lkCIIXJyOo5OAg0PvRe-Bw4wATigeKZwASIBbqnmPxLkAYBoAYC2AYCgAeS_5yfBIgHAZAHApgHAagH2baxAqgHjs4bqAeT2BuoB-6WsQKoB_6esQKoB6SjsQKoB9XJG6gHpr4bqAeaBqgH89EbqAeW2BuoB6qbsQKoB4OtsQKoB_-esQKoB9-fsQLYBwHqBxAI6c3Tlpj8mKNKEB8YASABoAjnnwGwCALSCBcIABACGEoyAQA6B5_QgICAgARIvf3BOpoJLGh0dHBzOi8vc2tpbm5vbmV3cy5jb20vZ2xvYmFsL2FyY2hpdmVzLzE1MjA0sQkLsyXHxBEDb4AKApgLAcgLAbgMAdgTAoIUJRojbW9iaWxlYXBwOjoyLWNvbS5wbGF5aXQudmlkZW9wbGF5ZXLQFQH4FgGAFwE&amp;ae=2&amp;num=1&amp;cid=CAQSmAEAaQJSVjrZ3L4vEQr0tYLjWaV3jcLag8NmlsB7zuYaQhfTxFchuHcAOGYyuVlyK5HdHE9TMNTN8gdZxywEowb_l4MvDyg7Z1MqJlz1IFFYma13svBPN6-Pr1GAiAYw-TEEwbVfZRLfxQV42NcwmanUFg4gdzsr6kcLex-LmnRMTzdOEwoUHlvrUnK-GmXqC8RSBFZSAJz5CxgB&amp;client=ca-app-pub-1073974549108533&amp;rf=1&amp;nx=106&amp;ny=399&amp;mb=1&amp;nb=49&amp;ms=CoACztU-ZyInZr5JNFZ83COD-2Y9gDLE07TNSd3z4_sa6GQWNi4Q1OXrqUiUzTndSUpdlIZVEdoKjClLJrShhwSTC4RUkQjXMUtpAt4CcgqUzH4_39U2Nr8kMaI5Qm_GALw1qHMdzm0FTmkCEKN8mjpzKNxsK6m1ugFXKR4pJ-UzwGCTx3AnlwivJJTYxyQXdT2gRsGnHlICtbuUrPLXM9jbeH1p6aUyQDFiYJhv92qc46nOyu0LWX6NfvkcRQ_a2QXZlovW1h_gf7hp_oIhU4qnPLMNQTjTMMv5oKm6QYJlet9S7fQ5HAb6EG638x5Ifxwq47y_5x2A1UH6anOOS3mJ5QqAAumQ_PHpc1oKTbuRVWUAmp27uR-jQx_pzPzjBtRlhAuudoQ1TzCz_uoKFxekwpkx7nWpPGe84s4dQVPn5U1ogP4VUimDPCQ7DV2wH_SUERJrbHDvYwhRRZt7qGhlyz6yePYcmL1aJZxUhcOTUBmbjfC4KmRY_A2e4KeuqRdb40O1YsRSzayJ2lJ4P102cBywRqn442VH75-yYwVDp5LI8TLr7Q7-8pSNWpXyqm0mFDlKEF_rH8JHF9lPKOJ5Inr_iYF6l3IG9WURtaqF-RPEqK-1YUWgZBsX92eesohbTjdWp4ezrFJImBt2yIxlWxXp60h8JBM_5oBdUx8KAjWjXPsSEPRRt39RMPVVwRwbsSn3jX4&amp;dct=1&amp;dblrd=1&amp;sig=AOD64_2ILLOAsOOaXiPO_2KkWf427oQmQg&amp;adurl=https://skinnonews.com/global/archives/15204</t>
  </si>
  <si>
    <t>/pagead/aclk?sa=L&amp;ai=C5fA_FuOuZJn3Ksy0vcAP4uSggAyM0N3QcZDKj6X6EZCSyePCARABIJCd1DJg5YKAgLwOoAGSx8y_KcgBAqkCFNP4G2eqCj6oAwHIA4gEmAQIqgSuAk_Q4sAFoKHt2E5t2H7dQdRaFWRgRSw2nlatYPa-cfNX-9HySWkWg-fIEB6sAsakUDnPi9So_KIkao2AkQVnXwD-_6IzQXYrCWI5TkIfSqAeMmlClDFALF6pEnLv1N_gyyjpWWG4Rq76pvLGTOpNG9tpBcNKNznszLNKwqFOlEBBdIxBF008UxOPn4tczVlr3V_cnYNZVNRxVRZ-gWsFMdzOS7ZvzTtDU99XJsQbmOwNrTw0hxW0F4MEo_28voF01locOFmc58BPbOjTWicr-IqKcK-l1g2U1iGjTR4SEYGjtosi7oRvsBrFplwud1TzwcWJiHtUvUEyYurKlZ2Lx5NKSo-hey-JMf9g2E3Emu1vOpmQ5DAklW4Gwqcft5K3zN8iRPFP1QTRKe6DTYitwATaq-_-twSIBZuCxuBLkAYBoAYC2AYCgAeS_5yfBIgHAZAHApgHAagHjs4bqAeT2BuoB-6WsQKoB_6esQKoB6SjsQKoB9XJG6gHpr4bqAeaBqgH89EbqAeW2BuoB6qbsQKoB4OtsQKoB_-esQKoB9-fsQLYBwGgCO6fAbAIAtIIFwgAEAIYSjIBADoHn9CAgICABEi9_cE6sQmZCNcfHpygxYAKApgLAcgLAbgMAdgTAoIULhosbW9iaWxlYXBwOjoyLWNvbS5kaWZmZXJlbmNldGVuZGVyd2hpdGUuc2tpcnTQFQH4FgGAFwE&amp;ae=2&amp;num=1&amp;cid=CAQSmAEAaQJSVgXopDP8-FVxIwSkhyXCgiC-t0ZuZscnyGxzjdKrrPJn0UDg2ox5SEQwU3_jVzbAdzFNw3LmeDtsnjouncsxcmwQR--dA6SRSk_1B9GUrgby4tk8Paq3XbmmmlO9uJICw0y86zK-ixRPAwOeEg0xZUwyU4t92ID1SzWlnU3b8U4ftTB_swbi8vjieewnDt2FqMPDKxgB&amp;sig=AOD64_01ukM-rANdjB_9lpX53EICdS99UQ&amp;client=ca-app-pub-8152086334016369&amp;rf=1&amp;nb=49&amp;adurl=https://skinnonews.com/global/archives/14766</t>
  </si>
  <si>
    <t>/pagead/aclk?sa=L&amp;ai=CeqzRsr20ZJCWPMGOpt8P5-ykkAqIs4TacZDKj6X6EcSQtZbcARABIPz972xg5YKAgKAOoAGSx8y_KcgBAqkCodi2l6ojCz6oAwHIA4gEmAQIqgS1Ak_QcrAGqWUonpv_rgNywNbAZs4YKE1yKUu2GQi9KYR5I20NvX1mE3_tYRKtbpCDXQGSP1lIg9j94dkJ03_E_1Wy4W47F129tP6HsJuEYiAvJXCr_ISUSRRKtPPTrnZ9Iyhe_u3e-51c8zPyfi4iT0teZfMzNKbL1FbGHV8YVZcLaE4QqumtRY0CatJ9p2n0sul3nO4AtgITHinTX4aaywZ20E9WCgsNlVkFXGiH5DckMOXqHwQOKmZhnEdFoW9nIkrkN_XTpwSn-2VzFq4dccSMUUIHGhIelxaPDzCbi6ROzYTmuvM3U9aDeSQdg7rr9rvMAfalnFROmekLcTihKHBvUvadAKSlhRYWRgA4XBzY2pTsZ5eaOmLgfER9na0D62GNwFg9k_z8n7DfXTzbNlFWwGmLJ8AE2qvv_rcEiAWbgsbgS5AGAaAGAtgGAoAHkv-cnwSIBwGQBwKYBwGoB47OG6gHk9gbqAfulrECqAf-nrECqAeko7ECqAfVyRuoB6a-G6gHmgaoB_PRG6gHltgbqAeqm7ECqAeDrbECqAf_nrECqAffn7EC2AcBoAjnnwGwCALSCBgIABACGEoyAQA6CJ_QgICAgAQQSL39wTqxCZkI1x8enKDFgAoCmAsByAsBuAwB2BMCghQbGhltb2JpbGVhcHA6OjItY29tLmxpdmUuaGV50BUB-BYBgBcB&amp;ae=2&amp;num=1&amp;cid=CAQSmAEAaQJSVruw6dAHECmWkx7OJ7L6EFAFKUsmx9KYWa_-1HTrtf668giCxF1tnz0pc1UEkQ71xHTYlReiMQQ7kr8bC8hbu4i7iBcYW7Zw4Q_W1i4AiUNBAS_-RWfmbdBAwAph7cOfwk0x-DDeah_pF8-k3whUfWTA4FXUCjYDeJtRdw58F8h_IRA51B-hjDQHkXf4FcWWQ2RBqxgB&amp;sig=AOD64_2CfKPntKDVpyOBo7b9687OfKN9-w&amp;client=ca-app-pub-9161924326164168&amp;rf=1&amp;nb=8&amp;adurl=https://skinnonews.com/global/archives/14766</t>
  </si>
  <si>
    <t>/pagead/aclk?sa=L&amp;ai=Cfq0UI86yZAy314zMD_PokuAI3-aF03GQyo-l-hH3zILYkg4QASCZyM1WYOWS6IPYDqABksfMvynIAQKpAqHYtpeqIws-qAMByAOIBJgECKoEygJP0PwnBpRz1GEZiKjWXKGyAllfO_skxrV_YCc8QxyfKyQW4erdUApDI-NgA9aI7HdoRjUhTB3knqu9gfppFNURmS5YbLG2fpRJ3DeIVEUxnUU9Swud3FIHvKeYb866hNej07AHjwt_VRg5Ws9XDCmzin6cNTAp4N4PhxF0qwvjwlhiobjJhJBJKvxVdFdCDEvo9EMfAuNnQaMFY0N9dPjTnksnCxwkld6MbuUBFBx-cr7wcNXtQzB6rsfVrtgoo2rhtEfXdnk7kjNmWP1YOjeuNwA-N3XOWplzvKMRAEA7QM50MfiTBLW5k-i3nyYcQYCscCJeLXiADLFvUqKBHjGZQPPJTnwWlKxAzaE6CW7liS2xx6P7JfWIrgDEOOywCfLSe6YlpCJYl3UcRvNCzyEN3MzC_30wZQY49woLTKrjAiZuCoUgKIfP7tPABNqr7_63BIgFm4LG4EuQBgGgBgLYBgKAB5L_nJ8EmAcBqAeOzhuoB5PYG6gH7paxAqgH_p6xAqgHpKOxAqgH1ckbqAemvhuoB5oGqAfz0RuoB5bYG6gHqpuxAqgHg62xAqgH_56xAqgH35-xAtgHAaAIwcE9sAgC0ggaCIhhEAEYXzIDioIBOgeAwICAgIAISL39wTqxCZkI1x8enKDFgAoCmAsByAsBuAwB2BMCghQ6Gjhtb2JpbGVhcHA6OjItY29tLmlibS5vZmZyb2FkLm1vdW50YWluLnRydWNrLmRyaXZlci5nYW1lc9AVAfgWAYAXAQ&amp;ae=2&amp;num=1&amp;cid=CAQSKQBpAlJWZF276JeiRAgKvHhLERkqbQ-dzW8ZCc_C_pSqM7-QbfgyaZ8SGAE&amp;sig=AOD64_0NpYKkC9Qt_cdpx6zigUgi8DvpjQ&amp;client=ca-app-pub-7251858783671132&amp;rf=1&amp;nb=8&amp;adurl=https://skinnonews.com/global/archives/14766</t>
  </si>
  <si>
    <t>/pagead/aclk?sa=L&amp;ai=Col6CsFioZKedHZTmowOjpIaQBeWS_sJxkMqPpfoRrvnV2JUOEAEg96jofmDl8ueD1A6gAZLHzL8pyAECqQLdbPFuJVQKPqgDAcgDiASYBAiqBKACT9B4rVSwPxJX-2IiJ56_gCRAjnQyx_nOSp5FilSw9XmY-oxEh2Sl-6mUB-RSCe1HBkCmRjtvDnleFHCyMeOICrd7VnJO3eXs43UszUoew6wPOnTIf0fR37ztbkQx-1OUH-onI3YLqBcCjshsqOT2_YKVv4rIk10PmRouN5cJMxOkGr-TycuDryUlWHryx_zbA7ZRE-8U1KgvO4xwraGNvR9N4SWz1b1nE4UonSV9UZUaEAe3mGwFWSbsmdlXN-42V-NdrRTJK7GnOSw6wVUkmOR1wSg_FeHVF7qr4LVg48_uOJE9_CLszX1Ac6U45jtdNEnsJ8OH1E5D4lTc1IHWiDzV4-y_viosqTnyf94XHSUKB7E_KxQ2NTd7gAJo7ibXwATaq-_-twSIBZuCxuBLkAYBoAYC2AYCgAeS_5yfBIgHAZAHApgHAagHjs4bqAeT2BuoB-6WsQKoB_6esQKoB6SjsQKoB9XJG6gHpr4bqAeaBqgH89EbqAeW2BuoB6qbsQKoB4OtsQKoB_-esQKoB9-fsQLYBwGgCL3BPbAIAtIIFwgAEAIYSjIBADoHn9CAgICABEi9_cE6sQmZCNcfHpygxYAKApgLAcgLAaIMCCoGCgTDsLECuAwB2BMCghQpGidtb2JpbGVhcHA6OjItY29tLm1hc3Quc3RhdHVzLnZpZGVvLmVkaXTQFQH4FgGAFwE&amp;ae=2&amp;num=1&amp;cid=CAQSmAEAaQJSVqpjfCt4-n7fvnV241PCidXh_0ZCe0ncwM9d1EvbDUOqrT-HKm67VgV7ZFuYOiayOnCG-FzpskVslN4MDze8TPm5Mnvhzyxl6nfYUh1g0niWeZVdkYPgNficCmvu6k5HqpVzIu_4hZwfyGF8_bUVjQ7IRZh2E1hIxC3Fo-roMkBMXj2DMZf3j9n1-sEN0VVKCQUC3RgB&amp;sig=AOD64_2XedUtj8ApKAORYSrqgIOQg5lLtw&amp;client=ca-app-pub-4646434874747990&amp;rf=1&amp;nb=8&amp;adurl=https://skinnonews.com/global/archives/14766</t>
  </si>
  <si>
    <t>/pagead/aclk?sa=L&amp;ai=CrFotuUTBZKmKCcToqAGx2qnoCeWtsPBxw_GhtNIR6te15Y4OEAEghvOCUWDlwuSDpA6gAZLHzL8pyAECqQJqfc93XPYKPqgDAcgDiASYBAiqBLMCT9BlVRmrErt_O-5VY6xEttmUGBSSoMPjmcSCbz_0r5PpyKc99fSwDYNjpM3pPn5xMA54Z4MKl8A9n1Key7ydXaSSnH2sh7bOywIflD9haKPVhtacs0Zec-uBfYuiWWq-YOTCWI_NLeVoaa7WwMHH8eMaKLP2Jpx6tvx6MDYihl0ZPsUtlKz5YhhkvWVdO1d7f3TGynD1SwOqW-H1ZfpOd19YUjiDQfVexC8K_mNxKBmJK-lQB_Iy6NXr6DPBGX21uEdmuiBZPJXZ4pDm0UpcjDs7x_toijz5jCenm5B7oXUdrTWj5ZtUkgrsuEjDymRPntDU03YkQQc2fTLctaRQV1th1xti-Lidq6HizDBnPaZ4FtM6Jj8ThiZRWn66zikl2wxb__1EIXloOLD1-DQiW-yzgcAE4oHimcAEiAW6p5j8S5AGAaAGAtgGAoAHkv-cnwSIBwGQBwKYBwGoB9m2sQKoB47OG6gHk9gbqAfulrECqAf-nrECqAeko7ECqAfVyRuoB6a-G6gHmgaoB_PRG6gHltgbqAeqm7ECqAeDrbECqAf_nrECqAffn7EC2AcBoAiHwT2wCALSCBcIABACGEoyAQA6B5_QgICAgARIvf3BOrEJC7Mlx8QRA2-ACgKYCwHICwG4DAHYEwKCFC0aK21vYmlsZWFwcDo6Mi12aWRlb3BsYXllci5wbGF5aXQubXVzaWNwbGF5ZXLQFQH4FgGAFwE&amp;ae=2&amp;num=1&amp;cid=CAQSmAEAaQJSVlzWtkpk9ZEFZquR40r_45HHwkXikf2xkE6a1k1oO2Usmu98f7rSmynJvjcPcT4vFHshKhctZ1fO6s5QEy3LjEYqwHcceRmkQqIWkH-C6tEA60tNn4F5oZEVVNTSy8148Z6yQAAE2UwNksOpi29Z1xDoeCG2fhLXE7SfCu2EbRRtxfHeKn2h6_EAh1C_NpMgBuCSwxgB&amp;sig=AOD64_0KUSQTckMePIY0LeG9FDV9YKZ9qw&amp;client=ca-app-pub-4310459535775382&amp;rf=1&amp;nb=49&amp;adurl=https://skinnonews.com/global/archives/15204</t>
  </si>
  <si>
    <t>/pagead/aclk?sa=L&amp;ai=CVmfJgYOtZJWxO4Or9wXHxLKIBPCm6s1xkMqPpfoRmerJ8YAJEAEg1_PTIWDliumD4A6gAZLHzL8pyAECqQI2lYTe4o4KPqgDAcgDiASYBAiqBKwCT9BLhvmoscSt66sIBlCrNXc5JiA7kjWHp3DlnUgrxYXxYE-1mXONlz6AvCv41hIQ2WEqcqv2dwH72ksl2KrajTHESMzSrg1Gw_2EbeyHoZMgvg_RyoH6xlDt2BeUMLibpCE0eGoWp59PO6JYbdZe3S6sSMgPqvg6W5-PpclXkhYQT1BloYsBc-PMscpp1ZNNhZ-ER2e_2y_JJYmlqCNmeTmfORgIw-h3Qvq3Rh9NWoER1uRoKYxr1Q5WN2RHKzvfPjfhRiL_6RUROjRIe6uyuMm91EK499vS6ITrPlJFsxQL1tVC1CYMk_SkOSwiBGowPa9x0_xqkWjVL2KHFT2-x8w2yb4rRzjtVm6-Ap22gkL-PewUXWaIMf08vpTIwaccIZYEQ9pdc5mkKEVjwATaq-_-twSIBZuCxuBLkAYBoAYC2AYCgAeS_5yfBJgHAagHjs4bqAeT2BuoB-6WsQKoB_6esQKoB6SjsQKoB9XJG6gHpr4bqAeaBqgH89EbqAeW2BuoB6qbsQKoB4OtsQKoB_-esQKoB9-fsQLYBwGgCNDBPbAIAtIIIAiAoYBAEAEYXjIEi4CADjoKn9CAgICAhIAQEEi9_cE6sQmZCNcfHpygxYAKApgLAcgLAbgMAdgTAoIUJBoibW9iaWxlYXBwOjoyLWNvbS5pbW8uYW5kcm9pZC5pbW9pbdAVAfgWAYAXAQ&amp;ae=2&amp;num=1&amp;cid=CAQShgEAaQJSVpOANUIGq5H9-YPp6SQfgOIvhUmtosHp57v_MSF_OhK6PwzjAVr0ED8i9Qzx1SEHGxWXYyCCP6_4qfX-gA_-HOYoVPCPbs9-XKkXFJaJvnLWM1aehYCvjHRNDNcquVuMq99jCQnAGFx3S4i67QaragrI87Kq3xudeDu89r9wMLwIMxgB&amp;sig=AOD64_31nlHxzf37BKcri5yybbG3fPFObw&amp;client=ca-app-pub-5136333382830872&amp;rf=1&amp;nb=49&amp;adurl=https://skinnonews.com/global/archives/14766</t>
  </si>
  <si>
    <t>/proxy_u/en-ru.ru.2199233e-64c77663-19704953-74722d776562/https/skinnonews.com/global/archives/12106</t>
  </si>
  <si>
    <t>/search?q=cache:s1bxWmlS2bcJ:https://skinnonews.com/global/archives/tag/jee-dong-seob&amp;cd=10&amp;hl=en&amp;ct=clnk&amp;gl=in</t>
  </si>
  <si>
    <t xml:space="preserve">SK On opens Battery Safety Evaluation Center </t>
    <phoneticPr fontId="7" type="noConversion"/>
  </si>
  <si>
    <t>SK On opens Battery Safety Evaluation Center 
[Inno Info] From M to E, what you should know about Mangrove</t>
    <phoneticPr fontId="7" type="noConversion"/>
  </si>
  <si>
    <t>[Inno Info] From M to E, what you should know about Mangrove</t>
    <phoneticPr fontId="7" type="noConversion"/>
  </si>
  <si>
    <t>http://skinnonews.com/global/archives/14858</t>
    <phoneticPr fontId="7" type="noConversion"/>
  </si>
  <si>
    <t>http://skinnonews.com/global/archives/14869</t>
    <phoneticPr fontId="7" type="noConversion"/>
  </si>
  <si>
    <t>http://skinnonews.com/global/archives/14896</t>
    <phoneticPr fontId="7" type="noConversion"/>
  </si>
  <si>
    <t>http://skinnonews.com/global/archives/14962</t>
    <phoneticPr fontId="7" type="noConversion"/>
  </si>
  <si>
    <t>http://skinnonews.com/global/archives/15007</t>
    <phoneticPr fontId="7" type="noConversion"/>
  </si>
  <si>
    <t>http://skinnonews.com/global/archives/15067</t>
    <phoneticPr fontId="7" type="noConversion"/>
  </si>
  <si>
    <t>http://skinnonews.com/global/archives/15103</t>
    <phoneticPr fontId="7" type="noConversion"/>
  </si>
  <si>
    <t>http://skinnonews.com/global/archives/15153</t>
    <phoneticPr fontId="7" type="noConversion"/>
  </si>
  <si>
    <t>http://skinnonews.com/global/archives/15204</t>
    <phoneticPr fontId="7" type="noConversion"/>
  </si>
  <si>
    <t>http://skinnonews.com/global/archives/15208</t>
    <phoneticPr fontId="7" type="noConversion"/>
  </si>
  <si>
    <t>http://skinnonews.com/global/archives/15259</t>
    <phoneticPr fontId="7" type="noConversion"/>
  </si>
  <si>
    <t>23년 7월</t>
  </si>
  <si>
    <t>Lebanon</t>
  </si>
  <si>
    <t>Oman</t>
  </si>
  <si>
    <t>Albania</t>
  </si>
  <si>
    <t>Zimbabwe</t>
  </si>
  <si>
    <t>Cyprus</t>
  </si>
  <si>
    <t>Croatia</t>
  </si>
  <si>
    <t>Benin</t>
  </si>
  <si>
    <t>Nauru</t>
  </si>
  <si>
    <t>Isle of Man</t>
  </si>
  <si>
    <t>Uruguay</t>
  </si>
  <si>
    <t>Dominican Republic</t>
  </si>
  <si>
    <t>Montenegro</t>
  </si>
  <si>
    <t>Cayman Islands</t>
  </si>
  <si>
    <t>Bahrain</t>
  </si>
  <si>
    <t>Mauritania</t>
  </si>
  <si>
    <t>Ecuador</t>
  </si>
  <si>
    <t>SK On 안전센터</t>
    <phoneticPr fontId="7" type="noConversion"/>
  </si>
  <si>
    <t>SK 이노베이션 23년 2분기 실적 보도자료</t>
    <phoneticPr fontId="7" type="noConversion"/>
  </si>
  <si>
    <t>Vietnam</t>
    <phoneticPr fontId="7" type="noConversion"/>
  </si>
  <si>
    <t>베트남</t>
    <phoneticPr fontId="7" type="noConversion"/>
  </si>
  <si>
    <t>23년 07월</t>
    <phoneticPr fontId="7" type="noConversion"/>
  </si>
  <si>
    <t>SK Bio Pharmaceuticals</t>
    <phoneticPr fontId="7" type="noConversion"/>
  </si>
  <si>
    <t>07/01/2023</t>
  </si>
  <si>
    <t>07/02/2023</t>
  </si>
  <si>
    <t>07/03/2023</t>
  </si>
  <si>
    <t>07/04/2023</t>
  </si>
  <si>
    <t>07/05/2023</t>
  </si>
  <si>
    <t>07/06/2023</t>
  </si>
  <si>
    <t>07/07/2023</t>
  </si>
  <si>
    <t>07/08/2023</t>
  </si>
  <si>
    <t>07/09/2023</t>
  </si>
  <si>
    <t>07/10/2023</t>
  </si>
  <si>
    <t>07/11/2023</t>
  </si>
  <si>
    <t>07/12/2023</t>
  </si>
  <si>
    <t>07/13/2023</t>
  </si>
  <si>
    <t>07/14/2023</t>
  </si>
  <si>
    <t>07/15/2023</t>
  </si>
  <si>
    <t>07/16/2023</t>
  </si>
  <si>
    <t>07/17/2023</t>
  </si>
  <si>
    <t>07/18/2023</t>
  </si>
  <si>
    <t>07/19/2023</t>
  </si>
  <si>
    <t>07/20/2023</t>
  </si>
  <si>
    <t>07/21/2023</t>
  </si>
  <si>
    <t>07/22/2023</t>
  </si>
  <si>
    <t>07/23/2023</t>
  </si>
  <si>
    <t>07/24/2023</t>
  </si>
  <si>
    <t>07/25/2023</t>
  </si>
  <si>
    <t>07/26/2023</t>
  </si>
  <si>
    <t>07/27/2023</t>
  </si>
  <si>
    <t>07/28/2023</t>
  </si>
  <si>
    <t>07/29/2023</t>
  </si>
  <si>
    <t>07/30/2023</t>
  </si>
  <si>
    <t>07/31/2023</t>
  </si>
  <si>
    <t>SK On opened Battery Safety Evaluation Center</t>
  </si>
  <si>
    <t>SK On opened Battery Safety Evaluation Center</t>
    <phoneticPr fontId="7" type="noConversion"/>
  </si>
  <si>
    <t>SK Innovation Q2 2023 Financial Results</t>
  </si>
  <si>
    <t>SK Innovation Q2 2023 Financial Results</t>
    <phoneticPr fontId="7" type="noConversion"/>
  </si>
  <si>
    <t>50K followers event poll</t>
  </si>
  <si>
    <t>50K followers event poll</t>
    <phoneticPr fontId="7" type="noConversion"/>
  </si>
  <si>
    <t>50K followers event page</t>
  </si>
  <si>
    <t>50K followers event page</t>
    <phoneticPr fontId="7" type="noConversion"/>
  </si>
  <si>
    <t>The International Day for the Conservation of the Mangrove.</t>
  </si>
  <si>
    <t>The International Day for the Conservation of the Mangrove.</t>
    <phoneticPr fontId="7" type="noConversion"/>
  </si>
  <si>
    <t>The Eco Heroes Puppet Show ep.2</t>
  </si>
  <si>
    <t>The Eco Heroes Puppet Show ep.2</t>
    <phoneticPr fontId="7" type="noConversion"/>
  </si>
  <si>
    <t>Morethan received a global Life Cycle Assessment (LCA) certificate</t>
  </si>
  <si>
    <t>Morethan received a global Life Cycle Assessment (LCA) certificate</t>
    <phoneticPr fontId="7" type="noConversion"/>
  </si>
  <si>
    <t>Congratulations SK On SK battery America for SK Boulevard</t>
  </si>
  <si>
    <t>Congratulations SK On SK battery America for SK Boulevard</t>
    <phoneticPr fontId="7" type="noConversion"/>
  </si>
  <si>
    <t>Interview of Lee Bok-hee, a new Independent Director of SK Innovation</t>
  </si>
  <si>
    <t>Interview of Lee Bok-hee, a new Independent Director of SK Innovation</t>
    <phoneticPr fontId="7" type="noConversion"/>
  </si>
  <si>
    <t>Congratulations to the 1st anniversary of BlueOval SK</t>
  </si>
  <si>
    <t>Congratulations to the 1st anniversary of BlueOval SK</t>
    <phoneticPr fontId="7" type="noConversion"/>
  </si>
  <si>
    <t>SK energy is opening SK Liquor Station, under the theme of a city-pop gas-station pub</t>
  </si>
  <si>
    <t>SK energy is opening SK Liquor Station, under the theme of a city-pop gas-station pub</t>
    <phoneticPr fontId="7" type="noConversion"/>
  </si>
  <si>
    <t>Meet Chairman Park Jin-Hei, who was appointed as Chairman of board of directors (BOD)</t>
  </si>
  <si>
    <t>Meet Chairman Park Jin-Hei, who was appointed as Chairman of board of directors (BOD)</t>
    <phoneticPr fontId="7" type="noConversion"/>
  </si>
  <si>
    <t>Excited to see how the construction is taking shape, and congrats BlueOval SK, LLC</t>
  </si>
  <si>
    <t>Excited to see how the construction is taking shape, and congrats BlueOval SK, LLC</t>
    <phoneticPr fontId="7" type="noConversion"/>
  </si>
  <si>
    <t xml:space="preserve">A walk around </t>
  </si>
  <si>
    <t xml:space="preserve">A walk around </t>
    <phoneticPr fontId="7" type="noConversion"/>
  </si>
  <si>
    <t>The 12th World Choir Games held in Gangneung</t>
  </si>
  <si>
    <t>The 12th World Choir Games held in Gangneung</t>
    <phoneticPr fontId="7" type="noConversion"/>
  </si>
  <si>
    <t>Tasty Inno Life</t>
  </si>
  <si>
    <t>Tasty Inno Life</t>
    <phoneticPr fontId="7" type="noConversion"/>
  </si>
  <si>
    <t>클릭</t>
    <phoneticPr fontId="7" type="noConversion"/>
  </si>
  <si>
    <t>클릭률</t>
    <phoneticPr fontId="7" type="noConversion"/>
  </si>
  <si>
    <t>2023. 9. 5.</t>
  </si>
  <si>
    <t>★SK Innovation 광고 집행_(2022년 6월~12월)★</t>
  </si>
  <si>
    <t>캠페인 시작일</t>
    <phoneticPr fontId="7" type="noConversion"/>
  </si>
  <si>
    <t>미국</t>
  </si>
  <si>
    <t>G</t>
    <phoneticPr fontId="7" type="noConversion"/>
  </si>
  <si>
    <t>H</t>
    <phoneticPr fontId="7" type="noConversion"/>
  </si>
  <si>
    <t>환율</t>
  </si>
  <si>
    <t>확인한 날짜</t>
  </si>
  <si>
    <t>확인한 시간</t>
  </si>
  <si>
    <t>이 때 환율</t>
  </si>
  <si>
    <t>-</t>
    <phoneticPr fontId="7" type="noConversion"/>
  </si>
  <si>
    <t>분리막</t>
    <phoneticPr fontId="7" type="noConversion"/>
  </si>
  <si>
    <t>스폰서_게시물_참여_2023년 9월 19일</t>
  </si>
  <si>
    <t>2023. 9. 19.</t>
  </si>
  <si>
    <t>2023. 10. 3.</t>
  </si>
  <si>
    <t>Boost_게시물_브랜드 인지도_독일_2023년 9월 19일 ~10월 3일</t>
  </si>
  <si>
    <t>Boost_분리막 콘텐츠_브랜드 인지도_미국_2023년 9월 19일~10월3일</t>
  </si>
  <si>
    <t>Boost_게시물_콘텐츠 광고_말레이시아_0925~1002</t>
  </si>
  <si>
    <t>2023. 9. 25.</t>
  </si>
  <si>
    <t>2023. 10. 2.</t>
  </si>
  <si>
    <t>브라질 거주자</t>
  </si>
  <si>
    <t>브라질 거주자</t>
    <phoneticPr fontId="7" type="noConversion"/>
  </si>
  <si>
    <t>SKEO 중국 17/03광구</t>
    <phoneticPr fontId="7" type="noConversion"/>
  </si>
  <si>
    <t>1000명당 노출비용 (CPM)</t>
    <phoneticPr fontId="7" type="noConversion"/>
  </si>
  <si>
    <t>콘텐츠 광고</t>
  </si>
  <si>
    <t>팔로워 광고</t>
  </si>
  <si>
    <t>9차 팔로워 광고</t>
    <phoneticPr fontId="7" type="noConversion"/>
  </si>
  <si>
    <t>영국</t>
  </si>
  <si>
    <t>스폰서_게시물_참여_2023년 11월 1일</t>
  </si>
  <si>
    <t>2023. 11. 1.</t>
  </si>
  <si>
    <t>2023. 12. 1.</t>
  </si>
  <si>
    <t>2023. 12. 8.</t>
  </si>
  <si>
    <t>플라스틱 리사이클링_문서광고_프랑스_1201~1208</t>
  </si>
  <si>
    <t>플라스틱 리사이클링_문서광고_미국_1201~1208</t>
  </si>
  <si>
    <t>플라스틱 리사이클링_영국_1201~1208</t>
  </si>
  <si>
    <t>프랑스</t>
  </si>
  <si>
    <t>플라스틱 리사이클링</t>
    <phoneticPr fontId="7" type="noConversion"/>
  </si>
  <si>
    <t>SKGC Conscious fashion</t>
    <phoneticPr fontId="7" type="noConversion"/>
  </si>
  <si>
    <t>2023. 12. 21.</t>
  </si>
  <si>
    <t>2023. 12. 25.</t>
  </si>
  <si>
    <t>[SKGC conscious fashion]콘텐츠광고_미국_1221~1225</t>
  </si>
  <si>
    <t>멕시코_팔로워광고_1201~1225</t>
  </si>
  <si>
    <t>독일_팔로워광고_1201~1231</t>
  </si>
  <si>
    <t>인도_팔로워광고_1201~1225</t>
  </si>
  <si>
    <t>브라질_팔로워광고_12/12~12/25</t>
  </si>
  <si>
    <t>2023. 12. 31.</t>
  </si>
  <si>
    <t>2023. 12. 12.</t>
  </si>
  <si>
    <t>멕시코 거주자</t>
  </si>
  <si>
    <t>멕시코 거주자</t>
    <phoneticPr fontId="7" type="noConversion"/>
  </si>
  <si>
    <t>독일 거주자</t>
  </si>
  <si>
    <t>독일 거주자</t>
    <phoneticPr fontId="7" type="noConversion"/>
  </si>
  <si>
    <t>12월 01일</t>
  </si>
  <si>
    <t>12월 25일</t>
  </si>
  <si>
    <t>12월 31일</t>
  </si>
  <si>
    <t>12월 12일</t>
  </si>
  <si>
    <t>12월 08일</t>
  </si>
  <si>
    <t>12월 21일</t>
  </si>
  <si>
    <t>1175976이 정확함</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</si>
</sst>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2" formatCode="_-&quot;₩&quot;* #,##0_-;\-&quot;₩&quot;* #,##0_-;_-&quot;₩&quot;* &quot;-&quot;_-;_-@_-"/>
    <numFmt numFmtId="41" formatCode="_-* #,##0_-;\-* #,##0_-;_-* &quot;-&quot;_-;_-@_-"/>
    <numFmt numFmtId="176" formatCode="#,##0_ "/>
    <numFmt numFmtId="177" formatCode="_-* #,##0_-;\-* #,##0_-;_-* &quot;-&quot;_-;_-@"/>
    <numFmt numFmtId="178" formatCode="yy\/m\/d"/>
    <numFmt numFmtId="179" formatCode="mm&quot;월&quot;\ dd&quot;일&quot;"/>
    <numFmt numFmtId="180" formatCode="0_ "/>
    <numFmt numFmtId="181" formatCode="yy\.mm\.dd"/>
    <numFmt numFmtId="182" formatCode="0.0_ "/>
    <numFmt numFmtId="183" formatCode="m\/dd\ \(aaa\)"/>
    <numFmt numFmtId="184" formatCode="#,##0_);[Red]\(#,##0\)"/>
    <numFmt numFmtId="185" formatCode="_(&quot;$&quot;* #,##0_);_(&quot;$&quot;* \(#,##0\);_(&quot;$&quot;* &quot;-&quot;_);_(@_)"/>
    <numFmt numFmtId="186" formatCode="yy&quot;년&quot;\ mm&quot;월&quot;"/>
    <numFmt numFmtId="187" formatCode="&quot;₩&quot;#,##0"/>
    <numFmt numFmtId="188" formatCode="&quot;₩&quot;#,##0_);[Red]\(&quot;₩&quot;#,##0\)"/>
    <numFmt numFmtId="189" formatCode="&quot;₩&quot;#,##0.00"/>
    <numFmt numFmtId="190" formatCode="d"/>
    <numFmt numFmtId="191" formatCode="h:mm;@"/>
  </numFmts>
  <fonts count="78">
    <font>
      <sz val="11"/>
      <color theme="1"/>
      <name val="맑은 고딕"/>
      <family val="2"/>
      <charset val="129"/>
      <scheme val="minor"/>
    </font>
    <font>
      <sz val="11"/>
      <color theme="1"/>
      <name val="맑은 고딕"/>
      <family val="2"/>
      <charset val="129"/>
      <scheme val="minor"/>
    </font>
    <font>
      <sz val="11"/>
      <color rgb="FFFF0000"/>
      <name val="맑은 고딕"/>
      <family val="2"/>
      <charset val="129"/>
      <scheme val="minor"/>
    </font>
    <font>
      <b/>
      <sz val="9"/>
      <color rgb="FF000000"/>
      <name val="맑은 고딕"/>
      <family val="3"/>
      <charset val="129"/>
    </font>
    <font>
      <sz val="9"/>
      <color rgb="FF000000"/>
      <name val="맑은 고딕"/>
      <family val="3"/>
      <charset val="129"/>
    </font>
    <font>
      <b/>
      <sz val="9"/>
      <color rgb="FF0070C0"/>
      <name val="맑은 고딕"/>
      <family val="3"/>
      <charset val="129"/>
    </font>
    <font>
      <b/>
      <sz val="9"/>
      <color rgb="FFFF0000"/>
      <name val="맑은 고딕"/>
      <family val="3"/>
      <charset val="129"/>
    </font>
    <font>
      <sz val="8"/>
      <name val="맑은 고딕"/>
      <family val="2"/>
      <charset val="129"/>
      <scheme val="minor"/>
    </font>
    <font>
      <sz val="11"/>
      <name val="맑은 고딕"/>
      <family val="3"/>
      <charset val="129"/>
      <scheme val="minor"/>
    </font>
    <font>
      <sz val="11"/>
      <name val="맑은 고딕"/>
      <family val="3"/>
      <charset val="129"/>
    </font>
    <font>
      <b/>
      <sz val="11"/>
      <color theme="0"/>
      <name val="Malgun Gothic"/>
      <family val="3"/>
      <charset val="129"/>
    </font>
    <font>
      <u/>
      <sz val="11"/>
      <color theme="10"/>
      <name val="맑은 고딕"/>
      <family val="2"/>
      <charset val="129"/>
      <scheme val="minor"/>
    </font>
    <font>
      <sz val="8"/>
      <color rgb="FF000000"/>
      <name val="맑은 고딕"/>
      <family val="3"/>
      <charset val="129"/>
    </font>
    <font>
      <b/>
      <sz val="11"/>
      <color rgb="FFFFFFFF"/>
      <name val="나눔고딕"/>
      <family val="3"/>
      <charset val="129"/>
    </font>
    <font>
      <sz val="8"/>
      <name val="맑은 고딕"/>
      <family val="1"/>
      <charset val="129"/>
      <scheme val="minor"/>
    </font>
    <font>
      <u/>
      <sz val="9"/>
      <color theme="10"/>
      <name val="맑은 고딕"/>
      <family val="2"/>
      <charset val="129"/>
      <scheme val="minor"/>
    </font>
    <font>
      <sz val="11"/>
      <name val="맑은 고딕"/>
      <family val="2"/>
      <charset val="129"/>
      <scheme val="minor"/>
    </font>
    <font>
      <b/>
      <sz val="9"/>
      <name val="맑은 고딕"/>
      <family val="3"/>
      <charset val="129"/>
    </font>
    <font>
      <b/>
      <sz val="11"/>
      <color rgb="FFFF0000"/>
      <name val="맑은 고딕"/>
      <family val="3"/>
      <charset val="129"/>
      <scheme val="minor"/>
    </font>
    <font>
      <b/>
      <sz val="11"/>
      <name val="맑은 고딕"/>
      <family val="3"/>
      <charset val="129"/>
      <scheme val="minor"/>
    </font>
    <font>
      <b/>
      <sz val="11"/>
      <color theme="1"/>
      <name val="맑은 고딕"/>
      <family val="3"/>
      <charset val="129"/>
      <scheme val="minor"/>
    </font>
    <font>
      <sz val="8"/>
      <name val="맑은 고딕"/>
      <family val="3"/>
      <charset val="129"/>
    </font>
    <font>
      <sz val="11"/>
      <color theme="6" tint="-0.249977111117893"/>
      <name val="맑은 고딕"/>
      <family val="2"/>
      <charset val="129"/>
      <scheme val="minor"/>
    </font>
    <font>
      <sz val="18"/>
      <name val="Arial"/>
      <family val="2"/>
    </font>
    <font>
      <b/>
      <sz val="10"/>
      <color rgb="FF000000"/>
      <name val="맑은 고딕"/>
      <family val="3"/>
      <charset val="129"/>
    </font>
    <font>
      <sz val="10"/>
      <color rgb="FF000000"/>
      <name val="맑은 고딕"/>
      <family val="3"/>
      <charset val="129"/>
    </font>
    <font>
      <sz val="13"/>
      <color theme="1"/>
      <name val="Var(--artdeco-typography-ko)"/>
      <family val="2"/>
    </font>
    <font>
      <b/>
      <sz val="10"/>
      <name val="Arial"/>
      <family val="2"/>
    </font>
    <font>
      <b/>
      <sz val="10"/>
      <name val="돋움"/>
      <family val="3"/>
      <charset val="129"/>
    </font>
    <font>
      <b/>
      <sz val="9"/>
      <color rgb="FFFFFFFF"/>
      <name val="맑은 고딕"/>
      <family val="3"/>
      <charset val="129"/>
    </font>
    <font>
      <b/>
      <sz val="10.5"/>
      <color rgb="FF404040"/>
      <name val="Arial"/>
      <family val="2"/>
    </font>
    <font>
      <b/>
      <sz val="10.5"/>
      <color rgb="FF404040"/>
      <name val="맑은 고딕"/>
      <family val="3"/>
      <charset val="129"/>
    </font>
    <font>
      <b/>
      <sz val="9"/>
      <color rgb="FF404040"/>
      <name val="맑은 고딕"/>
      <family val="3"/>
      <charset val="129"/>
    </font>
    <font>
      <b/>
      <sz val="9"/>
      <color rgb="FF404040"/>
      <name val="Arial"/>
      <family val="2"/>
    </font>
    <font>
      <b/>
      <sz val="10.5"/>
      <color rgb="FF0070C0"/>
      <name val="맑은 고딕"/>
      <family val="3"/>
      <charset val="129"/>
    </font>
    <font>
      <b/>
      <sz val="10.5"/>
      <color rgb="FF0070C0"/>
      <name val="Arial"/>
      <family val="2"/>
    </font>
    <font>
      <sz val="10.5"/>
      <name val="Arial"/>
      <family val="2"/>
    </font>
    <font>
      <sz val="9"/>
      <color rgb="FF595959"/>
      <name val="맑은 고딕"/>
      <family val="3"/>
      <charset val="129"/>
    </font>
    <font>
      <sz val="9"/>
      <color rgb="FF595959"/>
      <name val="Arial"/>
      <family val="2"/>
    </font>
    <font>
      <sz val="9"/>
      <color rgb="FFFF0000"/>
      <name val="맑은 고딕"/>
      <family val="3"/>
      <charset val="129"/>
    </font>
    <font>
      <sz val="10"/>
      <name val="Arial"/>
      <family val="2"/>
    </font>
    <font>
      <sz val="10"/>
      <name val="맑은 고딕"/>
      <family val="3"/>
      <charset val="129"/>
      <scheme val="minor"/>
    </font>
    <font>
      <sz val="8"/>
      <name val="돋움"/>
      <family val="3"/>
      <charset val="129"/>
    </font>
    <font>
      <b/>
      <sz val="10"/>
      <name val="Arial"/>
      <family val="2"/>
    </font>
    <font>
      <b/>
      <sz val="11"/>
      <color rgb="FF000000"/>
      <name val="맑은 고딕"/>
      <family val="3"/>
      <charset val="129"/>
    </font>
    <font>
      <sz val="11"/>
      <color theme="1"/>
      <name val="맑은 고딕"/>
      <family val="3"/>
      <charset val="129"/>
      <scheme val="minor"/>
    </font>
    <font>
      <sz val="9"/>
      <color theme="1"/>
      <name val="맑은 고딕"/>
      <family val="3"/>
      <charset val="129"/>
      <scheme val="minor"/>
    </font>
    <font>
      <b/>
      <sz val="11"/>
      <name val="맑은 고딕"/>
      <family val="3"/>
      <charset val="129"/>
    </font>
    <font>
      <b/>
      <sz val="14"/>
      <color rgb="FF000000"/>
      <name val="맑은 고딕"/>
      <family val="3"/>
      <charset val="129"/>
    </font>
    <font>
      <sz val="12"/>
      <color rgb="FF000000"/>
      <name val="맑은 고딕"/>
      <family val="3"/>
      <charset val="129"/>
    </font>
    <font>
      <u/>
      <sz val="9"/>
      <color rgb="FF0070C0"/>
      <name val="맑은 고딕"/>
      <family val="3"/>
      <charset val="129"/>
      <scheme val="minor"/>
    </font>
    <font>
      <b/>
      <sz val="10.5"/>
      <color rgb="FF000000"/>
      <name val="맑은 고딕"/>
      <family val="3"/>
      <charset val="129"/>
    </font>
    <font>
      <b/>
      <sz val="10"/>
      <color rgb="FFFF0000"/>
      <name val="맑은 고딕"/>
      <family val="3"/>
      <charset val="129"/>
    </font>
    <font>
      <b/>
      <sz val="10"/>
      <color rgb="FF000000"/>
      <name val="Noto Sans CJK KR Light"/>
      <family val="2"/>
      <charset val="128"/>
    </font>
    <font>
      <sz val="12"/>
      <color rgb="FF595959"/>
      <name val="맑은 고딕"/>
      <family val="3"/>
      <charset val="129"/>
    </font>
    <font>
      <b/>
      <sz val="16"/>
      <color rgb="FF000000"/>
      <name val="맑은 고딕"/>
      <family val="3"/>
      <charset val="129"/>
    </font>
    <font>
      <b/>
      <sz val="17"/>
      <color rgb="FF000000"/>
      <name val="맑은 고딕"/>
      <family val="3"/>
      <charset val="129"/>
      <scheme val="minor"/>
    </font>
    <font>
      <sz val="9"/>
      <color rgb="FF000000"/>
      <name val="맑은 고딕"/>
      <family val="3"/>
      <charset val="129"/>
      <scheme val="minor"/>
    </font>
    <font>
      <b/>
      <sz val="11"/>
      <color rgb="FFFF0000"/>
      <name val="맑은 고딕"/>
      <family val="3"/>
      <charset val="129"/>
    </font>
    <font>
      <sz val="9"/>
      <name val="맑은 고딕"/>
      <family val="2"/>
      <charset val="129"/>
      <scheme val="minor"/>
    </font>
    <font>
      <b/>
      <sz val="14"/>
      <color rgb="FF404040"/>
      <name val="맑은 고딕"/>
      <family val="3"/>
      <charset val="129"/>
    </font>
    <font>
      <b/>
      <sz val="11"/>
      <color rgb="FF525252"/>
      <name val="맑은 고딕"/>
      <family val="3"/>
      <charset val="129"/>
    </font>
    <font>
      <b/>
      <sz val="12"/>
      <name val="맑은 고딕"/>
      <family val="3"/>
      <charset val="129"/>
      <scheme val="minor"/>
    </font>
    <font>
      <b/>
      <sz val="14"/>
      <name val="맑은 고딕"/>
      <family val="3"/>
      <charset val="129"/>
    </font>
    <font>
      <sz val="11"/>
      <color theme="9"/>
      <name val="맑은 고딕"/>
      <family val="2"/>
      <charset val="129"/>
      <scheme val="minor"/>
    </font>
    <font>
      <b/>
      <sz val="9"/>
      <color theme="9"/>
      <name val="맑은 고딕"/>
      <family val="3"/>
      <charset val="129"/>
    </font>
    <font>
      <b/>
      <sz val="14"/>
      <color theme="9"/>
      <name val="맑은 고딕"/>
      <family val="3"/>
      <charset val="129"/>
    </font>
    <font>
      <sz val="9"/>
      <color theme="9"/>
      <name val="맑은 고딕"/>
      <family val="3"/>
      <charset val="129"/>
      <scheme val="minor"/>
    </font>
    <font>
      <b/>
      <sz val="10.5"/>
      <color theme="9"/>
      <name val="Arial"/>
      <family val="2"/>
    </font>
    <font>
      <b/>
      <sz val="10.5"/>
      <color theme="9"/>
      <name val="맑은 고딕"/>
      <family val="3"/>
      <charset val="129"/>
    </font>
    <font>
      <sz val="10.5"/>
      <color theme="9"/>
      <name val="Arial"/>
      <family val="2"/>
    </font>
    <font>
      <sz val="9"/>
      <color theme="9"/>
      <name val="맑은 고딕"/>
      <family val="3"/>
      <charset val="129"/>
    </font>
    <font>
      <sz val="12"/>
      <name val="맑은 고딕"/>
      <family val="3"/>
      <charset val="134"/>
      <scheme val="minor"/>
    </font>
    <font>
      <sz val="12"/>
      <name val="맑은 고딕"/>
      <family val="1"/>
      <charset val="129"/>
      <scheme val="minor"/>
    </font>
    <font>
      <sz val="12"/>
      <name val="맑은 고딕"/>
      <family val="3"/>
      <charset val="129"/>
      <scheme val="minor"/>
    </font>
    <font>
      <sz val="11"/>
      <color rgb="FFFF0000"/>
      <name val="맑은 고딕"/>
      <family val="3"/>
      <charset val="129"/>
      <scheme val="minor"/>
    </font>
    <font>
      <sz val="11"/>
      <color theme="1"/>
      <name val="맑은 고딕"/>
      <family val="2"/>
      <scheme val="minor"/>
    </font>
    <font>
      <sz val="9"/>
      <color theme="1"/>
      <name val="맑은 고딕"/>
      <family val="3"/>
      <charset val="129"/>
    </font>
  </fonts>
  <fills count="17">
    <fill>
      <patternFill patternType="none"/>
    </fill>
    <fill>
      <patternFill patternType="gray125"/>
    </fill>
    <fill>
      <patternFill patternType="solid">
        <fgColor rgb="FFD9D9D9"/>
        <bgColor indexed="64"/>
      </patternFill>
    </fill>
    <fill>
      <patternFill patternType="solid">
        <fgColor rgb="FFF2F2F2"/>
        <bgColor indexed="64"/>
      </patternFill>
    </fill>
    <fill>
      <patternFill patternType="solid">
        <fgColor rgb="FFFFFFFF"/>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
      <patternFill patternType="solid">
        <fgColor rgb="FFF79646"/>
        <bgColor indexed="64"/>
      </patternFill>
    </fill>
    <fill>
      <patternFill patternType="solid">
        <fgColor theme="7" tint="0.79998168889431442"/>
        <bgColor indexed="64"/>
      </patternFill>
    </fill>
    <fill>
      <patternFill patternType="solid">
        <fgColor rgb="FFF3F3F3"/>
        <bgColor indexed="64"/>
      </patternFill>
    </fill>
    <fill>
      <patternFill patternType="solid">
        <fgColor theme="2"/>
        <bgColor indexed="64"/>
      </patternFill>
    </fill>
    <fill>
      <patternFill patternType="solid">
        <fgColor theme="6" tint="0.79998168889431442"/>
        <bgColor indexed="64"/>
      </patternFill>
    </fill>
    <fill>
      <patternFill patternType="solid">
        <fgColor rgb="FFE41937"/>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0.249977111117893"/>
        <bgColor indexed="64"/>
      </patternFill>
    </fill>
  </fills>
  <borders count="126">
    <border>
      <left/>
      <right/>
      <top/>
      <bottom/>
      <diagonal/>
    </border>
    <border>
      <left/>
      <right/>
      <top style="thick">
        <color rgb="FF404040"/>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A6A6A6"/>
      </left>
      <right style="thin">
        <color rgb="FFA6A6A6"/>
      </right>
      <top style="thin">
        <color rgb="FFA6A6A6"/>
      </top>
      <bottom style="medium">
        <color indexed="64"/>
      </bottom>
      <diagonal/>
    </border>
    <border>
      <left/>
      <right style="thin">
        <color rgb="FFA6A6A6"/>
      </right>
      <top style="thin">
        <color rgb="FFA6A6A6"/>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rgb="FF7F7F7F"/>
      </left>
      <right style="thin">
        <color rgb="FF7F7F7F"/>
      </right>
      <top style="thick">
        <color rgb="FF404040"/>
      </top>
      <bottom style="thin">
        <color rgb="FF7F7F7F"/>
      </bottom>
      <diagonal/>
    </border>
    <border>
      <left style="thin">
        <color rgb="FF7F7F7F"/>
      </left>
      <right style="thin">
        <color rgb="FF7F7F7F"/>
      </right>
      <top style="thin">
        <color rgb="FF7F7F7F"/>
      </top>
      <bottom style="thick">
        <color rgb="FF404040"/>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
      <left style="thin">
        <color rgb="FF7F7F7F"/>
      </left>
      <right style="thin">
        <color rgb="FF7F7F7F"/>
      </right>
      <top/>
      <bottom style="thick">
        <color rgb="FF404040"/>
      </bottom>
      <diagonal/>
    </border>
    <border>
      <left style="thin">
        <color rgb="FF7F7F7F"/>
      </left>
      <right style="thin">
        <color rgb="FF7F7F7F"/>
      </right>
      <top style="thick">
        <color rgb="FF404040"/>
      </top>
      <bottom/>
      <diagonal/>
    </border>
    <border>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style="thick">
        <color rgb="FF404040"/>
      </bottom>
      <diagonal/>
    </border>
    <border>
      <left style="thin">
        <color rgb="FF7F7F7F"/>
      </left>
      <right style="medium">
        <color indexed="64"/>
      </right>
      <top style="thick">
        <color rgb="FF404040"/>
      </top>
      <bottom style="thin">
        <color rgb="FF7F7F7F"/>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top style="medium">
        <color indexed="64"/>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bottom/>
      <diagonal/>
    </border>
    <border>
      <left style="medium">
        <color indexed="64"/>
      </left>
      <right style="thin">
        <color rgb="FF7F7F7F"/>
      </right>
      <top/>
      <bottom style="thick">
        <color rgb="FF404040"/>
      </bottom>
      <diagonal/>
    </border>
    <border>
      <left style="medium">
        <color indexed="64"/>
      </left>
      <right style="thin">
        <color rgb="FF7F7F7F"/>
      </right>
      <top style="thick">
        <color rgb="FF404040"/>
      </top>
      <bottom/>
      <diagonal/>
    </border>
    <border>
      <left style="medium">
        <color indexed="64"/>
      </left>
      <right style="thin">
        <color rgb="FF7F7F7F"/>
      </right>
      <top/>
      <bottom style="medium">
        <color indexed="64"/>
      </bottom>
      <diagonal/>
    </border>
    <border>
      <left style="thin">
        <color rgb="FF7F7F7F"/>
      </left>
      <right style="thin">
        <color rgb="FF7F7F7F"/>
      </right>
      <top/>
      <bottom style="medium">
        <color indexed="64"/>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ashed">
        <color rgb="FFBFBFBF"/>
      </right>
      <top style="medium">
        <color rgb="FF000000"/>
      </top>
      <bottom style="dashed">
        <color rgb="FFBFBFBF"/>
      </bottom>
      <diagonal/>
    </border>
    <border>
      <left/>
      <right style="dashed">
        <color rgb="FFBFBFBF"/>
      </right>
      <top style="medium">
        <color rgb="FF000000"/>
      </top>
      <bottom/>
      <diagonal/>
    </border>
    <border>
      <left/>
      <right style="dashed">
        <color rgb="FFBFBFBF"/>
      </right>
      <top/>
      <bottom style="dashed">
        <color rgb="FFBFBFBF"/>
      </bottom>
      <diagonal/>
    </border>
    <border>
      <left style="dashed">
        <color rgb="FFBFBFBF"/>
      </left>
      <right style="dashed">
        <color rgb="FFBFBFBF"/>
      </right>
      <top style="medium">
        <color rgb="FF000000"/>
      </top>
      <bottom style="dashed">
        <color rgb="FFBFBFBF"/>
      </bottom>
      <diagonal/>
    </border>
    <border>
      <left style="dashed">
        <color rgb="FFBFBFBF"/>
      </left>
      <right style="dashed">
        <color rgb="FFBFBFBF"/>
      </right>
      <top style="medium">
        <color rgb="FF000000"/>
      </top>
      <bottom/>
      <diagonal/>
    </border>
    <border>
      <left style="dashed">
        <color rgb="FFBFBFBF"/>
      </left>
      <right style="dashed">
        <color rgb="FFBFBFBF"/>
      </right>
      <top/>
      <bottom style="dashed">
        <color rgb="FFBFBFBF"/>
      </bottom>
      <diagonal/>
    </border>
    <border>
      <left style="dashed">
        <color rgb="FFBFBFBF"/>
      </left>
      <right/>
      <top style="medium">
        <color rgb="FF000000"/>
      </top>
      <bottom style="dashed">
        <color rgb="FFBFBFBF"/>
      </bottom>
      <diagonal/>
    </border>
    <border>
      <left style="dashed">
        <color rgb="FFBFBFBF"/>
      </left>
      <right/>
      <top style="medium">
        <color rgb="FF000000"/>
      </top>
      <bottom/>
      <diagonal/>
    </border>
    <border>
      <left style="dashed">
        <color rgb="FFBFBFBF"/>
      </left>
      <right/>
      <top/>
      <bottom style="dashed">
        <color rgb="FFBFBFBF"/>
      </bottom>
      <diagonal/>
    </border>
    <border>
      <left style="dashed">
        <color rgb="FFBFBFBF"/>
      </left>
      <right style="dashed">
        <color rgb="FFBFBFBF"/>
      </right>
      <top style="dashed">
        <color rgb="FFBFBFBF"/>
      </top>
      <bottom style="dashed">
        <color rgb="FFBFBFBF"/>
      </bottom>
      <diagonal/>
    </border>
    <border>
      <left/>
      <right style="dashed">
        <color rgb="FFBFBFBF"/>
      </right>
      <top style="dashed">
        <color rgb="FFBFBFBF"/>
      </top>
      <bottom style="dashed">
        <color rgb="FFBFBFBF"/>
      </bottom>
      <diagonal/>
    </border>
    <border>
      <left/>
      <right style="dashed">
        <color rgb="FFBFBFBF"/>
      </right>
      <top style="dashed">
        <color rgb="FFBFBFBF"/>
      </top>
      <bottom style="medium">
        <color rgb="FF000000"/>
      </bottom>
      <diagonal/>
    </border>
    <border>
      <left/>
      <right/>
      <top style="dashed">
        <color rgb="FFBFBFBF"/>
      </top>
      <bottom style="medium">
        <color rgb="FF000000"/>
      </bottom>
      <diagonal/>
    </border>
    <border>
      <left style="dashed">
        <color rgb="FFBFBFBF"/>
      </left>
      <right style="dashed">
        <color rgb="FFBFBFBF"/>
      </right>
      <top style="dashed">
        <color rgb="FFBFBFBF"/>
      </top>
      <bottom style="medium">
        <color rgb="FF000000"/>
      </bottom>
      <diagonal/>
    </border>
    <border>
      <left style="dashed">
        <color rgb="FFBFBFBF"/>
      </left>
      <right/>
      <top style="dashed">
        <color rgb="FFBFBFBF"/>
      </top>
      <bottom style="medium">
        <color rgb="FF000000"/>
      </bottom>
      <diagonal/>
    </border>
    <border>
      <left style="thin">
        <color rgb="FFA6A6A6"/>
      </left>
      <right style="thin">
        <color rgb="FFA6A6A6"/>
      </right>
      <top style="thin">
        <color rgb="FFA6A6A6"/>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right style="thin">
        <color rgb="FFA6A6A6"/>
      </right>
      <top style="thick">
        <color rgb="FF404040"/>
      </top>
      <bottom style="thin">
        <color rgb="FFA6A6A6"/>
      </bottom>
      <diagonal/>
    </border>
    <border>
      <left style="thin">
        <color rgb="FFA6A6A6"/>
      </left>
      <right style="thin">
        <color rgb="FFA6A6A6"/>
      </right>
      <top style="thick">
        <color rgb="FF404040"/>
      </top>
      <bottom style="thin">
        <color rgb="FFA6A6A6"/>
      </bottom>
      <diagonal/>
    </border>
    <border>
      <left style="thin">
        <color rgb="FFA6A6A6"/>
      </left>
      <right/>
      <top style="thick">
        <color rgb="FF404040"/>
      </top>
      <bottom style="thin">
        <color rgb="FFA6A6A6"/>
      </bottom>
      <diagonal/>
    </border>
    <border>
      <left style="thin">
        <color rgb="FFA6A6A6"/>
      </left>
      <right/>
      <top style="thin">
        <color rgb="FFA6A6A6"/>
      </top>
      <bottom style="thin">
        <color rgb="FFA6A6A6"/>
      </bottom>
      <diagonal/>
    </border>
    <border>
      <left style="thin">
        <color rgb="FFA6A6A6"/>
      </left>
      <right/>
      <top style="thin">
        <color rgb="FFA6A6A6"/>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rgb="FFA6A6A6"/>
      </right>
      <top/>
      <bottom/>
      <diagonal/>
    </border>
    <border>
      <left style="dashed">
        <color rgb="FFBFBFBF"/>
      </left>
      <right style="dashed">
        <color rgb="FFBFBFBF"/>
      </right>
      <top style="dashed">
        <color rgb="FFBFBFBF"/>
      </top>
      <bottom/>
      <diagonal/>
    </border>
    <border>
      <left/>
      <right/>
      <top style="dashed">
        <color rgb="FFBFBFBF"/>
      </top>
      <bottom/>
      <diagonal/>
    </border>
    <border>
      <left/>
      <right style="dashed">
        <color rgb="FFBFBFBF"/>
      </right>
      <top style="dashed">
        <color rgb="FFBFBFBF"/>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style="thin">
        <color theme="6"/>
      </bottom>
      <diagonal/>
    </border>
    <border>
      <left/>
      <right style="thin">
        <color theme="0" tint="-0.34998626667073579"/>
      </right>
      <top/>
      <bottom style="thin">
        <color theme="0" tint="-0.34998626667073579"/>
      </bottom>
      <diagonal/>
    </border>
    <border>
      <left/>
      <right/>
      <top style="thin">
        <color theme="6"/>
      </top>
      <bottom style="thin">
        <color theme="6"/>
      </bottom>
      <diagonal/>
    </border>
    <border>
      <left style="thin">
        <color theme="6"/>
      </left>
      <right style="thin">
        <color theme="6"/>
      </right>
      <top style="thin">
        <color theme="6"/>
      </top>
      <bottom style="thin">
        <color theme="6"/>
      </bottom>
      <diagonal/>
    </border>
    <border>
      <left style="thin">
        <color theme="0" tint="-0.34998626667073579"/>
      </left>
      <right style="thin">
        <color theme="0" tint="-0.34998626667073579"/>
      </right>
      <top/>
      <bottom/>
      <diagonal/>
    </border>
    <border>
      <left style="thin">
        <color theme="6"/>
      </left>
      <right/>
      <top style="thin">
        <color theme="6"/>
      </top>
      <bottom style="thin">
        <color theme="6"/>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indexed="64"/>
      </bottom>
      <diagonal/>
    </border>
    <border>
      <left/>
      <right style="thin">
        <color theme="0" tint="-0.34998626667073579"/>
      </right>
      <top style="thin">
        <color theme="0" tint="-0.34998626667073579"/>
      </top>
      <bottom style="medium">
        <color indexed="64"/>
      </bottom>
      <diagonal/>
    </border>
    <border>
      <left/>
      <right/>
      <top style="thin">
        <color theme="6"/>
      </top>
      <bottom style="medium">
        <color indexed="64"/>
      </bottom>
      <diagonal/>
    </border>
    <border>
      <left style="thin">
        <color theme="6"/>
      </left>
      <right style="thin">
        <color theme="6"/>
      </right>
      <top style="thin">
        <color theme="6"/>
      </top>
      <bottom style="medium">
        <color indexed="64"/>
      </bottom>
      <diagonal/>
    </border>
    <border>
      <left style="thin">
        <color indexed="64"/>
      </left>
      <right/>
      <top style="thin">
        <color indexed="64"/>
      </top>
      <bottom style="medium">
        <color indexed="64"/>
      </bottom>
      <diagonal/>
    </border>
    <border>
      <left style="thin">
        <color rgb="FF7F7F7F"/>
      </left>
      <right/>
      <top style="thin">
        <color rgb="FF7F7F7F"/>
      </top>
      <bottom style="thin">
        <color rgb="FF7F7F7F"/>
      </bottom>
      <diagonal/>
    </border>
    <border>
      <left style="thin">
        <color rgb="FF7F7F7F"/>
      </left>
      <right/>
      <top style="thin">
        <color rgb="FF7F7F7F"/>
      </top>
      <bottom style="thick">
        <color rgb="FF404040"/>
      </bottom>
      <diagonal/>
    </border>
    <border>
      <left style="thin">
        <color rgb="FF7F7F7F"/>
      </left>
      <right/>
      <top/>
      <bottom style="thin">
        <color rgb="FF7F7F7F"/>
      </bottom>
      <diagonal/>
    </border>
    <border>
      <left style="thin">
        <color rgb="FF7F7F7F"/>
      </left>
      <right/>
      <top style="thick">
        <color rgb="FF404040"/>
      </top>
      <bottom style="thin">
        <color rgb="FF7F7F7F"/>
      </bottom>
      <diagonal/>
    </border>
    <border>
      <left style="thin">
        <color rgb="FF7F7F7F"/>
      </left>
      <right/>
      <top style="thin">
        <color rgb="FF7F7F7F"/>
      </top>
      <bottom style="medium">
        <color indexed="64"/>
      </bottom>
      <diagonal/>
    </border>
    <border>
      <left style="medium">
        <color indexed="64"/>
      </left>
      <right style="thin">
        <color theme="0" tint="-0.34998626667073579"/>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right/>
      <top style="medium">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style="thin">
        <color theme="0" tint="-0.34998626667073579"/>
      </bottom>
      <diagonal/>
    </border>
    <border>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medium">
        <color indexed="64"/>
      </bottom>
      <diagonal/>
    </border>
  </borders>
  <cellStyleXfs count="5">
    <xf numFmtId="0" fontId="0" fillId="0" borderId="0">
      <alignment vertical="center"/>
    </xf>
    <xf numFmtId="41" fontId="1" fillId="0" borderId="0" applyFont="0" applyFill="0" applyBorder="0" applyAlignment="0" applyProtection="0">
      <alignment vertical="center"/>
    </xf>
    <xf numFmtId="0" fontId="11" fillId="0" borderId="0" applyNumberFormat="0" applyFill="0" applyBorder="0" applyAlignment="0" applyProtection="0">
      <alignment vertical="center"/>
    </xf>
    <xf numFmtId="0" fontId="40" fillId="0" borderId="0"/>
    <xf numFmtId="185" fontId="40" fillId="0" borderId="0" applyFont="0" applyFill="0" applyBorder="0" applyAlignment="0" applyProtection="0"/>
  </cellStyleXfs>
  <cellXfs count="452">
    <xf numFmtId="0" fontId="0" fillId="0" borderId="0" xfId="0">
      <alignment vertical="center"/>
    </xf>
    <xf numFmtId="0" fontId="3" fillId="2" borderId="2"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4" fillId="3" borderId="2" xfId="0" applyFont="1" applyFill="1" applyBorder="1" applyAlignment="1">
      <alignment horizontal="center" vertical="center" wrapText="1" readingOrder="1"/>
    </xf>
    <xf numFmtId="177" fontId="10" fillId="7" borderId="4" xfId="0" applyNumberFormat="1" applyFont="1" applyFill="1" applyBorder="1" applyAlignment="1">
      <alignment horizontal="center" vertical="center"/>
    </xf>
    <xf numFmtId="177" fontId="10" fillId="7" borderId="5" xfId="0" applyNumberFormat="1" applyFont="1" applyFill="1" applyBorder="1" applyAlignment="1">
      <alignment horizontal="center" vertical="center"/>
    </xf>
    <xf numFmtId="0" fontId="2" fillId="0" borderId="0" xfId="0" applyFont="1">
      <alignment vertical="center"/>
    </xf>
    <xf numFmtId="0" fontId="4" fillId="3" borderId="10" xfId="0" applyFont="1" applyFill="1" applyBorder="1" applyAlignment="1">
      <alignment horizontal="center" vertical="center" wrapText="1" readingOrder="1"/>
    </xf>
    <xf numFmtId="10" fontId="0" fillId="0" borderId="0" xfId="0" applyNumberFormat="1">
      <alignment vertical="center"/>
    </xf>
    <xf numFmtId="0" fontId="3" fillId="2" borderId="4" xfId="0" applyFont="1" applyFill="1" applyBorder="1" applyAlignment="1">
      <alignment horizontal="center" vertical="center" wrapText="1" readingOrder="1"/>
    </xf>
    <xf numFmtId="0" fontId="3" fillId="2" borderId="14" xfId="0" applyFont="1" applyFill="1" applyBorder="1" applyAlignment="1">
      <alignment horizontal="center" vertical="center" wrapText="1" readingOrder="1"/>
    </xf>
    <xf numFmtId="0" fontId="3" fillId="2" borderId="15" xfId="0" applyFont="1" applyFill="1" applyBorder="1" applyAlignment="1">
      <alignment horizontal="center" vertical="center" wrapText="1" readingOrder="1"/>
    </xf>
    <xf numFmtId="0" fontId="12" fillId="3" borderId="14" xfId="0" applyFont="1" applyFill="1" applyBorder="1" applyAlignment="1">
      <alignment horizontal="center" vertical="center" wrapText="1" readingOrder="1"/>
    </xf>
    <xf numFmtId="0" fontId="12" fillId="3" borderId="16" xfId="0" applyFont="1" applyFill="1" applyBorder="1" applyAlignment="1">
      <alignment horizontal="center" vertical="center" wrapText="1" readingOrder="1"/>
    </xf>
    <xf numFmtId="0" fontId="13" fillId="8" borderId="17" xfId="0" applyFont="1" applyFill="1" applyBorder="1" applyAlignment="1">
      <alignment horizontal="center" vertical="center" wrapText="1" readingOrder="1"/>
    </xf>
    <xf numFmtId="0" fontId="13" fillId="8" borderId="11" xfId="0" applyFont="1" applyFill="1" applyBorder="1" applyAlignment="1">
      <alignment horizontal="center" vertical="center" wrapText="1" readingOrder="1"/>
    </xf>
    <xf numFmtId="0" fontId="13" fillId="8" borderId="13" xfId="0" applyFont="1" applyFill="1" applyBorder="1" applyAlignment="1">
      <alignment horizontal="center" vertical="center" wrapText="1" readingOrder="1"/>
    </xf>
    <xf numFmtId="178" fontId="0" fillId="0" borderId="0" xfId="0" applyNumberFormat="1">
      <alignment vertical="center"/>
    </xf>
    <xf numFmtId="0" fontId="0" fillId="9" borderId="0" xfId="0" applyFill="1">
      <alignment vertical="center"/>
    </xf>
    <xf numFmtId="0" fontId="3" fillId="3" borderId="25" xfId="0" applyFont="1" applyFill="1" applyBorder="1" applyAlignment="1">
      <alignment horizontal="center" vertical="center" wrapText="1" readingOrder="1"/>
    </xf>
    <xf numFmtId="0" fontId="3" fillId="3" borderId="31" xfId="0" applyFont="1" applyFill="1" applyBorder="1" applyAlignment="1">
      <alignment horizontal="center" vertical="center" wrapText="1" readingOrder="1"/>
    </xf>
    <xf numFmtId="0" fontId="3" fillId="3" borderId="32" xfId="0" applyFont="1" applyFill="1" applyBorder="1" applyAlignment="1">
      <alignment horizontal="center" vertical="center" wrapText="1" readingOrder="1"/>
    </xf>
    <xf numFmtId="0" fontId="4" fillId="0" borderId="40" xfId="0" applyFont="1" applyBorder="1" applyAlignment="1">
      <alignment horizontal="center" vertical="center" wrapText="1" readingOrder="1"/>
    </xf>
    <xf numFmtId="0" fontId="4" fillId="0" borderId="41" xfId="0" applyFont="1" applyBorder="1" applyAlignment="1">
      <alignment horizontal="left" vertical="center" wrapText="1" readingOrder="1"/>
    </xf>
    <xf numFmtId="179" fontId="4" fillId="0" borderId="41" xfId="0" applyNumberFormat="1" applyFont="1" applyBorder="1" applyAlignment="1">
      <alignment horizontal="center" vertical="center" wrapText="1" readingOrder="1"/>
    </xf>
    <xf numFmtId="180" fontId="16" fillId="0" borderId="0" xfId="0" applyNumberFormat="1" applyFont="1">
      <alignment vertical="center"/>
    </xf>
    <xf numFmtId="0" fontId="16" fillId="0" borderId="0" xfId="0" applyFont="1">
      <alignment vertical="center"/>
    </xf>
    <xf numFmtId="0" fontId="16" fillId="0" borderId="0" xfId="2" applyFont="1">
      <alignment vertical="center"/>
    </xf>
    <xf numFmtId="2" fontId="0" fillId="9" borderId="0" xfId="0" applyNumberFormat="1" applyFill="1" applyAlignment="1"/>
    <xf numFmtId="0" fontId="17" fillId="2" borderId="4" xfId="0" applyFont="1" applyFill="1" applyBorder="1" applyAlignment="1">
      <alignment horizontal="center" vertical="center" wrapText="1" readingOrder="1"/>
    </xf>
    <xf numFmtId="0" fontId="4" fillId="0" borderId="45" xfId="0" applyFont="1" applyBorder="1" applyAlignment="1">
      <alignment horizontal="center" vertical="center" wrapText="1" readingOrder="1"/>
    </xf>
    <xf numFmtId="179" fontId="4" fillId="0" borderId="46" xfId="0" applyNumberFormat="1" applyFont="1" applyBorder="1" applyAlignment="1">
      <alignment horizontal="center" vertical="center" wrapText="1" readingOrder="1"/>
    </xf>
    <xf numFmtId="0" fontId="4" fillId="0" borderId="46" xfId="0" applyFont="1" applyBorder="1" applyAlignment="1">
      <alignment horizontal="left" vertical="center" wrapText="1" readingOrder="1"/>
    </xf>
    <xf numFmtId="0" fontId="3" fillId="10" borderId="4" xfId="0" applyFont="1" applyFill="1" applyBorder="1" applyAlignment="1">
      <alignment horizontal="center" vertical="center" wrapText="1" readingOrder="1"/>
    </xf>
    <xf numFmtId="0" fontId="24" fillId="2" borderId="51" xfId="0" applyFont="1" applyFill="1" applyBorder="1" applyAlignment="1">
      <alignment horizontal="center" vertical="center" wrapText="1" readingOrder="1"/>
    </xf>
    <xf numFmtId="0" fontId="24" fillId="2" borderId="57" xfId="0" applyFont="1" applyFill="1" applyBorder="1" applyAlignment="1">
      <alignment horizontal="center" vertical="center" wrapText="1" readingOrder="1"/>
    </xf>
    <xf numFmtId="0" fontId="25" fillId="0" borderId="58" xfId="0" applyFont="1" applyBorder="1" applyAlignment="1">
      <alignment horizontal="center" vertical="center" wrapText="1" readingOrder="1"/>
    </xf>
    <xf numFmtId="0" fontId="24" fillId="3" borderId="61" xfId="0" applyFont="1" applyFill="1" applyBorder="1" applyAlignment="1">
      <alignment horizontal="left" vertical="center" wrapText="1" readingOrder="1"/>
    </xf>
    <xf numFmtId="3" fontId="26" fillId="0" borderId="0" xfId="0" applyNumberFormat="1" applyFont="1" applyAlignment="1">
      <alignment horizontal="left" vertical="center" wrapText="1" indent="1"/>
    </xf>
    <xf numFmtId="0" fontId="26" fillId="0" borderId="0" xfId="0" applyFont="1" applyAlignment="1">
      <alignment horizontal="left" vertical="center" wrapText="1" indent="1"/>
    </xf>
    <xf numFmtId="10" fontId="26" fillId="0" borderId="0" xfId="0" applyNumberFormat="1" applyFont="1" applyAlignment="1">
      <alignment horizontal="left" vertical="center" wrapText="1" indent="1"/>
    </xf>
    <xf numFmtId="0" fontId="0" fillId="9" borderId="0" xfId="0" applyFill="1" applyAlignment="1"/>
    <xf numFmtId="14" fontId="0" fillId="9" borderId="0" xfId="0" applyNumberFormat="1" applyFill="1" applyAlignment="1"/>
    <xf numFmtId="0" fontId="27" fillId="9" borderId="0" xfId="0" applyFont="1" applyFill="1" applyAlignment="1">
      <alignment horizontal="center"/>
    </xf>
    <xf numFmtId="14" fontId="27" fillId="9" borderId="0" xfId="0" applyNumberFormat="1" applyFont="1" applyFill="1" applyAlignment="1">
      <alignment horizontal="center"/>
    </xf>
    <xf numFmtId="14" fontId="0" fillId="9" borderId="0" xfId="0" applyNumberFormat="1" applyFill="1">
      <alignment vertical="center"/>
    </xf>
    <xf numFmtId="0" fontId="24" fillId="0" borderId="0" xfId="0" applyFont="1" applyAlignment="1">
      <alignment vertical="center" wrapText="1" readingOrder="1"/>
    </xf>
    <xf numFmtId="0" fontId="3" fillId="0" borderId="2" xfId="0" applyFont="1" applyBorder="1" applyAlignment="1">
      <alignment horizontal="center" vertical="center" wrapText="1" readingOrder="1"/>
    </xf>
    <xf numFmtId="0" fontId="3" fillId="10" borderId="67" xfId="0" applyFont="1" applyFill="1" applyBorder="1" applyAlignment="1">
      <alignment horizontal="center" vertical="center" wrapText="1" readingOrder="1"/>
    </xf>
    <xf numFmtId="0" fontId="3" fillId="10" borderId="68" xfId="0" applyFont="1" applyFill="1" applyBorder="1" applyAlignment="1">
      <alignment horizontal="center" vertical="center" wrapText="1" readingOrder="1"/>
    </xf>
    <xf numFmtId="0" fontId="29" fillId="13" borderId="69" xfId="0" applyFont="1" applyFill="1" applyBorder="1" applyAlignment="1">
      <alignment horizontal="center" vertical="center" wrapText="1" readingOrder="1"/>
    </xf>
    <xf numFmtId="0" fontId="3" fillId="0" borderId="10" xfId="0" applyFont="1" applyBorder="1" applyAlignment="1">
      <alignment horizontal="center" vertical="center" wrapText="1" readingOrder="1"/>
    </xf>
    <xf numFmtId="0" fontId="30" fillId="0" borderId="4" xfId="0" applyFont="1" applyBorder="1" applyAlignment="1">
      <alignment horizontal="center" vertical="center" wrapText="1" readingOrder="1"/>
    </xf>
    <xf numFmtId="0" fontId="32" fillId="0" borderId="4" xfId="0" applyFont="1" applyBorder="1" applyAlignment="1">
      <alignment horizontal="center" vertical="center" wrapText="1" readingOrder="1"/>
    </xf>
    <xf numFmtId="0" fontId="34" fillId="0" borderId="4" xfId="0" applyFont="1" applyBorder="1" applyAlignment="1">
      <alignment horizontal="center" vertical="center" wrapText="1" readingOrder="1"/>
    </xf>
    <xf numFmtId="0" fontId="36" fillId="0" borderId="4" xfId="0" applyFont="1" applyBorder="1" applyAlignment="1">
      <alignment horizontal="center" vertical="center" wrapText="1" readingOrder="1"/>
    </xf>
    <xf numFmtId="0" fontId="37" fillId="0" borderId="4" xfId="0" applyFont="1" applyBorder="1" applyAlignment="1">
      <alignment horizontal="center" vertical="center" wrapText="1" readingOrder="1"/>
    </xf>
    <xf numFmtId="0" fontId="31" fillId="0" borderId="4" xfId="0" applyFont="1" applyBorder="1" applyAlignment="1">
      <alignment horizontal="center" vertical="center" wrapText="1" readingOrder="1"/>
    </xf>
    <xf numFmtId="0" fontId="33" fillId="0" borderId="4" xfId="0" applyFont="1" applyBorder="1" applyAlignment="1">
      <alignment horizontal="center" vertical="center" wrapText="1" readingOrder="1"/>
    </xf>
    <xf numFmtId="0" fontId="0" fillId="0" borderId="0" xfId="0" applyAlignment="1"/>
    <xf numFmtId="0" fontId="41" fillId="0" borderId="0" xfId="3" applyFont="1" applyAlignment="1">
      <alignment horizontal="center" vertical="center"/>
    </xf>
    <xf numFmtId="184" fontId="41" fillId="0" borderId="0" xfId="3" applyNumberFormat="1" applyFont="1" applyAlignment="1">
      <alignment horizontal="center" vertical="center"/>
    </xf>
    <xf numFmtId="184" fontId="0" fillId="0" borderId="0" xfId="0" applyNumberFormat="1" applyAlignment="1"/>
    <xf numFmtId="0" fontId="0" fillId="0" borderId="0" xfId="0" applyAlignment="1">
      <alignment horizontal="center"/>
    </xf>
    <xf numFmtId="0" fontId="43" fillId="9" borderId="0" xfId="0" applyFont="1" applyFill="1" applyAlignment="1">
      <alignment horizontal="center"/>
    </xf>
    <xf numFmtId="0" fontId="4" fillId="3" borderId="77" xfId="0" applyFont="1" applyFill="1" applyBorder="1" applyAlignment="1">
      <alignment horizontal="center" vertical="center" wrapText="1" readingOrder="1"/>
    </xf>
    <xf numFmtId="0" fontId="3" fillId="12" borderId="74" xfId="0" applyFont="1" applyFill="1" applyBorder="1" applyAlignment="1">
      <alignment horizontal="center" vertical="center" wrapText="1" readingOrder="1"/>
    </xf>
    <xf numFmtId="0" fontId="3" fillId="12" borderId="75" xfId="0" applyFont="1" applyFill="1" applyBorder="1" applyAlignment="1">
      <alignment horizontal="center" vertical="center" wrapText="1" readingOrder="1"/>
    </xf>
    <xf numFmtId="0" fontId="3" fillId="12" borderId="76" xfId="0" applyFont="1" applyFill="1" applyBorder="1" applyAlignment="1">
      <alignment horizontal="center" vertical="center" wrapText="1" readingOrder="1"/>
    </xf>
    <xf numFmtId="0" fontId="44" fillId="2" borderId="16" xfId="0" applyFont="1" applyFill="1" applyBorder="1" applyAlignment="1">
      <alignment horizontal="center" vertical="center" wrapText="1" readingOrder="1"/>
    </xf>
    <xf numFmtId="0" fontId="44" fillId="2" borderId="43" xfId="0" applyFont="1" applyFill="1" applyBorder="1" applyAlignment="1">
      <alignment horizontal="center" vertical="center" wrapText="1" readingOrder="1"/>
    </xf>
    <xf numFmtId="0" fontId="44" fillId="2" borderId="44" xfId="0" applyFont="1" applyFill="1" applyBorder="1" applyAlignment="1">
      <alignment horizontal="center" vertical="center" wrapText="1" readingOrder="1"/>
    </xf>
    <xf numFmtId="0" fontId="18" fillId="0" borderId="0" xfId="0" applyFont="1" applyAlignment="1">
      <alignment horizontal="center" vertical="center"/>
    </xf>
    <xf numFmtId="0" fontId="4" fillId="0" borderId="77" xfId="0" applyFont="1" applyBorder="1" applyAlignment="1">
      <alignment horizontal="center" vertical="center" wrapText="1" readingOrder="1"/>
    </xf>
    <xf numFmtId="0" fontId="46" fillId="0" borderId="0" xfId="0" applyFont="1">
      <alignment vertical="center"/>
    </xf>
    <xf numFmtId="0" fontId="4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41" fillId="0" borderId="4" xfId="3" applyFont="1" applyBorder="1" applyAlignment="1">
      <alignment horizontal="center" vertical="center"/>
    </xf>
    <xf numFmtId="0" fontId="28" fillId="0" borderId="4" xfId="0" applyFont="1" applyBorder="1" applyAlignment="1">
      <alignment horizontal="center"/>
    </xf>
    <xf numFmtId="0" fontId="41" fillId="0" borderId="4" xfId="3" applyFont="1" applyBorder="1" applyAlignment="1">
      <alignment vertical="center"/>
    </xf>
    <xf numFmtId="0" fontId="47" fillId="0" borderId="4" xfId="0" applyFont="1" applyBorder="1" applyAlignment="1">
      <alignment horizontal="center" vertical="center" wrapText="1" readingOrder="1"/>
    </xf>
    <xf numFmtId="0" fontId="3" fillId="2" borderId="0" xfId="0" applyFont="1" applyFill="1" applyAlignment="1">
      <alignment horizontal="center" vertical="center" wrapText="1" readingOrder="1"/>
    </xf>
    <xf numFmtId="14" fontId="0" fillId="0" borderId="0" xfId="0" applyNumberFormat="1">
      <alignment vertical="center"/>
    </xf>
    <xf numFmtId="0" fontId="0" fillId="0" borderId="4" xfId="0" applyBorder="1">
      <alignment vertical="center"/>
    </xf>
    <xf numFmtId="3" fontId="25" fillId="0" borderId="0" xfId="0" applyNumberFormat="1" applyFont="1" applyAlignment="1">
      <alignment horizontal="center" vertical="center" wrapText="1" readingOrder="1"/>
    </xf>
    <xf numFmtId="3" fontId="52" fillId="0" borderId="0" xfId="0" applyNumberFormat="1" applyFont="1" applyAlignment="1">
      <alignment horizontal="center" vertical="center" wrapText="1" readingOrder="1"/>
    </xf>
    <xf numFmtId="0" fontId="25" fillId="0" borderId="0" xfId="0" applyFont="1" applyAlignment="1">
      <alignment horizontal="center" vertical="center" wrapText="1" readingOrder="1"/>
    </xf>
    <xf numFmtId="0" fontId="51" fillId="0" borderId="0" xfId="0" applyFont="1" applyAlignment="1">
      <alignment horizontal="center" vertical="center" wrapText="1" readingOrder="1"/>
    </xf>
    <xf numFmtId="0" fontId="52" fillId="0" borderId="0" xfId="0" applyFont="1" applyAlignment="1">
      <alignment horizontal="center" vertical="center" wrapText="1" readingOrder="1"/>
    </xf>
    <xf numFmtId="0" fontId="3" fillId="3" borderId="4" xfId="0" applyFont="1" applyFill="1" applyBorder="1" applyAlignment="1">
      <alignment horizontal="center" vertical="center" wrapText="1" readingOrder="1"/>
    </xf>
    <xf numFmtId="0" fontId="3" fillId="3" borderId="14" xfId="0" applyFont="1" applyFill="1" applyBorder="1" applyAlignment="1">
      <alignment horizontal="center" vertical="center" wrapText="1" readingOrder="1"/>
    </xf>
    <xf numFmtId="0" fontId="4" fillId="0" borderId="14" xfId="0" applyFont="1" applyBorder="1" applyAlignment="1">
      <alignment horizontal="center" vertical="center" wrapText="1" readingOrder="1"/>
    </xf>
    <xf numFmtId="0" fontId="6" fillId="0" borderId="14" xfId="0" applyFont="1" applyBorder="1" applyAlignment="1">
      <alignment horizontal="center" vertical="center" wrapText="1" readingOrder="1"/>
    </xf>
    <xf numFmtId="0" fontId="4" fillId="4" borderId="16" xfId="0" applyFont="1" applyFill="1" applyBorder="1" applyAlignment="1">
      <alignment horizontal="center" vertical="center" wrapText="1" readingOrder="1"/>
    </xf>
    <xf numFmtId="0" fontId="3" fillId="3" borderId="43" xfId="0" applyFont="1" applyFill="1" applyBorder="1" applyAlignment="1">
      <alignment horizontal="center" vertical="center" wrapText="1" readingOrder="1"/>
    </xf>
    <xf numFmtId="14" fontId="51" fillId="0" borderId="0" xfId="0" applyNumberFormat="1" applyFont="1" applyAlignment="1">
      <alignment horizontal="center" vertical="center" wrapText="1" readingOrder="1"/>
    </xf>
    <xf numFmtId="14" fontId="8" fillId="9" borderId="4" xfId="0" applyNumberFormat="1" applyFont="1" applyFill="1" applyBorder="1" applyAlignment="1">
      <alignment horizontal="center" vertical="center"/>
    </xf>
    <xf numFmtId="0" fontId="8" fillId="9" borderId="4" xfId="0" applyFont="1" applyFill="1" applyBorder="1" applyAlignment="1">
      <alignment horizontal="center" vertical="center"/>
    </xf>
    <xf numFmtId="1" fontId="8" fillId="9" borderId="4" xfId="0" applyNumberFormat="1" applyFont="1" applyFill="1" applyBorder="1" applyAlignment="1">
      <alignment horizontal="center" vertical="center"/>
    </xf>
    <xf numFmtId="1" fontId="8" fillId="9" borderId="5" xfId="0" applyNumberFormat="1" applyFont="1" applyFill="1" applyBorder="1" applyAlignment="1">
      <alignment horizontal="center" vertical="center"/>
    </xf>
    <xf numFmtId="176" fontId="8" fillId="9" borderId="5" xfId="1" applyNumberFormat="1" applyFont="1" applyFill="1" applyBorder="1" applyAlignment="1">
      <alignment horizontal="center" vertical="center"/>
    </xf>
    <xf numFmtId="0" fontId="9" fillId="9" borderId="4" xfId="0" applyFont="1" applyFill="1" applyBorder="1" applyAlignment="1">
      <alignment vertical="center" wrapText="1"/>
    </xf>
    <xf numFmtId="14" fontId="8" fillId="9" borderId="6" xfId="0" applyNumberFormat="1" applyFont="1" applyFill="1" applyBorder="1" applyAlignment="1">
      <alignment horizontal="center" vertical="center"/>
    </xf>
    <xf numFmtId="0" fontId="8" fillId="9" borderId="6" xfId="0" applyFont="1" applyFill="1" applyBorder="1" applyAlignment="1">
      <alignment horizontal="center" vertical="center"/>
    </xf>
    <xf numFmtId="1" fontId="8" fillId="9" borderId="6" xfId="0" applyNumberFormat="1" applyFont="1" applyFill="1" applyBorder="1" applyAlignment="1">
      <alignment horizontal="center" vertical="center"/>
    </xf>
    <xf numFmtId="1" fontId="8" fillId="9" borderId="7" xfId="0" applyNumberFormat="1" applyFont="1" applyFill="1" applyBorder="1" applyAlignment="1">
      <alignment horizontal="center" vertical="center"/>
    </xf>
    <xf numFmtId="176" fontId="8" fillId="9" borderId="7" xfId="1" applyNumberFormat="1" applyFont="1" applyFill="1" applyBorder="1" applyAlignment="1">
      <alignment horizontal="center" vertical="center"/>
    </xf>
    <xf numFmtId="0" fontId="9" fillId="9" borderId="6" xfId="0" applyFont="1" applyFill="1" applyBorder="1" applyAlignment="1">
      <alignment vertical="center" wrapText="1"/>
    </xf>
    <xf numFmtId="0" fontId="23" fillId="3" borderId="61" xfId="0" applyFont="1" applyFill="1" applyBorder="1" applyAlignment="1">
      <alignment vertical="center" wrapText="1"/>
    </xf>
    <xf numFmtId="0" fontId="54" fillId="0" borderId="4" xfId="0" applyFont="1" applyBorder="1" applyAlignment="1">
      <alignment horizontal="center" vertical="center" wrapText="1" readingOrder="1"/>
    </xf>
    <xf numFmtId="0" fontId="56" fillId="0" borderId="0" xfId="0" applyFont="1">
      <alignment vertical="center"/>
    </xf>
    <xf numFmtId="0" fontId="25" fillId="0" borderId="79" xfId="0" applyFont="1" applyBorder="1" applyAlignment="1">
      <alignment horizontal="center" vertical="center" wrapText="1" readingOrder="1"/>
    </xf>
    <xf numFmtId="10" fontId="0" fillId="9" borderId="0" xfId="0" applyNumberFormat="1" applyFill="1">
      <alignment vertical="center"/>
    </xf>
    <xf numFmtId="9" fontId="0" fillId="9" borderId="0" xfId="0" applyNumberFormat="1" applyFill="1">
      <alignment vertical="center"/>
    </xf>
    <xf numFmtId="0" fontId="0" fillId="14" borderId="0" xfId="0" applyFill="1">
      <alignment vertical="center"/>
    </xf>
    <xf numFmtId="0" fontId="0" fillId="14" borderId="4" xfId="0" applyFill="1" applyBorder="1">
      <alignment vertical="center"/>
    </xf>
    <xf numFmtId="0" fontId="0" fillId="0" borderId="4" xfId="0" applyBorder="1" applyAlignment="1">
      <alignment horizontal="center" vertical="center"/>
    </xf>
    <xf numFmtId="187" fontId="24" fillId="3" borderId="61" xfId="0" applyNumberFormat="1" applyFont="1" applyFill="1" applyBorder="1" applyAlignment="1">
      <alignment horizontal="center" vertical="center" wrapText="1" readingOrder="1"/>
    </xf>
    <xf numFmtId="0" fontId="56" fillId="15" borderId="0" xfId="0" applyFont="1" applyFill="1">
      <alignment vertical="center"/>
    </xf>
    <xf numFmtId="189" fontId="0" fillId="0" borderId="0" xfId="0" applyNumberFormat="1">
      <alignment vertical="center"/>
    </xf>
    <xf numFmtId="14" fontId="0" fillId="15" borderId="0" xfId="0" applyNumberFormat="1" applyFill="1">
      <alignment vertical="center"/>
    </xf>
    <xf numFmtId="0" fontId="0" fillId="15" borderId="0" xfId="0" applyFill="1">
      <alignment vertical="center"/>
    </xf>
    <xf numFmtId="190" fontId="0" fillId="15" borderId="0" xfId="0" applyNumberFormat="1" applyFill="1">
      <alignment vertical="center"/>
    </xf>
    <xf numFmtId="0" fontId="0" fillId="11" borderId="81" xfId="0" applyFill="1" applyBorder="1" applyAlignment="1">
      <alignment horizontal="center" vertical="center"/>
    </xf>
    <xf numFmtId="0" fontId="0" fillId="11" borderId="83" xfId="0" applyFill="1" applyBorder="1" applyAlignment="1">
      <alignment horizontal="center" vertical="center"/>
    </xf>
    <xf numFmtId="0" fontId="0" fillId="11" borderId="85" xfId="0" applyFill="1" applyBorder="1" applyAlignment="1">
      <alignment horizontal="center" vertical="center"/>
    </xf>
    <xf numFmtId="0" fontId="48" fillId="15" borderId="4" xfId="0" applyFont="1" applyFill="1" applyBorder="1" applyAlignment="1">
      <alignment horizontal="left" vertical="center" wrapText="1" indent="2" readingOrder="1"/>
    </xf>
    <xf numFmtId="0" fontId="49" fillId="15" borderId="4" xfId="0" applyFont="1" applyFill="1" applyBorder="1" applyAlignment="1">
      <alignment horizontal="left" vertical="center" wrapText="1" readingOrder="1"/>
    </xf>
    <xf numFmtId="0" fontId="50" fillId="15" borderId="4" xfId="0" applyFont="1" applyFill="1" applyBorder="1" applyAlignment="1">
      <alignment horizontal="center" vertical="center" readingOrder="1"/>
    </xf>
    <xf numFmtId="0" fontId="0" fillId="15" borderId="4" xfId="0" applyFill="1" applyBorder="1">
      <alignment vertical="center"/>
    </xf>
    <xf numFmtId="3" fontId="0" fillId="14" borderId="0" xfId="0" applyNumberFormat="1" applyFill="1">
      <alignment vertical="center"/>
    </xf>
    <xf numFmtId="10" fontId="0" fillId="14" borderId="0" xfId="0" applyNumberFormat="1" applyFill="1">
      <alignment vertical="center"/>
    </xf>
    <xf numFmtId="14" fontId="41" fillId="14" borderId="4" xfId="3" applyNumberFormat="1" applyFont="1" applyFill="1" applyBorder="1" applyAlignment="1">
      <alignment horizontal="center" vertical="center"/>
    </xf>
    <xf numFmtId="184" fontId="41" fillId="14" borderId="4" xfId="3" applyNumberFormat="1" applyFont="1" applyFill="1" applyBorder="1" applyAlignment="1">
      <alignment horizontal="center" vertical="center"/>
    </xf>
    <xf numFmtId="0" fontId="41" fillId="14" borderId="4" xfId="3" applyFont="1" applyFill="1" applyBorder="1" applyAlignment="1">
      <alignment horizontal="center" vertical="center"/>
    </xf>
    <xf numFmtId="184" fontId="41" fillId="14" borderId="4" xfId="4" applyNumberFormat="1" applyFont="1" applyFill="1" applyBorder="1" applyAlignment="1">
      <alignment horizontal="center" vertical="center"/>
    </xf>
    <xf numFmtId="186" fontId="0" fillId="14" borderId="4" xfId="0" applyNumberFormat="1" applyFill="1" applyBorder="1">
      <alignment vertical="center"/>
    </xf>
    <xf numFmtId="3" fontId="25" fillId="14" borderId="4" xfId="0" applyNumberFormat="1" applyFont="1" applyFill="1" applyBorder="1" applyAlignment="1">
      <alignment horizontal="center" vertical="center" wrapText="1" readingOrder="1"/>
    </xf>
    <xf numFmtId="176" fontId="4" fillId="0" borderId="47" xfId="0" applyNumberFormat="1" applyFont="1" applyBorder="1" applyAlignment="1">
      <alignment horizontal="center" vertical="center" wrapText="1" readingOrder="1"/>
    </xf>
    <xf numFmtId="176" fontId="4" fillId="0" borderId="42" xfId="0" applyNumberFormat="1" applyFont="1" applyBorder="1" applyAlignment="1">
      <alignment horizontal="center" vertical="center" wrapText="1" readingOrder="1"/>
    </xf>
    <xf numFmtId="0" fontId="28" fillId="9" borderId="0" xfId="0" applyFont="1" applyFill="1" applyAlignment="1">
      <alignment horizontal="center"/>
    </xf>
    <xf numFmtId="0" fontId="3" fillId="12" borderId="90" xfId="0" applyFont="1" applyFill="1" applyBorder="1" applyAlignment="1">
      <alignment horizontal="center" vertical="center" wrapText="1" readingOrder="1"/>
    </xf>
    <xf numFmtId="0" fontId="3" fillId="12" borderId="91" xfId="0" applyFont="1" applyFill="1" applyBorder="1" applyAlignment="1">
      <alignment horizontal="center" vertical="center" wrapText="1"/>
    </xf>
    <xf numFmtId="0" fontId="3" fillId="12" borderId="65" xfId="0" applyFont="1" applyFill="1" applyBorder="1" applyAlignment="1">
      <alignment horizontal="center" vertical="center" wrapText="1"/>
    </xf>
    <xf numFmtId="0" fontId="3" fillId="12" borderId="94" xfId="0" applyFont="1" applyFill="1" applyBorder="1" applyAlignment="1">
      <alignment horizontal="center" vertical="center" wrapText="1" readingOrder="1"/>
    </xf>
    <xf numFmtId="0" fontId="3" fillId="12" borderId="93" xfId="0" applyFont="1" applyFill="1" applyBorder="1" applyAlignment="1">
      <alignment horizontal="center" vertical="center" wrapText="1"/>
    </xf>
    <xf numFmtId="181" fontId="12" fillId="15" borderId="4" xfId="0" applyNumberFormat="1" applyFont="1" applyFill="1" applyBorder="1" applyAlignment="1">
      <alignment horizontal="center" vertical="center" wrapText="1" readingOrder="1"/>
    </xf>
    <xf numFmtId="0" fontId="12" fillId="15" borderId="4" xfId="0" applyFont="1" applyFill="1" applyBorder="1" applyAlignment="1">
      <alignment horizontal="left" vertical="center" wrapText="1" readingOrder="1"/>
    </xf>
    <xf numFmtId="0" fontId="15" fillId="15" borderId="15" xfId="2" applyFont="1" applyFill="1" applyBorder="1" applyAlignment="1">
      <alignment horizontal="center" vertical="center" wrapText="1" readingOrder="1"/>
    </xf>
    <xf numFmtId="181" fontId="12" fillId="15" borderId="43" xfId="0" applyNumberFormat="1" applyFont="1" applyFill="1" applyBorder="1" applyAlignment="1">
      <alignment horizontal="center" vertical="center" wrapText="1" readingOrder="1"/>
    </xf>
    <xf numFmtId="0" fontId="12" fillId="15" borderId="43" xfId="0" applyFont="1" applyFill="1" applyBorder="1" applyAlignment="1">
      <alignment horizontal="left" vertical="center" wrapText="1" readingOrder="1"/>
    </xf>
    <xf numFmtId="0" fontId="15" fillId="15" borderId="44" xfId="2" applyFont="1" applyFill="1" applyBorder="1" applyAlignment="1">
      <alignment horizontal="center" vertical="center" wrapText="1" readingOrder="1"/>
    </xf>
    <xf numFmtId="3" fontId="0" fillId="15" borderId="0" xfId="0" applyNumberFormat="1" applyFill="1">
      <alignment vertical="center"/>
    </xf>
    <xf numFmtId="10" fontId="0" fillId="15" borderId="0" xfId="0" applyNumberFormat="1" applyFill="1">
      <alignment vertical="center"/>
    </xf>
    <xf numFmtId="176" fontId="0" fillId="15" borderId="4" xfId="0" applyNumberFormat="1" applyFill="1" applyBorder="1" applyAlignment="1">
      <alignment horizontal="center" vertical="center"/>
    </xf>
    <xf numFmtId="0" fontId="20" fillId="15" borderId="0" xfId="0" applyFont="1" applyFill="1">
      <alignment vertical="center"/>
    </xf>
    <xf numFmtId="0" fontId="4" fillId="15" borderId="8" xfId="0" applyFont="1" applyFill="1" applyBorder="1" applyAlignment="1">
      <alignment horizontal="center" vertical="center" wrapText="1" readingOrder="1"/>
    </xf>
    <xf numFmtId="0" fontId="15" fillId="15" borderId="8" xfId="2" applyFont="1" applyFill="1" applyBorder="1" applyAlignment="1">
      <alignment horizontal="left" vertical="center" wrapText="1" readingOrder="1"/>
    </xf>
    <xf numFmtId="0" fontId="4" fillId="15" borderId="19" xfId="0" applyFont="1" applyFill="1" applyBorder="1" applyAlignment="1">
      <alignment horizontal="center" vertical="center" wrapText="1" readingOrder="1"/>
    </xf>
    <xf numFmtId="0" fontId="15" fillId="15" borderId="19" xfId="2" applyFont="1" applyFill="1" applyBorder="1" applyAlignment="1">
      <alignment horizontal="left" vertical="center" wrapText="1" readingOrder="1"/>
    </xf>
    <xf numFmtId="0" fontId="4" fillId="15" borderId="18" xfId="0" applyFont="1" applyFill="1" applyBorder="1" applyAlignment="1">
      <alignment horizontal="center" vertical="center" wrapText="1" readingOrder="1"/>
    </xf>
    <xf numFmtId="0" fontId="15" fillId="15" borderId="18" xfId="2" applyFont="1" applyFill="1" applyBorder="1" applyAlignment="1">
      <alignment horizontal="left" vertical="center" wrapText="1" readingOrder="1"/>
    </xf>
    <xf numFmtId="0" fontId="4" fillId="15" borderId="29" xfId="0" applyFont="1" applyFill="1" applyBorder="1" applyAlignment="1">
      <alignment horizontal="center" vertical="center" wrapText="1" readingOrder="1"/>
    </xf>
    <xf numFmtId="0" fontId="15" fillId="15" borderId="29" xfId="2" applyFont="1" applyFill="1" applyBorder="1" applyAlignment="1">
      <alignment horizontal="left" vertical="center" wrapText="1" readingOrder="1"/>
    </xf>
    <xf numFmtId="0" fontId="4" fillId="15" borderId="4" xfId="0" applyFont="1" applyFill="1" applyBorder="1" applyAlignment="1">
      <alignment horizontal="center" vertical="center" wrapText="1" readingOrder="1"/>
    </xf>
    <xf numFmtId="179" fontId="4" fillId="15" borderId="4" xfId="0" applyNumberFormat="1" applyFont="1" applyFill="1" applyBorder="1" applyAlignment="1">
      <alignment horizontal="center" vertical="center" wrapText="1" readingOrder="1"/>
    </xf>
    <xf numFmtId="0" fontId="4" fillId="15" borderId="4" xfId="0" applyFont="1" applyFill="1" applyBorder="1" applyAlignment="1">
      <alignment horizontal="left" vertical="center" wrapText="1" readingOrder="1"/>
    </xf>
    <xf numFmtId="176" fontId="4" fillId="15" borderId="4" xfId="0" applyNumberFormat="1" applyFont="1" applyFill="1" applyBorder="1" applyAlignment="1">
      <alignment horizontal="center" vertical="center" wrapText="1" readingOrder="1"/>
    </xf>
    <xf numFmtId="0" fontId="0" fillId="15" borderId="16" xfId="0" applyFill="1" applyBorder="1" applyAlignment="1">
      <alignment horizontal="center"/>
    </xf>
    <xf numFmtId="0" fontId="0" fillId="15" borderId="43" xfId="0" applyFill="1" applyBorder="1" applyAlignment="1">
      <alignment horizontal="center"/>
    </xf>
    <xf numFmtId="0" fontId="0" fillId="15" borderId="44" xfId="0" applyFill="1" applyBorder="1" applyAlignment="1">
      <alignment horizontal="center"/>
    </xf>
    <xf numFmtId="0" fontId="45" fillId="15" borderId="72" xfId="0" applyFont="1" applyFill="1" applyBorder="1" applyAlignment="1">
      <alignment horizontal="center"/>
    </xf>
    <xf numFmtId="0" fontId="45" fillId="15" borderId="6" xfId="0" applyFont="1" applyFill="1" applyBorder="1" applyAlignment="1">
      <alignment horizontal="center"/>
    </xf>
    <xf numFmtId="0" fontId="45" fillId="15" borderId="73" xfId="0" applyFont="1" applyFill="1" applyBorder="1" applyAlignment="1">
      <alignment horizontal="center"/>
    </xf>
    <xf numFmtId="0" fontId="45" fillId="15" borderId="14" xfId="0" applyFont="1" applyFill="1" applyBorder="1" applyAlignment="1">
      <alignment horizontal="center"/>
    </xf>
    <xf numFmtId="0" fontId="45" fillId="15" borderId="4" xfId="0" applyFont="1" applyFill="1" applyBorder="1" applyAlignment="1">
      <alignment horizontal="center"/>
    </xf>
    <xf numFmtId="0" fontId="45" fillId="15" borderId="15" xfId="0" applyFont="1" applyFill="1" applyBorder="1" applyAlignment="1">
      <alignment horizontal="center"/>
    </xf>
    <xf numFmtId="0" fontId="45" fillId="15" borderId="16" xfId="0" applyFont="1" applyFill="1" applyBorder="1" applyAlignment="1">
      <alignment horizontal="center"/>
    </xf>
    <xf numFmtId="0" fontId="45" fillId="15" borderId="43" xfId="0" applyFont="1" applyFill="1" applyBorder="1" applyAlignment="1">
      <alignment horizontal="center"/>
    </xf>
    <xf numFmtId="0" fontId="45" fillId="15" borderId="44" xfId="0" applyFont="1" applyFill="1" applyBorder="1" applyAlignment="1">
      <alignment horizontal="center"/>
    </xf>
    <xf numFmtId="0" fontId="47" fillId="15" borderId="4" xfId="0" applyFont="1" applyFill="1" applyBorder="1" applyAlignment="1">
      <alignment horizontal="center" vertical="center" wrapText="1" readingOrder="1"/>
    </xf>
    <xf numFmtId="0" fontId="2" fillId="15" borderId="0" xfId="0" applyFont="1" applyFill="1">
      <alignment vertical="center"/>
    </xf>
    <xf numFmtId="183" fontId="4" fillId="15" borderId="3" xfId="0" applyNumberFormat="1" applyFont="1" applyFill="1" applyBorder="1" applyAlignment="1">
      <alignment horizontal="center" vertical="center" wrapText="1" readingOrder="1"/>
    </xf>
    <xf numFmtId="0" fontId="4" fillId="15" borderId="3" xfId="0" applyFont="1" applyFill="1" applyBorder="1" applyAlignment="1">
      <alignment horizontal="left" vertical="center" wrapText="1" readingOrder="1"/>
    </xf>
    <xf numFmtId="3" fontId="4" fillId="15" borderId="63" xfId="0" applyNumberFormat="1" applyFont="1" applyFill="1" applyBorder="1" applyAlignment="1">
      <alignment horizontal="center" vertical="center" wrapText="1" readingOrder="1"/>
    </xf>
    <xf numFmtId="176" fontId="4" fillId="15" borderId="3" xfId="0" applyNumberFormat="1" applyFont="1" applyFill="1" applyBorder="1" applyAlignment="1">
      <alignment horizontal="center" vertical="center" wrapText="1" readingOrder="1"/>
    </xf>
    <xf numFmtId="10" fontId="4" fillId="15" borderId="3" xfId="0" applyNumberFormat="1" applyFont="1" applyFill="1" applyBorder="1" applyAlignment="1">
      <alignment horizontal="center" vertical="center" wrapText="1" readingOrder="1"/>
    </xf>
    <xf numFmtId="183" fontId="4" fillId="15" borderId="9" xfId="0" applyNumberFormat="1" applyFont="1" applyFill="1" applyBorder="1" applyAlignment="1">
      <alignment horizontal="center" vertical="center" wrapText="1" readingOrder="1"/>
    </xf>
    <xf numFmtId="0" fontId="4" fillId="15" borderId="9" xfId="0" applyFont="1" applyFill="1" applyBorder="1" applyAlignment="1">
      <alignment horizontal="left" vertical="center" wrapText="1" readingOrder="1"/>
    </xf>
    <xf numFmtId="3" fontId="4" fillId="15" borderId="9" xfId="0" applyNumberFormat="1" applyFont="1" applyFill="1" applyBorder="1" applyAlignment="1">
      <alignment horizontal="center" vertical="center" wrapText="1" readingOrder="1"/>
    </xf>
    <xf numFmtId="176" fontId="4" fillId="15" borderId="9" xfId="0" applyNumberFormat="1" applyFont="1" applyFill="1" applyBorder="1" applyAlignment="1">
      <alignment horizontal="center" vertical="center" wrapText="1" readingOrder="1"/>
    </xf>
    <xf numFmtId="10" fontId="4" fillId="15" borderId="9" xfId="0" applyNumberFormat="1" applyFont="1" applyFill="1" applyBorder="1" applyAlignment="1">
      <alignment horizontal="center" vertical="center" wrapText="1" readingOrder="1"/>
    </xf>
    <xf numFmtId="179" fontId="4" fillId="15" borderId="93" xfId="0" applyNumberFormat="1" applyFont="1" applyFill="1" applyBorder="1" applyAlignment="1">
      <alignment horizontal="center" vertical="center" wrapText="1" readingOrder="1"/>
    </xf>
    <xf numFmtId="0" fontId="4" fillId="15" borderId="92" xfId="0" applyFont="1" applyFill="1" applyBorder="1" applyAlignment="1">
      <alignment horizontal="left" vertical="center" wrapText="1" readingOrder="1"/>
    </xf>
    <xf numFmtId="3" fontId="4" fillId="15" borderId="93" xfId="0" applyNumberFormat="1" applyFont="1" applyFill="1" applyBorder="1" applyAlignment="1">
      <alignment horizontal="center" vertical="center" wrapText="1"/>
    </xf>
    <xf numFmtId="176" fontId="4" fillId="15" borderId="89" xfId="0" applyNumberFormat="1" applyFont="1" applyFill="1" applyBorder="1" applyAlignment="1">
      <alignment horizontal="center" vertical="center" wrapText="1"/>
    </xf>
    <xf numFmtId="176" fontId="46" fillId="15" borderId="64" xfId="0" applyNumberFormat="1" applyFont="1" applyFill="1" applyBorder="1" applyAlignment="1">
      <alignment horizontal="center" vertical="center"/>
    </xf>
    <xf numFmtId="0" fontId="46" fillId="15" borderId="64" xfId="0" applyFont="1" applyFill="1" applyBorder="1" applyAlignment="1">
      <alignment horizontal="center" vertical="center"/>
    </xf>
    <xf numFmtId="0" fontId="4" fillId="15" borderId="95" xfId="0" applyFont="1" applyFill="1" applyBorder="1" applyAlignment="1">
      <alignment horizontal="left" vertical="center" wrapText="1" readingOrder="1"/>
    </xf>
    <xf numFmtId="3" fontId="4" fillId="15" borderId="65" xfId="0" applyNumberFormat="1" applyFont="1" applyFill="1" applyBorder="1" applyAlignment="1">
      <alignment horizontal="center" vertical="center" wrapText="1"/>
    </xf>
    <xf numFmtId="176" fontId="4" fillId="15" borderId="64" xfId="0" applyNumberFormat="1" applyFont="1" applyFill="1" applyBorder="1" applyAlignment="1">
      <alignment horizontal="center" vertical="center" wrapText="1"/>
    </xf>
    <xf numFmtId="3" fontId="4" fillId="15" borderId="64" xfId="0" applyNumberFormat="1" applyFont="1" applyFill="1" applyBorder="1" applyAlignment="1">
      <alignment horizontal="center" vertical="center" wrapText="1"/>
    </xf>
    <xf numFmtId="3" fontId="4" fillId="15" borderId="88" xfId="0" applyNumberFormat="1" applyFont="1" applyFill="1" applyBorder="1" applyAlignment="1">
      <alignment horizontal="center" vertical="center" wrapText="1"/>
    </xf>
    <xf numFmtId="179" fontId="4" fillId="15" borderId="65" xfId="0" applyNumberFormat="1" applyFont="1" applyFill="1" applyBorder="1" applyAlignment="1">
      <alignment horizontal="center" vertical="center" wrapText="1" readingOrder="1"/>
    </xf>
    <xf numFmtId="0" fontId="4" fillId="15" borderId="96" xfId="0" applyFont="1" applyFill="1" applyBorder="1" applyAlignment="1">
      <alignment horizontal="left" vertical="center" wrapText="1" readingOrder="1"/>
    </xf>
    <xf numFmtId="0" fontId="4" fillId="15" borderId="89" xfId="0" applyFont="1" applyFill="1" applyBorder="1" applyAlignment="1">
      <alignment horizontal="center" vertical="center" wrapText="1"/>
    </xf>
    <xf numFmtId="179" fontId="4" fillId="15" borderId="64" xfId="0" applyNumberFormat="1" applyFont="1" applyFill="1" applyBorder="1" applyAlignment="1">
      <alignment horizontal="center" vertical="center" wrapText="1" readingOrder="1"/>
    </xf>
    <xf numFmtId="0" fontId="4" fillId="15" borderId="87" xfId="0" applyFont="1" applyFill="1" applyBorder="1" applyAlignment="1">
      <alignment horizontal="left" vertical="center" wrapText="1" readingOrder="1"/>
    </xf>
    <xf numFmtId="179" fontId="4" fillId="15" borderId="66" xfId="0" applyNumberFormat="1" applyFont="1" applyFill="1" applyBorder="1" applyAlignment="1">
      <alignment horizontal="center" vertical="center" wrapText="1" readingOrder="1"/>
    </xf>
    <xf numFmtId="0" fontId="4" fillId="15" borderId="97" xfId="0" applyFont="1" applyFill="1" applyBorder="1" applyAlignment="1">
      <alignment horizontal="left" vertical="center" wrapText="1" readingOrder="1"/>
    </xf>
    <xf numFmtId="3" fontId="4" fillId="15" borderId="100" xfId="0" applyNumberFormat="1" applyFont="1" applyFill="1" applyBorder="1" applyAlignment="1">
      <alignment horizontal="center" vertical="center" wrapText="1"/>
    </xf>
    <xf numFmtId="0" fontId="4" fillId="15" borderId="98" xfId="0" applyFont="1" applyFill="1" applyBorder="1" applyAlignment="1">
      <alignment horizontal="center" vertical="center" wrapText="1"/>
    </xf>
    <xf numFmtId="0" fontId="46" fillId="15" borderId="66" xfId="0" applyFont="1" applyFill="1" applyBorder="1" applyAlignment="1">
      <alignment horizontal="center" vertical="center"/>
    </xf>
    <xf numFmtId="0" fontId="32" fillId="15" borderId="4" xfId="0" applyFont="1" applyFill="1" applyBorder="1" applyAlignment="1">
      <alignment horizontal="center" vertical="center" wrapText="1" readingOrder="1"/>
    </xf>
    <xf numFmtId="179" fontId="4" fillId="15" borderId="3" xfId="0" applyNumberFormat="1" applyFont="1" applyFill="1" applyBorder="1" applyAlignment="1">
      <alignment horizontal="center" vertical="center" wrapText="1" readingOrder="1"/>
    </xf>
    <xf numFmtId="3" fontId="39" fillId="15" borderId="3" xfId="0" applyNumberFormat="1" applyFont="1" applyFill="1" applyBorder="1" applyAlignment="1">
      <alignment horizontal="center" vertical="center" wrapText="1" readingOrder="1"/>
    </xf>
    <xf numFmtId="10" fontId="39" fillId="15" borderId="70" xfId="0" applyNumberFormat="1" applyFont="1" applyFill="1" applyBorder="1" applyAlignment="1">
      <alignment horizontal="center" vertical="center" wrapText="1" readingOrder="1"/>
    </xf>
    <xf numFmtId="179" fontId="4" fillId="15" borderId="9" xfId="0" applyNumberFormat="1" applyFont="1" applyFill="1" applyBorder="1" applyAlignment="1">
      <alignment horizontal="center" vertical="center" wrapText="1" readingOrder="1"/>
    </xf>
    <xf numFmtId="3" fontId="39" fillId="15" borderId="9" xfId="0" applyNumberFormat="1" applyFont="1" applyFill="1" applyBorder="1" applyAlignment="1">
      <alignment horizontal="center" vertical="center" wrapText="1" readingOrder="1"/>
    </xf>
    <xf numFmtId="10" fontId="39" fillId="15" borderId="71" xfId="0" applyNumberFormat="1" applyFont="1" applyFill="1" applyBorder="1" applyAlignment="1">
      <alignment horizontal="center" vertical="center" wrapText="1" readingOrder="1"/>
    </xf>
    <xf numFmtId="0" fontId="4" fillId="15" borderId="15" xfId="0" applyFont="1" applyFill="1" applyBorder="1" applyAlignment="1">
      <alignment horizontal="center" vertical="center" wrapText="1" readingOrder="1"/>
    </xf>
    <xf numFmtId="0" fontId="6" fillId="15" borderId="4" xfId="0" applyFont="1" applyFill="1" applyBorder="1" applyAlignment="1">
      <alignment horizontal="center" vertical="center" wrapText="1" readingOrder="1"/>
    </xf>
    <xf numFmtId="0" fontId="6" fillId="15" borderId="15" xfId="0" applyFont="1" applyFill="1" applyBorder="1" applyAlignment="1">
      <alignment horizontal="center" vertical="center" wrapText="1" readingOrder="1"/>
    </xf>
    <xf numFmtId="0" fontId="4" fillId="15" borderId="43" xfId="0" applyFont="1" applyFill="1" applyBorder="1" applyAlignment="1">
      <alignment horizontal="center" vertical="center" wrapText="1" readingOrder="1"/>
    </xf>
    <xf numFmtId="0" fontId="4" fillId="15" borderId="44" xfId="0" applyFont="1" applyFill="1" applyBorder="1" applyAlignment="1">
      <alignment horizontal="center" vertical="center" wrapText="1" readingOrder="1"/>
    </xf>
    <xf numFmtId="187" fontId="25" fillId="15" borderId="57" xfId="0" applyNumberFormat="1" applyFont="1" applyFill="1" applyBorder="1" applyAlignment="1">
      <alignment horizontal="center" vertical="center" wrapText="1" readingOrder="1"/>
    </xf>
    <xf numFmtId="0" fontId="4" fillId="15" borderId="78" xfId="0" applyFont="1" applyFill="1" applyBorder="1" applyAlignment="1">
      <alignment horizontal="center" vertical="center" wrapText="1" readingOrder="1"/>
    </xf>
    <xf numFmtId="176" fontId="4" fillId="15" borderId="57" xfId="0" applyNumberFormat="1" applyFont="1" applyFill="1" applyBorder="1" applyAlignment="1">
      <alignment horizontal="center" vertical="center" wrapText="1" readingOrder="1"/>
    </xf>
    <xf numFmtId="187" fontId="4" fillId="15" borderId="57" xfId="0" applyNumberFormat="1" applyFont="1" applyFill="1" applyBorder="1" applyAlignment="1">
      <alignment horizontal="center" vertical="center" wrapText="1" readingOrder="1"/>
    </xf>
    <xf numFmtId="187" fontId="24" fillId="15" borderId="61" xfId="0" applyNumberFormat="1" applyFont="1" applyFill="1" applyBorder="1" applyAlignment="1">
      <alignment horizontal="center" vertical="center" wrapText="1" readingOrder="1"/>
    </xf>
    <xf numFmtId="176" fontId="24" fillId="15" borderId="61" xfId="0" applyNumberFormat="1" applyFont="1" applyFill="1" applyBorder="1" applyAlignment="1">
      <alignment horizontal="center" vertical="center" wrapText="1" readingOrder="1"/>
    </xf>
    <xf numFmtId="3" fontId="24" fillId="15" borderId="61" xfId="0" applyNumberFormat="1" applyFont="1" applyFill="1" applyBorder="1" applyAlignment="1">
      <alignment horizontal="center" vertical="center" wrapText="1" readingOrder="1"/>
    </xf>
    <xf numFmtId="10" fontId="24" fillId="15" borderId="61" xfId="0" applyNumberFormat="1" applyFont="1" applyFill="1" applyBorder="1" applyAlignment="1">
      <alignment horizontal="center" vertical="center" wrapText="1" readingOrder="1"/>
    </xf>
    <xf numFmtId="187" fontId="24" fillId="15" borderId="62" xfId="0" applyNumberFormat="1" applyFont="1" applyFill="1" applyBorder="1" applyAlignment="1">
      <alignment horizontal="center" vertical="center" wrapText="1" readingOrder="1"/>
    </xf>
    <xf numFmtId="188" fontId="55" fillId="15" borderId="4" xfId="0" applyNumberFormat="1" applyFont="1" applyFill="1" applyBorder="1" applyAlignment="1">
      <alignment horizontal="center" vertical="center" wrapText="1" readingOrder="1"/>
    </xf>
    <xf numFmtId="10" fontId="55" fillId="15" borderId="4" xfId="0" applyNumberFormat="1" applyFont="1" applyFill="1" applyBorder="1" applyAlignment="1">
      <alignment horizontal="center" vertical="center" wrapText="1" readingOrder="1"/>
    </xf>
    <xf numFmtId="0" fontId="25" fillId="14" borderId="57" xfId="0" applyFont="1" applyFill="1" applyBorder="1" applyAlignment="1">
      <alignment horizontal="center" vertical="center" wrapText="1" readingOrder="1"/>
    </xf>
    <xf numFmtId="0" fontId="25" fillId="14" borderId="80" xfId="0" applyFont="1" applyFill="1" applyBorder="1" applyAlignment="1">
      <alignment horizontal="center" vertical="center" wrapText="1" readingOrder="1"/>
    </xf>
    <xf numFmtId="0" fontId="12" fillId="14" borderId="57" xfId="0" applyFont="1" applyFill="1" applyBorder="1" applyAlignment="1">
      <alignment horizontal="left" vertical="center" wrapText="1" readingOrder="1"/>
    </xf>
    <xf numFmtId="0" fontId="12" fillId="14" borderId="78" xfId="0" applyFont="1" applyFill="1" applyBorder="1" applyAlignment="1">
      <alignment horizontal="left" vertical="center" wrapText="1" readingOrder="1"/>
    </xf>
    <xf numFmtId="10" fontId="4" fillId="15" borderId="57" xfId="0" applyNumberFormat="1" applyFont="1" applyFill="1" applyBorder="1" applyAlignment="1">
      <alignment horizontal="center" vertical="center" wrapText="1" readingOrder="1"/>
    </xf>
    <xf numFmtId="184" fontId="55" fillId="15" borderId="4" xfId="0" applyNumberFormat="1" applyFont="1" applyFill="1" applyBorder="1" applyAlignment="1">
      <alignment horizontal="center" vertical="center" wrapText="1" readingOrder="1"/>
    </xf>
    <xf numFmtId="9" fontId="55" fillId="15" borderId="4" xfId="0" applyNumberFormat="1" applyFont="1" applyFill="1" applyBorder="1" applyAlignment="1">
      <alignment horizontal="center" vertical="center" wrapText="1" readingOrder="1"/>
    </xf>
    <xf numFmtId="187" fontId="55" fillId="15" borderId="4" xfId="0" applyNumberFormat="1" applyFont="1" applyFill="1" applyBorder="1" applyAlignment="1">
      <alignment horizontal="center" vertical="center" wrapText="1" readingOrder="1"/>
    </xf>
    <xf numFmtId="0" fontId="17" fillId="2" borderId="5" xfId="0" applyFont="1" applyFill="1" applyBorder="1" applyAlignment="1">
      <alignment horizontal="center" vertical="center" wrapText="1" readingOrder="1"/>
    </xf>
    <xf numFmtId="176" fontId="4" fillId="15" borderId="26" xfId="0" applyNumberFormat="1" applyFont="1" applyFill="1" applyBorder="1" applyAlignment="1">
      <alignment horizontal="center" vertical="center" wrapText="1" readingOrder="1"/>
    </xf>
    <xf numFmtId="176" fontId="4" fillId="15" borderId="27" xfId="0" applyNumberFormat="1" applyFont="1" applyFill="1" applyBorder="1" applyAlignment="1">
      <alignment horizontal="center" vertical="center" wrapText="1" readingOrder="1"/>
    </xf>
    <xf numFmtId="176" fontId="4" fillId="15" borderId="28" xfId="0" applyNumberFormat="1" applyFont="1" applyFill="1" applyBorder="1" applyAlignment="1">
      <alignment horizontal="center" vertical="center" wrapText="1" readingOrder="1"/>
    </xf>
    <xf numFmtId="176" fontId="4" fillId="15" borderId="30" xfId="0" applyNumberFormat="1" applyFont="1" applyFill="1" applyBorder="1" applyAlignment="1">
      <alignment horizontal="center" vertical="center" wrapText="1" readingOrder="1"/>
    </xf>
    <xf numFmtId="176" fontId="59" fillId="15" borderId="102" xfId="2" applyNumberFormat="1" applyFont="1" applyFill="1" applyBorder="1" applyAlignment="1">
      <alignment horizontal="center" vertical="center" wrapText="1" readingOrder="1"/>
    </xf>
    <xf numFmtId="176" fontId="59" fillId="15" borderId="103" xfId="2" applyNumberFormat="1" applyFont="1" applyFill="1" applyBorder="1" applyAlignment="1">
      <alignment horizontal="center" vertical="center" wrapText="1" readingOrder="1"/>
    </xf>
    <xf numFmtId="176" fontId="59" fillId="15" borderId="104" xfId="2" applyNumberFormat="1" applyFont="1" applyFill="1" applyBorder="1" applyAlignment="1">
      <alignment horizontal="center" vertical="center" wrapText="1" readingOrder="1"/>
    </xf>
    <xf numFmtId="176" fontId="59" fillId="15" borderId="105" xfId="2" applyNumberFormat="1" applyFont="1" applyFill="1" applyBorder="1" applyAlignment="1">
      <alignment horizontal="center" vertical="center" wrapText="1" readingOrder="1"/>
    </xf>
    <xf numFmtId="176" fontId="59" fillId="15" borderId="106" xfId="2" applyNumberFormat="1" applyFont="1" applyFill="1" applyBorder="1" applyAlignment="1">
      <alignment horizontal="center" vertical="center" wrapText="1" readingOrder="1"/>
    </xf>
    <xf numFmtId="180" fontId="16" fillId="15" borderId="0" xfId="0" applyNumberFormat="1" applyFont="1" applyFill="1">
      <alignment vertical="center"/>
    </xf>
    <xf numFmtId="178" fontId="0" fillId="14" borderId="0" xfId="0" applyNumberFormat="1" applyFill="1">
      <alignment vertical="center"/>
    </xf>
    <xf numFmtId="0" fontId="0" fillId="14" borderId="14" xfId="0" applyFill="1" applyBorder="1">
      <alignment vertical="center"/>
    </xf>
    <xf numFmtId="0" fontId="11" fillId="14" borderId="15" xfId="2" applyNumberFormat="1" applyFill="1" applyBorder="1">
      <alignment vertical="center"/>
    </xf>
    <xf numFmtId="0" fontId="0" fillId="14" borderId="14" xfId="0" applyFill="1" applyBorder="1" applyAlignment="1">
      <alignment vertical="center" wrapText="1"/>
    </xf>
    <xf numFmtId="0" fontId="0" fillId="14" borderId="16" xfId="0" applyFill="1" applyBorder="1">
      <alignment vertical="center"/>
    </xf>
    <xf numFmtId="180" fontId="0" fillId="15" borderId="0" xfId="0" applyNumberFormat="1" applyFill="1">
      <alignment vertical="center"/>
    </xf>
    <xf numFmtId="14" fontId="0" fillId="15" borderId="82" xfId="0" applyNumberFormat="1" applyFill="1" applyBorder="1" applyAlignment="1">
      <alignment horizontal="center" vertical="center"/>
    </xf>
    <xf numFmtId="14" fontId="0" fillId="15" borderId="84" xfId="0" applyNumberFormat="1" applyFill="1" applyBorder="1" applyAlignment="1">
      <alignment horizontal="center" vertical="center"/>
    </xf>
    <xf numFmtId="14" fontId="0" fillId="15" borderId="86" xfId="0" applyNumberFormat="1" applyFill="1" applyBorder="1" applyAlignment="1">
      <alignment horizontal="center" vertical="center"/>
    </xf>
    <xf numFmtId="0" fontId="0" fillId="14" borderId="0" xfId="0" applyFill="1" applyAlignment="1"/>
    <xf numFmtId="0" fontId="27" fillId="14" borderId="0" xfId="0" applyFont="1" applyFill="1" applyAlignment="1">
      <alignment horizontal="center"/>
    </xf>
    <xf numFmtId="0" fontId="18" fillId="15" borderId="0" xfId="0" applyFont="1" applyFill="1">
      <alignment vertical="center"/>
    </xf>
    <xf numFmtId="0" fontId="20" fillId="15" borderId="4" xfId="0" applyFont="1" applyFill="1" applyBorder="1" applyAlignment="1">
      <alignment horizontal="center" vertical="center"/>
    </xf>
    <xf numFmtId="0" fontId="22" fillId="15" borderId="0" xfId="0" applyFont="1" applyFill="1" applyAlignment="1">
      <alignment horizontal="right" vertical="center"/>
    </xf>
    <xf numFmtId="10" fontId="3" fillId="15" borderId="64" xfId="0" applyNumberFormat="1" applyFont="1" applyFill="1" applyBorder="1" applyAlignment="1">
      <alignment horizontal="center" vertical="center" wrapText="1"/>
    </xf>
    <xf numFmtId="0" fontId="3" fillId="0" borderId="91" xfId="0" applyFont="1" applyBorder="1" applyAlignment="1">
      <alignment vertical="center" wrapText="1" readingOrder="1"/>
    </xf>
    <xf numFmtId="0" fontId="3" fillId="12" borderId="107" xfId="0" applyFont="1" applyFill="1" applyBorder="1" applyAlignment="1">
      <alignment horizontal="center" vertical="center" wrapText="1" readingOrder="1"/>
    </xf>
    <xf numFmtId="0" fontId="4" fillId="12" borderId="108" xfId="0" applyFont="1" applyFill="1" applyBorder="1" applyAlignment="1">
      <alignment horizontal="center" vertical="center" wrapText="1" readingOrder="1"/>
    </xf>
    <xf numFmtId="0" fontId="4" fillId="12" borderId="109" xfId="0" applyFont="1" applyFill="1" applyBorder="1" applyAlignment="1">
      <alignment horizontal="center" vertical="center" wrapText="1" readingOrder="1"/>
    </xf>
    <xf numFmtId="0" fontId="4" fillId="12" borderId="110" xfId="0" applyFont="1" applyFill="1" applyBorder="1" applyAlignment="1">
      <alignment horizontal="center" vertical="center" wrapText="1" readingOrder="1"/>
    </xf>
    <xf numFmtId="184" fontId="0" fillId="0" borderId="0" xfId="0" applyNumberFormat="1">
      <alignment vertical="center"/>
    </xf>
    <xf numFmtId="176" fontId="21" fillId="15" borderId="5" xfId="0" applyNumberFormat="1" applyFont="1" applyFill="1" applyBorder="1" applyAlignment="1">
      <alignment horizontal="center" vertical="center" wrapText="1" readingOrder="1"/>
    </xf>
    <xf numFmtId="176" fontId="21" fillId="15" borderId="4" xfId="0" applyNumberFormat="1" applyFont="1" applyFill="1" applyBorder="1" applyAlignment="1">
      <alignment horizontal="center" vertical="center" wrapText="1" readingOrder="1"/>
    </xf>
    <xf numFmtId="176" fontId="21" fillId="15" borderId="101" xfId="0" applyNumberFormat="1" applyFont="1" applyFill="1" applyBorder="1" applyAlignment="1">
      <alignment horizontal="center" vertical="center" wrapText="1" readingOrder="1"/>
    </xf>
    <xf numFmtId="176" fontId="21" fillId="15" borderId="43" xfId="0" applyNumberFormat="1" applyFont="1" applyFill="1" applyBorder="1" applyAlignment="1">
      <alignment horizontal="center" vertical="center" wrapText="1" readingOrder="1"/>
    </xf>
    <xf numFmtId="176" fontId="0" fillId="14" borderId="4" xfId="0" applyNumberFormat="1" applyFill="1" applyBorder="1" applyAlignment="1">
      <alignment horizontal="center" vertical="center"/>
    </xf>
    <xf numFmtId="14" fontId="0" fillId="14" borderId="14" xfId="0" applyNumberFormat="1" applyFill="1" applyBorder="1" applyAlignment="1">
      <alignment horizontal="center" vertical="center"/>
    </xf>
    <xf numFmtId="176" fontId="0" fillId="14" borderId="15" xfId="0" applyNumberFormat="1" applyFill="1" applyBorder="1" applyAlignment="1">
      <alignment horizontal="center" vertical="center"/>
    </xf>
    <xf numFmtId="0" fontId="0" fillId="14" borderId="14" xfId="0" applyFill="1" applyBorder="1" applyAlignment="1">
      <alignment horizontal="center" vertical="center"/>
    </xf>
    <xf numFmtId="0" fontId="0" fillId="14" borderId="16" xfId="0" applyFill="1" applyBorder="1" applyAlignment="1">
      <alignment horizontal="center" vertical="center"/>
    </xf>
    <xf numFmtId="0" fontId="0" fillId="14" borderId="43" xfId="0" applyFill="1" applyBorder="1" applyAlignment="1">
      <alignment horizontal="center" vertical="center"/>
    </xf>
    <xf numFmtId="0" fontId="0" fillId="14" borderId="44" xfId="0" applyFill="1" applyBorder="1" applyAlignment="1">
      <alignment horizontal="center" vertical="center"/>
    </xf>
    <xf numFmtId="0" fontId="0" fillId="16" borderId="11" xfId="0" applyFill="1" applyBorder="1" applyAlignment="1">
      <alignment horizontal="center" vertical="center"/>
    </xf>
    <xf numFmtId="0" fontId="0" fillId="16" borderId="12" xfId="0" applyFill="1" applyBorder="1" applyAlignment="1">
      <alignment horizontal="center" vertical="center"/>
    </xf>
    <xf numFmtId="0" fontId="0" fillId="16" borderId="13" xfId="0" applyFill="1" applyBorder="1" applyAlignment="1">
      <alignment horizontal="center" vertical="center"/>
    </xf>
    <xf numFmtId="176" fontId="0" fillId="15" borderId="15" xfId="0" applyNumberFormat="1" applyFill="1" applyBorder="1" applyAlignment="1">
      <alignment horizontal="center" vertical="center"/>
    </xf>
    <xf numFmtId="0" fontId="0" fillId="15" borderId="16" xfId="0" applyFill="1" applyBorder="1" applyAlignment="1">
      <alignment horizontal="center" vertical="center"/>
    </xf>
    <xf numFmtId="176" fontId="0" fillId="15" borderId="43" xfId="0" applyNumberFormat="1" applyFill="1" applyBorder="1" applyAlignment="1">
      <alignment horizontal="center" vertical="center"/>
    </xf>
    <xf numFmtId="176" fontId="0" fillId="15" borderId="44" xfId="0" applyNumberFormat="1" applyFill="1" applyBorder="1" applyAlignment="1">
      <alignment horizontal="center" vertical="center"/>
    </xf>
    <xf numFmtId="0" fontId="0" fillId="15" borderId="14" xfId="0" applyFill="1" applyBorder="1" applyAlignment="1">
      <alignment horizontal="center" vertical="center"/>
    </xf>
    <xf numFmtId="0" fontId="44" fillId="0" borderId="0" xfId="0" applyFont="1" applyAlignment="1">
      <alignment horizontal="center" vertical="center" wrapText="1" readingOrder="1"/>
    </xf>
    <xf numFmtId="0" fontId="58" fillId="0" borderId="0" xfId="0" applyFont="1" applyAlignment="1">
      <alignment horizontal="center" vertical="center" wrapText="1" readingOrder="1"/>
    </xf>
    <xf numFmtId="0" fontId="60" fillId="0" borderId="0" xfId="0" applyFont="1" applyAlignment="1">
      <alignment vertical="center" wrapText="1" readingOrder="1"/>
    </xf>
    <xf numFmtId="0" fontId="13" fillId="8" borderId="0" xfId="0" applyFont="1" applyFill="1" applyAlignment="1">
      <alignment horizontal="center" vertical="center" wrapText="1" readingOrder="1"/>
    </xf>
    <xf numFmtId="0" fontId="16" fillId="14" borderId="0" xfId="2" applyNumberFormat="1" applyFont="1" applyFill="1" applyBorder="1" applyAlignment="1">
      <alignment horizontal="center" vertical="center"/>
    </xf>
    <xf numFmtId="3" fontId="0" fillId="0" borderId="0" xfId="0" applyNumberFormat="1">
      <alignment vertical="center"/>
    </xf>
    <xf numFmtId="0" fontId="3" fillId="10" borderId="112" xfId="0" applyFont="1" applyFill="1" applyBorder="1" applyAlignment="1">
      <alignment horizontal="center" vertical="center" wrapText="1" readingOrder="1"/>
    </xf>
    <xf numFmtId="184" fontId="4" fillId="14" borderId="4" xfId="0" applyNumberFormat="1" applyFont="1" applyFill="1" applyBorder="1" applyAlignment="1">
      <alignment horizontal="center" vertical="center" wrapText="1" readingOrder="1"/>
    </xf>
    <xf numFmtId="184" fontId="4" fillId="15" borderId="4" xfId="0" applyNumberFormat="1" applyFont="1" applyFill="1" applyBorder="1" applyAlignment="1">
      <alignment horizontal="center" vertical="center" wrapText="1" readingOrder="1"/>
    </xf>
    <xf numFmtId="3" fontId="17" fillId="15" borderId="4" xfId="0" applyNumberFormat="1" applyFont="1" applyFill="1" applyBorder="1" applyAlignment="1">
      <alignment horizontal="center" vertical="center" wrapText="1" readingOrder="1"/>
    </xf>
    <xf numFmtId="10" fontId="17" fillId="15" borderId="4" xfId="0" applyNumberFormat="1" applyFont="1" applyFill="1" applyBorder="1" applyAlignment="1">
      <alignment horizontal="center" vertical="center" wrapText="1" readingOrder="1"/>
    </xf>
    <xf numFmtId="3" fontId="4" fillId="14" borderId="4" xfId="0" applyNumberFormat="1" applyFont="1" applyFill="1" applyBorder="1" applyAlignment="1">
      <alignment horizontal="center" vertical="center" wrapText="1" readingOrder="1"/>
    </xf>
    <xf numFmtId="3" fontId="4" fillId="15" borderId="4" xfId="0" applyNumberFormat="1" applyFont="1" applyFill="1" applyBorder="1" applyAlignment="1">
      <alignment horizontal="center" vertical="center" wrapText="1" readingOrder="1"/>
    </xf>
    <xf numFmtId="182" fontId="4" fillId="14" borderId="4" xfId="0" applyNumberFormat="1" applyFont="1" applyFill="1" applyBorder="1" applyAlignment="1">
      <alignment horizontal="center" vertical="center" wrapText="1" readingOrder="1"/>
    </xf>
    <xf numFmtId="182" fontId="4" fillId="15" borderId="4" xfId="0" applyNumberFormat="1" applyFont="1" applyFill="1" applyBorder="1" applyAlignment="1">
      <alignment horizontal="center" vertical="center" wrapText="1" readingOrder="1"/>
    </xf>
    <xf numFmtId="0" fontId="4" fillId="3" borderId="14" xfId="0" applyFont="1" applyFill="1" applyBorder="1" applyAlignment="1">
      <alignment horizontal="center" vertical="center" wrapText="1" readingOrder="1"/>
    </xf>
    <xf numFmtId="0" fontId="5" fillId="3" borderId="14" xfId="0" applyFont="1" applyFill="1" applyBorder="1" applyAlignment="1">
      <alignment horizontal="center" vertical="center" wrapText="1" readingOrder="1"/>
    </xf>
    <xf numFmtId="0" fontId="4" fillId="3" borderId="16" xfId="0" applyFont="1" applyFill="1" applyBorder="1" applyAlignment="1">
      <alignment horizontal="center" vertical="center" wrapText="1" readingOrder="1"/>
    </xf>
    <xf numFmtId="0" fontId="4" fillId="14" borderId="43" xfId="0" applyFont="1" applyFill="1" applyBorder="1" applyAlignment="1">
      <alignment horizontal="center" vertical="center" wrapText="1" readingOrder="1"/>
    </xf>
    <xf numFmtId="3" fontId="17" fillId="15" borderId="43" xfId="0" applyNumberFormat="1" applyFont="1" applyFill="1" applyBorder="1" applyAlignment="1">
      <alignment horizontal="center" vertical="center" wrapText="1" readingOrder="1"/>
    </xf>
    <xf numFmtId="10" fontId="17" fillId="15" borderId="43" xfId="0" applyNumberFormat="1" applyFont="1" applyFill="1" applyBorder="1" applyAlignment="1">
      <alignment horizontal="center" vertical="center" wrapText="1" readingOrder="1"/>
    </xf>
    <xf numFmtId="1" fontId="4" fillId="15" borderId="43" xfId="0" applyNumberFormat="1" applyFont="1" applyFill="1" applyBorder="1" applyAlignment="1">
      <alignment horizontal="center" vertical="center" wrapText="1" readingOrder="1"/>
    </xf>
    <xf numFmtId="0" fontId="0" fillId="11" borderId="11" xfId="0" applyFill="1" applyBorder="1">
      <alignment vertical="center"/>
    </xf>
    <xf numFmtId="0" fontId="0" fillId="11" borderId="12" xfId="0" applyFill="1" applyBorder="1">
      <alignment vertical="center"/>
    </xf>
    <xf numFmtId="0" fontId="0" fillId="11" borderId="13" xfId="0" applyFill="1" applyBorder="1">
      <alignment vertical="center"/>
    </xf>
    <xf numFmtId="0" fontId="0" fillId="11" borderId="4" xfId="0" applyFill="1" applyBorder="1">
      <alignment vertical="center"/>
    </xf>
    <xf numFmtId="0" fontId="0" fillId="11" borderId="15" xfId="0" applyFill="1" applyBorder="1">
      <alignment vertical="center"/>
    </xf>
    <xf numFmtId="0" fontId="0" fillId="11" borderId="14" xfId="0" applyFill="1" applyBorder="1">
      <alignment vertical="center"/>
    </xf>
    <xf numFmtId="0" fontId="0" fillId="11" borderId="16" xfId="0" applyFill="1" applyBorder="1">
      <alignment vertical="center"/>
    </xf>
    <xf numFmtId="0" fontId="0" fillId="11" borderId="43" xfId="0" quotePrefix="1" applyFill="1" applyBorder="1">
      <alignment vertical="center"/>
    </xf>
    <xf numFmtId="0" fontId="0" fillId="11" borderId="43" xfId="0" applyFill="1" applyBorder="1">
      <alignment vertical="center"/>
    </xf>
    <xf numFmtId="0" fontId="0" fillId="11" borderId="44" xfId="0" applyFill="1" applyBorder="1">
      <alignment vertical="center"/>
    </xf>
    <xf numFmtId="0" fontId="0" fillId="15" borderId="14" xfId="0" applyFill="1" applyBorder="1">
      <alignment vertical="center"/>
    </xf>
    <xf numFmtId="184" fontId="0" fillId="15" borderId="4" xfId="0" applyNumberFormat="1" applyFill="1" applyBorder="1">
      <alignment vertical="center"/>
    </xf>
    <xf numFmtId="184" fontId="0" fillId="15" borderId="15" xfId="0" applyNumberFormat="1" applyFill="1" applyBorder="1">
      <alignment vertical="center"/>
    </xf>
    <xf numFmtId="3" fontId="0" fillId="15" borderId="4" xfId="0" applyNumberFormat="1" applyFill="1" applyBorder="1">
      <alignment vertical="center"/>
    </xf>
    <xf numFmtId="3" fontId="0" fillId="15" borderId="15" xfId="0" applyNumberFormat="1" applyFill="1" applyBorder="1">
      <alignment vertical="center"/>
    </xf>
    <xf numFmtId="0" fontId="3" fillId="11" borderId="4" xfId="0" applyFont="1" applyFill="1" applyBorder="1" applyAlignment="1">
      <alignment horizontal="center" vertical="center" wrapText="1" readingOrder="1"/>
    </xf>
    <xf numFmtId="0" fontId="3" fillId="11" borderId="15" xfId="0" applyFont="1" applyFill="1" applyBorder="1" applyAlignment="1">
      <alignment horizontal="center" vertical="center" wrapText="1" readingOrder="1"/>
    </xf>
    <xf numFmtId="0" fontId="0" fillId="0" borderId="0" xfId="0" quotePrefix="1">
      <alignment vertical="center"/>
    </xf>
    <xf numFmtId="184" fontId="0" fillId="15" borderId="43" xfId="0" applyNumberFormat="1" applyFill="1" applyBorder="1">
      <alignment vertical="center"/>
    </xf>
    <xf numFmtId="184" fontId="0" fillId="15" borderId="44" xfId="0" applyNumberFormat="1" applyFill="1" applyBorder="1">
      <alignment vertical="center"/>
    </xf>
    <xf numFmtId="0" fontId="4" fillId="3" borderId="115" xfId="0" applyFont="1" applyFill="1" applyBorder="1" applyAlignment="1">
      <alignment horizontal="center" vertical="center" wrapText="1" readingOrder="1"/>
    </xf>
    <xf numFmtId="1" fontId="58" fillId="0" borderId="0" xfId="0" applyNumberFormat="1" applyFont="1" applyAlignment="1">
      <alignment horizontal="center" vertical="center" wrapText="1" readingOrder="1"/>
    </xf>
    <xf numFmtId="0" fontId="11" fillId="15" borderId="4" xfId="2" applyFill="1" applyBorder="1" applyAlignment="1">
      <alignment horizontal="center" vertical="center" readingOrder="1"/>
    </xf>
    <xf numFmtId="0" fontId="49" fillId="15" borderId="4" xfId="0" quotePrefix="1" applyFont="1" applyFill="1" applyBorder="1" applyAlignment="1">
      <alignment horizontal="left" vertical="center" wrapText="1" readingOrder="1"/>
    </xf>
    <xf numFmtId="0" fontId="18" fillId="0" borderId="0" xfId="0" applyFont="1">
      <alignment vertical="center"/>
    </xf>
    <xf numFmtId="14" fontId="0" fillId="14" borderId="118" xfId="0" applyNumberFormat="1" applyFill="1" applyBorder="1">
      <alignment vertical="center"/>
    </xf>
    <xf numFmtId="18" fontId="0" fillId="14" borderId="119" xfId="0" applyNumberFormat="1" applyFill="1" applyBorder="1">
      <alignment vertical="center"/>
    </xf>
    <xf numFmtId="0" fontId="0" fillId="0" borderId="120" xfId="0" applyBorder="1">
      <alignment vertical="center"/>
    </xf>
    <xf numFmtId="0" fontId="0" fillId="0" borderId="121" xfId="0" applyBorder="1">
      <alignment vertical="center"/>
    </xf>
    <xf numFmtId="18" fontId="0" fillId="15" borderId="0" xfId="0" applyNumberFormat="1" applyFill="1">
      <alignment vertical="center"/>
    </xf>
    <xf numFmtId="0" fontId="61" fillId="0" borderId="4" xfId="0" applyFont="1" applyBorder="1" applyAlignment="1">
      <alignment horizontal="center" vertical="center" wrapText="1" readingOrder="1"/>
    </xf>
    <xf numFmtId="176" fontId="58" fillId="15" borderId="4" xfId="0" applyNumberFormat="1" applyFont="1" applyFill="1" applyBorder="1" applyAlignment="1">
      <alignment horizontal="center" vertical="center" wrapText="1" readingOrder="1"/>
    </xf>
    <xf numFmtId="3" fontId="58" fillId="15" borderId="4" xfId="0" applyNumberFormat="1" applyFont="1" applyFill="1" applyBorder="1" applyAlignment="1">
      <alignment horizontal="center" vertical="center" wrapText="1" readingOrder="1"/>
    </xf>
    <xf numFmtId="0" fontId="46" fillId="15" borderId="89" xfId="0" applyFont="1" applyFill="1" applyBorder="1" applyAlignment="1">
      <alignment horizontal="center" vertical="center"/>
    </xf>
    <xf numFmtId="0" fontId="46" fillId="15" borderId="98" xfId="0" applyFont="1" applyFill="1" applyBorder="1" applyAlignment="1">
      <alignment horizontal="center" vertical="center"/>
    </xf>
    <xf numFmtId="0" fontId="3" fillId="12" borderId="123" xfId="0" applyFont="1" applyFill="1" applyBorder="1" applyAlignment="1">
      <alignment horizontal="center" vertical="center" wrapText="1"/>
    </xf>
    <xf numFmtId="10" fontId="4" fillId="15" borderId="124" xfId="0" applyNumberFormat="1" applyFont="1" applyFill="1" applyBorder="1" applyAlignment="1">
      <alignment horizontal="center" vertical="center" wrapText="1"/>
    </xf>
    <xf numFmtId="10" fontId="4" fillId="15" borderId="125" xfId="0" applyNumberFormat="1" applyFont="1" applyFill="1" applyBorder="1" applyAlignment="1">
      <alignment horizontal="center" vertical="center" wrapText="1"/>
    </xf>
    <xf numFmtId="10" fontId="46" fillId="15" borderId="64" xfId="0" applyNumberFormat="1" applyFont="1" applyFill="1" applyBorder="1" applyAlignment="1">
      <alignment horizontal="center" vertical="center"/>
    </xf>
    <xf numFmtId="10" fontId="46" fillId="15" borderId="66" xfId="0" applyNumberFormat="1" applyFont="1" applyFill="1" applyBorder="1" applyAlignment="1">
      <alignment horizontal="center" vertical="center"/>
    </xf>
    <xf numFmtId="187" fontId="25" fillId="14" borderId="57" xfId="0" applyNumberFormat="1" applyFont="1" applyFill="1" applyBorder="1" applyAlignment="1">
      <alignment horizontal="center" vertical="center" wrapText="1" readingOrder="1"/>
    </xf>
    <xf numFmtId="0" fontId="4" fillId="14" borderId="78" xfId="0" applyFont="1" applyFill="1" applyBorder="1" applyAlignment="1">
      <alignment horizontal="center" vertical="center" wrapText="1" readingOrder="1"/>
    </xf>
    <xf numFmtId="176" fontId="4" fillId="14" borderId="57" xfId="0" applyNumberFormat="1" applyFont="1" applyFill="1" applyBorder="1" applyAlignment="1">
      <alignment horizontal="center" vertical="center" wrapText="1" readingOrder="1"/>
    </xf>
    <xf numFmtId="187" fontId="4" fillId="14" borderId="57" xfId="0" applyNumberFormat="1" applyFont="1" applyFill="1" applyBorder="1" applyAlignment="1">
      <alignment horizontal="center" vertical="center" wrapText="1" readingOrder="1"/>
    </xf>
    <xf numFmtId="0" fontId="20" fillId="0" borderId="11" xfId="0" applyFont="1" applyBorder="1" applyAlignment="1">
      <alignment horizontal="center" vertical="center"/>
    </xf>
    <xf numFmtId="0" fontId="20" fillId="0" borderId="13" xfId="0" applyFont="1" applyBorder="1" applyAlignment="1">
      <alignment horizontal="center" vertical="center"/>
    </xf>
    <xf numFmtId="176" fontId="0" fillId="15" borderId="16" xfId="0" applyNumberFormat="1" applyFill="1" applyBorder="1" applyAlignment="1">
      <alignment horizontal="center" vertical="center"/>
    </xf>
    <xf numFmtId="10" fontId="0" fillId="15" borderId="16" xfId="0" applyNumberFormat="1" applyFill="1" applyBorder="1" applyAlignment="1">
      <alignment horizontal="center" vertical="center"/>
    </xf>
    <xf numFmtId="10" fontId="0" fillId="15" borderId="44" xfId="0" applyNumberFormat="1" applyFill="1" applyBorder="1" applyAlignment="1">
      <alignment horizontal="center" vertical="center"/>
    </xf>
    <xf numFmtId="0" fontId="63" fillId="15" borderId="92" xfId="0" applyFont="1" applyFill="1" applyBorder="1" applyAlignment="1">
      <alignment horizontal="right" vertical="center" wrapText="1" readingOrder="1"/>
    </xf>
    <xf numFmtId="0" fontId="64" fillId="0" borderId="0" xfId="0" applyFont="1" applyAlignment="1">
      <alignment horizontal="right" vertical="center"/>
    </xf>
    <xf numFmtId="0" fontId="65" fillId="12" borderId="92" xfId="0" applyFont="1" applyFill="1" applyBorder="1" applyAlignment="1">
      <alignment horizontal="right" vertical="center" wrapText="1" readingOrder="1"/>
    </xf>
    <xf numFmtId="0" fontId="66" fillId="15" borderId="92" xfId="0" applyFont="1" applyFill="1" applyBorder="1" applyAlignment="1">
      <alignment horizontal="right" vertical="center" wrapText="1" readingOrder="1"/>
    </xf>
    <xf numFmtId="0" fontId="66" fillId="15" borderId="99" xfId="0" applyFont="1" applyFill="1" applyBorder="1" applyAlignment="1">
      <alignment horizontal="right" vertical="center" wrapText="1" readingOrder="1"/>
    </xf>
    <xf numFmtId="0" fontId="67" fillId="0" borderId="0" xfId="0" applyFont="1" applyAlignment="1">
      <alignment horizontal="right" vertical="center"/>
    </xf>
    <xf numFmtId="0" fontId="68" fillId="0" borderId="0" xfId="0" applyFont="1" applyAlignment="1">
      <alignment horizontal="right" vertical="center" wrapText="1" readingOrder="1"/>
    </xf>
    <xf numFmtId="0" fontId="65" fillId="0" borderId="0" xfId="0" applyFont="1" applyAlignment="1">
      <alignment horizontal="right" vertical="center" wrapText="1" readingOrder="1"/>
    </xf>
    <xf numFmtId="0" fontId="69" fillId="0" borderId="0" xfId="0" applyFont="1" applyAlignment="1">
      <alignment horizontal="right" vertical="center" wrapText="1" readingOrder="1"/>
    </xf>
    <xf numFmtId="0" fontId="70" fillId="0" borderId="0" xfId="0" applyFont="1" applyAlignment="1">
      <alignment horizontal="right" vertical="center" wrapText="1" readingOrder="1"/>
    </xf>
    <xf numFmtId="0" fontId="71" fillId="0" borderId="0" xfId="0" applyFont="1" applyAlignment="1">
      <alignment horizontal="right" vertical="center" wrapText="1" readingOrder="1"/>
    </xf>
    <xf numFmtId="0" fontId="25" fillId="15" borderId="57" xfId="0" applyFont="1" applyFill="1" applyBorder="1" applyAlignment="1">
      <alignment horizontal="center" vertical="center" wrapText="1" readingOrder="1"/>
    </xf>
    <xf numFmtId="0" fontId="12" fillId="15" borderId="57" xfId="0" applyFont="1" applyFill="1" applyBorder="1" applyAlignment="1">
      <alignment horizontal="left" vertical="center" wrapText="1" readingOrder="1"/>
    </xf>
    <xf numFmtId="186" fontId="3" fillId="15" borderId="4" xfId="0" applyNumberFormat="1" applyFont="1" applyFill="1" applyBorder="1" applyAlignment="1">
      <alignment horizontal="center" vertical="center" wrapText="1" readingOrder="1"/>
    </xf>
    <xf numFmtId="186" fontId="3" fillId="15" borderId="15" xfId="0" applyNumberFormat="1" applyFont="1" applyFill="1" applyBorder="1" applyAlignment="1">
      <alignment horizontal="center" vertical="center" wrapText="1" readingOrder="1"/>
    </xf>
    <xf numFmtId="0" fontId="62" fillId="0" borderId="0" xfId="0" applyFont="1" applyAlignment="1">
      <alignment horizontal="left" vertical="center"/>
    </xf>
    <xf numFmtId="179" fontId="0" fillId="14" borderId="4" xfId="0" applyNumberFormat="1" applyFill="1" applyBorder="1">
      <alignment vertical="center"/>
    </xf>
    <xf numFmtId="191" fontId="0" fillId="14" borderId="4" xfId="0" applyNumberFormat="1" applyFill="1" applyBorder="1">
      <alignment vertical="center"/>
    </xf>
    <xf numFmtId="0" fontId="57" fillId="0" borderId="0" xfId="0" applyFont="1" applyAlignment="1">
      <alignment horizontal="left" vertical="center" readingOrder="1"/>
    </xf>
    <xf numFmtId="184" fontId="4" fillId="15" borderId="57" xfId="0" applyNumberFormat="1" applyFont="1" applyFill="1" applyBorder="1" applyAlignment="1">
      <alignment horizontal="center" vertical="center" wrapText="1" readingOrder="1"/>
    </xf>
    <xf numFmtId="184" fontId="24" fillId="15" borderId="61" xfId="0" applyNumberFormat="1" applyFont="1" applyFill="1" applyBorder="1" applyAlignment="1">
      <alignment horizontal="center" vertical="center" wrapText="1" readingOrder="1"/>
    </xf>
    <xf numFmtId="10" fontId="4" fillId="14" borderId="57" xfId="0" applyNumberFormat="1" applyFont="1" applyFill="1" applyBorder="1" applyAlignment="1">
      <alignment horizontal="center" vertical="center" wrapText="1" readingOrder="1"/>
    </xf>
    <xf numFmtId="0" fontId="75" fillId="0" borderId="0" xfId="0" applyFont="1">
      <alignment vertical="center"/>
    </xf>
    <xf numFmtId="2" fontId="0" fillId="0" borderId="0" xfId="0" applyNumberFormat="1" applyAlignment="1"/>
    <xf numFmtId="186" fontId="0" fillId="14" borderId="4" xfId="0" applyNumberFormat="1" applyFill="1" applyBorder="1" applyAlignment="1">
      <alignment horizontal="right" vertical="center"/>
    </xf>
    <xf numFmtId="0" fontId="0" fillId="9" borderId="0" xfId="0" applyFill="1" applyAlignment="1">
      <alignment wrapText="1"/>
    </xf>
    <xf numFmtId="0" fontId="76" fillId="9" borderId="0" xfId="0" applyFont="1" applyFill="1" applyAlignment="1"/>
    <xf numFmtId="42" fontId="4" fillId="15" borderId="57" xfId="0" applyNumberFormat="1" applyFont="1" applyFill="1" applyBorder="1" applyAlignment="1">
      <alignment horizontal="center" vertical="center" wrapText="1" readingOrder="1"/>
    </xf>
    <xf numFmtId="176" fontId="77" fillId="15" borderId="57" xfId="0" applyNumberFormat="1" applyFont="1" applyFill="1" applyBorder="1" applyAlignment="1">
      <alignment horizontal="center" vertical="center" wrapText="1" readingOrder="1"/>
    </xf>
    <xf numFmtId="10" fontId="77" fillId="15" borderId="57" xfId="0" applyNumberFormat="1" applyFont="1" applyFill="1" applyBorder="1" applyAlignment="1">
      <alignment horizontal="center" vertical="center" wrapText="1" readingOrder="1"/>
    </xf>
    <xf numFmtId="42" fontId="77" fillId="15" borderId="57" xfId="0" applyNumberFormat="1" applyFont="1" applyFill="1" applyBorder="1" applyAlignment="1">
      <alignment horizontal="center" vertical="center" wrapText="1" readingOrder="1"/>
    </xf>
    <xf numFmtId="0" fontId="20" fillId="14" borderId="0" xfId="0" applyFont="1" applyFill="1" applyAlignment="1">
      <alignment horizontal="center" vertical="center"/>
    </xf>
    <xf numFmtId="179" fontId="0" fillId="0" borderId="0" xfId="0" applyNumberFormat="1">
      <alignment vertical="center"/>
    </xf>
    <xf numFmtId="187" fontId="0" fillId="0" borderId="0" xfId="0" applyNumberFormat="1">
      <alignment vertical="center"/>
    </xf>
    <xf numFmtId="0" fontId="60" fillId="0" borderId="4" xfId="0" applyFont="1" applyBorder="1" applyAlignment="1">
      <alignment horizontal="center" vertical="center" wrapText="1" readingOrder="1"/>
    </xf>
    <xf numFmtId="0" fontId="18" fillId="15" borderId="4" xfId="0" applyFont="1" applyFill="1" applyBorder="1" applyAlignment="1">
      <alignment horizontal="center" vertical="center"/>
    </xf>
    <xf numFmtId="0" fontId="19" fillId="12" borderId="4" xfId="0" applyFont="1" applyFill="1" applyBorder="1" applyAlignment="1">
      <alignment horizontal="center" vertical="center"/>
    </xf>
    <xf numFmtId="0" fontId="3" fillId="2" borderId="11" xfId="0" applyFont="1" applyFill="1" applyBorder="1" applyAlignment="1">
      <alignment horizontal="center" vertical="center" wrapText="1" readingOrder="1"/>
    </xf>
    <xf numFmtId="0" fontId="3" fillId="2" borderId="12" xfId="0" applyFont="1" applyFill="1" applyBorder="1" applyAlignment="1">
      <alignment horizontal="center" vertical="center" wrapText="1" readingOrder="1"/>
    </xf>
    <xf numFmtId="0" fontId="3" fillId="2" borderId="13" xfId="0" applyFont="1" applyFill="1" applyBorder="1" applyAlignment="1">
      <alignment horizontal="center" vertical="center" wrapText="1" readingOrder="1"/>
    </xf>
    <xf numFmtId="0" fontId="3" fillId="2" borderId="5" xfId="0" applyFont="1" applyFill="1" applyBorder="1" applyAlignment="1">
      <alignment horizontal="center" vertical="center" wrapText="1" readingOrder="1"/>
    </xf>
    <xf numFmtId="0" fontId="3" fillId="2" borderId="113" xfId="0" applyFont="1" applyFill="1" applyBorder="1" applyAlignment="1">
      <alignment horizontal="center" vertical="center" wrapText="1" readingOrder="1"/>
    </xf>
    <xf numFmtId="0" fontId="3" fillId="2" borderId="114" xfId="0" applyFont="1" applyFill="1" applyBorder="1" applyAlignment="1">
      <alignment horizontal="center" vertical="center" wrapText="1" readingOrder="1"/>
    </xf>
    <xf numFmtId="0" fontId="3" fillId="2" borderId="4" xfId="0" applyFont="1" applyFill="1" applyBorder="1" applyAlignment="1">
      <alignment horizontal="center" vertical="center" wrapText="1" readingOrder="1"/>
    </xf>
    <xf numFmtId="0" fontId="3" fillId="2" borderId="15" xfId="0" applyFont="1" applyFill="1" applyBorder="1" applyAlignment="1">
      <alignment horizontal="center" vertical="center" wrapText="1" readingOrder="1"/>
    </xf>
    <xf numFmtId="0" fontId="10" fillId="5" borderId="4" xfId="0" applyFont="1" applyFill="1" applyBorder="1" applyAlignment="1">
      <alignment horizontal="center" vertical="center"/>
    </xf>
    <xf numFmtId="0" fontId="10" fillId="6" borderId="4" xfId="0" applyFont="1" applyFill="1" applyBorder="1" applyAlignment="1">
      <alignment horizontal="center" vertical="center"/>
    </xf>
    <xf numFmtId="0" fontId="3" fillId="2" borderId="17" xfId="0" applyFont="1" applyFill="1" applyBorder="1" applyAlignment="1">
      <alignment horizontal="center" vertical="center" wrapText="1" readingOrder="1"/>
    </xf>
    <xf numFmtId="0" fontId="3" fillId="2" borderId="111" xfId="0" applyFont="1" applyFill="1" applyBorder="1" applyAlignment="1">
      <alignment horizontal="center" vertical="center" wrapText="1" readingOrder="1"/>
    </xf>
    <xf numFmtId="0" fontId="3" fillId="2" borderId="82" xfId="0" applyFont="1" applyFill="1" applyBorder="1" applyAlignment="1">
      <alignment horizontal="center" vertical="center" wrapText="1" readingOrder="1"/>
    </xf>
    <xf numFmtId="0" fontId="4" fillId="4" borderId="37" xfId="0" applyFont="1" applyFill="1" applyBorder="1" applyAlignment="1">
      <alignment horizontal="center" vertical="center" wrapText="1" readingOrder="1"/>
    </xf>
    <xf numFmtId="0" fontId="4" fillId="4" borderId="35" xfId="0" applyFont="1" applyFill="1" applyBorder="1" applyAlignment="1">
      <alignment horizontal="center" vertical="center" wrapText="1" readingOrder="1"/>
    </xf>
    <xf numFmtId="0" fontId="4" fillId="4" borderId="38" xfId="0" applyFont="1" applyFill="1" applyBorder="1" applyAlignment="1">
      <alignment horizontal="center" vertical="center" wrapText="1" readingOrder="1"/>
    </xf>
    <xf numFmtId="0" fontId="4" fillId="15" borderId="23" xfId="0" applyFont="1" applyFill="1" applyBorder="1" applyAlignment="1">
      <alignment horizontal="center" vertical="center" wrapText="1" readingOrder="1"/>
    </xf>
    <xf numFmtId="0" fontId="4" fillId="15" borderId="21" xfId="0" applyFont="1" applyFill="1" applyBorder="1" applyAlignment="1">
      <alignment horizontal="center" vertical="center" wrapText="1" readingOrder="1"/>
    </xf>
    <xf numFmtId="0" fontId="4" fillId="15" borderId="39" xfId="0" applyFont="1" applyFill="1" applyBorder="1" applyAlignment="1">
      <alignment horizontal="center" vertical="center" wrapText="1" readingOrder="1"/>
    </xf>
    <xf numFmtId="0" fontId="3" fillId="3" borderId="33" xfId="0" applyFont="1" applyFill="1" applyBorder="1" applyAlignment="1">
      <alignment horizontal="center" vertical="center" wrapText="1" readingOrder="1"/>
    </xf>
    <xf numFmtId="0" fontId="3" fillId="3" borderId="24" xfId="0" applyFont="1" applyFill="1" applyBorder="1" applyAlignment="1">
      <alignment horizontal="center" vertical="center" wrapText="1" readingOrder="1"/>
    </xf>
    <xf numFmtId="0" fontId="4" fillId="4" borderId="34" xfId="0" applyFont="1" applyFill="1" applyBorder="1" applyAlignment="1">
      <alignment horizontal="center" vertical="center" wrapText="1" readingOrder="1"/>
    </xf>
    <xf numFmtId="0" fontId="4" fillId="4" borderId="36" xfId="0" applyFont="1" applyFill="1" applyBorder="1" applyAlignment="1">
      <alignment horizontal="center" vertical="center" wrapText="1" readingOrder="1"/>
    </xf>
    <xf numFmtId="0" fontId="4" fillId="15" borderId="20" xfId="0" applyFont="1" applyFill="1" applyBorder="1" applyAlignment="1">
      <alignment horizontal="center" vertical="center" wrapText="1" readingOrder="1"/>
    </xf>
    <xf numFmtId="0" fontId="4" fillId="15" borderId="22" xfId="0" applyFont="1" applyFill="1" applyBorder="1" applyAlignment="1">
      <alignment horizontal="center" vertical="center" wrapText="1" readingOrder="1"/>
    </xf>
    <xf numFmtId="0" fontId="44" fillId="2" borderId="11" xfId="0" applyFont="1" applyFill="1" applyBorder="1" applyAlignment="1">
      <alignment horizontal="center" vertical="center" wrapText="1" readingOrder="1"/>
    </xf>
    <xf numFmtId="0" fontId="44" fillId="2" borderId="12" xfId="0" applyFont="1" applyFill="1" applyBorder="1" applyAlignment="1">
      <alignment horizontal="center" vertical="center" wrapText="1" readingOrder="1"/>
    </xf>
    <xf numFmtId="0" fontId="44" fillId="2" borderId="13" xfId="0" applyFont="1" applyFill="1" applyBorder="1" applyAlignment="1">
      <alignment horizontal="center" vertical="center" wrapText="1" readingOrder="1"/>
    </xf>
    <xf numFmtId="0" fontId="31" fillId="0" borderId="4" xfId="0" applyFont="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2" borderId="116" xfId="0" applyFont="1" applyFill="1" applyBorder="1" applyAlignment="1">
      <alignment horizontal="center" vertical="center" wrapText="1" readingOrder="1"/>
    </xf>
    <xf numFmtId="0" fontId="3" fillId="2" borderId="122" xfId="0" applyFont="1" applyFill="1" applyBorder="1" applyAlignment="1">
      <alignment horizontal="center" vertical="center" wrapText="1" readingOrder="1"/>
    </xf>
    <xf numFmtId="0" fontId="3" fillId="2" borderId="117" xfId="0" applyFont="1" applyFill="1" applyBorder="1" applyAlignment="1">
      <alignment horizontal="center" vertical="center" wrapText="1" readingOrder="1"/>
    </xf>
    <xf numFmtId="0" fontId="3" fillId="3" borderId="17" xfId="0" applyFont="1" applyFill="1" applyBorder="1" applyAlignment="1">
      <alignment horizontal="center" vertical="center" wrapText="1" readingOrder="1"/>
    </xf>
    <xf numFmtId="0" fontId="3" fillId="3" borderId="111" xfId="0" applyFont="1" applyFill="1" applyBorder="1" applyAlignment="1">
      <alignment horizontal="center" vertical="center" wrapText="1" readingOrder="1"/>
    </xf>
    <xf numFmtId="0" fontId="3" fillId="3" borderId="82"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114" xfId="0" applyBorder="1" applyAlignment="1">
      <alignment horizontal="center" vertical="center"/>
    </xf>
    <xf numFmtId="0" fontId="24" fillId="2" borderId="52" xfId="0" applyFont="1" applyFill="1" applyBorder="1" applyAlignment="1">
      <alignment horizontal="center" vertical="center" wrapText="1" readingOrder="1"/>
    </xf>
    <xf numFmtId="0" fontId="24" fillId="2" borderId="53" xfId="0" applyFont="1" applyFill="1" applyBorder="1" applyAlignment="1">
      <alignment horizontal="center" vertical="center" wrapText="1" readingOrder="1"/>
    </xf>
    <xf numFmtId="0" fontId="24" fillId="2" borderId="55" xfId="0" applyFont="1" applyFill="1" applyBorder="1" applyAlignment="1">
      <alignment horizontal="center" vertical="center" wrapText="1" readingOrder="1"/>
    </xf>
    <xf numFmtId="0" fontId="24" fillId="2" borderId="56" xfId="0" applyFont="1" applyFill="1" applyBorder="1" applyAlignment="1">
      <alignment horizontal="center" vertical="center" wrapText="1" readingOrder="1"/>
    </xf>
    <xf numFmtId="0" fontId="24" fillId="3" borderId="60" xfId="0" applyFont="1" applyFill="1" applyBorder="1" applyAlignment="1">
      <alignment horizontal="center" vertical="center" wrapText="1" readingOrder="1"/>
    </xf>
    <xf numFmtId="0" fontId="24" fillId="3" borderId="59" xfId="0" applyFont="1" applyFill="1" applyBorder="1" applyAlignment="1">
      <alignment horizontal="center" vertical="center" wrapText="1" readingOrder="1"/>
    </xf>
    <xf numFmtId="0" fontId="24" fillId="2" borderId="49" xfId="0" applyFont="1" applyFill="1" applyBorder="1" applyAlignment="1">
      <alignment horizontal="center" vertical="center" wrapText="1" readingOrder="1"/>
    </xf>
    <xf numFmtId="0" fontId="24" fillId="2" borderId="50" xfId="0" applyFont="1" applyFill="1" applyBorder="1" applyAlignment="1">
      <alignment horizontal="center" vertical="center" wrapText="1" readingOrder="1"/>
    </xf>
    <xf numFmtId="0" fontId="53" fillId="2" borderId="54" xfId="0" applyFont="1" applyFill="1" applyBorder="1" applyAlignment="1">
      <alignment horizontal="center" vertical="center" wrapText="1" readingOrder="1"/>
    </xf>
    <xf numFmtId="0" fontId="53" fillId="2" borderId="48" xfId="0" applyFont="1" applyFill="1" applyBorder="1" applyAlignment="1">
      <alignment horizontal="center" vertical="center" wrapText="1" readingOrder="1"/>
    </xf>
  </cellXfs>
  <cellStyles count="5">
    <cellStyle name="쉼표 [0]" xfId="1" builtinId="6"/>
    <cellStyle name="쉼표 [0] 2" xfId="4" xr:uid="{00000000-0005-0000-0000-000001000000}"/>
    <cellStyle name="표준" xfId="0" builtinId="0"/>
    <cellStyle name="표준 2" xfId="3" xr:uid="{00000000-0005-0000-0000-000003000000}"/>
    <cellStyle name="하이퍼링크" xfId="2" builtinId="8"/>
  </cellStyles>
  <dxfs count="31">
    <dxf>
      <fill>
        <patternFill>
          <bgColor rgb="FFFF0000"/>
        </patternFill>
      </fill>
    </dxf>
    <dxf>
      <font>
        <color rgb="FFFF0000"/>
      </font>
      <fill>
        <patternFill>
          <bgColor theme="0"/>
        </patternFill>
      </fill>
    </dxf>
    <dxf>
      <font>
        <color rgb="FF0070C0"/>
      </font>
    </dxf>
    <dxf>
      <font>
        <color rgb="FFFF0000"/>
      </font>
      <fill>
        <patternFill patternType="solid">
          <bgColor theme="9" tint="0.79998168889431442"/>
        </patternFill>
      </fill>
    </dxf>
    <dxf>
      <font>
        <color rgb="FF0070C0"/>
      </font>
      <fill>
        <patternFill>
          <bgColor theme="9" tint="0.79998168889431442"/>
        </patternFill>
      </fill>
    </dxf>
    <dxf>
      <font>
        <b/>
        <i val="0"/>
        <color rgb="FFFF00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0070C0"/>
      </font>
    </dxf>
    <dxf>
      <font>
        <color rgb="FFFF0000"/>
      </font>
    </dxf>
    <dxf>
      <font>
        <color auto="1"/>
      </font>
    </dxf>
    <dxf>
      <font>
        <color rgb="FF0070C0"/>
      </font>
    </dxf>
    <dxf>
      <fill>
        <patternFill>
          <bgColor theme="1"/>
        </patternFill>
      </fill>
    </dxf>
    <dxf>
      <font>
        <color rgb="FF9C0006"/>
      </font>
      <fill>
        <patternFill>
          <bgColor rgb="FFFFC7CE"/>
        </patternFill>
      </fill>
    </dxf>
    <dxf>
      <font>
        <color rgb="FFFF0000"/>
      </font>
      <fill>
        <patternFill>
          <bgColor theme="1"/>
        </patternFill>
      </fill>
    </dxf>
    <dxf>
      <font>
        <b/>
        <i val="0"/>
        <color rgb="FFFF0000"/>
      </font>
      <fill>
        <patternFill>
          <bgColor theme="1"/>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28" b="1" i="0" u="sng" strike="noStrike" kern="1200" cap="all" spc="120" normalizeH="0" baseline="0">
                <a:solidFill>
                  <a:schemeClr val="tx1">
                    <a:lumMod val="65000"/>
                    <a:lumOff val="35000"/>
                  </a:schemeClr>
                </a:solidFill>
                <a:latin typeface="G마켓 산스 Bold" panose="02000000000000000000" pitchFamily="50" charset="-127"/>
                <a:ea typeface="G마켓 산스 Bold" panose="02000000000000000000" pitchFamily="50" charset="-127"/>
                <a:cs typeface="+mn-cs"/>
              </a:defRPr>
            </a:pPr>
            <a:r>
              <a:rPr lang="ko-KR" b="0" u="none" dirty="0">
                <a:latin typeface="나눔바른고딕" panose="020B0600000101010101" charset="-127"/>
                <a:ea typeface="나눔바른고딕" panose="020B0600000101010101" charset="-127"/>
              </a:rPr>
              <a:t>월별 </a:t>
            </a:r>
            <a:r>
              <a:rPr lang="en-US" b="0" u="none" dirty="0">
                <a:latin typeface="나눔바른고딕" panose="020B0600000101010101" charset="-127"/>
                <a:ea typeface="나눔바른고딕" panose="020B0600000101010101" charset="-127"/>
              </a:rPr>
              <a:t>UV, PV </a:t>
            </a:r>
            <a:r>
              <a:rPr lang="ko-KR" b="0" u="none" dirty="0">
                <a:latin typeface="나눔바른고딕" panose="020B0600000101010101" charset="-127"/>
                <a:ea typeface="나눔바른고딕" panose="020B0600000101010101" charset="-127"/>
              </a:rPr>
              <a:t>비교</a:t>
            </a:r>
            <a:endParaRPr lang="en-US" b="0" u="none" dirty="0">
              <a:latin typeface="나눔바른고딕" panose="020B0600000101010101" charset="-127"/>
              <a:ea typeface="나눔바른고딕" panose="020B0600000101010101" charset="-127"/>
            </a:endParaRPr>
          </a:p>
        </c:rich>
      </c:tx>
      <c:overlay val="0"/>
      <c:spPr>
        <a:noFill/>
        <a:ln>
          <a:noFill/>
        </a:ln>
        <a:effectLst/>
      </c:spPr>
      <c:txPr>
        <a:bodyPr rot="0" spcFirstLastPara="1" vertOverflow="ellipsis" vert="horz" wrap="square" anchor="ctr" anchorCtr="1"/>
        <a:lstStyle/>
        <a:p>
          <a:pPr>
            <a:defRPr sz="2128" b="1" i="0" u="sng" strike="noStrike" kern="1200" cap="all" spc="120" normalizeH="0" baseline="0">
              <a:solidFill>
                <a:schemeClr val="tx1">
                  <a:lumMod val="65000"/>
                  <a:lumOff val="35000"/>
                </a:schemeClr>
              </a:solidFill>
              <a:latin typeface="G마켓 산스 Bold" panose="02000000000000000000" pitchFamily="50" charset="-127"/>
              <a:ea typeface="G마켓 산스 Bold" panose="02000000000000000000" pitchFamily="50" charset="-127"/>
              <a:cs typeface="+mn-cs"/>
            </a:defRPr>
          </a:pPr>
          <a:endParaRPr lang="ko-KR"/>
        </a:p>
      </c:txPr>
    </c:title>
    <c:autoTitleDeleted val="0"/>
    <c:plotArea>
      <c:layout>
        <c:manualLayout>
          <c:layoutTarget val="inner"/>
          <c:xMode val="edge"/>
          <c:yMode val="edge"/>
          <c:x val="6.6744936841077795E-2"/>
          <c:y val="0.28927931907692117"/>
          <c:w val="0.9193525286830998"/>
          <c:h val="0.62342166335869786"/>
        </c:manualLayout>
      </c:layout>
      <c:barChart>
        <c:barDir val="col"/>
        <c:grouping val="clustered"/>
        <c:varyColors val="0"/>
        <c:ser>
          <c:idx val="2"/>
          <c:order val="0"/>
          <c:tx>
            <c:strRef>
              <c:f>'6p'!$I$4</c:f>
              <c:strCache>
                <c:ptCount val="1"/>
                <c:pt idx="0">
                  <c:v>콘텐츠 개수</c:v>
                </c:pt>
              </c:strCache>
            </c:strRef>
          </c:tx>
          <c:spPr>
            <a:solidFill>
              <a:schemeClr val="accent3">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ko-K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'6p'!$F$5:$F$16</c:f>
              <c:strCache>
                <c:ptCount val="12"/>
                <c:pt idx="0">
                  <c:v>22년 8월</c:v>
                </c:pt>
                <c:pt idx="1">
                  <c:v>22년 9월</c:v>
                </c:pt>
                <c:pt idx="2">
                  <c:v>22년 10월</c:v>
                </c:pt>
                <c:pt idx="3">
                  <c:v>22년 11월</c:v>
                </c:pt>
                <c:pt idx="4">
                  <c:v>22년 12월</c:v>
                </c:pt>
                <c:pt idx="5">
                  <c:v>23년 1월</c:v>
                </c:pt>
                <c:pt idx="6">
                  <c:v>23년 2월</c:v>
                </c:pt>
                <c:pt idx="7">
                  <c:v>23년 3월</c:v>
                </c:pt>
                <c:pt idx="8">
                  <c:v>23년 4월</c:v>
                </c:pt>
                <c:pt idx="9">
                  <c:v>23년 5월</c:v>
                </c:pt>
                <c:pt idx="10">
                  <c:v>23년 6월</c:v>
                </c:pt>
                <c:pt idx="11">
                  <c:v>23년 7월</c:v>
                </c:pt>
              </c:strCache>
            </c:strRef>
          </c:cat>
          <c:val>
            <c:numRef>
              <c:f>'6p'!$I$5:$I$16</c:f>
              <c:numCache>
                <c:formatCode>#,##0_ </c:formatCode>
                <c:ptCount val="12"/>
                <c:pt idx="0">
                  <c:v>17</c:v>
                </c:pt>
                <c:pt idx="1">
                  <c:v>10</c:v>
                </c:pt>
                <c:pt idx="2">
                  <c:v>10</c:v>
                </c:pt>
                <c:pt idx="3">
                  <c:v>21</c:v>
                </c:pt>
                <c:pt idx="4">
                  <c:v>16</c:v>
                </c:pt>
                <c:pt idx="5">
                  <c:v>33</c:v>
                </c:pt>
                <c:pt idx="6">
                  <c:v>13</c:v>
                </c:pt>
                <c:pt idx="7">
                  <c:v>21</c:v>
                </c:pt>
                <c:pt idx="8">
                  <c:v>10</c:v>
                </c:pt>
                <c:pt idx="9">
                  <c:v>15</c:v>
                </c:pt>
                <c:pt idx="10">
                  <c:v>13</c:v>
                </c:pt>
                <c:pt idx="11">
                  <c:v>11</c:v>
                </c:pt>
              </c:numCache>
            </c:numRef>
          </c:val>
          <c:extLst>
            <c:ext xmlns:c16="http://schemas.microsoft.com/office/drawing/2014/chart" uri="{C3380CC4-5D6E-409C-BE32-E72D297353CC}">
              <c16:uniqueId val="{00000000-0ECC-4CAF-8671-FD33623BAC47}"/>
            </c:ext>
          </c:extLst>
        </c:ser>
        <c:dLbls>
          <c:showLegendKey val="0"/>
          <c:showVal val="0"/>
          <c:showCatName val="0"/>
          <c:showSerName val="0"/>
          <c:showPercent val="0"/>
          <c:showBubbleSize val="0"/>
        </c:dLbls>
        <c:gapWidth val="150"/>
        <c:axId val="1011143472"/>
        <c:axId val="1011140208"/>
      </c:barChart>
      <c:lineChart>
        <c:grouping val="standard"/>
        <c:varyColors val="0"/>
        <c:ser>
          <c:idx val="0"/>
          <c:order val="1"/>
          <c:tx>
            <c:strRef>
              <c:f>'6p'!$G$4</c:f>
              <c:strCache>
                <c:ptCount val="1"/>
                <c:pt idx="0">
                  <c:v>UV</c:v>
                </c:pt>
              </c:strCache>
            </c:strRef>
          </c:tx>
          <c:spPr>
            <a:ln w="22225" cap="rnd">
              <a:solidFill>
                <a:srgbClr val="008080"/>
              </a:solidFill>
              <a:round/>
            </a:ln>
            <a:effectLst/>
          </c:spPr>
          <c:marker>
            <c:symbol val="diamond"/>
            <c:size val="6"/>
            <c:spPr>
              <a:solidFill>
                <a:srgbClr val="008080"/>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'6p'!$F$5:$F$16</c:f>
              <c:strCache>
                <c:ptCount val="12"/>
                <c:pt idx="0">
                  <c:v>22년 8월</c:v>
                </c:pt>
                <c:pt idx="1">
                  <c:v>22년 9월</c:v>
                </c:pt>
                <c:pt idx="2">
                  <c:v>22년 10월</c:v>
                </c:pt>
                <c:pt idx="3">
                  <c:v>22년 11월</c:v>
                </c:pt>
                <c:pt idx="4">
                  <c:v>22년 12월</c:v>
                </c:pt>
                <c:pt idx="5">
                  <c:v>23년 1월</c:v>
                </c:pt>
                <c:pt idx="6">
                  <c:v>23년 2월</c:v>
                </c:pt>
                <c:pt idx="7">
                  <c:v>23년 3월</c:v>
                </c:pt>
                <c:pt idx="8">
                  <c:v>23년 4월</c:v>
                </c:pt>
                <c:pt idx="9">
                  <c:v>23년 5월</c:v>
                </c:pt>
                <c:pt idx="10">
                  <c:v>23년 6월</c:v>
                </c:pt>
                <c:pt idx="11">
                  <c:v>23년 7월</c:v>
                </c:pt>
              </c:strCache>
            </c:strRef>
          </c:cat>
          <c:val>
            <c:numRef>
              <c:f>'6p'!$G$5:$G$16</c:f>
              <c:numCache>
                <c:formatCode>#,##0_ </c:formatCode>
                <c:ptCount val="12"/>
                <c:pt idx="0">
                  <c:v>10532</c:v>
                </c:pt>
                <c:pt idx="1">
                  <c:v>6816</c:v>
                </c:pt>
                <c:pt idx="2">
                  <c:v>8172</c:v>
                </c:pt>
                <c:pt idx="3">
                  <c:v>9405</c:v>
                </c:pt>
                <c:pt idx="4">
                  <c:v>9018</c:v>
                </c:pt>
                <c:pt idx="5">
                  <c:v>7968</c:v>
                </c:pt>
                <c:pt idx="6">
                  <c:v>6884</c:v>
                </c:pt>
                <c:pt idx="7">
                  <c:v>9910</c:v>
                </c:pt>
                <c:pt idx="8">
                  <c:v>11481</c:v>
                </c:pt>
                <c:pt idx="9">
                  <c:v>26190</c:v>
                </c:pt>
                <c:pt idx="10">
                  <c:v>19531</c:v>
                </c:pt>
                <c:pt idx="11">
                  <c:v>22735</c:v>
                </c:pt>
              </c:numCache>
            </c:numRef>
          </c:val>
          <c:smooth val="0"/>
          <c:extLst>
            <c:ext xmlns:c16="http://schemas.microsoft.com/office/drawing/2014/chart" uri="{C3380CC4-5D6E-409C-BE32-E72D297353CC}">
              <c16:uniqueId val="{00000001-0ECC-4CAF-8671-FD33623BAC47}"/>
            </c:ext>
          </c:extLst>
        </c:ser>
        <c:ser>
          <c:idx val="1"/>
          <c:order val="2"/>
          <c:tx>
            <c:strRef>
              <c:f>'6p'!$H$4</c:f>
              <c:strCache>
                <c:ptCount val="1"/>
                <c:pt idx="0">
                  <c:v>PV</c:v>
                </c:pt>
              </c:strCache>
            </c:strRef>
          </c:tx>
          <c:spPr>
            <a:ln w="22225" cap="rnd">
              <a:solidFill>
                <a:srgbClr val="FF0000"/>
              </a:solidFill>
              <a:round/>
            </a:ln>
            <a:effectLst/>
          </c:spPr>
          <c:marker>
            <c:symbol val="square"/>
            <c:size val="6"/>
            <c:spPr>
              <a:solidFill>
                <a:schemeClr val="accent2"/>
              </a:solidFill>
              <a:ln w="9525">
                <a:solidFill>
                  <a:srgbClr val="FF0000"/>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'6p'!$F$5:$F$16</c:f>
              <c:strCache>
                <c:ptCount val="12"/>
                <c:pt idx="0">
                  <c:v>22년 8월</c:v>
                </c:pt>
                <c:pt idx="1">
                  <c:v>22년 9월</c:v>
                </c:pt>
                <c:pt idx="2">
                  <c:v>22년 10월</c:v>
                </c:pt>
                <c:pt idx="3">
                  <c:v>22년 11월</c:v>
                </c:pt>
                <c:pt idx="4">
                  <c:v>22년 12월</c:v>
                </c:pt>
                <c:pt idx="5">
                  <c:v>23년 1월</c:v>
                </c:pt>
                <c:pt idx="6">
                  <c:v>23년 2월</c:v>
                </c:pt>
                <c:pt idx="7">
                  <c:v>23년 3월</c:v>
                </c:pt>
                <c:pt idx="8">
                  <c:v>23년 4월</c:v>
                </c:pt>
                <c:pt idx="9">
                  <c:v>23년 5월</c:v>
                </c:pt>
                <c:pt idx="10">
                  <c:v>23년 6월</c:v>
                </c:pt>
                <c:pt idx="11">
                  <c:v>23년 7월</c:v>
                </c:pt>
              </c:strCache>
            </c:strRef>
          </c:cat>
          <c:val>
            <c:numRef>
              <c:f>'6p'!$H$5:$H$16</c:f>
              <c:numCache>
                <c:formatCode>#,##0_ </c:formatCode>
                <c:ptCount val="12"/>
                <c:pt idx="0">
                  <c:v>16825</c:v>
                </c:pt>
                <c:pt idx="1">
                  <c:v>11111</c:v>
                </c:pt>
                <c:pt idx="2">
                  <c:v>13560</c:v>
                </c:pt>
                <c:pt idx="3">
                  <c:v>15803</c:v>
                </c:pt>
                <c:pt idx="4">
                  <c:v>15226</c:v>
                </c:pt>
                <c:pt idx="5">
                  <c:v>15831</c:v>
                </c:pt>
                <c:pt idx="6">
                  <c:v>13762</c:v>
                </c:pt>
                <c:pt idx="7">
                  <c:v>18578</c:v>
                </c:pt>
                <c:pt idx="8">
                  <c:v>18941</c:v>
                </c:pt>
                <c:pt idx="9">
                  <c:v>37241</c:v>
                </c:pt>
                <c:pt idx="10">
                  <c:v>29815</c:v>
                </c:pt>
                <c:pt idx="11">
                  <c:v>32832</c:v>
                </c:pt>
              </c:numCache>
            </c:numRef>
          </c:val>
          <c:smooth val="0"/>
          <c:extLst>
            <c:ext xmlns:c16="http://schemas.microsoft.com/office/drawing/2014/chart" uri="{C3380CC4-5D6E-409C-BE32-E72D297353CC}">
              <c16:uniqueId val="{00000002-0ECC-4CAF-8671-FD33623BAC47}"/>
            </c:ext>
          </c:extLst>
        </c:ser>
        <c:dLbls>
          <c:showLegendKey val="0"/>
          <c:showVal val="0"/>
          <c:showCatName val="0"/>
          <c:showSerName val="0"/>
          <c:showPercent val="0"/>
          <c:showBubbleSize val="0"/>
        </c:dLbls>
        <c:marker val="1"/>
        <c:smooth val="0"/>
        <c:axId val="1011129328"/>
        <c:axId val="1011130416"/>
      </c:lineChart>
      <c:catAx>
        <c:axId val="101112932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chemeClr val="tx1">
                    <a:lumMod val="65000"/>
                    <a:lumOff val="35000"/>
                  </a:schemeClr>
                </a:solidFill>
                <a:latin typeface="나눔고딕OTF" panose="020D0604000000000000" pitchFamily="34" charset="-127"/>
                <a:ea typeface="나눔고딕OTF" panose="020D0604000000000000" pitchFamily="34" charset="-127"/>
                <a:cs typeface="+mn-cs"/>
              </a:defRPr>
            </a:pPr>
            <a:endParaRPr lang="ko-KR"/>
          </a:p>
        </c:txPr>
        <c:crossAx val="1011130416"/>
        <c:crosses val="autoZero"/>
        <c:auto val="1"/>
        <c:lblAlgn val="ctr"/>
        <c:lblOffset val="100"/>
        <c:noMultiLvlLbl val="0"/>
      </c:catAx>
      <c:valAx>
        <c:axId val="1011130416"/>
        <c:scaling>
          <c:orientation val="minMax"/>
        </c:scaling>
        <c:delete val="0"/>
        <c:axPos val="l"/>
        <c:title>
          <c:tx>
            <c:rich>
              <a:bodyPr rot="0" spcFirstLastPara="1" vertOverflow="ellipsis" wrap="square" anchor="b" anchorCtr="0"/>
              <a:lstStyle/>
              <a:p>
                <a:pPr>
                  <a:defRPr sz="1197" b="0" i="0" u="none" strike="noStrike" kern="1200" cap="all" baseline="0">
                    <a:solidFill>
                      <a:schemeClr val="tx1">
                        <a:lumMod val="65000"/>
                        <a:lumOff val="35000"/>
                      </a:schemeClr>
                    </a:solidFill>
                    <a:latin typeface="+mn-lt"/>
                    <a:ea typeface="+mn-ea"/>
                    <a:cs typeface="+mn-cs"/>
                  </a:defRPr>
                </a:pPr>
                <a:r>
                  <a:rPr lang="ko-KR" altLang="en-US"/>
                  <a:t>트래픽</a:t>
                </a:r>
              </a:p>
            </c:rich>
          </c:tx>
          <c:layout>
            <c:manualLayout>
              <c:xMode val="edge"/>
              <c:yMode val="edge"/>
              <c:x val="2.35336476032694E-3"/>
              <c:y val="0.17725993173958834"/>
            </c:manualLayout>
          </c:layout>
          <c:overlay val="0"/>
          <c:spPr>
            <a:noFill/>
            <a:ln>
              <a:noFill/>
            </a:ln>
            <a:effectLst/>
          </c:spPr>
          <c:txPr>
            <a:bodyPr rot="0" spcFirstLastPara="1" vertOverflow="ellipsis" wrap="square" anchor="b" anchorCtr="0"/>
            <a:lstStyle/>
            <a:p>
              <a:pPr>
                <a:defRPr sz="1197" b="0" i="0" u="none" strike="noStrike" kern="1200" cap="all" baseline="0">
                  <a:solidFill>
                    <a:schemeClr val="tx1">
                      <a:lumMod val="65000"/>
                      <a:lumOff val="35000"/>
                    </a:schemeClr>
                  </a:solidFill>
                  <a:latin typeface="+mn-lt"/>
                  <a:ea typeface="+mn-ea"/>
                  <a:cs typeface="+mn-cs"/>
                </a:defRPr>
              </a:pPr>
              <a:endParaRPr lang="ko-KR"/>
            </a:p>
          </c:txPr>
        </c:title>
        <c:numFmt formatCode="#,##0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ko-KR"/>
          </a:p>
        </c:txPr>
        <c:crossAx val="1011129328"/>
        <c:crosses val="autoZero"/>
        <c:crossBetween val="between"/>
      </c:valAx>
      <c:valAx>
        <c:axId val="1011140208"/>
        <c:scaling>
          <c:orientation val="minMax"/>
        </c:scaling>
        <c:delete val="0"/>
        <c:axPos val="r"/>
        <c:title>
          <c:tx>
            <c:rich>
              <a:bodyPr rot="0" spcFirstLastPara="1" vertOverflow="ellipsis" wrap="square" anchor="ctr" anchorCtr="1"/>
              <a:lstStyle/>
              <a:p>
                <a:pPr>
                  <a:defRPr sz="1197" b="0" i="0" u="none" strike="noStrike" kern="1200" cap="all" baseline="0">
                    <a:solidFill>
                      <a:schemeClr val="tx1">
                        <a:lumMod val="65000"/>
                        <a:lumOff val="35000"/>
                      </a:schemeClr>
                    </a:solidFill>
                    <a:latin typeface="+mn-lt"/>
                    <a:ea typeface="+mn-ea"/>
                    <a:cs typeface="+mn-cs"/>
                  </a:defRPr>
                </a:pPr>
                <a:r>
                  <a:rPr lang="ko-KR" altLang="en-US"/>
                  <a:t>콘텐츠</a:t>
                </a:r>
              </a:p>
            </c:rich>
          </c:tx>
          <c:layout>
            <c:manualLayout>
              <c:xMode val="edge"/>
              <c:yMode val="edge"/>
              <c:x val="0.94985572669541174"/>
              <c:y val="0.18407738398789822"/>
            </c:manualLayout>
          </c:layout>
          <c:overlay val="0"/>
          <c:spPr>
            <a:noFill/>
            <a:ln>
              <a:noFill/>
            </a:ln>
            <a:effectLst/>
          </c:spPr>
          <c:txPr>
            <a:bodyPr rot="0" spcFirstLastPara="1" vertOverflow="ellipsis" wrap="square" anchor="ctr" anchorCtr="1"/>
            <a:lstStyle/>
            <a:p>
              <a:pPr>
                <a:defRPr sz="1197" b="0" i="0" u="none" strike="noStrike" kern="1200" cap="all" baseline="0">
                  <a:solidFill>
                    <a:schemeClr val="tx1">
                      <a:lumMod val="65000"/>
                      <a:lumOff val="35000"/>
                    </a:schemeClr>
                  </a:solidFill>
                  <a:latin typeface="+mn-lt"/>
                  <a:ea typeface="+mn-ea"/>
                  <a:cs typeface="+mn-cs"/>
                </a:defRPr>
              </a:pPr>
              <a:endParaRPr lang="ko-KR"/>
            </a:p>
          </c:txPr>
        </c:title>
        <c:numFmt formatCode="#,##0_ "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ko-KR"/>
          </a:p>
        </c:txPr>
        <c:crossAx val="1011143472"/>
        <c:crosses val="max"/>
        <c:crossBetween val="between"/>
      </c:valAx>
      <c:catAx>
        <c:axId val="1011143472"/>
        <c:scaling>
          <c:orientation val="minMax"/>
        </c:scaling>
        <c:delete val="1"/>
        <c:axPos val="b"/>
        <c:numFmt formatCode="General" sourceLinked="1"/>
        <c:majorTickMark val="out"/>
        <c:minorTickMark val="none"/>
        <c:tickLblPos val="nextTo"/>
        <c:crossAx val="101114020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ea"/>
                <a:ea typeface="+mj-ea"/>
                <a:cs typeface="+mn-cs"/>
              </a:defRPr>
            </a:pPr>
            <a:r>
              <a:rPr lang="ko-KR" altLang="en-US" sz="1200" b="1">
                <a:latin typeface="+mj-ea"/>
                <a:ea typeface="+mj-ea"/>
              </a:rPr>
              <a:t>당월 업로드 콘텐츠 </a:t>
            </a:r>
            <a:r>
              <a:rPr lang="en-US" sz="1200" b="1">
                <a:latin typeface="+mj-ea"/>
                <a:ea typeface="+mj-ea"/>
              </a:rPr>
              <a:t>UV · PV </a:t>
            </a:r>
            <a:r>
              <a:rPr lang="ko-KR" sz="1200" b="1">
                <a:latin typeface="+mj-ea"/>
                <a:ea typeface="+mj-ea"/>
              </a:rPr>
              <a:t>총합</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manualLayout>
          <c:layoutTarget val="inner"/>
          <c:xMode val="edge"/>
          <c:yMode val="edge"/>
          <c:x val="0.1360285472639835"/>
          <c:y val="0.33466003445854781"/>
          <c:w val="0.83085689200054613"/>
          <c:h val="0.42385324005330871"/>
        </c:manualLayout>
      </c:layout>
      <c:barChart>
        <c:barDir val="col"/>
        <c:grouping val="stacked"/>
        <c:varyColors val="0"/>
        <c:ser>
          <c:idx val="0"/>
          <c:order val="0"/>
          <c:tx>
            <c:strRef>
              <c:f>'7p(1)'!$Z$2</c:f>
              <c:strCache>
                <c:ptCount val="1"/>
                <c:pt idx="0">
                  <c:v>오가닉</c:v>
                </c:pt>
              </c:strCache>
            </c:strRef>
          </c:tx>
          <c:spPr>
            <a:solidFill>
              <a:schemeClr val="bg2">
                <a:lumMod val="90000"/>
              </a:schemeClr>
            </a:solidFill>
            <a:ln>
              <a:noFill/>
            </a:ln>
            <a:effectLst/>
          </c:spPr>
          <c:invertIfNegative val="0"/>
          <c:dLbls>
            <c:dLbl>
              <c:idx val="7"/>
              <c:delete val="1"/>
              <c:extLst>
                <c:ext xmlns:c15="http://schemas.microsoft.com/office/drawing/2012/chart" uri="{CE6537A1-D6FC-4f65-9D91-7224C49458BB}"/>
                <c:ext xmlns:c16="http://schemas.microsoft.com/office/drawing/2014/chart" uri="{C3380CC4-5D6E-409C-BE32-E72D297353CC}">
                  <c16:uniqueId val="{00000000-E4EE-4B70-B974-A3E22959AE76}"/>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'7p(1)'!$X$3:$Y$10</c:f>
              <c:multiLvlStrCache>
                <c:ptCount val="8"/>
                <c:lvl>
                  <c:pt idx="1">
                    <c:v>UV</c:v>
                  </c:pt>
                  <c:pt idx="2">
                    <c:v>PV</c:v>
                  </c:pt>
                  <c:pt idx="5">
                    <c:v>UV</c:v>
                  </c:pt>
                  <c:pt idx="6">
                    <c:v>PV</c:v>
                  </c:pt>
                  <c:pt idx="7">
                    <c:v> </c:v>
                  </c:pt>
                </c:lvl>
                <c:lvl>
                  <c:pt idx="0">
                    <c:v>6월</c:v>
                  </c:pt>
                  <c:pt idx="4">
                    <c:v>7월</c:v>
                  </c:pt>
                </c:lvl>
              </c:multiLvlStrCache>
            </c:multiLvlStrRef>
          </c:cat>
          <c:val>
            <c:numRef>
              <c:f>'7p(1)'!$Z$3:$Z$10</c:f>
              <c:numCache>
                <c:formatCode>#,##0_);[Red]\(#,##0\)</c:formatCode>
                <c:ptCount val="8"/>
                <c:pt idx="1">
                  <c:v>1118</c:v>
                </c:pt>
                <c:pt idx="2" formatCode="#,##0">
                  <c:v>2056</c:v>
                </c:pt>
                <c:pt idx="5">
                  <c:v>459</c:v>
                </c:pt>
                <c:pt idx="6" formatCode="#,##0">
                  <c:v>1131</c:v>
                </c:pt>
                <c:pt idx="7" formatCode="General">
                  <c:v>0</c:v>
                </c:pt>
              </c:numCache>
            </c:numRef>
          </c:val>
          <c:extLst>
            <c:ext xmlns:c16="http://schemas.microsoft.com/office/drawing/2014/chart" uri="{C3380CC4-5D6E-409C-BE32-E72D297353CC}">
              <c16:uniqueId val="{00000001-E4EE-4B70-B974-A3E22959AE76}"/>
            </c:ext>
          </c:extLst>
        </c:ser>
        <c:ser>
          <c:idx val="2"/>
          <c:order val="1"/>
          <c:tx>
            <c:strRef>
              <c:f>'7p(1)'!$AA$2</c:f>
              <c:strCache>
                <c:ptCount val="1"/>
                <c:pt idx="0">
                  <c:v>GDN</c:v>
                </c:pt>
              </c:strCache>
            </c:strRef>
          </c:tx>
          <c:spPr>
            <a:solidFill>
              <a:srgbClr val="FF0000"/>
            </a:solidFill>
            <a:ln>
              <a:noFill/>
            </a:ln>
            <a:effectLst/>
          </c:spPr>
          <c:invertIfNegative val="0"/>
          <c:dPt>
            <c:idx val="1"/>
            <c:invertIfNegative val="0"/>
            <c:bubble3D val="0"/>
            <c:spPr>
              <a:solidFill>
                <a:srgbClr val="FF7C80"/>
              </a:solidFill>
              <a:ln>
                <a:noFill/>
              </a:ln>
              <a:effectLst/>
            </c:spPr>
            <c:extLst>
              <c:ext xmlns:c16="http://schemas.microsoft.com/office/drawing/2014/chart" uri="{C3380CC4-5D6E-409C-BE32-E72D297353CC}">
                <c16:uniqueId val="{00000003-E4EE-4B70-B974-A3E22959AE76}"/>
              </c:ext>
            </c:extLst>
          </c:dPt>
          <c:dPt>
            <c:idx val="2"/>
            <c:invertIfNegative val="0"/>
            <c:bubble3D val="0"/>
            <c:spPr>
              <a:solidFill>
                <a:srgbClr val="FF7C80"/>
              </a:solidFill>
              <a:ln>
                <a:noFill/>
              </a:ln>
              <a:effectLst/>
            </c:spPr>
            <c:extLst>
              <c:ext xmlns:c16="http://schemas.microsoft.com/office/drawing/2014/chart" uri="{C3380CC4-5D6E-409C-BE32-E72D297353CC}">
                <c16:uniqueId val="{00000005-E4EE-4B70-B974-A3E22959AE76}"/>
              </c:ext>
            </c:extLst>
          </c:dPt>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lumMod val="75000"/>
                        <a:lumOff val="2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'7p(1)'!$X$3:$Y$10</c:f>
              <c:multiLvlStrCache>
                <c:ptCount val="8"/>
                <c:lvl>
                  <c:pt idx="1">
                    <c:v>UV</c:v>
                  </c:pt>
                  <c:pt idx="2">
                    <c:v>PV</c:v>
                  </c:pt>
                  <c:pt idx="5">
                    <c:v>UV</c:v>
                  </c:pt>
                  <c:pt idx="6">
                    <c:v>PV</c:v>
                  </c:pt>
                  <c:pt idx="7">
                    <c:v> </c:v>
                  </c:pt>
                </c:lvl>
                <c:lvl>
                  <c:pt idx="0">
                    <c:v>6월</c:v>
                  </c:pt>
                  <c:pt idx="4">
                    <c:v>7월</c:v>
                  </c:pt>
                </c:lvl>
              </c:multiLvlStrCache>
            </c:multiLvlStrRef>
          </c:cat>
          <c:val>
            <c:numRef>
              <c:f>'7p(1)'!$AA$3:$AA$10</c:f>
              <c:numCache>
                <c:formatCode>#,##0_);[Red]\(#,##0\)</c:formatCode>
                <c:ptCount val="8"/>
                <c:pt idx="1">
                  <c:v>6720</c:v>
                </c:pt>
                <c:pt idx="2" formatCode="#,##0">
                  <c:v>7793</c:v>
                </c:pt>
                <c:pt idx="5">
                  <c:v>1686</c:v>
                </c:pt>
                <c:pt idx="6">
                  <c:v>1981</c:v>
                </c:pt>
                <c:pt idx="7" formatCode="General">
                  <c:v>0</c:v>
                </c:pt>
              </c:numCache>
            </c:numRef>
          </c:val>
          <c:extLst>
            <c:ext xmlns:c16="http://schemas.microsoft.com/office/drawing/2014/chart" uri="{C3380CC4-5D6E-409C-BE32-E72D297353CC}">
              <c16:uniqueId val="{00000007-E4EE-4B70-B974-A3E22959AE76}"/>
            </c:ext>
          </c:extLst>
        </c:ser>
        <c:dLbls>
          <c:dLblPos val="ctr"/>
          <c:showLegendKey val="0"/>
          <c:showVal val="1"/>
          <c:showCatName val="0"/>
          <c:showSerName val="0"/>
          <c:showPercent val="0"/>
          <c:showBubbleSize val="0"/>
        </c:dLbls>
        <c:gapWidth val="104"/>
        <c:overlap val="100"/>
        <c:axId val="1011144016"/>
        <c:axId val="1011130960"/>
      </c:barChart>
      <c:catAx>
        <c:axId val="1011144016"/>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t" anchorCtr="0"/>
          <a:lstStyle/>
          <a:p>
            <a:pPr>
              <a:defRPr sz="1050" b="0" i="0" u="none" strike="noStrike" kern="1200" baseline="0">
                <a:solidFill>
                  <a:schemeClr val="tx1">
                    <a:lumMod val="65000"/>
                    <a:lumOff val="35000"/>
                  </a:schemeClr>
                </a:solidFill>
                <a:latin typeface="+mn-lt"/>
                <a:ea typeface="+mn-ea"/>
                <a:cs typeface="+mn-cs"/>
              </a:defRPr>
            </a:pPr>
            <a:endParaRPr lang="ko-KR"/>
          </a:p>
        </c:txPr>
        <c:crossAx val="1011130960"/>
        <c:crosses val="autoZero"/>
        <c:auto val="1"/>
        <c:lblAlgn val="ctr"/>
        <c:lblOffset val="100"/>
        <c:tickMarkSkip val="5"/>
        <c:noMultiLvlLbl val="0"/>
      </c:catAx>
      <c:valAx>
        <c:axId val="101113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ko-KR"/>
          </a:p>
        </c:txPr>
        <c:crossAx val="1011144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ea"/>
                <a:ea typeface="+mj-ea"/>
                <a:cs typeface="+mn-cs"/>
              </a:defRPr>
            </a:pPr>
            <a:r>
              <a:rPr lang="ko-KR" altLang="en-US" sz="1200" b="1">
                <a:latin typeface="+mj-ea"/>
                <a:ea typeface="+mj-ea"/>
              </a:rPr>
              <a:t>당월 업로드 콘텐츠 당 </a:t>
            </a:r>
            <a:r>
              <a:rPr lang="en-US" altLang="ko-KR" sz="1200" b="1">
                <a:latin typeface="+mj-ea"/>
                <a:ea typeface="+mj-ea"/>
              </a:rPr>
              <a:t>UV</a:t>
            </a:r>
            <a:r>
              <a:rPr lang="en-US" altLang="ko-KR" sz="1200" b="1" baseline="0">
                <a:latin typeface="+mj-ea"/>
                <a:ea typeface="+mj-ea"/>
              </a:rPr>
              <a:t> · PV </a:t>
            </a:r>
            <a:r>
              <a:rPr lang="ko-KR" altLang="en-US" sz="1200" b="1" baseline="0">
                <a:latin typeface="+mj-ea"/>
                <a:ea typeface="+mj-ea"/>
              </a:rPr>
              <a:t>평균</a:t>
            </a:r>
            <a:endParaRPr lang="ko-KR" altLang="en-US" sz="1200" b="1">
              <a:latin typeface="+mj-ea"/>
              <a:ea typeface="+mj-ea"/>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manualLayout>
          <c:layoutTarget val="inner"/>
          <c:xMode val="edge"/>
          <c:yMode val="edge"/>
          <c:x val="0.1360285472639835"/>
          <c:y val="0.33466003445854781"/>
          <c:w val="0.83085689200054613"/>
          <c:h val="0.42385324005330871"/>
        </c:manualLayout>
      </c:layout>
      <c:barChart>
        <c:barDir val="col"/>
        <c:grouping val="stacked"/>
        <c:varyColors val="0"/>
        <c:ser>
          <c:idx val="0"/>
          <c:order val="0"/>
          <c:tx>
            <c:strRef>
              <c:f>'7p(1)'!$Z$17</c:f>
              <c:strCache>
                <c:ptCount val="1"/>
                <c:pt idx="0">
                  <c:v>오가닉</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'7p(1)'!$X$18:$Y$21</c:f>
              <c:multiLvlStrCache>
                <c:ptCount val="4"/>
                <c:lvl>
                  <c:pt idx="0">
                    <c:v>UV</c:v>
                  </c:pt>
                  <c:pt idx="1">
                    <c:v>PV</c:v>
                  </c:pt>
                  <c:pt idx="2">
                    <c:v>UV</c:v>
                  </c:pt>
                  <c:pt idx="3">
                    <c:v>PV</c:v>
                  </c:pt>
                </c:lvl>
                <c:lvl>
                  <c:pt idx="0">
                    <c:v>6월</c:v>
                  </c:pt>
                  <c:pt idx="2">
                    <c:v>7월</c:v>
                  </c:pt>
                </c:lvl>
              </c:multiLvlStrCache>
            </c:multiLvlStrRef>
          </c:cat>
          <c:val>
            <c:numRef>
              <c:f>'7p(1)'!$Z$18:$Z$21</c:f>
              <c:numCache>
                <c:formatCode>#,##0</c:formatCode>
                <c:ptCount val="4"/>
                <c:pt idx="0" formatCode="#,##0_);[Red]\(#,##0\)">
                  <c:v>86</c:v>
                </c:pt>
                <c:pt idx="1">
                  <c:v>158.19999999999999</c:v>
                </c:pt>
                <c:pt idx="2" formatCode="#,##0_);[Red]\(#,##0\)">
                  <c:v>45.9</c:v>
                </c:pt>
                <c:pt idx="3" formatCode="#,##0_);[Red]\(#,##0\)">
                  <c:v>113.1</c:v>
                </c:pt>
              </c:numCache>
            </c:numRef>
          </c:val>
          <c:extLst>
            <c:ext xmlns:c16="http://schemas.microsoft.com/office/drawing/2014/chart" uri="{C3380CC4-5D6E-409C-BE32-E72D297353CC}">
              <c16:uniqueId val="{00000000-99BE-4D22-B222-90CCB78A1281}"/>
            </c:ext>
          </c:extLst>
        </c:ser>
        <c:ser>
          <c:idx val="1"/>
          <c:order val="1"/>
          <c:tx>
            <c:strRef>
              <c:f>'7p(1)'!$AA$17</c:f>
              <c:strCache>
                <c:ptCount val="1"/>
                <c:pt idx="0">
                  <c:v>GDN</c:v>
                </c:pt>
              </c:strCache>
            </c:strRef>
          </c:tx>
          <c:spPr>
            <a:solidFill>
              <a:srgbClr val="FF0000"/>
            </a:solidFill>
            <a:ln>
              <a:noFill/>
            </a:ln>
            <a:effectLst/>
          </c:spPr>
          <c:invertIfNegative val="0"/>
          <c:dPt>
            <c:idx val="0"/>
            <c:invertIfNegative val="0"/>
            <c:bubble3D val="0"/>
            <c:spPr>
              <a:solidFill>
                <a:srgbClr val="FF7C80"/>
              </a:solidFill>
              <a:ln>
                <a:noFill/>
              </a:ln>
              <a:effectLst/>
            </c:spPr>
            <c:extLst>
              <c:ext xmlns:c16="http://schemas.microsoft.com/office/drawing/2014/chart" uri="{C3380CC4-5D6E-409C-BE32-E72D297353CC}">
                <c16:uniqueId val="{00000002-99BE-4D22-B222-90CCB78A1281}"/>
              </c:ext>
            </c:extLst>
          </c:dPt>
          <c:dPt>
            <c:idx val="1"/>
            <c:invertIfNegative val="0"/>
            <c:bubble3D val="0"/>
            <c:spPr>
              <a:solidFill>
                <a:srgbClr val="FF7C80"/>
              </a:solidFill>
              <a:ln>
                <a:noFill/>
              </a:ln>
              <a:effectLst/>
            </c:spPr>
            <c:extLst>
              <c:ext xmlns:c16="http://schemas.microsoft.com/office/drawing/2014/chart" uri="{C3380CC4-5D6E-409C-BE32-E72D297353CC}">
                <c16:uniqueId val="{00000004-99BE-4D22-B222-90CCB78A1281}"/>
              </c:ext>
            </c:extLst>
          </c:dPt>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lumMod val="75000"/>
                        <a:lumOff val="2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'7p(1)'!$X$18:$Y$21</c:f>
              <c:multiLvlStrCache>
                <c:ptCount val="4"/>
                <c:lvl>
                  <c:pt idx="0">
                    <c:v>UV</c:v>
                  </c:pt>
                  <c:pt idx="1">
                    <c:v>PV</c:v>
                  </c:pt>
                  <c:pt idx="2">
                    <c:v>UV</c:v>
                  </c:pt>
                  <c:pt idx="3">
                    <c:v>PV</c:v>
                  </c:pt>
                </c:lvl>
                <c:lvl>
                  <c:pt idx="0">
                    <c:v>6월</c:v>
                  </c:pt>
                  <c:pt idx="2">
                    <c:v>7월</c:v>
                  </c:pt>
                </c:lvl>
              </c:multiLvlStrCache>
            </c:multiLvlStrRef>
          </c:cat>
          <c:val>
            <c:numRef>
              <c:f>'7p(1)'!$AA$18:$AA$21</c:f>
              <c:numCache>
                <c:formatCode>#,##0_);[Red]\(#,##0\)</c:formatCode>
                <c:ptCount val="4"/>
                <c:pt idx="0">
                  <c:v>6720</c:v>
                </c:pt>
                <c:pt idx="1">
                  <c:v>7793</c:v>
                </c:pt>
                <c:pt idx="2">
                  <c:v>1686</c:v>
                </c:pt>
                <c:pt idx="3">
                  <c:v>1981</c:v>
                </c:pt>
              </c:numCache>
            </c:numRef>
          </c:val>
          <c:extLst>
            <c:ext xmlns:c16="http://schemas.microsoft.com/office/drawing/2014/chart" uri="{C3380CC4-5D6E-409C-BE32-E72D297353CC}">
              <c16:uniqueId val="{00000005-99BE-4D22-B222-90CCB78A1281}"/>
            </c:ext>
          </c:extLst>
        </c:ser>
        <c:dLbls>
          <c:showLegendKey val="0"/>
          <c:showVal val="0"/>
          <c:showCatName val="0"/>
          <c:showSerName val="0"/>
          <c:showPercent val="0"/>
          <c:showBubbleSize val="0"/>
        </c:dLbls>
        <c:gapWidth val="219"/>
        <c:overlap val="100"/>
        <c:axId val="1011131504"/>
        <c:axId val="1011132048"/>
      </c:barChart>
      <c:catAx>
        <c:axId val="10111315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011132048"/>
        <c:crosses val="autoZero"/>
        <c:auto val="1"/>
        <c:lblAlgn val="ctr"/>
        <c:lblOffset val="100"/>
        <c:noMultiLvlLbl val="0"/>
      </c:catAx>
      <c:valAx>
        <c:axId val="101113204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_ " sourceLinked="0"/>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ko-KR"/>
          </a:p>
        </c:txPr>
        <c:crossAx val="1011131504"/>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'12p'!$G$5</c:f>
              <c:strCache>
                <c:ptCount val="1"/>
                <c:pt idx="0">
                  <c:v>오가닉</c:v>
                </c:pt>
              </c:strCache>
            </c:strRef>
          </c:tx>
          <c:spPr>
            <a:solidFill>
              <a:schemeClr val="tx2">
                <a:lumMod val="40000"/>
                <a:lumOff val="60000"/>
              </a:schemeClr>
            </a:solidFill>
            <a:ln>
              <a:noFill/>
            </a:ln>
            <a:effectLst/>
          </c:spPr>
          <c:invertIfNegative val="0"/>
          <c:cat>
            <c:strRef>
              <c:f>'12p'!$F$6:$F$18</c:f>
              <c:strCache>
                <c:ptCount val="13"/>
                <c:pt idx="0">
                  <c:v>22년 7월</c:v>
                </c:pt>
                <c:pt idx="1">
                  <c:v>22년 8월</c:v>
                </c:pt>
                <c:pt idx="2">
                  <c:v>22년 9월</c:v>
                </c:pt>
                <c:pt idx="3">
                  <c:v>22년 10월</c:v>
                </c:pt>
                <c:pt idx="4">
                  <c:v>22년 11월</c:v>
                </c:pt>
                <c:pt idx="5">
                  <c:v>22년 12월</c:v>
                </c:pt>
                <c:pt idx="6">
                  <c:v>23년 1월</c:v>
                </c:pt>
                <c:pt idx="7">
                  <c:v>23년 2월</c:v>
                </c:pt>
                <c:pt idx="8">
                  <c:v>23년 3월</c:v>
                </c:pt>
                <c:pt idx="9">
                  <c:v>23년 4월</c:v>
                </c:pt>
                <c:pt idx="10">
                  <c:v>23년 5월</c:v>
                </c:pt>
                <c:pt idx="11">
                  <c:v>23년 6월</c:v>
                </c:pt>
                <c:pt idx="12">
                  <c:v>23년 7월</c:v>
                </c:pt>
              </c:strCache>
            </c:strRef>
          </c:cat>
          <c:val>
            <c:numRef>
              <c:f>'12p'!$G$6:$G$18</c:f>
              <c:numCache>
                <c:formatCode>General</c:formatCode>
                <c:ptCount val="13"/>
                <c:pt idx="0">
                  <c:v>1282</c:v>
                </c:pt>
                <c:pt idx="1">
                  <c:v>1306</c:v>
                </c:pt>
                <c:pt idx="2">
                  <c:v>902</c:v>
                </c:pt>
                <c:pt idx="3">
                  <c:v>906</c:v>
                </c:pt>
                <c:pt idx="4">
                  <c:v>871</c:v>
                </c:pt>
                <c:pt idx="5">
                  <c:v>1082</c:v>
                </c:pt>
                <c:pt idx="6">
                  <c:v>1089</c:v>
                </c:pt>
                <c:pt idx="7">
                  <c:v>858</c:v>
                </c:pt>
                <c:pt idx="8">
                  <c:v>1160</c:v>
                </c:pt>
                <c:pt idx="9">
                  <c:v>1203</c:v>
                </c:pt>
                <c:pt idx="10">
                  <c:v>827</c:v>
                </c:pt>
                <c:pt idx="11">
                  <c:v>1156</c:v>
                </c:pt>
                <c:pt idx="12">
                  <c:v>785</c:v>
                </c:pt>
              </c:numCache>
            </c:numRef>
          </c:val>
          <c:extLst>
            <c:ext xmlns:c16="http://schemas.microsoft.com/office/drawing/2014/chart" uri="{C3380CC4-5D6E-409C-BE32-E72D297353CC}">
              <c16:uniqueId val="{00000000-9EB4-4B2F-AB92-076D7A02D347}"/>
            </c:ext>
          </c:extLst>
        </c:ser>
        <c:ser>
          <c:idx val="1"/>
          <c:order val="1"/>
          <c:tx>
            <c:strRef>
              <c:f>'12p'!$H$5</c:f>
              <c:strCache>
                <c:ptCount val="1"/>
                <c:pt idx="0">
                  <c:v>광고</c:v>
                </c:pt>
              </c:strCache>
            </c:strRef>
          </c:tx>
          <c:spPr>
            <a:solidFill>
              <a:schemeClr val="tx1"/>
            </a:solidFill>
            <a:ln>
              <a:noFill/>
            </a:ln>
            <a:effectLst/>
          </c:spPr>
          <c:invertIfNegative val="0"/>
          <c:cat>
            <c:strRef>
              <c:f>'12p'!$F$6:$F$18</c:f>
              <c:strCache>
                <c:ptCount val="13"/>
                <c:pt idx="0">
                  <c:v>22년 7월</c:v>
                </c:pt>
                <c:pt idx="1">
                  <c:v>22년 8월</c:v>
                </c:pt>
                <c:pt idx="2">
                  <c:v>22년 9월</c:v>
                </c:pt>
                <c:pt idx="3">
                  <c:v>22년 10월</c:v>
                </c:pt>
                <c:pt idx="4">
                  <c:v>22년 11월</c:v>
                </c:pt>
                <c:pt idx="5">
                  <c:v>22년 12월</c:v>
                </c:pt>
                <c:pt idx="6">
                  <c:v>23년 1월</c:v>
                </c:pt>
                <c:pt idx="7">
                  <c:v>23년 2월</c:v>
                </c:pt>
                <c:pt idx="8">
                  <c:v>23년 3월</c:v>
                </c:pt>
                <c:pt idx="9">
                  <c:v>23년 4월</c:v>
                </c:pt>
                <c:pt idx="10">
                  <c:v>23년 5월</c:v>
                </c:pt>
                <c:pt idx="11">
                  <c:v>23년 6월</c:v>
                </c:pt>
                <c:pt idx="12">
                  <c:v>23년 7월</c:v>
                </c:pt>
              </c:strCache>
            </c:strRef>
          </c:cat>
          <c:val>
            <c:numRef>
              <c:f>'12p'!$H$6:$H$18</c:f>
              <c:numCache>
                <c:formatCode>General</c:formatCode>
                <c:ptCount val="13"/>
                <c:pt idx="0">
                  <c:v>248</c:v>
                </c:pt>
                <c:pt idx="1">
                  <c:v>82</c:v>
                </c:pt>
                <c:pt idx="2">
                  <c:v>110</c:v>
                </c:pt>
                <c:pt idx="3">
                  <c:v>547</c:v>
                </c:pt>
                <c:pt idx="4">
                  <c:v>65</c:v>
                </c:pt>
                <c:pt idx="5">
                  <c:v>46</c:v>
                </c:pt>
                <c:pt idx="6">
                  <c:v>0</c:v>
                </c:pt>
                <c:pt idx="7">
                  <c:v>0</c:v>
                </c:pt>
                <c:pt idx="8">
                  <c:v>337</c:v>
                </c:pt>
                <c:pt idx="9">
                  <c:v>699</c:v>
                </c:pt>
                <c:pt idx="10">
                  <c:v>1074</c:v>
                </c:pt>
                <c:pt idx="11">
                  <c:v>1185</c:v>
                </c:pt>
                <c:pt idx="12">
                  <c:v>1719</c:v>
                </c:pt>
              </c:numCache>
            </c:numRef>
          </c:val>
          <c:extLst>
            <c:ext xmlns:c16="http://schemas.microsoft.com/office/drawing/2014/chart" uri="{C3380CC4-5D6E-409C-BE32-E72D297353CC}">
              <c16:uniqueId val="{00000001-9EB4-4B2F-AB92-076D7A02D347}"/>
            </c:ext>
          </c:extLst>
        </c:ser>
        <c:dLbls>
          <c:showLegendKey val="0"/>
          <c:showVal val="0"/>
          <c:showCatName val="0"/>
          <c:showSerName val="0"/>
          <c:showPercent val="0"/>
          <c:showBubbleSize val="0"/>
        </c:dLbls>
        <c:gapWidth val="397"/>
        <c:overlap val="-19"/>
        <c:axId val="1011133680"/>
        <c:axId val="1011135312"/>
      </c:barChart>
      <c:lineChart>
        <c:grouping val="standard"/>
        <c:varyColors val="0"/>
        <c:ser>
          <c:idx val="2"/>
          <c:order val="2"/>
          <c:tx>
            <c:strRef>
              <c:f>'12p'!$I$5</c:f>
              <c:strCache>
                <c:ptCount val="1"/>
                <c:pt idx="0">
                  <c:v>총 팔로워</c:v>
                </c:pt>
              </c:strCache>
            </c:strRef>
          </c:tx>
          <c:spPr>
            <a:ln w="34925" cap="rnd">
              <a:solidFill>
                <a:schemeClr val="accent1"/>
              </a:solidFill>
              <a:round/>
            </a:ln>
            <a:effectLst/>
          </c:spPr>
          <c:marker>
            <c:symbol val="circle"/>
            <c:size val="5"/>
            <c:spPr>
              <a:solidFill>
                <a:schemeClr val="accent1"/>
              </a:solidFill>
              <a:ln w="9525" cap="rnd">
                <a:solidFill>
                  <a:schemeClr val="accent3"/>
                </a:solidFill>
              </a:ln>
              <a:effectLst/>
            </c:spPr>
          </c:marker>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solidFill>
                    <a:latin typeface="맑은 고딕 (본문)"/>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'12p'!$F$6:$F$18</c:f>
              <c:strCache>
                <c:ptCount val="13"/>
                <c:pt idx="0">
                  <c:v>22년 7월</c:v>
                </c:pt>
                <c:pt idx="1">
                  <c:v>22년 8월</c:v>
                </c:pt>
                <c:pt idx="2">
                  <c:v>22년 9월</c:v>
                </c:pt>
                <c:pt idx="3">
                  <c:v>22년 10월</c:v>
                </c:pt>
                <c:pt idx="4">
                  <c:v>22년 11월</c:v>
                </c:pt>
                <c:pt idx="5">
                  <c:v>22년 12월</c:v>
                </c:pt>
                <c:pt idx="6">
                  <c:v>23년 1월</c:v>
                </c:pt>
                <c:pt idx="7">
                  <c:v>23년 2월</c:v>
                </c:pt>
                <c:pt idx="8">
                  <c:v>23년 3월</c:v>
                </c:pt>
                <c:pt idx="9">
                  <c:v>23년 4월</c:v>
                </c:pt>
                <c:pt idx="10">
                  <c:v>23년 5월</c:v>
                </c:pt>
                <c:pt idx="11">
                  <c:v>23년 6월</c:v>
                </c:pt>
                <c:pt idx="12">
                  <c:v>23년 7월</c:v>
                </c:pt>
              </c:strCache>
            </c:strRef>
          </c:cat>
          <c:val>
            <c:numRef>
              <c:f>'12p'!$I$6:$I$18</c:f>
              <c:numCache>
                <c:formatCode>General</c:formatCode>
                <c:ptCount val="13"/>
                <c:pt idx="0">
                  <c:v>1530</c:v>
                </c:pt>
                <c:pt idx="1">
                  <c:v>1388</c:v>
                </c:pt>
                <c:pt idx="2">
                  <c:v>1012</c:v>
                </c:pt>
                <c:pt idx="3">
                  <c:v>1453</c:v>
                </c:pt>
                <c:pt idx="4">
                  <c:v>936</c:v>
                </c:pt>
                <c:pt idx="5">
                  <c:v>1128</c:v>
                </c:pt>
                <c:pt idx="6">
                  <c:v>1089</c:v>
                </c:pt>
                <c:pt idx="7">
                  <c:v>858</c:v>
                </c:pt>
                <c:pt idx="8">
                  <c:v>1497</c:v>
                </c:pt>
                <c:pt idx="9">
                  <c:v>1902</c:v>
                </c:pt>
                <c:pt idx="10">
                  <c:v>1901</c:v>
                </c:pt>
                <c:pt idx="11">
                  <c:v>2341</c:v>
                </c:pt>
                <c:pt idx="12">
                  <c:v>2582</c:v>
                </c:pt>
              </c:numCache>
            </c:numRef>
          </c:val>
          <c:smooth val="0"/>
          <c:extLst>
            <c:ext xmlns:c16="http://schemas.microsoft.com/office/drawing/2014/chart" uri="{C3380CC4-5D6E-409C-BE32-E72D297353CC}">
              <c16:uniqueId val="{00000002-9EB4-4B2F-AB92-076D7A02D347}"/>
            </c:ext>
          </c:extLst>
        </c:ser>
        <c:dLbls>
          <c:showLegendKey val="0"/>
          <c:showVal val="0"/>
          <c:showCatName val="0"/>
          <c:showSerName val="0"/>
          <c:showPercent val="0"/>
          <c:showBubbleSize val="0"/>
        </c:dLbls>
        <c:marker val="1"/>
        <c:smooth val="0"/>
        <c:axId val="1011133680"/>
        <c:axId val="1011135312"/>
      </c:lineChart>
      <c:catAx>
        <c:axId val="101113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11135312"/>
        <c:crosses val="autoZero"/>
        <c:auto val="1"/>
        <c:lblAlgn val="ctr"/>
        <c:lblOffset val="100"/>
        <c:noMultiLvlLbl val="0"/>
      </c:catAx>
      <c:valAx>
        <c:axId val="101113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011133680"/>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ln>
                  <a:solidFill>
                    <a:schemeClr val="bg1">
                      <a:alpha val="10000"/>
                    </a:schemeClr>
                  </a:solidFill>
                </a:ln>
                <a:solidFill>
                  <a:schemeClr val="tx1">
                    <a:lumMod val="65000"/>
                    <a:lumOff val="35000"/>
                  </a:schemeClr>
                </a:solidFill>
                <a:latin typeface="+mn-lt"/>
                <a:ea typeface="+mn-ea"/>
                <a:cs typeface="+mn-cs"/>
              </a:defRPr>
            </a:pPr>
            <a:r>
              <a:rPr lang="en-US" altLang="ko-KR" sz="1400" b="1" dirty="0">
                <a:ln>
                  <a:solidFill>
                    <a:schemeClr val="bg1">
                      <a:alpha val="10000"/>
                    </a:schemeClr>
                  </a:solidFill>
                </a:ln>
                <a:latin typeface="나눔바른고딕" panose="020B0603020101020101" pitchFamily="50" charset="-127"/>
                <a:ea typeface="나눔바른고딕" panose="020B0603020101020101" pitchFamily="50" charset="-127"/>
              </a:rPr>
              <a:t>[</a:t>
            </a:r>
            <a:r>
              <a:rPr lang="ko-KR" altLang="en-US" sz="1400" b="1" dirty="0">
                <a:ln>
                  <a:solidFill>
                    <a:schemeClr val="bg1">
                      <a:alpha val="10000"/>
                    </a:schemeClr>
                  </a:solidFill>
                </a:ln>
                <a:latin typeface="나눔바른고딕" panose="020B0603020101020101" pitchFamily="50" charset="-127"/>
                <a:ea typeface="나눔바른고딕" panose="020B0603020101020101" pitchFamily="50" charset="-127"/>
              </a:rPr>
              <a:t> </a:t>
            </a:r>
            <a:r>
              <a:rPr lang="ko-KR" sz="1400" b="1" dirty="0" err="1">
                <a:ln>
                  <a:solidFill>
                    <a:schemeClr val="bg1">
                      <a:alpha val="10000"/>
                    </a:schemeClr>
                  </a:solidFill>
                </a:ln>
                <a:latin typeface="나눔바른고딕" panose="020B0603020101020101" pitchFamily="50" charset="-127"/>
                <a:ea typeface="나눔바른고딕" panose="020B0603020101020101" pitchFamily="50" charset="-127"/>
              </a:rPr>
              <a:t>링크드인</a:t>
            </a:r>
            <a:r>
              <a:rPr lang="ko-KR" sz="1400" b="1" dirty="0">
                <a:ln>
                  <a:solidFill>
                    <a:schemeClr val="bg1">
                      <a:alpha val="10000"/>
                    </a:schemeClr>
                  </a:solidFill>
                </a:ln>
                <a:latin typeface="나눔바른고딕" panose="020B0603020101020101" pitchFamily="50" charset="-127"/>
                <a:ea typeface="나눔바른고딕" panose="020B0603020101020101" pitchFamily="50" charset="-127"/>
              </a:rPr>
              <a:t> 신규 팔로워 일자별 유입 지수</a:t>
            </a:r>
            <a:r>
              <a:rPr lang="ko-KR" altLang="en-US" sz="1400" b="1" dirty="0">
                <a:ln>
                  <a:solidFill>
                    <a:schemeClr val="bg1">
                      <a:alpha val="10000"/>
                    </a:schemeClr>
                  </a:solidFill>
                </a:ln>
                <a:latin typeface="나눔바른고딕" panose="020B0603020101020101" pitchFamily="50" charset="-127"/>
                <a:ea typeface="나눔바른고딕" panose="020B0603020101020101" pitchFamily="50" charset="-127"/>
              </a:rPr>
              <a:t> </a:t>
            </a:r>
            <a:r>
              <a:rPr lang="en-US" altLang="ko-KR" sz="1400" b="1" dirty="0">
                <a:ln>
                  <a:solidFill>
                    <a:schemeClr val="bg1">
                      <a:alpha val="10000"/>
                    </a:schemeClr>
                  </a:solidFill>
                </a:ln>
                <a:latin typeface="나눔바른고딕" panose="020B0603020101020101" pitchFamily="50" charset="-127"/>
                <a:ea typeface="나눔바른고딕" panose="020B0603020101020101" pitchFamily="50" charset="-127"/>
              </a:rPr>
              <a:t>]</a:t>
            </a:r>
            <a:endParaRPr lang="ko-KR" sz="1400" b="1" dirty="0">
              <a:ln>
                <a:solidFill>
                  <a:schemeClr val="bg1">
                    <a:alpha val="10000"/>
                  </a:schemeClr>
                </a:solidFill>
              </a:ln>
              <a:latin typeface="나눔바른고딕" panose="020B0603020101020101" pitchFamily="50" charset="-127"/>
              <a:ea typeface="나눔바른고딕" panose="020B0603020101020101" pitchFamily="50" charset="-127"/>
            </a:endParaRPr>
          </a:p>
        </c:rich>
      </c:tx>
      <c:layout>
        <c:manualLayout>
          <c:xMode val="edge"/>
          <c:yMode val="edge"/>
          <c:x val="0.36529907166762771"/>
          <c:y val="1.6389591045840615E-2"/>
        </c:manualLayout>
      </c:layout>
      <c:overlay val="0"/>
      <c:spPr>
        <a:noFill/>
        <a:ln>
          <a:noFill/>
        </a:ln>
        <a:effectLst/>
      </c:spPr>
    </c:title>
    <c:autoTitleDeleted val="0"/>
    <c:plotArea>
      <c:layout>
        <c:manualLayout>
          <c:layoutTarget val="inner"/>
          <c:xMode val="edge"/>
          <c:yMode val="edge"/>
          <c:x val="4.2898856861828975E-2"/>
          <c:y val="0.18533118056280698"/>
          <c:w val="0.94369018045856656"/>
          <c:h val="0.65140657415926695"/>
        </c:manualLayout>
      </c:layout>
      <c:barChart>
        <c:barDir val="col"/>
        <c:grouping val="stacked"/>
        <c:varyColors val="0"/>
        <c:ser>
          <c:idx val="0"/>
          <c:order val="0"/>
          <c:tx>
            <c:strRef>
              <c:f>'13p'!$B$1</c:f>
              <c:strCache>
                <c:ptCount val="1"/>
                <c:pt idx="0">
                  <c:v>7월 신규 오가닉 팔로워 수</c:v>
                </c:pt>
              </c:strCache>
            </c:strRef>
          </c:tx>
          <c:spPr>
            <a:solidFill>
              <a:srgbClr val="0E306D"/>
            </a:solidFill>
            <a:ln>
              <a:noFill/>
            </a:ln>
            <a:effectLst/>
          </c:spPr>
          <c:invertIfNegative val="0"/>
          <c:cat>
            <c:strRef>
              <c:f>'13p'!$A$2:$A$32</c:f>
              <c:strCache>
                <c:ptCount val="31"/>
                <c:pt idx="0">
                  <c:v>1
토</c:v>
                </c:pt>
                <c:pt idx="1">
                  <c:v>2
일</c:v>
                </c:pt>
                <c:pt idx="2">
                  <c:v>3
월</c:v>
                </c:pt>
                <c:pt idx="3">
                  <c:v>4
화</c:v>
                </c:pt>
                <c:pt idx="4">
                  <c:v>5
수</c:v>
                </c:pt>
                <c:pt idx="5">
                  <c:v>6
목</c:v>
                </c:pt>
                <c:pt idx="6">
                  <c:v>7
금</c:v>
                </c:pt>
                <c:pt idx="7">
                  <c:v>8
토</c:v>
                </c:pt>
                <c:pt idx="8">
                  <c:v>9
일</c:v>
                </c:pt>
                <c:pt idx="9">
                  <c:v>10
월</c:v>
                </c:pt>
                <c:pt idx="10">
                  <c:v>11
화</c:v>
                </c:pt>
                <c:pt idx="11">
                  <c:v>12
수</c:v>
                </c:pt>
                <c:pt idx="12">
                  <c:v>13
목</c:v>
                </c:pt>
                <c:pt idx="13">
                  <c:v>14
금</c:v>
                </c:pt>
                <c:pt idx="14">
                  <c:v>15
토</c:v>
                </c:pt>
                <c:pt idx="15">
                  <c:v>16
일</c:v>
                </c:pt>
                <c:pt idx="16">
                  <c:v>17
월</c:v>
                </c:pt>
                <c:pt idx="17">
                  <c:v>18
화</c:v>
                </c:pt>
                <c:pt idx="18">
                  <c:v>19
수</c:v>
                </c:pt>
                <c:pt idx="19">
                  <c:v>20
목</c:v>
                </c:pt>
                <c:pt idx="20">
                  <c:v>21
금</c:v>
                </c:pt>
                <c:pt idx="21">
                  <c:v>22
토</c:v>
                </c:pt>
                <c:pt idx="22">
                  <c:v>23
일</c:v>
                </c:pt>
                <c:pt idx="23">
                  <c:v>24
월</c:v>
                </c:pt>
                <c:pt idx="24">
                  <c:v>25
화</c:v>
                </c:pt>
                <c:pt idx="25">
                  <c:v>26
수</c:v>
                </c:pt>
                <c:pt idx="26">
                  <c:v>27
목</c:v>
                </c:pt>
                <c:pt idx="27">
                  <c:v>28
금</c:v>
                </c:pt>
                <c:pt idx="28">
                  <c:v>29
토</c:v>
                </c:pt>
                <c:pt idx="29">
                  <c:v>30
일</c:v>
                </c:pt>
                <c:pt idx="30">
                  <c:v>31
월</c:v>
                </c:pt>
              </c:strCache>
            </c:strRef>
          </c:cat>
          <c:val>
            <c:numRef>
              <c:f>'13p'!$B$2:$B$32</c:f>
              <c:numCache>
                <c:formatCode>General</c:formatCode>
                <c:ptCount val="31"/>
                <c:pt idx="0">
                  <c:v>28</c:v>
                </c:pt>
                <c:pt idx="1">
                  <c:v>23</c:v>
                </c:pt>
                <c:pt idx="2">
                  <c:v>41</c:v>
                </c:pt>
                <c:pt idx="3">
                  <c:v>27</c:v>
                </c:pt>
                <c:pt idx="4">
                  <c:v>35</c:v>
                </c:pt>
                <c:pt idx="5">
                  <c:v>25</c:v>
                </c:pt>
                <c:pt idx="6">
                  <c:v>23</c:v>
                </c:pt>
                <c:pt idx="7">
                  <c:v>19</c:v>
                </c:pt>
                <c:pt idx="8">
                  <c:v>18</c:v>
                </c:pt>
                <c:pt idx="9">
                  <c:v>30</c:v>
                </c:pt>
                <c:pt idx="10">
                  <c:v>26</c:v>
                </c:pt>
                <c:pt idx="11">
                  <c:v>37</c:v>
                </c:pt>
                <c:pt idx="12">
                  <c:v>32</c:v>
                </c:pt>
                <c:pt idx="13">
                  <c:v>30</c:v>
                </c:pt>
                <c:pt idx="14">
                  <c:v>24</c:v>
                </c:pt>
                <c:pt idx="15">
                  <c:v>15</c:v>
                </c:pt>
                <c:pt idx="16">
                  <c:v>41</c:v>
                </c:pt>
                <c:pt idx="17">
                  <c:v>24</c:v>
                </c:pt>
                <c:pt idx="18">
                  <c:v>28</c:v>
                </c:pt>
                <c:pt idx="19">
                  <c:v>17</c:v>
                </c:pt>
                <c:pt idx="20">
                  <c:v>27</c:v>
                </c:pt>
                <c:pt idx="21">
                  <c:v>14</c:v>
                </c:pt>
                <c:pt idx="22">
                  <c:v>21</c:v>
                </c:pt>
                <c:pt idx="23">
                  <c:v>28</c:v>
                </c:pt>
                <c:pt idx="24">
                  <c:v>24</c:v>
                </c:pt>
                <c:pt idx="25">
                  <c:v>23</c:v>
                </c:pt>
                <c:pt idx="26">
                  <c:v>28</c:v>
                </c:pt>
                <c:pt idx="27">
                  <c:v>17</c:v>
                </c:pt>
                <c:pt idx="28">
                  <c:v>14</c:v>
                </c:pt>
                <c:pt idx="29">
                  <c:v>16</c:v>
                </c:pt>
                <c:pt idx="30">
                  <c:v>30</c:v>
                </c:pt>
              </c:numCache>
            </c:numRef>
          </c:val>
          <c:extLst xmlns:c15="http://schemas.microsoft.com/office/drawing/2012/chart">
            <c:ext xmlns:c16="http://schemas.microsoft.com/office/drawing/2014/chart" uri="{C3380CC4-5D6E-409C-BE32-E72D297353CC}">
              <c16:uniqueId val="{00000000-B1A3-0C4A-A527-A4B36DC6067E}"/>
            </c:ext>
          </c:extLst>
        </c:ser>
        <c:ser>
          <c:idx val="1"/>
          <c:order val="1"/>
          <c:tx>
            <c:strRef>
              <c:f>'13p'!$C$1</c:f>
              <c:strCache>
                <c:ptCount val="1"/>
                <c:pt idx="0">
                  <c:v>7월 신규 광고 팔로워 수</c:v>
                </c:pt>
              </c:strCache>
            </c:strRef>
          </c:tx>
          <c:spPr>
            <a:solidFill>
              <a:srgbClr val="8FB2F1"/>
            </a:solidFill>
            <a:ln>
              <a:noFill/>
            </a:ln>
            <a:effectLst/>
          </c:spPr>
          <c:invertIfNegative val="0"/>
          <c:cat>
            <c:strRef>
              <c:f>'13p'!$A$2:$A$32</c:f>
              <c:strCache>
                <c:ptCount val="31"/>
                <c:pt idx="0">
                  <c:v>1
토</c:v>
                </c:pt>
                <c:pt idx="1">
                  <c:v>2
일</c:v>
                </c:pt>
                <c:pt idx="2">
                  <c:v>3
월</c:v>
                </c:pt>
                <c:pt idx="3">
                  <c:v>4
화</c:v>
                </c:pt>
                <c:pt idx="4">
                  <c:v>5
수</c:v>
                </c:pt>
                <c:pt idx="5">
                  <c:v>6
목</c:v>
                </c:pt>
                <c:pt idx="6">
                  <c:v>7
금</c:v>
                </c:pt>
                <c:pt idx="7">
                  <c:v>8
토</c:v>
                </c:pt>
                <c:pt idx="8">
                  <c:v>9
일</c:v>
                </c:pt>
                <c:pt idx="9">
                  <c:v>10
월</c:v>
                </c:pt>
                <c:pt idx="10">
                  <c:v>11
화</c:v>
                </c:pt>
                <c:pt idx="11">
                  <c:v>12
수</c:v>
                </c:pt>
                <c:pt idx="12">
                  <c:v>13
목</c:v>
                </c:pt>
                <c:pt idx="13">
                  <c:v>14
금</c:v>
                </c:pt>
                <c:pt idx="14">
                  <c:v>15
토</c:v>
                </c:pt>
                <c:pt idx="15">
                  <c:v>16
일</c:v>
                </c:pt>
                <c:pt idx="16">
                  <c:v>17
월</c:v>
                </c:pt>
                <c:pt idx="17">
                  <c:v>18
화</c:v>
                </c:pt>
                <c:pt idx="18">
                  <c:v>19
수</c:v>
                </c:pt>
                <c:pt idx="19">
                  <c:v>20
목</c:v>
                </c:pt>
                <c:pt idx="20">
                  <c:v>21
금</c:v>
                </c:pt>
                <c:pt idx="21">
                  <c:v>22
토</c:v>
                </c:pt>
                <c:pt idx="22">
                  <c:v>23
일</c:v>
                </c:pt>
                <c:pt idx="23">
                  <c:v>24
월</c:v>
                </c:pt>
                <c:pt idx="24">
                  <c:v>25
화</c:v>
                </c:pt>
                <c:pt idx="25">
                  <c:v>26
수</c:v>
                </c:pt>
                <c:pt idx="26">
                  <c:v>27
목</c:v>
                </c:pt>
                <c:pt idx="27">
                  <c:v>28
금</c:v>
                </c:pt>
                <c:pt idx="28">
                  <c:v>29
토</c:v>
                </c:pt>
                <c:pt idx="29">
                  <c:v>30
일</c:v>
                </c:pt>
                <c:pt idx="30">
                  <c:v>31
월</c:v>
                </c:pt>
              </c:strCache>
            </c:strRef>
          </c:cat>
          <c:val>
            <c:numRef>
              <c:f>'13p'!$C$2:$C$32</c:f>
              <c:numCache>
                <c:formatCode>General</c:formatCode>
                <c:ptCount val="31"/>
                <c:pt idx="0">
                  <c:v>32</c:v>
                </c:pt>
                <c:pt idx="1">
                  <c:v>29</c:v>
                </c:pt>
                <c:pt idx="2">
                  <c:v>60</c:v>
                </c:pt>
                <c:pt idx="3">
                  <c:v>47</c:v>
                </c:pt>
                <c:pt idx="4">
                  <c:v>61</c:v>
                </c:pt>
                <c:pt idx="5">
                  <c:v>51</c:v>
                </c:pt>
                <c:pt idx="6">
                  <c:v>55</c:v>
                </c:pt>
                <c:pt idx="7">
                  <c:v>30</c:v>
                </c:pt>
                <c:pt idx="8">
                  <c:v>7</c:v>
                </c:pt>
                <c:pt idx="9">
                  <c:v>3</c:v>
                </c:pt>
                <c:pt idx="10">
                  <c:v>11</c:v>
                </c:pt>
                <c:pt idx="11">
                  <c:v>86</c:v>
                </c:pt>
                <c:pt idx="12">
                  <c:v>76</c:v>
                </c:pt>
                <c:pt idx="13">
                  <c:v>82</c:v>
                </c:pt>
                <c:pt idx="14">
                  <c:v>47</c:v>
                </c:pt>
                <c:pt idx="15">
                  <c:v>42</c:v>
                </c:pt>
                <c:pt idx="16">
                  <c:v>96</c:v>
                </c:pt>
                <c:pt idx="17">
                  <c:v>83</c:v>
                </c:pt>
                <c:pt idx="18">
                  <c:v>101</c:v>
                </c:pt>
                <c:pt idx="19">
                  <c:v>84</c:v>
                </c:pt>
                <c:pt idx="20">
                  <c:v>85</c:v>
                </c:pt>
                <c:pt idx="21">
                  <c:v>41</c:v>
                </c:pt>
                <c:pt idx="22">
                  <c:v>43</c:v>
                </c:pt>
                <c:pt idx="23">
                  <c:v>79</c:v>
                </c:pt>
                <c:pt idx="24">
                  <c:v>83</c:v>
                </c:pt>
                <c:pt idx="25">
                  <c:v>88</c:v>
                </c:pt>
                <c:pt idx="26">
                  <c:v>61</c:v>
                </c:pt>
                <c:pt idx="27">
                  <c:v>70</c:v>
                </c:pt>
                <c:pt idx="28">
                  <c:v>51</c:v>
                </c:pt>
                <c:pt idx="29">
                  <c:v>40</c:v>
                </c:pt>
                <c:pt idx="30">
                  <c:v>73</c:v>
                </c:pt>
              </c:numCache>
            </c:numRef>
          </c:val>
          <c:extLst>
            <c:ext xmlns:c16="http://schemas.microsoft.com/office/drawing/2014/chart" uri="{C3380CC4-5D6E-409C-BE32-E72D297353CC}">
              <c16:uniqueId val="{00000010-D889-BB4B-8F8C-AF65EB718729}"/>
            </c:ext>
          </c:extLst>
        </c:ser>
        <c:dLbls>
          <c:showLegendKey val="0"/>
          <c:showVal val="0"/>
          <c:showCatName val="0"/>
          <c:showSerName val="0"/>
          <c:showPercent val="0"/>
          <c:showBubbleSize val="0"/>
        </c:dLbls>
        <c:gapWidth val="78"/>
        <c:overlap val="100"/>
        <c:axId val="893404624"/>
        <c:axId val="893397552"/>
      </c:barChart>
      <c:scatterChart>
        <c:scatterStyle val="lineMarker"/>
        <c:varyColors val="0"/>
        <c:ser>
          <c:idx val="2"/>
          <c:order val="2"/>
          <c:tx>
            <c:strRef>
              <c:f>'13p'!$E$1</c:f>
              <c:strCache>
                <c:ptCount val="1"/>
                <c:pt idx="0">
                  <c:v>광고 집행 시작일</c:v>
                </c:pt>
              </c:strCache>
            </c:strRef>
          </c:tx>
          <c:spPr>
            <a:ln w="19050">
              <a:noFill/>
            </a:ln>
            <a:effectLst/>
          </c:spPr>
          <c:marker>
            <c:symbol val="picture"/>
            <c:spPr>
              <a:blipFill dpi="0" rotWithShape="1">
                <a:blip xmlns:r="http://schemas.openxmlformats.org/officeDocument/2006/relationships" r:embed="rId1">
                  <a:alphaModFix amt="98000"/>
                </a:blip>
                <a:srcRect/>
                <a:tile tx="0" ty="0" sx="100000" sy="100000" flip="none" algn="tl"/>
              </a:blipFill>
              <a:ln w="63500">
                <a:noFill/>
              </a:ln>
              <a:effectLst/>
            </c:spPr>
          </c:marker>
          <c:xVal>
            <c:strRef>
              <c:f>'13p'!$A$2:$A$32</c:f>
              <c:strCache>
                <c:ptCount val="31"/>
                <c:pt idx="0">
                  <c:v>1
토</c:v>
                </c:pt>
                <c:pt idx="1">
                  <c:v>2
일</c:v>
                </c:pt>
                <c:pt idx="2">
                  <c:v>3
월</c:v>
                </c:pt>
                <c:pt idx="3">
                  <c:v>4
화</c:v>
                </c:pt>
                <c:pt idx="4">
                  <c:v>5
수</c:v>
                </c:pt>
                <c:pt idx="5">
                  <c:v>6
목</c:v>
                </c:pt>
                <c:pt idx="6">
                  <c:v>7
금</c:v>
                </c:pt>
                <c:pt idx="7">
                  <c:v>8
토</c:v>
                </c:pt>
                <c:pt idx="8">
                  <c:v>9
일</c:v>
                </c:pt>
                <c:pt idx="9">
                  <c:v>10
월</c:v>
                </c:pt>
                <c:pt idx="10">
                  <c:v>11
화</c:v>
                </c:pt>
                <c:pt idx="11">
                  <c:v>12
수</c:v>
                </c:pt>
                <c:pt idx="12">
                  <c:v>13
목</c:v>
                </c:pt>
                <c:pt idx="13">
                  <c:v>14
금</c:v>
                </c:pt>
                <c:pt idx="14">
                  <c:v>15
토</c:v>
                </c:pt>
                <c:pt idx="15">
                  <c:v>16
일</c:v>
                </c:pt>
                <c:pt idx="16">
                  <c:v>17
월</c:v>
                </c:pt>
                <c:pt idx="17">
                  <c:v>18
화</c:v>
                </c:pt>
                <c:pt idx="18">
                  <c:v>19
수</c:v>
                </c:pt>
                <c:pt idx="19">
                  <c:v>20
목</c:v>
                </c:pt>
                <c:pt idx="20">
                  <c:v>21
금</c:v>
                </c:pt>
                <c:pt idx="21">
                  <c:v>22
토</c:v>
                </c:pt>
                <c:pt idx="22">
                  <c:v>23
일</c:v>
                </c:pt>
                <c:pt idx="23">
                  <c:v>24
월</c:v>
                </c:pt>
                <c:pt idx="24">
                  <c:v>25
화</c:v>
                </c:pt>
                <c:pt idx="25">
                  <c:v>26
수</c:v>
                </c:pt>
                <c:pt idx="26">
                  <c:v>27
목</c:v>
                </c:pt>
                <c:pt idx="27">
                  <c:v>28
금</c:v>
                </c:pt>
                <c:pt idx="28">
                  <c:v>29
토</c:v>
                </c:pt>
                <c:pt idx="29">
                  <c:v>30
일</c:v>
                </c:pt>
                <c:pt idx="30">
                  <c:v>31
월</c:v>
                </c:pt>
              </c:strCache>
            </c:strRef>
          </c:xVal>
          <c:yVal>
            <c:numRef>
              <c:f>'13p'!$E$2:$E$32</c:f>
              <c:numCache>
                <c:formatCode>General</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yVal>
          <c:smooth val="0"/>
          <c:extLst>
            <c:ext xmlns:c16="http://schemas.microsoft.com/office/drawing/2014/chart" uri="{C3380CC4-5D6E-409C-BE32-E72D297353CC}">
              <c16:uniqueId val="{00000000-323E-4C30-A952-48A8307996C0}"/>
            </c:ext>
          </c:extLst>
        </c:ser>
        <c:dLbls>
          <c:showLegendKey val="0"/>
          <c:showVal val="0"/>
          <c:showCatName val="0"/>
          <c:showSerName val="0"/>
          <c:showPercent val="0"/>
          <c:showBubbleSize val="0"/>
        </c:dLbls>
        <c:axId val="893404624"/>
        <c:axId val="893397552"/>
      </c:scatterChart>
      <c:dateAx>
        <c:axId val="8934046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ko-KR"/>
          </a:p>
        </c:txPr>
        <c:crossAx val="893397552"/>
        <c:crosses val="autoZero"/>
        <c:auto val="0"/>
        <c:lblOffset val="100"/>
        <c:baseTimeUnit val="days"/>
      </c:dateAx>
      <c:valAx>
        <c:axId val="8933975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50000"/>
                  </a:schemeClr>
                </a:solidFill>
                <a:latin typeface="NanumBarunGothic" panose="020B0603020101020101" pitchFamily="34" charset="-127"/>
                <a:ea typeface="NanumBarunGothic" panose="020B0603020101020101" pitchFamily="34" charset="-127"/>
                <a:cs typeface="+mn-cs"/>
              </a:defRPr>
            </a:pPr>
            <a:endParaRPr lang="ko-KR"/>
          </a:p>
        </c:txPr>
        <c:crossAx val="893404624"/>
        <c:crosses val="autoZero"/>
        <c:crossBetween val="between"/>
      </c:valAx>
      <c:spPr>
        <a:noFill/>
        <a:ln>
          <a:noFill/>
        </a:ln>
        <a:effectLst/>
      </c:spPr>
    </c:plotArea>
    <c:legend>
      <c:legendPos val="b"/>
      <c:layout>
        <c:manualLayout>
          <c:xMode val="edge"/>
          <c:yMode val="edge"/>
          <c:x val="0.24475765276857664"/>
          <c:y val="0.10934086014938049"/>
          <c:w val="0.51622089012137606"/>
          <c:h val="4.9337110967698612E-2"/>
        </c:manualLayout>
      </c:layout>
      <c:overlay val="0"/>
      <c:spPr>
        <a:noFill/>
        <a:ln>
          <a:noFill/>
        </a:ln>
        <a:effectLst/>
      </c:spPr>
      <c:txPr>
        <a:bodyPr rot="0" spcFirstLastPara="1" vertOverflow="ellipsis" vert="horz" wrap="square" anchor="ctr" anchorCtr="1"/>
        <a:lstStyle/>
        <a:p>
          <a:pPr algn="just">
            <a:defRPr sz="950" b="1" i="0" u="none" strike="noStrike" kern="1200" baseline="0">
              <a:solidFill>
                <a:schemeClr val="bg1">
                  <a:lumMod val="50000"/>
                </a:schemeClr>
              </a:solidFill>
              <a:latin typeface="NanumBarunGothic" panose="020B0603020101020101" pitchFamily="34" charset="-127"/>
              <a:ea typeface="NanumBarunGothic" panose="020B0603020101020101" pitchFamily="34" charset="-127"/>
              <a:cs typeface="+mn-cs"/>
            </a:defRPr>
          </a:pPr>
          <a:endParaRPr lang="ko-KR"/>
        </a:p>
      </c:txPr>
    </c:legend>
    <c:plotVisOnly val="1"/>
    <c:dispBlanksAs val="gap"/>
    <c:showDLblsOverMax val="0"/>
  </c:chart>
  <c:spPr>
    <a:solidFill>
      <a:schemeClr val="bg1"/>
    </a:solidFill>
    <a:ln w="9525" cap="flat" cmpd="sng" algn="ctr">
      <a:noFill/>
      <a:round/>
    </a:ln>
    <a:effectLst/>
  </c:spPr>
  <c:txPr>
    <a:bodyPr/>
    <a:lstStyle/>
    <a:p>
      <a:pPr>
        <a:defRPr/>
      </a:pPr>
      <a:endParaRPr lang="ko-KR"/>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50000"/>
        <a:lumOff val="50000"/>
      </a:schemeClr>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544606</xdr:colOff>
      <xdr:row>3</xdr:row>
      <xdr:rowOff>41686</xdr:rowOff>
    </xdr:from>
    <xdr:to>
      <xdr:col>25</xdr:col>
      <xdr:colOff>293146</xdr:colOff>
      <xdr:row>19</xdr:row>
      <xdr:rowOff>172571</xdr:rowOff>
    </xdr:to>
    <xdr:graphicFrame macro="">
      <xdr:nvGraphicFramePr>
        <xdr:cNvPr id="2" name="차트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814755</xdr:colOff>
      <xdr:row>0</xdr:row>
      <xdr:rowOff>149352</xdr:rowOff>
    </xdr:from>
    <xdr:to>
      <xdr:col>14</xdr:col>
      <xdr:colOff>5035918</xdr:colOff>
      <xdr:row>9</xdr:row>
      <xdr:rowOff>232428</xdr:rowOff>
    </xdr:to>
    <xdr:graphicFrame macro="">
      <xdr:nvGraphicFramePr>
        <xdr:cNvPr id="2" name="차트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31678</xdr:colOff>
      <xdr:row>0</xdr:row>
      <xdr:rowOff>174699</xdr:rowOff>
    </xdr:from>
    <xdr:to>
      <xdr:col>20</xdr:col>
      <xdr:colOff>656411</xdr:colOff>
      <xdr:row>9</xdr:row>
      <xdr:rowOff>254856</xdr:rowOff>
    </xdr:to>
    <xdr:graphicFrame macro="">
      <xdr:nvGraphicFramePr>
        <xdr:cNvPr id="3" name="차트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114301</xdr:colOff>
      <xdr:row>4</xdr:row>
      <xdr:rowOff>53340</xdr:rowOff>
    </xdr:from>
    <xdr:to>
      <xdr:col>24</xdr:col>
      <xdr:colOff>434341</xdr:colOff>
      <xdr:row>20</xdr:row>
      <xdr:rowOff>144780</xdr:rowOff>
    </xdr:to>
    <xdr:graphicFrame macro="">
      <xdr:nvGraphicFramePr>
        <xdr:cNvPr id="4" name="차트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506505</xdr:colOff>
      <xdr:row>4</xdr:row>
      <xdr:rowOff>178734</xdr:rowOff>
    </xdr:from>
    <xdr:to>
      <xdr:col>22</xdr:col>
      <xdr:colOff>636356</xdr:colOff>
      <xdr:row>24</xdr:row>
      <xdr:rowOff>48238</xdr:rowOff>
    </xdr:to>
    <xdr:graphicFrame macro="">
      <xdr:nvGraphicFramePr>
        <xdr:cNvPr id="2" name="차트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0.77413</cdr:x>
      <cdr:y>0.01402</cdr:y>
    </cdr:from>
    <cdr:to>
      <cdr:x>0.99259</cdr:x>
      <cdr:y>0.14024</cdr:y>
    </cdr:to>
    <cdr:sp macro="" textlink="">
      <cdr:nvSpPr>
        <cdr:cNvPr id="2" name="TextBox 1"/>
        <cdr:cNvSpPr txBox="1"/>
      </cdr:nvSpPr>
      <cdr:spPr>
        <a:xfrm xmlns:a="http://schemas.openxmlformats.org/drawingml/2006/main">
          <a:off x="8892477" y="44028"/>
          <a:ext cx="2509520" cy="396240"/>
        </a:xfrm>
        <a:prstGeom xmlns:a="http://schemas.openxmlformats.org/drawingml/2006/main" prst="rect">
          <a:avLst/>
        </a:prstGeom>
      </cdr:spPr>
      <cdr:txBody>
        <a:bodyPr xmlns:a="http://schemas.openxmlformats.org/drawingml/2006/main" vertOverflow="clip" vert="horz" wrap="square" lIns="91440" tIns="45720" rIns="91440" bIns="45720" rtlCol="0">
          <a:normAutofit/>
        </a:bodyPr>
        <a:lstStyle xmlns:a="http://schemas.openxmlformats.org/drawingml/2006/main"/>
        <a:p xmlns:a="http://schemas.openxmlformats.org/drawingml/2006/main">
          <a:pPr algn="r"/>
          <a:r>
            <a:rPr lang="en-US" altLang="ko-KR"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rPr>
            <a:t>*SK</a:t>
          </a:r>
          <a:r>
            <a:rPr lang="ko-KR" altLang="en-US"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rPr>
            <a:t>이노베이션 링크드인 페이지</a:t>
          </a:r>
          <a:endParaRPr lang="en-US" altLang="ko-KR" sz="800" b="1" dirty="0">
            <a:ln>
              <a:solidFill>
                <a:schemeClr val="bg1">
                  <a:alpha val="10000"/>
                </a:schemeClr>
              </a:solidFill>
            </a:ln>
            <a:solidFill>
              <a:schemeClr val="tx1"/>
            </a:solidFill>
            <a:latin typeface="나눔바른고딕" panose="020B0603020101020101" pitchFamily="50" charset="-127"/>
            <a:ea typeface="나눔바른고딕" panose="020B0603020101020101" pitchFamily="50" charset="-127"/>
          </a:endParaRPr>
        </a:p>
        <a:p xmlns:a="http://schemas.openxmlformats.org/drawingml/2006/main">
          <a:pPr algn="r"/>
          <a:r>
            <a:rPr lang="en-US" altLang="ko-KR"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rPr>
            <a:t>2023.07.01 ~ 2023.07.31</a:t>
          </a:r>
          <a:endParaRPr lang="ko-KR" altLang="en-US"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endParaRPr>
        </a:p>
      </cdr:txBody>
    </cdr:sp>
  </cdr:relSizeAnchor>
  <cdr:relSizeAnchor xmlns:cdr="http://schemas.openxmlformats.org/drawingml/2006/chartDrawing">
    <cdr:from>
      <cdr:x>0.00263</cdr:x>
      <cdr:y>0.00629</cdr:y>
    </cdr:from>
    <cdr:to>
      <cdr:x>0.18631</cdr:x>
      <cdr:y>0.06929</cdr:y>
    </cdr:to>
    <cdr:sp macro="" textlink="">
      <cdr:nvSpPr>
        <cdr:cNvPr id="3" name="TextBox 2"/>
        <cdr:cNvSpPr txBox="1"/>
      </cdr:nvSpPr>
      <cdr:spPr>
        <a:xfrm xmlns:a="http://schemas.openxmlformats.org/drawingml/2006/main">
          <a:off x="26894" y="27377"/>
          <a:ext cx="1876318" cy="274167"/>
        </a:xfrm>
        <a:prstGeom xmlns:a="http://schemas.openxmlformats.org/drawingml/2006/main" prst="rect">
          <a:avLst/>
        </a:prstGeom>
        <a:ln xmlns:a="http://schemas.openxmlformats.org/drawingml/2006/main">
          <a:noFill/>
        </a:ln>
      </cdr:spPr>
      <cdr:txBody>
        <a:bodyPr xmlns:a="http://schemas.openxmlformats.org/drawingml/2006/main" vertOverflow="clip" vert="horz" wrap="square" lIns="91440" tIns="45720" rIns="91440" bIns="45720" rtlCol="0">
          <a:normAutofit/>
        </a:bodyPr>
        <a:lstStyle xmlns:a="http://schemas.openxmlformats.org/drawingml/2006/main"/>
        <a:p xmlns:a="http://schemas.openxmlformats.org/drawingml/2006/main">
          <a:pPr algn="just"/>
          <a:r>
            <a:rPr lang="en-US" altLang="ko-KR"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rPr>
            <a:t>( X: </a:t>
          </a:r>
          <a:r>
            <a:rPr lang="ko-KR" altLang="en-US"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rPr>
            <a:t>일자 </a:t>
          </a:r>
          <a:r>
            <a:rPr lang="en-US" altLang="ko-KR"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rPr>
            <a:t>/ Y: </a:t>
          </a:r>
          <a:r>
            <a:rPr lang="ko-KR" altLang="en-US"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rPr>
            <a:t>신규 팔로워 유입 수 </a:t>
          </a:r>
          <a:r>
            <a:rPr lang="en-US" altLang="ko-KR"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rPr>
            <a:t>)</a:t>
          </a:r>
          <a:endParaRPr lang="ko-KR" altLang="en-US" sz="800" dirty="0">
            <a:ln>
              <a:solidFill>
                <a:schemeClr val="bg1">
                  <a:alpha val="10000"/>
                </a:schemeClr>
              </a:solidFill>
            </a:ln>
            <a:solidFill>
              <a:schemeClr val="bg2">
                <a:lumMod val="50000"/>
              </a:schemeClr>
            </a:solidFill>
            <a:latin typeface="나눔바른고딕" panose="020B0603020101020101" pitchFamily="50" charset="-127"/>
            <a:ea typeface="나눔바른고딕" panose="020B0603020101020101" pitchFamily="50" charset="-127"/>
          </a:endParaRPr>
        </a:p>
      </cdr:txBody>
    </cdr:sp>
  </cdr:relSizeAnchor>
</c:userShape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17" Type="http://schemas.openxmlformats.org/officeDocument/2006/relationships/hyperlink" Target="http://skinnonews.com/global/archives/" TargetMode="External"/><Relationship Id="rId21" Type="http://schemas.openxmlformats.org/officeDocument/2006/relationships/hyperlink" Target="https://skinnonews.com/global/archives/12950" TargetMode="External"/><Relationship Id="rId42" Type="http://schemas.openxmlformats.org/officeDocument/2006/relationships/hyperlink" Target="http://skinnonews.com/global/archives/12072" TargetMode="External"/><Relationship Id="rId63" Type="http://schemas.openxmlformats.org/officeDocument/2006/relationships/hyperlink" Target="http://skinnonews.com/global/archives/11286" TargetMode="External"/><Relationship Id="rId84" Type="http://schemas.openxmlformats.org/officeDocument/2006/relationships/hyperlink" Target="http://skinnonews.com/global/archives/6647" TargetMode="External"/><Relationship Id="rId138" Type="http://schemas.openxmlformats.org/officeDocument/2006/relationships/hyperlink" Target="http://skinnonews.com/global/archives/9740" TargetMode="External"/><Relationship Id="rId159" Type="http://schemas.openxmlformats.org/officeDocument/2006/relationships/hyperlink" Target="http://skinnonews.com/global/archives/13413" TargetMode="External"/><Relationship Id="rId170" Type="http://schemas.openxmlformats.org/officeDocument/2006/relationships/hyperlink" Target="http://skinnonews.com/global/archives/14668" TargetMode="External"/><Relationship Id="rId107" Type="http://schemas.openxmlformats.org/officeDocument/2006/relationships/hyperlink" Target="http://skinnonews.com/global/archives/10774" TargetMode="External"/><Relationship Id="rId11" Type="http://schemas.openxmlformats.org/officeDocument/2006/relationships/hyperlink" Target="http://skinnonews.com/global/archives/7476" TargetMode="External"/><Relationship Id="rId32" Type="http://schemas.openxmlformats.org/officeDocument/2006/relationships/hyperlink" Target="http://skinnonews.com/global/archives/12274" TargetMode="External"/><Relationship Id="rId53" Type="http://schemas.openxmlformats.org/officeDocument/2006/relationships/hyperlink" Target="http://skinnonews.com/global/archives/11830" TargetMode="External"/><Relationship Id="rId74" Type="http://schemas.openxmlformats.org/officeDocument/2006/relationships/hyperlink" Target="http://skinnonews.com/global/archives/11512" TargetMode="External"/><Relationship Id="rId128" Type="http://schemas.openxmlformats.org/officeDocument/2006/relationships/hyperlink" Target="http://skinnonews.com/global/archives/9191" TargetMode="External"/><Relationship Id="rId149" Type="http://schemas.openxmlformats.org/officeDocument/2006/relationships/hyperlink" Target="http://skinnonews.com/global/archives/9978" TargetMode="External"/><Relationship Id="rId5" Type="http://schemas.openxmlformats.org/officeDocument/2006/relationships/hyperlink" Target="http://skinnonews.com/global/archives/12968" TargetMode="External"/><Relationship Id="rId95" Type="http://schemas.openxmlformats.org/officeDocument/2006/relationships/hyperlink" Target="http://skinnonews.com/global/archives/11058" TargetMode="External"/><Relationship Id="rId160" Type="http://schemas.openxmlformats.org/officeDocument/2006/relationships/hyperlink" Target="http://skinnonews.com/global/archives/13374" TargetMode="External"/><Relationship Id="rId181" Type="http://schemas.openxmlformats.org/officeDocument/2006/relationships/hyperlink" Target="http://skinnonews.com/global/archives/14896" TargetMode="External"/><Relationship Id="rId22" Type="http://schemas.openxmlformats.org/officeDocument/2006/relationships/hyperlink" Target="http://skinnonews.com/global/archives/12667" TargetMode="External"/><Relationship Id="rId43" Type="http://schemas.openxmlformats.org/officeDocument/2006/relationships/hyperlink" Target="http://skinnonews.com/global/archives/11937" TargetMode="External"/><Relationship Id="rId64" Type="http://schemas.openxmlformats.org/officeDocument/2006/relationships/hyperlink" Target="http://skinnonews.com/global/archives/11429" TargetMode="External"/><Relationship Id="rId118" Type="http://schemas.openxmlformats.org/officeDocument/2006/relationships/hyperlink" Target="http://skinnonews.com/global/archives/" TargetMode="External"/><Relationship Id="rId139" Type="http://schemas.openxmlformats.org/officeDocument/2006/relationships/hyperlink" Target="http://skinnonews.com/global/archives/9493" TargetMode="External"/><Relationship Id="rId85" Type="http://schemas.openxmlformats.org/officeDocument/2006/relationships/hyperlink" Target="http://skinnonews.com/global/archives/11244" TargetMode="External"/><Relationship Id="rId150" Type="http://schemas.openxmlformats.org/officeDocument/2006/relationships/hyperlink" Target="http://skinnonews.com/global/archives/10133" TargetMode="External"/><Relationship Id="rId171" Type="http://schemas.openxmlformats.org/officeDocument/2006/relationships/hyperlink" Target="http://skinnonews.com/global/archives/14688" TargetMode="External"/><Relationship Id="rId12" Type="http://schemas.openxmlformats.org/officeDocument/2006/relationships/hyperlink" Target="http://skinnonews.com/global/archives/13153" TargetMode="External"/><Relationship Id="rId33" Type="http://schemas.openxmlformats.org/officeDocument/2006/relationships/hyperlink" Target="http://skinnonews.com/global/archives/12241" TargetMode="External"/><Relationship Id="rId108" Type="http://schemas.openxmlformats.org/officeDocument/2006/relationships/hyperlink" Target="http://skinnonews.com/global/archives/4308" TargetMode="External"/><Relationship Id="rId129" Type="http://schemas.openxmlformats.org/officeDocument/2006/relationships/hyperlink" Target="http://skinnonews.com/global/archives/9378" TargetMode="External"/><Relationship Id="rId54" Type="http://schemas.openxmlformats.org/officeDocument/2006/relationships/hyperlink" Target="http://skinnonews.com/global/archives/11807" TargetMode="External"/><Relationship Id="rId75" Type="http://schemas.openxmlformats.org/officeDocument/2006/relationships/hyperlink" Target="http://skinnonews.com/global/archives/11475" TargetMode="External"/><Relationship Id="rId96" Type="http://schemas.openxmlformats.org/officeDocument/2006/relationships/hyperlink" Target="http://skinnonews.com/global/archives/11087" TargetMode="External"/><Relationship Id="rId140" Type="http://schemas.openxmlformats.org/officeDocument/2006/relationships/hyperlink" Target="http://skinnonews.com/global/archives/3820" TargetMode="External"/><Relationship Id="rId161" Type="http://schemas.openxmlformats.org/officeDocument/2006/relationships/hyperlink" Target="http://skinnonews.com/global/archives/13392" TargetMode="External"/><Relationship Id="rId182" Type="http://schemas.openxmlformats.org/officeDocument/2006/relationships/hyperlink" Target="http://skinnonews.com/global/archives/14962" TargetMode="External"/><Relationship Id="rId6" Type="http://schemas.openxmlformats.org/officeDocument/2006/relationships/hyperlink" Target="http://skinnonews.com/global/archives/13036" TargetMode="External"/><Relationship Id="rId23" Type="http://schemas.openxmlformats.org/officeDocument/2006/relationships/hyperlink" Target="http://skinnonews.com/global/archives/12688" TargetMode="External"/><Relationship Id="rId119" Type="http://schemas.openxmlformats.org/officeDocument/2006/relationships/hyperlink" Target="http://skinnonews.com/global/archives/10511" TargetMode="External"/><Relationship Id="rId44" Type="http://schemas.openxmlformats.org/officeDocument/2006/relationships/hyperlink" Target="http://skinnonews.com/global/archives/12008" TargetMode="External"/><Relationship Id="rId65" Type="http://schemas.openxmlformats.org/officeDocument/2006/relationships/hyperlink" Target="http://skinnonews.com/global/archives/11596" TargetMode="External"/><Relationship Id="rId86" Type="http://schemas.openxmlformats.org/officeDocument/2006/relationships/hyperlink" Target="http://skinnonews.com/global/archives/11273" TargetMode="External"/><Relationship Id="rId130" Type="http://schemas.openxmlformats.org/officeDocument/2006/relationships/hyperlink" Target="http://skinnonews.com/global/archives/9715" TargetMode="External"/><Relationship Id="rId151" Type="http://schemas.openxmlformats.org/officeDocument/2006/relationships/hyperlink" Target="http://skinnonews.com/global/archives/7245" TargetMode="External"/><Relationship Id="rId172" Type="http://schemas.openxmlformats.org/officeDocument/2006/relationships/hyperlink" Target="http://skinnonews.com/global/archives/14690" TargetMode="External"/><Relationship Id="rId13" Type="http://schemas.openxmlformats.org/officeDocument/2006/relationships/hyperlink" Target="http://skinnonews.com/global/archives/13103" TargetMode="External"/><Relationship Id="rId18" Type="http://schemas.openxmlformats.org/officeDocument/2006/relationships/hyperlink" Target="http://skinnonews.com/global/archives/13028" TargetMode="External"/><Relationship Id="rId39" Type="http://schemas.openxmlformats.org/officeDocument/2006/relationships/hyperlink" Target="http://skinnonews.com/global/archives/12091" TargetMode="External"/><Relationship Id="rId109" Type="http://schemas.openxmlformats.org/officeDocument/2006/relationships/hyperlink" Target="http://skinnonews.com/global/archives/10680" TargetMode="External"/><Relationship Id="rId34" Type="http://schemas.openxmlformats.org/officeDocument/2006/relationships/hyperlink" Target="http://skinnonews.com/global/archives/12220" TargetMode="External"/><Relationship Id="rId50" Type="http://schemas.openxmlformats.org/officeDocument/2006/relationships/hyperlink" Target="http://skinnonews.com/global/archives/11853" TargetMode="External"/><Relationship Id="rId55" Type="http://schemas.openxmlformats.org/officeDocument/2006/relationships/hyperlink" Target="http://skinnonews.com/global/archives/11073" TargetMode="External"/><Relationship Id="rId76" Type="http://schemas.openxmlformats.org/officeDocument/2006/relationships/hyperlink" Target="http://skinnonews.com/global/archives/11486" TargetMode="External"/><Relationship Id="rId97" Type="http://schemas.openxmlformats.org/officeDocument/2006/relationships/hyperlink" Target="http://skinnonews.com/global/archives/10977" TargetMode="External"/><Relationship Id="rId104" Type="http://schemas.openxmlformats.org/officeDocument/2006/relationships/hyperlink" Target="http://skinnonews.com/global/archives/10802" TargetMode="External"/><Relationship Id="rId120" Type="http://schemas.openxmlformats.org/officeDocument/2006/relationships/hyperlink" Target="http://skinnonews.com/global/archives/9509" TargetMode="External"/><Relationship Id="rId125" Type="http://schemas.openxmlformats.org/officeDocument/2006/relationships/hyperlink" Target="http://skinnonews.com/global/archives/10460" TargetMode="External"/><Relationship Id="rId141" Type="http://schemas.openxmlformats.org/officeDocument/2006/relationships/hyperlink" Target="http://skinnonews.com/global/archives/10264" TargetMode="External"/><Relationship Id="rId146" Type="http://schemas.openxmlformats.org/officeDocument/2006/relationships/hyperlink" Target="http://skinnonews.com/global/archives/10254" TargetMode="External"/><Relationship Id="rId167" Type="http://schemas.openxmlformats.org/officeDocument/2006/relationships/hyperlink" Target="http://skinnonews.com/global/archives/14615" TargetMode="External"/><Relationship Id="rId188" Type="http://schemas.openxmlformats.org/officeDocument/2006/relationships/hyperlink" Target="http://skinnonews.com/global/archives/15208" TargetMode="External"/><Relationship Id="rId7" Type="http://schemas.openxmlformats.org/officeDocument/2006/relationships/hyperlink" Target="http://skinnonews.com/global/archives/12982" TargetMode="External"/><Relationship Id="rId71" Type="http://schemas.openxmlformats.org/officeDocument/2006/relationships/hyperlink" Target="http://skinnonews.com/global/archives/11683" TargetMode="External"/><Relationship Id="rId92" Type="http://schemas.openxmlformats.org/officeDocument/2006/relationships/hyperlink" Target="http://skinnonews.com/global/archives/11161" TargetMode="External"/><Relationship Id="rId162" Type="http://schemas.openxmlformats.org/officeDocument/2006/relationships/hyperlink" Target="http://skinnonews.com/global/archives/2293" TargetMode="External"/><Relationship Id="rId183" Type="http://schemas.openxmlformats.org/officeDocument/2006/relationships/hyperlink" Target="http://skinnonews.com/global/archives/15007" TargetMode="External"/><Relationship Id="rId2" Type="http://schemas.openxmlformats.org/officeDocument/2006/relationships/hyperlink" Target="http://skinnonews.com/global/archives/13327" TargetMode="External"/><Relationship Id="rId29" Type="http://schemas.openxmlformats.org/officeDocument/2006/relationships/hyperlink" Target="http://skinnonews.com/global/archives/12389" TargetMode="External"/><Relationship Id="rId24" Type="http://schemas.openxmlformats.org/officeDocument/2006/relationships/hyperlink" Target="http://skinnonews.com/global/archives/12427" TargetMode="External"/><Relationship Id="rId40" Type="http://schemas.openxmlformats.org/officeDocument/2006/relationships/hyperlink" Target="http://skinnonews.com/global/archives/12036" TargetMode="External"/><Relationship Id="rId45" Type="http://schemas.openxmlformats.org/officeDocument/2006/relationships/hyperlink" Target="http://skinnonews.com/global/archives/11980" TargetMode="External"/><Relationship Id="rId66" Type="http://schemas.openxmlformats.org/officeDocument/2006/relationships/hyperlink" Target="http://skinnonews.com/global/archives/11756" TargetMode="External"/><Relationship Id="rId87" Type="http://schemas.openxmlformats.org/officeDocument/2006/relationships/hyperlink" Target="http://skinnonews.com/global/archives/4518" TargetMode="External"/><Relationship Id="rId110" Type="http://schemas.openxmlformats.org/officeDocument/2006/relationships/hyperlink" Target="http://skinnonews.com/global/archives/10654" TargetMode="External"/><Relationship Id="rId115" Type="http://schemas.openxmlformats.org/officeDocument/2006/relationships/hyperlink" Target="http://skinnonews.com/global/archives/" TargetMode="External"/><Relationship Id="rId131" Type="http://schemas.openxmlformats.org/officeDocument/2006/relationships/hyperlink" Target="http://skinnonews.com/global/archives/9709" TargetMode="External"/><Relationship Id="rId136" Type="http://schemas.openxmlformats.org/officeDocument/2006/relationships/hyperlink" Target="http://skinnonews.com/global/archives/8553" TargetMode="External"/><Relationship Id="rId157" Type="http://schemas.openxmlformats.org/officeDocument/2006/relationships/hyperlink" Target="http://skinnonews.com/global/archives/7445" TargetMode="External"/><Relationship Id="rId178" Type="http://schemas.openxmlformats.org/officeDocument/2006/relationships/hyperlink" Target="http://skinnonews.com/global/archives/14800" TargetMode="External"/><Relationship Id="rId61" Type="http://schemas.openxmlformats.org/officeDocument/2006/relationships/hyperlink" Target="http://skinnonews.com/global/archives/11180" TargetMode="External"/><Relationship Id="rId82" Type="http://schemas.openxmlformats.org/officeDocument/2006/relationships/hyperlink" Target="http://skinnonews.com/global/archives/" TargetMode="External"/><Relationship Id="rId152" Type="http://schemas.openxmlformats.org/officeDocument/2006/relationships/hyperlink" Target="http://skinnonews.com/global/archives/10206" TargetMode="External"/><Relationship Id="rId173" Type="http://schemas.openxmlformats.org/officeDocument/2006/relationships/hyperlink" Target="http://skinnonews.com/global/archives/14740" TargetMode="External"/><Relationship Id="rId19" Type="http://schemas.openxmlformats.org/officeDocument/2006/relationships/hyperlink" Target="http://skinnonews.com/global/archives/12878" TargetMode="External"/><Relationship Id="rId14" Type="http://schemas.openxmlformats.org/officeDocument/2006/relationships/hyperlink" Target="http://skinnonews.com/global/archives/5205" TargetMode="External"/><Relationship Id="rId30" Type="http://schemas.openxmlformats.org/officeDocument/2006/relationships/hyperlink" Target="http://skinnonews.com/global/archives/12306" TargetMode="External"/><Relationship Id="rId35" Type="http://schemas.openxmlformats.org/officeDocument/2006/relationships/hyperlink" Target="http://skinnonews.com/global/archives/12190" TargetMode="External"/><Relationship Id="rId56" Type="http://schemas.openxmlformats.org/officeDocument/2006/relationships/hyperlink" Target="http://skinnonews.com/global/archives/10845" TargetMode="External"/><Relationship Id="rId77" Type="http://schemas.openxmlformats.org/officeDocument/2006/relationships/hyperlink" Target="http://skinnonews.com/global/archives/11376" TargetMode="External"/><Relationship Id="rId100" Type="http://schemas.openxmlformats.org/officeDocument/2006/relationships/hyperlink" Target="http://skinnonews.com/global/archives/10897" TargetMode="External"/><Relationship Id="rId105" Type="http://schemas.openxmlformats.org/officeDocument/2006/relationships/hyperlink" Target="http://skinnonews.com/global/archives/10746" TargetMode="External"/><Relationship Id="rId126" Type="http://schemas.openxmlformats.org/officeDocument/2006/relationships/hyperlink" Target="http://skinnonews.com/global/archives/9910" TargetMode="External"/><Relationship Id="rId147" Type="http://schemas.openxmlformats.org/officeDocument/2006/relationships/hyperlink" Target="http://skinnonews.com/global/archives/9837" TargetMode="External"/><Relationship Id="rId168" Type="http://schemas.openxmlformats.org/officeDocument/2006/relationships/hyperlink" Target="http://skinnonews.com/global/archives/14628" TargetMode="External"/><Relationship Id="rId8" Type="http://schemas.openxmlformats.org/officeDocument/2006/relationships/hyperlink" Target="http://skinnonews.com/global/archives/" TargetMode="External"/><Relationship Id="rId51" Type="http://schemas.openxmlformats.org/officeDocument/2006/relationships/hyperlink" Target="http://skinnonews.com/global/archives/7991" TargetMode="External"/><Relationship Id="rId72" Type="http://schemas.openxmlformats.org/officeDocument/2006/relationships/hyperlink" Target="http://skinnonews.com/global/archives/11537" TargetMode="External"/><Relationship Id="rId93" Type="http://schemas.openxmlformats.org/officeDocument/2006/relationships/hyperlink" Target="http://skinnonews.com/global/archives/11082" TargetMode="External"/><Relationship Id="rId98" Type="http://schemas.openxmlformats.org/officeDocument/2006/relationships/hyperlink" Target="http://skinnonews.com/global/archives/10939" TargetMode="External"/><Relationship Id="rId121" Type="http://schemas.openxmlformats.org/officeDocument/2006/relationships/hyperlink" Target="http://skinnonews.com/global/archives/10535" TargetMode="External"/><Relationship Id="rId142" Type="http://schemas.openxmlformats.org/officeDocument/2006/relationships/hyperlink" Target="http://skinnonews.com/global/archives/10322" TargetMode="External"/><Relationship Id="rId163" Type="http://schemas.openxmlformats.org/officeDocument/2006/relationships/hyperlink" Target="http://skinnonews.com/global/archives/14541" TargetMode="External"/><Relationship Id="rId184" Type="http://schemas.openxmlformats.org/officeDocument/2006/relationships/hyperlink" Target="http://skinnonews.com/global/archives/15067" TargetMode="External"/><Relationship Id="rId189" Type="http://schemas.openxmlformats.org/officeDocument/2006/relationships/hyperlink" Target="http://skinnonews.com/global/archives/15259" TargetMode="External"/><Relationship Id="rId3" Type="http://schemas.openxmlformats.org/officeDocument/2006/relationships/hyperlink" Target="http://skinnonews.com/global/archives/13329" TargetMode="External"/><Relationship Id="rId25" Type="http://schemas.openxmlformats.org/officeDocument/2006/relationships/hyperlink" Target="http://skinnonews.com/global/archives/12692" TargetMode="External"/><Relationship Id="rId46" Type="http://schemas.openxmlformats.org/officeDocument/2006/relationships/hyperlink" Target="http://skinnonews.com/global/archives/11992" TargetMode="External"/><Relationship Id="rId67" Type="http://schemas.openxmlformats.org/officeDocument/2006/relationships/hyperlink" Target="http://skinnonews.com/global/archives/11758" TargetMode="External"/><Relationship Id="rId116" Type="http://schemas.openxmlformats.org/officeDocument/2006/relationships/hyperlink" Target="http://skinnonews.com/global/archives/" TargetMode="External"/><Relationship Id="rId137" Type="http://schemas.openxmlformats.org/officeDocument/2006/relationships/hyperlink" Target="http://skinnonews.com/global/archives/9096" TargetMode="External"/><Relationship Id="rId158" Type="http://schemas.openxmlformats.org/officeDocument/2006/relationships/hyperlink" Target="http://skinnonews.com/global/archives/13076" TargetMode="External"/><Relationship Id="rId20" Type="http://schemas.openxmlformats.org/officeDocument/2006/relationships/hyperlink" Target="http://skinnonews.com/global/archives/12928" TargetMode="External"/><Relationship Id="rId41" Type="http://schemas.openxmlformats.org/officeDocument/2006/relationships/hyperlink" Target="http://skinnonews.com/global/archives/12022" TargetMode="External"/><Relationship Id="rId62" Type="http://schemas.openxmlformats.org/officeDocument/2006/relationships/hyperlink" Target="http://skinnonews.com/global/archives/11237" TargetMode="External"/><Relationship Id="rId83" Type="http://schemas.openxmlformats.org/officeDocument/2006/relationships/hyperlink" Target="http://skinnonews.com/global/archives/11328" TargetMode="External"/><Relationship Id="rId88" Type="http://schemas.openxmlformats.org/officeDocument/2006/relationships/hyperlink" Target="http://skinnonews.com/global/archives/11189" TargetMode="External"/><Relationship Id="rId111" Type="http://schemas.openxmlformats.org/officeDocument/2006/relationships/hyperlink" Target="http://skinnonews.com/global/archives/10570" TargetMode="External"/><Relationship Id="rId132" Type="http://schemas.openxmlformats.org/officeDocument/2006/relationships/hyperlink" Target="http://skinnonews.com/global/archives/9616" TargetMode="External"/><Relationship Id="rId153" Type="http://schemas.openxmlformats.org/officeDocument/2006/relationships/hyperlink" Target="http://skinnonews.com/global/archives/5892" TargetMode="External"/><Relationship Id="rId174" Type="http://schemas.openxmlformats.org/officeDocument/2006/relationships/hyperlink" Target="http://skinnonews.com/global/archives/14755" TargetMode="External"/><Relationship Id="rId179" Type="http://schemas.openxmlformats.org/officeDocument/2006/relationships/hyperlink" Target="http://skinnonews.com/global/archives/14803" TargetMode="External"/><Relationship Id="rId190" Type="http://schemas.openxmlformats.org/officeDocument/2006/relationships/printerSettings" Target="../printerSettings/printerSettings8.bin"/><Relationship Id="rId15" Type="http://schemas.openxmlformats.org/officeDocument/2006/relationships/hyperlink" Target="http://skinnonews.com/global/archives/13211" TargetMode="External"/><Relationship Id="rId36" Type="http://schemas.openxmlformats.org/officeDocument/2006/relationships/hyperlink" Target="http://skinnonews.com/global/archives/12106" TargetMode="External"/><Relationship Id="rId57" Type="http://schemas.openxmlformats.org/officeDocument/2006/relationships/hyperlink" Target="http://skinnonews.com/global/archives/10985" TargetMode="External"/><Relationship Id="rId106" Type="http://schemas.openxmlformats.org/officeDocument/2006/relationships/hyperlink" Target="http://skinnonews.com/global/archives/10767" TargetMode="External"/><Relationship Id="rId127" Type="http://schemas.openxmlformats.org/officeDocument/2006/relationships/hyperlink" Target="http://skinnonews.com/global/archives/9333" TargetMode="External"/><Relationship Id="rId10" Type="http://schemas.openxmlformats.org/officeDocument/2006/relationships/hyperlink" Target="http://skinnonews.com/global/archives/13230" TargetMode="External"/><Relationship Id="rId31" Type="http://schemas.openxmlformats.org/officeDocument/2006/relationships/hyperlink" Target="http://skinnonews.com/global/archives/12269" TargetMode="External"/><Relationship Id="rId52" Type="http://schemas.openxmlformats.org/officeDocument/2006/relationships/hyperlink" Target="http://skinnonews.com/global/archives/11842" TargetMode="External"/><Relationship Id="rId73" Type="http://schemas.openxmlformats.org/officeDocument/2006/relationships/hyperlink" Target="http://skinnonews.com/global/archives/11527" TargetMode="External"/><Relationship Id="rId78" Type="http://schemas.openxmlformats.org/officeDocument/2006/relationships/hyperlink" Target="http://skinnonews.com/global/archives/11415" TargetMode="External"/><Relationship Id="rId94" Type="http://schemas.openxmlformats.org/officeDocument/2006/relationships/hyperlink" Target="http://skinnonews.com/global/archives/11004" TargetMode="External"/><Relationship Id="rId99" Type="http://schemas.openxmlformats.org/officeDocument/2006/relationships/hyperlink" Target="http://skinnonews.com/global/archives/10913" TargetMode="External"/><Relationship Id="rId101" Type="http://schemas.openxmlformats.org/officeDocument/2006/relationships/hyperlink" Target="http://skinnonews.com/global/archives/10842" TargetMode="External"/><Relationship Id="rId122" Type="http://schemas.openxmlformats.org/officeDocument/2006/relationships/hyperlink" Target="http://skinnonews.com/global/archives/9236" TargetMode="External"/><Relationship Id="rId143" Type="http://schemas.openxmlformats.org/officeDocument/2006/relationships/hyperlink" Target="http://skinnonews.com/global/archives/6216" TargetMode="External"/><Relationship Id="rId148" Type="http://schemas.openxmlformats.org/officeDocument/2006/relationships/hyperlink" Target="http://skinnonews.com/global/archives/489" TargetMode="External"/><Relationship Id="rId164" Type="http://schemas.openxmlformats.org/officeDocument/2006/relationships/hyperlink" Target="http://skinnonews.com/global/archives/14565" TargetMode="External"/><Relationship Id="rId169" Type="http://schemas.openxmlformats.org/officeDocument/2006/relationships/hyperlink" Target="http://skinnonews.com/global/archives/14634" TargetMode="External"/><Relationship Id="rId185" Type="http://schemas.openxmlformats.org/officeDocument/2006/relationships/hyperlink" Target="http://skinnonews.com/global/archives/15103" TargetMode="External"/><Relationship Id="rId4" Type="http://schemas.openxmlformats.org/officeDocument/2006/relationships/hyperlink" Target="http://skinnonews.com/global/archives/13313" TargetMode="External"/><Relationship Id="rId9" Type="http://schemas.openxmlformats.org/officeDocument/2006/relationships/hyperlink" Target="http://skinnonews.com/global/archives/13256" TargetMode="External"/><Relationship Id="rId180" Type="http://schemas.openxmlformats.org/officeDocument/2006/relationships/hyperlink" Target="http://skinnonews.com/global/archives/14858" TargetMode="External"/><Relationship Id="rId26" Type="http://schemas.openxmlformats.org/officeDocument/2006/relationships/hyperlink" Target="http://skinnonews.com/global/archives/12610" TargetMode="External"/><Relationship Id="rId47" Type="http://schemas.openxmlformats.org/officeDocument/2006/relationships/hyperlink" Target="http://skinnonews.com/global/archives/" TargetMode="External"/><Relationship Id="rId68" Type="http://schemas.openxmlformats.org/officeDocument/2006/relationships/hyperlink" Target="http://skinnonews.com/global/archives/11623" TargetMode="External"/><Relationship Id="rId89" Type="http://schemas.openxmlformats.org/officeDocument/2006/relationships/hyperlink" Target="http://skinnonews.com/global/archives/11214" TargetMode="External"/><Relationship Id="rId112" Type="http://schemas.openxmlformats.org/officeDocument/2006/relationships/hyperlink" Target="http://skinnonews.com/global/archives/10574" TargetMode="External"/><Relationship Id="rId133" Type="http://schemas.openxmlformats.org/officeDocument/2006/relationships/hyperlink" Target="http://skinnonews.com/global/archives/9548" TargetMode="External"/><Relationship Id="rId154" Type="http://schemas.openxmlformats.org/officeDocument/2006/relationships/hyperlink" Target="http://skinnonews.com/global/archives/6517" TargetMode="External"/><Relationship Id="rId175" Type="http://schemas.openxmlformats.org/officeDocument/2006/relationships/hyperlink" Target="http://skinnonews.com/global/archives/14766" TargetMode="External"/><Relationship Id="rId16" Type="http://schemas.openxmlformats.org/officeDocument/2006/relationships/hyperlink" Target="http://skinnonews.com/global/archives/13130" TargetMode="External"/><Relationship Id="rId37" Type="http://schemas.openxmlformats.org/officeDocument/2006/relationships/hyperlink" Target="http://skinnonews.com/global/archives/12118" TargetMode="External"/><Relationship Id="rId58" Type="http://schemas.openxmlformats.org/officeDocument/2006/relationships/hyperlink" Target="http://skinnonews.com/global/archives/11010" TargetMode="External"/><Relationship Id="rId79" Type="http://schemas.openxmlformats.org/officeDocument/2006/relationships/hyperlink" Target="http://skinnonews.com/global/archives/11400" TargetMode="External"/><Relationship Id="rId102" Type="http://schemas.openxmlformats.org/officeDocument/2006/relationships/hyperlink" Target="http://skinnonews.com/global/archives/10872" TargetMode="External"/><Relationship Id="rId123" Type="http://schemas.openxmlformats.org/officeDocument/2006/relationships/hyperlink" Target="http://skinnonews.com/global/archives/10478" TargetMode="External"/><Relationship Id="rId144" Type="http://schemas.openxmlformats.org/officeDocument/2006/relationships/hyperlink" Target="http://skinnonews.com/global/archives/4499" TargetMode="External"/><Relationship Id="rId90" Type="http://schemas.openxmlformats.org/officeDocument/2006/relationships/hyperlink" Target="http://skinnonews.com/global/archives/8105" TargetMode="External"/><Relationship Id="rId165" Type="http://schemas.openxmlformats.org/officeDocument/2006/relationships/hyperlink" Target="http://skinnonews.com/global/archives/" TargetMode="External"/><Relationship Id="rId186" Type="http://schemas.openxmlformats.org/officeDocument/2006/relationships/hyperlink" Target="http://skinnonews.com/global/archives/15153" TargetMode="External"/><Relationship Id="rId27" Type="http://schemas.openxmlformats.org/officeDocument/2006/relationships/hyperlink" Target="http://skinnonews.com/global/archives/12471" TargetMode="External"/><Relationship Id="rId48" Type="http://schemas.openxmlformats.org/officeDocument/2006/relationships/hyperlink" Target="http://skinnonews.com/global/archives/11889" TargetMode="External"/><Relationship Id="rId69" Type="http://schemas.openxmlformats.org/officeDocument/2006/relationships/hyperlink" Target="http://skinnonews.com/global/archives/7302" TargetMode="External"/><Relationship Id="rId113" Type="http://schemas.openxmlformats.org/officeDocument/2006/relationships/hyperlink" Target="http://skinnonews.com/global/archives/10610" TargetMode="External"/><Relationship Id="rId134" Type="http://schemas.openxmlformats.org/officeDocument/2006/relationships/hyperlink" Target="http://skinnonews.com/global/archives/4844" TargetMode="External"/><Relationship Id="rId80" Type="http://schemas.openxmlformats.org/officeDocument/2006/relationships/hyperlink" Target="http://skinnonews.com/global/archives/11342" TargetMode="External"/><Relationship Id="rId155" Type="http://schemas.openxmlformats.org/officeDocument/2006/relationships/hyperlink" Target="http://skinnonews.com/global/archives/7870" TargetMode="External"/><Relationship Id="rId176" Type="http://schemas.openxmlformats.org/officeDocument/2006/relationships/hyperlink" Target="http://skinnonews.com/global/archives/14770" TargetMode="External"/><Relationship Id="rId17" Type="http://schemas.openxmlformats.org/officeDocument/2006/relationships/hyperlink" Target="http://skinnonews.com/global/archives/13060" TargetMode="External"/><Relationship Id="rId38" Type="http://schemas.openxmlformats.org/officeDocument/2006/relationships/hyperlink" Target="http://skinnonews.com/global/archives/12147" TargetMode="External"/><Relationship Id="rId59" Type="http://schemas.openxmlformats.org/officeDocument/2006/relationships/hyperlink" Target="http://skinnonews.com/global/archives/11037" TargetMode="External"/><Relationship Id="rId103" Type="http://schemas.openxmlformats.org/officeDocument/2006/relationships/hyperlink" Target="http://skinnonews.com/global/archives/10835" TargetMode="External"/><Relationship Id="rId124" Type="http://schemas.openxmlformats.org/officeDocument/2006/relationships/hyperlink" Target="http://skinnonews.com/global/archives/10404" TargetMode="External"/><Relationship Id="rId70" Type="http://schemas.openxmlformats.org/officeDocument/2006/relationships/hyperlink" Target="http://skinnonews.com/global/archives/11573" TargetMode="External"/><Relationship Id="rId91" Type="http://schemas.openxmlformats.org/officeDocument/2006/relationships/hyperlink" Target="http://skinnonews.com/global/archives/11147" TargetMode="External"/><Relationship Id="rId145" Type="http://schemas.openxmlformats.org/officeDocument/2006/relationships/hyperlink" Target="http://skinnonews.com/global/archives/7574" TargetMode="External"/><Relationship Id="rId166" Type="http://schemas.openxmlformats.org/officeDocument/2006/relationships/hyperlink" Target="http://skinnonews.com/global/archives/14588" TargetMode="External"/><Relationship Id="rId187" Type="http://schemas.openxmlformats.org/officeDocument/2006/relationships/hyperlink" Target="http://skinnonews.com/global/archives/15204" TargetMode="External"/><Relationship Id="rId1" Type="http://schemas.openxmlformats.org/officeDocument/2006/relationships/hyperlink" Target="http://skinnonews.com/global/archives/7961" TargetMode="External"/><Relationship Id="rId28" Type="http://schemas.openxmlformats.org/officeDocument/2006/relationships/hyperlink" Target="http://skinnonews.com/global/archives/12319" TargetMode="External"/><Relationship Id="rId49" Type="http://schemas.openxmlformats.org/officeDocument/2006/relationships/hyperlink" Target="http://skinnonews.com/global/archives/11916" TargetMode="External"/><Relationship Id="rId114" Type="http://schemas.openxmlformats.org/officeDocument/2006/relationships/hyperlink" Target="http://skinnonews.com/global/archives/" TargetMode="External"/><Relationship Id="rId60" Type="http://schemas.openxmlformats.org/officeDocument/2006/relationships/hyperlink" Target="http://skinnonews.com/global/archives/11125" TargetMode="External"/><Relationship Id="rId81" Type="http://schemas.openxmlformats.org/officeDocument/2006/relationships/hyperlink" Target="http://skinnonews.com/global/archives/2280" TargetMode="External"/><Relationship Id="rId135" Type="http://schemas.openxmlformats.org/officeDocument/2006/relationships/hyperlink" Target="http://skinnonews.com/global/archives/8643" TargetMode="External"/><Relationship Id="rId156" Type="http://schemas.openxmlformats.org/officeDocument/2006/relationships/hyperlink" Target="http://skinnonews.com/global/archives/" TargetMode="External"/><Relationship Id="rId177" Type="http://schemas.openxmlformats.org/officeDocument/2006/relationships/hyperlink" Target="http://skinnonews.com/global/archives/14788"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skinnonews.com/global/archives/13036" TargetMode="External"/><Relationship Id="rId2" Type="http://schemas.openxmlformats.org/officeDocument/2006/relationships/hyperlink" Target="https://skinnonews.com/global/archives/10654" TargetMode="External"/><Relationship Id="rId1" Type="http://schemas.openxmlformats.org/officeDocument/2006/relationships/hyperlink" Target="https://skinnonews.com/global/archives/13103" TargetMode="External"/><Relationship Id="rId6" Type="http://schemas.openxmlformats.org/officeDocument/2006/relationships/printerSettings" Target="../printerSettings/printerSettings5.bin"/><Relationship Id="rId5" Type="http://schemas.openxmlformats.org/officeDocument/2006/relationships/hyperlink" Target="https://skinnonews.com/global/archives/13130" TargetMode="External"/><Relationship Id="rId4" Type="http://schemas.openxmlformats.org/officeDocument/2006/relationships/hyperlink" Target="https://skinnonews.com/global/archives/1295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4:G25"/>
  <sheetViews>
    <sheetView topLeftCell="A6" workbookViewId="0">
      <selection activeCell="D24" sqref="D24"/>
    </sheetView>
  </sheetViews>
  <sheetFormatPr defaultRowHeight="17.399999999999999"/>
  <cols>
    <col min="1" max="1" width="10.19921875" bestFit="1" customWidth="1"/>
    <col min="2" max="2" width="36.19921875" customWidth="1"/>
    <col min="3" max="3" width="10.09765625" customWidth="1"/>
    <col min="4" max="4" width="63.19921875" customWidth="1"/>
    <col min="6" max="7" width="10.8984375" bestFit="1" customWidth="1"/>
  </cols>
  <sheetData>
    <row r="4" spans="1:6" ht="21">
      <c r="A4" t="s">
        <v>1041</v>
      </c>
      <c r="B4" s="127" t="str">
        <f>"Total posts: "&amp;'7p(1)'!H9</f>
        <v>Total posts: 11</v>
      </c>
      <c r="D4" s="122" t="str">
        <f>"집계 기준: "&amp;TEXT('7p(1)'!F17,"yy")&amp;"년 "&amp;TEXT('7p(1)'!F17,"m")&amp;"월 "&amp;TEXT('7p(1)'!F17,"d")&amp;"일 ~ "&amp;TEXT('7p(1)'!F17,"yy")&amp;"년 "&amp;TEXT('7p(1)'!F17,"m")&amp;"월 "&amp;TEXT(EOMONTH('7p(1)'!F17,0),"d")&amp;"일"</f>
        <v>집계 기준: 23년 7월 1일 ~ 23년 7월 31일</v>
      </c>
    </row>
    <row r="5" spans="1:6" ht="19.2">
      <c r="B5" s="128" t="str">
        <f>"- Monthly UV: "&amp;TEXT((SUM('7p(1)'!H17:H47)),"#,###")</f>
        <v>- Monthly UV: 22,735</v>
      </c>
    </row>
    <row r="6" spans="1:6" ht="19.2">
      <c r="B6" s="128" t="str">
        <f>"- Monthly PV: "&amp;TEXT((SUM('7p(1)'!K17:K47)),"#,###")</f>
        <v>- Monthly PV: 32,832</v>
      </c>
    </row>
    <row r="8" spans="1:6">
      <c r="A8" t="s">
        <v>1044</v>
      </c>
      <c r="B8" s="116" t="s">
        <v>2244</v>
      </c>
      <c r="D8" t="s">
        <v>1039</v>
      </c>
    </row>
    <row r="9" spans="1:6">
      <c r="B9" s="340" t="str">
        <f>HYPERLINK('8p'!G5,"▲ "&amp;B8)</f>
        <v>▲ SK On 안전센터</v>
      </c>
      <c r="D9" s="122" t="str">
        <f>INDEX('기사 리스트'!B:B,MATCH('8p'!G5,'기사 리스트'!C:C,0))</f>
        <v xml:space="preserve">SK On opens Battery Safety Evaluation Center </v>
      </c>
      <c r="E9" s="342" t="s">
        <v>1563</v>
      </c>
    </row>
    <row r="11" spans="1:6">
      <c r="A11" t="s">
        <v>1038</v>
      </c>
      <c r="B11" s="116" t="s">
        <v>2245</v>
      </c>
      <c r="D11" t="s">
        <v>1040</v>
      </c>
    </row>
    <row r="12" spans="1:6">
      <c r="B12" s="129" t="str">
        <f>HYPERLINK('8p'!G6,"▲ "&amp;B11)</f>
        <v>▲ SK 이노베이션 23년 2분기 실적 보도자료</v>
      </c>
      <c r="D12" s="122" t="str">
        <f>INDEX('기사 리스트'!B:B,MATCH('8p'!G6,'기사 리스트'!C:C,0))</f>
        <v>[SK Innovation’s Q2 2023 Financial Results] Recording sales of KRW 18.73 trillion and operating loss of KRW 106.8 billion</v>
      </c>
      <c r="E12" s="342" t="s">
        <v>1564</v>
      </c>
    </row>
    <row r="16" spans="1:6" ht="21">
      <c r="A16" t="s">
        <v>1042</v>
      </c>
      <c r="B16" s="127" t="str">
        <f>"Total posts: "&amp;MAX('contents data(총액빼기)'!V:V)</f>
        <v>Total posts: 16</v>
      </c>
      <c r="D16" s="122" t="str">
        <f>"집계 기준: "&amp;TEXT('7p(1)'!F17,"yy")&amp;"년 "&amp;TEXT('7p(1)'!F17,"m")&amp;"월 "&amp;TEXT('7p(1)'!F17,"d")&amp;"일 ~ "&amp;TEXT('7p(1)'!F17,"yy")&amp;"년 "&amp;TEXT('7p(1)'!F17,"m")&amp;"월 "&amp;TEXT(EOMONTH('7p(1)'!F17,0),"d")&amp;"일"&amp;CHAR(10)&amp;"Follwer 집계 기준: "&amp;TEXT(F17,"yy")&amp;"년 "&amp;TEXT(F17,"m")&amp;"월 "&amp;TEXT(F17,"d")&amp;"일 "&amp;TEXT(G17,"h:mm AM/PM")</f>
        <v>집계 기준: 23년 7월 1일 ~ 23년 7월 31일
Follwer 집계 기준: 23년 8월 3일 6:00 PM</v>
      </c>
      <c r="F16" t="s">
        <v>1148</v>
      </c>
    </row>
    <row r="17" spans="1:7" ht="19.2">
      <c r="B17" s="128" t="str">
        <f>"- Followers: "&amp;LEFT(competitors!J6,6)</f>
        <v>- Followers: 49,893</v>
      </c>
      <c r="F17" s="121">
        <f>'competitors data'!M3</f>
        <v>45141</v>
      </c>
      <c r="G17" s="347">
        <f>'competitors data'!N3</f>
        <v>0.75</v>
      </c>
    </row>
    <row r="18" spans="1:7" ht="19.2">
      <c r="B18" s="341" t="str">
        <f>"- Repost: "&amp;COUNTIF('4p data'!E:E,"NguyenMinh Trang")&amp;"건"</f>
        <v>- Repost: 1건</v>
      </c>
      <c r="D18" s="342" t="s">
        <v>1565</v>
      </c>
    </row>
    <row r="19" spans="1:7">
      <c r="D19" s="342" t="s">
        <v>1566</v>
      </c>
    </row>
    <row r="20" spans="1:7">
      <c r="D20" s="342"/>
    </row>
    <row r="21" spans="1:7">
      <c r="A21" t="s">
        <v>1043</v>
      </c>
      <c r="B21" s="130" t="str">
        <f>'14p impression table(optional)'!D4</f>
        <v>SK energy is opening SK Liquor Station, under the theme of a city-pop gas-station pub</v>
      </c>
      <c r="D21" t="s">
        <v>1046</v>
      </c>
    </row>
    <row r="22" spans="1:7">
      <c r="B22" s="340" t="str">
        <f>IFERROR(HYPERLINK(INDEX('4p data'!B:B,MATCH(LEFT(INDEX('contents data(총액빼기)'!A:A,MATCH('14p impression table(optional)'!D4,'contents data(총액빼기)'!B:B,0)),200),'4p data'!T:T,0)),"▲ "&amp;B21),"4p data 시트에 콘텐츠 데이터 똑같이 붙여넣으세요")</f>
        <v>▲ SK energy is opening SK Liquor Station, under the theme of a city-pop gas-station pub</v>
      </c>
      <c r="D22" s="122" t="str">
        <f>'14p impression table(optional)'!D4</f>
        <v>SK energy is opening SK Liquor Station, under the theme of a city-pop gas-station pub</v>
      </c>
    </row>
    <row r="24" spans="1:7">
      <c r="A24" t="s">
        <v>1045</v>
      </c>
      <c r="B24" s="130" t="str">
        <f>'14p impression table(optional)'!D5</f>
        <v>50K followers event poll</v>
      </c>
      <c r="D24" s="122" t="str">
        <f>'14p impression table(optional)'!D5</f>
        <v>50K followers event poll</v>
      </c>
    </row>
    <row r="25" spans="1:7">
      <c r="B25" s="129" t="str">
        <f>IFERROR(HYPERLINK(INDEX('4p data'!B:B,MATCH(LEFT(INDEX('contents data(총액빼기)'!A:A,MATCH('14p impression table(optional)'!D5,'contents data(총액빼기)'!B:B,0)),200),'4p data'!T:T,0)),"▲ "&amp;B24),"4p data 시트에 콘텐츠 데이터 똑같이 붙여넣으세요")</f>
        <v>▲ 50K followers event poll</v>
      </c>
    </row>
  </sheetData>
  <phoneticPr fontId="7" type="noConversion"/>
  <conditionalFormatting sqref="B22 B25">
    <cfRule type="containsText" dxfId="30" priority="1" operator="containsText" text="4p data">
      <formula>NOT(ISERROR(SEARCH("4p data",B22)))</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G452"/>
  <sheetViews>
    <sheetView topLeftCell="A214" zoomScaleNormal="100" workbookViewId="0">
      <selection activeCell="B227" sqref="B227"/>
    </sheetView>
  </sheetViews>
  <sheetFormatPr defaultRowHeight="17.399999999999999"/>
  <cols>
    <col min="1" max="1" width="8.69921875" style="115"/>
    <col min="2" max="2" width="94.19921875" style="115" customWidth="1"/>
    <col min="3" max="3" width="43.59765625" style="115" customWidth="1"/>
    <col min="4" max="4" width="16.69921875" style="115" customWidth="1"/>
    <col min="6" max="7" width="8.69921875" style="261"/>
  </cols>
  <sheetData>
    <row r="1" spans="1:7">
      <c r="A1" s="14" t="s">
        <v>33</v>
      </c>
      <c r="B1" s="15" t="s">
        <v>34</v>
      </c>
      <c r="C1" s="16" t="s">
        <v>35</v>
      </c>
      <c r="D1" s="299" t="s">
        <v>1181</v>
      </c>
    </row>
    <row r="2" spans="1:7">
      <c r="A2" s="256">
        <v>43665</v>
      </c>
      <c r="B2" s="257" t="s">
        <v>185</v>
      </c>
      <c r="C2" s="258" t="s">
        <v>36</v>
      </c>
      <c r="D2" s="300"/>
      <c r="E2" s="17">
        <f>A2</f>
        <v>43665</v>
      </c>
      <c r="F2" s="261" t="str">
        <f>IF(YEAR(A2)&amp;MONTH(A2)=YEAR('7p(1)'!$F$17)&amp;MONTH('7p(1)'!$F$17),RANK(A2,A$5:A$1060,1),"")</f>
        <v/>
      </c>
      <c r="G2" s="261" t="str">
        <f>IFERROR(RANK(F2,F:F,1)+COUNTIF($F$1:F1,F2),"")</f>
        <v/>
      </c>
    </row>
    <row r="3" spans="1:7">
      <c r="A3" s="256">
        <v>44127</v>
      </c>
      <c r="B3" s="257" t="s">
        <v>186</v>
      </c>
      <c r="C3" s="258" t="s">
        <v>37</v>
      </c>
      <c r="D3" s="300"/>
      <c r="E3" s="17">
        <f t="shared" ref="E3:E66" si="0">A3</f>
        <v>44127</v>
      </c>
      <c r="F3" s="261" t="str">
        <f>IF(YEAR(A3)&amp;MONTH(A3)=YEAR('7p(1)'!$F$17)&amp;MONTH('7p(1)'!$F$17),RANK(A3,A$5:A$1060,1),"")</f>
        <v/>
      </c>
      <c r="G3" s="261" t="str">
        <f>IFERROR(RANK(F3,F:F,1)+COUNTIF($F$1:F2,F3),"")</f>
        <v/>
      </c>
    </row>
    <row r="4" spans="1:7">
      <c r="A4" s="256">
        <v>44127</v>
      </c>
      <c r="B4" s="257" t="s">
        <v>1144</v>
      </c>
      <c r="C4" s="258" t="s">
        <v>1143</v>
      </c>
      <c r="D4" s="300"/>
      <c r="E4" s="17">
        <f t="shared" si="0"/>
        <v>44127</v>
      </c>
      <c r="F4" s="261" t="str">
        <f>IF(YEAR(A4)&amp;MONTH(A4)=YEAR('7p(1)'!$F$17)&amp;MONTH('7p(1)'!$F$17),RANK(A4,A$5:A$1060,1),"")</f>
        <v/>
      </c>
      <c r="G4" s="261" t="str">
        <f>IFERROR(RANK(F4,F:F,1)+COUNTIF($F$1:F3,F4),"")</f>
        <v/>
      </c>
    </row>
    <row r="5" spans="1:7">
      <c r="A5" s="256">
        <v>44225</v>
      </c>
      <c r="B5" s="257" t="s">
        <v>187</v>
      </c>
      <c r="C5" s="258" t="s">
        <v>38</v>
      </c>
      <c r="D5" s="300"/>
      <c r="E5" s="17">
        <f t="shared" si="0"/>
        <v>44225</v>
      </c>
      <c r="F5" s="261" t="str">
        <f>IF(YEAR(A5)&amp;MONTH(A5)=YEAR('7p(1)'!$F$17)&amp;MONTH('7p(1)'!$F$17),RANK(A5,A$5:A$1060,1),"")</f>
        <v/>
      </c>
      <c r="G5" s="261" t="str">
        <f>IFERROR(RANK(F5,F:F,1)+COUNTIF($F$1:F4,F5),"")</f>
        <v/>
      </c>
    </row>
    <row r="6" spans="1:7">
      <c r="A6" s="256">
        <v>44259</v>
      </c>
      <c r="B6" s="257" t="s">
        <v>188</v>
      </c>
      <c r="C6" s="258" t="s">
        <v>39</v>
      </c>
      <c r="D6" s="300"/>
      <c r="E6" s="17">
        <f t="shared" si="0"/>
        <v>44259</v>
      </c>
      <c r="F6" s="261" t="str">
        <f>IF(YEAR(A6)&amp;MONTH(A6)=YEAR('7p(1)'!$F$17)&amp;MONTH('7p(1)'!$F$17),RANK(A6,A$5:A$1060,1),"")</f>
        <v/>
      </c>
      <c r="G6" s="261" t="str">
        <f>IFERROR(RANK(F6,F:F,1)+COUNTIF($F$1:F5,F6),"")</f>
        <v/>
      </c>
    </row>
    <row r="7" spans="1:7">
      <c r="A7" s="256">
        <v>44281</v>
      </c>
      <c r="B7" s="257" t="s">
        <v>40</v>
      </c>
      <c r="C7" s="258" t="s">
        <v>41</v>
      </c>
      <c r="D7" s="300"/>
      <c r="E7" s="17">
        <f t="shared" si="0"/>
        <v>44281</v>
      </c>
      <c r="F7" s="261" t="str">
        <f>IF(YEAR(A7)&amp;MONTH(A7)=YEAR('7p(1)'!$F$17)&amp;MONTH('7p(1)'!$F$17),RANK(A7,A$5:A$1060,1),"")</f>
        <v/>
      </c>
      <c r="G7" s="261" t="str">
        <f>IFERROR(RANK(F7,F:F,1)+COUNTIF($F$1:F6,F7),"")</f>
        <v/>
      </c>
    </row>
    <row r="8" spans="1:7">
      <c r="A8" s="256">
        <v>44283</v>
      </c>
      <c r="B8" s="257" t="s">
        <v>189</v>
      </c>
      <c r="C8" s="258" t="s">
        <v>42</v>
      </c>
      <c r="D8" s="300"/>
      <c r="E8" s="17">
        <f t="shared" si="0"/>
        <v>44283</v>
      </c>
      <c r="F8" s="261" t="str">
        <f>IF(YEAR(A8)&amp;MONTH(A8)=YEAR('7p(1)'!$F$17)&amp;MONTH('7p(1)'!$F$17),RANK(A8,A$5:A$1060,1),"")</f>
        <v/>
      </c>
      <c r="G8" s="261" t="str">
        <f>IFERROR(RANK(F8,F:F,1)+COUNTIF($F$1:F7,F8),"")</f>
        <v/>
      </c>
    </row>
    <row r="9" spans="1:7">
      <c r="A9" s="256">
        <v>44302</v>
      </c>
      <c r="B9" s="257" t="s">
        <v>190</v>
      </c>
      <c r="C9" s="258" t="s">
        <v>43</v>
      </c>
      <c r="D9" s="300"/>
      <c r="E9" s="17">
        <f t="shared" si="0"/>
        <v>44302</v>
      </c>
      <c r="F9" s="261" t="str">
        <f>IF(YEAR(A9)&amp;MONTH(A9)=YEAR('7p(1)'!$F$17)&amp;MONTH('7p(1)'!$F$17),RANK(A9,A$5:A$1060,1),"")</f>
        <v/>
      </c>
      <c r="G9" s="261" t="str">
        <f>IFERROR(RANK(F9,F:F,1)+COUNTIF($F$1:F8,F9),"")</f>
        <v/>
      </c>
    </row>
    <row r="10" spans="1:7">
      <c r="A10" s="256">
        <v>44322</v>
      </c>
      <c r="B10" s="257" t="s">
        <v>321</v>
      </c>
      <c r="C10" s="258" t="s">
        <v>177</v>
      </c>
      <c r="D10" s="300"/>
      <c r="E10" s="17">
        <f t="shared" si="0"/>
        <v>44322</v>
      </c>
      <c r="F10" s="261" t="str">
        <f>IF(YEAR(A10)&amp;MONTH(A10)=YEAR('7p(1)'!$F$17)&amp;MONTH('7p(1)'!$F$17),RANK(A10,A$5:A$1060,1),"")</f>
        <v/>
      </c>
      <c r="G10" s="261" t="str">
        <f>IFERROR(RANK(F10,F:F,1)+COUNTIF($F$1:F9,F10),"")</f>
        <v/>
      </c>
    </row>
    <row r="11" spans="1:7">
      <c r="A11" s="256">
        <v>44356</v>
      </c>
      <c r="B11" s="257" t="s">
        <v>191</v>
      </c>
      <c r="C11" s="258" t="s">
        <v>44</v>
      </c>
      <c r="D11" s="300"/>
      <c r="E11" s="17">
        <f t="shared" si="0"/>
        <v>44356</v>
      </c>
      <c r="F11" s="261" t="str">
        <f>IF(YEAR(A11)&amp;MONTH(A11)=YEAR('7p(1)'!$F$17)&amp;MONTH('7p(1)'!$F$17),RANK(A11,A$5:A$1060,1),"")</f>
        <v/>
      </c>
      <c r="G11" s="261" t="str">
        <f>IFERROR(RANK(F11,F:F,1)+COUNTIF($F$1:F10,F11),"")</f>
        <v/>
      </c>
    </row>
    <row r="12" spans="1:7">
      <c r="A12" s="256">
        <v>44386</v>
      </c>
      <c r="B12" s="257" t="s">
        <v>192</v>
      </c>
      <c r="C12" s="258" t="s">
        <v>45</v>
      </c>
      <c r="D12" s="300"/>
      <c r="E12" s="17">
        <f t="shared" si="0"/>
        <v>44386</v>
      </c>
      <c r="F12" s="261" t="str">
        <f>IF(YEAR(A12)&amp;MONTH(A12)=YEAR('7p(1)'!$F$17)&amp;MONTH('7p(1)'!$F$17),RANK(A12,A$5:A$1060,1),"")</f>
        <v/>
      </c>
      <c r="G12" s="261" t="str">
        <f>IFERROR(RANK(F12,F:F,1)+COUNTIF($F$1:F11,F12),"")</f>
        <v/>
      </c>
    </row>
    <row r="13" spans="1:7">
      <c r="A13" s="256">
        <v>44412</v>
      </c>
      <c r="B13" s="257" t="s">
        <v>193</v>
      </c>
      <c r="C13" s="258" t="s">
        <v>46</v>
      </c>
      <c r="D13" s="300"/>
      <c r="E13" s="17">
        <f t="shared" si="0"/>
        <v>44412</v>
      </c>
      <c r="F13" s="261" t="str">
        <f>IF(YEAR(A13)&amp;MONTH(A13)=YEAR('7p(1)'!$F$17)&amp;MONTH('7p(1)'!$F$17),RANK(A13,A$5:A$1060,1),"")</f>
        <v/>
      </c>
      <c r="G13" s="261" t="str">
        <f>IFERROR(RANK(F13,F:F,1)+COUNTIF($F$1:F12,F13),"")</f>
        <v/>
      </c>
    </row>
    <row r="14" spans="1:7">
      <c r="A14" s="256">
        <v>44421</v>
      </c>
      <c r="B14" s="257" t="s">
        <v>194</v>
      </c>
      <c r="C14" s="258" t="s">
        <v>47</v>
      </c>
      <c r="D14" s="300"/>
      <c r="E14" s="17">
        <f t="shared" si="0"/>
        <v>44421</v>
      </c>
      <c r="F14" s="261" t="str">
        <f>IF(YEAR(A14)&amp;MONTH(A14)=YEAR('7p(1)'!$F$17)&amp;MONTH('7p(1)'!$F$17),RANK(A14,A$5:A$1060,1),"")</f>
        <v/>
      </c>
      <c r="G14" s="261" t="str">
        <f>IFERROR(RANK(F14,F:F,1)+COUNTIF($F$1:F13,F14),"")</f>
        <v/>
      </c>
    </row>
    <row r="15" spans="1:7">
      <c r="A15" s="256">
        <v>44467</v>
      </c>
      <c r="B15" s="257" t="s">
        <v>195</v>
      </c>
      <c r="C15" s="258" t="s">
        <v>48</v>
      </c>
      <c r="D15" s="300"/>
      <c r="E15" s="17">
        <f t="shared" si="0"/>
        <v>44467</v>
      </c>
      <c r="F15" s="261" t="str">
        <f>IF(YEAR(A15)&amp;MONTH(A15)=YEAR('7p(1)'!$F$17)&amp;MONTH('7p(1)'!$F$17),RANK(A15,A$5:A$1060,1),"")</f>
        <v/>
      </c>
      <c r="G15" s="261" t="str">
        <f>IFERROR(RANK(F15,F:F,1)+COUNTIF($F$1:F14,F15),"")</f>
        <v/>
      </c>
    </row>
    <row r="16" spans="1:7">
      <c r="A16" s="256">
        <v>44469</v>
      </c>
      <c r="B16" s="257" t="s">
        <v>196</v>
      </c>
      <c r="C16" s="258" t="s">
        <v>49</v>
      </c>
      <c r="D16" s="300"/>
      <c r="E16" s="17">
        <f t="shared" si="0"/>
        <v>44469</v>
      </c>
      <c r="F16" s="261" t="str">
        <f>IF(YEAR(A16)&amp;MONTH(A16)=YEAR('7p(1)'!$F$17)&amp;MONTH('7p(1)'!$F$17),RANK(A16,A$5:A$1060,1),"")</f>
        <v/>
      </c>
      <c r="G16" s="261" t="str">
        <f>IFERROR(RANK(F16,F:F,1)+COUNTIF($F$1:F15,F16),"")</f>
        <v/>
      </c>
    </row>
    <row r="17" spans="1:7">
      <c r="A17" s="256">
        <v>44476</v>
      </c>
      <c r="B17" s="257" t="s">
        <v>197</v>
      </c>
      <c r="C17" s="258" t="s">
        <v>50</v>
      </c>
      <c r="D17" s="300"/>
      <c r="E17" s="17">
        <f t="shared" si="0"/>
        <v>44476</v>
      </c>
      <c r="F17" s="261" t="str">
        <f>IF(YEAR(A17)&amp;MONTH(A17)=YEAR('7p(1)'!$F$17)&amp;MONTH('7p(1)'!$F$17),RANK(A17,A$5:A$1060,1),"")</f>
        <v/>
      </c>
      <c r="G17" s="261" t="str">
        <f>IFERROR(RANK(F17,F:F,1)+COUNTIF($F$1:F16,F17),"")</f>
        <v/>
      </c>
    </row>
    <row r="18" spans="1:7">
      <c r="A18" s="256">
        <v>44481</v>
      </c>
      <c r="B18" s="257" t="s">
        <v>322</v>
      </c>
      <c r="C18" s="258" t="s">
        <v>178</v>
      </c>
      <c r="D18" s="300"/>
      <c r="E18" s="17">
        <f t="shared" si="0"/>
        <v>44481</v>
      </c>
      <c r="F18" s="261" t="str">
        <f>IF(YEAR(A18)&amp;MONTH(A18)=YEAR('7p(1)'!$F$17)&amp;MONTH('7p(1)'!$F$17),RANK(A18,A$5:A$1060,1),"")</f>
        <v/>
      </c>
      <c r="G18" s="261" t="str">
        <f>IFERROR(RANK(F18,F:F,1)+COUNTIF($F$1:F17,F18),"")</f>
        <v/>
      </c>
    </row>
    <row r="19" spans="1:7">
      <c r="A19" s="256">
        <v>44484</v>
      </c>
      <c r="B19" s="257" t="s">
        <v>51</v>
      </c>
      <c r="C19" s="258" t="s">
        <v>52</v>
      </c>
      <c r="D19" s="300"/>
      <c r="E19" s="17">
        <f t="shared" si="0"/>
        <v>44484</v>
      </c>
      <c r="F19" s="261" t="str">
        <f>IF(YEAR(A19)&amp;MONTH(A19)=YEAR('7p(1)'!$F$17)&amp;MONTH('7p(1)'!$F$17),RANK(A19,A$5:A$1060,1),"")</f>
        <v/>
      </c>
      <c r="G19" s="261" t="str">
        <f>IFERROR(RANK(F19,F:F,1)+COUNTIF($F$1:F18,F19),"")</f>
        <v/>
      </c>
    </row>
    <row r="20" spans="1:7">
      <c r="A20" s="256">
        <v>44503</v>
      </c>
      <c r="B20" s="257" t="s">
        <v>198</v>
      </c>
      <c r="C20" s="258" t="s">
        <v>53</v>
      </c>
      <c r="D20" s="300"/>
      <c r="E20" s="17">
        <f t="shared" si="0"/>
        <v>44503</v>
      </c>
      <c r="F20" s="261" t="str">
        <f>IF(YEAR(A20)&amp;MONTH(A20)=YEAR('7p(1)'!$F$17)&amp;MONTH('7p(1)'!$F$17),RANK(A20,A$5:A$1060,1),"")</f>
        <v/>
      </c>
      <c r="G20" s="261" t="str">
        <f>IFERROR(RANK(F20,F:F,1)+COUNTIF($F$1:F19,F20),"")</f>
        <v/>
      </c>
    </row>
    <row r="21" spans="1:7">
      <c r="A21" s="256">
        <v>44511</v>
      </c>
      <c r="B21" s="257" t="s">
        <v>326</v>
      </c>
      <c r="C21" s="258" t="s">
        <v>183</v>
      </c>
      <c r="D21" s="300"/>
      <c r="E21" s="17">
        <f t="shared" si="0"/>
        <v>44511</v>
      </c>
      <c r="F21" s="261" t="str">
        <f>IF(YEAR(A21)&amp;MONTH(A21)=YEAR('7p(1)'!$F$17)&amp;MONTH('7p(1)'!$F$17),RANK(A21,A$5:A$1060,1),"")</f>
        <v/>
      </c>
      <c r="G21" s="261" t="str">
        <f>IFERROR(RANK(F21,F:F,1)+COUNTIF($F$1:F20,F21),"")</f>
        <v/>
      </c>
    </row>
    <row r="22" spans="1:7">
      <c r="A22" s="256">
        <v>44516</v>
      </c>
      <c r="B22" s="257" t="s">
        <v>281</v>
      </c>
      <c r="C22" s="258" t="s">
        <v>137</v>
      </c>
      <c r="D22" s="300"/>
      <c r="E22" s="17">
        <f t="shared" si="0"/>
        <v>44516</v>
      </c>
      <c r="F22" s="261" t="str">
        <f>IF(YEAR(A22)&amp;MONTH(A22)=YEAR('7p(1)'!$F$17)&amp;MONTH('7p(1)'!$F$17),RANK(A22,A$5:A$1060,1),"")</f>
        <v/>
      </c>
      <c r="G22" s="261" t="str">
        <f>IFERROR(RANK(F22,F:F,1)+COUNTIF($F$1:F21,F22),"")</f>
        <v/>
      </c>
    </row>
    <row r="23" spans="1:7">
      <c r="A23" s="256">
        <v>44530</v>
      </c>
      <c r="B23" s="257" t="s">
        <v>199</v>
      </c>
      <c r="C23" s="258" t="s">
        <v>54</v>
      </c>
      <c r="D23" s="300"/>
      <c r="E23" s="17">
        <f t="shared" si="0"/>
        <v>44530</v>
      </c>
      <c r="F23" s="261" t="str">
        <f>IF(YEAR(A23)&amp;MONTH(A23)=YEAR('7p(1)'!$F$17)&amp;MONTH('7p(1)'!$F$17),RANK(A23,A$5:A$1060,1),"")</f>
        <v/>
      </c>
      <c r="G23" s="261" t="str">
        <f>IFERROR(RANK(F23,F:F,1)+COUNTIF($F$1:F22,F23),"")</f>
        <v/>
      </c>
    </row>
    <row r="24" spans="1:7">
      <c r="A24" s="256">
        <v>44564</v>
      </c>
      <c r="B24" s="257" t="s">
        <v>200</v>
      </c>
      <c r="C24" s="258" t="s">
        <v>55</v>
      </c>
      <c r="D24" s="300"/>
      <c r="E24" s="17">
        <f t="shared" si="0"/>
        <v>44564</v>
      </c>
      <c r="F24" s="261" t="str">
        <f>IF(YEAR(A24)&amp;MONTH(A24)=YEAR('7p(1)'!$F$17)&amp;MONTH('7p(1)'!$F$17),RANK(A24,A$5:A$1060,1),"")</f>
        <v/>
      </c>
      <c r="G24" s="261" t="str">
        <f>IFERROR(RANK(F24,F:F,1)+COUNTIF($F$1:F23,F24),"")</f>
        <v/>
      </c>
    </row>
    <row r="25" spans="1:7">
      <c r="A25" s="256">
        <v>44567</v>
      </c>
      <c r="B25" s="257" t="s">
        <v>201</v>
      </c>
      <c r="C25" s="258" t="s">
        <v>56</v>
      </c>
      <c r="D25" s="300"/>
      <c r="E25" s="17">
        <f t="shared" si="0"/>
        <v>44567</v>
      </c>
      <c r="F25" s="261" t="str">
        <f>IF(YEAR(A25)&amp;MONTH(A25)=YEAR('7p(1)'!$F$17)&amp;MONTH('7p(1)'!$F$17),RANK(A25,A$5:A$1060,1),"")</f>
        <v/>
      </c>
      <c r="G25" s="261" t="str">
        <f>IFERROR(RANK(F25,F:F,1)+COUNTIF($F$1:F24,F25),"")</f>
        <v/>
      </c>
    </row>
    <row r="26" spans="1:7">
      <c r="A26" s="256">
        <v>44588</v>
      </c>
      <c r="B26" s="257" t="s">
        <v>202</v>
      </c>
      <c r="C26" s="258" t="s">
        <v>341</v>
      </c>
      <c r="D26" s="300"/>
      <c r="E26" s="17">
        <f t="shared" si="0"/>
        <v>44588</v>
      </c>
      <c r="F26" s="261" t="str">
        <f>IF(YEAR(A26)&amp;MONTH(A26)=YEAR('7p(1)'!$F$17)&amp;MONTH('7p(1)'!$F$17),RANK(A26,A$5:A$1060,1),"")</f>
        <v/>
      </c>
      <c r="G26" s="261" t="str">
        <f>IFERROR(RANK(F26,F:F,1)+COUNTIF($F$1:F25,F26),"")</f>
        <v/>
      </c>
    </row>
    <row r="27" spans="1:7">
      <c r="A27" s="256">
        <v>44599</v>
      </c>
      <c r="B27" s="257" t="s">
        <v>203</v>
      </c>
      <c r="C27" s="258" t="s">
        <v>57</v>
      </c>
      <c r="D27" s="300"/>
      <c r="E27" s="17">
        <f t="shared" si="0"/>
        <v>44599</v>
      </c>
      <c r="F27" s="261" t="str">
        <f>IF(YEAR(A27)&amp;MONTH(A27)=YEAR('7p(1)'!$F$17)&amp;MONTH('7p(1)'!$F$17),RANK(A27,A$5:A$1060,1),"")</f>
        <v/>
      </c>
      <c r="G27" s="261" t="str">
        <f>IFERROR(RANK(F27,F:F,1)+COUNTIF($F$1:F26,F27),"")</f>
        <v/>
      </c>
    </row>
    <row r="28" spans="1:7">
      <c r="A28" s="256">
        <v>44603</v>
      </c>
      <c r="B28" s="257" t="s">
        <v>204</v>
      </c>
      <c r="C28" s="258" t="s">
        <v>58</v>
      </c>
      <c r="D28" s="300"/>
      <c r="E28" s="17">
        <f t="shared" si="0"/>
        <v>44603</v>
      </c>
      <c r="F28" s="261" t="str">
        <f>IF(YEAR(A28)&amp;MONTH(A28)=YEAR('7p(1)'!$F$17)&amp;MONTH('7p(1)'!$F$17),RANK(A28,A$5:A$1060,1),"")</f>
        <v/>
      </c>
      <c r="G28" s="261" t="str">
        <f>IFERROR(RANK(F28,F:F,1)+COUNTIF($F$1:F27,F28),"")</f>
        <v/>
      </c>
    </row>
    <row r="29" spans="1:7">
      <c r="A29" s="256">
        <v>44622</v>
      </c>
      <c r="B29" s="257" t="s">
        <v>205</v>
      </c>
      <c r="C29" s="258" t="s">
        <v>59</v>
      </c>
      <c r="D29" s="300"/>
      <c r="E29" s="17">
        <f t="shared" si="0"/>
        <v>44622</v>
      </c>
      <c r="F29" s="261" t="str">
        <f>IF(YEAR(A29)&amp;MONTH(A29)=YEAR('7p(1)'!$F$17)&amp;MONTH('7p(1)'!$F$17),RANK(A29,A$5:A$1060,1),"")</f>
        <v/>
      </c>
      <c r="G29" s="261" t="str">
        <f>IFERROR(RANK(F29,F:F,1)+COUNTIF($F$1:F28,F29),"")</f>
        <v/>
      </c>
    </row>
    <row r="30" spans="1:7">
      <c r="A30" s="256">
        <v>44624</v>
      </c>
      <c r="B30" s="257" t="s">
        <v>206</v>
      </c>
      <c r="C30" s="258" t="s">
        <v>60</v>
      </c>
      <c r="D30" s="300"/>
      <c r="E30" s="17">
        <f t="shared" si="0"/>
        <v>44624</v>
      </c>
      <c r="F30" s="261" t="str">
        <f>IF(YEAR(A30)&amp;MONTH(A30)=YEAR('7p(1)'!$F$17)&amp;MONTH('7p(1)'!$F$17),RANK(A30,A$5:A$1060,1),"")</f>
        <v/>
      </c>
      <c r="G30" s="261" t="str">
        <f>IFERROR(RANK(F30,F:F,1)+COUNTIF($F$1:F29,F30),"")</f>
        <v/>
      </c>
    </row>
    <row r="31" spans="1:7">
      <c r="A31" s="256">
        <v>44635</v>
      </c>
      <c r="B31" s="257" t="s">
        <v>207</v>
      </c>
      <c r="C31" s="258" t="s">
        <v>61</v>
      </c>
      <c r="D31" s="300"/>
      <c r="E31" s="17">
        <f t="shared" si="0"/>
        <v>44635</v>
      </c>
      <c r="F31" s="261" t="str">
        <f>IF(YEAR(A31)&amp;MONTH(A31)=YEAR('7p(1)'!$F$17)&amp;MONTH('7p(1)'!$F$17),RANK(A31,A$5:A$1060,1),"")</f>
        <v/>
      </c>
      <c r="G31" s="261" t="str">
        <f>IFERROR(RANK(F31,F:F,1)+COUNTIF($F$1:F30,F31),"")</f>
        <v/>
      </c>
    </row>
    <row r="32" spans="1:7">
      <c r="A32" s="256">
        <v>44637</v>
      </c>
      <c r="B32" s="257" t="s">
        <v>208</v>
      </c>
      <c r="C32" s="258" t="s">
        <v>62</v>
      </c>
      <c r="D32" s="300"/>
      <c r="E32" s="17">
        <f t="shared" si="0"/>
        <v>44637</v>
      </c>
      <c r="F32" s="261" t="str">
        <f>IF(YEAR(A32)&amp;MONTH(A32)=YEAR('7p(1)'!$F$17)&amp;MONTH('7p(1)'!$F$17),RANK(A32,A$5:A$1060,1),"")</f>
        <v/>
      </c>
      <c r="G32" s="261" t="str">
        <f>IFERROR(RANK(F32,F:F,1)+COUNTIF($F$1:F31,F32),"")</f>
        <v/>
      </c>
    </row>
    <row r="33" spans="1:7">
      <c r="A33" s="256">
        <v>44643</v>
      </c>
      <c r="B33" s="257" t="s">
        <v>209</v>
      </c>
      <c r="C33" s="258" t="s">
        <v>63</v>
      </c>
      <c r="D33" s="300"/>
      <c r="E33" s="17">
        <f t="shared" si="0"/>
        <v>44643</v>
      </c>
      <c r="F33" s="261" t="str">
        <f>IF(YEAR(A33)&amp;MONTH(A33)=YEAR('7p(1)'!$F$17)&amp;MONTH('7p(1)'!$F$17),RANK(A33,A$5:A$1060,1),"")</f>
        <v/>
      </c>
      <c r="G33" s="261" t="str">
        <f>IFERROR(RANK(F33,F:F,1)+COUNTIF($F$1:F32,F33),"")</f>
        <v/>
      </c>
    </row>
    <row r="34" spans="1:7">
      <c r="A34" s="256">
        <v>44644</v>
      </c>
      <c r="B34" s="257" t="s">
        <v>210</v>
      </c>
      <c r="C34" s="258" t="s">
        <v>64</v>
      </c>
      <c r="D34" s="300"/>
      <c r="E34" s="17">
        <f t="shared" si="0"/>
        <v>44644</v>
      </c>
      <c r="F34" s="261" t="str">
        <f>IF(YEAR(A34)&amp;MONTH(A34)=YEAR('7p(1)'!$F$17)&amp;MONTH('7p(1)'!$F$17),RANK(A34,A$5:A$1060,1),"")</f>
        <v/>
      </c>
      <c r="G34" s="261" t="str">
        <f>IFERROR(RANK(F34,F:F,1)+COUNTIF($F$1:F33,F34),"")</f>
        <v/>
      </c>
    </row>
    <row r="35" spans="1:7">
      <c r="A35" s="256">
        <v>44655</v>
      </c>
      <c r="B35" s="257" t="s">
        <v>211</v>
      </c>
      <c r="C35" s="258" t="s">
        <v>65</v>
      </c>
      <c r="D35" s="300"/>
      <c r="E35" s="17">
        <f t="shared" si="0"/>
        <v>44655</v>
      </c>
      <c r="F35" s="261" t="str">
        <f>IF(YEAR(A35)&amp;MONTH(A35)=YEAR('7p(1)'!$F$17)&amp;MONTH('7p(1)'!$F$17),RANK(A35,A$5:A$1060,1),"")</f>
        <v/>
      </c>
      <c r="G35" s="261" t="str">
        <f>IFERROR(RANK(F35,F:F,1)+COUNTIF($F$1:F34,F35),"")</f>
        <v/>
      </c>
    </row>
    <row r="36" spans="1:7">
      <c r="A36" s="256">
        <v>44656</v>
      </c>
      <c r="B36" s="257" t="s">
        <v>212</v>
      </c>
      <c r="C36" s="258" t="s">
        <v>66</v>
      </c>
      <c r="D36" s="300"/>
      <c r="E36" s="17">
        <f t="shared" si="0"/>
        <v>44656</v>
      </c>
      <c r="F36" s="261" t="str">
        <f>IF(YEAR(A36)&amp;MONTH(A36)=YEAR('7p(1)'!$F$17)&amp;MONTH('7p(1)'!$F$17),RANK(A36,A$5:A$1060,1),"")</f>
        <v/>
      </c>
      <c r="G36" s="261" t="str">
        <f>IFERROR(RANK(F36,F:F,1)+COUNTIF($F$1:F35,F36),"")</f>
        <v/>
      </c>
    </row>
    <row r="37" spans="1:7">
      <c r="A37" s="256">
        <v>44659</v>
      </c>
      <c r="B37" s="257" t="s">
        <v>213</v>
      </c>
      <c r="C37" s="258" t="s">
        <v>67</v>
      </c>
      <c r="D37" s="300"/>
      <c r="E37" s="17">
        <f t="shared" si="0"/>
        <v>44659</v>
      </c>
      <c r="F37" s="261" t="str">
        <f>IF(YEAR(A37)&amp;MONTH(A37)=YEAR('7p(1)'!$F$17)&amp;MONTH('7p(1)'!$F$17),RANK(A37,A$5:A$1060,1),"")</f>
        <v/>
      </c>
      <c r="G37" s="261" t="str">
        <f>IFERROR(RANK(F37,F:F,1)+COUNTIF($F$1:F36,F37),"")</f>
        <v/>
      </c>
    </row>
    <row r="38" spans="1:7">
      <c r="A38" s="256">
        <v>44666</v>
      </c>
      <c r="B38" s="257" t="s">
        <v>68</v>
      </c>
      <c r="C38" s="258" t="s">
        <v>69</v>
      </c>
      <c r="D38" s="300"/>
      <c r="E38" s="17">
        <f t="shared" si="0"/>
        <v>44666</v>
      </c>
      <c r="F38" s="261" t="str">
        <f>IF(YEAR(A38)&amp;MONTH(A38)=YEAR('7p(1)'!$F$17)&amp;MONTH('7p(1)'!$F$17),RANK(A38,A$5:A$1060,1),"")</f>
        <v/>
      </c>
      <c r="G38" s="261" t="str">
        <f>IFERROR(RANK(F38,F:F,1)+COUNTIF($F$1:F37,F38),"")</f>
        <v/>
      </c>
    </row>
    <row r="39" spans="1:7">
      <c r="A39" s="256">
        <v>44675</v>
      </c>
      <c r="B39" s="257" t="s">
        <v>214</v>
      </c>
      <c r="C39" s="258" t="s">
        <v>70</v>
      </c>
      <c r="D39" s="300"/>
      <c r="E39" s="17">
        <f t="shared" si="0"/>
        <v>44675</v>
      </c>
      <c r="F39" s="261" t="str">
        <f>IF(YEAR(A39)&amp;MONTH(A39)=YEAR('7p(1)'!$F$17)&amp;MONTH('7p(1)'!$F$17),RANK(A39,A$5:A$1060,1),"")</f>
        <v/>
      </c>
      <c r="G39" s="261" t="str">
        <f>IFERROR(RANK(F39,F:F,1)+COUNTIF($F$1:F38,F39),"")</f>
        <v/>
      </c>
    </row>
    <row r="40" spans="1:7">
      <c r="A40" s="256">
        <v>44680</v>
      </c>
      <c r="B40" s="257" t="s">
        <v>215</v>
      </c>
      <c r="C40" s="258" t="s">
        <v>71</v>
      </c>
      <c r="D40" s="300"/>
      <c r="E40" s="17">
        <f t="shared" si="0"/>
        <v>44680</v>
      </c>
      <c r="F40" s="261" t="str">
        <f>IF(YEAR(A40)&amp;MONTH(A40)=YEAR('7p(1)'!$F$17)&amp;MONTH('7p(1)'!$F$17),RANK(A40,A$5:A$1060,1),"")</f>
        <v/>
      </c>
      <c r="G40" s="261" t="str">
        <f>IFERROR(RANK(F40,F:F,1)+COUNTIF($F$1:F39,F40),"")</f>
        <v/>
      </c>
    </row>
    <row r="41" spans="1:7">
      <c r="A41" s="256">
        <v>44694</v>
      </c>
      <c r="B41" s="257" t="s">
        <v>216</v>
      </c>
      <c r="C41" s="258" t="s">
        <v>72</v>
      </c>
      <c r="D41" s="300"/>
      <c r="E41" s="17">
        <f t="shared" si="0"/>
        <v>44694</v>
      </c>
      <c r="F41" s="261" t="str">
        <f>IF(YEAR(A41)&amp;MONTH(A41)=YEAR('7p(1)'!$F$17)&amp;MONTH('7p(1)'!$F$17),RANK(A41,A$5:A$1060,1),"")</f>
        <v/>
      </c>
      <c r="G41" s="261" t="str">
        <f>IFERROR(RANK(F41,F:F,1)+COUNTIF($F$1:F40,F41),"")</f>
        <v/>
      </c>
    </row>
    <row r="42" spans="1:7">
      <c r="A42" s="256">
        <v>44704</v>
      </c>
      <c r="B42" s="257" t="s">
        <v>217</v>
      </c>
      <c r="C42" s="258" t="s">
        <v>73</v>
      </c>
      <c r="D42" s="300"/>
      <c r="E42" s="17">
        <f t="shared" si="0"/>
        <v>44704</v>
      </c>
      <c r="F42" s="261" t="str">
        <f>IF(YEAR(A42)&amp;MONTH(A42)=YEAR('7p(1)'!$F$17)&amp;MONTH('7p(1)'!$F$17),RANK(A42,A$5:A$1060,1),"")</f>
        <v/>
      </c>
      <c r="G42" s="261" t="str">
        <f>IFERROR(RANK(F42,F:F,1)+COUNTIF($F$1:F41,F42),"")</f>
        <v/>
      </c>
    </row>
    <row r="43" spans="1:7">
      <c r="A43" s="256">
        <v>44707</v>
      </c>
      <c r="B43" s="257" t="s">
        <v>218</v>
      </c>
      <c r="C43" s="258" t="s">
        <v>74</v>
      </c>
      <c r="D43" s="300"/>
      <c r="E43" s="17">
        <f t="shared" si="0"/>
        <v>44707</v>
      </c>
      <c r="F43" s="261" t="str">
        <f>IF(YEAR(A43)&amp;MONTH(A43)=YEAR('7p(1)'!$F$17)&amp;MONTH('7p(1)'!$F$17),RANK(A43,A$5:A$1060,1),"")</f>
        <v/>
      </c>
      <c r="G43" s="261" t="str">
        <f>IFERROR(RANK(F43,F:F,1)+COUNTIF($F$1:F42,F43),"")</f>
        <v/>
      </c>
    </row>
    <row r="44" spans="1:7">
      <c r="A44" s="256">
        <v>44711</v>
      </c>
      <c r="B44" s="257" t="s">
        <v>219</v>
      </c>
      <c r="C44" s="258" t="s">
        <v>75</v>
      </c>
      <c r="D44" s="300"/>
      <c r="E44" s="17">
        <f t="shared" si="0"/>
        <v>44711</v>
      </c>
      <c r="F44" s="261" t="str">
        <f>IF(YEAR(A44)&amp;MONTH(A44)=YEAR('7p(1)'!$F$17)&amp;MONTH('7p(1)'!$F$17),RANK(A44,A$5:A$1060,1),"")</f>
        <v/>
      </c>
      <c r="G44" s="261" t="str">
        <f>IFERROR(RANK(F44,F:F,1)+COUNTIF($F$1:F43,F44),"")</f>
        <v/>
      </c>
    </row>
    <row r="45" spans="1:7">
      <c r="A45" s="256">
        <v>44722</v>
      </c>
      <c r="B45" s="257" t="s">
        <v>220</v>
      </c>
      <c r="C45" s="258" t="s">
        <v>76</v>
      </c>
      <c r="D45" s="300"/>
      <c r="E45" s="17">
        <f t="shared" si="0"/>
        <v>44722</v>
      </c>
      <c r="F45" s="261" t="str">
        <f>IF(YEAR(A45)&amp;MONTH(A45)=YEAR('7p(1)'!$F$17)&amp;MONTH('7p(1)'!$F$17),RANK(A45,A$5:A$1060,1),"")</f>
        <v/>
      </c>
      <c r="G45" s="261" t="str">
        <f>IFERROR(RANK(F45,F:F,1)+COUNTIF($F$1:F44,F45),"")</f>
        <v/>
      </c>
    </row>
    <row r="46" spans="1:7">
      <c r="A46" s="256">
        <v>44725</v>
      </c>
      <c r="B46" s="257" t="s">
        <v>221</v>
      </c>
      <c r="C46" s="258" t="s">
        <v>77</v>
      </c>
      <c r="D46" s="300"/>
      <c r="E46" s="17">
        <f t="shared" si="0"/>
        <v>44725</v>
      </c>
      <c r="F46" s="261" t="str">
        <f>IF(YEAR(A46)&amp;MONTH(A46)=YEAR('7p(1)'!$F$17)&amp;MONTH('7p(1)'!$F$17),RANK(A46,A$5:A$1060,1),"")</f>
        <v/>
      </c>
      <c r="G46" s="261" t="str">
        <f>IFERROR(RANK(F46,F:F,1)+COUNTIF($F$1:F45,F46),"")</f>
        <v/>
      </c>
    </row>
    <row r="47" spans="1:7">
      <c r="A47" s="256">
        <v>44727</v>
      </c>
      <c r="B47" s="257" t="s">
        <v>222</v>
      </c>
      <c r="C47" s="258" t="s">
        <v>78</v>
      </c>
      <c r="D47" s="300"/>
      <c r="E47" s="17">
        <f t="shared" si="0"/>
        <v>44727</v>
      </c>
      <c r="F47" s="261" t="str">
        <f>IF(YEAR(A47)&amp;MONTH(A47)=YEAR('7p(1)'!$F$17)&amp;MONTH('7p(1)'!$F$17),RANK(A47,A$5:A$1060,1),"")</f>
        <v/>
      </c>
      <c r="G47" s="261" t="str">
        <f>IFERROR(RANK(F47,F:F,1)+COUNTIF($F$1:F46,F47),"")</f>
        <v/>
      </c>
    </row>
    <row r="48" spans="1:7">
      <c r="A48" s="256">
        <v>44729</v>
      </c>
      <c r="B48" s="257" t="s">
        <v>223</v>
      </c>
      <c r="C48" s="258" t="s">
        <v>79</v>
      </c>
      <c r="D48" s="300"/>
      <c r="E48" s="17">
        <f t="shared" si="0"/>
        <v>44729</v>
      </c>
      <c r="F48" s="261" t="str">
        <f>IF(YEAR(A48)&amp;MONTH(A48)=YEAR('7p(1)'!$F$17)&amp;MONTH('7p(1)'!$F$17),RANK(A48,A$5:A$1060,1),"")</f>
        <v/>
      </c>
      <c r="G48" s="261" t="str">
        <f>IFERROR(RANK(F48,F:F,1)+COUNTIF($F$1:F47,F48),"")</f>
        <v/>
      </c>
    </row>
    <row r="49" spans="1:7">
      <c r="A49" s="256">
        <v>44732</v>
      </c>
      <c r="B49" s="257" t="s">
        <v>224</v>
      </c>
      <c r="C49" s="258" t="s">
        <v>80</v>
      </c>
      <c r="D49" s="300"/>
      <c r="E49" s="17">
        <f t="shared" si="0"/>
        <v>44732</v>
      </c>
      <c r="F49" s="261" t="str">
        <f>IF(YEAR(A49)&amp;MONTH(A49)=YEAR('7p(1)'!$F$17)&amp;MONTH('7p(1)'!$F$17),RANK(A49,A$5:A$1060,1),"")</f>
        <v/>
      </c>
      <c r="G49" s="261" t="str">
        <f>IFERROR(RANK(F49,F:F,1)+COUNTIF($F$1:F48,F49),"")</f>
        <v/>
      </c>
    </row>
    <row r="50" spans="1:7">
      <c r="A50" s="256">
        <v>44735</v>
      </c>
      <c r="B50" s="257" t="s">
        <v>225</v>
      </c>
      <c r="C50" s="258" t="s">
        <v>81</v>
      </c>
      <c r="D50" s="300"/>
      <c r="E50" s="17">
        <f t="shared" si="0"/>
        <v>44735</v>
      </c>
      <c r="F50" s="261" t="str">
        <f>IF(YEAR(A50)&amp;MONTH(A50)=YEAR('7p(1)'!$F$17)&amp;MONTH('7p(1)'!$F$17),RANK(A50,A$5:A$1060,1),"")</f>
        <v/>
      </c>
      <c r="G50" s="261" t="str">
        <f>IFERROR(RANK(F50,F:F,1)+COUNTIF($F$1:F49,F50),"")</f>
        <v/>
      </c>
    </row>
    <row r="51" spans="1:7">
      <c r="A51" s="256">
        <v>44741</v>
      </c>
      <c r="B51" s="257" t="s">
        <v>227</v>
      </c>
      <c r="C51" s="258" t="s">
        <v>83</v>
      </c>
      <c r="D51" s="300"/>
      <c r="E51" s="17">
        <f t="shared" si="0"/>
        <v>44741</v>
      </c>
      <c r="F51" s="261" t="str">
        <f>IF(YEAR(A51)&amp;MONTH(A51)=YEAR('7p(1)'!$F$17)&amp;MONTH('7p(1)'!$F$17),RANK(A51,A$5:A$1060,1),"")</f>
        <v/>
      </c>
      <c r="G51" s="261" t="str">
        <f>IFERROR(RANK(F51,F:F,1)+COUNTIF($F$1:F50,F51),"")</f>
        <v/>
      </c>
    </row>
    <row r="52" spans="1:7">
      <c r="A52" s="256">
        <v>44741</v>
      </c>
      <c r="B52" s="257" t="s">
        <v>226</v>
      </c>
      <c r="C52" s="258" t="s">
        <v>82</v>
      </c>
      <c r="D52" s="300"/>
      <c r="E52" s="17">
        <f t="shared" si="0"/>
        <v>44741</v>
      </c>
      <c r="F52" s="261" t="str">
        <f>IF(YEAR(A52)&amp;MONTH(A52)=YEAR('7p(1)'!$F$17)&amp;MONTH('7p(1)'!$F$17),RANK(A52,A$5:A$1060,1),"")</f>
        <v/>
      </c>
      <c r="G52" s="261" t="str">
        <f>IFERROR(RANK(F52,F:F,1)+COUNTIF($F$1:F51,F52),"")</f>
        <v/>
      </c>
    </row>
    <row r="53" spans="1:7">
      <c r="A53" s="256">
        <v>44743</v>
      </c>
      <c r="B53" s="257" t="s">
        <v>228</v>
      </c>
      <c r="C53" s="258" t="s">
        <v>84</v>
      </c>
      <c r="D53" s="300"/>
      <c r="E53" s="17">
        <f t="shared" si="0"/>
        <v>44743</v>
      </c>
      <c r="F53" s="261" t="str">
        <f>IF(YEAR(A53)&amp;MONTH(A53)=YEAR('7p(1)'!$F$17)&amp;MONTH('7p(1)'!$F$17),RANK(A53,A$5:A$1060,1),"")</f>
        <v/>
      </c>
      <c r="G53" s="261" t="str">
        <f>IFERROR(RANK(F53,F:F,1)+COUNTIF($F$1:F52,F53),"")</f>
        <v/>
      </c>
    </row>
    <row r="54" spans="1:7">
      <c r="A54" s="256">
        <v>44747</v>
      </c>
      <c r="B54" s="257" t="s">
        <v>229</v>
      </c>
      <c r="C54" s="258" t="s">
        <v>85</v>
      </c>
      <c r="D54" s="300"/>
      <c r="E54" s="17">
        <f t="shared" si="0"/>
        <v>44747</v>
      </c>
      <c r="F54" s="261" t="str">
        <f>IF(YEAR(A54)&amp;MONTH(A54)=YEAR('7p(1)'!$F$17)&amp;MONTH('7p(1)'!$F$17),RANK(A54,A$5:A$1060,1),"")</f>
        <v/>
      </c>
      <c r="G54" s="261" t="str">
        <f>IFERROR(RANK(F54,F:F,1)+COUNTIF($F$1:F53,F54),"")</f>
        <v/>
      </c>
    </row>
    <row r="55" spans="1:7">
      <c r="A55" s="256">
        <v>44749</v>
      </c>
      <c r="B55" s="257" t="s">
        <v>230</v>
      </c>
      <c r="C55" s="258" t="s">
        <v>86</v>
      </c>
      <c r="D55" s="300"/>
      <c r="E55" s="17">
        <f t="shared" si="0"/>
        <v>44749</v>
      </c>
      <c r="F55" s="261" t="str">
        <f>IF(YEAR(A55)&amp;MONTH(A55)=YEAR('7p(1)'!$F$17)&amp;MONTH('7p(1)'!$F$17),RANK(A55,A$5:A$1060,1),"")</f>
        <v/>
      </c>
      <c r="G55" s="261" t="str">
        <f>IFERROR(RANK(F55,F:F,1)+COUNTIF($F$1:F54,F55),"")</f>
        <v/>
      </c>
    </row>
    <row r="56" spans="1:7">
      <c r="A56" s="256">
        <v>44754</v>
      </c>
      <c r="B56" s="257" t="s">
        <v>231</v>
      </c>
      <c r="C56" s="258" t="s">
        <v>87</v>
      </c>
      <c r="D56" s="300"/>
      <c r="E56" s="17">
        <f t="shared" si="0"/>
        <v>44754</v>
      </c>
      <c r="F56" s="261" t="str">
        <f>IF(YEAR(A56)&amp;MONTH(A56)=YEAR('7p(1)'!$F$17)&amp;MONTH('7p(1)'!$F$17),RANK(A56,A$5:A$1060,1),"")</f>
        <v/>
      </c>
      <c r="G56" s="261" t="str">
        <f>IFERROR(RANK(F56,F:F,1)+COUNTIF($F$1:F55,F56),"")</f>
        <v/>
      </c>
    </row>
    <row r="57" spans="1:7">
      <c r="A57" s="256">
        <v>44755</v>
      </c>
      <c r="B57" s="257" t="s">
        <v>233</v>
      </c>
      <c r="C57" s="258" t="s">
        <v>89</v>
      </c>
      <c r="D57" s="300"/>
      <c r="E57" s="17">
        <f t="shared" si="0"/>
        <v>44755</v>
      </c>
      <c r="F57" s="261" t="str">
        <f>IF(YEAR(A57)&amp;MONTH(A57)=YEAR('7p(1)'!$F$17)&amp;MONTH('7p(1)'!$F$17),RANK(A57,A$5:A$1060,1),"")</f>
        <v/>
      </c>
      <c r="G57" s="261" t="str">
        <f>IFERROR(RANK(F57,F:F,1)+COUNTIF($F$1:F56,F57),"")</f>
        <v/>
      </c>
    </row>
    <row r="58" spans="1:7">
      <c r="A58" s="256">
        <v>44755</v>
      </c>
      <c r="B58" s="257" t="s">
        <v>232</v>
      </c>
      <c r="C58" s="258" t="s">
        <v>88</v>
      </c>
      <c r="D58" s="300"/>
      <c r="E58" s="17">
        <f t="shared" si="0"/>
        <v>44755</v>
      </c>
      <c r="F58" s="261" t="str">
        <f>IF(YEAR(A58)&amp;MONTH(A58)=YEAR('7p(1)'!$F$17)&amp;MONTH('7p(1)'!$F$17),RANK(A58,A$5:A$1060,1),"")</f>
        <v/>
      </c>
      <c r="G58" s="261" t="str">
        <f>IFERROR(RANK(F58,F:F,1)+COUNTIF($F$1:F57,F58),"")</f>
        <v/>
      </c>
    </row>
    <row r="59" spans="1:7">
      <c r="A59" s="256">
        <v>44761</v>
      </c>
      <c r="B59" s="257" t="s">
        <v>234</v>
      </c>
      <c r="C59" s="258" t="s">
        <v>90</v>
      </c>
      <c r="D59" s="300"/>
      <c r="E59" s="17">
        <f t="shared" si="0"/>
        <v>44761</v>
      </c>
      <c r="F59" s="261" t="str">
        <f>IF(YEAR(A59)&amp;MONTH(A59)=YEAR('7p(1)'!$F$17)&amp;MONTH('7p(1)'!$F$17),RANK(A59,A$5:A$1060,1),"")</f>
        <v/>
      </c>
      <c r="G59" s="261" t="str">
        <f>IFERROR(RANK(F59,F:F,1)+COUNTIF($F$1:F58,F59),"")</f>
        <v/>
      </c>
    </row>
    <row r="60" spans="1:7">
      <c r="A60" s="256">
        <v>44764</v>
      </c>
      <c r="B60" s="257" t="s">
        <v>235</v>
      </c>
      <c r="C60" s="258" t="s">
        <v>91</v>
      </c>
      <c r="D60" s="300"/>
      <c r="E60" s="17">
        <f t="shared" si="0"/>
        <v>44764</v>
      </c>
      <c r="F60" s="261" t="str">
        <f>IF(YEAR(A60)&amp;MONTH(A60)=YEAR('7p(1)'!$F$17)&amp;MONTH('7p(1)'!$F$17),RANK(A60,A$5:A$1060,1),"")</f>
        <v/>
      </c>
      <c r="G60" s="261" t="str">
        <f>IFERROR(RANK(F60,F:F,1)+COUNTIF($F$1:F59,F60),"")</f>
        <v/>
      </c>
    </row>
    <row r="61" spans="1:7">
      <c r="A61" s="256">
        <v>44767</v>
      </c>
      <c r="B61" s="257" t="s">
        <v>236</v>
      </c>
      <c r="C61" s="258" t="s">
        <v>92</v>
      </c>
      <c r="D61" s="300"/>
      <c r="E61" s="17">
        <f t="shared" si="0"/>
        <v>44767</v>
      </c>
      <c r="F61" s="261" t="str">
        <f>IF(YEAR(A61)&amp;MONTH(A61)=YEAR('7p(1)'!$F$17)&amp;MONTH('7p(1)'!$F$17),RANK(A61,A$5:A$1060,1),"")</f>
        <v/>
      </c>
      <c r="G61" s="261" t="str">
        <f>IFERROR(RANK(F61,F:F,1)+COUNTIF($F$1:F60,F61),"")</f>
        <v/>
      </c>
    </row>
    <row r="62" spans="1:7">
      <c r="A62" s="256">
        <v>44768</v>
      </c>
      <c r="B62" s="257" t="s">
        <v>237</v>
      </c>
      <c r="C62" s="258" t="s">
        <v>93</v>
      </c>
      <c r="D62" s="300"/>
      <c r="E62" s="17">
        <f t="shared" si="0"/>
        <v>44768</v>
      </c>
      <c r="F62" s="261" t="str">
        <f>IF(YEAR(A62)&amp;MONTH(A62)=YEAR('7p(1)'!$F$17)&amp;MONTH('7p(1)'!$F$17),RANK(A62,A$5:A$1060,1),"")</f>
        <v/>
      </c>
      <c r="G62" s="261" t="str">
        <f>IFERROR(RANK(F62,F:F,1)+COUNTIF($F$1:F61,F62),"")</f>
        <v/>
      </c>
    </row>
    <row r="63" spans="1:7">
      <c r="A63" s="256">
        <v>44771</v>
      </c>
      <c r="B63" s="257" t="s">
        <v>238</v>
      </c>
      <c r="C63" s="258" t="s">
        <v>94</v>
      </c>
      <c r="D63" s="300"/>
      <c r="E63" s="17">
        <f t="shared" si="0"/>
        <v>44771</v>
      </c>
      <c r="F63" s="261" t="str">
        <f>IF(YEAR(A63)&amp;MONTH(A63)=YEAR('7p(1)'!$F$17)&amp;MONTH('7p(1)'!$F$17),RANK(A63,A$5:A$1060,1),"")</f>
        <v/>
      </c>
      <c r="G63" s="261" t="str">
        <f>IFERROR(RANK(F63,F:F,1)+COUNTIF($F$1:F62,F63),"")</f>
        <v/>
      </c>
    </row>
    <row r="64" spans="1:7">
      <c r="A64" s="256">
        <v>44774</v>
      </c>
      <c r="B64" s="257" t="s">
        <v>239</v>
      </c>
      <c r="C64" s="258" t="s">
        <v>95</v>
      </c>
      <c r="D64" s="300"/>
      <c r="E64" s="17">
        <f t="shared" si="0"/>
        <v>44774</v>
      </c>
      <c r="F64" s="261" t="str">
        <f>IF(YEAR(A64)&amp;MONTH(A64)=YEAR('7p(1)'!$F$17)&amp;MONTH('7p(1)'!$F$17),RANK(A64,A$5:A$1060,1),"")</f>
        <v/>
      </c>
      <c r="G64" s="261" t="str">
        <f>IFERROR(RANK(F64,F:F,1)+COUNTIF($F$1:F63,F64),"")</f>
        <v/>
      </c>
    </row>
    <row r="65" spans="1:7">
      <c r="A65" s="256">
        <v>44776</v>
      </c>
      <c r="B65" s="257" t="s">
        <v>240</v>
      </c>
      <c r="C65" s="258" t="s">
        <v>96</v>
      </c>
      <c r="D65" s="300"/>
      <c r="E65" s="17">
        <f t="shared" si="0"/>
        <v>44776</v>
      </c>
      <c r="F65" s="261" t="str">
        <f>IF(YEAR(A65)&amp;MONTH(A65)=YEAR('7p(1)'!$F$17)&amp;MONTH('7p(1)'!$F$17),RANK(A65,A$5:A$1060,1),"")</f>
        <v/>
      </c>
      <c r="G65" s="261" t="str">
        <f>IFERROR(RANK(F65,F:F,1)+COUNTIF($F$1:F64,F65),"")</f>
        <v/>
      </c>
    </row>
    <row r="66" spans="1:7">
      <c r="A66" s="256">
        <v>44777</v>
      </c>
      <c r="B66" s="257" t="s">
        <v>241</v>
      </c>
      <c r="C66" s="258" t="s">
        <v>97</v>
      </c>
      <c r="D66" s="300"/>
      <c r="E66" s="17">
        <f t="shared" si="0"/>
        <v>44777</v>
      </c>
      <c r="F66" s="261" t="str">
        <f>IF(YEAR(A66)&amp;MONTH(A66)=YEAR('7p(1)'!$F$17)&amp;MONTH('7p(1)'!$F$17),RANK(A66,A$5:A$1060,1),"")</f>
        <v/>
      </c>
      <c r="G66" s="261" t="str">
        <f>IFERROR(RANK(F66,F:F,1)+COUNTIF($F$1:F65,F66),"")</f>
        <v/>
      </c>
    </row>
    <row r="67" spans="1:7">
      <c r="A67" s="256">
        <v>44778</v>
      </c>
      <c r="B67" s="257" t="s">
        <v>242</v>
      </c>
      <c r="C67" s="258" t="s">
        <v>98</v>
      </c>
      <c r="D67" s="300"/>
      <c r="E67" s="17">
        <f t="shared" ref="E67:E130" si="1">A67</f>
        <v>44778</v>
      </c>
      <c r="F67" s="261" t="str">
        <f>IF(YEAR(A67)&amp;MONTH(A67)=YEAR('7p(1)'!$F$17)&amp;MONTH('7p(1)'!$F$17),RANK(A67,A$5:A$1060,1),"")</f>
        <v/>
      </c>
      <c r="G67" s="261" t="str">
        <f>IFERROR(RANK(F67,F:F,1)+COUNTIF($F$1:F66,F67),"")</f>
        <v/>
      </c>
    </row>
    <row r="68" spans="1:7">
      <c r="A68" s="256">
        <v>44781</v>
      </c>
      <c r="B68" s="257" t="s">
        <v>243</v>
      </c>
      <c r="C68" s="258" t="s">
        <v>99</v>
      </c>
      <c r="D68" s="300"/>
      <c r="E68" s="17">
        <f t="shared" si="1"/>
        <v>44781</v>
      </c>
      <c r="F68" s="261" t="str">
        <f>IF(YEAR(A68)&amp;MONTH(A68)=YEAR('7p(1)'!$F$17)&amp;MONTH('7p(1)'!$F$17),RANK(A68,A$5:A$1060,1),"")</f>
        <v/>
      </c>
      <c r="G68" s="261" t="str">
        <f>IFERROR(RANK(F68,F:F,1)+COUNTIF($F$1:F67,F68),"")</f>
        <v/>
      </c>
    </row>
    <row r="69" spans="1:7">
      <c r="A69" s="256">
        <v>44782</v>
      </c>
      <c r="B69" s="257" t="s">
        <v>244</v>
      </c>
      <c r="C69" s="258" t="s">
        <v>100</v>
      </c>
      <c r="D69" s="300"/>
      <c r="E69" s="17">
        <f t="shared" si="1"/>
        <v>44782</v>
      </c>
      <c r="F69" s="261" t="str">
        <f>IF(YEAR(A69)&amp;MONTH(A69)=YEAR('7p(1)'!$F$17)&amp;MONTH('7p(1)'!$F$17),RANK(A69,A$5:A$1060,1),"")</f>
        <v/>
      </c>
      <c r="G69" s="261" t="str">
        <f>IFERROR(RANK(F69,F:F,1)+COUNTIF($F$1:F68,F69),"")</f>
        <v/>
      </c>
    </row>
    <row r="70" spans="1:7">
      <c r="A70" s="256">
        <v>44782</v>
      </c>
      <c r="B70" s="257" t="s">
        <v>245</v>
      </c>
      <c r="C70" s="258" t="s">
        <v>101</v>
      </c>
      <c r="D70" s="300"/>
      <c r="E70" s="17">
        <f t="shared" si="1"/>
        <v>44782</v>
      </c>
      <c r="F70" s="261" t="str">
        <f>IF(YEAR(A70)&amp;MONTH(A70)=YEAR('7p(1)'!$F$17)&amp;MONTH('7p(1)'!$F$17),RANK(A70,A$5:A$1060,1),"")</f>
        <v/>
      </c>
      <c r="G70" s="261" t="str">
        <f>IFERROR(RANK(F70,F:F,1)+COUNTIF($F$1:F69,F70),"")</f>
        <v/>
      </c>
    </row>
    <row r="71" spans="1:7">
      <c r="A71" s="256">
        <v>44783</v>
      </c>
      <c r="B71" s="257" t="s">
        <v>246</v>
      </c>
      <c r="C71" s="258" t="s">
        <v>102</v>
      </c>
      <c r="D71" s="300"/>
      <c r="E71" s="17">
        <f t="shared" si="1"/>
        <v>44783</v>
      </c>
      <c r="F71" s="261" t="str">
        <f>IF(YEAR(A71)&amp;MONTH(A71)=YEAR('7p(1)'!$F$17)&amp;MONTH('7p(1)'!$F$17),RANK(A71,A$5:A$1060,1),"")</f>
        <v/>
      </c>
      <c r="G71" s="261" t="str">
        <f>IFERROR(RANK(F71,F:F,1)+COUNTIF($F$1:F70,F71),"")</f>
        <v/>
      </c>
    </row>
    <row r="72" spans="1:7">
      <c r="A72" s="256">
        <v>44784</v>
      </c>
      <c r="B72" s="257" t="s">
        <v>247</v>
      </c>
      <c r="C72" s="258" t="s">
        <v>103</v>
      </c>
      <c r="D72" s="300"/>
      <c r="E72" s="17">
        <f t="shared" si="1"/>
        <v>44784</v>
      </c>
      <c r="F72" s="261" t="str">
        <f>IF(YEAR(A72)&amp;MONTH(A72)=YEAR('7p(1)'!$F$17)&amp;MONTH('7p(1)'!$F$17),RANK(A72,A$5:A$1060,1),"")</f>
        <v/>
      </c>
      <c r="G72" s="261" t="str">
        <f>IFERROR(RANK(F72,F:F,1)+COUNTIF($F$1:F71,F72),"")</f>
        <v/>
      </c>
    </row>
    <row r="73" spans="1:7">
      <c r="A73" s="256">
        <v>44785</v>
      </c>
      <c r="B73" s="257" t="s">
        <v>248</v>
      </c>
      <c r="C73" s="258" t="s">
        <v>104</v>
      </c>
      <c r="D73" s="300"/>
      <c r="E73" s="17">
        <f t="shared" si="1"/>
        <v>44785</v>
      </c>
      <c r="F73" s="261" t="str">
        <f>IF(YEAR(A73)&amp;MONTH(A73)=YEAR('7p(1)'!$F$17)&amp;MONTH('7p(1)'!$F$17),RANK(A73,A$5:A$1060,1),"")</f>
        <v/>
      </c>
      <c r="G73" s="261" t="str">
        <f>IFERROR(RANK(F73,F:F,1)+COUNTIF($F$1:F72,F73),"")</f>
        <v/>
      </c>
    </row>
    <row r="74" spans="1:7">
      <c r="A74" s="256">
        <v>44790</v>
      </c>
      <c r="B74" s="257" t="s">
        <v>249</v>
      </c>
      <c r="C74" s="258" t="s">
        <v>105</v>
      </c>
      <c r="D74" s="300"/>
      <c r="E74" s="17">
        <f t="shared" si="1"/>
        <v>44790</v>
      </c>
      <c r="F74" s="261" t="str">
        <f>IF(YEAR(A74)&amp;MONTH(A74)=YEAR('7p(1)'!$F$17)&amp;MONTH('7p(1)'!$F$17),RANK(A74,A$5:A$1060,1),"")</f>
        <v/>
      </c>
      <c r="G74" s="261" t="str">
        <f>IFERROR(RANK(F74,F:F,1)+COUNTIF($F$1:F73,F74),"")</f>
        <v/>
      </c>
    </row>
    <row r="75" spans="1:7">
      <c r="A75" s="256">
        <v>44791</v>
      </c>
      <c r="B75" s="257" t="s">
        <v>250</v>
      </c>
      <c r="C75" s="258" t="s">
        <v>106</v>
      </c>
      <c r="D75" s="300"/>
      <c r="E75" s="17">
        <f t="shared" si="1"/>
        <v>44791</v>
      </c>
      <c r="F75" s="261" t="str">
        <f>IF(YEAR(A75)&amp;MONTH(A75)=YEAR('7p(1)'!$F$17)&amp;MONTH('7p(1)'!$F$17),RANK(A75,A$5:A$1060,1),"")</f>
        <v/>
      </c>
      <c r="G75" s="261" t="str">
        <f>IFERROR(RANK(F75,F:F,1)+COUNTIF($F$1:F74,F75),"")</f>
        <v/>
      </c>
    </row>
    <row r="76" spans="1:7">
      <c r="A76" s="256">
        <v>44792</v>
      </c>
      <c r="B76" s="257" t="s">
        <v>252</v>
      </c>
      <c r="C76" s="258" t="s">
        <v>108</v>
      </c>
      <c r="D76" s="300"/>
      <c r="E76" s="17">
        <f t="shared" si="1"/>
        <v>44792</v>
      </c>
      <c r="F76" s="261" t="str">
        <f>IF(YEAR(A76)&amp;MONTH(A76)=YEAR('7p(1)'!$F$17)&amp;MONTH('7p(1)'!$F$17),RANK(A76,A$5:A$1060,1),"")</f>
        <v/>
      </c>
      <c r="G76" s="261" t="str">
        <f>IFERROR(RANK(F76,F:F,1)+COUNTIF($F$1:F75,F76),"")</f>
        <v/>
      </c>
    </row>
    <row r="77" spans="1:7">
      <c r="A77" s="256">
        <v>44792</v>
      </c>
      <c r="B77" s="257" t="s">
        <v>251</v>
      </c>
      <c r="C77" s="258" t="s">
        <v>107</v>
      </c>
      <c r="D77" s="300"/>
      <c r="E77" s="17">
        <f t="shared" si="1"/>
        <v>44792</v>
      </c>
      <c r="F77" s="261" t="str">
        <f>IF(YEAR(A77)&amp;MONTH(A77)=YEAR('7p(1)'!$F$17)&amp;MONTH('7p(1)'!$F$17),RANK(A77,A$5:A$1060,1),"")</f>
        <v/>
      </c>
      <c r="G77" s="261" t="str">
        <f>IFERROR(RANK(F77,F:F,1)+COUNTIF($F$1:F76,F77),"")</f>
        <v/>
      </c>
    </row>
    <row r="78" spans="1:7">
      <c r="A78" s="256">
        <v>44796</v>
      </c>
      <c r="B78" s="257" t="s">
        <v>253</v>
      </c>
      <c r="C78" s="258" t="s">
        <v>109</v>
      </c>
      <c r="D78" s="300"/>
      <c r="E78" s="17">
        <f t="shared" si="1"/>
        <v>44796</v>
      </c>
      <c r="F78" s="261" t="str">
        <f>IF(YEAR(A78)&amp;MONTH(A78)=YEAR('7p(1)'!$F$17)&amp;MONTH('7p(1)'!$F$17),RANK(A78,A$5:A$1060,1),"")</f>
        <v/>
      </c>
      <c r="G78" s="261" t="str">
        <f>IFERROR(RANK(F78,F:F,1)+COUNTIF($F$1:F77,F78),"")</f>
        <v/>
      </c>
    </row>
    <row r="79" spans="1:7">
      <c r="A79" s="256">
        <v>44798</v>
      </c>
      <c r="B79" s="257" t="s">
        <v>254</v>
      </c>
      <c r="C79" s="258" t="s">
        <v>110</v>
      </c>
      <c r="D79" s="300"/>
      <c r="E79" s="17">
        <f t="shared" si="1"/>
        <v>44798</v>
      </c>
      <c r="F79" s="261" t="str">
        <f>IF(YEAR(A79)&amp;MONTH(A79)=YEAR('7p(1)'!$F$17)&amp;MONTH('7p(1)'!$F$17),RANK(A79,A$5:A$1060,1),"")</f>
        <v/>
      </c>
      <c r="G79" s="261" t="str">
        <f>IFERROR(RANK(F79,F:F,1)+COUNTIF($F$1:F78,F79),"")</f>
        <v/>
      </c>
    </row>
    <row r="80" spans="1:7">
      <c r="A80" s="256">
        <v>44803</v>
      </c>
      <c r="B80" s="257" t="s">
        <v>255</v>
      </c>
      <c r="C80" s="258" t="s">
        <v>111</v>
      </c>
      <c r="D80" s="300"/>
      <c r="E80" s="17">
        <f t="shared" si="1"/>
        <v>44803</v>
      </c>
      <c r="F80" s="261" t="str">
        <f>IF(YEAR(A80)&amp;MONTH(A80)=YEAR('7p(1)'!$F$17)&amp;MONTH('7p(1)'!$F$17),RANK(A80,A$5:A$1060,1),"")</f>
        <v/>
      </c>
      <c r="G80" s="261" t="str">
        <f>IFERROR(RANK(F80,F:F,1)+COUNTIF($F$1:F79,F80),"")</f>
        <v/>
      </c>
    </row>
    <row r="81" spans="1:7">
      <c r="A81" s="256">
        <v>44805</v>
      </c>
      <c r="B81" s="257" t="s">
        <v>256</v>
      </c>
      <c r="C81" s="258" t="s">
        <v>112</v>
      </c>
      <c r="D81" s="300"/>
      <c r="E81" s="17">
        <f t="shared" si="1"/>
        <v>44805</v>
      </c>
      <c r="F81" s="261" t="str">
        <f>IF(YEAR(A81)&amp;MONTH(A81)=YEAR('7p(1)'!$F$17)&amp;MONTH('7p(1)'!$F$17),RANK(A81,A$5:A$1060,1),"")</f>
        <v/>
      </c>
      <c r="G81" s="261" t="str">
        <f>IFERROR(RANK(F81,F:F,1)+COUNTIF($F$1:F80,F81),"")</f>
        <v/>
      </c>
    </row>
    <row r="82" spans="1:7">
      <c r="A82" s="256">
        <v>44806</v>
      </c>
      <c r="B82" s="257" t="s">
        <v>257</v>
      </c>
      <c r="C82" s="258" t="s">
        <v>113</v>
      </c>
      <c r="D82" s="300"/>
      <c r="E82" s="17">
        <f t="shared" si="1"/>
        <v>44806</v>
      </c>
      <c r="F82" s="261" t="str">
        <f>IF(YEAR(A82)&amp;MONTH(A82)=YEAR('7p(1)'!$F$17)&amp;MONTH('7p(1)'!$F$17),RANK(A82,A$5:A$1060,1),"")</f>
        <v/>
      </c>
      <c r="G82" s="261" t="str">
        <f>IFERROR(RANK(F82,F:F,1)+COUNTIF($F$1:F81,F82),"")</f>
        <v/>
      </c>
    </row>
    <row r="83" spans="1:7">
      <c r="A83" s="256">
        <v>44810</v>
      </c>
      <c r="B83" s="257" t="s">
        <v>258</v>
      </c>
      <c r="C83" s="258" t="s">
        <v>114</v>
      </c>
      <c r="D83" s="300"/>
      <c r="E83" s="17">
        <f t="shared" si="1"/>
        <v>44810</v>
      </c>
      <c r="F83" s="261" t="str">
        <f>IF(YEAR(A83)&amp;MONTH(A83)=YEAR('7p(1)'!$F$17)&amp;MONTH('7p(1)'!$F$17),RANK(A83,A$5:A$1060,1),"")</f>
        <v/>
      </c>
      <c r="G83" s="261" t="str">
        <f>IFERROR(RANK(F83,F:F,1)+COUNTIF($F$1:F82,F83),"")</f>
        <v/>
      </c>
    </row>
    <row r="84" spans="1:7">
      <c r="A84" s="256">
        <v>44811</v>
      </c>
      <c r="B84" s="257" t="s">
        <v>259</v>
      </c>
      <c r="C84" s="258" t="s">
        <v>115</v>
      </c>
      <c r="D84" s="300"/>
      <c r="E84" s="17">
        <f t="shared" si="1"/>
        <v>44811</v>
      </c>
      <c r="F84" s="261" t="str">
        <f>IF(YEAR(A84)&amp;MONTH(A84)=YEAR('7p(1)'!$F$17)&amp;MONTH('7p(1)'!$F$17),RANK(A84,A$5:A$1060,1),"")</f>
        <v/>
      </c>
      <c r="G84" s="261" t="str">
        <f>IFERROR(RANK(F84,F:F,1)+COUNTIF($F$1:F83,F84),"")</f>
        <v/>
      </c>
    </row>
    <row r="85" spans="1:7">
      <c r="A85" s="256">
        <v>44820</v>
      </c>
      <c r="B85" s="257" t="s">
        <v>260</v>
      </c>
      <c r="C85" s="258" t="s">
        <v>116</v>
      </c>
      <c r="D85" s="300"/>
      <c r="E85" s="17">
        <f t="shared" si="1"/>
        <v>44820</v>
      </c>
      <c r="F85" s="261" t="str">
        <f>IF(YEAR(A85)&amp;MONTH(A85)=YEAR('7p(1)'!$F$17)&amp;MONTH('7p(1)'!$F$17),RANK(A85,A$5:A$1060,1),"")</f>
        <v/>
      </c>
      <c r="G85" s="261" t="str">
        <f>IFERROR(RANK(F85,F:F,1)+COUNTIF($F$1:F84,F85),"")</f>
        <v/>
      </c>
    </row>
    <row r="86" spans="1:7">
      <c r="A86" s="256">
        <v>44826</v>
      </c>
      <c r="B86" s="257" t="s">
        <v>261</v>
      </c>
      <c r="C86" s="258" t="s">
        <v>117</v>
      </c>
      <c r="D86" s="300"/>
      <c r="E86" s="17">
        <f t="shared" si="1"/>
        <v>44826</v>
      </c>
      <c r="F86" s="261" t="str">
        <f>IF(YEAR(A86)&amp;MONTH(A86)=YEAR('7p(1)'!$F$17)&amp;MONTH('7p(1)'!$F$17),RANK(A86,A$5:A$1060,1),"")</f>
        <v/>
      </c>
      <c r="G86" s="261" t="str">
        <f>IFERROR(RANK(F86,F:F,1)+COUNTIF($F$1:F85,F86),"")</f>
        <v/>
      </c>
    </row>
    <row r="87" spans="1:7">
      <c r="A87" s="256">
        <v>44827</v>
      </c>
      <c r="B87" s="257" t="s">
        <v>262</v>
      </c>
      <c r="C87" s="258" t="s">
        <v>118</v>
      </c>
      <c r="D87" s="300"/>
      <c r="E87" s="17">
        <f t="shared" si="1"/>
        <v>44827</v>
      </c>
      <c r="F87" s="261" t="str">
        <f>IF(YEAR(A87)&amp;MONTH(A87)=YEAR('7p(1)'!$F$17)&amp;MONTH('7p(1)'!$F$17),RANK(A87,A$5:A$1060,1),"")</f>
        <v/>
      </c>
      <c r="G87" s="261" t="str">
        <f>IFERROR(RANK(F87,F:F,1)+COUNTIF($F$1:F86,F87),"")</f>
        <v/>
      </c>
    </row>
    <row r="88" spans="1:7">
      <c r="A88" s="256">
        <v>44830</v>
      </c>
      <c r="B88" s="257" t="s">
        <v>263</v>
      </c>
      <c r="C88" s="258" t="s">
        <v>119</v>
      </c>
      <c r="D88" s="300"/>
      <c r="E88" s="17">
        <f t="shared" si="1"/>
        <v>44830</v>
      </c>
      <c r="F88" s="261" t="str">
        <f>IF(YEAR(A88)&amp;MONTH(A88)=YEAR('7p(1)'!$F$17)&amp;MONTH('7p(1)'!$F$17),RANK(A88,A$5:A$1060,1),"")</f>
        <v/>
      </c>
      <c r="G88" s="261" t="str">
        <f>IFERROR(RANK(F88,F:F,1)+COUNTIF($F$1:F87,F88),"")</f>
        <v/>
      </c>
    </row>
    <row r="89" spans="1:7">
      <c r="A89" s="256">
        <v>44831</v>
      </c>
      <c r="B89" s="257" t="s">
        <v>264</v>
      </c>
      <c r="C89" s="258" t="s">
        <v>120</v>
      </c>
      <c r="D89" s="300"/>
      <c r="E89" s="17">
        <f t="shared" si="1"/>
        <v>44831</v>
      </c>
      <c r="F89" s="261" t="str">
        <f>IF(YEAR(A89)&amp;MONTH(A89)=YEAR('7p(1)'!$F$17)&amp;MONTH('7p(1)'!$F$17),RANK(A89,A$5:A$1060,1),"")</f>
        <v/>
      </c>
      <c r="G89" s="261" t="str">
        <f>IFERROR(RANK(F89,F:F,1)+COUNTIF($F$1:F88,F89),"")</f>
        <v/>
      </c>
    </row>
    <row r="90" spans="1:7">
      <c r="A90" s="256">
        <v>44834</v>
      </c>
      <c r="B90" s="257" t="s">
        <v>265</v>
      </c>
      <c r="C90" s="258" t="s">
        <v>121</v>
      </c>
      <c r="D90" s="300"/>
      <c r="E90" s="17">
        <f t="shared" si="1"/>
        <v>44834</v>
      </c>
      <c r="F90" s="261" t="str">
        <f>IF(YEAR(A90)&amp;MONTH(A90)=YEAR('7p(1)'!$F$17)&amp;MONTH('7p(1)'!$F$17),RANK(A90,A$5:A$1060,1),"")</f>
        <v/>
      </c>
      <c r="G90" s="261" t="str">
        <f>IFERROR(RANK(F90,F:F,1)+COUNTIF($F$1:F89,F90),"")</f>
        <v/>
      </c>
    </row>
    <row r="91" spans="1:7">
      <c r="A91" s="256">
        <v>44834</v>
      </c>
      <c r="B91" s="257" t="s">
        <v>266</v>
      </c>
      <c r="C91" s="258" t="s">
        <v>122</v>
      </c>
      <c r="D91" s="300"/>
      <c r="E91" s="17">
        <f t="shared" si="1"/>
        <v>44834</v>
      </c>
      <c r="F91" s="261" t="str">
        <f>IF(YEAR(A91)&amp;MONTH(A91)=YEAR('7p(1)'!$F$17)&amp;MONTH('7p(1)'!$F$17),RANK(A91,A$5:A$1060,1),"")</f>
        <v/>
      </c>
      <c r="G91" s="261" t="str">
        <f>IFERROR(RANK(F91,F:F,1)+COUNTIF($F$1:F90,F91),"")</f>
        <v/>
      </c>
    </row>
    <row r="92" spans="1:7">
      <c r="A92" s="256">
        <v>44839</v>
      </c>
      <c r="B92" s="257" t="s">
        <v>267</v>
      </c>
      <c r="C92" s="258" t="s">
        <v>123</v>
      </c>
      <c r="D92" s="300"/>
      <c r="E92" s="17">
        <f t="shared" si="1"/>
        <v>44839</v>
      </c>
      <c r="F92" s="261" t="str">
        <f>IF(YEAR(A92)&amp;MONTH(A92)=YEAR('7p(1)'!$F$17)&amp;MONTH('7p(1)'!$F$17),RANK(A92,A$5:A$1060,1),"")</f>
        <v/>
      </c>
      <c r="G92" s="261" t="str">
        <f>IFERROR(RANK(F92,F:F,1)+COUNTIF($F$1:F91,F92),"")</f>
        <v/>
      </c>
    </row>
    <row r="93" spans="1:7">
      <c r="A93" s="256">
        <v>44840</v>
      </c>
      <c r="B93" s="257" t="s">
        <v>268</v>
      </c>
      <c r="C93" s="258" t="s">
        <v>124</v>
      </c>
      <c r="D93" s="300"/>
      <c r="E93" s="17">
        <f t="shared" si="1"/>
        <v>44840</v>
      </c>
      <c r="F93" s="261" t="str">
        <f>IF(YEAR(A93)&amp;MONTH(A93)=YEAR('7p(1)'!$F$17)&amp;MONTH('7p(1)'!$F$17),RANK(A93,A$5:A$1060,1),"")</f>
        <v/>
      </c>
      <c r="G93" s="261" t="str">
        <f>IFERROR(RANK(F93,F:F,1)+COUNTIF($F$1:F92,F93),"")</f>
        <v/>
      </c>
    </row>
    <row r="94" spans="1:7">
      <c r="A94" s="256">
        <v>44846</v>
      </c>
      <c r="B94" s="257" t="s">
        <v>269</v>
      </c>
      <c r="C94" s="258" t="s">
        <v>125</v>
      </c>
      <c r="D94" s="300"/>
      <c r="E94" s="17">
        <f t="shared" si="1"/>
        <v>44846</v>
      </c>
      <c r="F94" s="261" t="str">
        <f>IF(YEAR(A94)&amp;MONTH(A94)=YEAR('7p(1)'!$F$17)&amp;MONTH('7p(1)'!$F$17),RANK(A94,A$5:A$1060,1),"")</f>
        <v/>
      </c>
      <c r="G94" s="261" t="str">
        <f>IFERROR(RANK(F94,F:F,1)+COUNTIF($F$1:F93,F94),"")</f>
        <v/>
      </c>
    </row>
    <row r="95" spans="1:7">
      <c r="A95" s="256">
        <v>44846</v>
      </c>
      <c r="B95" s="257" t="s">
        <v>270</v>
      </c>
      <c r="C95" s="258" t="s">
        <v>126</v>
      </c>
      <c r="D95" s="300"/>
      <c r="E95" s="17">
        <f t="shared" si="1"/>
        <v>44846</v>
      </c>
      <c r="F95" s="261" t="str">
        <f>IF(YEAR(A95)&amp;MONTH(A95)=YEAR('7p(1)'!$F$17)&amp;MONTH('7p(1)'!$F$17),RANK(A95,A$5:A$1060,1),"")</f>
        <v/>
      </c>
      <c r="G95" s="261" t="str">
        <f>IFERROR(RANK(F95,F:F,1)+COUNTIF($F$1:F94,F95),"")</f>
        <v/>
      </c>
    </row>
    <row r="96" spans="1:7">
      <c r="A96" s="256">
        <v>44847</v>
      </c>
      <c r="B96" s="257" t="s">
        <v>271</v>
      </c>
      <c r="C96" s="258" t="s">
        <v>127</v>
      </c>
      <c r="D96" s="300"/>
      <c r="E96" s="17">
        <f t="shared" si="1"/>
        <v>44847</v>
      </c>
      <c r="F96" s="261" t="str">
        <f>IF(YEAR(A96)&amp;MONTH(A96)=YEAR('7p(1)'!$F$17)&amp;MONTH('7p(1)'!$F$17),RANK(A96,A$5:A$1060,1),"")</f>
        <v/>
      </c>
      <c r="G96" s="261" t="str">
        <f>IFERROR(RANK(F96,F:F,1)+COUNTIF($F$1:F95,F96),"")</f>
        <v/>
      </c>
    </row>
    <row r="97" spans="1:7">
      <c r="A97" s="256">
        <v>44852</v>
      </c>
      <c r="B97" s="257" t="s">
        <v>272</v>
      </c>
      <c r="C97" s="258" t="s">
        <v>128</v>
      </c>
      <c r="D97" s="300"/>
      <c r="E97" s="17">
        <f t="shared" si="1"/>
        <v>44852</v>
      </c>
      <c r="F97" s="261" t="str">
        <f>IF(YEAR(A97)&amp;MONTH(A97)=YEAR('7p(1)'!$F$17)&amp;MONTH('7p(1)'!$F$17),RANK(A97,A$5:A$1060,1),"")</f>
        <v/>
      </c>
      <c r="G97" s="261" t="str">
        <f>IFERROR(RANK(F97,F:F,1)+COUNTIF($F$1:F96,F97),"")</f>
        <v/>
      </c>
    </row>
    <row r="98" spans="1:7">
      <c r="A98" s="256">
        <v>44854</v>
      </c>
      <c r="B98" s="257" t="s">
        <v>274</v>
      </c>
      <c r="C98" s="258" t="s">
        <v>130</v>
      </c>
      <c r="D98" s="300"/>
      <c r="E98" s="17">
        <f t="shared" si="1"/>
        <v>44854</v>
      </c>
      <c r="F98" s="261" t="str">
        <f>IF(YEAR(A98)&amp;MONTH(A98)=YEAR('7p(1)'!$F$17)&amp;MONTH('7p(1)'!$F$17),RANK(A98,A$5:A$1060,1),"")</f>
        <v/>
      </c>
      <c r="G98" s="261" t="str">
        <f>IFERROR(RANK(F98,F:F,1)+COUNTIF($F$1:F97,F98),"")</f>
        <v/>
      </c>
    </row>
    <row r="99" spans="1:7">
      <c r="A99" s="256">
        <v>44854</v>
      </c>
      <c r="B99" s="257" t="s">
        <v>273</v>
      </c>
      <c r="C99" s="258" t="s">
        <v>129</v>
      </c>
      <c r="D99" s="300"/>
      <c r="E99" s="17">
        <f t="shared" si="1"/>
        <v>44854</v>
      </c>
      <c r="F99" s="261" t="str">
        <f>IF(YEAR(A99)&amp;MONTH(A99)=YEAR('7p(1)'!$F$17)&amp;MONTH('7p(1)'!$F$17),RANK(A99,A$5:A$1060,1),"")</f>
        <v/>
      </c>
      <c r="G99" s="261" t="str">
        <f>IFERROR(RANK(F99,F:F,1)+COUNTIF($F$1:F98,F99),"")</f>
        <v/>
      </c>
    </row>
    <row r="100" spans="1:7">
      <c r="A100" s="256">
        <v>44855</v>
      </c>
      <c r="B100" s="257" t="s">
        <v>275</v>
      </c>
      <c r="C100" s="258" t="s">
        <v>131</v>
      </c>
      <c r="D100" s="300"/>
      <c r="E100" s="17">
        <f t="shared" si="1"/>
        <v>44855</v>
      </c>
      <c r="F100" s="261" t="str">
        <f>IF(YEAR(A100)&amp;MONTH(A100)=YEAR('7p(1)'!$F$17)&amp;MONTH('7p(1)'!$F$17),RANK(A100,A$5:A$1060,1),"")</f>
        <v/>
      </c>
      <c r="G100" s="261" t="str">
        <f>IFERROR(RANK(F100,F:F,1)+COUNTIF($F$1:F99,F100),"")</f>
        <v/>
      </c>
    </row>
    <row r="101" spans="1:7">
      <c r="A101" s="256">
        <v>44860</v>
      </c>
      <c r="B101" s="257" t="s">
        <v>277</v>
      </c>
      <c r="C101" s="258" t="s">
        <v>133</v>
      </c>
      <c r="D101" s="300"/>
      <c r="E101" s="17">
        <f t="shared" si="1"/>
        <v>44860</v>
      </c>
      <c r="F101" s="261" t="str">
        <f>IF(YEAR(A101)&amp;MONTH(A101)=YEAR('7p(1)'!$F$17)&amp;MONTH('7p(1)'!$F$17),RANK(A101,A$5:A$1060,1),"")</f>
        <v/>
      </c>
      <c r="G101" s="261" t="str">
        <f>IFERROR(RANK(F101,F:F,1)+COUNTIF($F$1:F100,F101),"")</f>
        <v/>
      </c>
    </row>
    <row r="102" spans="1:7">
      <c r="A102" s="256">
        <v>44860</v>
      </c>
      <c r="B102" s="257" t="s">
        <v>276</v>
      </c>
      <c r="C102" s="258" t="s">
        <v>132</v>
      </c>
      <c r="D102" s="300"/>
      <c r="E102" s="17">
        <f t="shared" si="1"/>
        <v>44860</v>
      </c>
      <c r="F102" s="261" t="str">
        <f>IF(YEAR(A102)&amp;MONTH(A102)=YEAR('7p(1)'!$F$17)&amp;MONTH('7p(1)'!$F$17),RANK(A102,A$5:A$1060,1),"")</f>
        <v/>
      </c>
      <c r="G102" s="261" t="str">
        <f>IFERROR(RANK(F102,F:F,1)+COUNTIF($F$1:F101,F102),"")</f>
        <v/>
      </c>
    </row>
    <row r="103" spans="1:7">
      <c r="A103" s="256">
        <v>44867</v>
      </c>
      <c r="B103" s="257" t="s">
        <v>278</v>
      </c>
      <c r="C103" s="258" t="s">
        <v>134</v>
      </c>
      <c r="D103" s="300"/>
      <c r="E103" s="17">
        <f t="shared" si="1"/>
        <v>44867</v>
      </c>
      <c r="F103" s="261" t="str">
        <f>IF(YEAR(A103)&amp;MONTH(A103)=YEAR('7p(1)'!$F$17)&amp;MONTH('7p(1)'!$F$17),RANK(A103,A$5:A$1060,1),"")</f>
        <v/>
      </c>
      <c r="G103" s="261" t="str">
        <f>IFERROR(RANK(F103,F:F,1)+COUNTIF($F$1:F102,F103),"")</f>
        <v/>
      </c>
    </row>
    <row r="104" spans="1:7">
      <c r="A104" s="256">
        <v>44868</v>
      </c>
      <c r="B104" s="257" t="s">
        <v>279</v>
      </c>
      <c r="C104" s="258" t="s">
        <v>135</v>
      </c>
      <c r="D104" s="300"/>
      <c r="E104" s="17">
        <f t="shared" si="1"/>
        <v>44868</v>
      </c>
      <c r="F104" s="261" t="str">
        <f>IF(YEAR(A104)&amp;MONTH(A104)=YEAR('7p(1)'!$F$17)&amp;MONTH('7p(1)'!$F$17),RANK(A104,A$5:A$1060,1),"")</f>
        <v/>
      </c>
      <c r="G104" s="261" t="str">
        <f>IFERROR(RANK(F104,F:F,1)+COUNTIF($F$1:F103,F104),"")</f>
        <v/>
      </c>
    </row>
    <row r="105" spans="1:7">
      <c r="A105" s="256">
        <v>44869</v>
      </c>
      <c r="B105" s="257" t="s">
        <v>280</v>
      </c>
      <c r="C105" s="258" t="s">
        <v>136</v>
      </c>
      <c r="D105" s="300"/>
      <c r="E105" s="17">
        <f t="shared" si="1"/>
        <v>44869</v>
      </c>
      <c r="F105" s="261" t="str">
        <f>IF(YEAR(A105)&amp;MONTH(A105)=YEAR('7p(1)'!$F$17)&amp;MONTH('7p(1)'!$F$17),RANK(A105,A$5:A$1060,1),"")</f>
        <v/>
      </c>
      <c r="G105" s="261" t="str">
        <f>IFERROR(RANK(F105,F:F,1)+COUNTIF($F$1:F104,F105),"")</f>
        <v/>
      </c>
    </row>
    <row r="106" spans="1:7">
      <c r="A106" s="256">
        <v>44872</v>
      </c>
      <c r="B106" s="257" t="s">
        <v>282</v>
      </c>
      <c r="C106" s="258" t="s">
        <v>138</v>
      </c>
      <c r="D106" s="300"/>
      <c r="E106" s="17">
        <f t="shared" si="1"/>
        <v>44872</v>
      </c>
      <c r="F106" s="261" t="str">
        <f>IF(YEAR(A106)&amp;MONTH(A106)=YEAR('7p(1)'!$F$17)&amp;MONTH('7p(1)'!$F$17),RANK(A106,A$5:A$1060,1),"")</f>
        <v/>
      </c>
      <c r="G106" s="261" t="str">
        <f>IFERROR(RANK(F106,F:F,1)+COUNTIF($F$1:F105,F106),"")</f>
        <v/>
      </c>
    </row>
    <row r="107" spans="1:7">
      <c r="A107" s="256">
        <v>44873</v>
      </c>
      <c r="B107" s="257" t="s">
        <v>284</v>
      </c>
      <c r="C107" s="258" t="s">
        <v>140</v>
      </c>
      <c r="D107" s="300"/>
      <c r="E107" s="17">
        <f t="shared" si="1"/>
        <v>44873</v>
      </c>
      <c r="F107" s="261" t="str">
        <f>IF(YEAR(A107)&amp;MONTH(A107)=YEAR('7p(1)'!$F$17)&amp;MONTH('7p(1)'!$F$17),RANK(A107,A$5:A$1060,1),"")</f>
        <v/>
      </c>
      <c r="G107" s="261" t="str">
        <f>IFERROR(RANK(F107,F:F,1)+COUNTIF($F$1:F106,F107),"")</f>
        <v/>
      </c>
    </row>
    <row r="108" spans="1:7">
      <c r="A108" s="256">
        <v>44874</v>
      </c>
      <c r="B108" s="257" t="s">
        <v>283</v>
      </c>
      <c r="C108" s="258" t="s">
        <v>139</v>
      </c>
      <c r="D108" s="300"/>
      <c r="E108" s="17">
        <f t="shared" si="1"/>
        <v>44874</v>
      </c>
      <c r="F108" s="261" t="str">
        <f>IF(YEAR(A108)&amp;MONTH(A108)=YEAR('7p(1)'!$F$17)&amp;MONTH('7p(1)'!$F$17),RANK(A108,A$5:A$1060,1),"")</f>
        <v/>
      </c>
      <c r="G108" s="261" t="str">
        <f>IFERROR(RANK(F108,F:F,1)+COUNTIF($F$1:F107,F108),"")</f>
        <v/>
      </c>
    </row>
    <row r="109" spans="1:7">
      <c r="A109" s="256">
        <v>44875</v>
      </c>
      <c r="B109" s="257" t="s">
        <v>288</v>
      </c>
      <c r="C109" s="258" t="s">
        <v>144</v>
      </c>
      <c r="D109" s="300"/>
      <c r="E109" s="17">
        <f t="shared" si="1"/>
        <v>44875</v>
      </c>
      <c r="F109" s="261" t="str">
        <f>IF(YEAR(A109)&amp;MONTH(A109)=YEAR('7p(1)'!$F$17)&amp;MONTH('7p(1)'!$F$17),RANK(A109,A$5:A$1060,1),"")</f>
        <v/>
      </c>
      <c r="G109" s="261" t="str">
        <f>IFERROR(RANK(F109,F:F,1)+COUNTIF($F$1:F108,F109),"")</f>
        <v/>
      </c>
    </row>
    <row r="110" spans="1:7">
      <c r="A110" s="256">
        <v>44880</v>
      </c>
      <c r="B110" s="257" t="s">
        <v>286</v>
      </c>
      <c r="C110" s="258" t="s">
        <v>142</v>
      </c>
      <c r="D110" s="300"/>
      <c r="E110" s="17">
        <f t="shared" si="1"/>
        <v>44880</v>
      </c>
      <c r="F110" s="261" t="str">
        <f>IF(YEAR(A110)&amp;MONTH(A110)=YEAR('7p(1)'!$F$17)&amp;MONTH('7p(1)'!$F$17),RANK(A110,A$5:A$1060,1),"")</f>
        <v/>
      </c>
      <c r="G110" s="261" t="str">
        <f>IFERROR(RANK(F110,F:F,1)+COUNTIF($F$1:F109,F110),"")</f>
        <v/>
      </c>
    </row>
    <row r="111" spans="1:7">
      <c r="A111" s="256">
        <v>44881</v>
      </c>
      <c r="B111" s="257" t="s">
        <v>285</v>
      </c>
      <c r="C111" s="258" t="s">
        <v>141</v>
      </c>
      <c r="D111" s="300"/>
      <c r="E111" s="17">
        <f t="shared" si="1"/>
        <v>44881</v>
      </c>
      <c r="F111" s="261" t="str">
        <f>IF(YEAR(A111)&amp;MONTH(A111)=YEAR('7p(1)'!$F$17)&amp;MONTH('7p(1)'!$F$17),RANK(A111,A$5:A$1060,1),"")</f>
        <v/>
      </c>
      <c r="G111" s="261" t="str">
        <f>IFERROR(RANK(F111,F:F,1)+COUNTIF($F$1:F110,F111),"")</f>
        <v/>
      </c>
    </row>
    <row r="112" spans="1:7">
      <c r="A112" s="256">
        <v>44882</v>
      </c>
      <c r="B112" s="257" t="s">
        <v>287</v>
      </c>
      <c r="C112" s="258" t="s">
        <v>143</v>
      </c>
      <c r="D112" s="300"/>
      <c r="E112" s="17">
        <f t="shared" si="1"/>
        <v>44882</v>
      </c>
      <c r="F112" s="261" t="str">
        <f>IF(YEAR(A112)&amp;MONTH(A112)=YEAR('7p(1)'!$F$17)&amp;MONTH('7p(1)'!$F$17),RANK(A112,A$5:A$1060,1),"")</f>
        <v/>
      </c>
      <c r="G112" s="261" t="str">
        <f>IFERROR(RANK(F112,F:F,1)+COUNTIF($F$1:F111,F112),"")</f>
        <v/>
      </c>
    </row>
    <row r="113" spans="1:7">
      <c r="A113" s="256">
        <v>44886</v>
      </c>
      <c r="B113" s="257" t="s">
        <v>291</v>
      </c>
      <c r="C113" s="258" t="s">
        <v>147</v>
      </c>
      <c r="D113" s="300"/>
      <c r="E113" s="17">
        <f t="shared" si="1"/>
        <v>44886</v>
      </c>
      <c r="F113" s="261" t="str">
        <f>IF(YEAR(A113)&amp;MONTH(A113)=YEAR('7p(1)'!$F$17)&amp;MONTH('7p(1)'!$F$17),RANK(A113,A$5:A$1060,1),"")</f>
        <v/>
      </c>
      <c r="G113" s="261" t="str">
        <f>IFERROR(RANK(F113,F:F,1)+COUNTIF($F$1:F112,F113),"")</f>
        <v/>
      </c>
    </row>
    <row r="114" spans="1:7">
      <c r="A114" s="256">
        <v>44887</v>
      </c>
      <c r="B114" s="257" t="s">
        <v>290</v>
      </c>
      <c r="C114" s="258" t="s">
        <v>146</v>
      </c>
      <c r="D114" s="300"/>
      <c r="E114" s="17">
        <f t="shared" si="1"/>
        <v>44887</v>
      </c>
      <c r="F114" s="261" t="str">
        <f>IF(YEAR(A114)&amp;MONTH(A114)=YEAR('7p(1)'!$F$17)&amp;MONTH('7p(1)'!$F$17),RANK(A114,A$5:A$1060,1),"")</f>
        <v/>
      </c>
      <c r="G114" s="261" t="str">
        <f>IFERROR(RANK(F114,F:F,1)+COUNTIF($F$1:F113,F114),"")</f>
        <v/>
      </c>
    </row>
    <row r="115" spans="1:7">
      <c r="A115" s="256">
        <v>44889</v>
      </c>
      <c r="B115" s="257" t="s">
        <v>289</v>
      </c>
      <c r="C115" s="258" t="s">
        <v>145</v>
      </c>
      <c r="D115" s="300"/>
      <c r="E115" s="17">
        <f t="shared" si="1"/>
        <v>44889</v>
      </c>
      <c r="F115" s="261" t="str">
        <f>IF(YEAR(A115)&amp;MONTH(A115)=YEAR('7p(1)'!$F$17)&amp;MONTH('7p(1)'!$F$17),RANK(A115,A$5:A$1060,1),"")</f>
        <v/>
      </c>
      <c r="G115" s="261" t="str">
        <f>IFERROR(RANK(F115,F:F,1)+COUNTIF($F$1:F114,F115),"")</f>
        <v/>
      </c>
    </row>
    <row r="116" spans="1:7">
      <c r="A116" s="256">
        <v>44889</v>
      </c>
      <c r="B116" s="257" t="s">
        <v>292</v>
      </c>
      <c r="C116" s="258" t="s">
        <v>148</v>
      </c>
      <c r="D116" s="300"/>
      <c r="E116" s="17">
        <f t="shared" si="1"/>
        <v>44889</v>
      </c>
      <c r="F116" s="261" t="str">
        <f>IF(YEAR(A116)&amp;MONTH(A116)=YEAR('7p(1)'!$F$17)&amp;MONTH('7p(1)'!$F$17),RANK(A116,A$5:A$1060,1),"")</f>
        <v/>
      </c>
      <c r="G116" s="261" t="str">
        <f>IFERROR(RANK(F116,F:F,1)+COUNTIF($F$1:F115,F116),"")</f>
        <v/>
      </c>
    </row>
    <row r="117" spans="1:7">
      <c r="A117" s="256">
        <v>44890</v>
      </c>
      <c r="B117" s="257" t="s">
        <v>295</v>
      </c>
      <c r="C117" s="258" t="s">
        <v>151</v>
      </c>
      <c r="D117" s="300"/>
      <c r="E117" s="17">
        <f t="shared" si="1"/>
        <v>44890</v>
      </c>
      <c r="F117" s="261" t="str">
        <f>IF(YEAR(A117)&amp;MONTH(A117)=YEAR('7p(1)'!$F$17)&amp;MONTH('7p(1)'!$F$17),RANK(A117,A$5:A$1060,1),"")</f>
        <v/>
      </c>
      <c r="G117" s="261" t="str">
        <f>IFERROR(RANK(F117,F:F,1)+COUNTIF($F$1:F116,F117),"")</f>
        <v/>
      </c>
    </row>
    <row r="118" spans="1:7">
      <c r="A118" s="256">
        <v>44893</v>
      </c>
      <c r="B118" s="257" t="s">
        <v>294</v>
      </c>
      <c r="C118" s="258" t="s">
        <v>150</v>
      </c>
      <c r="D118" s="300"/>
      <c r="E118" s="17">
        <f t="shared" si="1"/>
        <v>44893</v>
      </c>
      <c r="F118" s="261" t="str">
        <f>IF(YEAR(A118)&amp;MONTH(A118)=YEAR('7p(1)'!$F$17)&amp;MONTH('7p(1)'!$F$17),RANK(A118,A$5:A$1060,1),"")</f>
        <v/>
      </c>
      <c r="G118" s="261" t="str">
        <f>IFERROR(RANK(F118,F:F,1)+COUNTIF($F$1:F117,F118),"")</f>
        <v/>
      </c>
    </row>
    <row r="119" spans="1:7">
      <c r="A119" s="256">
        <v>44894</v>
      </c>
      <c r="B119" s="257" t="s">
        <v>293</v>
      </c>
      <c r="C119" s="258" t="s">
        <v>149</v>
      </c>
      <c r="D119" s="300"/>
      <c r="E119" s="17">
        <f t="shared" si="1"/>
        <v>44894</v>
      </c>
      <c r="F119" s="261" t="str">
        <f>IF(YEAR(A119)&amp;MONTH(A119)=YEAR('7p(1)'!$F$17)&amp;MONTH('7p(1)'!$F$17),RANK(A119,A$5:A$1060,1),"")</f>
        <v/>
      </c>
      <c r="G119" s="261" t="str">
        <f>IFERROR(RANK(F119,F:F,1)+COUNTIF($F$1:F118,F119),"")</f>
        <v/>
      </c>
    </row>
    <row r="120" spans="1:7">
      <c r="A120" s="256">
        <v>44901</v>
      </c>
      <c r="B120" s="257" t="s">
        <v>296</v>
      </c>
      <c r="C120" s="258" t="s">
        <v>152</v>
      </c>
      <c r="D120" s="300"/>
      <c r="E120" s="17">
        <f t="shared" si="1"/>
        <v>44901</v>
      </c>
      <c r="F120" s="261" t="str">
        <f>IF(YEAR(A120)&amp;MONTH(A120)=YEAR('7p(1)'!$F$17)&amp;MONTH('7p(1)'!$F$17),RANK(A120,A$5:A$1060,1),"")</f>
        <v/>
      </c>
      <c r="G120" s="261" t="str">
        <f>IFERROR(RANK(F120,F:F,1)+COUNTIF($F$1:F119,F120),"")</f>
        <v/>
      </c>
    </row>
    <row r="121" spans="1:7">
      <c r="A121" s="256">
        <v>44908</v>
      </c>
      <c r="B121" s="257" t="s">
        <v>297</v>
      </c>
      <c r="C121" s="258" t="s">
        <v>153</v>
      </c>
      <c r="D121" s="300"/>
      <c r="E121" s="17">
        <f t="shared" si="1"/>
        <v>44908</v>
      </c>
      <c r="F121" s="261" t="str">
        <f>IF(YEAR(A121)&amp;MONTH(A121)=YEAR('7p(1)'!$F$17)&amp;MONTH('7p(1)'!$F$17),RANK(A121,A$5:A$1060,1),"")</f>
        <v/>
      </c>
      <c r="G121" s="261" t="str">
        <f>IFERROR(RANK(F121,F:F,1)+COUNTIF($F$1:F120,F121),"")</f>
        <v/>
      </c>
    </row>
    <row r="122" spans="1:7">
      <c r="A122" s="256">
        <v>44915</v>
      </c>
      <c r="B122" s="257" t="s">
        <v>298</v>
      </c>
      <c r="C122" s="258" t="s">
        <v>154</v>
      </c>
      <c r="D122" s="300"/>
      <c r="E122" s="17">
        <f t="shared" si="1"/>
        <v>44915</v>
      </c>
      <c r="F122" s="261" t="str">
        <f>IF(YEAR(A122)&amp;MONTH(A122)=YEAR('7p(1)'!$F$17)&amp;MONTH('7p(1)'!$F$17),RANK(A122,A$5:A$1060,1),"")</f>
        <v/>
      </c>
      <c r="G122" s="261" t="str">
        <f>IFERROR(RANK(F122,F:F,1)+COUNTIF($F$1:F121,F122),"")</f>
        <v/>
      </c>
    </row>
    <row r="123" spans="1:7">
      <c r="A123" s="256">
        <v>44916</v>
      </c>
      <c r="B123" s="257" t="s">
        <v>300</v>
      </c>
      <c r="C123" s="258" t="s">
        <v>156</v>
      </c>
      <c r="D123" s="300"/>
      <c r="E123" s="17">
        <f t="shared" si="1"/>
        <v>44916</v>
      </c>
      <c r="F123" s="261" t="str">
        <f>IF(YEAR(A123)&amp;MONTH(A123)=YEAR('7p(1)'!$F$17)&amp;MONTH('7p(1)'!$F$17),RANK(A123,A$5:A$1060,1),"")</f>
        <v/>
      </c>
      <c r="G123" s="261" t="str">
        <f>IFERROR(RANK(F123,F:F,1)+COUNTIF($F$1:F122,F123),"")</f>
        <v/>
      </c>
    </row>
    <row r="124" spans="1:7">
      <c r="A124" s="256">
        <v>44917</v>
      </c>
      <c r="B124" s="257" t="s">
        <v>299</v>
      </c>
      <c r="C124" s="258" t="s">
        <v>155</v>
      </c>
      <c r="D124" s="300"/>
      <c r="E124" s="17">
        <f t="shared" si="1"/>
        <v>44917</v>
      </c>
      <c r="F124" s="261" t="str">
        <f>IF(YEAR(A124)&amp;MONTH(A124)=YEAR('7p(1)'!$F$17)&amp;MONTH('7p(1)'!$F$17),RANK(A124,A$5:A$1060,1),"")</f>
        <v/>
      </c>
      <c r="G124" s="261" t="str">
        <f>IFERROR(RANK(F124,F:F,1)+COUNTIF($F$1:F123,F124),"")</f>
        <v/>
      </c>
    </row>
    <row r="125" spans="1:7">
      <c r="A125" s="256">
        <v>44921</v>
      </c>
      <c r="B125" s="257" t="s">
        <v>301</v>
      </c>
      <c r="C125" s="258" t="s">
        <v>157</v>
      </c>
      <c r="D125" s="300"/>
      <c r="E125" s="17">
        <f t="shared" si="1"/>
        <v>44921</v>
      </c>
      <c r="F125" s="261" t="str">
        <f>IF(YEAR(A125)&amp;MONTH(A125)=YEAR('7p(1)'!$F$17)&amp;MONTH('7p(1)'!$F$17),RANK(A125,A$5:A$1060,1),"")</f>
        <v/>
      </c>
      <c r="G125" s="261" t="str">
        <f>IFERROR(RANK(F125,F:F,1)+COUNTIF($F$1:F124,F125),"")</f>
        <v/>
      </c>
    </row>
    <row r="126" spans="1:7">
      <c r="A126" s="256">
        <v>44921</v>
      </c>
      <c r="B126" s="257" t="s">
        <v>303</v>
      </c>
      <c r="C126" s="258" t="s">
        <v>159</v>
      </c>
      <c r="D126" s="300"/>
      <c r="E126" s="17">
        <f t="shared" si="1"/>
        <v>44921</v>
      </c>
      <c r="F126" s="261" t="str">
        <f>IF(YEAR(A126)&amp;MONTH(A126)=YEAR('7p(1)'!$F$17)&amp;MONTH('7p(1)'!$F$17),RANK(A126,A$5:A$1060,1),"")</f>
        <v/>
      </c>
      <c r="G126" s="261" t="str">
        <f>IFERROR(RANK(F126,F:F,1)+COUNTIF($F$1:F125,F126),"")</f>
        <v/>
      </c>
    </row>
    <row r="127" spans="1:7">
      <c r="A127" s="256">
        <v>44924</v>
      </c>
      <c r="B127" s="257" t="s">
        <v>302</v>
      </c>
      <c r="C127" s="258" t="s">
        <v>158</v>
      </c>
      <c r="D127" s="300"/>
      <c r="E127" s="17">
        <f t="shared" si="1"/>
        <v>44924</v>
      </c>
      <c r="F127" s="261" t="str">
        <f>IF(YEAR(A127)&amp;MONTH(A127)=YEAR('7p(1)'!$F$17)&amp;MONTH('7p(1)'!$F$17),RANK(A127,A$5:A$1060,1),"")</f>
        <v/>
      </c>
      <c r="G127" s="261" t="str">
        <f>IFERROR(RANK(F127,F:F,1)+COUNTIF($F$1:F126,F127),"")</f>
        <v/>
      </c>
    </row>
    <row r="128" spans="1:7">
      <c r="A128" s="256">
        <v>44925</v>
      </c>
      <c r="B128" s="257" t="s">
        <v>307</v>
      </c>
      <c r="C128" s="258" t="s">
        <v>163</v>
      </c>
      <c r="D128" s="300"/>
      <c r="E128" s="17">
        <f t="shared" si="1"/>
        <v>44925</v>
      </c>
      <c r="F128" s="261" t="str">
        <f>IF(YEAR(A128)&amp;MONTH(A128)=YEAR('7p(1)'!$F$17)&amp;MONTH('7p(1)'!$F$17),RANK(A128,A$5:A$1060,1),"")</f>
        <v/>
      </c>
      <c r="G128" s="261" t="str">
        <f>IFERROR(RANK(F128,F:F,1)+COUNTIF($F$1:F127,F128),"")</f>
        <v/>
      </c>
    </row>
    <row r="129" spans="1:7">
      <c r="A129" s="256">
        <v>44928</v>
      </c>
      <c r="B129" s="257" t="s">
        <v>304</v>
      </c>
      <c r="C129" s="258" t="s">
        <v>160</v>
      </c>
      <c r="D129" s="300"/>
      <c r="E129" s="17">
        <f t="shared" si="1"/>
        <v>44928</v>
      </c>
      <c r="F129" s="261" t="str">
        <f>IF(YEAR(A129)&amp;MONTH(A129)=YEAR('7p(1)'!$F$17)&amp;MONTH('7p(1)'!$F$17),RANK(A129,A$5:A$1060,1),"")</f>
        <v/>
      </c>
      <c r="G129" s="261" t="str">
        <f>IFERROR(RANK(F129,F:F,1)+COUNTIF($F$1:F128,F129),"")</f>
        <v/>
      </c>
    </row>
    <row r="130" spans="1:7">
      <c r="A130" s="256">
        <v>44931</v>
      </c>
      <c r="B130" s="257" t="s">
        <v>305</v>
      </c>
      <c r="C130" s="258" t="s">
        <v>161</v>
      </c>
      <c r="D130" s="300"/>
      <c r="E130" s="17">
        <f t="shared" si="1"/>
        <v>44931</v>
      </c>
      <c r="F130" s="261" t="str">
        <f>IF(YEAR(A130)&amp;MONTH(A130)=YEAR('7p(1)'!$F$17)&amp;MONTH('7p(1)'!$F$17),RANK(A130,A$5:A$1060,1),"")</f>
        <v/>
      </c>
      <c r="G130" s="261" t="str">
        <f>IFERROR(RANK(F130,F:F,1)+COUNTIF($F$1:F129,F130),"")</f>
        <v/>
      </c>
    </row>
    <row r="131" spans="1:7">
      <c r="A131" s="256">
        <v>44932</v>
      </c>
      <c r="B131" s="257" t="s">
        <v>309</v>
      </c>
      <c r="C131" s="258" t="s">
        <v>165</v>
      </c>
      <c r="D131" s="300"/>
      <c r="E131" s="17">
        <f t="shared" ref="E131:E153" si="2">A131</f>
        <v>44932</v>
      </c>
      <c r="F131" s="261" t="str">
        <f>IF(YEAR(A131)&amp;MONTH(A131)=YEAR('7p(1)'!$F$17)&amp;MONTH('7p(1)'!$F$17),RANK(A131,A$5:A$1060,1),"")</f>
        <v/>
      </c>
      <c r="G131" s="261" t="str">
        <f>IFERROR(RANK(F131,F:F,1)+COUNTIF($F$1:F130,F131),"")</f>
        <v/>
      </c>
    </row>
    <row r="132" spans="1:7">
      <c r="A132" s="256">
        <v>44933</v>
      </c>
      <c r="B132" s="257" t="s">
        <v>306</v>
      </c>
      <c r="C132" s="258" t="s">
        <v>162</v>
      </c>
      <c r="D132" s="300"/>
      <c r="E132" s="17">
        <f t="shared" si="2"/>
        <v>44933</v>
      </c>
      <c r="F132" s="261" t="str">
        <f>IF(YEAR(A132)&amp;MONTH(A132)=YEAR('7p(1)'!$F$17)&amp;MONTH('7p(1)'!$F$17),RANK(A132,A$5:A$1060,1),"")</f>
        <v/>
      </c>
      <c r="G132" s="261" t="str">
        <f>IFERROR(RANK(F132,F:F,1)+COUNTIF($F$1:F131,F132),"")</f>
        <v/>
      </c>
    </row>
    <row r="133" spans="1:7">
      <c r="A133" s="256">
        <v>44935</v>
      </c>
      <c r="B133" s="257" t="s">
        <v>308</v>
      </c>
      <c r="C133" s="258" t="s">
        <v>164</v>
      </c>
      <c r="D133" s="300"/>
      <c r="E133" s="17">
        <f t="shared" si="2"/>
        <v>44935</v>
      </c>
      <c r="F133" s="261" t="str">
        <f>IF(YEAR(A133)&amp;MONTH(A133)=YEAR('7p(1)'!$F$17)&amp;MONTH('7p(1)'!$F$17),RANK(A133,A$5:A$1060,1),"")</f>
        <v/>
      </c>
      <c r="G133" s="261" t="str">
        <f>IFERROR(RANK(F133,F:F,1)+COUNTIF($F$1:F132,F133),"")</f>
        <v/>
      </c>
    </row>
    <row r="134" spans="1:7">
      <c r="A134" s="256">
        <v>44939</v>
      </c>
      <c r="B134" s="257" t="s">
        <v>312</v>
      </c>
      <c r="C134" s="258" t="s">
        <v>167</v>
      </c>
      <c r="D134" s="300"/>
      <c r="E134" s="17">
        <f t="shared" si="2"/>
        <v>44939</v>
      </c>
      <c r="F134" s="261" t="str">
        <f>IF(YEAR(A134)&amp;MONTH(A134)=YEAR('7p(1)'!$F$17)&amp;MONTH('7p(1)'!$F$17),RANK(A134,A$5:A$1060,1),"")</f>
        <v/>
      </c>
      <c r="G134" s="261" t="str">
        <f>IFERROR(RANK(F134,F:F,1)+COUNTIF($F$1:F133,F134),"")</f>
        <v/>
      </c>
    </row>
    <row r="135" spans="1:7">
      <c r="A135" s="256">
        <v>44944</v>
      </c>
      <c r="B135" s="257" t="s">
        <v>311</v>
      </c>
      <c r="C135" s="258" t="s">
        <v>166</v>
      </c>
      <c r="D135" s="300"/>
      <c r="E135" s="17">
        <f t="shared" si="2"/>
        <v>44944</v>
      </c>
      <c r="F135" s="261" t="str">
        <f>IF(YEAR(A135)&amp;MONTH(A135)=YEAR('7p(1)'!$F$17)&amp;MONTH('7p(1)'!$F$17),RANK(A135,A$5:A$1060,1),"")</f>
        <v/>
      </c>
      <c r="G135" s="261" t="str">
        <f>IFERROR(RANK(F135,F:F,1)+COUNTIF($F$1:F134,F135),"")</f>
        <v/>
      </c>
    </row>
    <row r="136" spans="1:7">
      <c r="A136" s="256">
        <v>44945</v>
      </c>
      <c r="B136" s="257" t="s">
        <v>310</v>
      </c>
      <c r="C136" s="258" t="s">
        <v>338</v>
      </c>
      <c r="D136" s="300"/>
      <c r="E136" s="17">
        <f t="shared" si="2"/>
        <v>44945</v>
      </c>
      <c r="F136" s="261" t="str">
        <f>IF(YEAR(A136)&amp;MONTH(A136)=YEAR('7p(1)'!$F$17)&amp;MONTH('7p(1)'!$F$17),RANK(A136,A$5:A$1060,1),"")</f>
        <v/>
      </c>
      <c r="G136" s="261" t="str">
        <f>IFERROR(RANK(F136,F:F,1)+COUNTIF($F$1:F135,F136),"")</f>
        <v/>
      </c>
    </row>
    <row r="137" spans="1:7">
      <c r="A137" s="256">
        <v>44946</v>
      </c>
      <c r="B137" s="257" t="s">
        <v>316</v>
      </c>
      <c r="C137" s="258" t="s">
        <v>171</v>
      </c>
      <c r="D137" s="300"/>
      <c r="E137" s="17">
        <f t="shared" si="2"/>
        <v>44946</v>
      </c>
      <c r="F137" s="261" t="str">
        <f>IF(YEAR(A137)&amp;MONTH(A137)=YEAR('7p(1)'!$F$17)&amp;MONTH('7p(1)'!$F$17),RANK(A137,A$5:A$1060,1),"")</f>
        <v/>
      </c>
      <c r="G137" s="261" t="str">
        <f>IFERROR(RANK(F137,F:F,1)+COUNTIF($F$1:F136,F137),"")</f>
        <v/>
      </c>
    </row>
    <row r="138" spans="1:7">
      <c r="A138" s="256">
        <v>44952</v>
      </c>
      <c r="B138" s="257" t="s">
        <v>314</v>
      </c>
      <c r="C138" s="258" t="s">
        <v>169</v>
      </c>
      <c r="D138" s="300"/>
      <c r="E138" s="17">
        <f t="shared" si="2"/>
        <v>44952</v>
      </c>
      <c r="F138" s="261" t="str">
        <f>IF(YEAR(A138)&amp;MONTH(A138)=YEAR('7p(1)'!$F$17)&amp;MONTH('7p(1)'!$F$17),RANK(A138,A$5:A$1060,1),"")</f>
        <v/>
      </c>
      <c r="G138" s="261" t="str">
        <f>IFERROR(RANK(F138,F:F,1)+COUNTIF($F$1:F137,F138),"")</f>
        <v/>
      </c>
    </row>
    <row r="139" spans="1:7">
      <c r="A139" s="256">
        <v>44953</v>
      </c>
      <c r="B139" s="257" t="s">
        <v>313</v>
      </c>
      <c r="C139" s="258" t="s">
        <v>168</v>
      </c>
      <c r="D139" s="300"/>
      <c r="E139" s="17">
        <f t="shared" si="2"/>
        <v>44953</v>
      </c>
      <c r="F139" s="261" t="str">
        <f>IF(YEAR(A139)&amp;MONTH(A139)=YEAR('7p(1)'!$F$17)&amp;MONTH('7p(1)'!$F$17),RANK(A139,A$5:A$1060,1),"")</f>
        <v/>
      </c>
      <c r="G139" s="261" t="str">
        <f>IFERROR(RANK(F139,F:F,1)+COUNTIF($F$1:F138,F139),"")</f>
        <v/>
      </c>
    </row>
    <row r="140" spans="1:7">
      <c r="A140" s="256">
        <v>44953</v>
      </c>
      <c r="B140" s="257" t="s">
        <v>315</v>
      </c>
      <c r="C140" s="258" t="s">
        <v>170</v>
      </c>
      <c r="D140" s="300"/>
      <c r="E140" s="17">
        <f t="shared" si="2"/>
        <v>44953</v>
      </c>
      <c r="F140" s="261" t="str">
        <f>IF(YEAR(A140)&amp;MONTH(A140)=YEAR('7p(1)'!$F$17)&amp;MONTH('7p(1)'!$F$17),RANK(A140,A$5:A$1060,1),"")</f>
        <v/>
      </c>
      <c r="G140" s="261" t="str">
        <f>IFERROR(RANK(F140,F:F,1)+COUNTIF($F$1:F139,F140),"")</f>
        <v/>
      </c>
    </row>
    <row r="141" spans="1:7">
      <c r="A141" s="256">
        <v>44957</v>
      </c>
      <c r="B141" s="257" t="s">
        <v>317</v>
      </c>
      <c r="C141" s="258" t="s">
        <v>172</v>
      </c>
      <c r="D141" s="300"/>
      <c r="E141" s="17">
        <f t="shared" si="2"/>
        <v>44957</v>
      </c>
      <c r="F141" s="261" t="str">
        <f>IF(YEAR(A141)&amp;MONTH(A141)=YEAR('7p(1)'!$F$17)&amp;MONTH('7p(1)'!$F$17),RANK(A141,A$5:A$1060,1),"")</f>
        <v/>
      </c>
      <c r="G141" s="261" t="str">
        <f>IFERROR(RANK(F141,F:F,1)+COUNTIF($F$1:F140,F141),"")</f>
        <v/>
      </c>
    </row>
    <row r="142" spans="1:7">
      <c r="A142" s="256">
        <v>44960</v>
      </c>
      <c r="B142" s="259" t="s">
        <v>340</v>
      </c>
      <c r="C142" s="258" t="s">
        <v>339</v>
      </c>
      <c r="D142" s="300"/>
      <c r="E142" s="17">
        <f t="shared" si="2"/>
        <v>44960</v>
      </c>
      <c r="F142" s="261" t="str">
        <f>IF(YEAR(A142)&amp;MONTH(A142)=YEAR('7p(1)'!$F$17)&amp;MONTH('7p(1)'!$F$17),RANK(A142,A$5:A$1060,1),"")</f>
        <v/>
      </c>
      <c r="G142" s="261" t="str">
        <f>IFERROR(RANK(F142,F:F,1)+COUNTIF($F$1:F141,F142),"")</f>
        <v/>
      </c>
    </row>
    <row r="143" spans="1:7">
      <c r="A143" s="256">
        <v>44963</v>
      </c>
      <c r="B143" s="257" t="s">
        <v>318</v>
      </c>
      <c r="C143" s="258" t="s">
        <v>174</v>
      </c>
      <c r="D143" s="300"/>
      <c r="E143" s="17">
        <f t="shared" si="2"/>
        <v>44963</v>
      </c>
      <c r="F143" s="261" t="str">
        <f>IF(YEAR(A143)&amp;MONTH(A143)=YEAR('7p(1)'!$F$17)&amp;MONTH('7p(1)'!$F$17),RANK(A143,A$5:A$1060,1),"")</f>
        <v/>
      </c>
      <c r="G143" s="261" t="str">
        <f>IFERROR(RANK(F143,F:F,1)+COUNTIF($F$1:F142,F143),"")</f>
        <v/>
      </c>
    </row>
    <row r="144" spans="1:7">
      <c r="A144" s="256">
        <v>44964</v>
      </c>
      <c r="B144" s="257" t="s">
        <v>30</v>
      </c>
      <c r="C144" s="258" t="s">
        <v>173</v>
      </c>
      <c r="D144" s="300"/>
      <c r="E144" s="17">
        <f t="shared" si="2"/>
        <v>44964</v>
      </c>
      <c r="F144" s="261" t="str">
        <f>IF(YEAR(A144)&amp;MONTH(A144)=YEAR('7p(1)'!$F$17)&amp;MONTH('7p(1)'!$F$17),RANK(A144,A$5:A$1060,1),"")</f>
        <v/>
      </c>
      <c r="G144" s="261" t="str">
        <f>IFERROR(RANK(F144,F:F,1)+COUNTIF($F$1:F143,F144),"")</f>
        <v/>
      </c>
    </row>
    <row r="145" spans="1:7">
      <c r="A145" s="256">
        <v>44965</v>
      </c>
      <c r="B145" s="257" t="s">
        <v>319</v>
      </c>
      <c r="C145" s="258" t="s">
        <v>175</v>
      </c>
      <c r="D145" s="300"/>
      <c r="E145" s="17">
        <f t="shared" si="2"/>
        <v>44965</v>
      </c>
      <c r="F145" s="261" t="str">
        <f>IF(YEAR(A145)&amp;MONTH(A145)=YEAR('7p(1)'!$F$17)&amp;MONTH('7p(1)'!$F$17),RANK(A145,A$5:A$1060,1),"")</f>
        <v/>
      </c>
      <c r="G145" s="261" t="str">
        <f>IFERROR(RANK(F145,F:F,1)+COUNTIF($F$1:F144,F145),"")</f>
        <v/>
      </c>
    </row>
    <row r="146" spans="1:7">
      <c r="A146" s="256">
        <v>44967</v>
      </c>
      <c r="B146" s="257" t="s">
        <v>320</v>
      </c>
      <c r="C146" s="258" t="s">
        <v>176</v>
      </c>
      <c r="D146" s="300"/>
      <c r="E146" s="17">
        <f t="shared" si="2"/>
        <v>44967</v>
      </c>
      <c r="F146" s="261" t="str">
        <f>IF(YEAR(A146)&amp;MONTH(A146)=YEAR('7p(1)'!$F$17)&amp;MONTH('7p(1)'!$F$17),RANK(A146,A$5:A$1060,1),"")</f>
        <v/>
      </c>
      <c r="G146" s="261" t="str">
        <f>IFERROR(RANK(F146,F:F,1)+COUNTIF($F$1:F145,F146),"")</f>
        <v/>
      </c>
    </row>
    <row r="147" spans="1:7">
      <c r="A147" s="256">
        <v>44970</v>
      </c>
      <c r="B147" s="257" t="s">
        <v>31</v>
      </c>
      <c r="C147" s="258" t="s">
        <v>346</v>
      </c>
      <c r="D147" s="300"/>
      <c r="E147" s="17">
        <f t="shared" si="2"/>
        <v>44970</v>
      </c>
      <c r="F147" s="261" t="str">
        <f>IF(YEAR(A147)&amp;MONTH(A147)=YEAR('7p(1)'!$F$17)&amp;MONTH('7p(1)'!$F$17),RANK(A147,A$5:A$1060,1),"")</f>
        <v/>
      </c>
      <c r="G147" s="261" t="str">
        <f>IFERROR(RANK(F147,F:F,1)+COUNTIF($F$1:F146,F147),"")</f>
        <v/>
      </c>
    </row>
    <row r="148" spans="1:7">
      <c r="A148" s="256">
        <v>44972</v>
      </c>
      <c r="B148" s="257" t="s">
        <v>323</v>
      </c>
      <c r="C148" s="258" t="s">
        <v>179</v>
      </c>
      <c r="D148" s="300"/>
      <c r="E148" s="17">
        <f t="shared" si="2"/>
        <v>44972</v>
      </c>
      <c r="F148" s="261" t="str">
        <f>IF(YEAR(A148)&amp;MONTH(A148)=YEAR('7p(1)'!$F$17)&amp;MONTH('7p(1)'!$F$17),RANK(A148,A$5:A$1060,1),"")</f>
        <v/>
      </c>
      <c r="G148" s="261" t="str">
        <f>IFERROR(RANK(F148,F:F,1)+COUNTIF($F$1:F147,F148),"")</f>
        <v/>
      </c>
    </row>
    <row r="149" spans="1:7">
      <c r="A149" s="256">
        <v>44974</v>
      </c>
      <c r="B149" s="257" t="s">
        <v>32</v>
      </c>
      <c r="C149" s="258" t="s">
        <v>180</v>
      </c>
      <c r="D149" s="300"/>
      <c r="E149" s="17">
        <f t="shared" si="2"/>
        <v>44974</v>
      </c>
      <c r="F149" s="261" t="str">
        <f>IF(YEAR(A149)&amp;MONTH(A149)=YEAR('7p(1)'!$F$17)&amp;MONTH('7p(1)'!$F$17),RANK(A149,A$5:A$1060,1),"")</f>
        <v/>
      </c>
      <c r="G149" s="261" t="str">
        <f>IFERROR(RANK(F149,F:F,1)+COUNTIF($F$1:F148,F149),"")</f>
        <v/>
      </c>
    </row>
    <row r="150" spans="1:7">
      <c r="A150" s="256">
        <v>44977</v>
      </c>
      <c r="B150" s="257" t="s">
        <v>325</v>
      </c>
      <c r="C150" s="258" t="s">
        <v>182</v>
      </c>
      <c r="D150" s="300"/>
      <c r="E150" s="17">
        <f t="shared" si="2"/>
        <v>44977</v>
      </c>
      <c r="F150" s="261" t="str">
        <f>IF(YEAR(A150)&amp;MONTH(A150)=YEAR('7p(1)'!$F$17)&amp;MONTH('7p(1)'!$F$17),RANK(A150,A$5:A$1060,1),"")</f>
        <v/>
      </c>
      <c r="G150" s="261" t="str">
        <f>IFERROR(RANK(F150,F:F,1)+COUNTIF($F$1:F149,F150),"")</f>
        <v/>
      </c>
    </row>
    <row r="151" spans="1:7">
      <c r="A151" s="256">
        <v>44977</v>
      </c>
      <c r="B151" s="257" t="s">
        <v>324</v>
      </c>
      <c r="C151" s="258" t="s">
        <v>181</v>
      </c>
      <c r="D151" s="300"/>
      <c r="E151" s="17">
        <f t="shared" si="2"/>
        <v>44977</v>
      </c>
      <c r="F151" s="261" t="str">
        <f>IF(YEAR(A151)&amp;MONTH(A151)=YEAR('7p(1)'!$F$17)&amp;MONTH('7p(1)'!$F$17),RANK(A151,A$5:A$1060,1),"")</f>
        <v/>
      </c>
      <c r="G151" s="261" t="str">
        <f>IFERROR(RANK(F151,F:F,1)+COUNTIF($F$1:F150,F151),"")</f>
        <v/>
      </c>
    </row>
    <row r="152" spans="1:7">
      <c r="A152" s="256">
        <v>44979</v>
      </c>
      <c r="B152" s="257" t="s">
        <v>344</v>
      </c>
      <c r="C152" s="258" t="s">
        <v>342</v>
      </c>
      <c r="D152" s="300"/>
      <c r="E152" s="17">
        <f t="shared" si="2"/>
        <v>44979</v>
      </c>
      <c r="F152" s="261" t="str">
        <f>IF(YEAR(A152)&amp;MONTH(A152)=YEAR('7p(1)'!$F$17)&amp;MONTH('7p(1)'!$F$17),RANK(A152,A$5:A$1060,1),"")</f>
        <v/>
      </c>
      <c r="G152" s="261" t="str">
        <f>IFERROR(RANK(F152,F:F,1)+COUNTIF($F$1:F151,F152),"")</f>
        <v/>
      </c>
    </row>
    <row r="153" spans="1:7">
      <c r="A153" s="256">
        <v>44980</v>
      </c>
      <c r="B153" s="257" t="s">
        <v>345</v>
      </c>
      <c r="C153" s="258" t="s">
        <v>343</v>
      </c>
      <c r="D153" s="300"/>
      <c r="E153" s="17">
        <f t="shared" si="2"/>
        <v>44980</v>
      </c>
      <c r="F153" s="261" t="str">
        <f>IF(YEAR(A153)&amp;MONTH(A153)=YEAR('7p(1)'!$F$17)&amp;MONTH('7p(1)'!$F$17),RANK(A153,A$5:A$1060,1),"")</f>
        <v/>
      </c>
      <c r="G153" s="261" t="str">
        <f>IFERROR(RANK(F153,F:F,1)+COUNTIF($F$1:F152,F153),"")</f>
        <v/>
      </c>
    </row>
    <row r="154" spans="1:7">
      <c r="A154" s="256">
        <v>44984</v>
      </c>
      <c r="B154" s="257" t="s">
        <v>327</v>
      </c>
      <c r="C154" s="258" t="s">
        <v>184</v>
      </c>
      <c r="D154" s="300"/>
      <c r="E154" s="17">
        <f t="shared" ref="E154:E230" si="3">A154</f>
        <v>44984</v>
      </c>
      <c r="F154" s="261" t="str">
        <f>IF(YEAR(A154)&amp;MONTH(A154)=YEAR('7p(1)'!$F$17)&amp;MONTH('7p(1)'!$F$17),RANK(A154,A$5:A$1060,1),"")</f>
        <v/>
      </c>
      <c r="G154" s="261" t="str">
        <f>IFERROR(RANK(F154,F:F,1)+COUNTIF($F$1:F153,F154),"")</f>
        <v/>
      </c>
    </row>
    <row r="155" spans="1:7">
      <c r="A155" s="256">
        <v>44987</v>
      </c>
      <c r="B155" s="257" t="s">
        <v>996</v>
      </c>
      <c r="C155" s="258" t="s">
        <v>997</v>
      </c>
      <c r="D155" s="300"/>
      <c r="E155" s="17">
        <f t="shared" si="3"/>
        <v>44987</v>
      </c>
      <c r="F155" s="261" t="str">
        <f>IF(YEAR(A155)&amp;MONTH(A155)=YEAR('7p(1)'!$F$17)&amp;MONTH('7p(1)'!$F$17),RANK(A155,A$5:A$1060,1),"")</f>
        <v/>
      </c>
      <c r="G155" s="261" t="str">
        <f>IFERROR(RANK(F155,F:F,1)+COUNTIF($F$1:F154,F155),"")</f>
        <v/>
      </c>
    </row>
    <row r="156" spans="1:7">
      <c r="A156" s="256">
        <v>44991</v>
      </c>
      <c r="B156" s="257" t="s">
        <v>998</v>
      </c>
      <c r="C156" s="258" t="s">
        <v>999</v>
      </c>
      <c r="D156" s="300" t="s">
        <v>1182</v>
      </c>
      <c r="E156" s="17">
        <f t="shared" si="3"/>
        <v>44991</v>
      </c>
      <c r="F156" s="261" t="str">
        <f>IF(YEAR(A156)&amp;MONTH(A156)=YEAR('7p(1)'!$F$17)&amp;MONTH('7p(1)'!$F$17),RANK(A156,A$5:A$1060,1),"")</f>
        <v/>
      </c>
      <c r="G156" s="261" t="str">
        <f>IFERROR(RANK(F156,F:F,1)+COUNTIF($F$1:F155,F156),"")</f>
        <v/>
      </c>
    </row>
    <row r="157" spans="1:7">
      <c r="A157" s="256">
        <v>44991</v>
      </c>
      <c r="B157" s="257" t="s">
        <v>1016</v>
      </c>
      <c r="C157" s="258" t="s">
        <v>1017</v>
      </c>
      <c r="D157" s="300"/>
      <c r="E157" s="17">
        <f t="shared" si="3"/>
        <v>44991</v>
      </c>
      <c r="F157" s="261" t="str">
        <f>IF(YEAR(A157)&amp;MONTH(A157)=YEAR('7p(1)'!$F$17)&amp;MONTH('7p(1)'!$F$17),RANK(A157,A$5:A$1060,1),"")</f>
        <v/>
      </c>
      <c r="G157" s="261" t="str">
        <f>IFERROR(RANK(F157,F:F,1)+COUNTIF($F$1:F156,F157),"")</f>
        <v/>
      </c>
    </row>
    <row r="158" spans="1:7">
      <c r="A158" s="256">
        <v>44992</v>
      </c>
      <c r="B158" s="257" t="s">
        <v>1000</v>
      </c>
      <c r="C158" s="258" t="s">
        <v>1001</v>
      </c>
      <c r="D158" s="300"/>
      <c r="E158" s="17">
        <f t="shared" si="3"/>
        <v>44992</v>
      </c>
      <c r="F158" s="261" t="str">
        <f>IF(YEAR(A158)&amp;MONTH(A158)=YEAR('7p(1)'!$F$17)&amp;MONTH('7p(1)'!$F$17),RANK(A158,A$5:A$1060,1),"")</f>
        <v/>
      </c>
      <c r="G158" s="261" t="str">
        <f>IFERROR(RANK(F158,F:F,1)+COUNTIF($F$1:F157,F158),"")</f>
        <v/>
      </c>
    </row>
    <row r="159" spans="1:7">
      <c r="A159" s="256">
        <v>44993</v>
      </c>
      <c r="B159" s="257" t="s">
        <v>1018</v>
      </c>
      <c r="C159" s="258" t="s">
        <v>1019</v>
      </c>
      <c r="D159" s="300"/>
      <c r="E159" s="17">
        <f t="shared" si="3"/>
        <v>44993</v>
      </c>
      <c r="F159" s="261" t="str">
        <f>IF(YEAR(A159)&amp;MONTH(A159)=YEAR('7p(1)'!$F$17)&amp;MONTH('7p(1)'!$F$17),RANK(A159,A$5:A$1060,1),"")</f>
        <v/>
      </c>
      <c r="G159" s="261" t="str">
        <f>IFERROR(RANK(F159,F:F,1)+COUNTIF($F$1:F158,F159),"")</f>
        <v/>
      </c>
    </row>
    <row r="160" spans="1:7">
      <c r="A160" s="256">
        <v>44994</v>
      </c>
      <c r="B160" s="257" t="s">
        <v>1002</v>
      </c>
      <c r="C160" s="258" t="s">
        <v>1003</v>
      </c>
      <c r="D160" s="300"/>
      <c r="E160" s="17">
        <f t="shared" si="3"/>
        <v>44994</v>
      </c>
      <c r="F160" s="261" t="str">
        <f>IF(YEAR(A160)&amp;MONTH(A160)=YEAR('7p(1)'!$F$17)&amp;MONTH('7p(1)'!$F$17),RANK(A160,A$5:A$1060,1),"")</f>
        <v/>
      </c>
      <c r="G160" s="261" t="str">
        <f>IFERROR(RANK(F160,F:F,1)+COUNTIF($F$1:F159,F160),"")</f>
        <v/>
      </c>
    </row>
    <row r="161" spans="1:7">
      <c r="A161" s="256">
        <v>44995</v>
      </c>
      <c r="B161" s="257" t="s">
        <v>1004</v>
      </c>
      <c r="C161" s="258" t="s">
        <v>1005</v>
      </c>
      <c r="D161" s="300" t="s">
        <v>1184</v>
      </c>
      <c r="E161" s="17">
        <f t="shared" si="3"/>
        <v>44995</v>
      </c>
      <c r="F161" s="261" t="str">
        <f>IF(YEAR(A161)&amp;MONTH(A161)=YEAR('7p(1)'!$F$17)&amp;MONTH('7p(1)'!$F$17),RANK(A161,A$5:A$1060,1),"")</f>
        <v/>
      </c>
      <c r="G161" s="261" t="str">
        <f>IFERROR(RANK(F161,F:F,1)+COUNTIF($F$1:F160,F161),"")</f>
        <v/>
      </c>
    </row>
    <row r="162" spans="1:7">
      <c r="A162" s="256">
        <v>44995</v>
      </c>
      <c r="B162" s="257" t="s">
        <v>1020</v>
      </c>
      <c r="C162" s="258" t="s">
        <v>1021</v>
      </c>
      <c r="D162" s="300"/>
      <c r="E162" s="17">
        <f t="shared" si="3"/>
        <v>44995</v>
      </c>
      <c r="F162" s="261" t="str">
        <f>IF(YEAR(A162)&amp;MONTH(A162)=YEAR('7p(1)'!$F$17)&amp;MONTH('7p(1)'!$F$17),RANK(A162,A$5:A$1060,1),"")</f>
        <v/>
      </c>
      <c r="G162" s="261" t="str">
        <f>IFERROR(RANK(F162,F:F,1)+COUNTIF($F$1:F161,F162),"")</f>
        <v/>
      </c>
    </row>
    <row r="163" spans="1:7">
      <c r="A163" s="256">
        <v>45001</v>
      </c>
      <c r="B163" s="257" t="s">
        <v>1014</v>
      </c>
      <c r="C163" s="258" t="s">
        <v>1006</v>
      </c>
      <c r="D163" s="300"/>
      <c r="E163" s="17">
        <f t="shared" si="3"/>
        <v>45001</v>
      </c>
      <c r="F163" s="261" t="str">
        <f>IF(YEAR(A163)&amp;MONTH(A163)=YEAR('7p(1)'!$F$17)&amp;MONTH('7p(1)'!$F$17),RANK(A163,A$5:A$1060,1),"")</f>
        <v/>
      </c>
      <c r="G163" s="261" t="str">
        <f>IFERROR(RANK(F163,F:F,1)+COUNTIF($F$1:F162,F163),"")</f>
        <v/>
      </c>
    </row>
    <row r="164" spans="1:7">
      <c r="A164" s="256">
        <v>45002</v>
      </c>
      <c r="B164" s="257" t="s">
        <v>1015</v>
      </c>
      <c r="C164" s="258" t="s">
        <v>1007</v>
      </c>
      <c r="D164" s="300"/>
      <c r="E164" s="17">
        <f t="shared" si="3"/>
        <v>45002</v>
      </c>
      <c r="F164" s="261" t="str">
        <f>IF(YEAR(A164)&amp;MONTH(A164)=YEAR('7p(1)'!$F$17)&amp;MONTH('7p(1)'!$F$17),RANK(A164,A$5:A$1060,1),"")</f>
        <v/>
      </c>
      <c r="G164" s="261" t="str">
        <f>IFERROR(RANK(F164,F:F,1)+COUNTIF($F$1:F163,F164),"")</f>
        <v/>
      </c>
    </row>
    <row r="165" spans="1:7">
      <c r="A165" s="256">
        <v>45002</v>
      </c>
      <c r="B165" s="257" t="s">
        <v>391</v>
      </c>
      <c r="C165" s="258" t="s">
        <v>1022</v>
      </c>
      <c r="D165" s="300"/>
      <c r="E165" s="17">
        <f t="shared" si="3"/>
        <v>45002</v>
      </c>
      <c r="F165" s="261" t="str">
        <f>IF(YEAR(A165)&amp;MONTH(A165)=YEAR('7p(1)'!$F$17)&amp;MONTH('7p(1)'!$F$17),RANK(A165,A$5:A$1060,1),"")</f>
        <v/>
      </c>
      <c r="G165" s="261" t="str">
        <f>IFERROR(RANK(F165,F:F,1)+COUNTIF($F$1:F164,F165),"")</f>
        <v/>
      </c>
    </row>
    <row r="166" spans="1:7">
      <c r="A166" s="256">
        <v>45005</v>
      </c>
      <c r="B166" s="257" t="s">
        <v>383</v>
      </c>
      <c r="C166" s="258" t="s">
        <v>1008</v>
      </c>
      <c r="D166" s="300"/>
      <c r="E166" s="17">
        <f t="shared" si="3"/>
        <v>45005</v>
      </c>
      <c r="F166" s="261" t="str">
        <f>IF(YEAR(A166)&amp;MONTH(A166)=YEAR('7p(1)'!$F$17)&amp;MONTH('7p(1)'!$F$17),RANK(A166,A$5:A$1060,1),"")</f>
        <v/>
      </c>
      <c r="G166" s="261" t="str">
        <f>IFERROR(RANK(F166,F:F,1)+COUNTIF($F$1:F165,F166),"")</f>
        <v/>
      </c>
    </row>
    <row r="167" spans="1:7">
      <c r="A167" s="256">
        <v>45008</v>
      </c>
      <c r="B167" s="257" t="s">
        <v>1009</v>
      </c>
      <c r="C167" s="258" t="s">
        <v>1010</v>
      </c>
      <c r="D167" s="300"/>
      <c r="E167" s="17">
        <f t="shared" si="3"/>
        <v>45008</v>
      </c>
      <c r="F167" s="261" t="str">
        <f>IF(YEAR(A167)&amp;MONTH(A167)=YEAR('7p(1)'!$F$17)&amp;MONTH('7p(1)'!$F$17),RANK(A167,A$5:A$1060,1),"")</f>
        <v/>
      </c>
      <c r="G167" s="261" t="str">
        <f>IFERROR(RANK(F167,F:F,1)+COUNTIF($F$1:F166,F167),"")</f>
        <v/>
      </c>
    </row>
    <row r="168" spans="1:7">
      <c r="A168" s="256">
        <v>45008</v>
      </c>
      <c r="B168" s="257" t="s">
        <v>1011</v>
      </c>
      <c r="C168" s="258" t="s">
        <v>1012</v>
      </c>
      <c r="D168" s="300"/>
      <c r="E168" s="17">
        <f t="shared" si="3"/>
        <v>45008</v>
      </c>
      <c r="F168" s="261" t="str">
        <f>IF(YEAR(A168)&amp;MONTH(A168)=YEAR('7p(1)'!$F$17)&amp;MONTH('7p(1)'!$F$17),RANK(A168,A$5:A$1060,1),"")</f>
        <v/>
      </c>
      <c r="G168" s="261" t="str">
        <f>IFERROR(RANK(F168,F:F,1)+COUNTIF($F$1:F167,F168),"")</f>
        <v/>
      </c>
    </row>
    <row r="169" spans="1:7">
      <c r="A169" s="256">
        <v>45009</v>
      </c>
      <c r="B169" s="257" t="s">
        <v>384</v>
      </c>
      <c r="C169" s="258" t="s">
        <v>1013</v>
      </c>
      <c r="D169" s="300"/>
      <c r="E169" s="17">
        <f t="shared" si="3"/>
        <v>45009</v>
      </c>
      <c r="F169" s="261" t="str">
        <f>IF(YEAR(A169)&amp;MONTH(A169)=YEAR('7p(1)'!$F$17)&amp;MONTH('7p(1)'!$F$17),RANK(A169,A$5:A$1060,1),"")</f>
        <v/>
      </c>
      <c r="G169" s="261" t="str">
        <f>IFERROR(RANK(F169,F:F,1)+COUNTIF($F$1:F168,F169),"")</f>
        <v/>
      </c>
    </row>
    <row r="170" spans="1:7">
      <c r="A170" s="256">
        <v>45009</v>
      </c>
      <c r="B170" s="257" t="s">
        <v>1023</v>
      </c>
      <c r="C170" s="258" t="s">
        <v>1024</v>
      </c>
      <c r="D170" s="300"/>
      <c r="E170" s="17">
        <f t="shared" si="3"/>
        <v>45009</v>
      </c>
      <c r="F170" s="261" t="str">
        <f>IF(YEAR(A170)&amp;MONTH(A170)=YEAR('7p(1)'!$F$17)&amp;MONTH('7p(1)'!$F$17),RANK(A170,A$5:A$1060,1),"")</f>
        <v/>
      </c>
      <c r="G170" s="261" t="str">
        <f>IFERROR(RANK(F170,F:F,1)+COUNTIF($F$1:F169,F170),"")</f>
        <v/>
      </c>
    </row>
    <row r="171" spans="1:7">
      <c r="A171" s="256">
        <v>45012</v>
      </c>
      <c r="B171" s="257" t="s">
        <v>392</v>
      </c>
      <c r="C171" s="258" t="s">
        <v>1025</v>
      </c>
      <c r="D171" s="300"/>
      <c r="E171" s="17">
        <f t="shared" si="3"/>
        <v>45012</v>
      </c>
      <c r="F171" s="261" t="str">
        <f>IF(YEAR(A171)&amp;MONTH(A171)=YEAR('7p(1)'!$F$17)&amp;MONTH('7p(1)'!$F$17),RANK(A171,A$5:A$1060,1),"")</f>
        <v/>
      </c>
      <c r="G171" s="261" t="str">
        <f>IFERROR(RANK(F171,F:F,1)+COUNTIF($F$1:F170,F171),"")</f>
        <v/>
      </c>
    </row>
    <row r="172" spans="1:7">
      <c r="A172" s="256">
        <v>45012</v>
      </c>
      <c r="B172" s="257" t="s">
        <v>1026</v>
      </c>
      <c r="C172" s="258" t="s">
        <v>1027</v>
      </c>
      <c r="D172" s="300"/>
      <c r="E172" s="17">
        <f t="shared" si="3"/>
        <v>45012</v>
      </c>
      <c r="F172" s="261" t="str">
        <f>IF(YEAR(A172)&amp;MONTH(A172)=YEAR('7p(1)'!$F$17)&amp;MONTH('7p(1)'!$F$17),RANK(A172,A$5:A$1060,1),"")</f>
        <v/>
      </c>
      <c r="G172" s="261" t="str">
        <f>IFERROR(RANK(F172,F:F,1)+COUNTIF($F$1:F171,F172),"")</f>
        <v/>
      </c>
    </row>
    <row r="173" spans="1:7">
      <c r="A173" s="256">
        <v>45013</v>
      </c>
      <c r="B173" s="257" t="s">
        <v>385</v>
      </c>
      <c r="C173" s="258" t="s">
        <v>1028</v>
      </c>
      <c r="D173" s="300"/>
      <c r="E173" s="17">
        <f t="shared" si="3"/>
        <v>45013</v>
      </c>
      <c r="F173" s="261" t="str">
        <f>IF(YEAR(A173)&amp;MONTH(A173)=YEAR('7p(1)'!$F$17)&amp;MONTH('7p(1)'!$F$17),RANK(A173,A$5:A$1060,1),"")</f>
        <v/>
      </c>
      <c r="G173" s="261" t="str">
        <f>IFERROR(RANK(F173,F:F,1)+COUNTIF($F$1:F172,F173),"")</f>
        <v/>
      </c>
    </row>
    <row r="174" spans="1:7">
      <c r="A174" s="256">
        <v>45014</v>
      </c>
      <c r="B174" s="257" t="s">
        <v>386</v>
      </c>
      <c r="C174" s="258" t="s">
        <v>1029</v>
      </c>
      <c r="D174" s="300"/>
      <c r="E174" s="17">
        <f t="shared" si="3"/>
        <v>45014</v>
      </c>
      <c r="F174" s="261" t="str">
        <f>IF(YEAR(A174)&amp;MONTH(A174)=YEAR('7p(1)'!$F$17)&amp;MONTH('7p(1)'!$F$17),RANK(A174,A$5:A$1060,1),"")</f>
        <v/>
      </c>
      <c r="G174" s="261" t="str">
        <f>IFERROR(RANK(F174,F:F,1)+COUNTIF($F$1:F173,F174),"")</f>
        <v/>
      </c>
    </row>
    <row r="175" spans="1:7">
      <c r="A175" s="256">
        <v>45015</v>
      </c>
      <c r="B175" s="257" t="s">
        <v>387</v>
      </c>
      <c r="C175" s="258" t="s">
        <v>1030</v>
      </c>
      <c r="D175" s="300"/>
      <c r="E175" s="17">
        <f t="shared" si="3"/>
        <v>45015</v>
      </c>
      <c r="F175" s="261" t="str">
        <f>IF(YEAR(A175)&amp;MONTH(A175)=YEAR('7p(1)'!$F$17)&amp;MONTH('7p(1)'!$F$17),RANK(A175,A$5:A$1060,1),"")</f>
        <v/>
      </c>
      <c r="G175" s="261" t="str">
        <f>IFERROR(RANK(F175,F:F,1)+COUNTIF($F$1:F174,F175),"")</f>
        <v/>
      </c>
    </row>
    <row r="176" spans="1:7">
      <c r="A176" s="256">
        <v>45019</v>
      </c>
      <c r="B176" s="257" t="s">
        <v>1080</v>
      </c>
      <c r="C176" s="258" t="s">
        <v>1088</v>
      </c>
      <c r="D176" s="300"/>
      <c r="E176" s="17">
        <f t="shared" si="3"/>
        <v>45019</v>
      </c>
      <c r="F176" s="261" t="str">
        <f>IF(YEAR(A176)&amp;MONTH(A176)=YEAR('7p(1)'!$F$17)&amp;MONTH('7p(1)'!$F$17),RANK(A176,A$5:A$1060,1),"")</f>
        <v/>
      </c>
      <c r="G176" s="261" t="str">
        <f>IFERROR(RANK(F176,F:F,1)+COUNTIF($F$1:F175,F176),"")</f>
        <v/>
      </c>
    </row>
    <row r="177" spans="1:7">
      <c r="A177" s="256">
        <v>45023</v>
      </c>
      <c r="B177" s="257" t="s">
        <v>1089</v>
      </c>
      <c r="C177" s="258" t="s">
        <v>1090</v>
      </c>
      <c r="D177" s="300"/>
      <c r="E177" s="17">
        <f t="shared" si="3"/>
        <v>45023</v>
      </c>
      <c r="F177" s="261" t="str">
        <f>IF(YEAR(A177)&amp;MONTH(A177)=YEAR('7p(1)'!$F$17)&amp;MONTH('7p(1)'!$F$17),RANK(A177,A$5:A$1060,1),"")</f>
        <v/>
      </c>
      <c r="G177" s="261" t="str">
        <f>IFERROR(RANK(F177,F:F,1)+COUNTIF($F$1:F176,F177),"")</f>
        <v/>
      </c>
    </row>
    <row r="178" spans="1:7">
      <c r="A178" s="256">
        <v>45028</v>
      </c>
      <c r="B178" s="257" t="s">
        <v>1081</v>
      </c>
      <c r="C178" s="258" t="s">
        <v>1091</v>
      </c>
      <c r="D178" s="300"/>
      <c r="E178" s="17">
        <f t="shared" si="3"/>
        <v>45028</v>
      </c>
      <c r="F178" s="261" t="str">
        <f>IF(YEAR(A178)&amp;MONTH(A178)=YEAR('7p(1)'!$F$17)&amp;MONTH('7p(1)'!$F$17),RANK(A178,A$5:A$1060,1),"")</f>
        <v/>
      </c>
      <c r="G178" s="261" t="str">
        <f>IFERROR(RANK(F178,F:F,1)+COUNTIF($F$1:F177,F178),"")</f>
        <v/>
      </c>
    </row>
    <row r="179" spans="1:7">
      <c r="A179" s="256">
        <v>45029</v>
      </c>
      <c r="B179" s="257" t="s">
        <v>1082</v>
      </c>
      <c r="C179" s="258" t="s">
        <v>1092</v>
      </c>
      <c r="D179" s="300"/>
      <c r="E179" s="17">
        <f t="shared" si="3"/>
        <v>45029</v>
      </c>
      <c r="F179" s="261" t="str">
        <f>IF(YEAR(A179)&amp;MONTH(A179)=YEAR('7p(1)'!$F$17)&amp;MONTH('7p(1)'!$F$17),RANK(A179,A$5:A$1060,1),"")</f>
        <v/>
      </c>
      <c r="G179" s="261" t="str">
        <f>IFERROR(RANK(F179,F:F,1)+COUNTIF($F$1:F178,F179),"")</f>
        <v/>
      </c>
    </row>
    <row r="180" spans="1:7">
      <c r="A180" s="256">
        <v>45034</v>
      </c>
      <c r="B180" s="257" t="s">
        <v>1083</v>
      </c>
      <c r="C180" s="258" t="s">
        <v>1093</v>
      </c>
      <c r="D180" s="300"/>
      <c r="E180" s="17">
        <f t="shared" si="3"/>
        <v>45034</v>
      </c>
      <c r="F180" s="261" t="str">
        <f>IF(YEAR(A180)&amp;MONTH(A180)=YEAR('7p(1)'!$F$17)&amp;MONTH('7p(1)'!$F$17),RANK(A180,A$5:A$1060,1),"")</f>
        <v/>
      </c>
      <c r="G180" s="261" t="str">
        <f>IFERROR(RANK(F180,F:F,1)+COUNTIF($F$1:F179,F180),"")</f>
        <v/>
      </c>
    </row>
    <row r="181" spans="1:7">
      <c r="A181" s="256">
        <v>45034</v>
      </c>
      <c r="B181" s="257" t="s">
        <v>1094</v>
      </c>
      <c r="C181" s="258" t="s">
        <v>1095</v>
      </c>
      <c r="D181" s="300"/>
      <c r="E181" s="17">
        <f t="shared" si="3"/>
        <v>45034</v>
      </c>
      <c r="F181" s="261" t="str">
        <f>IF(YEAR(A181)&amp;MONTH(A181)=YEAR('7p(1)'!$F$17)&amp;MONTH('7p(1)'!$F$17),RANK(A181,A$5:A$1060,1),"")</f>
        <v/>
      </c>
      <c r="G181" s="261" t="str">
        <f>IFERROR(RANK(F181,F:F,1)+COUNTIF($F$1:F180,F181),"")</f>
        <v/>
      </c>
    </row>
    <row r="182" spans="1:7">
      <c r="A182" s="256">
        <v>45036</v>
      </c>
      <c r="B182" s="257" t="s">
        <v>1084</v>
      </c>
      <c r="C182" s="258" t="s">
        <v>1096</v>
      </c>
      <c r="D182" s="300"/>
      <c r="E182" s="17">
        <f t="shared" si="3"/>
        <v>45036</v>
      </c>
      <c r="F182" s="261" t="str">
        <f>IF(YEAR(A182)&amp;MONTH(A182)=YEAR('7p(1)'!$F$17)&amp;MONTH('7p(1)'!$F$17),RANK(A182,A$5:A$1060,1),"")</f>
        <v/>
      </c>
      <c r="G182" s="261" t="str">
        <f>IFERROR(RANK(F182,F:F,1)+COUNTIF($F$1:F181,F182),"")</f>
        <v/>
      </c>
    </row>
    <row r="183" spans="1:7">
      <c r="A183" s="256">
        <v>45040</v>
      </c>
      <c r="B183" s="257" t="s">
        <v>1085</v>
      </c>
      <c r="C183" s="258" t="s">
        <v>1097</v>
      </c>
      <c r="D183" s="300" t="s">
        <v>1182</v>
      </c>
      <c r="E183" s="17">
        <f t="shared" si="3"/>
        <v>45040</v>
      </c>
      <c r="F183" s="261" t="str">
        <f>IF(YEAR(A183)&amp;MONTH(A183)=YEAR('7p(1)'!$F$17)&amp;MONTH('7p(1)'!$F$17),RANK(A183,A$5:A$1060,1),"")</f>
        <v/>
      </c>
      <c r="G183" s="261" t="str">
        <f>IFERROR(RANK(F183,F:F,1)+COUNTIF($F$1:F182,F183),"")</f>
        <v/>
      </c>
    </row>
    <row r="184" spans="1:7">
      <c r="A184" s="256">
        <v>45042</v>
      </c>
      <c r="B184" s="257" t="s">
        <v>1086</v>
      </c>
      <c r="C184" s="258" t="s">
        <v>1098</v>
      </c>
      <c r="D184" s="300" t="s">
        <v>1183</v>
      </c>
      <c r="E184" s="17">
        <f t="shared" si="3"/>
        <v>45042</v>
      </c>
      <c r="F184" s="261" t="str">
        <f>IF(YEAR(A184)&amp;MONTH(A184)=YEAR('7p(1)'!$F$17)&amp;MONTH('7p(1)'!$F$17),RANK(A184,A$5:A$1060,1),"")</f>
        <v/>
      </c>
      <c r="G184" s="261" t="str">
        <f>IFERROR(RANK(F184,F:F,1)+COUNTIF($F$1:F183,F184),"")</f>
        <v/>
      </c>
    </row>
    <row r="185" spans="1:7">
      <c r="A185" s="256">
        <v>45044</v>
      </c>
      <c r="B185" s="257" t="s">
        <v>1087</v>
      </c>
      <c r="C185" s="258" t="s">
        <v>1099</v>
      </c>
      <c r="D185" s="300"/>
      <c r="E185" s="17">
        <f t="shared" si="3"/>
        <v>45044</v>
      </c>
      <c r="F185" s="261" t="str">
        <f>IF(YEAR(A185)&amp;MONTH(A185)=YEAR('7p(1)'!$F$17)&amp;MONTH('7p(1)'!$F$17),RANK(A185,A$5:A$1060,1),"")</f>
        <v/>
      </c>
      <c r="G185" s="261" t="str">
        <f>IFERROR(RANK(F185,F:F,1)+COUNTIF($F$1:F184,F185),"")</f>
        <v/>
      </c>
    </row>
    <row r="186" spans="1:7">
      <c r="A186" s="256">
        <v>45047</v>
      </c>
      <c r="B186" s="257" t="s">
        <v>1206</v>
      </c>
      <c r="C186" s="258" t="s">
        <v>1207</v>
      </c>
      <c r="D186" s="300"/>
      <c r="E186" s="17">
        <f t="shared" si="3"/>
        <v>45047</v>
      </c>
      <c r="F186" s="261" t="str">
        <f>IF(YEAR(A186)&amp;MONTH(A186)=YEAR('7p(1)'!$F$17)&amp;MONTH('7p(1)'!$F$17),RANK(A186,A$5:A$1060,1),"")</f>
        <v/>
      </c>
      <c r="G186" s="261" t="str">
        <f>IFERROR(RANK(F186,F:F,1)+COUNTIF($F$1:F185,F186),"")</f>
        <v/>
      </c>
    </row>
    <row r="187" spans="1:7">
      <c r="A187" s="256">
        <v>45047</v>
      </c>
      <c r="B187" s="257" t="s">
        <v>1208</v>
      </c>
      <c r="C187" s="258" t="s">
        <v>1209</v>
      </c>
      <c r="D187" s="300"/>
      <c r="E187" s="17">
        <f t="shared" si="3"/>
        <v>45047</v>
      </c>
      <c r="F187" s="261" t="str">
        <f>IF(YEAR(A187)&amp;MONTH(A187)=YEAR('7p(1)'!$F$17)&amp;MONTH('7p(1)'!$F$17),RANK(A187,A$5:A$1060,1),"")</f>
        <v/>
      </c>
      <c r="G187" s="261" t="str">
        <f>IFERROR(RANK(F187,F:F,1)+COUNTIF($F$1:F186,F187),"")</f>
        <v/>
      </c>
    </row>
    <row r="188" spans="1:7">
      <c r="A188" s="256">
        <v>45049</v>
      </c>
      <c r="B188" s="257" t="s">
        <v>1210</v>
      </c>
      <c r="C188" s="258" t="s">
        <v>1211</v>
      </c>
      <c r="D188" s="300"/>
      <c r="E188" s="17">
        <f t="shared" si="3"/>
        <v>45049</v>
      </c>
      <c r="F188" s="261" t="str">
        <f>IF(YEAR(A188)&amp;MONTH(A188)=YEAR('7p(1)'!$F$17)&amp;MONTH('7p(1)'!$F$17),RANK(A188,A$5:A$1060,1),"")</f>
        <v/>
      </c>
      <c r="G188" s="261" t="str">
        <f>IFERROR(RANK(F188,F:F,1)+COUNTIF($F$1:F187,F188),"")</f>
        <v/>
      </c>
    </row>
    <row r="189" spans="1:7">
      <c r="A189" s="256">
        <v>45049</v>
      </c>
      <c r="B189" s="257" t="s">
        <v>1212</v>
      </c>
      <c r="C189" s="258" t="s">
        <v>1213</v>
      </c>
      <c r="D189" s="300"/>
      <c r="E189" s="17">
        <f t="shared" si="3"/>
        <v>45049</v>
      </c>
      <c r="F189" s="261" t="str">
        <f>IF(YEAR(A189)&amp;MONTH(A189)=YEAR('7p(1)'!$F$17)&amp;MONTH('7p(1)'!$F$17),RANK(A189,A$5:A$1060,1),"")</f>
        <v/>
      </c>
      <c r="G189" s="261" t="str">
        <f>IFERROR(RANK(F189,F:F,1)+COUNTIF($F$1:F188,F189),"")</f>
        <v/>
      </c>
    </row>
    <row r="190" spans="1:7">
      <c r="A190" s="256">
        <v>45050</v>
      </c>
      <c r="B190" s="257" t="s">
        <v>1214</v>
      </c>
      <c r="C190" s="258" t="s">
        <v>1215</v>
      </c>
      <c r="D190" s="300"/>
      <c r="E190" s="17">
        <f t="shared" si="3"/>
        <v>45050</v>
      </c>
      <c r="F190" s="261" t="str">
        <f>IF(YEAR(A190)&amp;MONTH(A190)=YEAR('7p(1)'!$F$17)&amp;MONTH('7p(1)'!$F$17),RANK(A190,A$5:A$1060,1),"")</f>
        <v/>
      </c>
      <c r="G190" s="261" t="str">
        <f>IFERROR(RANK(F190,F:F,1)+COUNTIF($F$1:F189,F190),"")</f>
        <v/>
      </c>
    </row>
    <row r="191" spans="1:7">
      <c r="A191" s="256">
        <v>45054</v>
      </c>
      <c r="B191" s="257" t="s">
        <v>1216</v>
      </c>
      <c r="C191" s="258" t="s">
        <v>1217</v>
      </c>
      <c r="D191" s="300"/>
      <c r="E191" s="17">
        <f t="shared" si="3"/>
        <v>45054</v>
      </c>
      <c r="F191" s="261" t="str">
        <f>IF(YEAR(A191)&amp;MONTH(A191)=YEAR('7p(1)'!$F$17)&amp;MONTH('7p(1)'!$F$17),RANK(A191,A$5:A$1060,1),"")</f>
        <v/>
      </c>
      <c r="G191" s="261" t="str">
        <f>IFERROR(RANK(F191,F:F,1)+COUNTIF($F$1:F190,F191),"")</f>
        <v/>
      </c>
    </row>
    <row r="192" spans="1:7">
      <c r="A192" s="256">
        <v>45057</v>
      </c>
      <c r="B192" s="257" t="s">
        <v>1218</v>
      </c>
      <c r="C192" s="258" t="s">
        <v>1219</v>
      </c>
      <c r="D192" s="300"/>
      <c r="E192" s="17">
        <f t="shared" si="3"/>
        <v>45057</v>
      </c>
      <c r="F192" s="261" t="str">
        <f>IF(YEAR(A192)&amp;MONTH(A192)=YEAR('7p(1)'!$F$17)&amp;MONTH('7p(1)'!$F$17),RANK(A192,A$5:A$1060,1),"")</f>
        <v/>
      </c>
      <c r="G192" s="261" t="str">
        <f>IFERROR(RANK(F192,F:F,1)+COUNTIF($F$1:F191,F192),"")</f>
        <v/>
      </c>
    </row>
    <row r="193" spans="1:7">
      <c r="A193" s="256">
        <v>45057</v>
      </c>
      <c r="B193" s="257" t="s">
        <v>1220</v>
      </c>
      <c r="C193" s="258" t="s">
        <v>1221</v>
      </c>
      <c r="D193" s="300"/>
      <c r="E193" s="17">
        <f t="shared" si="3"/>
        <v>45057</v>
      </c>
      <c r="F193" s="261" t="str">
        <f>IF(YEAR(A193)&amp;MONTH(A193)=YEAR('7p(1)'!$F$17)&amp;MONTH('7p(1)'!$F$17),RANK(A193,A$5:A$1060,1),"")</f>
        <v/>
      </c>
      <c r="G193" s="261" t="str">
        <f>IFERROR(RANK(F193,F:F,1)+COUNTIF($F$1:F192,F193),"")</f>
        <v/>
      </c>
    </row>
    <row r="194" spans="1:7">
      <c r="A194" s="256">
        <v>45061</v>
      </c>
      <c r="B194" s="257" t="s">
        <v>1222</v>
      </c>
      <c r="C194" s="258" t="s">
        <v>1223</v>
      </c>
      <c r="D194" s="300"/>
      <c r="E194" s="17">
        <f t="shared" si="3"/>
        <v>45061</v>
      </c>
      <c r="F194" s="261" t="str">
        <f>IF(YEAR(A194)&amp;MONTH(A194)=YEAR('7p(1)'!$F$17)&amp;MONTH('7p(1)'!$F$17),RANK(A194,A$5:A$1060,1),"")</f>
        <v/>
      </c>
      <c r="G194" s="261" t="str">
        <f>IFERROR(RANK(F194,F:F,1)+COUNTIF($F$1:F193,F194),"")</f>
        <v/>
      </c>
    </row>
    <row r="195" spans="1:7">
      <c r="A195" s="256">
        <v>45062</v>
      </c>
      <c r="B195" s="257" t="s">
        <v>1224</v>
      </c>
      <c r="C195" s="258" t="s">
        <v>1225</v>
      </c>
      <c r="D195" s="300"/>
      <c r="E195" s="17">
        <f t="shared" si="3"/>
        <v>45062</v>
      </c>
      <c r="F195" s="261" t="str">
        <f>IF(YEAR(A195)&amp;MONTH(A195)=YEAR('7p(1)'!$F$17)&amp;MONTH('7p(1)'!$F$17),RANK(A195,A$5:A$1060,1),"")</f>
        <v/>
      </c>
      <c r="G195" s="261" t="str">
        <f>IFERROR(RANK(F195,F:F,1)+COUNTIF($F$1:F194,F195),"")</f>
        <v/>
      </c>
    </row>
    <row r="196" spans="1:7">
      <c r="A196" s="256">
        <v>45069</v>
      </c>
      <c r="B196" s="257" t="s">
        <v>1226</v>
      </c>
      <c r="C196" s="258" t="s">
        <v>1227</v>
      </c>
      <c r="D196" s="300"/>
      <c r="E196" s="17">
        <f t="shared" si="3"/>
        <v>45069</v>
      </c>
      <c r="F196" s="261" t="str">
        <f>IF(YEAR(A196)&amp;MONTH(A196)=YEAR('7p(1)'!$F$17)&amp;MONTH('7p(1)'!$F$17),RANK(A196,A$5:A$1060,1),"")</f>
        <v/>
      </c>
      <c r="G196" s="261" t="str">
        <f>IFERROR(RANK(F196,F:F,1)+COUNTIF($F$1:F195,F196),"")</f>
        <v/>
      </c>
    </row>
    <row r="197" spans="1:7">
      <c r="A197" s="256">
        <v>45070</v>
      </c>
      <c r="B197" s="257" t="s">
        <v>1228</v>
      </c>
      <c r="C197" s="258" t="s">
        <v>1229</v>
      </c>
      <c r="D197" s="300"/>
      <c r="E197" s="17">
        <f t="shared" si="3"/>
        <v>45070</v>
      </c>
      <c r="F197" s="261" t="str">
        <f>IF(YEAR(A197)&amp;MONTH(A197)=YEAR('7p(1)'!$F$17)&amp;MONTH('7p(1)'!$F$17),RANK(A197,A$5:A$1060,1),"")</f>
        <v/>
      </c>
      <c r="G197" s="261" t="str">
        <f>IFERROR(RANK(F197,F:F,1)+COUNTIF($F$1:F196,F197),"")</f>
        <v/>
      </c>
    </row>
    <row r="198" spans="1:7">
      <c r="A198" s="256">
        <v>45071</v>
      </c>
      <c r="B198" s="257" t="s">
        <v>1230</v>
      </c>
      <c r="C198" s="258" t="s">
        <v>1231</v>
      </c>
      <c r="D198" s="300" t="s">
        <v>1182</v>
      </c>
      <c r="E198" s="17">
        <f t="shared" si="3"/>
        <v>45071</v>
      </c>
      <c r="F198" s="261" t="str">
        <f>IF(YEAR(A198)&amp;MONTH(A198)=YEAR('7p(1)'!$F$17)&amp;MONTH('7p(1)'!$F$17),RANK(A198,A$5:A$1060,1),"")</f>
        <v/>
      </c>
      <c r="G198" s="261" t="str">
        <f>IFERROR(RANK(F198,F:F,1)+COUNTIF($F$1:F197,F198),"")</f>
        <v/>
      </c>
    </row>
    <row r="199" spans="1:7">
      <c r="A199" s="256">
        <v>45072</v>
      </c>
      <c r="B199" s="257" t="s">
        <v>1232</v>
      </c>
      <c r="C199" s="258" t="s">
        <v>1233</v>
      </c>
      <c r="D199" s="300"/>
      <c r="E199" s="17">
        <f t="shared" si="3"/>
        <v>45072</v>
      </c>
      <c r="F199" s="261" t="str">
        <f>IF(YEAR(A199)&amp;MONTH(A199)=YEAR('7p(1)'!$F$17)&amp;MONTH('7p(1)'!$F$17),RANK(A199,A$5:A$1060,1),"")</f>
        <v/>
      </c>
      <c r="G199" s="261" t="str">
        <f>IFERROR(RANK(F199,F:F,1)+COUNTIF($F$1:F198,F199),"")</f>
        <v/>
      </c>
    </row>
    <row r="200" spans="1:7">
      <c r="A200" s="256">
        <v>45076</v>
      </c>
      <c r="B200" s="257" t="s">
        <v>1234</v>
      </c>
      <c r="C200" s="258" t="s">
        <v>1235</v>
      </c>
      <c r="D200" s="300"/>
      <c r="E200" s="17">
        <f t="shared" si="3"/>
        <v>45076</v>
      </c>
      <c r="F200" s="261" t="str">
        <f>IF(YEAR(A200)&amp;MONTH(A200)=YEAR('7p(1)'!$F$17)&amp;MONTH('7p(1)'!$F$17),RANK(A200,A$5:A$1060,1),"")</f>
        <v/>
      </c>
      <c r="G200" s="261" t="str">
        <f>IFERROR(RANK(F200,F:F,1)+COUNTIF($F$1:F199,F200),"")</f>
        <v/>
      </c>
    </row>
    <row r="201" spans="1:7">
      <c r="A201" s="256">
        <v>45082</v>
      </c>
      <c r="B201" s="257" t="s">
        <v>1408</v>
      </c>
      <c r="C201" s="258" t="s">
        <v>1409</v>
      </c>
      <c r="D201" s="300"/>
      <c r="E201" s="17">
        <f t="shared" si="3"/>
        <v>45082</v>
      </c>
      <c r="F201" s="261" t="str">
        <f>IF(YEAR(A201)&amp;MONTH(A201)=YEAR('7p(1)'!$F$17)&amp;MONTH('7p(1)'!$F$17),RANK(A201,A$5:A$1060,1),"")</f>
        <v/>
      </c>
      <c r="G201" s="261" t="str">
        <f>IFERROR(RANK(F201,F:F,1)+COUNTIF($F$1:F200,F201),"")</f>
        <v/>
      </c>
    </row>
    <row r="202" spans="1:7">
      <c r="A202" s="256">
        <v>45084</v>
      </c>
      <c r="B202" s="257" t="s">
        <v>1410</v>
      </c>
      <c r="C202" s="258" t="s">
        <v>1411</v>
      </c>
      <c r="D202" s="300"/>
      <c r="E202" s="17">
        <f t="shared" si="3"/>
        <v>45084</v>
      </c>
      <c r="F202" s="261" t="str">
        <f>IF(YEAR(A202)&amp;MONTH(A202)=YEAR('7p(1)'!$F$17)&amp;MONTH('7p(1)'!$F$17),RANK(A202,A$5:A$1060,1),"")</f>
        <v/>
      </c>
      <c r="G202" s="261" t="str">
        <f>IFERROR(RANK(F202,F:F,1)+COUNTIF($F$1:F201,F202),"")</f>
        <v/>
      </c>
    </row>
    <row r="203" spans="1:7">
      <c r="A203" s="256">
        <v>45085</v>
      </c>
      <c r="B203" s="257" t="s">
        <v>1412</v>
      </c>
      <c r="C203" s="258" t="s">
        <v>1413</v>
      </c>
      <c r="D203" s="300"/>
      <c r="E203" s="17">
        <f t="shared" si="3"/>
        <v>45085</v>
      </c>
      <c r="F203" s="261" t="str">
        <f>IF(YEAR(A203)&amp;MONTH(A203)=YEAR('7p(1)'!$F$17)&amp;MONTH('7p(1)'!$F$17),RANK(A203,A$5:A$1060,1),"")</f>
        <v/>
      </c>
      <c r="G203" s="261" t="str">
        <f>IFERROR(RANK(F203,F:F,1)+COUNTIF($F$1:F202,F203),"")</f>
        <v/>
      </c>
    </row>
    <row r="204" spans="1:7">
      <c r="A204" s="256">
        <v>45086</v>
      </c>
      <c r="B204" s="257" t="s">
        <v>1414</v>
      </c>
      <c r="C204" s="258" t="s">
        <v>1415</v>
      </c>
      <c r="D204" s="300" t="s">
        <v>1585</v>
      </c>
      <c r="E204" s="17">
        <f t="shared" si="3"/>
        <v>45086</v>
      </c>
      <c r="F204" s="261" t="str">
        <f>IF(YEAR(A204)&amp;MONTH(A204)=YEAR('7p(1)'!$F$17)&amp;MONTH('7p(1)'!$F$17),RANK(A204,A$5:A$1060,1),"")</f>
        <v/>
      </c>
      <c r="G204" s="261" t="str">
        <f>IFERROR(RANK(F204,F:F,1)+COUNTIF($F$1:F203,F204),"")</f>
        <v/>
      </c>
    </row>
    <row r="205" spans="1:7">
      <c r="A205" s="256">
        <v>45091</v>
      </c>
      <c r="B205" s="257" t="s">
        <v>1416</v>
      </c>
      <c r="C205" s="258" t="s">
        <v>1417</v>
      </c>
      <c r="D205" s="300"/>
      <c r="E205" s="17">
        <f t="shared" si="3"/>
        <v>45091</v>
      </c>
      <c r="F205" s="261" t="str">
        <f>IF(YEAR(A205)&amp;MONTH(A205)=YEAR('7p(1)'!$F$17)&amp;MONTH('7p(1)'!$F$17),RANK(A205,A$5:A$1060,1),"")</f>
        <v/>
      </c>
      <c r="G205" s="261" t="str">
        <f>IFERROR(RANK(F205,F:F,1)+COUNTIF($F$1:F204,F205),"")</f>
        <v/>
      </c>
    </row>
    <row r="206" spans="1:7">
      <c r="A206" s="256">
        <v>45096</v>
      </c>
      <c r="B206" s="257" t="s">
        <v>1418</v>
      </c>
      <c r="C206" s="258" t="s">
        <v>1419</v>
      </c>
      <c r="D206" s="300"/>
      <c r="E206" s="17">
        <f t="shared" si="3"/>
        <v>45096</v>
      </c>
      <c r="F206" s="261" t="str">
        <f>IF(YEAR(A206)&amp;MONTH(A206)=YEAR('7p(1)'!$F$17)&amp;MONTH('7p(1)'!$F$17),RANK(A206,A$5:A$1060,1),"")</f>
        <v/>
      </c>
      <c r="G206" s="261" t="str">
        <f>IFERROR(RANK(F206,F:F,1)+COUNTIF($F$1:F205,F206),"")</f>
        <v/>
      </c>
    </row>
    <row r="207" spans="1:7" ht="19.2">
      <c r="A207" s="256">
        <v>45096</v>
      </c>
      <c r="B207" s="257" t="s">
        <v>1420</v>
      </c>
      <c r="C207" s="258" t="s">
        <v>1421</v>
      </c>
      <c r="D207" s="300"/>
      <c r="E207" s="17">
        <f t="shared" si="3"/>
        <v>45096</v>
      </c>
      <c r="F207" s="261" t="str">
        <f>IF(YEAR(A207)&amp;MONTH(A207)=YEAR('7p(1)'!$F$17)&amp;MONTH('7p(1)'!$F$17),RANK(A207,A$5:A$1060,1),"")</f>
        <v/>
      </c>
      <c r="G207" s="261" t="str">
        <f>IFERROR(RANK(F207,F:F,1)+COUNTIF($F$1:F206,F207),"")</f>
        <v/>
      </c>
    </row>
    <row r="208" spans="1:7">
      <c r="A208" s="256">
        <v>45097</v>
      </c>
      <c r="B208" s="257" t="s">
        <v>1422</v>
      </c>
      <c r="C208" s="258" t="s">
        <v>1423</v>
      </c>
      <c r="D208" s="300"/>
      <c r="E208" s="17">
        <f t="shared" si="3"/>
        <v>45097</v>
      </c>
      <c r="F208" s="261" t="str">
        <f>IF(YEAR(A208)&amp;MONTH(A208)=YEAR('7p(1)'!$F$17)&amp;MONTH('7p(1)'!$F$17),RANK(A208,A$5:A$1060,1),"")</f>
        <v/>
      </c>
      <c r="G208" s="261" t="str">
        <f>IFERROR(RANK(F208,F:F,1)+COUNTIF($F$1:F207,F208),"")</f>
        <v/>
      </c>
    </row>
    <row r="209" spans="1:7">
      <c r="A209" s="256">
        <v>45098</v>
      </c>
      <c r="B209" s="257" t="s">
        <v>1424</v>
      </c>
      <c r="C209" s="258" t="s">
        <v>1425</v>
      </c>
      <c r="D209" s="300"/>
      <c r="E209" s="17">
        <f t="shared" si="3"/>
        <v>45098</v>
      </c>
      <c r="F209" s="261" t="str">
        <f>IF(YEAR(A209)&amp;MONTH(A209)=YEAR('7p(1)'!$F$17)&amp;MONTH('7p(1)'!$F$17),RANK(A209,A$5:A$1060,1),"")</f>
        <v/>
      </c>
      <c r="G209" s="261" t="str">
        <f>IFERROR(RANK(F209,F:F,1)+COUNTIF($F$1:F208,F209),"")</f>
        <v/>
      </c>
    </row>
    <row r="210" spans="1:7">
      <c r="A210" s="256">
        <v>45100</v>
      </c>
      <c r="B210" s="257" t="s">
        <v>1426</v>
      </c>
      <c r="C210" s="258" t="s">
        <v>1427</v>
      </c>
      <c r="D210" s="300"/>
      <c r="E210" s="17">
        <f t="shared" si="3"/>
        <v>45100</v>
      </c>
      <c r="F210" s="261" t="str">
        <f>IF(YEAR(A210)&amp;MONTH(A210)=YEAR('7p(1)'!$F$17)&amp;MONTH('7p(1)'!$F$17),RANK(A210,A$5:A$1060,1),"")</f>
        <v/>
      </c>
      <c r="G210" s="261" t="str">
        <f>IFERROR(RANK(F210,F:F,1)+COUNTIF($F$1:F209,F210),"")</f>
        <v/>
      </c>
    </row>
    <row r="211" spans="1:7">
      <c r="A211" s="256">
        <v>45100</v>
      </c>
      <c r="B211" s="257" t="s">
        <v>1428</v>
      </c>
      <c r="C211" s="258" t="s">
        <v>1429</v>
      </c>
      <c r="D211" s="300"/>
      <c r="E211" s="17">
        <f t="shared" si="3"/>
        <v>45100</v>
      </c>
      <c r="F211" s="261" t="str">
        <f>IF(YEAR(A211)&amp;MONTH(A211)=YEAR('7p(1)'!$F$17)&amp;MONTH('7p(1)'!$F$17),RANK(A211,A$5:A$1060,1),"")</f>
        <v/>
      </c>
      <c r="G211" s="261" t="str">
        <f>IFERROR(RANK(F211,F:F,1)+COUNTIF($F$1:F210,F211),"")</f>
        <v/>
      </c>
    </row>
    <row r="212" spans="1:7">
      <c r="A212" s="256">
        <v>45100</v>
      </c>
      <c r="B212" s="257" t="s">
        <v>1430</v>
      </c>
      <c r="C212" s="258" t="s">
        <v>1431</v>
      </c>
      <c r="D212" s="300"/>
      <c r="E212" s="17">
        <f t="shared" si="3"/>
        <v>45100</v>
      </c>
      <c r="F212" s="261" t="str">
        <f>IF(YEAR(A212)&amp;MONTH(A212)=YEAR('7p(1)'!$F$17)&amp;MONTH('7p(1)'!$F$17),RANK(A212,A$5:A$1060,1),"")</f>
        <v/>
      </c>
      <c r="G212" s="261" t="str">
        <f>IFERROR(RANK(F212,F:F,1)+COUNTIF($F$1:F211,F212),"")</f>
        <v/>
      </c>
    </row>
    <row r="213" spans="1:7">
      <c r="A213" s="256">
        <v>45103</v>
      </c>
      <c r="B213" s="257" t="s">
        <v>1432</v>
      </c>
      <c r="C213" s="258" t="s">
        <v>1433</v>
      </c>
      <c r="D213" s="300"/>
      <c r="E213" s="17">
        <f t="shared" si="3"/>
        <v>45103</v>
      </c>
      <c r="F213" s="261" t="str">
        <f>IF(YEAR(A213)&amp;MONTH(A213)=YEAR('7p(1)'!$F$17)&amp;MONTH('7p(1)'!$F$17),RANK(A213,A$5:A$1060,1),"")</f>
        <v/>
      </c>
      <c r="G213" s="261" t="str">
        <f>IFERROR(RANK(F213,F:F,1)+COUNTIF($F$1:F212,F213),"")</f>
        <v/>
      </c>
    </row>
    <row r="214" spans="1:7">
      <c r="A214" s="256">
        <v>45103</v>
      </c>
      <c r="B214" s="257" t="s">
        <v>1434</v>
      </c>
      <c r="C214" s="258" t="s">
        <v>1435</v>
      </c>
      <c r="D214" s="300"/>
      <c r="E214" s="17">
        <f t="shared" si="3"/>
        <v>45103</v>
      </c>
      <c r="F214" s="261" t="str">
        <f>IF(YEAR(A214)&amp;MONTH(A214)=YEAR('7p(1)'!$F$17)&amp;MONTH('7p(1)'!$F$17),RANK(A214,A$5:A$1060,1),"")</f>
        <v/>
      </c>
      <c r="G214" s="261" t="str">
        <f>IFERROR(RANK(F214,F:F,1)+COUNTIF($F$1:F213,F214),"")</f>
        <v/>
      </c>
    </row>
    <row r="215" spans="1:7">
      <c r="A215" s="256">
        <v>45110</v>
      </c>
      <c r="B215" s="257" t="s">
        <v>1587</v>
      </c>
      <c r="C215" s="258" t="s">
        <v>2216</v>
      </c>
      <c r="D215" s="300"/>
      <c r="E215" s="17">
        <f t="shared" si="3"/>
        <v>45110</v>
      </c>
      <c r="F215" s="261">
        <f>IF(YEAR(A215)&amp;MONTH(A215)=YEAR('7p(1)'!$F$17)&amp;MONTH('7p(1)'!$F$17),RANK(A215,A$5:A$1060,1),"")</f>
        <v>211</v>
      </c>
      <c r="G215" s="261">
        <f>IFERROR(RANK(F215,F:F,1)+COUNTIF($F$1:F214,F215),"")</f>
        <v>1</v>
      </c>
    </row>
    <row r="216" spans="1:7">
      <c r="A216" s="256">
        <v>45112</v>
      </c>
      <c r="B216" s="257" t="s">
        <v>1588</v>
      </c>
      <c r="C216" s="258" t="s">
        <v>2217</v>
      </c>
      <c r="D216" s="300"/>
      <c r="E216" s="17">
        <f t="shared" si="3"/>
        <v>45112</v>
      </c>
      <c r="F216" s="261">
        <f>IF(YEAR(A216)&amp;MONTH(A216)=YEAR('7p(1)'!$F$17)&amp;MONTH('7p(1)'!$F$17),RANK(A216,A$5:A$1060,1),"")</f>
        <v>212</v>
      </c>
      <c r="G216" s="261">
        <f>IFERROR(RANK(F216,F:F,1)+COUNTIF($F$1:F215,F216),"")</f>
        <v>2</v>
      </c>
    </row>
    <row r="217" spans="1:7">
      <c r="A217" s="256">
        <v>45113</v>
      </c>
      <c r="B217" s="257" t="s">
        <v>1589</v>
      </c>
      <c r="C217" s="258" t="s">
        <v>2218</v>
      </c>
      <c r="D217" s="300"/>
      <c r="E217" s="17">
        <f t="shared" si="3"/>
        <v>45113</v>
      </c>
      <c r="F217" s="261">
        <f>IF(YEAR(A217)&amp;MONTH(A217)=YEAR('7p(1)'!$F$17)&amp;MONTH('7p(1)'!$F$17),RANK(A217,A$5:A$1060,1),"")</f>
        <v>213</v>
      </c>
      <c r="G217" s="261">
        <f>IFERROR(RANK(F217,F:F,1)+COUNTIF($F$1:F216,F217),"")</f>
        <v>3</v>
      </c>
    </row>
    <row r="218" spans="1:7">
      <c r="A218" s="256">
        <v>45118</v>
      </c>
      <c r="B218" s="257" t="s">
        <v>1590</v>
      </c>
      <c r="C218" s="258" t="s">
        <v>2219</v>
      </c>
      <c r="D218" s="300"/>
      <c r="E218" s="17">
        <f t="shared" si="3"/>
        <v>45118</v>
      </c>
      <c r="F218" s="261">
        <f>IF(YEAR(A218)&amp;MONTH(A218)=YEAR('7p(1)'!$F$17)&amp;MONTH('7p(1)'!$F$17),RANK(A218,A$5:A$1060,1),"")</f>
        <v>214</v>
      </c>
      <c r="G218" s="261">
        <f>IFERROR(RANK(F218,F:F,1)+COUNTIF($F$1:F217,F218),"")</f>
        <v>4</v>
      </c>
    </row>
    <row r="219" spans="1:7">
      <c r="A219" s="256">
        <v>45124</v>
      </c>
      <c r="B219" s="257" t="s">
        <v>1591</v>
      </c>
      <c r="C219" s="258" t="s">
        <v>2220</v>
      </c>
      <c r="D219" s="300"/>
      <c r="E219" s="17">
        <f t="shared" si="3"/>
        <v>45124</v>
      </c>
      <c r="F219" s="261">
        <f>IF(YEAR(A219)&amp;MONTH(A219)=YEAR('7p(1)'!$F$17)&amp;MONTH('7p(1)'!$F$17),RANK(A219,A$5:A$1060,1),"")</f>
        <v>215</v>
      </c>
      <c r="G219" s="261">
        <f>IFERROR(RANK(F219,F:F,1)+COUNTIF($F$1:F218,F219),"")</f>
        <v>5</v>
      </c>
    </row>
    <row r="220" spans="1:7">
      <c r="A220" s="256">
        <v>45125</v>
      </c>
      <c r="B220" s="257" t="s">
        <v>1592</v>
      </c>
      <c r="C220" s="258" t="s">
        <v>2221</v>
      </c>
      <c r="D220" s="300"/>
      <c r="E220" s="17">
        <f t="shared" si="3"/>
        <v>45125</v>
      </c>
      <c r="F220" s="261">
        <f>IF(YEAR(A220)&amp;MONTH(A220)=YEAR('7p(1)'!$F$17)&amp;MONTH('7p(1)'!$F$17),RANK(A220,A$5:A$1060,1),"")</f>
        <v>216</v>
      </c>
      <c r="G220" s="261">
        <f>IFERROR(RANK(F220,F:F,1)+COUNTIF($F$1:F219,F220),"")</f>
        <v>6</v>
      </c>
    </row>
    <row r="221" spans="1:7">
      <c r="A221" s="256">
        <v>45127</v>
      </c>
      <c r="B221" s="257" t="s">
        <v>1593</v>
      </c>
      <c r="C221" s="258" t="s">
        <v>2222</v>
      </c>
      <c r="D221" s="300"/>
      <c r="E221" s="17">
        <f t="shared" si="3"/>
        <v>45127</v>
      </c>
      <c r="F221" s="261">
        <f>IF(YEAR(A221)&amp;MONTH(A221)=YEAR('7p(1)'!$F$17)&amp;MONTH('7p(1)'!$F$17),RANK(A221,A$5:A$1060,1),"")</f>
        <v>217</v>
      </c>
      <c r="G221" s="261">
        <f>IFERROR(RANK(F221,F:F,1)+COUNTIF($F$1:F220,F221),"")</f>
        <v>7</v>
      </c>
    </row>
    <row r="222" spans="1:7">
      <c r="A222" s="256">
        <v>45128</v>
      </c>
      <c r="B222" s="257" t="s">
        <v>1594</v>
      </c>
      <c r="C222" s="258" t="s">
        <v>2223</v>
      </c>
      <c r="D222" s="300"/>
      <c r="E222" s="17">
        <f t="shared" si="3"/>
        <v>45128</v>
      </c>
      <c r="F222" s="261">
        <f>IF(YEAR(A222)&amp;MONTH(A222)=YEAR('7p(1)'!$F$17)&amp;MONTH('7p(1)'!$F$17),RANK(A222,A$5:A$1060,1),"")</f>
        <v>218</v>
      </c>
      <c r="G222" s="261">
        <f>IFERROR(RANK(F222,F:F,1)+COUNTIF($F$1:F221,F222),"")</f>
        <v>8</v>
      </c>
    </row>
    <row r="223" spans="1:7">
      <c r="A223" s="256">
        <v>45133</v>
      </c>
      <c r="B223" s="257" t="s">
        <v>2213</v>
      </c>
      <c r="C223" s="258" t="s">
        <v>2224</v>
      </c>
      <c r="D223" s="300" t="s">
        <v>1182</v>
      </c>
      <c r="E223" s="17">
        <f t="shared" si="3"/>
        <v>45133</v>
      </c>
      <c r="F223" s="261">
        <f>IF(YEAR(A223)&amp;MONTH(A223)=YEAR('7p(1)'!$F$17)&amp;MONTH('7p(1)'!$F$17),RANK(A223,A$5:A$1060,1),"")</f>
        <v>219</v>
      </c>
      <c r="G223" s="261">
        <f>IFERROR(RANK(F223,F:F,1)+COUNTIF($F$1:F222,F223),"")</f>
        <v>9</v>
      </c>
    </row>
    <row r="224" spans="1:7">
      <c r="A224" s="256">
        <v>45133</v>
      </c>
      <c r="B224" s="115" t="s">
        <v>2215</v>
      </c>
      <c r="C224" s="258" t="s">
        <v>2225</v>
      </c>
      <c r="D224" s="300"/>
      <c r="E224" s="17">
        <f>A224</f>
        <v>45133</v>
      </c>
      <c r="F224" s="261">
        <f>IF(YEAR(A224)&amp;MONTH(A224)=YEAR('7p(1)'!$F$17)&amp;MONTH('7p(1)'!$F$17),RANK(A224,A$5:A$1060,1),"")</f>
        <v>219</v>
      </c>
      <c r="G224" s="261">
        <f>IFERROR(RANK(F224,F:F,1)+COUNTIF($F$1:F223,F224),"")</f>
        <v>10</v>
      </c>
    </row>
    <row r="225" spans="1:7">
      <c r="A225" s="256">
        <v>45135</v>
      </c>
      <c r="B225" s="257" t="s">
        <v>1595</v>
      </c>
      <c r="C225" s="258" t="s">
        <v>2226</v>
      </c>
      <c r="D225" s="300"/>
      <c r="E225" s="17">
        <f>A225</f>
        <v>45135</v>
      </c>
      <c r="F225" s="261">
        <f>IF(YEAR(A225)&amp;MONTH(A225)=YEAR('7p(1)'!$F$17)&amp;MONTH('7p(1)'!$F$17),RANK(A225,A$5:A$1060,1),"")</f>
        <v>221</v>
      </c>
      <c r="G225" s="261">
        <f>IFERROR(RANK(F225,F:F,1)+COUNTIF($F$1:F224,F225),"")</f>
        <v>11</v>
      </c>
    </row>
    <row r="226" spans="1:7">
      <c r="A226" s="256"/>
      <c r="B226" s="257"/>
      <c r="C226" s="258" t="s">
        <v>388</v>
      </c>
      <c r="D226" s="300"/>
      <c r="E226" s="17">
        <f t="shared" si="3"/>
        <v>0</v>
      </c>
      <c r="F226" s="261" t="str">
        <f>IF(YEAR(A226)&amp;MONTH(A226)=YEAR('7p(1)'!$F$17)&amp;MONTH('7p(1)'!$F$17),RANK(A226,A$5:A$1060,1),"")</f>
        <v/>
      </c>
      <c r="G226" s="261" t="str">
        <f>IFERROR(RANK(F226,F:F,1)+COUNTIF($F$1:F225,F226),"")</f>
        <v/>
      </c>
    </row>
    <row r="227" spans="1:7">
      <c r="A227" s="256"/>
      <c r="B227" s="257"/>
      <c r="C227" s="258" t="s">
        <v>388</v>
      </c>
      <c r="D227" s="300"/>
      <c r="E227" s="17">
        <f t="shared" si="3"/>
        <v>0</v>
      </c>
      <c r="F227" s="261" t="str">
        <f>IF(YEAR(A227)&amp;MONTH(A227)=YEAR('7p(1)'!$F$17)&amp;MONTH('7p(1)'!$F$17),RANK(A227,A$5:A$1060,1),"")</f>
        <v/>
      </c>
      <c r="G227" s="261" t="str">
        <f>IFERROR(RANK(F227,F:F,1)+COUNTIF($F$1:F226,F227),"")</f>
        <v/>
      </c>
    </row>
    <row r="228" spans="1:7">
      <c r="A228" s="256"/>
      <c r="B228" s="257"/>
      <c r="C228" s="258" t="s">
        <v>388</v>
      </c>
      <c r="D228" s="300"/>
      <c r="E228" s="17">
        <f t="shared" si="3"/>
        <v>0</v>
      </c>
      <c r="F228" s="261" t="str">
        <f>IF(YEAR(A228)&amp;MONTH(A228)=YEAR('7p(1)'!$F$17)&amp;MONTH('7p(1)'!$F$17),RANK(A228,A$5:A$1060,1),"")</f>
        <v/>
      </c>
      <c r="G228" s="261" t="str">
        <f>IFERROR(RANK(F228,F:F,1)+COUNTIF($F$1:F227,F228),"")</f>
        <v/>
      </c>
    </row>
    <row r="229" spans="1:7">
      <c r="A229" s="256"/>
      <c r="B229" s="257"/>
      <c r="C229" s="258" t="s">
        <v>388</v>
      </c>
      <c r="D229" s="300"/>
      <c r="E229" s="17">
        <f t="shared" si="3"/>
        <v>0</v>
      </c>
      <c r="F229" s="261" t="str">
        <f>IF(YEAR(A229)&amp;MONTH(A229)=YEAR('7p(1)'!$F$17)&amp;MONTH('7p(1)'!$F$17),RANK(A229,A$5:A$1060,1),"")</f>
        <v/>
      </c>
      <c r="G229" s="261" t="str">
        <f>IFERROR(RANK(F229,F:F,1)+COUNTIF($F$1:F228,F229),"")</f>
        <v/>
      </c>
    </row>
    <row r="230" spans="1:7">
      <c r="A230" s="256"/>
      <c r="B230" s="257"/>
      <c r="C230" s="258" t="s">
        <v>388</v>
      </c>
      <c r="D230" s="300"/>
      <c r="E230" s="17">
        <f t="shared" si="3"/>
        <v>0</v>
      </c>
      <c r="F230" s="261" t="str">
        <f>IF(YEAR(A230)&amp;MONTH(A230)=YEAR('7p(1)'!$F$17)&amp;MONTH('7p(1)'!$F$17),RANK(A230,A$5:A$1060,1),"")</f>
        <v/>
      </c>
      <c r="G230" s="261" t="str">
        <f>IFERROR(RANK(F230,F:F,1)+COUNTIF($F$1:F229,F230),"")</f>
        <v/>
      </c>
    </row>
    <row r="231" spans="1:7">
      <c r="A231" s="256"/>
      <c r="B231" s="257"/>
      <c r="C231" s="258" t="s">
        <v>388</v>
      </c>
      <c r="D231" s="300"/>
      <c r="E231" s="17">
        <f>A231</f>
        <v>0</v>
      </c>
      <c r="F231" s="261" t="str">
        <f>IF(YEAR(A231)&amp;MONTH(A231)=YEAR('7p(1)'!$F$17)&amp;MONTH('7p(1)'!$F$17),RANK(A231,A$5:A$1060,1),"")</f>
        <v/>
      </c>
      <c r="G231" s="261" t="str">
        <f>IFERROR(RANK(F231,F:F,1)+COUNTIF($F$1:F230,F231),"")</f>
        <v/>
      </c>
    </row>
    <row r="232" spans="1:7" ht="18" thickBot="1">
      <c r="A232" s="256"/>
      <c r="B232" s="260"/>
      <c r="C232" s="258" t="s">
        <v>388</v>
      </c>
      <c r="D232" s="300"/>
      <c r="E232" s="17">
        <f>A232</f>
        <v>0</v>
      </c>
      <c r="F232" s="261" t="str">
        <f>IF(YEAR(A232)&amp;MONTH(A232)=YEAR('7p(1)'!$F$17)&amp;MONTH('7p(1)'!$F$17),RANK(A232,A$5:A$1060,1),"")</f>
        <v/>
      </c>
      <c r="G232" s="261" t="str">
        <f>IFERROR(RANK(F232,F:F,1)+COUNTIF($F$1:F231,F232),"")</f>
        <v/>
      </c>
    </row>
    <row r="233" spans="1:7">
      <c r="F233" s="261" t="str">
        <f>IF(YEAR(A233)&amp;MONTH(A233)=YEAR('7p(1)'!$F$17)&amp;MONTH('7p(1)'!$F$17),RANK(A233,A$5:A$1060,1),"")</f>
        <v/>
      </c>
      <c r="G233" s="261" t="str">
        <f>IFERROR(RANK(F233,F:F,1)+COUNTIF($F$1:F232,F233),"")</f>
        <v/>
      </c>
    </row>
    <row r="234" spans="1:7">
      <c r="F234" s="261" t="str">
        <f>IF(YEAR(A234)&amp;MONTH(A234)=YEAR('7p(1)'!$F$17)&amp;MONTH('7p(1)'!$F$17),RANK(A234,A$5:A$1060,1),"")</f>
        <v/>
      </c>
      <c r="G234" s="261" t="str">
        <f>IFERROR(RANK(F234,F:F,1)+COUNTIF($F$1:F233,F234),"")</f>
        <v/>
      </c>
    </row>
    <row r="235" spans="1:7">
      <c r="F235" s="261" t="str">
        <f>IF(YEAR(A235)&amp;MONTH(A235)=YEAR('7p(1)'!$F$17)&amp;MONTH('7p(1)'!$F$17),RANK(A235,A$5:A$1060,1),"")</f>
        <v/>
      </c>
      <c r="G235" s="261" t="str">
        <f>IFERROR(RANK(F235,F:F,1)+COUNTIF($F$1:F234,F235),"")</f>
        <v/>
      </c>
    </row>
    <row r="236" spans="1:7">
      <c r="F236" s="261" t="str">
        <f>IF(YEAR(A236)&amp;MONTH(A236)=YEAR('7p(1)'!$F$17)&amp;MONTH('7p(1)'!$F$17),RANK(A236,A$5:A$1060,1),"")</f>
        <v/>
      </c>
      <c r="G236" s="261" t="str">
        <f>IFERROR(RANK(F236,F:F,1)+COUNTIF($F$1:F235,F236),"")</f>
        <v/>
      </c>
    </row>
    <row r="237" spans="1:7">
      <c r="F237" s="261" t="str">
        <f>IF(YEAR(A237)&amp;MONTH(A237)=YEAR('7p(1)'!$F$17)&amp;MONTH('7p(1)'!$F$17),RANK(A237,A$5:A$1060,1),"")</f>
        <v/>
      </c>
      <c r="G237" s="261" t="str">
        <f>IFERROR(RANK(F237,F:F,1)+COUNTIF($F$1:F236,F237),"")</f>
        <v/>
      </c>
    </row>
    <row r="238" spans="1:7">
      <c r="F238" s="261" t="str">
        <f>IF(YEAR(A238)&amp;MONTH(A238)=YEAR('7p(1)'!$F$17)&amp;MONTH('7p(1)'!$F$17),RANK(A238,A$5:A$1060,1),"")</f>
        <v/>
      </c>
      <c r="G238" s="261" t="str">
        <f>IFERROR(RANK(F238,F:F,1)+COUNTIF($F$1:F237,F238),"")</f>
        <v/>
      </c>
    </row>
    <row r="239" spans="1:7">
      <c r="F239" s="261" t="str">
        <f>IF(YEAR(A239)&amp;MONTH(A239)=YEAR('7p(1)'!$F$17)&amp;MONTH('7p(1)'!$F$17),RANK(A239,A$5:A$1060,1),"")</f>
        <v/>
      </c>
      <c r="G239" s="261" t="str">
        <f>IFERROR(RANK(F239,F:F,1)+COUNTIF($F$1:F238,F239),"")</f>
        <v/>
      </c>
    </row>
    <row r="240" spans="1:7">
      <c r="F240" s="261" t="str">
        <f>IF(YEAR(A240)&amp;MONTH(A240)=YEAR('7p(1)'!$F$17)&amp;MONTH('7p(1)'!$F$17),RANK(A240,A$5:A$1060,1),"")</f>
        <v/>
      </c>
      <c r="G240" s="261" t="str">
        <f>IFERROR(RANK(F240,F:F,1)+COUNTIF($F$1:F239,F240),"")</f>
        <v/>
      </c>
    </row>
    <row r="241" spans="6:7">
      <c r="F241" s="261" t="str">
        <f>IF(YEAR(A241)&amp;MONTH(A241)=YEAR('7p(1)'!$F$17)&amp;MONTH('7p(1)'!$F$17),RANK(A241,A$5:A$1060,1),"")</f>
        <v/>
      </c>
      <c r="G241" s="261" t="str">
        <f>IFERROR(RANK(F241,F:F,1)+COUNTIF($F$1:F240,F241),"")</f>
        <v/>
      </c>
    </row>
    <row r="242" spans="6:7">
      <c r="F242" s="261" t="str">
        <f>IF(YEAR(A242)&amp;MONTH(A242)=YEAR('7p(1)'!$F$17)&amp;MONTH('7p(1)'!$F$17),RANK(A242,A$5:A$1060,1),"")</f>
        <v/>
      </c>
      <c r="G242" s="261" t="str">
        <f>IFERROR(RANK(F242,F:F,1)+COUNTIF($F$1:F241,F242),"")</f>
        <v/>
      </c>
    </row>
    <row r="243" spans="6:7">
      <c r="F243" s="261" t="str">
        <f>IF(YEAR(A243)&amp;MONTH(A243)=YEAR('7p(1)'!$F$17)&amp;MONTH('7p(1)'!$F$17),RANK(A243,A$5:A$1060,1),"")</f>
        <v/>
      </c>
      <c r="G243" s="261" t="str">
        <f>IFERROR(RANK(F243,F:F,1)+COUNTIF($F$1:F242,F243),"")</f>
        <v/>
      </c>
    </row>
    <row r="244" spans="6:7">
      <c r="F244" s="261" t="str">
        <f>IF(YEAR(A244)&amp;MONTH(A244)=YEAR('7p(1)'!$F$17)&amp;MONTH('7p(1)'!$F$17),RANK(A244,A$5:A$1060,1),"")</f>
        <v/>
      </c>
      <c r="G244" s="261" t="str">
        <f>IFERROR(RANK(F244,F:F,1)+COUNTIF($F$1:F243,F244),"")</f>
        <v/>
      </c>
    </row>
    <row r="245" spans="6:7">
      <c r="F245" s="261" t="str">
        <f>IF(YEAR(A245)&amp;MONTH(A245)=YEAR('7p(1)'!$F$17)&amp;MONTH('7p(1)'!$F$17),RANK(A245,A$5:A$1060,1),"")</f>
        <v/>
      </c>
      <c r="G245" s="261" t="str">
        <f>IFERROR(RANK(F245,F:F,1)+COUNTIF($F$1:F244,F245),"")</f>
        <v/>
      </c>
    </row>
    <row r="246" spans="6:7">
      <c r="F246" s="261" t="str">
        <f>IF(YEAR(A246)&amp;MONTH(A246)=YEAR('7p(1)'!$F$17)&amp;MONTH('7p(1)'!$F$17),RANK(A246,A$5:A$1060,1),"")</f>
        <v/>
      </c>
      <c r="G246" s="261" t="str">
        <f>IFERROR(RANK(F246,F:F,1)+COUNTIF($F$1:F245,F246),"")</f>
        <v/>
      </c>
    </row>
    <row r="247" spans="6:7">
      <c r="F247" s="261" t="str">
        <f>IF(YEAR(A247)&amp;MONTH(A247)=YEAR('7p(1)'!$F$17)&amp;MONTH('7p(1)'!$F$17),RANK(A247,A$5:A$1060,1),"")</f>
        <v/>
      </c>
      <c r="G247" s="261" t="str">
        <f>IFERROR(RANK(F247,F:F,1)+COUNTIF($F$1:F246,F247),"")</f>
        <v/>
      </c>
    </row>
    <row r="248" spans="6:7">
      <c r="F248" s="261" t="str">
        <f>IF(YEAR(A248)&amp;MONTH(A248)=YEAR('7p(1)'!$F$17)&amp;MONTH('7p(1)'!$F$17),RANK(A248,A$5:A$1060,1),"")</f>
        <v/>
      </c>
      <c r="G248" s="261" t="str">
        <f>IFERROR(RANK(F248,F:F,1)+COUNTIF($F$1:F247,F248),"")</f>
        <v/>
      </c>
    </row>
    <row r="249" spans="6:7">
      <c r="F249" s="261" t="str">
        <f>IF(YEAR(A249)&amp;MONTH(A249)=YEAR('7p(1)'!$F$17)&amp;MONTH('7p(1)'!$F$17),RANK(A249,A$5:A$1060,1),"")</f>
        <v/>
      </c>
      <c r="G249" s="261" t="str">
        <f>IFERROR(RANK(F249,F:F,1)+COUNTIF($F$1:F248,F249),"")</f>
        <v/>
      </c>
    </row>
    <row r="250" spans="6:7">
      <c r="F250" s="261" t="str">
        <f>IF(YEAR(A250)&amp;MONTH(A250)=YEAR('7p(1)'!$F$17)&amp;MONTH('7p(1)'!$F$17),RANK(A250,A$5:A$1060,1),"")</f>
        <v/>
      </c>
      <c r="G250" s="261" t="str">
        <f>IFERROR(RANK(F250,F:F,1)+COUNTIF($F$1:F249,F250),"")</f>
        <v/>
      </c>
    </row>
    <row r="251" spans="6:7">
      <c r="F251" s="261" t="str">
        <f>IF(YEAR(A251)&amp;MONTH(A251)=YEAR('7p(1)'!$F$17)&amp;MONTH('7p(1)'!$F$17),RANK(A251,A$5:A$1060,1),"")</f>
        <v/>
      </c>
      <c r="G251" s="261" t="str">
        <f>IFERROR(RANK(F251,F:F,1)+COUNTIF($F$1:F250,F251),"")</f>
        <v/>
      </c>
    </row>
    <row r="252" spans="6:7">
      <c r="F252" s="261" t="str">
        <f>IF(YEAR(A252)&amp;MONTH(A252)=YEAR('7p(1)'!$F$17)&amp;MONTH('7p(1)'!$F$17),RANK(A252,A$5:A$1060,1),"")</f>
        <v/>
      </c>
      <c r="G252" s="261" t="str">
        <f>IFERROR(RANK(F252,F:F,1)+COUNTIF($F$1:F251,F252),"")</f>
        <v/>
      </c>
    </row>
    <row r="253" spans="6:7">
      <c r="F253" s="261" t="str">
        <f>IF(YEAR(A253)&amp;MONTH(A253)=YEAR('7p(1)'!$F$17)&amp;MONTH('7p(1)'!$F$17),RANK(A253,A$5:A$1060,1),"")</f>
        <v/>
      </c>
      <c r="G253" s="261" t="str">
        <f>IFERROR(RANK(F253,F:F,1)+COUNTIF($F$1:F252,F253),"")</f>
        <v/>
      </c>
    </row>
    <row r="254" spans="6:7">
      <c r="F254" s="261" t="str">
        <f>IF(YEAR(A254)&amp;MONTH(A254)=YEAR('7p(1)'!$F$17)&amp;MONTH('7p(1)'!$F$17),RANK(A254,A$5:A$1060,1),"")</f>
        <v/>
      </c>
      <c r="G254" s="261" t="str">
        <f>IFERROR(RANK(F254,F:F,1)+COUNTIF($F$1:F253,F254),"")</f>
        <v/>
      </c>
    </row>
    <row r="255" spans="6:7">
      <c r="F255" s="261" t="str">
        <f>IF(YEAR(A255)&amp;MONTH(A255)=YEAR('7p(1)'!$F$17)&amp;MONTH('7p(1)'!$F$17),RANK(A255,A$5:A$1060,1),"")</f>
        <v/>
      </c>
      <c r="G255" s="261" t="str">
        <f>IFERROR(RANK(F255,F:F,1)+COUNTIF($F$1:F254,F255),"")</f>
        <v/>
      </c>
    </row>
    <row r="256" spans="6:7">
      <c r="F256" s="261" t="str">
        <f>IF(YEAR(A256)&amp;MONTH(A256)=YEAR('7p(1)'!$F$17)&amp;MONTH('7p(1)'!$F$17),RANK(A256,A$5:A$1060,1),"")</f>
        <v/>
      </c>
      <c r="G256" s="261" t="str">
        <f>IFERROR(RANK(F256,F:F,1)+COUNTIF($F$1:F255,F256),"")</f>
        <v/>
      </c>
    </row>
    <row r="257" spans="6:7">
      <c r="F257" s="261" t="str">
        <f>IF(YEAR(A257)&amp;MONTH(A257)=YEAR('7p(1)'!$F$17)&amp;MONTH('7p(1)'!$F$17),RANK(A257,A$5:A$1060,1),"")</f>
        <v/>
      </c>
      <c r="G257" s="261" t="str">
        <f>IFERROR(RANK(F257,F:F,1)+COUNTIF($F$1:F256,F257),"")</f>
        <v/>
      </c>
    </row>
    <row r="258" spans="6:7">
      <c r="F258" s="261" t="str">
        <f>IF(YEAR(A258)&amp;MONTH(A258)=YEAR('7p(1)'!$F$17)&amp;MONTH('7p(1)'!$F$17),RANK(A258,A$5:A$1060,1),"")</f>
        <v/>
      </c>
      <c r="G258" s="261" t="str">
        <f>IFERROR(RANK(F258,F:F,1)+COUNTIF($F$1:F257,F258),"")</f>
        <v/>
      </c>
    </row>
    <row r="259" spans="6:7">
      <c r="F259" s="261" t="str">
        <f>IF(YEAR(A259)&amp;MONTH(A259)=YEAR('7p(1)'!$F$17)&amp;MONTH('7p(1)'!$F$17),RANK(A259,A$5:A$1060,1),"")</f>
        <v/>
      </c>
      <c r="G259" s="261" t="str">
        <f>IFERROR(RANK(F259,F:F,1)+COUNTIF($F$1:F258,F259),"")</f>
        <v/>
      </c>
    </row>
    <row r="260" spans="6:7">
      <c r="F260" s="261" t="str">
        <f>IF(YEAR(A260)&amp;MONTH(A260)=YEAR('7p(1)'!$F$17)&amp;MONTH('7p(1)'!$F$17),RANK(A260,A$5:A$1060,1),"")</f>
        <v/>
      </c>
      <c r="G260" s="261" t="str">
        <f>IFERROR(RANK(F260,F:F,1)+COUNTIF($F$1:F259,F260),"")</f>
        <v/>
      </c>
    </row>
    <row r="261" spans="6:7">
      <c r="F261" s="261" t="str">
        <f>IF(YEAR(A261)&amp;MONTH(A261)=YEAR('7p(1)'!$F$17)&amp;MONTH('7p(1)'!$F$17),RANK(A261,A$5:A$1060,1),"")</f>
        <v/>
      </c>
      <c r="G261" s="261" t="str">
        <f>IFERROR(RANK(F261,F:F,1)+COUNTIF($F$1:F260,F261),"")</f>
        <v/>
      </c>
    </row>
    <row r="262" spans="6:7">
      <c r="F262" s="261" t="str">
        <f>IF(YEAR(A262)&amp;MONTH(A262)=YEAR('7p(1)'!$F$17)&amp;MONTH('7p(1)'!$F$17),RANK(A262,A$5:A$1060,1),"")</f>
        <v/>
      </c>
      <c r="G262" s="261" t="str">
        <f>IFERROR(RANK(F262,F:F,1)+COUNTIF($F$1:F261,F262),"")</f>
        <v/>
      </c>
    </row>
    <row r="263" spans="6:7">
      <c r="F263" s="261" t="str">
        <f>IF(YEAR(A263)&amp;MONTH(A263)=YEAR('7p(1)'!$F$17)&amp;MONTH('7p(1)'!$F$17),RANK(A263,A$5:A$1060,1),"")</f>
        <v/>
      </c>
      <c r="G263" s="261" t="str">
        <f>IFERROR(RANK(F263,F:F,1)+COUNTIF($F$1:F262,F263),"")</f>
        <v/>
      </c>
    </row>
    <row r="264" spans="6:7">
      <c r="F264" s="261" t="str">
        <f>IF(YEAR(A264)&amp;MONTH(A264)=YEAR('7p(1)'!$F$17)&amp;MONTH('7p(1)'!$F$17),RANK(A264,A$5:A$1060,1),"")</f>
        <v/>
      </c>
      <c r="G264" s="261" t="str">
        <f>IFERROR(RANK(F264,F:F,1)+COUNTIF($F$1:F263,F264),"")</f>
        <v/>
      </c>
    </row>
    <row r="265" spans="6:7">
      <c r="F265" s="261" t="str">
        <f>IF(YEAR(A265)&amp;MONTH(A265)=YEAR('7p(1)'!$F$17)&amp;MONTH('7p(1)'!$F$17),RANK(A265,A$5:A$1060,1),"")</f>
        <v/>
      </c>
      <c r="G265" s="261" t="str">
        <f>IFERROR(RANK(F265,F:F,1)+COUNTIF($F$1:F264,F265),"")</f>
        <v/>
      </c>
    </row>
    <row r="266" spans="6:7">
      <c r="F266" s="261" t="str">
        <f>IF(YEAR(A266)&amp;MONTH(A266)=YEAR('7p(1)'!$F$17)&amp;MONTH('7p(1)'!$F$17),RANK(A266,A$5:A$1060,1),"")</f>
        <v/>
      </c>
      <c r="G266" s="261" t="str">
        <f>IFERROR(RANK(F266,F:F,1)+COUNTIF($F$1:F265,F266),"")</f>
        <v/>
      </c>
    </row>
    <row r="267" spans="6:7">
      <c r="F267" s="261" t="str">
        <f>IF(YEAR(A267)&amp;MONTH(A267)=YEAR('7p(1)'!$F$17)&amp;MONTH('7p(1)'!$F$17),RANK(A267,A$5:A$1060,1),"")</f>
        <v/>
      </c>
      <c r="G267" s="261" t="str">
        <f>IFERROR(RANK(F267,F:F,1)+COUNTIF($F$1:F266,F267),"")</f>
        <v/>
      </c>
    </row>
    <row r="268" spans="6:7">
      <c r="F268" s="261" t="str">
        <f>IF(YEAR(A268)&amp;MONTH(A268)=YEAR('7p(1)'!$F$17)&amp;MONTH('7p(1)'!$F$17),RANK(A268,A$5:A$1060,1),"")</f>
        <v/>
      </c>
      <c r="G268" s="261" t="str">
        <f>IFERROR(RANK(F268,F:F,1)+COUNTIF($F$1:F267,F268),"")</f>
        <v/>
      </c>
    </row>
    <row r="269" spans="6:7">
      <c r="F269" s="261" t="str">
        <f>IF(YEAR(A269)&amp;MONTH(A269)=YEAR('7p(1)'!$F$17)&amp;MONTH('7p(1)'!$F$17),RANK(A269,A$5:A$1060,1),"")</f>
        <v/>
      </c>
      <c r="G269" s="261" t="str">
        <f>IFERROR(RANK(F269,F:F,1)+COUNTIF($F$1:F268,F269),"")</f>
        <v/>
      </c>
    </row>
    <row r="270" spans="6:7">
      <c r="F270" s="261" t="str">
        <f>IF(YEAR(A270)&amp;MONTH(A270)=YEAR('7p(1)'!$F$17)&amp;MONTH('7p(1)'!$F$17),RANK(A270,A$5:A$1060,1),"")</f>
        <v/>
      </c>
      <c r="G270" s="261" t="str">
        <f>IFERROR(RANK(F270,F:F,1)+COUNTIF($F$1:F269,F270),"")</f>
        <v/>
      </c>
    </row>
    <row r="271" spans="6:7">
      <c r="F271" s="261" t="str">
        <f>IF(YEAR(A271)&amp;MONTH(A271)=YEAR('7p(1)'!$F$17)&amp;MONTH('7p(1)'!$F$17),RANK(A271,A$5:A$1060,1),"")</f>
        <v/>
      </c>
      <c r="G271" s="261" t="str">
        <f>IFERROR(RANK(F271,F:F,1)+COUNTIF($F$1:F270,F271),"")</f>
        <v/>
      </c>
    </row>
    <row r="272" spans="6:7">
      <c r="F272" s="261" t="str">
        <f>IF(YEAR(A272)&amp;MONTH(A272)=YEAR('7p(1)'!$F$17)&amp;MONTH('7p(1)'!$F$17),RANK(A272,A$5:A$1060,1),"")</f>
        <v/>
      </c>
      <c r="G272" s="261" t="str">
        <f>IFERROR(RANK(F272,F:F,1)+COUNTIF($F$1:F271,F272),"")</f>
        <v/>
      </c>
    </row>
    <row r="273" spans="6:7">
      <c r="F273" s="261" t="str">
        <f>IF(YEAR(A273)&amp;MONTH(A273)=YEAR('7p(1)'!$F$17)&amp;MONTH('7p(1)'!$F$17),RANK(A273,A$5:A$1060,1),"")</f>
        <v/>
      </c>
      <c r="G273" s="261" t="str">
        <f>IFERROR(RANK(F273,F:F,1)+COUNTIF($F$1:F272,F273),"")</f>
        <v/>
      </c>
    </row>
    <row r="274" spans="6:7">
      <c r="F274" s="261" t="str">
        <f>IF(YEAR(A274)&amp;MONTH(A274)=YEAR('7p(1)'!$F$17)&amp;MONTH('7p(1)'!$F$17),RANK(A274,A$5:A$1060,1),"")</f>
        <v/>
      </c>
      <c r="G274" s="261" t="str">
        <f>IFERROR(RANK(F274,F:F,1)+COUNTIF($F$1:F273,F274),"")</f>
        <v/>
      </c>
    </row>
    <row r="275" spans="6:7">
      <c r="F275" s="261" t="str">
        <f>IF(YEAR(A275)&amp;MONTH(A275)=YEAR('7p(1)'!$F$17)&amp;MONTH('7p(1)'!$F$17),RANK(A275,A$5:A$1060,1),"")</f>
        <v/>
      </c>
      <c r="G275" s="261" t="str">
        <f>IFERROR(RANK(F275,F:F,1)+COUNTIF($F$1:F274,F275),"")</f>
        <v/>
      </c>
    </row>
    <row r="276" spans="6:7">
      <c r="F276" s="261" t="str">
        <f>IF(YEAR(A276)&amp;MONTH(A276)=YEAR('7p(1)'!$F$17)&amp;MONTH('7p(1)'!$F$17),RANK(A276,A$5:A$1060,1),"")</f>
        <v/>
      </c>
      <c r="G276" s="261" t="str">
        <f>IFERROR(RANK(F276,F:F,1)+COUNTIF($F$1:F275,F276),"")</f>
        <v/>
      </c>
    </row>
    <row r="277" spans="6:7">
      <c r="F277" s="261" t="str">
        <f>IF(YEAR(A277)&amp;MONTH(A277)=YEAR('7p(1)'!$F$17)&amp;MONTH('7p(1)'!$F$17),RANK(A277,A$5:A$1060,1),"")</f>
        <v/>
      </c>
      <c r="G277" s="261" t="str">
        <f>IFERROR(RANK(F277,F:F,1)+COUNTIF($F$1:F276,F277),"")</f>
        <v/>
      </c>
    </row>
    <row r="278" spans="6:7">
      <c r="F278" s="261" t="str">
        <f>IF(YEAR(A278)&amp;MONTH(A278)=YEAR('7p(1)'!$F$17)&amp;MONTH('7p(1)'!$F$17),RANK(A278,A$5:A$1060,1),"")</f>
        <v/>
      </c>
      <c r="G278" s="261" t="str">
        <f>IFERROR(RANK(F278,F:F,1)+COUNTIF($F$1:F277,F278),"")</f>
        <v/>
      </c>
    </row>
    <row r="279" spans="6:7">
      <c r="F279" s="261" t="str">
        <f>IF(YEAR(A279)&amp;MONTH(A279)=YEAR('7p(1)'!$F$17)&amp;MONTH('7p(1)'!$F$17),RANK(A279,A$5:A$1060,1),"")</f>
        <v/>
      </c>
      <c r="G279" s="261" t="str">
        <f>IFERROR(RANK(F279,F:F,1)+COUNTIF($F$1:F278,F279),"")</f>
        <v/>
      </c>
    </row>
    <row r="280" spans="6:7">
      <c r="F280" s="261" t="str">
        <f>IF(YEAR(A280)&amp;MONTH(A280)=YEAR('7p(1)'!$F$17)&amp;MONTH('7p(1)'!$F$17),RANK(A280,A$5:A$1060,1),"")</f>
        <v/>
      </c>
      <c r="G280" s="261" t="str">
        <f>IFERROR(RANK(F280,F:F,1)+COUNTIF($F$1:F279,F280),"")</f>
        <v/>
      </c>
    </row>
    <row r="281" spans="6:7">
      <c r="F281" s="261" t="str">
        <f>IF(YEAR(A281)&amp;MONTH(A281)=YEAR('7p(1)'!$F$17)&amp;MONTH('7p(1)'!$F$17),RANK(A281,A$5:A$1060,1),"")</f>
        <v/>
      </c>
      <c r="G281" s="261" t="str">
        <f>IFERROR(RANK(F281,F:F,1)+COUNTIF($F$1:F280,F281),"")</f>
        <v/>
      </c>
    </row>
    <row r="282" spans="6:7">
      <c r="F282" s="261" t="str">
        <f>IF(YEAR(A282)&amp;MONTH(A282)=YEAR('7p(1)'!$F$17)&amp;MONTH('7p(1)'!$F$17),RANK(A282,A$5:A$1060,1),"")</f>
        <v/>
      </c>
      <c r="G282" s="261" t="str">
        <f>IFERROR(RANK(F282,F:F,1)+COUNTIF($F$1:F281,F282),"")</f>
        <v/>
      </c>
    </row>
    <row r="283" spans="6:7">
      <c r="F283" s="261" t="str">
        <f>IF(YEAR(A283)&amp;MONTH(A283)=YEAR('7p(1)'!$F$17)&amp;MONTH('7p(1)'!$F$17),RANK(A283,A$5:A$1060,1),"")</f>
        <v/>
      </c>
      <c r="G283" s="261" t="str">
        <f>IFERROR(RANK(F283,F:F,1)+COUNTIF($F$1:F282,F283),"")</f>
        <v/>
      </c>
    </row>
    <row r="284" spans="6:7">
      <c r="F284" s="261" t="str">
        <f>IF(YEAR(A284)&amp;MONTH(A284)=YEAR('7p(1)'!$F$17)&amp;MONTH('7p(1)'!$F$17),RANK(A284,A$5:A$1060,1),"")</f>
        <v/>
      </c>
      <c r="G284" s="261" t="str">
        <f>IFERROR(RANK(F284,F:F,1)+COUNTIF($F$1:F283,F284),"")</f>
        <v/>
      </c>
    </row>
    <row r="285" spans="6:7">
      <c r="F285" s="261" t="str">
        <f>IF(YEAR(A285)&amp;MONTH(A285)=YEAR('7p(1)'!$F$17)&amp;MONTH('7p(1)'!$F$17),RANK(A285,A$5:A$1060,1),"")</f>
        <v/>
      </c>
      <c r="G285" s="261" t="str">
        <f>IFERROR(RANK(F285,F:F,1)+COUNTIF($F$1:F284,F285),"")</f>
        <v/>
      </c>
    </row>
    <row r="286" spans="6:7">
      <c r="F286" s="261" t="str">
        <f>IF(YEAR(A286)&amp;MONTH(A286)=YEAR('7p(1)'!$F$17)&amp;MONTH('7p(1)'!$F$17),RANK(A286,A$5:A$1060,1),"")</f>
        <v/>
      </c>
      <c r="G286" s="261" t="str">
        <f>IFERROR(RANK(F286,F:F,1)+COUNTIF($F$1:F285,F286),"")</f>
        <v/>
      </c>
    </row>
    <row r="287" spans="6:7">
      <c r="F287" s="261" t="str">
        <f>IF(YEAR(A287)&amp;MONTH(A287)=YEAR('7p(1)'!$F$17)&amp;MONTH('7p(1)'!$F$17),RANK(A287,A$5:A$1060,1),"")</f>
        <v/>
      </c>
      <c r="G287" s="261" t="str">
        <f>IFERROR(RANK(F287,F:F,1)+COUNTIF($F$1:F286,F287),"")</f>
        <v/>
      </c>
    </row>
    <row r="288" spans="6:7">
      <c r="F288" s="261" t="str">
        <f>IF(YEAR(A288)&amp;MONTH(A288)=YEAR('7p(1)'!$F$17)&amp;MONTH('7p(1)'!$F$17),RANK(A288,A$5:A$1060,1),"")</f>
        <v/>
      </c>
      <c r="G288" s="261" t="str">
        <f>IFERROR(RANK(F288,F:F,1)+COUNTIF($F$1:F287,F288),"")</f>
        <v/>
      </c>
    </row>
    <row r="289" spans="6:7">
      <c r="F289" s="261" t="str">
        <f>IF(YEAR(A289)&amp;MONTH(A289)=YEAR('7p(1)'!$F$17)&amp;MONTH('7p(1)'!$F$17),RANK(A289,A$5:A$1060,1),"")</f>
        <v/>
      </c>
      <c r="G289" s="261" t="str">
        <f>IFERROR(RANK(F289,F:F,1)+COUNTIF($F$1:F288,F289),"")</f>
        <v/>
      </c>
    </row>
    <row r="290" spans="6:7">
      <c r="F290" s="261" t="str">
        <f>IF(YEAR(A290)&amp;MONTH(A290)=YEAR('7p(1)'!$F$17)&amp;MONTH('7p(1)'!$F$17),RANK(A290,A$5:A$1060,1),"")</f>
        <v/>
      </c>
      <c r="G290" s="261" t="str">
        <f>IFERROR(RANK(F290,F:F,1)+COUNTIF($F$1:F289,F290),"")</f>
        <v/>
      </c>
    </row>
    <row r="291" spans="6:7">
      <c r="F291" s="261" t="str">
        <f>IF(YEAR(A291)&amp;MONTH(A291)=YEAR('7p(1)'!$F$17)&amp;MONTH('7p(1)'!$F$17),RANK(A291,A$5:A$1060,1),"")</f>
        <v/>
      </c>
      <c r="G291" s="261" t="str">
        <f>IFERROR(RANK(F291,F:F,1)+COUNTIF($F$1:F290,F291),"")</f>
        <v/>
      </c>
    </row>
    <row r="292" spans="6:7">
      <c r="F292" s="261" t="str">
        <f>IF(YEAR(A292)&amp;MONTH(A292)=YEAR('7p(1)'!$F$17)&amp;MONTH('7p(1)'!$F$17),RANK(A292,A$5:A$1060,1),"")</f>
        <v/>
      </c>
      <c r="G292" s="261" t="str">
        <f>IFERROR(RANK(F292,F:F,1)+COUNTIF($F$1:F291,F292),"")</f>
        <v/>
      </c>
    </row>
    <row r="293" spans="6:7">
      <c r="F293" s="261" t="str">
        <f>IF(YEAR(A293)&amp;MONTH(A293)=YEAR('7p(1)'!$F$17)&amp;MONTH('7p(1)'!$F$17),RANK(A293,A$5:A$1060,1),"")</f>
        <v/>
      </c>
      <c r="G293" s="261" t="str">
        <f>IFERROR(RANK(F293,F:F,1)+COUNTIF($F$1:F292,F293),"")</f>
        <v/>
      </c>
    </row>
    <row r="294" spans="6:7">
      <c r="F294" s="261" t="str">
        <f>IF(YEAR(A294)&amp;MONTH(A294)=YEAR('7p(1)'!$F$17)&amp;MONTH('7p(1)'!$F$17),RANK(A294,A$5:A$1060,1),"")</f>
        <v/>
      </c>
      <c r="G294" s="261" t="str">
        <f>IFERROR(RANK(F294,F:F,1)+COUNTIF($F$1:F293,F294),"")</f>
        <v/>
      </c>
    </row>
    <row r="295" spans="6:7">
      <c r="F295" s="261" t="str">
        <f>IF(YEAR(A295)&amp;MONTH(A295)=YEAR('7p(1)'!$F$17)&amp;MONTH('7p(1)'!$F$17),RANK(A295,A$5:A$1060,1),"")</f>
        <v/>
      </c>
      <c r="G295" s="261" t="str">
        <f>IFERROR(RANK(F295,F:F,1)+COUNTIF($F$1:F294,F295),"")</f>
        <v/>
      </c>
    </row>
    <row r="296" spans="6:7">
      <c r="F296" s="261" t="str">
        <f>IF(YEAR(A296)&amp;MONTH(A296)=YEAR('7p(1)'!$F$17)&amp;MONTH('7p(1)'!$F$17),RANK(A296,A$5:A$1060,1),"")</f>
        <v/>
      </c>
      <c r="G296" s="261" t="str">
        <f>IFERROR(RANK(F296,F:F,1)+COUNTIF($F$1:F295,F296),"")</f>
        <v/>
      </c>
    </row>
    <row r="297" spans="6:7">
      <c r="F297" s="261" t="str">
        <f>IF(YEAR(A297)&amp;MONTH(A297)=YEAR('7p(1)'!$F$17)&amp;MONTH('7p(1)'!$F$17),RANK(A297,A$5:A$1060,1),"")</f>
        <v/>
      </c>
      <c r="G297" s="261" t="str">
        <f>IFERROR(RANK(F297,F:F,1)+COUNTIF($F$1:F296,F297),"")</f>
        <v/>
      </c>
    </row>
    <row r="298" spans="6:7">
      <c r="F298" s="261" t="str">
        <f>IF(YEAR(A298)&amp;MONTH(A298)=YEAR('7p(1)'!$F$17)&amp;MONTH('7p(1)'!$F$17),RANK(A298,A$5:A$1060,1),"")</f>
        <v/>
      </c>
      <c r="G298" s="261" t="str">
        <f>IFERROR(RANK(F298,F:F,1)+COUNTIF($F$1:F297,F298),"")</f>
        <v/>
      </c>
    </row>
    <row r="299" spans="6:7">
      <c r="F299" s="261" t="str">
        <f>IF(YEAR(A299)&amp;MONTH(A299)=YEAR('7p(1)'!$F$17)&amp;MONTH('7p(1)'!$F$17),RANK(A299,A$5:A$1060,1),"")</f>
        <v/>
      </c>
      <c r="G299" s="261" t="str">
        <f>IFERROR(RANK(F299,F:F,1)+COUNTIF($F$1:F298,F299),"")</f>
        <v/>
      </c>
    </row>
    <row r="300" spans="6:7">
      <c r="F300" s="261" t="str">
        <f>IF(YEAR(A300)&amp;MONTH(A300)=YEAR('7p(1)'!$F$17)&amp;MONTH('7p(1)'!$F$17),RANK(A300,A$5:A$1060,1),"")</f>
        <v/>
      </c>
      <c r="G300" s="261" t="str">
        <f>IFERROR(RANK(F300,F:F,1)+COUNTIF($F$1:F299,F300),"")</f>
        <v/>
      </c>
    </row>
    <row r="301" spans="6:7">
      <c r="F301" s="261" t="str">
        <f>IF(YEAR(A301)&amp;MONTH(A301)=YEAR('7p(1)'!$F$17)&amp;MONTH('7p(1)'!$F$17),RANK(A301,A$5:A$1060,1),"")</f>
        <v/>
      </c>
      <c r="G301" s="261" t="str">
        <f>IFERROR(RANK(F301,F:F,1)+COUNTIF($F$1:F300,F301),"")</f>
        <v/>
      </c>
    </row>
    <row r="302" spans="6:7">
      <c r="F302" s="261" t="str">
        <f>IF(YEAR(A302)&amp;MONTH(A302)=YEAR('7p(1)'!$F$17)&amp;MONTH('7p(1)'!$F$17),RANK(A302,A$5:A$1060,1),"")</f>
        <v/>
      </c>
      <c r="G302" s="261" t="str">
        <f>IFERROR(RANK(F302,F:F,1)+COUNTIF($F$1:F301,F302),"")</f>
        <v/>
      </c>
    </row>
    <row r="303" spans="6:7">
      <c r="F303" s="261" t="str">
        <f>IF(YEAR(A303)&amp;MONTH(A303)=YEAR('7p(1)'!$F$17)&amp;MONTH('7p(1)'!$F$17),RANK(A303,A$5:A$1060,1),"")</f>
        <v/>
      </c>
      <c r="G303" s="261" t="str">
        <f>IFERROR(RANK(F303,F:F,1)+COUNTIF($F$1:F302,F303),"")</f>
        <v/>
      </c>
    </row>
    <row r="304" spans="6:7">
      <c r="F304" s="261" t="str">
        <f>IF(YEAR(A304)&amp;MONTH(A304)=YEAR('7p(1)'!$F$17)&amp;MONTH('7p(1)'!$F$17),RANK(A304,A$5:A$1060,1),"")</f>
        <v/>
      </c>
      <c r="G304" s="261" t="str">
        <f>IFERROR(RANK(F304,F:F,1)+COUNTIF($F$1:F303,F304),"")</f>
        <v/>
      </c>
    </row>
    <row r="305" spans="6:7">
      <c r="F305" s="261" t="str">
        <f>IF(YEAR(A305)&amp;MONTH(A305)=YEAR('7p(1)'!$F$17)&amp;MONTH('7p(1)'!$F$17),RANK(A305,A$5:A$1060,1),"")</f>
        <v/>
      </c>
      <c r="G305" s="261" t="str">
        <f>IFERROR(RANK(F305,F:F,1)+COUNTIF($F$1:F304,F305),"")</f>
        <v/>
      </c>
    </row>
    <row r="306" spans="6:7">
      <c r="F306" s="261" t="str">
        <f>IF(YEAR(A306)&amp;MONTH(A306)=YEAR('7p(1)'!$F$17)&amp;MONTH('7p(1)'!$F$17),RANK(A306,A$5:A$1060,1),"")</f>
        <v/>
      </c>
      <c r="G306" s="261" t="str">
        <f>IFERROR(RANK(F306,F:F,1)+COUNTIF($F$1:F305,F306),"")</f>
        <v/>
      </c>
    </row>
    <row r="307" spans="6:7">
      <c r="F307" s="261" t="str">
        <f>IF(YEAR(A307)&amp;MONTH(A307)=YEAR('7p(1)'!$F$17)&amp;MONTH('7p(1)'!$F$17),RANK(A307,A$5:A$1060,1),"")</f>
        <v/>
      </c>
      <c r="G307" s="261" t="str">
        <f>IFERROR(RANK(F307,F:F,1)+COUNTIF($F$1:F306,F307),"")</f>
        <v/>
      </c>
    </row>
    <row r="308" spans="6:7">
      <c r="F308" s="261" t="str">
        <f>IF(YEAR(A308)&amp;MONTH(A308)=YEAR('7p(1)'!$F$17)&amp;MONTH('7p(1)'!$F$17),RANK(A308,A$5:A$1060,1),"")</f>
        <v/>
      </c>
      <c r="G308" s="261" t="str">
        <f>IFERROR(RANK(F308,F:F,1)+COUNTIF($F$1:F307,F308),"")</f>
        <v/>
      </c>
    </row>
    <row r="309" spans="6:7">
      <c r="F309" s="261" t="str">
        <f>IF(YEAR(A309)&amp;MONTH(A309)=YEAR('7p(1)'!$F$17)&amp;MONTH('7p(1)'!$F$17),RANK(A309,A$5:A$1060,1),"")</f>
        <v/>
      </c>
      <c r="G309" s="261" t="str">
        <f>IFERROR(RANK(F309,F:F,1)+COUNTIF($F$1:F308,F309),"")</f>
        <v/>
      </c>
    </row>
    <row r="310" spans="6:7">
      <c r="F310" s="261" t="str">
        <f>IF(YEAR(A310)&amp;MONTH(A310)=YEAR('7p(1)'!$F$17)&amp;MONTH('7p(1)'!$F$17),RANK(A310,A$5:A$1060,1),"")</f>
        <v/>
      </c>
      <c r="G310" s="261" t="str">
        <f>IFERROR(RANK(F310,F:F,1)+COUNTIF($F$1:F309,F310),"")</f>
        <v/>
      </c>
    </row>
    <row r="311" spans="6:7">
      <c r="F311" s="261" t="str">
        <f>IF(YEAR(A311)&amp;MONTH(A311)=YEAR('7p(1)'!$F$17)&amp;MONTH('7p(1)'!$F$17),RANK(A311,A$5:A$1060,1),"")</f>
        <v/>
      </c>
      <c r="G311" s="261" t="str">
        <f>IFERROR(RANK(F311,F:F,1)+COUNTIF($F$1:F310,F311),"")</f>
        <v/>
      </c>
    </row>
    <row r="312" spans="6:7">
      <c r="F312" s="261" t="str">
        <f>IF(YEAR(A312)&amp;MONTH(A312)=YEAR('7p(1)'!$F$17)&amp;MONTH('7p(1)'!$F$17),RANK(A312,A$5:A$1060,1),"")</f>
        <v/>
      </c>
      <c r="G312" s="261" t="str">
        <f>IFERROR(RANK(F312,F:F,1)+COUNTIF($F$1:F311,F312),"")</f>
        <v/>
      </c>
    </row>
    <row r="313" spans="6:7">
      <c r="F313" s="261" t="str">
        <f>IF(YEAR(A313)&amp;MONTH(A313)=YEAR('7p(1)'!$F$17)&amp;MONTH('7p(1)'!$F$17),RANK(A313,A$5:A$1060,1),"")</f>
        <v/>
      </c>
      <c r="G313" s="261" t="str">
        <f>IFERROR(RANK(F313,F:F,1)+COUNTIF($F$1:F312,F313),"")</f>
        <v/>
      </c>
    </row>
    <row r="314" spans="6:7">
      <c r="F314" s="261" t="str">
        <f>IF(YEAR(A314)&amp;MONTH(A314)=YEAR('7p(1)'!$F$17)&amp;MONTH('7p(1)'!$F$17),RANK(A314,A$5:A$1060,1),"")</f>
        <v/>
      </c>
      <c r="G314" s="261" t="str">
        <f>IFERROR(RANK(F314,F:F,1)+COUNTIF($F$1:F313,F314),"")</f>
        <v/>
      </c>
    </row>
    <row r="315" spans="6:7">
      <c r="F315" s="261" t="str">
        <f>IF(YEAR(A315)&amp;MONTH(A315)=YEAR('7p(1)'!$F$17)&amp;MONTH('7p(1)'!$F$17),RANK(A315,A$5:A$1060,1),"")</f>
        <v/>
      </c>
      <c r="G315" s="261" t="str">
        <f>IFERROR(RANK(F315,F:F,1)+COUNTIF($F$1:F314,F315),"")</f>
        <v/>
      </c>
    </row>
    <row r="316" spans="6:7">
      <c r="F316" s="261" t="str">
        <f>IF(YEAR(A316)&amp;MONTH(A316)=YEAR('7p(1)'!$F$17)&amp;MONTH('7p(1)'!$F$17),RANK(A316,A$5:A$1060,1),"")</f>
        <v/>
      </c>
      <c r="G316" s="261" t="str">
        <f>IFERROR(RANK(F316,F:F,1)+COUNTIF($F$1:F315,F316),"")</f>
        <v/>
      </c>
    </row>
    <row r="317" spans="6:7">
      <c r="F317" s="261" t="str">
        <f>IF(YEAR(A317)&amp;MONTH(A317)=YEAR('7p(1)'!$F$17)&amp;MONTH('7p(1)'!$F$17),RANK(A317,A$5:A$1060,1),"")</f>
        <v/>
      </c>
      <c r="G317" s="261" t="str">
        <f>IFERROR(RANK(F317,F:F,1)+COUNTIF($F$1:F316,F317),"")</f>
        <v/>
      </c>
    </row>
    <row r="318" spans="6:7">
      <c r="F318" s="261" t="str">
        <f>IF(YEAR(A318)&amp;MONTH(A318)=YEAR('7p(1)'!$F$17)&amp;MONTH('7p(1)'!$F$17),RANK(A318,A$5:A$1060,1),"")</f>
        <v/>
      </c>
      <c r="G318" s="261" t="str">
        <f>IFERROR(RANK(F318,F:F,1)+COUNTIF($F$1:F317,F318),"")</f>
        <v/>
      </c>
    </row>
    <row r="319" spans="6:7">
      <c r="F319" s="261" t="str">
        <f>IF(YEAR(A319)&amp;MONTH(A319)=YEAR('7p(1)'!$F$17)&amp;MONTH('7p(1)'!$F$17),RANK(A319,A$5:A$1060,1),"")</f>
        <v/>
      </c>
      <c r="G319" s="261" t="str">
        <f>IFERROR(RANK(F319,F:F,1)+COUNTIF($F$1:F318,F319),"")</f>
        <v/>
      </c>
    </row>
    <row r="320" spans="6:7">
      <c r="F320" s="261" t="str">
        <f>IF(YEAR(A320)&amp;MONTH(A320)=YEAR('7p(1)'!$F$17)&amp;MONTH('7p(1)'!$F$17),RANK(A320,A$5:A$1060,1),"")</f>
        <v/>
      </c>
      <c r="G320" s="261" t="str">
        <f>IFERROR(RANK(F320,F:F,1)+COUNTIF($F$1:F319,F320),"")</f>
        <v/>
      </c>
    </row>
    <row r="321" spans="6:7">
      <c r="F321" s="261" t="str">
        <f>IF(YEAR(A321)&amp;MONTH(A321)=YEAR('7p(1)'!$F$17)&amp;MONTH('7p(1)'!$F$17),RANK(A321,A$5:A$1060,1),"")</f>
        <v/>
      </c>
      <c r="G321" s="261" t="str">
        <f>IFERROR(RANK(F321,F:F,1)+COUNTIF($F$1:F320,F321),"")</f>
        <v/>
      </c>
    </row>
    <row r="322" spans="6:7">
      <c r="F322" s="261" t="str">
        <f>IF(YEAR(A322)&amp;MONTH(A322)=YEAR('7p(1)'!$F$17)&amp;MONTH('7p(1)'!$F$17),RANK(A322,A$5:A$1060,1),"")</f>
        <v/>
      </c>
      <c r="G322" s="261" t="str">
        <f>IFERROR(RANK(F322,F:F,1)+COUNTIF($F$1:F321,F322),"")</f>
        <v/>
      </c>
    </row>
    <row r="323" spans="6:7">
      <c r="F323" s="261" t="str">
        <f>IF(YEAR(A323)&amp;MONTH(A323)=YEAR('7p(1)'!$F$17)&amp;MONTH('7p(1)'!$F$17),RANK(A323,A$5:A$1060,1),"")</f>
        <v/>
      </c>
      <c r="G323" s="261" t="str">
        <f>IFERROR(RANK(F323,F:F,1)+COUNTIF($F$1:F322,F323),"")</f>
        <v/>
      </c>
    </row>
    <row r="324" spans="6:7">
      <c r="F324" s="261" t="str">
        <f>IF(YEAR(A324)&amp;MONTH(A324)=YEAR('7p(1)'!$F$17)&amp;MONTH('7p(1)'!$F$17),RANK(A324,A$5:A$1060,1),"")</f>
        <v/>
      </c>
      <c r="G324" s="261" t="str">
        <f>IFERROR(RANK(F324,F:F,1)+COUNTIF($F$1:F323,F324),"")</f>
        <v/>
      </c>
    </row>
    <row r="325" spans="6:7">
      <c r="F325" s="261" t="str">
        <f>IF(YEAR(A325)&amp;MONTH(A325)=YEAR('7p(1)'!$F$17)&amp;MONTH('7p(1)'!$F$17),RANK(A325,A$5:A$1060,1),"")</f>
        <v/>
      </c>
      <c r="G325" s="261" t="str">
        <f>IFERROR(RANK(F325,F:F,1)+COUNTIF($F$1:F324,F325),"")</f>
        <v/>
      </c>
    </row>
    <row r="326" spans="6:7">
      <c r="F326" s="261" t="str">
        <f>IF(YEAR(A326)&amp;MONTH(A326)=YEAR('7p(1)'!$F$17)&amp;MONTH('7p(1)'!$F$17),RANK(A326,A$5:A$1060,1),"")</f>
        <v/>
      </c>
      <c r="G326" s="261" t="str">
        <f>IFERROR(RANK(F326,F:F,1)+COUNTIF($F$1:F325,F326),"")</f>
        <v/>
      </c>
    </row>
    <row r="327" spans="6:7">
      <c r="F327" s="261" t="str">
        <f>IF(YEAR(A327)&amp;MONTH(A327)=YEAR('7p(1)'!$F$17)&amp;MONTH('7p(1)'!$F$17),RANK(A327,A$5:A$1060,1),"")</f>
        <v/>
      </c>
      <c r="G327" s="261" t="str">
        <f>IFERROR(RANK(F327,F:F,1)+COUNTIF($F$1:F326,F327),"")</f>
        <v/>
      </c>
    </row>
    <row r="328" spans="6:7">
      <c r="F328" s="261" t="str">
        <f>IF(YEAR(A328)&amp;MONTH(A328)=YEAR('7p(1)'!$F$17)&amp;MONTH('7p(1)'!$F$17),RANK(A328,A$5:A$1060,1),"")</f>
        <v/>
      </c>
      <c r="G328" s="261" t="str">
        <f>IFERROR(RANK(F328,F:F,1)+COUNTIF($F$1:F327,F328),"")</f>
        <v/>
      </c>
    </row>
    <row r="329" spans="6:7">
      <c r="F329" s="261" t="str">
        <f>IF(YEAR(A329)&amp;MONTH(A329)=YEAR('7p(1)'!$F$17)&amp;MONTH('7p(1)'!$F$17),RANK(A329,A$5:A$1060,1),"")</f>
        <v/>
      </c>
      <c r="G329" s="261" t="str">
        <f>IFERROR(RANK(F329,F:F,1)+COUNTIF($F$1:F328,F329),"")</f>
        <v/>
      </c>
    </row>
    <row r="330" spans="6:7">
      <c r="F330" s="261" t="str">
        <f>IF(YEAR(A330)&amp;MONTH(A330)=YEAR('7p(1)'!$F$17)&amp;MONTH('7p(1)'!$F$17),RANK(A330,A$5:A$1060,1),"")</f>
        <v/>
      </c>
      <c r="G330" s="261" t="str">
        <f>IFERROR(RANK(F330,F:F,1)+COUNTIF($F$1:F329,F330),"")</f>
        <v/>
      </c>
    </row>
    <row r="331" spans="6:7">
      <c r="F331" s="261" t="str">
        <f>IF(YEAR(A331)&amp;MONTH(A331)=YEAR('7p(1)'!$F$17)&amp;MONTH('7p(1)'!$F$17),RANK(A331,A$5:A$1060,1),"")</f>
        <v/>
      </c>
      <c r="G331" s="261" t="str">
        <f>IFERROR(RANK(F331,F:F,1)+COUNTIF($F$1:F330,F331),"")</f>
        <v/>
      </c>
    </row>
    <row r="332" spans="6:7">
      <c r="F332" s="261" t="str">
        <f>IF(YEAR(A332)&amp;MONTH(A332)=YEAR('7p(1)'!$F$17)&amp;MONTH('7p(1)'!$F$17),RANK(A332,A$5:A$1060,1),"")</f>
        <v/>
      </c>
      <c r="G332" s="261" t="str">
        <f>IFERROR(RANK(F332,F:F,1)+COUNTIF($F$1:F331,F332),"")</f>
        <v/>
      </c>
    </row>
    <row r="333" spans="6:7">
      <c r="F333" s="261" t="str">
        <f>IF(YEAR(A333)&amp;MONTH(A333)=YEAR('7p(1)'!$F$17)&amp;MONTH('7p(1)'!$F$17),RANK(A333,A$5:A$1060,1),"")</f>
        <v/>
      </c>
      <c r="G333" s="261" t="str">
        <f>IFERROR(RANK(F333,F:F,1)+COUNTIF($F$1:F332,F333),"")</f>
        <v/>
      </c>
    </row>
    <row r="334" spans="6:7">
      <c r="F334" s="261" t="str">
        <f>IF(YEAR(A334)&amp;MONTH(A334)=YEAR('7p(1)'!$F$17)&amp;MONTH('7p(1)'!$F$17),RANK(A334,A$5:A$1060,1),"")</f>
        <v/>
      </c>
      <c r="G334" s="261" t="str">
        <f>IFERROR(RANK(F334,F:F,1)+COUNTIF($F$1:F333,F334),"")</f>
        <v/>
      </c>
    </row>
    <row r="335" spans="6:7">
      <c r="F335" s="261" t="str">
        <f>IF(YEAR(A335)&amp;MONTH(A335)=YEAR('7p(1)'!$F$17)&amp;MONTH('7p(1)'!$F$17),RANK(A335,A$5:A$1060,1),"")</f>
        <v/>
      </c>
      <c r="G335" s="261" t="str">
        <f>IFERROR(RANK(F335,F:F,1)+COUNTIF($F$1:F334,F335),"")</f>
        <v/>
      </c>
    </row>
    <row r="336" spans="6:7">
      <c r="F336" s="261" t="str">
        <f>IF(YEAR(A336)&amp;MONTH(A336)=YEAR('7p(1)'!$F$17)&amp;MONTH('7p(1)'!$F$17),RANK(A336,A$5:A$1060,1),"")</f>
        <v/>
      </c>
      <c r="G336" s="261" t="str">
        <f>IFERROR(RANK(F336,F:F,1)+COUNTIF($F$1:F335,F336),"")</f>
        <v/>
      </c>
    </row>
    <row r="337" spans="6:7">
      <c r="F337" s="261" t="str">
        <f>IF(YEAR(A337)&amp;MONTH(A337)=YEAR('7p(1)'!$F$17)&amp;MONTH('7p(1)'!$F$17),RANK(A337,A$5:A$1060,1),"")</f>
        <v/>
      </c>
      <c r="G337" s="261" t="str">
        <f>IFERROR(RANK(F337,F:F,1)+COUNTIF($F$1:F336,F337),"")</f>
        <v/>
      </c>
    </row>
    <row r="338" spans="6:7">
      <c r="F338" s="261" t="str">
        <f>IF(YEAR(A338)&amp;MONTH(A338)=YEAR('7p(1)'!$F$17)&amp;MONTH('7p(1)'!$F$17),RANK(A338,A$5:A$1060,1),"")</f>
        <v/>
      </c>
      <c r="G338" s="261" t="str">
        <f>IFERROR(RANK(F338,F:F,1)+COUNTIF($F$1:F337,F338),"")</f>
        <v/>
      </c>
    </row>
    <row r="339" spans="6:7">
      <c r="F339" s="261" t="str">
        <f>IF(YEAR(A339)&amp;MONTH(A339)=YEAR('7p(1)'!$F$17)&amp;MONTH('7p(1)'!$F$17),RANK(A339,A$5:A$1060,1),"")</f>
        <v/>
      </c>
      <c r="G339" s="261" t="str">
        <f>IFERROR(RANK(F339,F:F,1)+COUNTIF($F$1:F338,F339),"")</f>
        <v/>
      </c>
    </row>
    <row r="340" spans="6:7">
      <c r="F340" s="261" t="str">
        <f>IF(YEAR(A340)&amp;MONTH(A340)=YEAR('7p(1)'!$F$17)&amp;MONTH('7p(1)'!$F$17),RANK(A340,A$5:A$1060,1),"")</f>
        <v/>
      </c>
      <c r="G340" s="261" t="str">
        <f>IFERROR(RANK(F340,F:F,1)+COUNTIF($F$1:F339,F340),"")</f>
        <v/>
      </c>
    </row>
    <row r="341" spans="6:7">
      <c r="F341" s="261" t="str">
        <f>IF(YEAR(A341)&amp;MONTH(A341)=YEAR('7p(1)'!$F$17)&amp;MONTH('7p(1)'!$F$17),RANK(A341,A$5:A$1060,1),"")</f>
        <v/>
      </c>
      <c r="G341" s="261" t="str">
        <f>IFERROR(RANK(F341,F:F,1)+COUNTIF($F$1:F340,F341),"")</f>
        <v/>
      </c>
    </row>
    <row r="342" spans="6:7">
      <c r="F342" s="261" t="str">
        <f>IF(YEAR(A342)&amp;MONTH(A342)=YEAR('7p(1)'!$F$17)&amp;MONTH('7p(1)'!$F$17),RANK(A342,A$5:A$1060,1),"")</f>
        <v/>
      </c>
      <c r="G342" s="261" t="str">
        <f>IFERROR(RANK(F342,F:F,1)+COUNTIF($F$1:F341,F342),"")</f>
        <v/>
      </c>
    </row>
    <row r="343" spans="6:7">
      <c r="F343" s="261" t="str">
        <f>IF(YEAR(A343)&amp;MONTH(A343)=YEAR('7p(1)'!$F$17)&amp;MONTH('7p(1)'!$F$17),RANK(A343,A$5:A$1060,1),"")</f>
        <v/>
      </c>
      <c r="G343" s="261" t="str">
        <f>IFERROR(RANK(F343,F:F,1)+COUNTIF($F$1:F342,F343),"")</f>
        <v/>
      </c>
    </row>
    <row r="344" spans="6:7">
      <c r="F344" s="261" t="str">
        <f>IF(YEAR(A344)&amp;MONTH(A344)=YEAR('7p(1)'!$F$17)&amp;MONTH('7p(1)'!$F$17),RANK(A344,A$5:A$1060,1),"")</f>
        <v/>
      </c>
      <c r="G344" s="261" t="str">
        <f>IFERROR(RANK(F344,F:F,1)+COUNTIF($F$1:F343,F344),"")</f>
        <v/>
      </c>
    </row>
    <row r="345" spans="6:7">
      <c r="F345" s="261" t="str">
        <f>IF(YEAR(A345)&amp;MONTH(A345)=YEAR('7p(1)'!$F$17)&amp;MONTH('7p(1)'!$F$17),RANK(A345,A$5:A$1060,1),"")</f>
        <v/>
      </c>
      <c r="G345" s="261" t="str">
        <f>IFERROR(RANK(F345,F:F,1)+COUNTIF($F$1:F344,F345),"")</f>
        <v/>
      </c>
    </row>
    <row r="346" spans="6:7">
      <c r="F346" s="261" t="str">
        <f>IF(YEAR(A346)&amp;MONTH(A346)=YEAR('7p(1)'!$F$17)&amp;MONTH('7p(1)'!$F$17),RANK(A346,A$5:A$1060,1),"")</f>
        <v/>
      </c>
      <c r="G346" s="261" t="str">
        <f>IFERROR(RANK(F346,F:F,1)+COUNTIF($F$1:F345,F346),"")</f>
        <v/>
      </c>
    </row>
    <row r="347" spans="6:7">
      <c r="F347" s="261" t="str">
        <f>IF(YEAR(A347)&amp;MONTH(A347)=YEAR('7p(1)'!$F$17)&amp;MONTH('7p(1)'!$F$17),RANK(A347,A$5:A$1060,1),"")</f>
        <v/>
      </c>
      <c r="G347" s="261" t="str">
        <f>IFERROR(RANK(F347,F:F,1)+COUNTIF($F$1:F346,F347),"")</f>
        <v/>
      </c>
    </row>
    <row r="348" spans="6:7">
      <c r="F348" s="261" t="str">
        <f>IF(YEAR(A348)&amp;MONTH(A348)=YEAR('7p(1)'!$F$17)&amp;MONTH('7p(1)'!$F$17),RANK(A348,A$5:A$1060,1),"")</f>
        <v/>
      </c>
      <c r="G348" s="261" t="str">
        <f>IFERROR(RANK(F348,F:F,1)+COUNTIF($F$1:F347,F348),"")</f>
        <v/>
      </c>
    </row>
    <row r="349" spans="6:7">
      <c r="F349" s="261" t="str">
        <f>IF(YEAR(A349)&amp;MONTH(A349)=YEAR('7p(1)'!$F$17)&amp;MONTH('7p(1)'!$F$17),RANK(A349,A$5:A$1060,1),"")</f>
        <v/>
      </c>
      <c r="G349" s="261" t="str">
        <f>IFERROR(RANK(F349,F:F,1)+COUNTIF($F$1:F348,F349),"")</f>
        <v/>
      </c>
    </row>
    <row r="350" spans="6:7">
      <c r="F350" s="261" t="str">
        <f>IF(YEAR(A350)&amp;MONTH(A350)=YEAR('7p(1)'!$F$17)&amp;MONTH('7p(1)'!$F$17),RANK(A350,A$5:A$1060,1),"")</f>
        <v/>
      </c>
      <c r="G350" s="261" t="str">
        <f>IFERROR(RANK(F350,F:F,1)+COUNTIF($F$1:F349,F350),"")</f>
        <v/>
      </c>
    </row>
    <row r="351" spans="6:7">
      <c r="F351" s="261" t="str">
        <f>IF(YEAR(A351)&amp;MONTH(A351)=YEAR('7p(1)'!$F$17)&amp;MONTH('7p(1)'!$F$17),RANK(A351,A$5:A$1060,1),"")</f>
        <v/>
      </c>
      <c r="G351" s="261" t="str">
        <f>IFERROR(RANK(F351,F:F,1)+COUNTIF($F$1:F350,F351),"")</f>
        <v/>
      </c>
    </row>
    <row r="352" spans="6:7">
      <c r="F352" s="261" t="str">
        <f>IF(YEAR(A352)&amp;MONTH(A352)=YEAR('7p(1)'!$F$17)&amp;MONTH('7p(1)'!$F$17),RANK(A352,A$5:A$1060,1),"")</f>
        <v/>
      </c>
      <c r="G352" s="261" t="str">
        <f>IFERROR(RANK(F352,F:F,1)+COUNTIF($F$1:F351,F352),"")</f>
        <v/>
      </c>
    </row>
    <row r="353" spans="6:7">
      <c r="F353" s="261" t="str">
        <f>IF(YEAR(A353)&amp;MONTH(A353)=YEAR('7p(1)'!$F$17)&amp;MONTH('7p(1)'!$F$17),RANK(A353,A$5:A$1060,1),"")</f>
        <v/>
      </c>
      <c r="G353" s="261" t="str">
        <f>IFERROR(RANK(F353,F:F,1)+COUNTIF($F$1:F352,F353),"")</f>
        <v/>
      </c>
    </row>
    <row r="354" spans="6:7">
      <c r="F354" s="261" t="str">
        <f>IF(YEAR(A354)&amp;MONTH(A354)=YEAR('7p(1)'!$F$17)&amp;MONTH('7p(1)'!$F$17),RANK(A354,A$5:A$1060,1),"")</f>
        <v/>
      </c>
      <c r="G354" s="261" t="str">
        <f>IFERROR(RANK(F354,F:F,1)+COUNTIF($F$1:F353,F354),"")</f>
        <v/>
      </c>
    </row>
    <row r="355" spans="6:7">
      <c r="F355" s="261" t="str">
        <f>IF(YEAR(A355)&amp;MONTH(A355)=YEAR('7p(1)'!$F$17)&amp;MONTH('7p(1)'!$F$17),RANK(A355,A$5:A$1060,1),"")</f>
        <v/>
      </c>
      <c r="G355" s="261" t="str">
        <f>IFERROR(RANK(F355,F:F,1)+COUNTIF($F$1:F354,F355),"")</f>
        <v/>
      </c>
    </row>
    <row r="356" spans="6:7">
      <c r="F356" s="261" t="str">
        <f>IF(YEAR(A356)&amp;MONTH(A356)=YEAR('7p(1)'!$F$17)&amp;MONTH('7p(1)'!$F$17),RANK(A356,A$5:A$1060,1),"")</f>
        <v/>
      </c>
      <c r="G356" s="261" t="str">
        <f>IFERROR(RANK(F356,F:F,1)+COUNTIF($F$1:F355,F356),"")</f>
        <v/>
      </c>
    </row>
    <row r="357" spans="6:7">
      <c r="F357" s="261" t="str">
        <f>IF(YEAR(A357)&amp;MONTH(A357)=YEAR('7p(1)'!$F$17)&amp;MONTH('7p(1)'!$F$17),RANK(A357,A$5:A$1060,1),"")</f>
        <v/>
      </c>
      <c r="G357" s="261" t="str">
        <f>IFERROR(RANK(F357,F:F,1)+COUNTIF($F$1:F356,F357),"")</f>
        <v/>
      </c>
    </row>
    <row r="358" spans="6:7">
      <c r="F358" s="261" t="str">
        <f>IF(YEAR(A358)&amp;MONTH(A358)=YEAR('7p(1)'!$F$17)&amp;MONTH('7p(1)'!$F$17),RANK(A358,A$5:A$1060,1),"")</f>
        <v/>
      </c>
      <c r="G358" s="261" t="str">
        <f>IFERROR(RANK(F358,F:F,1)+COUNTIF($F$1:F357,F358),"")</f>
        <v/>
      </c>
    </row>
    <row r="359" spans="6:7">
      <c r="F359" s="261" t="str">
        <f>IF(YEAR(A359)&amp;MONTH(A359)=YEAR('7p(1)'!$F$17)&amp;MONTH('7p(1)'!$F$17),RANK(A359,A$5:A$1060,1),"")</f>
        <v/>
      </c>
      <c r="G359" s="261" t="str">
        <f>IFERROR(RANK(F359,F:F,1)+COUNTIF($F$1:F358,F359),"")</f>
        <v/>
      </c>
    </row>
    <row r="360" spans="6:7">
      <c r="F360" s="261" t="str">
        <f>IF(YEAR(A360)&amp;MONTH(A360)=YEAR('7p(1)'!$F$17)&amp;MONTH('7p(1)'!$F$17),RANK(A360,A$5:A$1060,1),"")</f>
        <v/>
      </c>
      <c r="G360" s="261" t="str">
        <f>IFERROR(RANK(F360,F:F,1)+COUNTIF($F$1:F359,F360),"")</f>
        <v/>
      </c>
    </row>
    <row r="361" spans="6:7">
      <c r="F361" s="261" t="str">
        <f>IF(YEAR(A361)&amp;MONTH(A361)=YEAR('7p(1)'!$F$17)&amp;MONTH('7p(1)'!$F$17),RANK(A361,A$5:A$1060,1),"")</f>
        <v/>
      </c>
      <c r="G361" s="261" t="str">
        <f>IFERROR(RANK(F361,F:F,1)+COUNTIF($F$1:F360,F361),"")</f>
        <v/>
      </c>
    </row>
    <row r="362" spans="6:7">
      <c r="F362" s="261" t="str">
        <f>IF(YEAR(A362)&amp;MONTH(A362)=YEAR('7p(1)'!$F$17)&amp;MONTH('7p(1)'!$F$17),RANK(A362,A$5:A$1060,1),"")</f>
        <v/>
      </c>
      <c r="G362" s="261" t="str">
        <f>IFERROR(RANK(F362,F:F,1)+COUNTIF($F$1:F361,F362),"")</f>
        <v/>
      </c>
    </row>
    <row r="363" spans="6:7">
      <c r="F363" s="261" t="str">
        <f>IF(YEAR(A363)&amp;MONTH(A363)=YEAR('7p(1)'!$F$17)&amp;MONTH('7p(1)'!$F$17),RANK(A363,A$5:A$1060,1),"")</f>
        <v/>
      </c>
      <c r="G363" s="261" t="str">
        <f>IFERROR(RANK(F363,F:F,1)+COUNTIF($F$1:F362,F363),"")</f>
        <v/>
      </c>
    </row>
    <row r="364" spans="6:7">
      <c r="F364" s="261" t="str">
        <f>IF(YEAR(A364)&amp;MONTH(A364)=YEAR('7p(1)'!$F$17)&amp;MONTH('7p(1)'!$F$17),RANK(A364,A$5:A$1060,1),"")</f>
        <v/>
      </c>
      <c r="G364" s="261" t="str">
        <f>IFERROR(RANK(F364,F:F,1)+COUNTIF($F$1:F363,F364),"")</f>
        <v/>
      </c>
    </row>
    <row r="365" spans="6:7">
      <c r="F365" s="261" t="str">
        <f>IF(YEAR(A365)&amp;MONTH(A365)=YEAR('7p(1)'!$F$17)&amp;MONTH('7p(1)'!$F$17),RANK(A365,A$5:A$1060,1),"")</f>
        <v/>
      </c>
      <c r="G365" s="261" t="str">
        <f>IFERROR(RANK(F365,F:F,1)+COUNTIF($F$1:F364,F365),"")</f>
        <v/>
      </c>
    </row>
    <row r="366" spans="6:7">
      <c r="F366" s="261" t="str">
        <f>IF(YEAR(A366)&amp;MONTH(A366)=YEAR('7p(1)'!$F$17)&amp;MONTH('7p(1)'!$F$17),RANK(A366,A$5:A$1060,1),"")</f>
        <v/>
      </c>
      <c r="G366" s="261" t="str">
        <f>IFERROR(RANK(F366,F:F,1)+COUNTIF($F$1:F365,F366),"")</f>
        <v/>
      </c>
    </row>
    <row r="367" spans="6:7">
      <c r="F367" s="261" t="str">
        <f>IF(YEAR(A367)&amp;MONTH(A367)=YEAR('7p(1)'!$F$17)&amp;MONTH('7p(1)'!$F$17),RANK(A367,A$5:A$1060,1),"")</f>
        <v/>
      </c>
      <c r="G367" s="261" t="str">
        <f>IFERROR(RANK(F367,F:F,1)+COUNTIF($F$1:F366,F367),"")</f>
        <v/>
      </c>
    </row>
    <row r="368" spans="6:7">
      <c r="F368" s="261" t="str">
        <f>IF(YEAR(A368)&amp;MONTH(A368)=YEAR('7p(1)'!$F$17)&amp;MONTH('7p(1)'!$F$17),RANK(A368,A$5:A$1060,1),"")</f>
        <v/>
      </c>
      <c r="G368" s="261" t="str">
        <f>IFERROR(RANK(F368,F:F,1)+COUNTIF($F$1:F367,F368),"")</f>
        <v/>
      </c>
    </row>
    <row r="369" spans="6:7">
      <c r="F369" s="261" t="str">
        <f>IF(YEAR(A369)&amp;MONTH(A369)=YEAR('7p(1)'!$F$17)&amp;MONTH('7p(1)'!$F$17),RANK(A369,A$5:A$1060,1),"")</f>
        <v/>
      </c>
      <c r="G369" s="261" t="str">
        <f>IFERROR(RANK(F369,F:F,1)+COUNTIF($F$1:F368,F369),"")</f>
        <v/>
      </c>
    </row>
    <row r="370" spans="6:7">
      <c r="F370" s="261" t="str">
        <f>IF(YEAR(A370)&amp;MONTH(A370)=YEAR('7p(1)'!$F$17)&amp;MONTH('7p(1)'!$F$17),RANK(A370,A$5:A$1060,1),"")</f>
        <v/>
      </c>
      <c r="G370" s="261" t="str">
        <f>IFERROR(RANK(F370,F:F,1)+COUNTIF($F$1:F369,F370),"")</f>
        <v/>
      </c>
    </row>
    <row r="371" spans="6:7">
      <c r="F371" s="261" t="str">
        <f>IF(YEAR(A371)&amp;MONTH(A371)=YEAR('7p(1)'!$F$17)&amp;MONTH('7p(1)'!$F$17),RANK(A371,A$5:A$1060,1),"")</f>
        <v/>
      </c>
      <c r="G371" s="261" t="str">
        <f>IFERROR(RANK(F371,F:F,1)+COUNTIF($F$1:F370,F371),"")</f>
        <v/>
      </c>
    </row>
    <row r="372" spans="6:7">
      <c r="F372" s="261" t="str">
        <f>IF(YEAR(A372)&amp;MONTH(A372)=YEAR('7p(1)'!$F$17)&amp;MONTH('7p(1)'!$F$17),RANK(A372,A$5:A$1060,1),"")</f>
        <v/>
      </c>
      <c r="G372" s="261" t="str">
        <f>IFERROR(RANK(F372,F:F,1)+COUNTIF($F$1:F371,F372),"")</f>
        <v/>
      </c>
    </row>
    <row r="373" spans="6:7">
      <c r="F373" s="261" t="str">
        <f>IF(YEAR(A373)&amp;MONTH(A373)=YEAR('7p(1)'!$F$17)&amp;MONTH('7p(1)'!$F$17),RANK(A373,A$5:A$1060,1),"")</f>
        <v/>
      </c>
      <c r="G373" s="261" t="str">
        <f>IFERROR(RANK(F373,F:F,1)+COUNTIF($F$1:F372,F373),"")</f>
        <v/>
      </c>
    </row>
    <row r="374" spans="6:7">
      <c r="F374" s="261" t="str">
        <f>IF(YEAR(A374)&amp;MONTH(A374)=YEAR('7p(1)'!$F$17)&amp;MONTH('7p(1)'!$F$17),RANK(A374,A$5:A$1060,1),"")</f>
        <v/>
      </c>
      <c r="G374" s="261" t="str">
        <f>IFERROR(RANK(F374,F:F,1)+COUNTIF($F$1:F373,F374),"")</f>
        <v/>
      </c>
    </row>
    <row r="375" spans="6:7">
      <c r="F375" s="261" t="str">
        <f>IF(YEAR(A375)&amp;MONTH(A375)=YEAR('7p(1)'!$F$17)&amp;MONTH('7p(1)'!$F$17),RANK(A375,A$5:A$1060,1),"")</f>
        <v/>
      </c>
      <c r="G375" s="261" t="str">
        <f>IFERROR(RANK(F375,F:F,1)+COUNTIF($F$1:F374,F375),"")</f>
        <v/>
      </c>
    </row>
    <row r="376" spans="6:7">
      <c r="F376" s="261" t="str">
        <f>IF(YEAR(A376)&amp;MONTH(A376)=YEAR('7p(1)'!$F$17)&amp;MONTH('7p(1)'!$F$17),RANK(A376,A$5:A$1060,1),"")</f>
        <v/>
      </c>
      <c r="G376" s="261" t="str">
        <f>IFERROR(RANK(F376,F:F,1)+COUNTIF($F$1:F375,F376),"")</f>
        <v/>
      </c>
    </row>
    <row r="377" spans="6:7">
      <c r="F377" s="261" t="str">
        <f>IF(YEAR(A377)&amp;MONTH(A377)=YEAR('7p(1)'!$F$17)&amp;MONTH('7p(1)'!$F$17),RANK(A377,A$5:A$1060,1),"")</f>
        <v/>
      </c>
      <c r="G377" s="261" t="str">
        <f>IFERROR(RANK(F377,F:F,1)+COUNTIF($F$1:F376,F377),"")</f>
        <v/>
      </c>
    </row>
    <row r="378" spans="6:7">
      <c r="F378" s="261" t="str">
        <f>IF(YEAR(A378)&amp;MONTH(A378)=YEAR('7p(1)'!$F$17)&amp;MONTH('7p(1)'!$F$17),RANK(A378,A$5:A$1060,1),"")</f>
        <v/>
      </c>
      <c r="G378" s="261" t="str">
        <f>IFERROR(RANK(F378,F:F,1)+COUNTIF($F$1:F377,F378),"")</f>
        <v/>
      </c>
    </row>
    <row r="379" spans="6:7">
      <c r="F379" s="261" t="str">
        <f>IF(YEAR(A379)&amp;MONTH(A379)=YEAR('7p(1)'!$F$17)&amp;MONTH('7p(1)'!$F$17),RANK(A379,A$5:A$1060,1),"")</f>
        <v/>
      </c>
      <c r="G379" s="261" t="str">
        <f>IFERROR(RANK(F379,F:F,1)+COUNTIF($F$1:F378,F379),"")</f>
        <v/>
      </c>
    </row>
    <row r="380" spans="6:7">
      <c r="F380" s="261" t="str">
        <f>IF(YEAR(A380)&amp;MONTH(A380)=YEAR('7p(1)'!$F$17)&amp;MONTH('7p(1)'!$F$17),RANK(A380,A$5:A$1060,1),"")</f>
        <v/>
      </c>
      <c r="G380" s="261" t="str">
        <f>IFERROR(RANK(F380,F:F,1)+COUNTIF($F$1:F379,F380),"")</f>
        <v/>
      </c>
    </row>
    <row r="381" spans="6:7">
      <c r="F381" s="261" t="str">
        <f>IF(YEAR(A381)&amp;MONTH(A381)=YEAR('7p(1)'!$F$17)&amp;MONTH('7p(1)'!$F$17),RANK(A381,A$5:A$1060,1),"")</f>
        <v/>
      </c>
      <c r="G381" s="261" t="str">
        <f>IFERROR(RANK(F381,F:F,1)+COUNTIF($F$1:F380,F381),"")</f>
        <v/>
      </c>
    </row>
    <row r="382" spans="6:7">
      <c r="F382" s="261" t="str">
        <f>IF(YEAR(A382)&amp;MONTH(A382)=YEAR('7p(1)'!$F$17)&amp;MONTH('7p(1)'!$F$17),RANK(A382,A$5:A$1060,1),"")</f>
        <v/>
      </c>
      <c r="G382" s="261" t="str">
        <f>IFERROR(RANK(F382,F:F,1)+COUNTIF($F$1:F381,F382),"")</f>
        <v/>
      </c>
    </row>
    <row r="383" spans="6:7">
      <c r="F383" s="261" t="str">
        <f>IF(YEAR(A383)&amp;MONTH(A383)=YEAR('7p(1)'!$F$17)&amp;MONTH('7p(1)'!$F$17),RANK(A383,A$5:A$1060,1),"")</f>
        <v/>
      </c>
      <c r="G383" s="261" t="str">
        <f>IFERROR(RANK(F383,F:F,1)+COUNTIF($F$1:F382,F383),"")</f>
        <v/>
      </c>
    </row>
    <row r="384" spans="6:7">
      <c r="F384" s="261" t="str">
        <f>IF(YEAR(A384)&amp;MONTH(A384)=YEAR('7p(1)'!$F$17)&amp;MONTH('7p(1)'!$F$17),RANK(A384,A$5:A$1060,1),"")</f>
        <v/>
      </c>
      <c r="G384" s="261" t="str">
        <f>IFERROR(RANK(F384,F:F,1)+COUNTIF($F$1:F383,F384),"")</f>
        <v/>
      </c>
    </row>
    <row r="385" spans="6:7">
      <c r="F385" s="261" t="str">
        <f>IF(YEAR(A385)&amp;MONTH(A385)=YEAR('7p(1)'!$F$17)&amp;MONTH('7p(1)'!$F$17),RANK(A385,A$5:A$1060,1),"")</f>
        <v/>
      </c>
      <c r="G385" s="261" t="str">
        <f>IFERROR(RANK(F385,F:F,1)+COUNTIF($F$1:F384,F385),"")</f>
        <v/>
      </c>
    </row>
    <row r="386" spans="6:7">
      <c r="F386" s="261" t="str">
        <f>IF(YEAR(A386)&amp;MONTH(A386)=YEAR('7p(1)'!$F$17)&amp;MONTH('7p(1)'!$F$17),RANK(A386,A$5:A$1060,1),"")</f>
        <v/>
      </c>
      <c r="G386" s="261" t="str">
        <f>IFERROR(RANK(F386,F:F,1)+COUNTIF($F$1:F385,F386),"")</f>
        <v/>
      </c>
    </row>
    <row r="387" spans="6:7">
      <c r="F387" s="261" t="str">
        <f>IF(YEAR(A387)&amp;MONTH(A387)=YEAR('7p(1)'!$F$17)&amp;MONTH('7p(1)'!$F$17),RANK(A387,A$5:A$1060,1),"")</f>
        <v/>
      </c>
      <c r="G387" s="261" t="str">
        <f>IFERROR(RANK(F387,F:F,1)+COUNTIF($F$1:F386,F387),"")</f>
        <v/>
      </c>
    </row>
    <row r="388" spans="6:7">
      <c r="F388" s="261" t="str">
        <f>IF(YEAR(A388)&amp;MONTH(A388)=YEAR('7p(1)'!$F$17)&amp;MONTH('7p(1)'!$F$17),RANK(A388,A$5:A$1060,1),"")</f>
        <v/>
      </c>
      <c r="G388" s="261" t="str">
        <f>IFERROR(RANK(F388,F:F,1)+COUNTIF($F$1:F387,F388),"")</f>
        <v/>
      </c>
    </row>
    <row r="389" spans="6:7">
      <c r="F389" s="261" t="str">
        <f>IF(YEAR(A389)&amp;MONTH(A389)=YEAR('7p(1)'!$F$17)&amp;MONTH('7p(1)'!$F$17),RANK(A389,A$5:A$1060,1),"")</f>
        <v/>
      </c>
      <c r="G389" s="261" t="str">
        <f>IFERROR(RANK(F389,F:F,1)+COUNTIF($F$1:F388,F389),"")</f>
        <v/>
      </c>
    </row>
    <row r="390" spans="6:7">
      <c r="F390" s="261" t="str">
        <f>IF(YEAR(A390)&amp;MONTH(A390)=YEAR('7p(1)'!$F$17)&amp;MONTH('7p(1)'!$F$17),RANK(A390,A$5:A$1060,1),"")</f>
        <v/>
      </c>
      <c r="G390" s="261" t="str">
        <f>IFERROR(RANK(F390,F:F,1)+COUNTIF($F$1:F389,F390),"")</f>
        <v/>
      </c>
    </row>
    <row r="391" spans="6:7">
      <c r="F391" s="261" t="str">
        <f>IF(YEAR(A391)&amp;MONTH(A391)=YEAR('7p(1)'!$F$17)&amp;MONTH('7p(1)'!$F$17),RANK(A391,A$5:A$1060,1),"")</f>
        <v/>
      </c>
      <c r="G391" s="261" t="str">
        <f>IFERROR(RANK(F391,F:F,1)+COUNTIF($F$1:F390,F391),"")</f>
        <v/>
      </c>
    </row>
    <row r="392" spans="6:7">
      <c r="F392" s="261" t="str">
        <f>IF(YEAR(A392)&amp;MONTH(A392)=YEAR('7p(1)'!$F$17)&amp;MONTH('7p(1)'!$F$17),RANK(A392,A$5:A$1060,1),"")</f>
        <v/>
      </c>
      <c r="G392" s="261" t="str">
        <f>IFERROR(RANK(F392,F:F,1)+COUNTIF($F$1:F391,F392),"")</f>
        <v/>
      </c>
    </row>
    <row r="393" spans="6:7">
      <c r="F393" s="261" t="str">
        <f>IF(YEAR(A393)&amp;MONTH(A393)=YEAR('7p(1)'!$F$17)&amp;MONTH('7p(1)'!$F$17),RANK(A393,A$5:A$1060,1),"")</f>
        <v/>
      </c>
      <c r="G393" s="261" t="str">
        <f>IFERROR(RANK(F393,F:F,1)+COUNTIF($F$1:F392,F393),"")</f>
        <v/>
      </c>
    </row>
    <row r="394" spans="6:7">
      <c r="F394" s="261" t="str">
        <f>IF(YEAR(A394)&amp;MONTH(A394)=YEAR('7p(1)'!$F$17)&amp;MONTH('7p(1)'!$F$17),RANK(A394,A$5:A$1060,1),"")</f>
        <v/>
      </c>
      <c r="G394" s="261" t="str">
        <f>IFERROR(RANK(F394,F:F,1)+COUNTIF($F$1:F393,F394),"")</f>
        <v/>
      </c>
    </row>
    <row r="395" spans="6:7">
      <c r="F395" s="261" t="str">
        <f>IF(YEAR(A395)&amp;MONTH(A395)=YEAR('7p(1)'!$F$17)&amp;MONTH('7p(1)'!$F$17),RANK(A395,A$5:A$1060,1),"")</f>
        <v/>
      </c>
      <c r="G395" s="261" t="str">
        <f>IFERROR(RANK(F395,F:F,1)+COUNTIF($F$1:F394,F395),"")</f>
        <v/>
      </c>
    </row>
    <row r="396" spans="6:7">
      <c r="F396" s="261" t="str">
        <f>IF(YEAR(A396)&amp;MONTH(A396)=YEAR('7p(1)'!$F$17)&amp;MONTH('7p(1)'!$F$17),RANK(A396,A$5:A$1060,1),"")</f>
        <v/>
      </c>
      <c r="G396" s="261" t="str">
        <f>IFERROR(RANK(F396,F:F,1)+COUNTIF($F$1:F395,F396),"")</f>
        <v/>
      </c>
    </row>
    <row r="397" spans="6:7">
      <c r="F397" s="261" t="str">
        <f>IF(YEAR(A397)&amp;MONTH(A397)=YEAR('7p(1)'!$F$17)&amp;MONTH('7p(1)'!$F$17),RANK(A397,A$5:A$1060,1),"")</f>
        <v/>
      </c>
      <c r="G397" s="261" t="str">
        <f>IFERROR(RANK(F397,F:F,1)+COUNTIF($F$1:F396,F397),"")</f>
        <v/>
      </c>
    </row>
    <row r="398" spans="6:7">
      <c r="F398" s="261" t="str">
        <f>IF(YEAR(A398)&amp;MONTH(A398)=YEAR('7p(1)'!$F$17)&amp;MONTH('7p(1)'!$F$17),RANK(A398,A$5:A$1060,1),"")</f>
        <v/>
      </c>
      <c r="G398" s="261" t="str">
        <f>IFERROR(RANK(F398,F:F,1)+COUNTIF($F$1:F397,F398),"")</f>
        <v/>
      </c>
    </row>
    <row r="399" spans="6:7">
      <c r="F399" s="261" t="str">
        <f>IF(YEAR(A399)&amp;MONTH(A399)=YEAR('7p(1)'!$F$17)&amp;MONTH('7p(1)'!$F$17),RANK(A399,A$5:A$1060,1),"")</f>
        <v/>
      </c>
      <c r="G399" s="261" t="str">
        <f>IFERROR(RANK(F399,F:F,1)+COUNTIF($F$1:F398,F399),"")</f>
        <v/>
      </c>
    </row>
    <row r="400" spans="6:7">
      <c r="F400" s="261" t="str">
        <f>IF(YEAR(A400)&amp;MONTH(A400)=YEAR('7p(1)'!$F$17)&amp;MONTH('7p(1)'!$F$17),RANK(A400,A$5:A$1060,1),"")</f>
        <v/>
      </c>
      <c r="G400" s="261" t="str">
        <f>IFERROR(RANK(F400,F:F,1)+COUNTIF($F$1:F399,F400),"")</f>
        <v/>
      </c>
    </row>
    <row r="401" spans="6:7">
      <c r="F401" s="261" t="str">
        <f>IF(YEAR(A401)&amp;MONTH(A401)=YEAR('7p(1)'!$F$17)&amp;MONTH('7p(1)'!$F$17),RANK(A401,A$5:A$1060,1),"")</f>
        <v/>
      </c>
      <c r="G401" s="261" t="str">
        <f>IFERROR(RANK(F401,F:F,1)+COUNTIF($F$1:F400,F401),"")</f>
        <v/>
      </c>
    </row>
    <row r="402" spans="6:7">
      <c r="F402" s="261" t="str">
        <f>IF(YEAR(A402)&amp;MONTH(A402)=YEAR('7p(1)'!$F$17)&amp;MONTH('7p(1)'!$F$17),RANK(A402,A$5:A$1060,1),"")</f>
        <v/>
      </c>
      <c r="G402" s="261" t="str">
        <f>IFERROR(RANK(F402,F:F,1)+COUNTIF($F$1:F401,F402),"")</f>
        <v/>
      </c>
    </row>
    <row r="403" spans="6:7">
      <c r="F403" s="261" t="str">
        <f>IF(YEAR(A403)&amp;MONTH(A403)=YEAR('7p(1)'!$F$17)&amp;MONTH('7p(1)'!$F$17),RANK(A403,A$5:A$1060,1),"")</f>
        <v/>
      </c>
      <c r="G403" s="261" t="str">
        <f>IFERROR(RANK(F403,F:F,1)+COUNTIF($F$1:F402,F403),"")</f>
        <v/>
      </c>
    </row>
    <row r="404" spans="6:7">
      <c r="F404" s="261" t="str">
        <f>IF(YEAR(A404)&amp;MONTH(A404)=YEAR('7p(1)'!$F$17)&amp;MONTH('7p(1)'!$F$17),RANK(A404,A$5:A$1060,1),"")</f>
        <v/>
      </c>
      <c r="G404" s="261" t="str">
        <f>IFERROR(RANK(F404,F:F,1)+COUNTIF($F$1:F403,F404),"")</f>
        <v/>
      </c>
    </row>
    <row r="405" spans="6:7">
      <c r="F405" s="261" t="str">
        <f>IF(YEAR(A405)&amp;MONTH(A405)=YEAR('7p(1)'!$F$17)&amp;MONTH('7p(1)'!$F$17),RANK(A405,A$5:A$1060,1),"")</f>
        <v/>
      </c>
      <c r="G405" s="261" t="str">
        <f>IFERROR(RANK(F405,F:F,1)+COUNTIF($F$1:F404,F405),"")</f>
        <v/>
      </c>
    </row>
    <row r="406" spans="6:7">
      <c r="F406" s="261" t="str">
        <f>IF(YEAR(A406)&amp;MONTH(A406)=YEAR('7p(1)'!$F$17)&amp;MONTH('7p(1)'!$F$17),RANK(A406,A$5:A$1060,1),"")</f>
        <v/>
      </c>
      <c r="G406" s="261" t="str">
        <f>IFERROR(RANK(F406,F:F,1)+COUNTIF($F$1:F405,F406),"")</f>
        <v/>
      </c>
    </row>
    <row r="407" spans="6:7">
      <c r="F407" s="261" t="str">
        <f>IF(YEAR(A407)&amp;MONTH(A407)=YEAR('7p(1)'!$F$17)&amp;MONTH('7p(1)'!$F$17),RANK(A407,A$5:A$1060,1),"")</f>
        <v/>
      </c>
      <c r="G407" s="261" t="str">
        <f>IFERROR(RANK(F407,F:F,1)+COUNTIF($F$1:F406,F407),"")</f>
        <v/>
      </c>
    </row>
    <row r="408" spans="6:7">
      <c r="F408" s="261" t="str">
        <f>IF(YEAR(A408)&amp;MONTH(A408)=YEAR('7p(1)'!$F$17)&amp;MONTH('7p(1)'!$F$17),RANK(A408,A$5:A$1060,1),"")</f>
        <v/>
      </c>
      <c r="G408" s="261" t="str">
        <f>IFERROR(RANK(F408,F:F,1)+COUNTIF($F$1:F407,F408),"")</f>
        <v/>
      </c>
    </row>
    <row r="409" spans="6:7">
      <c r="F409" s="261" t="str">
        <f>IF(YEAR(A409)&amp;MONTH(A409)=YEAR('7p(1)'!$F$17)&amp;MONTH('7p(1)'!$F$17),RANK(A409,A$5:A$1060,1),"")</f>
        <v/>
      </c>
      <c r="G409" s="261" t="str">
        <f>IFERROR(RANK(F409,F:F,1)+COUNTIF($F$1:F408,F409),"")</f>
        <v/>
      </c>
    </row>
    <row r="410" spans="6:7">
      <c r="F410" s="261" t="str">
        <f>IF(YEAR(A410)&amp;MONTH(A410)=YEAR('7p(1)'!$F$17)&amp;MONTH('7p(1)'!$F$17),RANK(A410,A$5:A$1060,1),"")</f>
        <v/>
      </c>
      <c r="G410" s="261" t="str">
        <f>IFERROR(RANK(F410,F:F,1)+COUNTIF($F$1:F409,F410),"")</f>
        <v/>
      </c>
    </row>
    <row r="411" spans="6:7">
      <c r="F411" s="261" t="str">
        <f>IF(YEAR(A411)&amp;MONTH(A411)=YEAR('7p(1)'!$F$17)&amp;MONTH('7p(1)'!$F$17),RANK(A411,A$5:A$1060,1),"")</f>
        <v/>
      </c>
      <c r="G411" s="261" t="str">
        <f>IFERROR(RANK(F411,F:F,1)+COUNTIF($F$1:F410,F411),"")</f>
        <v/>
      </c>
    </row>
    <row r="412" spans="6:7">
      <c r="F412" s="261" t="str">
        <f>IF(YEAR(A412)&amp;MONTH(A412)=YEAR('7p(1)'!$F$17)&amp;MONTH('7p(1)'!$F$17),RANK(A412,A$5:A$1060,1),"")</f>
        <v/>
      </c>
      <c r="G412" s="261" t="str">
        <f>IFERROR(RANK(F412,F:F,1)+COUNTIF($F$1:F411,F412),"")</f>
        <v/>
      </c>
    </row>
    <row r="413" spans="6:7">
      <c r="F413" s="261" t="str">
        <f>IF(YEAR(A413)&amp;MONTH(A413)=YEAR('7p(1)'!$F$17)&amp;MONTH('7p(1)'!$F$17),RANK(A413,A$5:A$1060,1),"")</f>
        <v/>
      </c>
      <c r="G413" s="261" t="str">
        <f>IFERROR(RANK(F413,F:F,1)+COUNTIF($F$1:F412,F413),"")</f>
        <v/>
      </c>
    </row>
    <row r="414" spans="6:7">
      <c r="F414" s="261" t="str">
        <f>IF(YEAR(A414)&amp;MONTH(A414)=YEAR('7p(1)'!$F$17)&amp;MONTH('7p(1)'!$F$17),RANK(A414,A$5:A$1060,1),"")</f>
        <v/>
      </c>
      <c r="G414" s="261" t="str">
        <f>IFERROR(RANK(F414,F:F,1)+COUNTIF($F$1:F413,F414),"")</f>
        <v/>
      </c>
    </row>
    <row r="415" spans="6:7">
      <c r="F415" s="261" t="str">
        <f>IF(YEAR(A415)&amp;MONTH(A415)=YEAR('7p(1)'!$F$17)&amp;MONTH('7p(1)'!$F$17),RANK(A415,A$5:A$1060,1),"")</f>
        <v/>
      </c>
      <c r="G415" s="261" t="str">
        <f>IFERROR(RANK(F415,F:F,1)+COUNTIF($F$1:F414,F415),"")</f>
        <v/>
      </c>
    </row>
    <row r="416" spans="6:7">
      <c r="F416" s="261" t="str">
        <f>IF(YEAR(A416)&amp;MONTH(A416)=YEAR('7p(1)'!$F$17)&amp;MONTH('7p(1)'!$F$17),RANK(A416,A$5:A$1060,1),"")</f>
        <v/>
      </c>
      <c r="G416" s="261" t="str">
        <f>IFERROR(RANK(F416,F:F,1)+COUNTIF($F$1:F415,F416),"")</f>
        <v/>
      </c>
    </row>
    <row r="417" spans="6:7">
      <c r="F417" s="261" t="str">
        <f>IF(YEAR(A417)&amp;MONTH(A417)=YEAR('7p(1)'!$F$17)&amp;MONTH('7p(1)'!$F$17),RANK(A417,A$5:A$1060,1),"")</f>
        <v/>
      </c>
      <c r="G417" s="261" t="str">
        <f>IFERROR(RANK(F417,F:F,1)+COUNTIF($F$1:F416,F417),"")</f>
        <v/>
      </c>
    </row>
    <row r="418" spans="6:7">
      <c r="F418" s="261" t="str">
        <f>IF(YEAR(A418)&amp;MONTH(A418)=YEAR('7p(1)'!$F$17)&amp;MONTH('7p(1)'!$F$17),RANK(A418,A$5:A$1060,1),"")</f>
        <v/>
      </c>
      <c r="G418" s="261" t="str">
        <f>IFERROR(RANK(F418,F:F,1)+COUNTIF($F$1:F417,F418),"")</f>
        <v/>
      </c>
    </row>
    <row r="419" spans="6:7">
      <c r="F419" s="261" t="str">
        <f>IF(YEAR(A419)&amp;MONTH(A419)=YEAR('7p(1)'!$F$17)&amp;MONTH('7p(1)'!$F$17),RANK(A419,A$5:A$1060,1),"")</f>
        <v/>
      </c>
      <c r="G419" s="261" t="str">
        <f>IFERROR(RANK(F419,F:F,1)+COUNTIF($F$1:F418,F419),"")</f>
        <v/>
      </c>
    </row>
    <row r="420" spans="6:7">
      <c r="F420" s="261" t="str">
        <f>IF(YEAR(A420)&amp;MONTH(A420)=YEAR('7p(1)'!$F$17)&amp;MONTH('7p(1)'!$F$17),RANK(A420,A$5:A$1060,1),"")</f>
        <v/>
      </c>
      <c r="G420" s="261" t="str">
        <f>IFERROR(RANK(F420,F:F,1)+COUNTIF($F$1:F419,F420),"")</f>
        <v/>
      </c>
    </row>
    <row r="421" spans="6:7">
      <c r="F421" s="261" t="str">
        <f>IF(YEAR(A421)&amp;MONTH(A421)=YEAR('7p(1)'!$F$17)&amp;MONTH('7p(1)'!$F$17),RANK(A421,A$5:A$1060,1),"")</f>
        <v/>
      </c>
      <c r="G421" s="261" t="str">
        <f>IFERROR(RANK(F421,F:F,1)+COUNTIF($F$1:F420,F421),"")</f>
        <v/>
      </c>
    </row>
    <row r="422" spans="6:7">
      <c r="F422" s="261" t="str">
        <f>IF(YEAR(A422)&amp;MONTH(A422)=YEAR('7p(1)'!$F$17)&amp;MONTH('7p(1)'!$F$17),RANK(A422,A$5:A$1060,1),"")</f>
        <v/>
      </c>
      <c r="G422" s="261" t="str">
        <f>IFERROR(RANK(F422,F:F,1)+COUNTIF($F$1:F421,F422),"")</f>
        <v/>
      </c>
    </row>
    <row r="423" spans="6:7">
      <c r="F423" s="261" t="str">
        <f>IF(YEAR(A423)&amp;MONTH(A423)=YEAR('7p(1)'!$F$17)&amp;MONTH('7p(1)'!$F$17),RANK(A423,A$5:A$1060,1),"")</f>
        <v/>
      </c>
      <c r="G423" s="261" t="str">
        <f>IFERROR(RANK(F423,F:F,1)+COUNTIF($F$1:F422,F423),"")</f>
        <v/>
      </c>
    </row>
    <row r="424" spans="6:7">
      <c r="F424" s="261" t="str">
        <f>IF(YEAR(A424)&amp;MONTH(A424)=YEAR('7p(1)'!$F$17)&amp;MONTH('7p(1)'!$F$17),RANK(A424,A$5:A$1060,1),"")</f>
        <v/>
      </c>
      <c r="G424" s="261" t="str">
        <f>IFERROR(RANK(F424,F:F,1)+COUNTIF($F$1:F423,F424),"")</f>
        <v/>
      </c>
    </row>
    <row r="425" spans="6:7">
      <c r="F425" s="261" t="str">
        <f>IF(YEAR(A425)&amp;MONTH(A425)=YEAR('7p(1)'!$F$17)&amp;MONTH('7p(1)'!$F$17),RANK(A425,A$5:A$1060,1),"")</f>
        <v/>
      </c>
      <c r="G425" s="261" t="str">
        <f>IFERROR(RANK(F425,F:F,1)+COUNTIF($F$1:F424,F425),"")</f>
        <v/>
      </c>
    </row>
    <row r="426" spans="6:7">
      <c r="F426" s="261" t="str">
        <f>IF(YEAR(A426)&amp;MONTH(A426)=YEAR('7p(1)'!$F$17)&amp;MONTH('7p(1)'!$F$17),RANK(A426,A$5:A$1060,1),"")</f>
        <v/>
      </c>
      <c r="G426" s="261" t="str">
        <f>IFERROR(RANK(F426,F:F,1)+COUNTIF($F$1:F425,F426),"")</f>
        <v/>
      </c>
    </row>
    <row r="427" spans="6:7">
      <c r="F427" s="261" t="str">
        <f>IF(YEAR(A427)&amp;MONTH(A427)=YEAR('7p(1)'!$F$17)&amp;MONTH('7p(1)'!$F$17),RANK(A427,A$5:A$1060,1),"")</f>
        <v/>
      </c>
      <c r="G427" s="261" t="str">
        <f>IFERROR(RANK(F427,F:F,1)+COUNTIF($F$1:F426,F427),"")</f>
        <v/>
      </c>
    </row>
    <row r="428" spans="6:7">
      <c r="F428" s="261" t="str">
        <f>IF(YEAR(A428)&amp;MONTH(A428)=YEAR('7p(1)'!$F$17)&amp;MONTH('7p(1)'!$F$17),RANK(A428,A$5:A$1060,1),"")</f>
        <v/>
      </c>
      <c r="G428" s="261" t="str">
        <f>IFERROR(RANK(F428,F:F,1)+COUNTIF($F$1:F427,F428),"")</f>
        <v/>
      </c>
    </row>
    <row r="429" spans="6:7">
      <c r="F429" s="261" t="str">
        <f>IF(YEAR(A429)&amp;MONTH(A429)=YEAR('7p(1)'!$F$17)&amp;MONTH('7p(1)'!$F$17),RANK(A429,A$5:A$1060,1),"")</f>
        <v/>
      </c>
      <c r="G429" s="261" t="str">
        <f>IFERROR(RANK(F429,F:F,1)+COUNTIF($F$1:F428,F429),"")</f>
        <v/>
      </c>
    </row>
    <row r="430" spans="6:7">
      <c r="F430" s="261" t="str">
        <f>IF(YEAR(A430)&amp;MONTH(A430)=YEAR('7p(1)'!$F$17)&amp;MONTH('7p(1)'!$F$17),RANK(A430,A$5:A$1060,1),"")</f>
        <v/>
      </c>
      <c r="G430" s="261" t="str">
        <f>IFERROR(RANK(F430,F:F,1)+COUNTIF($F$1:F429,F430),"")</f>
        <v/>
      </c>
    </row>
    <row r="431" spans="6:7">
      <c r="F431" s="261" t="str">
        <f>IF(YEAR(A431)&amp;MONTH(A431)=YEAR('7p(1)'!$F$17)&amp;MONTH('7p(1)'!$F$17),RANK(A431,A$5:A$1060,1),"")</f>
        <v/>
      </c>
      <c r="G431" s="261" t="str">
        <f>IFERROR(RANK(F431,F:F,1)+COUNTIF($F$1:F430,F431),"")</f>
        <v/>
      </c>
    </row>
    <row r="432" spans="6:7">
      <c r="F432" s="261" t="str">
        <f>IF(YEAR(A432)&amp;MONTH(A432)=YEAR('7p(1)'!$F$17)&amp;MONTH('7p(1)'!$F$17),RANK(A432,A$5:A$1060,1),"")</f>
        <v/>
      </c>
      <c r="G432" s="261" t="str">
        <f>IFERROR(RANK(F432,F:F,1)+COUNTIF($F$1:F431,F432),"")</f>
        <v/>
      </c>
    </row>
    <row r="433" spans="6:7">
      <c r="F433" s="261" t="str">
        <f>IF(YEAR(A433)&amp;MONTH(A433)=YEAR('7p(1)'!$F$17)&amp;MONTH('7p(1)'!$F$17),RANK(A433,A$5:A$1060,1),"")</f>
        <v/>
      </c>
      <c r="G433" s="261" t="str">
        <f>IFERROR(RANK(F433,F:F,1)+COUNTIF($F$1:F432,F433),"")</f>
        <v/>
      </c>
    </row>
    <row r="434" spans="6:7">
      <c r="F434" s="261" t="str">
        <f>IF(YEAR(A434)&amp;MONTH(A434)=YEAR('7p(1)'!$F$17)&amp;MONTH('7p(1)'!$F$17),RANK(A434,A$5:A$1060,1),"")</f>
        <v/>
      </c>
      <c r="G434" s="261" t="str">
        <f>IFERROR(RANK(F434,F:F,1)+COUNTIF($F$1:F433,F434),"")</f>
        <v/>
      </c>
    </row>
    <row r="435" spans="6:7">
      <c r="F435" s="261" t="str">
        <f>IF(YEAR(A435)&amp;MONTH(A435)=YEAR('7p(1)'!$F$17)&amp;MONTH('7p(1)'!$F$17),RANK(A435,A$5:A$1060,1),"")</f>
        <v/>
      </c>
      <c r="G435" s="261" t="str">
        <f>IFERROR(RANK(F435,F:F,1)+COUNTIF($F$1:F434,F435),"")</f>
        <v/>
      </c>
    </row>
    <row r="436" spans="6:7">
      <c r="F436" s="261" t="str">
        <f>IF(YEAR(A436)&amp;MONTH(A436)=YEAR('7p(1)'!$F$17)&amp;MONTH('7p(1)'!$F$17),RANK(A436,A$5:A$1060,1),"")</f>
        <v/>
      </c>
      <c r="G436" s="261" t="str">
        <f>IFERROR(RANK(F436,F:F,1)+COUNTIF($F$1:F435,F436),"")</f>
        <v/>
      </c>
    </row>
    <row r="437" spans="6:7">
      <c r="F437" s="261" t="str">
        <f>IF(YEAR(A437)&amp;MONTH(A437)=YEAR('7p(1)'!$F$17)&amp;MONTH('7p(1)'!$F$17),RANK(A437,A$5:A$1060,1),"")</f>
        <v/>
      </c>
      <c r="G437" s="261" t="str">
        <f>IFERROR(RANK(F437,F:F,1)+COUNTIF($F$1:F436,F437),"")</f>
        <v/>
      </c>
    </row>
    <row r="438" spans="6:7">
      <c r="F438" s="261" t="str">
        <f>IF(YEAR(A438)&amp;MONTH(A438)=YEAR('7p(1)'!$F$17)&amp;MONTH('7p(1)'!$F$17),RANK(A438,A$5:A$1060,1),"")</f>
        <v/>
      </c>
      <c r="G438" s="261" t="str">
        <f>IFERROR(RANK(F438,F:F,1)+COUNTIF($F$1:F437,F438),"")</f>
        <v/>
      </c>
    </row>
    <row r="439" spans="6:7">
      <c r="F439" s="261" t="str">
        <f>IF(YEAR(A439)&amp;MONTH(A439)=YEAR('7p(1)'!$F$17)&amp;MONTH('7p(1)'!$F$17),RANK(A439,A$5:A$1060,1),"")</f>
        <v/>
      </c>
      <c r="G439" s="261" t="str">
        <f>IFERROR(RANK(F439,F:F,1)+COUNTIF($F$1:F438,F439),"")</f>
        <v/>
      </c>
    </row>
    <row r="440" spans="6:7">
      <c r="F440" s="261" t="str">
        <f>IF(YEAR(A440)&amp;MONTH(A440)=YEAR('7p(1)'!$F$17)&amp;MONTH('7p(1)'!$F$17),RANK(A440,A$5:A$1060,1),"")</f>
        <v/>
      </c>
      <c r="G440" s="261" t="str">
        <f>IFERROR(RANK(F440,F:F,1)+COUNTIF($F$1:F439,F440),"")</f>
        <v/>
      </c>
    </row>
    <row r="441" spans="6:7">
      <c r="F441" s="261" t="str">
        <f>IF(YEAR(A441)&amp;MONTH(A441)=YEAR('7p(1)'!$F$17)&amp;MONTH('7p(1)'!$F$17),RANK(A441,A$5:A$1060,1),"")</f>
        <v/>
      </c>
      <c r="G441" s="261" t="str">
        <f>IFERROR(RANK(F441,F:F,1)+COUNTIF($F$1:F440,F441),"")</f>
        <v/>
      </c>
    </row>
    <row r="442" spans="6:7">
      <c r="F442" s="261" t="str">
        <f>IF(YEAR(A442)&amp;MONTH(A442)=YEAR('7p(1)'!$F$17)&amp;MONTH('7p(1)'!$F$17),RANK(A442,A$5:A$1060,1),"")</f>
        <v/>
      </c>
      <c r="G442" s="261" t="str">
        <f>IFERROR(RANK(F442,F:F,1)+COUNTIF($F$1:F441,F442),"")</f>
        <v/>
      </c>
    </row>
    <row r="443" spans="6:7">
      <c r="F443" s="261" t="str">
        <f>IF(YEAR(A443)&amp;MONTH(A443)=YEAR('7p(1)'!$F$17)&amp;MONTH('7p(1)'!$F$17),RANK(A443,A$5:A$1060,1),"")</f>
        <v/>
      </c>
      <c r="G443" s="261" t="str">
        <f>IFERROR(RANK(F443,F:F,1)+COUNTIF($F$1:F442,F443),"")</f>
        <v/>
      </c>
    </row>
    <row r="444" spans="6:7">
      <c r="F444" s="261" t="str">
        <f>IF(YEAR(A444)&amp;MONTH(A444)=YEAR('7p(1)'!$F$17)&amp;MONTH('7p(1)'!$F$17),RANK(A444,A$5:A$1060,1),"")</f>
        <v/>
      </c>
      <c r="G444" s="261" t="str">
        <f>IFERROR(RANK(F444,F:F,1)+COUNTIF($F$1:F443,F444),"")</f>
        <v/>
      </c>
    </row>
    <row r="445" spans="6:7">
      <c r="F445" s="261" t="str">
        <f>IF(YEAR(A445)&amp;MONTH(A445)=YEAR('7p(1)'!$F$17)&amp;MONTH('7p(1)'!$F$17),RANK(A445,A$5:A$1060,1),"")</f>
        <v/>
      </c>
      <c r="G445" s="261" t="str">
        <f>IFERROR(RANK(F445,F:F,1)+COUNTIF($F$1:F444,F445),"")</f>
        <v/>
      </c>
    </row>
    <row r="446" spans="6:7">
      <c r="F446" s="261" t="str">
        <f>IF(YEAR(A446)&amp;MONTH(A446)=YEAR('7p(1)'!$F$17)&amp;MONTH('7p(1)'!$F$17),RANK(A446,A$5:A$1060,1),"")</f>
        <v/>
      </c>
      <c r="G446" s="261" t="str">
        <f>IFERROR(RANK(F446,F:F,1)+COUNTIF($F$1:F445,F446),"")</f>
        <v/>
      </c>
    </row>
    <row r="447" spans="6:7">
      <c r="F447" s="261" t="str">
        <f>IF(YEAR(A447)&amp;MONTH(A447)=YEAR('7p(1)'!$F$17)&amp;MONTH('7p(1)'!$F$17),RANK(A447,A$5:A$1060,1),"")</f>
        <v/>
      </c>
      <c r="G447" s="261" t="str">
        <f>IFERROR(RANK(F447,F:F,1)+COUNTIF($F$1:F446,F447),"")</f>
        <v/>
      </c>
    </row>
    <row r="448" spans="6:7">
      <c r="F448" s="261" t="str">
        <f>IF(YEAR(A448)&amp;MONTH(A448)=YEAR('7p(1)'!$F$17)&amp;MONTH('7p(1)'!$F$17),RANK(A448,A$5:A$1060,1),"")</f>
        <v/>
      </c>
      <c r="G448" s="261" t="str">
        <f>IFERROR(RANK(F448,F:F,1)+COUNTIF($F$1:F447,F448),"")</f>
        <v/>
      </c>
    </row>
    <row r="449" spans="6:7">
      <c r="F449" s="261" t="str">
        <f>IF(YEAR(A449)&amp;MONTH(A449)=YEAR('7p(1)'!$F$17)&amp;MONTH('7p(1)'!$F$17),RANK(A449,A$5:A$1060,1),"")</f>
        <v/>
      </c>
      <c r="G449" s="261" t="str">
        <f>IFERROR(RANK(F449,F:F,1)+COUNTIF($F$1:F448,F449),"")</f>
        <v/>
      </c>
    </row>
    <row r="450" spans="6:7">
      <c r="F450" s="261" t="str">
        <f>IF(YEAR(A450)&amp;MONTH(A450)=YEAR('7p(1)'!$F$17)&amp;MONTH('7p(1)'!$F$17),RANK(A450,A$5:A$1060,1),"")</f>
        <v/>
      </c>
      <c r="G450" s="261" t="str">
        <f>IFERROR(RANK(F450,F:F,1)+COUNTIF($F$1:F449,F450),"")</f>
        <v/>
      </c>
    </row>
    <row r="451" spans="6:7">
      <c r="F451" s="261" t="str">
        <f>IF(YEAR(A451)&amp;MONTH(A451)=YEAR('7p(1)'!$F$17)&amp;MONTH('7p(1)'!$F$17),RANK(A451,A$5:A$1060,1),"")</f>
        <v/>
      </c>
      <c r="G451" s="261" t="str">
        <f>IFERROR(RANK(F451,F:F,1)+COUNTIF($F$1:F450,F451),"")</f>
        <v/>
      </c>
    </row>
    <row r="452" spans="6:7">
      <c r="F452" s="261" t="str">
        <f>IF(YEAR(A452)&amp;MONTH(A452)=YEAR('7p(1)'!$F$17)&amp;MONTH('7p(1)'!$F$17),RANK(A452,A$5:A$1060,1),"")</f>
        <v/>
      </c>
      <c r="G452" s="261" t="str">
        <f>IFERROR(RANK(F452,F:F,1)+COUNTIF($F$1:F451,F452),"")</f>
        <v/>
      </c>
    </row>
  </sheetData>
  <autoFilter ref="A1:C1" xr:uid="{00000000-0009-0000-0000-000009000000}">
    <sortState xmlns:xlrd2="http://schemas.microsoft.com/office/spreadsheetml/2017/richdata2" ref="A2:C439">
      <sortCondition ref="A1"/>
    </sortState>
  </autoFilter>
  <phoneticPr fontId="7" type="noConversion"/>
  <conditionalFormatting sqref="A1">
    <cfRule type="duplicateValues" dxfId="19" priority="13"/>
    <cfRule type="duplicateValues" dxfId="18" priority="14"/>
  </conditionalFormatting>
  <conditionalFormatting sqref="B1:B126 B128:B185 B215:B223 B225:B232">
    <cfRule type="duplicateValues" dxfId="17" priority="39"/>
    <cfRule type="duplicateValues" dxfId="16" priority="40"/>
  </conditionalFormatting>
  <conditionalFormatting sqref="B127">
    <cfRule type="duplicateValues" dxfId="15" priority="11"/>
    <cfRule type="duplicateValues" dxfId="14" priority="12"/>
  </conditionalFormatting>
  <conditionalFormatting sqref="B186:B200">
    <cfRule type="duplicateValues" dxfId="13" priority="5"/>
    <cfRule type="duplicateValues" dxfId="12" priority="6"/>
  </conditionalFormatting>
  <conditionalFormatting sqref="B201:B214">
    <cfRule type="duplicateValues" dxfId="11" priority="3"/>
    <cfRule type="duplicateValues" dxfId="10" priority="4"/>
  </conditionalFormatting>
  <conditionalFormatting sqref="C1:C185 C215:C232">
    <cfRule type="duplicateValues" dxfId="9" priority="52"/>
  </conditionalFormatting>
  <conditionalFormatting sqref="C186:C200">
    <cfRule type="duplicateValues" dxfId="8" priority="7"/>
  </conditionalFormatting>
  <conditionalFormatting sqref="C201:C214">
    <cfRule type="duplicateValues" dxfId="7" priority="1"/>
    <cfRule type="duplicateValues" dxfId="6" priority="2"/>
  </conditionalFormatting>
  <hyperlinks>
    <hyperlink ref="C21" r:id="rId1" xr:uid="{00000000-0004-0000-0900-000000000000}"/>
    <hyperlink ref="C150" r:id="rId2" xr:uid="{00000000-0004-0000-0900-000001000000}"/>
    <hyperlink ref="C151" r:id="rId3" xr:uid="{00000000-0004-0000-0900-000002000000}"/>
    <hyperlink ref="C149" r:id="rId4" xr:uid="{00000000-0004-0000-0900-000003000000}"/>
    <hyperlink ref="C137" r:id="rId5" xr:uid="{00000000-0004-0000-0900-000004000000}"/>
    <hyperlink ref="C140" r:id="rId6" xr:uid="{00000000-0004-0000-0900-000005000000}"/>
    <hyperlink ref="C138" r:id="rId7" xr:uid="{00000000-0004-0000-0900-000006000000}"/>
    <hyperlink ref="C146:C150" r:id="rId8" display="http://skinnonews.com/global/archives/" xr:uid="{00000000-0004-0000-0900-000007000000}"/>
    <hyperlink ref="C148" r:id="rId9" xr:uid="{00000000-0004-0000-0900-000008000000}"/>
    <hyperlink ref="C147" r:id="rId10" xr:uid="{00000000-0004-0000-0900-000009000000}"/>
    <hyperlink ref="C18" r:id="rId11" xr:uid="{00000000-0004-0000-0900-00000A000000}"/>
    <hyperlink ref="C145" r:id="rId12" xr:uid="{00000000-0004-0000-0900-00000B000000}"/>
    <hyperlink ref="C143" r:id="rId13" xr:uid="{00000000-0004-0000-0900-00000C000000}"/>
    <hyperlink ref="C10" r:id="rId14" xr:uid="{00000000-0004-0000-0900-00000D000000}"/>
    <hyperlink ref="C146" r:id="rId15" xr:uid="{00000000-0004-0000-0900-00000E000000}"/>
    <hyperlink ref="C144" r:id="rId16" xr:uid="{00000000-0004-0000-0900-00000F000000}"/>
    <hyperlink ref="C141" r:id="rId17" xr:uid="{00000000-0004-0000-0900-000010000000}"/>
    <hyperlink ref="C139" r:id="rId18" xr:uid="{00000000-0004-0000-0900-000011000000}"/>
    <hyperlink ref="C134" r:id="rId19" xr:uid="{00000000-0004-0000-0900-000012000000}"/>
    <hyperlink ref="C135" r:id="rId20" xr:uid="{00000000-0004-0000-0900-000013000000}"/>
    <hyperlink ref="C136" r:id="rId21" display="https://skinnonews.com/global/archives/12950" xr:uid="{00000000-0004-0000-0900-000014000000}"/>
    <hyperlink ref="C131" r:id="rId22" xr:uid="{00000000-0004-0000-0900-000015000000}"/>
    <hyperlink ref="C133" r:id="rId23" xr:uid="{00000000-0004-0000-0900-000016000000}"/>
    <hyperlink ref="C128" r:id="rId24" xr:uid="{00000000-0004-0000-0900-000017000000}"/>
    <hyperlink ref="C132" r:id="rId25" xr:uid="{00000000-0004-0000-0900-000018000000}"/>
    <hyperlink ref="C130" r:id="rId26" xr:uid="{00000000-0004-0000-0900-000019000000}"/>
    <hyperlink ref="C129" r:id="rId27" xr:uid="{00000000-0004-0000-0900-00001A000000}"/>
    <hyperlink ref="C126" r:id="rId28" xr:uid="{00000000-0004-0000-0900-00001B000000}"/>
    <hyperlink ref="C127" r:id="rId29" xr:uid="{00000000-0004-0000-0900-00001C000000}"/>
    <hyperlink ref="C125" r:id="rId30" xr:uid="{00000000-0004-0000-0900-00001D000000}"/>
    <hyperlink ref="C123" r:id="rId31" xr:uid="{00000000-0004-0000-0900-00001E000000}"/>
    <hyperlink ref="C124" r:id="rId32" xr:uid="{00000000-0004-0000-0900-00001F000000}"/>
    <hyperlink ref="C122" r:id="rId33" xr:uid="{00000000-0004-0000-0900-000020000000}"/>
    <hyperlink ref="C121" r:id="rId34" xr:uid="{00000000-0004-0000-0900-000021000000}"/>
    <hyperlink ref="C120" r:id="rId35" xr:uid="{00000000-0004-0000-0900-000022000000}"/>
    <hyperlink ref="C117" r:id="rId36" xr:uid="{00000000-0004-0000-0900-000023000000}"/>
    <hyperlink ref="C118" r:id="rId37" xr:uid="{00000000-0004-0000-0900-000024000000}"/>
    <hyperlink ref="C119" r:id="rId38" xr:uid="{00000000-0004-0000-0900-000025000000}"/>
    <hyperlink ref="C116" r:id="rId39" xr:uid="{00000000-0004-0000-0900-000026000000}"/>
    <hyperlink ref="C113" r:id="rId40" xr:uid="{00000000-0004-0000-0900-000027000000}"/>
    <hyperlink ref="C114" r:id="rId41" xr:uid="{00000000-0004-0000-0900-000028000000}"/>
    <hyperlink ref="C115" r:id="rId42" xr:uid="{00000000-0004-0000-0900-000029000000}"/>
    <hyperlink ref="C109" r:id="rId43" xr:uid="{00000000-0004-0000-0900-00002A000000}"/>
    <hyperlink ref="C112" r:id="rId44" xr:uid="{00000000-0004-0000-0900-00002B000000}"/>
    <hyperlink ref="C110" r:id="rId45" xr:uid="{00000000-0004-0000-0900-00002C000000}"/>
    <hyperlink ref="C111" r:id="rId46" xr:uid="{00000000-0004-0000-0900-00002D000000}"/>
    <hyperlink ref="C83:C136" r:id="rId47" display="http://skinnonews.com/global/archives/" xr:uid="{00000000-0004-0000-0900-00002E000000}"/>
    <hyperlink ref="C107" r:id="rId48" xr:uid="{00000000-0004-0000-0900-00002F000000}"/>
    <hyperlink ref="C108" r:id="rId49" xr:uid="{00000000-0004-0000-0900-000030000000}"/>
    <hyperlink ref="C106" r:id="rId50" xr:uid="{00000000-0004-0000-0900-000031000000}"/>
    <hyperlink ref="C22" r:id="rId51" xr:uid="{00000000-0004-0000-0900-000032000000}"/>
    <hyperlink ref="C105" r:id="rId52" xr:uid="{00000000-0004-0000-0900-000033000000}"/>
    <hyperlink ref="C104" r:id="rId53" xr:uid="{00000000-0004-0000-0900-000034000000}"/>
    <hyperlink ref="C103" r:id="rId54" xr:uid="{00000000-0004-0000-0900-000035000000}"/>
    <hyperlink ref="C73" r:id="rId55" xr:uid="{00000000-0004-0000-0900-000036000000}"/>
    <hyperlink ref="C66" r:id="rId56" xr:uid="{00000000-0004-0000-0900-000037000000}"/>
    <hyperlink ref="C68" r:id="rId57" xr:uid="{00000000-0004-0000-0900-000038000000}"/>
    <hyperlink ref="C70" r:id="rId58" xr:uid="{00000000-0004-0000-0900-000039000000}"/>
    <hyperlink ref="C71" r:id="rId59" xr:uid="{00000000-0004-0000-0900-00003A000000}"/>
    <hyperlink ref="C76" r:id="rId60" xr:uid="{00000000-0004-0000-0900-00003B000000}"/>
    <hyperlink ref="C79" r:id="rId61" xr:uid="{00000000-0004-0000-0900-00003C000000}"/>
    <hyperlink ref="C82" r:id="rId62" xr:uid="{00000000-0004-0000-0900-00003D000000}"/>
    <hyperlink ref="C85" r:id="rId63" xr:uid="{00000000-0004-0000-0900-00003E000000}"/>
    <hyperlink ref="C91" r:id="rId64" xr:uid="{00000000-0004-0000-0900-00003F000000}"/>
    <hyperlink ref="C98" r:id="rId65" xr:uid="{00000000-0004-0000-0900-000040000000}"/>
    <hyperlink ref="C101" r:id="rId66" xr:uid="{00000000-0004-0000-0900-000041000000}"/>
    <hyperlink ref="C102" r:id="rId67" xr:uid="{00000000-0004-0000-0900-000042000000}"/>
    <hyperlink ref="C99" r:id="rId68" xr:uid="{00000000-0004-0000-0900-000043000000}"/>
    <hyperlink ref="C16" r:id="rId69" xr:uid="{00000000-0004-0000-0900-000044000000}"/>
    <hyperlink ref="C97" r:id="rId70" xr:uid="{00000000-0004-0000-0900-000045000000}"/>
    <hyperlink ref="C100" r:id="rId71" xr:uid="{00000000-0004-0000-0900-000046000000}"/>
    <hyperlink ref="C96" r:id="rId72" xr:uid="{00000000-0004-0000-0900-000047000000}"/>
    <hyperlink ref="C95" r:id="rId73" xr:uid="{00000000-0004-0000-0900-000048000000}"/>
    <hyperlink ref="C94" r:id="rId74" xr:uid="{00000000-0004-0000-0900-000049000000}"/>
    <hyperlink ref="C92" r:id="rId75" xr:uid="{00000000-0004-0000-0900-00004A000000}"/>
    <hyperlink ref="C93" r:id="rId76" xr:uid="{00000000-0004-0000-0900-00004B000000}"/>
    <hyperlink ref="C88" r:id="rId77" xr:uid="{00000000-0004-0000-0900-00004C000000}"/>
    <hyperlink ref="C90" r:id="rId78" xr:uid="{00000000-0004-0000-0900-00004D000000}"/>
    <hyperlink ref="C89" r:id="rId79" xr:uid="{00000000-0004-0000-0900-00004E000000}"/>
    <hyperlink ref="C87" r:id="rId80" xr:uid="{00000000-0004-0000-0900-00004F000000}"/>
    <hyperlink ref="C3" r:id="rId81" xr:uid="{00000000-0004-0000-0900-000050000000}"/>
    <hyperlink ref="C72:C82" r:id="rId82" display="http://skinnonews.com/global/archives/" xr:uid="{00000000-0004-0000-0900-000051000000}"/>
    <hyperlink ref="C86" r:id="rId83" xr:uid="{00000000-0004-0000-0900-000052000000}"/>
    <hyperlink ref="C14" r:id="rId84" xr:uid="{00000000-0004-0000-0900-000053000000}"/>
    <hyperlink ref="C83" r:id="rId85" xr:uid="{00000000-0004-0000-0900-000054000000}"/>
    <hyperlink ref="C84" r:id="rId86" xr:uid="{00000000-0004-0000-0900-000055000000}"/>
    <hyperlink ref="C8" r:id="rId87" xr:uid="{00000000-0004-0000-0900-000056000000}"/>
    <hyperlink ref="C80" r:id="rId88" xr:uid="{00000000-0004-0000-0900-000057000000}"/>
    <hyperlink ref="C81" r:id="rId89" xr:uid="{00000000-0004-0000-0900-000058000000}"/>
    <hyperlink ref="C23" r:id="rId90" xr:uid="{00000000-0004-0000-0900-000059000000}"/>
    <hyperlink ref="C77" r:id="rId91" xr:uid="{00000000-0004-0000-0900-00005A000000}"/>
    <hyperlink ref="C78" r:id="rId92" xr:uid="{00000000-0004-0000-0900-00005B000000}"/>
    <hyperlink ref="C74" r:id="rId93" xr:uid="{00000000-0004-0000-0900-00005C000000}"/>
    <hyperlink ref="C69" r:id="rId94" xr:uid="{00000000-0004-0000-0900-00005D000000}"/>
    <hyperlink ref="C72" r:id="rId95" xr:uid="{00000000-0004-0000-0900-00005E000000}"/>
    <hyperlink ref="C75" r:id="rId96" xr:uid="{00000000-0004-0000-0900-00005F000000}"/>
    <hyperlink ref="C67" r:id="rId97" xr:uid="{00000000-0004-0000-0900-000060000000}"/>
    <hyperlink ref="C65" r:id="rId98" xr:uid="{00000000-0004-0000-0900-000061000000}"/>
    <hyperlink ref="C64" r:id="rId99" xr:uid="{00000000-0004-0000-0900-000062000000}"/>
    <hyperlink ref="C63" r:id="rId100" xr:uid="{00000000-0004-0000-0900-000063000000}"/>
    <hyperlink ref="C61" r:id="rId101" xr:uid="{00000000-0004-0000-0900-000064000000}"/>
    <hyperlink ref="C62" r:id="rId102" xr:uid="{00000000-0004-0000-0900-000065000000}"/>
    <hyperlink ref="C60" r:id="rId103" xr:uid="{00000000-0004-0000-0900-000066000000}"/>
    <hyperlink ref="C59" r:id="rId104" xr:uid="{00000000-0004-0000-0900-000067000000}"/>
    <hyperlink ref="C56" r:id="rId105" xr:uid="{00000000-0004-0000-0900-000068000000}"/>
    <hyperlink ref="C57" r:id="rId106" xr:uid="{00000000-0004-0000-0900-000069000000}"/>
    <hyperlink ref="C58" r:id="rId107" xr:uid="{00000000-0004-0000-0900-00006A000000}"/>
    <hyperlink ref="C6" r:id="rId108" xr:uid="{00000000-0004-0000-0900-00006B000000}"/>
    <hyperlink ref="C55" r:id="rId109" xr:uid="{00000000-0004-0000-0900-00006C000000}"/>
    <hyperlink ref="C54" r:id="rId110" xr:uid="{00000000-0004-0000-0900-00006D000000}"/>
    <hyperlink ref="C51" r:id="rId111" xr:uid="{00000000-0004-0000-0900-00006E000000}"/>
    <hyperlink ref="C52" r:id="rId112" xr:uid="{00000000-0004-0000-0900-00006F000000}"/>
    <hyperlink ref="C53" r:id="rId113" xr:uid="{00000000-0004-0000-0900-000070000000}"/>
    <hyperlink ref="C68:C69" r:id="rId114" display="http://skinnonews.com/global/archives/" xr:uid="{00000000-0004-0000-0900-000071000000}"/>
    <hyperlink ref="C64:C67" r:id="rId115" display="http://skinnonews.com/global/archives/" xr:uid="{00000000-0004-0000-0900-000072000000}"/>
    <hyperlink ref="C60:C63" r:id="rId116" display="http://skinnonews.com/global/archives/" xr:uid="{00000000-0004-0000-0900-000073000000}"/>
    <hyperlink ref="C56:C59" r:id="rId117" display="http://skinnonews.com/global/archives/" xr:uid="{00000000-0004-0000-0900-000074000000}"/>
    <hyperlink ref="C52:C55" r:id="rId118" display="http://skinnonews.com/global/archives/" xr:uid="{00000000-0004-0000-0900-000075000000}"/>
    <hyperlink ref="C49" r:id="rId119" xr:uid="{00000000-0004-0000-0900-000076000000}"/>
    <hyperlink ref="C31" r:id="rId120" xr:uid="{00000000-0004-0000-0900-000077000000}"/>
    <hyperlink ref="C50" r:id="rId121" xr:uid="{00000000-0004-0000-0900-000078000000}"/>
    <hyperlink ref="C28" r:id="rId122" xr:uid="{00000000-0004-0000-0900-000079000000}"/>
    <hyperlink ref="C48" r:id="rId123" xr:uid="{00000000-0004-0000-0900-00007A000000}"/>
    <hyperlink ref="C46" r:id="rId124" xr:uid="{00000000-0004-0000-0900-00007B000000}"/>
    <hyperlink ref="C47" r:id="rId125" xr:uid="{00000000-0004-0000-0900-00007C000000}"/>
    <hyperlink ref="C39" r:id="rId126" xr:uid="{00000000-0004-0000-0900-00007D000000}"/>
    <hyperlink ref="C29" r:id="rId127" xr:uid="{00000000-0004-0000-0900-00007E000000}"/>
    <hyperlink ref="C27" r:id="rId128" xr:uid="{00000000-0004-0000-0900-00007F000000}"/>
    <hyperlink ref="C30" r:id="rId129" xr:uid="{00000000-0004-0000-0900-000080000000}"/>
    <hyperlink ref="C36" r:id="rId130" xr:uid="{00000000-0004-0000-0900-000081000000}"/>
    <hyperlink ref="C35" r:id="rId131" xr:uid="{00000000-0004-0000-0900-000082000000}"/>
    <hyperlink ref="C33" r:id="rId132" xr:uid="{00000000-0004-0000-0900-000083000000}"/>
    <hyperlink ref="C32" r:id="rId133" xr:uid="{00000000-0004-0000-0900-000084000000}"/>
    <hyperlink ref="C9" r:id="rId134" xr:uid="{00000000-0004-0000-0900-000085000000}"/>
    <hyperlink ref="C25" r:id="rId135" xr:uid="{00000000-0004-0000-0900-000086000000}"/>
    <hyperlink ref="C24" r:id="rId136" xr:uid="{00000000-0004-0000-0900-000087000000}"/>
    <hyperlink ref="C26" r:id="rId137" xr:uid="{00000000-0004-0000-0900-000088000000}"/>
    <hyperlink ref="C37" r:id="rId138" xr:uid="{00000000-0004-0000-0900-000089000000}"/>
    <hyperlink ref="C34" r:id="rId139" xr:uid="{00000000-0004-0000-0900-00008A000000}"/>
    <hyperlink ref="C5" r:id="rId140" xr:uid="{00000000-0004-0000-0900-00008B000000}"/>
    <hyperlink ref="C44" r:id="rId141" xr:uid="{00000000-0004-0000-0900-00008C000000}"/>
    <hyperlink ref="C45" r:id="rId142" xr:uid="{00000000-0004-0000-0900-00008D000000}"/>
    <hyperlink ref="C12" r:id="rId143" xr:uid="{00000000-0004-0000-0900-00008E000000}"/>
    <hyperlink ref="C7" r:id="rId144" xr:uid="{00000000-0004-0000-0900-00008F000000}"/>
    <hyperlink ref="C19" r:id="rId145" xr:uid="{00000000-0004-0000-0900-000090000000}"/>
    <hyperlink ref="C43" r:id="rId146" xr:uid="{00000000-0004-0000-0900-000091000000}"/>
    <hyperlink ref="C38" r:id="rId147" xr:uid="{00000000-0004-0000-0900-000092000000}"/>
    <hyperlink ref="C2" r:id="rId148" xr:uid="{00000000-0004-0000-0900-000093000000}"/>
    <hyperlink ref="C40" r:id="rId149" xr:uid="{00000000-0004-0000-0900-000094000000}"/>
    <hyperlink ref="C41" r:id="rId150" xr:uid="{00000000-0004-0000-0900-000095000000}"/>
    <hyperlink ref="C15" r:id="rId151" xr:uid="{00000000-0004-0000-0900-000096000000}"/>
    <hyperlink ref="C42" r:id="rId152" xr:uid="{00000000-0004-0000-0900-000097000000}"/>
    <hyperlink ref="C11" r:id="rId153" xr:uid="{00000000-0004-0000-0900-000098000000}"/>
    <hyperlink ref="C13" r:id="rId154" xr:uid="{00000000-0004-0000-0900-000099000000}"/>
    <hyperlink ref="C20" r:id="rId155" xr:uid="{00000000-0004-0000-0900-00009A000000}"/>
    <hyperlink ref="C14:C51" r:id="rId156" display="http://skinnonews.com/global/archives/" xr:uid="{00000000-0004-0000-0900-00009B000000}"/>
    <hyperlink ref="C17" r:id="rId157" xr:uid="{00000000-0004-0000-0900-00009C000000}"/>
    <hyperlink ref="C142" r:id="rId158" xr:uid="{00000000-0004-0000-0900-00009D000000}"/>
    <hyperlink ref="C154" r:id="rId159" xr:uid="{00000000-0004-0000-0900-00009E000000}"/>
    <hyperlink ref="C152" r:id="rId160" xr:uid="{00000000-0004-0000-0900-00009F000000}"/>
    <hyperlink ref="C153" r:id="rId161" xr:uid="{00000000-0004-0000-0900-0000A0000000}"/>
    <hyperlink ref="C4" r:id="rId162" xr:uid="{00000000-0004-0000-0900-0000A1000000}"/>
    <hyperlink ref="C199" r:id="rId163" xr:uid="{00000000-0004-0000-0900-0000A2000000}"/>
    <hyperlink ref="C200" r:id="rId164" xr:uid="{00000000-0004-0000-0900-0000A3000000}"/>
    <hyperlink ref="C201:C214" r:id="rId165" display="http://skinnonews.com/global/archives/" xr:uid="{00000000-0004-0000-0900-0000A4000000}"/>
    <hyperlink ref="C201" r:id="rId166" xr:uid="{00000000-0004-0000-0900-0000A5000000}"/>
    <hyperlink ref="C202" r:id="rId167" xr:uid="{00000000-0004-0000-0900-0000A6000000}"/>
    <hyperlink ref="C203" r:id="rId168" xr:uid="{00000000-0004-0000-0900-0000A7000000}"/>
    <hyperlink ref="C204" r:id="rId169" xr:uid="{00000000-0004-0000-0900-0000A8000000}"/>
    <hyperlink ref="C205" r:id="rId170" xr:uid="{00000000-0004-0000-0900-0000A9000000}"/>
    <hyperlink ref="C206" r:id="rId171" xr:uid="{00000000-0004-0000-0900-0000AA000000}"/>
    <hyperlink ref="C207" r:id="rId172" xr:uid="{00000000-0004-0000-0900-0000AB000000}"/>
    <hyperlink ref="C208" r:id="rId173" xr:uid="{00000000-0004-0000-0900-0000AC000000}"/>
    <hyperlink ref="C209" r:id="rId174" xr:uid="{00000000-0004-0000-0900-0000AD000000}"/>
    <hyperlink ref="C210" r:id="rId175" xr:uid="{00000000-0004-0000-0900-0000AE000000}"/>
    <hyperlink ref="C211" r:id="rId176" xr:uid="{00000000-0004-0000-0900-0000AF000000}"/>
    <hyperlink ref="C212" r:id="rId177" xr:uid="{00000000-0004-0000-0900-0000B0000000}"/>
    <hyperlink ref="C213" r:id="rId178" xr:uid="{00000000-0004-0000-0900-0000B1000000}"/>
    <hyperlink ref="C214" r:id="rId179" xr:uid="{00000000-0004-0000-0900-0000B2000000}"/>
    <hyperlink ref="C215" r:id="rId180" xr:uid="{00000000-0004-0000-0900-0000B3000000}"/>
    <hyperlink ref="C217" r:id="rId181" xr:uid="{00000000-0004-0000-0900-0000B4000000}"/>
    <hyperlink ref="C218" r:id="rId182" xr:uid="{00000000-0004-0000-0900-0000B5000000}"/>
    <hyperlink ref="C219" r:id="rId183" xr:uid="{00000000-0004-0000-0900-0000B6000000}"/>
    <hyperlink ref="C220" r:id="rId184" xr:uid="{00000000-0004-0000-0900-0000B7000000}"/>
    <hyperlink ref="C221" r:id="rId185" xr:uid="{00000000-0004-0000-0900-0000B8000000}"/>
    <hyperlink ref="C222" r:id="rId186" xr:uid="{00000000-0004-0000-0900-0000B9000000}"/>
    <hyperlink ref="C223" r:id="rId187" xr:uid="{00000000-0004-0000-0900-0000BA000000}"/>
    <hyperlink ref="C224" r:id="rId188" xr:uid="{00000000-0004-0000-0900-0000BB000000}"/>
    <hyperlink ref="C225" r:id="rId189" xr:uid="{00000000-0004-0000-0900-0000BC000000}"/>
  </hyperlinks>
  <pageMargins left="0.7" right="0.7" top="0.75" bottom="0.75" header="0.3" footer="0.3"/>
  <pageSetup paperSize="9" orientation="portrait" r:id="rId19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79998168889431442"/>
  </sheetPr>
  <dimension ref="A1:K81"/>
  <sheetViews>
    <sheetView zoomScale="80" zoomScaleNormal="80" workbookViewId="0">
      <selection activeCell="M27" sqref="M27"/>
    </sheetView>
  </sheetViews>
  <sheetFormatPr defaultRowHeight="17.399999999999999"/>
  <cols>
    <col min="1" max="1" width="9.3984375" style="59" customWidth="1"/>
    <col min="2" max="2" width="13.19921875" style="59" customWidth="1"/>
    <col min="3" max="3" width="6.3984375" style="59" customWidth="1"/>
    <col min="4" max="4" width="13.69921875" style="59" customWidth="1"/>
    <col min="5" max="5" width="7" style="59" customWidth="1"/>
    <col min="6" max="9" width="13.19921875" style="63" customWidth="1"/>
    <col min="10" max="11" width="8.69921875" style="59"/>
    <col min="12" max="12" width="8.69921875" style="59" customWidth="1"/>
    <col min="13" max="255" width="8.69921875" style="59"/>
    <col min="256" max="256" width="9.3984375" style="59" customWidth="1"/>
    <col min="257" max="257" width="13.19921875" style="59" customWidth="1"/>
    <col min="258" max="258" width="12.3984375" style="59" customWidth="1"/>
    <col min="259" max="259" width="5" style="59" customWidth="1"/>
    <col min="260" max="511" width="8.69921875" style="59"/>
    <col min="512" max="512" width="9.3984375" style="59" customWidth="1"/>
    <col min="513" max="513" width="13.19921875" style="59" customWidth="1"/>
    <col min="514" max="514" width="12.3984375" style="59" customWidth="1"/>
    <col min="515" max="515" width="5" style="59" customWidth="1"/>
    <col min="516" max="767" width="8.69921875" style="59"/>
    <col min="768" max="768" width="9.3984375" style="59" customWidth="1"/>
    <col min="769" max="769" width="13.19921875" style="59" customWidth="1"/>
    <col min="770" max="770" width="12.3984375" style="59" customWidth="1"/>
    <col min="771" max="771" width="5" style="59" customWidth="1"/>
    <col min="772" max="1023" width="8.69921875" style="59"/>
    <col min="1024" max="1024" width="9.3984375" style="59" customWidth="1"/>
    <col min="1025" max="1025" width="13.19921875" style="59" customWidth="1"/>
    <col min="1026" max="1026" width="12.3984375" style="59" customWidth="1"/>
    <col min="1027" max="1027" width="5" style="59" customWidth="1"/>
    <col min="1028" max="1279" width="8.69921875" style="59"/>
    <col min="1280" max="1280" width="9.3984375" style="59" customWidth="1"/>
    <col min="1281" max="1281" width="13.19921875" style="59" customWidth="1"/>
    <col min="1282" max="1282" width="12.3984375" style="59" customWidth="1"/>
    <col min="1283" max="1283" width="5" style="59" customWidth="1"/>
    <col min="1284" max="1535" width="8.69921875" style="59"/>
    <col min="1536" max="1536" width="9.3984375" style="59" customWidth="1"/>
    <col min="1537" max="1537" width="13.19921875" style="59" customWidth="1"/>
    <col min="1538" max="1538" width="12.3984375" style="59" customWidth="1"/>
    <col min="1539" max="1539" width="5" style="59" customWidth="1"/>
    <col min="1540" max="1791" width="8.69921875" style="59"/>
    <col min="1792" max="1792" width="9.3984375" style="59" customWidth="1"/>
    <col min="1793" max="1793" width="13.19921875" style="59" customWidth="1"/>
    <col min="1794" max="1794" width="12.3984375" style="59" customWidth="1"/>
    <col min="1795" max="1795" width="5" style="59" customWidth="1"/>
    <col min="1796" max="2047" width="8.69921875" style="59"/>
    <col min="2048" max="2048" width="9.3984375" style="59" customWidth="1"/>
    <col min="2049" max="2049" width="13.19921875" style="59" customWidth="1"/>
    <col min="2050" max="2050" width="12.3984375" style="59" customWidth="1"/>
    <col min="2051" max="2051" width="5" style="59" customWidth="1"/>
    <col min="2052" max="2303" width="8.69921875" style="59"/>
    <col min="2304" max="2304" width="9.3984375" style="59" customWidth="1"/>
    <col min="2305" max="2305" width="13.19921875" style="59" customWidth="1"/>
    <col min="2306" max="2306" width="12.3984375" style="59" customWidth="1"/>
    <col min="2307" max="2307" width="5" style="59" customWidth="1"/>
    <col min="2308" max="2559" width="8.69921875" style="59"/>
    <col min="2560" max="2560" width="9.3984375" style="59" customWidth="1"/>
    <col min="2561" max="2561" width="13.19921875" style="59" customWidth="1"/>
    <col min="2562" max="2562" width="12.3984375" style="59" customWidth="1"/>
    <col min="2563" max="2563" width="5" style="59" customWidth="1"/>
    <col min="2564" max="2815" width="8.69921875" style="59"/>
    <col min="2816" max="2816" width="9.3984375" style="59" customWidth="1"/>
    <col min="2817" max="2817" width="13.19921875" style="59" customWidth="1"/>
    <col min="2818" max="2818" width="12.3984375" style="59" customWidth="1"/>
    <col min="2819" max="2819" width="5" style="59" customWidth="1"/>
    <col min="2820" max="3071" width="8.69921875" style="59"/>
    <col min="3072" max="3072" width="9.3984375" style="59" customWidth="1"/>
    <col min="3073" max="3073" width="13.19921875" style="59" customWidth="1"/>
    <col min="3074" max="3074" width="12.3984375" style="59" customWidth="1"/>
    <col min="3075" max="3075" width="5" style="59" customWidth="1"/>
    <col min="3076" max="3327" width="8.69921875" style="59"/>
    <col min="3328" max="3328" width="9.3984375" style="59" customWidth="1"/>
    <col min="3329" max="3329" width="13.19921875" style="59" customWidth="1"/>
    <col min="3330" max="3330" width="12.3984375" style="59" customWidth="1"/>
    <col min="3331" max="3331" width="5" style="59" customWidth="1"/>
    <col min="3332" max="3583" width="8.69921875" style="59"/>
    <col min="3584" max="3584" width="9.3984375" style="59" customWidth="1"/>
    <col min="3585" max="3585" width="13.19921875" style="59" customWidth="1"/>
    <col min="3586" max="3586" width="12.3984375" style="59" customWidth="1"/>
    <col min="3587" max="3587" width="5" style="59" customWidth="1"/>
    <col min="3588" max="3839" width="8.69921875" style="59"/>
    <col min="3840" max="3840" width="9.3984375" style="59" customWidth="1"/>
    <col min="3841" max="3841" width="13.19921875" style="59" customWidth="1"/>
    <col min="3842" max="3842" width="12.3984375" style="59" customWidth="1"/>
    <col min="3843" max="3843" width="5" style="59" customWidth="1"/>
    <col min="3844" max="4095" width="8.69921875" style="59"/>
    <col min="4096" max="4096" width="9.3984375" style="59" customWidth="1"/>
    <col min="4097" max="4097" width="13.19921875" style="59" customWidth="1"/>
    <col min="4098" max="4098" width="12.3984375" style="59" customWidth="1"/>
    <col min="4099" max="4099" width="5" style="59" customWidth="1"/>
    <col min="4100" max="4351" width="8.69921875" style="59"/>
    <col min="4352" max="4352" width="9.3984375" style="59" customWidth="1"/>
    <col min="4353" max="4353" width="13.19921875" style="59" customWidth="1"/>
    <col min="4354" max="4354" width="12.3984375" style="59" customWidth="1"/>
    <col min="4355" max="4355" width="5" style="59" customWidth="1"/>
    <col min="4356" max="4607" width="8.69921875" style="59"/>
    <col min="4608" max="4608" width="9.3984375" style="59" customWidth="1"/>
    <col min="4609" max="4609" width="13.19921875" style="59" customWidth="1"/>
    <col min="4610" max="4610" width="12.3984375" style="59" customWidth="1"/>
    <col min="4611" max="4611" width="5" style="59" customWidth="1"/>
    <col min="4612" max="4863" width="8.69921875" style="59"/>
    <col min="4864" max="4864" width="9.3984375" style="59" customWidth="1"/>
    <col min="4865" max="4865" width="13.19921875" style="59" customWidth="1"/>
    <col min="4866" max="4866" width="12.3984375" style="59" customWidth="1"/>
    <col min="4867" max="4867" width="5" style="59" customWidth="1"/>
    <col min="4868" max="5119" width="8.69921875" style="59"/>
    <col min="5120" max="5120" width="9.3984375" style="59" customWidth="1"/>
    <col min="5121" max="5121" width="13.19921875" style="59" customWidth="1"/>
    <col min="5122" max="5122" width="12.3984375" style="59" customWidth="1"/>
    <col min="5123" max="5123" width="5" style="59" customWidth="1"/>
    <col min="5124" max="5375" width="8.69921875" style="59"/>
    <col min="5376" max="5376" width="9.3984375" style="59" customWidth="1"/>
    <col min="5377" max="5377" width="13.19921875" style="59" customWidth="1"/>
    <col min="5378" max="5378" width="12.3984375" style="59" customWidth="1"/>
    <col min="5379" max="5379" width="5" style="59" customWidth="1"/>
    <col min="5380" max="5631" width="8.69921875" style="59"/>
    <col min="5632" max="5632" width="9.3984375" style="59" customWidth="1"/>
    <col min="5633" max="5633" width="13.19921875" style="59" customWidth="1"/>
    <col min="5634" max="5634" width="12.3984375" style="59" customWidth="1"/>
    <col min="5635" max="5635" width="5" style="59" customWidth="1"/>
    <col min="5636" max="5887" width="8.69921875" style="59"/>
    <col min="5888" max="5888" width="9.3984375" style="59" customWidth="1"/>
    <col min="5889" max="5889" width="13.19921875" style="59" customWidth="1"/>
    <col min="5890" max="5890" width="12.3984375" style="59" customWidth="1"/>
    <col min="5891" max="5891" width="5" style="59" customWidth="1"/>
    <col min="5892" max="6143" width="8.69921875" style="59"/>
    <col min="6144" max="6144" width="9.3984375" style="59" customWidth="1"/>
    <col min="6145" max="6145" width="13.19921875" style="59" customWidth="1"/>
    <col min="6146" max="6146" width="12.3984375" style="59" customWidth="1"/>
    <col min="6147" max="6147" width="5" style="59" customWidth="1"/>
    <col min="6148" max="6399" width="8.69921875" style="59"/>
    <col min="6400" max="6400" width="9.3984375" style="59" customWidth="1"/>
    <col min="6401" max="6401" width="13.19921875" style="59" customWidth="1"/>
    <col min="6402" max="6402" width="12.3984375" style="59" customWidth="1"/>
    <col min="6403" max="6403" width="5" style="59" customWidth="1"/>
    <col min="6404" max="6655" width="8.69921875" style="59"/>
    <col min="6656" max="6656" width="9.3984375" style="59" customWidth="1"/>
    <col min="6657" max="6657" width="13.19921875" style="59" customWidth="1"/>
    <col min="6658" max="6658" width="12.3984375" style="59" customWidth="1"/>
    <col min="6659" max="6659" width="5" style="59" customWidth="1"/>
    <col min="6660" max="6911" width="8.69921875" style="59"/>
    <col min="6912" max="6912" width="9.3984375" style="59" customWidth="1"/>
    <col min="6913" max="6913" width="13.19921875" style="59" customWidth="1"/>
    <col min="6914" max="6914" width="12.3984375" style="59" customWidth="1"/>
    <col min="6915" max="6915" width="5" style="59" customWidth="1"/>
    <col min="6916" max="7167" width="8.69921875" style="59"/>
    <col min="7168" max="7168" width="9.3984375" style="59" customWidth="1"/>
    <col min="7169" max="7169" width="13.19921875" style="59" customWidth="1"/>
    <col min="7170" max="7170" width="12.3984375" style="59" customWidth="1"/>
    <col min="7171" max="7171" width="5" style="59" customWidth="1"/>
    <col min="7172" max="7423" width="8.69921875" style="59"/>
    <col min="7424" max="7424" width="9.3984375" style="59" customWidth="1"/>
    <col min="7425" max="7425" width="13.19921875" style="59" customWidth="1"/>
    <col min="7426" max="7426" width="12.3984375" style="59" customWidth="1"/>
    <col min="7427" max="7427" width="5" style="59" customWidth="1"/>
    <col min="7428" max="7679" width="8.69921875" style="59"/>
    <col min="7680" max="7680" width="9.3984375" style="59" customWidth="1"/>
    <col min="7681" max="7681" width="13.19921875" style="59" customWidth="1"/>
    <col min="7682" max="7682" width="12.3984375" style="59" customWidth="1"/>
    <col min="7683" max="7683" width="5" style="59" customWidth="1"/>
    <col min="7684" max="7935" width="8.69921875" style="59"/>
    <col min="7936" max="7936" width="9.3984375" style="59" customWidth="1"/>
    <col min="7937" max="7937" width="13.19921875" style="59" customWidth="1"/>
    <col min="7938" max="7938" width="12.3984375" style="59" customWidth="1"/>
    <col min="7939" max="7939" width="5" style="59" customWidth="1"/>
    <col min="7940" max="8191" width="8.69921875" style="59"/>
    <col min="8192" max="8192" width="9.3984375" style="59" customWidth="1"/>
    <col min="8193" max="8193" width="13.19921875" style="59" customWidth="1"/>
    <col min="8194" max="8194" width="12.3984375" style="59" customWidth="1"/>
    <col min="8195" max="8195" width="5" style="59" customWidth="1"/>
    <col min="8196" max="8447" width="8.69921875" style="59"/>
    <col min="8448" max="8448" width="9.3984375" style="59" customWidth="1"/>
    <col min="8449" max="8449" width="13.19921875" style="59" customWidth="1"/>
    <col min="8450" max="8450" width="12.3984375" style="59" customWidth="1"/>
    <col min="8451" max="8451" width="5" style="59" customWidth="1"/>
    <col min="8452" max="8703" width="8.69921875" style="59"/>
    <col min="8704" max="8704" width="9.3984375" style="59" customWidth="1"/>
    <col min="8705" max="8705" width="13.19921875" style="59" customWidth="1"/>
    <col min="8706" max="8706" width="12.3984375" style="59" customWidth="1"/>
    <col min="8707" max="8707" width="5" style="59" customWidth="1"/>
    <col min="8708" max="8959" width="8.69921875" style="59"/>
    <col min="8960" max="8960" width="9.3984375" style="59" customWidth="1"/>
    <col min="8961" max="8961" width="13.19921875" style="59" customWidth="1"/>
    <col min="8962" max="8962" width="12.3984375" style="59" customWidth="1"/>
    <col min="8963" max="8963" width="5" style="59" customWidth="1"/>
    <col min="8964" max="9215" width="8.69921875" style="59"/>
    <col min="9216" max="9216" width="9.3984375" style="59" customWidth="1"/>
    <col min="9217" max="9217" width="13.19921875" style="59" customWidth="1"/>
    <col min="9218" max="9218" width="12.3984375" style="59" customWidth="1"/>
    <col min="9219" max="9219" width="5" style="59" customWidth="1"/>
    <col min="9220" max="9471" width="8.69921875" style="59"/>
    <col min="9472" max="9472" width="9.3984375" style="59" customWidth="1"/>
    <col min="9473" max="9473" width="13.19921875" style="59" customWidth="1"/>
    <col min="9474" max="9474" width="12.3984375" style="59" customWidth="1"/>
    <col min="9475" max="9475" width="5" style="59" customWidth="1"/>
    <col min="9476" max="9727" width="8.69921875" style="59"/>
    <col min="9728" max="9728" width="9.3984375" style="59" customWidth="1"/>
    <col min="9729" max="9729" width="13.19921875" style="59" customWidth="1"/>
    <col min="9730" max="9730" width="12.3984375" style="59" customWidth="1"/>
    <col min="9731" max="9731" width="5" style="59" customWidth="1"/>
    <col min="9732" max="9983" width="8.69921875" style="59"/>
    <col min="9984" max="9984" width="9.3984375" style="59" customWidth="1"/>
    <col min="9985" max="9985" width="13.19921875" style="59" customWidth="1"/>
    <col min="9986" max="9986" width="12.3984375" style="59" customWidth="1"/>
    <col min="9987" max="9987" width="5" style="59" customWidth="1"/>
    <col min="9988" max="10239" width="8.69921875" style="59"/>
    <col min="10240" max="10240" width="9.3984375" style="59" customWidth="1"/>
    <col min="10241" max="10241" width="13.19921875" style="59" customWidth="1"/>
    <col min="10242" max="10242" width="12.3984375" style="59" customWidth="1"/>
    <col min="10243" max="10243" width="5" style="59" customWidth="1"/>
    <col min="10244" max="10495" width="8.69921875" style="59"/>
    <col min="10496" max="10496" width="9.3984375" style="59" customWidth="1"/>
    <col min="10497" max="10497" width="13.19921875" style="59" customWidth="1"/>
    <col min="10498" max="10498" width="12.3984375" style="59" customWidth="1"/>
    <col min="10499" max="10499" width="5" style="59" customWidth="1"/>
    <col min="10500" max="10751" width="8.69921875" style="59"/>
    <col min="10752" max="10752" width="9.3984375" style="59" customWidth="1"/>
    <col min="10753" max="10753" width="13.19921875" style="59" customWidth="1"/>
    <col min="10754" max="10754" width="12.3984375" style="59" customWidth="1"/>
    <col min="10755" max="10755" width="5" style="59" customWidth="1"/>
    <col min="10756" max="11007" width="8.69921875" style="59"/>
    <col min="11008" max="11008" width="9.3984375" style="59" customWidth="1"/>
    <col min="11009" max="11009" width="13.19921875" style="59" customWidth="1"/>
    <col min="11010" max="11010" width="12.3984375" style="59" customWidth="1"/>
    <col min="11011" max="11011" width="5" style="59" customWidth="1"/>
    <col min="11012" max="11263" width="8.69921875" style="59"/>
    <col min="11264" max="11264" width="9.3984375" style="59" customWidth="1"/>
    <col min="11265" max="11265" width="13.19921875" style="59" customWidth="1"/>
    <col min="11266" max="11266" width="12.3984375" style="59" customWidth="1"/>
    <col min="11267" max="11267" width="5" style="59" customWidth="1"/>
    <col min="11268" max="11519" width="8.69921875" style="59"/>
    <col min="11520" max="11520" width="9.3984375" style="59" customWidth="1"/>
    <col min="11521" max="11521" width="13.19921875" style="59" customWidth="1"/>
    <col min="11522" max="11522" width="12.3984375" style="59" customWidth="1"/>
    <col min="11523" max="11523" width="5" style="59" customWidth="1"/>
    <col min="11524" max="11775" width="8.69921875" style="59"/>
    <col min="11776" max="11776" width="9.3984375" style="59" customWidth="1"/>
    <col min="11777" max="11777" width="13.19921875" style="59" customWidth="1"/>
    <col min="11778" max="11778" width="12.3984375" style="59" customWidth="1"/>
    <col min="11779" max="11779" width="5" style="59" customWidth="1"/>
    <col min="11780" max="12031" width="8.69921875" style="59"/>
    <col min="12032" max="12032" width="9.3984375" style="59" customWidth="1"/>
    <col min="12033" max="12033" width="13.19921875" style="59" customWidth="1"/>
    <col min="12034" max="12034" width="12.3984375" style="59" customWidth="1"/>
    <col min="12035" max="12035" width="5" style="59" customWidth="1"/>
    <col min="12036" max="12287" width="8.69921875" style="59"/>
    <col min="12288" max="12288" width="9.3984375" style="59" customWidth="1"/>
    <col min="12289" max="12289" width="13.19921875" style="59" customWidth="1"/>
    <col min="12290" max="12290" width="12.3984375" style="59" customWidth="1"/>
    <col min="12291" max="12291" width="5" style="59" customWidth="1"/>
    <col min="12292" max="12543" width="8.69921875" style="59"/>
    <col min="12544" max="12544" width="9.3984375" style="59" customWidth="1"/>
    <col min="12545" max="12545" width="13.19921875" style="59" customWidth="1"/>
    <col min="12546" max="12546" width="12.3984375" style="59" customWidth="1"/>
    <col min="12547" max="12547" width="5" style="59" customWidth="1"/>
    <col min="12548" max="12799" width="8.69921875" style="59"/>
    <col min="12800" max="12800" width="9.3984375" style="59" customWidth="1"/>
    <col min="12801" max="12801" width="13.19921875" style="59" customWidth="1"/>
    <col min="12802" max="12802" width="12.3984375" style="59" customWidth="1"/>
    <col min="12803" max="12803" width="5" style="59" customWidth="1"/>
    <col min="12804" max="13055" width="8.69921875" style="59"/>
    <col min="13056" max="13056" width="9.3984375" style="59" customWidth="1"/>
    <col min="13057" max="13057" width="13.19921875" style="59" customWidth="1"/>
    <col min="13058" max="13058" width="12.3984375" style="59" customWidth="1"/>
    <col min="13059" max="13059" width="5" style="59" customWidth="1"/>
    <col min="13060" max="13311" width="8.69921875" style="59"/>
    <col min="13312" max="13312" width="9.3984375" style="59" customWidth="1"/>
    <col min="13313" max="13313" width="13.19921875" style="59" customWidth="1"/>
    <col min="13314" max="13314" width="12.3984375" style="59" customWidth="1"/>
    <col min="13315" max="13315" width="5" style="59" customWidth="1"/>
    <col min="13316" max="13567" width="8.69921875" style="59"/>
    <col min="13568" max="13568" width="9.3984375" style="59" customWidth="1"/>
    <col min="13569" max="13569" width="13.19921875" style="59" customWidth="1"/>
    <col min="13570" max="13570" width="12.3984375" style="59" customWidth="1"/>
    <col min="13571" max="13571" width="5" style="59" customWidth="1"/>
    <col min="13572" max="13823" width="8.69921875" style="59"/>
    <col min="13824" max="13824" width="9.3984375" style="59" customWidth="1"/>
    <col min="13825" max="13825" width="13.19921875" style="59" customWidth="1"/>
    <col min="13826" max="13826" width="12.3984375" style="59" customWidth="1"/>
    <col min="13827" max="13827" width="5" style="59" customWidth="1"/>
    <col min="13828" max="14079" width="8.69921875" style="59"/>
    <col min="14080" max="14080" width="9.3984375" style="59" customWidth="1"/>
    <col min="14081" max="14081" width="13.19921875" style="59" customWidth="1"/>
    <col min="14082" max="14082" width="12.3984375" style="59" customWidth="1"/>
    <col min="14083" max="14083" width="5" style="59" customWidth="1"/>
    <col min="14084" max="14335" width="8.69921875" style="59"/>
    <col min="14336" max="14336" width="9.3984375" style="59" customWidth="1"/>
    <col min="14337" max="14337" width="13.19921875" style="59" customWidth="1"/>
    <col min="14338" max="14338" width="12.3984375" style="59" customWidth="1"/>
    <col min="14339" max="14339" width="5" style="59" customWidth="1"/>
    <col min="14340" max="14591" width="8.69921875" style="59"/>
    <col min="14592" max="14592" width="9.3984375" style="59" customWidth="1"/>
    <col min="14593" max="14593" width="13.19921875" style="59" customWidth="1"/>
    <col min="14594" max="14594" width="12.3984375" style="59" customWidth="1"/>
    <col min="14595" max="14595" width="5" style="59" customWidth="1"/>
    <col min="14596" max="14847" width="8.69921875" style="59"/>
    <col min="14848" max="14848" width="9.3984375" style="59" customWidth="1"/>
    <col min="14849" max="14849" width="13.19921875" style="59" customWidth="1"/>
    <col min="14850" max="14850" width="12.3984375" style="59" customWidth="1"/>
    <col min="14851" max="14851" width="5" style="59" customWidth="1"/>
    <col min="14852" max="15103" width="8.69921875" style="59"/>
    <col min="15104" max="15104" width="9.3984375" style="59" customWidth="1"/>
    <col min="15105" max="15105" width="13.19921875" style="59" customWidth="1"/>
    <col min="15106" max="15106" width="12.3984375" style="59" customWidth="1"/>
    <col min="15107" max="15107" width="5" style="59" customWidth="1"/>
    <col min="15108" max="15359" width="8.69921875" style="59"/>
    <col min="15360" max="15360" width="9.3984375" style="59" customWidth="1"/>
    <col min="15361" max="15361" width="13.19921875" style="59" customWidth="1"/>
    <col min="15362" max="15362" width="12.3984375" style="59" customWidth="1"/>
    <col min="15363" max="15363" width="5" style="59" customWidth="1"/>
    <col min="15364" max="15615" width="8.69921875" style="59"/>
    <col min="15616" max="15616" width="9.3984375" style="59" customWidth="1"/>
    <col min="15617" max="15617" width="13.19921875" style="59" customWidth="1"/>
    <col min="15618" max="15618" width="12.3984375" style="59" customWidth="1"/>
    <col min="15619" max="15619" width="5" style="59" customWidth="1"/>
    <col min="15620" max="15871" width="8.69921875" style="59"/>
    <col min="15872" max="15872" width="9.3984375" style="59" customWidth="1"/>
    <col min="15873" max="15873" width="13.19921875" style="59" customWidth="1"/>
    <col min="15874" max="15874" width="12.3984375" style="59" customWidth="1"/>
    <col min="15875" max="15875" width="5" style="59" customWidth="1"/>
    <col min="15876" max="16127" width="8.69921875" style="59"/>
    <col min="16128" max="16128" width="9.3984375" style="59" customWidth="1"/>
    <col min="16129" max="16129" width="13.19921875" style="59" customWidth="1"/>
    <col min="16130" max="16130" width="12.3984375" style="59" customWidth="1"/>
    <col min="16131" max="16131" width="5" style="59" customWidth="1"/>
    <col min="16132" max="16384" width="8.69921875" style="59"/>
  </cols>
  <sheetData>
    <row r="1" spans="1:11" ht="18" thickBot="1">
      <c r="A1" s="78"/>
      <c r="B1" s="78" t="s">
        <v>453</v>
      </c>
      <c r="C1" s="79" t="s">
        <v>474</v>
      </c>
      <c r="D1" s="80" t="s">
        <v>454</v>
      </c>
      <c r="H1" s="66" t="s">
        <v>476</v>
      </c>
      <c r="I1" s="67" t="s">
        <v>481</v>
      </c>
      <c r="J1" s="67" t="s">
        <v>482</v>
      </c>
      <c r="K1" s="68" t="s">
        <v>483</v>
      </c>
    </row>
    <row r="2" spans="1:11" ht="18" thickBot="1">
      <c r="A2" s="133" t="s">
        <v>455</v>
      </c>
      <c r="B2" s="134">
        <v>547</v>
      </c>
      <c r="C2" s="134">
        <v>0</v>
      </c>
      <c r="D2" s="134">
        <v>547</v>
      </c>
      <c r="H2" s="169" t="str">
        <f>VALUE(RIGHT('followers data'!A2,2))&amp;"년 "&amp;VALUE(LEFT('followers data'!A2,2))&amp;"월"</f>
        <v>23년 7월</v>
      </c>
      <c r="I2" s="170">
        <f>SUM('followers data'!C:C)</f>
        <v>785</v>
      </c>
      <c r="J2" s="170">
        <f>SUM('followers data'!B:B)</f>
        <v>1797</v>
      </c>
      <c r="K2" s="171">
        <f>SUM('followers data'!D:D)</f>
        <v>2582</v>
      </c>
    </row>
    <row r="3" spans="1:11" ht="18" thickBot="1">
      <c r="A3" s="135" t="s">
        <v>456</v>
      </c>
      <c r="B3" s="134">
        <v>750</v>
      </c>
      <c r="C3" s="134">
        <v>0</v>
      </c>
      <c r="D3" s="134">
        <v>750</v>
      </c>
    </row>
    <row r="4" spans="1:11">
      <c r="A4" s="135" t="s">
        <v>457</v>
      </c>
      <c r="B4" s="134">
        <v>820</v>
      </c>
      <c r="C4" s="134">
        <v>0</v>
      </c>
      <c r="D4" s="134">
        <v>820</v>
      </c>
      <c r="F4" s="429" t="s">
        <v>475</v>
      </c>
      <c r="G4" s="430"/>
      <c r="H4" s="430"/>
      <c r="I4" s="431"/>
    </row>
    <row r="5" spans="1:11" ht="18" thickBot="1">
      <c r="A5" s="135" t="s">
        <v>458</v>
      </c>
      <c r="B5" s="134">
        <v>817</v>
      </c>
      <c r="C5" s="134">
        <v>0</v>
      </c>
      <c r="D5" s="134">
        <v>817</v>
      </c>
      <c r="F5" s="69" t="s">
        <v>476</v>
      </c>
      <c r="G5" s="70" t="s">
        <v>477</v>
      </c>
      <c r="H5" s="70" t="s">
        <v>478</v>
      </c>
      <c r="I5" s="71" t="s">
        <v>479</v>
      </c>
    </row>
    <row r="6" spans="1:11">
      <c r="A6" s="135" t="s">
        <v>459</v>
      </c>
      <c r="B6" s="134">
        <v>688</v>
      </c>
      <c r="C6" s="134">
        <v>0</v>
      </c>
      <c r="D6" s="134">
        <v>688</v>
      </c>
      <c r="F6" s="172" t="str">
        <f>INDEX(A:A,COUNTA($A:$A)-11)</f>
        <v>22년 7월</v>
      </c>
      <c r="G6" s="173">
        <f t="shared" ref="G6:G18" si="0">VLOOKUP(F6,$A:$D,2,FALSE)</f>
        <v>1282</v>
      </c>
      <c r="H6" s="173">
        <f t="shared" ref="H6:H18" si="1">VLOOKUP(F6,$A:$D,3,FALSE)</f>
        <v>248</v>
      </c>
      <c r="I6" s="174">
        <f t="shared" ref="I6:I18" si="2">VLOOKUP(F6,$A:$D,4,FALSE)</f>
        <v>1530</v>
      </c>
    </row>
    <row r="7" spans="1:11">
      <c r="A7" s="135" t="s">
        <v>460</v>
      </c>
      <c r="B7" s="134">
        <v>960</v>
      </c>
      <c r="C7" s="134">
        <v>0</v>
      </c>
      <c r="D7" s="134">
        <v>960</v>
      </c>
      <c r="F7" s="175" t="str">
        <f>INDEX(A:A,COUNTA($A:$A)-10)</f>
        <v>22년 8월</v>
      </c>
      <c r="G7" s="176">
        <f t="shared" si="0"/>
        <v>1306</v>
      </c>
      <c r="H7" s="176">
        <f t="shared" si="1"/>
        <v>82</v>
      </c>
      <c r="I7" s="177">
        <f t="shared" si="2"/>
        <v>1388</v>
      </c>
    </row>
    <row r="8" spans="1:11">
      <c r="A8" s="135" t="s">
        <v>461</v>
      </c>
      <c r="B8" s="134">
        <v>779</v>
      </c>
      <c r="C8" s="134">
        <v>0</v>
      </c>
      <c r="D8" s="134">
        <v>779</v>
      </c>
      <c r="F8" s="175" t="str">
        <f>INDEX(A:A,COUNTA($A:$A)-9)</f>
        <v>22년 9월</v>
      </c>
      <c r="G8" s="176">
        <f t="shared" si="0"/>
        <v>902</v>
      </c>
      <c r="H8" s="176">
        <f t="shared" si="1"/>
        <v>110</v>
      </c>
      <c r="I8" s="177">
        <f t="shared" si="2"/>
        <v>1012</v>
      </c>
    </row>
    <row r="9" spans="1:11">
      <c r="A9" s="135" t="s">
        <v>462</v>
      </c>
      <c r="B9" s="136">
        <v>1282</v>
      </c>
      <c r="C9" s="134">
        <v>0</v>
      </c>
      <c r="D9" s="134">
        <v>1282</v>
      </c>
      <c r="F9" s="175" t="str">
        <f>INDEX(A:A,COUNTA($A:$A)-8)</f>
        <v>22년 10월</v>
      </c>
      <c r="G9" s="176">
        <f t="shared" si="0"/>
        <v>906</v>
      </c>
      <c r="H9" s="176">
        <f t="shared" si="1"/>
        <v>547</v>
      </c>
      <c r="I9" s="177">
        <f t="shared" si="2"/>
        <v>1453</v>
      </c>
    </row>
    <row r="10" spans="1:11">
      <c r="A10" s="135" t="s">
        <v>463</v>
      </c>
      <c r="B10" s="136">
        <v>952</v>
      </c>
      <c r="C10" s="134">
        <v>208</v>
      </c>
      <c r="D10" s="134">
        <v>1160</v>
      </c>
      <c r="F10" s="175" t="str">
        <f>INDEX(A:A,COUNTA($A:$A)-7)</f>
        <v>22년 11월</v>
      </c>
      <c r="G10" s="176">
        <f t="shared" si="0"/>
        <v>871</v>
      </c>
      <c r="H10" s="176">
        <f t="shared" si="1"/>
        <v>65</v>
      </c>
      <c r="I10" s="177">
        <f t="shared" si="2"/>
        <v>936</v>
      </c>
    </row>
    <row r="11" spans="1:11">
      <c r="A11" s="135" t="s">
        <v>464</v>
      </c>
      <c r="B11" s="134">
        <v>978</v>
      </c>
      <c r="C11" s="134">
        <v>244</v>
      </c>
      <c r="D11" s="134">
        <v>1222</v>
      </c>
      <c r="F11" s="175" t="str">
        <f>INDEX(A:A,COUNTA($A:$A)-6)</f>
        <v>22년 12월</v>
      </c>
      <c r="G11" s="176">
        <f t="shared" si="0"/>
        <v>1082</v>
      </c>
      <c r="H11" s="176">
        <f t="shared" si="1"/>
        <v>46</v>
      </c>
      <c r="I11" s="177">
        <f t="shared" si="2"/>
        <v>1128</v>
      </c>
    </row>
    <row r="12" spans="1:11">
      <c r="A12" s="135" t="s">
        <v>465</v>
      </c>
      <c r="B12" s="134">
        <v>1156</v>
      </c>
      <c r="C12" s="134">
        <v>286</v>
      </c>
      <c r="D12" s="134">
        <v>1442</v>
      </c>
      <c r="F12" s="175" t="str">
        <f>INDEX(A:A,COUNTA($A:$A)-5)</f>
        <v>23년 1월</v>
      </c>
      <c r="G12" s="176">
        <f t="shared" si="0"/>
        <v>1089</v>
      </c>
      <c r="H12" s="176">
        <f t="shared" si="1"/>
        <v>0</v>
      </c>
      <c r="I12" s="177">
        <f t="shared" si="2"/>
        <v>1089</v>
      </c>
    </row>
    <row r="13" spans="1:11">
      <c r="A13" s="135" t="s">
        <v>466</v>
      </c>
      <c r="B13" s="134">
        <v>1282</v>
      </c>
      <c r="C13" s="134">
        <v>248</v>
      </c>
      <c r="D13" s="134">
        <v>1530</v>
      </c>
      <c r="F13" s="175" t="str">
        <f>INDEX(A:A,COUNTA($A:$A)-4)</f>
        <v>23년 2월</v>
      </c>
      <c r="G13" s="176">
        <f t="shared" si="0"/>
        <v>858</v>
      </c>
      <c r="H13" s="176">
        <f t="shared" si="1"/>
        <v>0</v>
      </c>
      <c r="I13" s="177">
        <f t="shared" si="2"/>
        <v>858</v>
      </c>
    </row>
    <row r="14" spans="1:11">
      <c r="A14" s="133" t="s">
        <v>467</v>
      </c>
      <c r="B14" s="134">
        <v>1306</v>
      </c>
      <c r="C14" s="134">
        <v>82</v>
      </c>
      <c r="D14" s="134">
        <v>1388</v>
      </c>
      <c r="F14" s="175" t="str">
        <f>INDEX(A:A,COUNTA($A:$A)-3)</f>
        <v>23년 3월</v>
      </c>
      <c r="G14" s="176">
        <f t="shared" si="0"/>
        <v>1160</v>
      </c>
      <c r="H14" s="176">
        <f t="shared" si="1"/>
        <v>337</v>
      </c>
      <c r="I14" s="177">
        <f t="shared" si="2"/>
        <v>1497</v>
      </c>
    </row>
    <row r="15" spans="1:11">
      <c r="A15" s="135" t="s">
        <v>468</v>
      </c>
      <c r="B15" s="134">
        <v>902</v>
      </c>
      <c r="C15" s="134">
        <v>110</v>
      </c>
      <c r="D15" s="134">
        <v>1012</v>
      </c>
      <c r="F15" s="175" t="str">
        <f>INDEX(A:A,COUNTA($A:$A)-2)</f>
        <v>23년 4월</v>
      </c>
      <c r="G15" s="176">
        <f t="shared" si="0"/>
        <v>1203</v>
      </c>
      <c r="H15" s="176">
        <f t="shared" si="1"/>
        <v>699</v>
      </c>
      <c r="I15" s="177">
        <f t="shared" si="2"/>
        <v>1902</v>
      </c>
    </row>
    <row r="16" spans="1:11">
      <c r="A16" s="135" t="s">
        <v>469</v>
      </c>
      <c r="B16" s="134">
        <v>906</v>
      </c>
      <c r="C16" s="134">
        <v>547</v>
      </c>
      <c r="D16" s="134">
        <v>1453</v>
      </c>
      <c r="F16" s="175" t="str">
        <f>INDEX(A:A,COUNTA($A:$A)-1)</f>
        <v>23년 5월</v>
      </c>
      <c r="G16" s="176">
        <f t="shared" si="0"/>
        <v>827</v>
      </c>
      <c r="H16" s="176">
        <f t="shared" si="1"/>
        <v>1074</v>
      </c>
      <c r="I16" s="177">
        <f t="shared" si="2"/>
        <v>1901</v>
      </c>
    </row>
    <row r="17" spans="1:9">
      <c r="A17" s="135" t="s">
        <v>470</v>
      </c>
      <c r="B17" s="134">
        <v>871</v>
      </c>
      <c r="C17" s="134">
        <v>65</v>
      </c>
      <c r="D17" s="134">
        <v>936</v>
      </c>
      <c r="F17" s="175" t="str">
        <f>INDEX(A:A,COUNTA($A:$A))</f>
        <v>23년 6월</v>
      </c>
      <c r="G17" s="176">
        <f t="shared" si="0"/>
        <v>1156</v>
      </c>
      <c r="H17" s="176">
        <f t="shared" si="1"/>
        <v>1185</v>
      </c>
      <c r="I17" s="177">
        <f t="shared" si="2"/>
        <v>2341</v>
      </c>
    </row>
    <row r="18" spans="1:9" ht="18" thickBot="1">
      <c r="A18" s="135" t="s">
        <v>471</v>
      </c>
      <c r="B18" s="134">
        <v>1082</v>
      </c>
      <c r="C18" s="134">
        <v>46</v>
      </c>
      <c r="D18" s="134">
        <v>1128</v>
      </c>
      <c r="F18" s="178" t="str">
        <f>INDEX(A:A,COUNTA($A:$A)+1)</f>
        <v>23년 7월</v>
      </c>
      <c r="G18" s="179">
        <f t="shared" si="0"/>
        <v>785</v>
      </c>
      <c r="H18" s="179">
        <f t="shared" si="1"/>
        <v>1719</v>
      </c>
      <c r="I18" s="180">
        <f t="shared" si="2"/>
        <v>2582</v>
      </c>
    </row>
    <row r="19" spans="1:9">
      <c r="A19" s="135" t="s">
        <v>472</v>
      </c>
      <c r="B19" s="134">
        <v>1089</v>
      </c>
      <c r="C19" s="134">
        <v>0</v>
      </c>
      <c r="D19" s="134">
        <v>1089</v>
      </c>
    </row>
    <row r="20" spans="1:9">
      <c r="A20" s="135" t="s">
        <v>473</v>
      </c>
      <c r="B20" s="134">
        <v>858</v>
      </c>
      <c r="C20" s="134">
        <v>0</v>
      </c>
      <c r="D20" s="134">
        <v>858</v>
      </c>
    </row>
    <row r="21" spans="1:9">
      <c r="A21" s="135" t="s">
        <v>486</v>
      </c>
      <c r="B21" s="134">
        <v>1160</v>
      </c>
      <c r="C21" s="134">
        <v>337</v>
      </c>
      <c r="D21" s="134">
        <v>1497</v>
      </c>
    </row>
    <row r="22" spans="1:9">
      <c r="A22" s="135" t="s">
        <v>1071</v>
      </c>
      <c r="B22" s="134">
        <v>1203</v>
      </c>
      <c r="C22" s="134">
        <v>699</v>
      </c>
      <c r="D22" s="134">
        <v>1902</v>
      </c>
      <c r="G22" s="432" t="str">
        <f>MONTH('7p(1)'!F17)&amp;"월 링크드인 팔로워 인입 수"</f>
        <v>7월 링크드인 팔로워 인입 수</v>
      </c>
      <c r="H22" s="432"/>
    </row>
    <row r="23" spans="1:9">
      <c r="A23" s="135" t="s">
        <v>1329</v>
      </c>
      <c r="B23" s="134">
        <v>827</v>
      </c>
      <c r="C23" s="134">
        <v>1074</v>
      </c>
      <c r="D23" s="134">
        <v>1901</v>
      </c>
      <c r="G23" s="53" t="s">
        <v>447</v>
      </c>
      <c r="H23" s="58" t="s">
        <v>480</v>
      </c>
    </row>
    <row r="24" spans="1:9">
      <c r="A24" s="135" t="s">
        <v>1407</v>
      </c>
      <c r="B24" s="134">
        <v>1156</v>
      </c>
      <c r="C24" s="134">
        <v>1185</v>
      </c>
      <c r="D24" s="134">
        <v>2341</v>
      </c>
      <c r="G24" s="181" t="str">
        <f>IF(INDEX(D:D,COUNTA($D:$D))-INDEX(D:D,COUNTA($D:$D)-1)&gt;=0,INDEX(D:D,COUNTA($D:$D))-INDEX(D:D,COUNTA($D:$D)-1)&amp;"명 증가",ABS(INDEX(D:D,COUNTA($D:$D))-INDEX(D:D,COUNTA($D:$D)-1))&amp;"명 감소")</f>
        <v>241명 증가</v>
      </c>
      <c r="H24" s="181" t="str">
        <f>IF(INDEX(D:D,COUNTA($D:$D))-INDEX(D:D,COUNTA($D:$D)-12)&gt;=0,INDEX(D:D,COUNTA($D:$D))-INDEX(D:D,COUNTA($D:$D)-12)&amp;"명 증가",ABS(INDEX(D:D,COUNTA($D:$D))-INDEX(D:D,COUNTA($D:$D)-12))&amp;"명 감소")</f>
        <v>1052명 증가</v>
      </c>
    </row>
    <row r="25" spans="1:9">
      <c r="A25" s="135" t="s">
        <v>2227</v>
      </c>
      <c r="B25" s="134">
        <v>785</v>
      </c>
      <c r="C25" s="134">
        <v>1719</v>
      </c>
      <c r="D25" s="134">
        <v>2582</v>
      </c>
      <c r="G25" s="59"/>
      <c r="H25" s="59"/>
    </row>
    <row r="26" spans="1:9">
      <c r="A26" s="135"/>
      <c r="B26" s="134"/>
      <c r="C26" s="134"/>
      <c r="D26" s="134"/>
    </row>
    <row r="27" spans="1:9">
      <c r="A27" s="135"/>
      <c r="B27" s="134"/>
      <c r="C27" s="134"/>
      <c r="D27" s="134"/>
      <c r="G27" s="63" t="str">
        <f>IF(H2=F18,"ㅇㅋ","H2:K2 A열에 값붙하시오")</f>
        <v>ㅇㅋ</v>
      </c>
    </row>
    <row r="28" spans="1:9">
      <c r="A28" s="135"/>
      <c r="B28" s="134"/>
      <c r="C28" s="134"/>
      <c r="D28" s="134"/>
    </row>
    <row r="29" spans="1:9">
      <c r="A29" s="135"/>
      <c r="B29" s="134"/>
      <c r="C29" s="134"/>
      <c r="D29" s="134"/>
    </row>
    <row r="30" spans="1:9">
      <c r="A30" s="135"/>
      <c r="B30" s="134"/>
      <c r="C30" s="134"/>
      <c r="D30" s="134"/>
    </row>
    <row r="31" spans="1:9">
      <c r="A31" s="135"/>
      <c r="B31" s="134"/>
      <c r="C31" s="134"/>
      <c r="D31" s="134"/>
    </row>
    <row r="32" spans="1:9">
      <c r="A32" s="135"/>
      <c r="B32" s="134"/>
      <c r="C32" s="134"/>
      <c r="D32" s="134"/>
    </row>
    <row r="33" spans="1:4">
      <c r="A33" s="135"/>
      <c r="B33" s="134"/>
      <c r="C33" s="134"/>
      <c r="D33" s="134"/>
    </row>
    <row r="34" spans="1:4">
      <c r="A34" s="135"/>
      <c r="B34" s="134"/>
      <c r="C34" s="134"/>
      <c r="D34" s="134"/>
    </row>
    <row r="35" spans="1:4">
      <c r="A35" s="135"/>
      <c r="B35" s="134"/>
      <c r="C35" s="134"/>
      <c r="D35" s="134"/>
    </row>
    <row r="36" spans="1:4">
      <c r="A36" s="135"/>
      <c r="B36" s="134"/>
      <c r="C36" s="134"/>
      <c r="D36" s="134"/>
    </row>
    <row r="37" spans="1:4">
      <c r="A37" s="135"/>
      <c r="B37" s="134"/>
      <c r="C37" s="134"/>
      <c r="D37" s="134"/>
    </row>
    <row r="38" spans="1:4">
      <c r="A38" s="135"/>
      <c r="B38" s="134"/>
      <c r="C38" s="134"/>
      <c r="D38" s="134"/>
    </row>
    <row r="39" spans="1:4">
      <c r="A39" s="135"/>
      <c r="B39" s="134"/>
      <c r="C39" s="134"/>
      <c r="D39" s="134"/>
    </row>
    <row r="40" spans="1:4">
      <c r="A40" s="135"/>
      <c r="B40" s="134"/>
      <c r="C40" s="134"/>
      <c r="D40" s="134"/>
    </row>
    <row r="41" spans="1:4">
      <c r="A41" s="60"/>
      <c r="B41" s="61"/>
      <c r="C41" s="62"/>
      <c r="D41" s="61"/>
    </row>
    <row r="42" spans="1:4">
      <c r="A42" s="60"/>
      <c r="B42" s="61"/>
      <c r="C42" s="62"/>
      <c r="D42" s="61"/>
    </row>
    <row r="43" spans="1:4">
      <c r="A43" s="60"/>
      <c r="B43" s="61"/>
      <c r="C43" s="62"/>
      <c r="D43" s="61"/>
    </row>
    <row r="44" spans="1:4">
      <c r="A44" s="60"/>
      <c r="B44" s="61"/>
      <c r="C44" s="62"/>
      <c r="D44" s="61"/>
    </row>
    <row r="45" spans="1:4">
      <c r="A45" s="60"/>
      <c r="B45" s="61"/>
      <c r="C45" s="62"/>
      <c r="D45" s="61"/>
    </row>
    <row r="46" spans="1:4">
      <c r="A46" s="60"/>
      <c r="B46" s="61"/>
      <c r="C46" s="62"/>
      <c r="D46" s="61"/>
    </row>
    <row r="47" spans="1:4">
      <c r="A47" s="60"/>
      <c r="B47" s="61"/>
      <c r="C47" s="62"/>
      <c r="D47" s="61"/>
    </row>
    <row r="48" spans="1:4">
      <c r="A48" s="60"/>
      <c r="B48" s="61"/>
      <c r="C48" s="62"/>
      <c r="D48" s="61"/>
    </row>
    <row r="49" spans="1:4">
      <c r="A49" s="60"/>
      <c r="B49" s="61"/>
      <c r="C49" s="62"/>
      <c r="D49" s="61"/>
    </row>
    <row r="50" spans="1:4">
      <c r="A50" s="60"/>
      <c r="B50" s="61"/>
      <c r="C50" s="62"/>
      <c r="D50" s="61"/>
    </row>
    <row r="51" spans="1:4">
      <c r="A51" s="60"/>
      <c r="B51" s="61"/>
      <c r="C51" s="62"/>
      <c r="D51" s="61"/>
    </row>
    <row r="52" spans="1:4">
      <c r="A52" s="60"/>
      <c r="B52" s="61"/>
      <c r="C52" s="62"/>
      <c r="D52" s="61"/>
    </row>
    <row r="53" spans="1:4">
      <c r="A53" s="60"/>
      <c r="B53" s="61"/>
      <c r="C53" s="62"/>
      <c r="D53" s="61"/>
    </row>
    <row r="54" spans="1:4">
      <c r="A54" s="60"/>
      <c r="B54" s="61"/>
      <c r="C54" s="62"/>
      <c r="D54" s="61"/>
    </row>
    <row r="55" spans="1:4">
      <c r="A55" s="60"/>
      <c r="B55" s="61"/>
      <c r="C55" s="62"/>
      <c r="D55" s="61"/>
    </row>
    <row r="56" spans="1:4">
      <c r="A56" s="60"/>
      <c r="B56" s="61"/>
      <c r="C56" s="62"/>
      <c r="D56" s="61"/>
    </row>
    <row r="57" spans="1:4">
      <c r="A57" s="60"/>
      <c r="B57" s="61"/>
      <c r="C57" s="62"/>
      <c r="D57" s="61"/>
    </row>
    <row r="58" spans="1:4">
      <c r="A58" s="60"/>
      <c r="B58" s="61"/>
      <c r="C58" s="62"/>
      <c r="D58" s="61"/>
    </row>
    <row r="59" spans="1:4">
      <c r="A59" s="60"/>
      <c r="B59" s="61"/>
      <c r="C59" s="62"/>
      <c r="D59" s="61"/>
    </row>
    <row r="60" spans="1:4">
      <c r="A60" s="60"/>
      <c r="B60" s="61"/>
      <c r="C60" s="62"/>
      <c r="D60" s="61"/>
    </row>
    <row r="61" spans="1:4">
      <c r="A61" s="60"/>
      <c r="B61" s="61"/>
      <c r="C61" s="62"/>
      <c r="D61" s="61"/>
    </row>
    <row r="62" spans="1:4">
      <c r="A62" s="60"/>
      <c r="B62" s="61"/>
      <c r="C62" s="62"/>
      <c r="D62" s="61"/>
    </row>
    <row r="63" spans="1:4">
      <c r="A63" s="60"/>
      <c r="B63" s="61"/>
      <c r="C63" s="62"/>
      <c r="D63" s="61"/>
    </row>
    <row r="64" spans="1:4">
      <c r="A64" s="60"/>
      <c r="B64" s="61"/>
      <c r="C64" s="62"/>
      <c r="D64" s="61"/>
    </row>
    <row r="65" spans="1:4">
      <c r="A65" s="60"/>
      <c r="B65" s="61"/>
      <c r="C65" s="62"/>
      <c r="D65" s="61"/>
    </row>
    <row r="66" spans="1:4">
      <c r="A66" s="60"/>
      <c r="B66" s="61"/>
      <c r="C66" s="62"/>
      <c r="D66" s="61"/>
    </row>
    <row r="67" spans="1:4">
      <c r="A67" s="60"/>
      <c r="B67" s="61"/>
      <c r="C67" s="62"/>
      <c r="D67" s="61"/>
    </row>
    <row r="68" spans="1:4">
      <c r="A68" s="60"/>
      <c r="B68" s="61"/>
      <c r="C68" s="62"/>
      <c r="D68" s="61"/>
    </row>
    <row r="69" spans="1:4">
      <c r="A69" s="60"/>
      <c r="B69" s="61"/>
      <c r="C69" s="62"/>
      <c r="D69" s="61"/>
    </row>
    <row r="70" spans="1:4">
      <c r="A70" s="60"/>
      <c r="B70" s="61"/>
      <c r="C70" s="62"/>
      <c r="D70" s="61"/>
    </row>
    <row r="71" spans="1:4">
      <c r="A71" s="60"/>
      <c r="B71" s="61"/>
      <c r="C71" s="62"/>
      <c r="D71" s="61"/>
    </row>
    <row r="72" spans="1:4">
      <c r="A72" s="60"/>
      <c r="B72" s="61"/>
      <c r="C72" s="62"/>
      <c r="D72" s="61"/>
    </row>
    <row r="73" spans="1:4">
      <c r="A73" s="60"/>
      <c r="B73" s="61"/>
      <c r="C73" s="62"/>
      <c r="D73" s="61"/>
    </row>
    <row r="74" spans="1:4">
      <c r="A74" s="60"/>
      <c r="B74" s="61"/>
      <c r="C74" s="62"/>
      <c r="D74" s="61"/>
    </row>
    <row r="75" spans="1:4">
      <c r="A75" s="60"/>
      <c r="B75" s="61"/>
      <c r="C75" s="62"/>
      <c r="D75" s="61"/>
    </row>
    <row r="76" spans="1:4">
      <c r="A76" s="60"/>
      <c r="B76" s="61"/>
      <c r="C76" s="62"/>
      <c r="D76" s="61"/>
    </row>
    <row r="77" spans="1:4">
      <c r="A77" s="60"/>
      <c r="B77" s="61"/>
      <c r="C77" s="62"/>
      <c r="D77" s="61"/>
    </row>
    <row r="78" spans="1:4">
      <c r="A78" s="60"/>
      <c r="B78" s="61"/>
      <c r="C78" s="62"/>
      <c r="D78" s="61"/>
    </row>
    <row r="79" spans="1:4">
      <c r="A79" s="60"/>
      <c r="B79" s="61"/>
      <c r="C79" s="62"/>
      <c r="D79" s="61"/>
    </row>
    <row r="80" spans="1:4">
      <c r="A80" s="60"/>
      <c r="B80" s="61"/>
      <c r="C80" s="62"/>
      <c r="D80" s="61"/>
    </row>
    <row r="81" spans="1:4">
      <c r="A81" s="60"/>
      <c r="B81" s="61"/>
      <c r="C81" s="62"/>
      <c r="D81" s="61"/>
    </row>
  </sheetData>
  <mergeCells count="2">
    <mergeCell ref="F4:I4"/>
    <mergeCell ref="G22:H22"/>
  </mergeCells>
  <phoneticPr fontId="7" type="noConversion"/>
  <conditionalFormatting sqref="G27">
    <cfRule type="containsText" dxfId="5" priority="1" operator="containsText" text="값붙">
      <formula>NOT(ISERROR(SEARCH("값붙",G27)))</formula>
    </cfRule>
  </conditionalFormatting>
  <conditionalFormatting sqref="G24:H24">
    <cfRule type="containsText" dxfId="4" priority="2" operator="containsText" text="감소">
      <formula>NOT(ISERROR(SEARCH("감소",G24)))</formula>
    </cfRule>
    <cfRule type="containsText" dxfId="3" priority="3" operator="containsText" text="증가">
      <formula>NOT(ISERROR(SEARCH("증가",G24)))</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79998168889431442"/>
  </sheetPr>
  <dimension ref="A1:H32"/>
  <sheetViews>
    <sheetView zoomScale="85" zoomScaleNormal="85" workbookViewId="0">
      <selection activeCell="K29" sqref="K29"/>
    </sheetView>
  </sheetViews>
  <sheetFormatPr defaultRowHeight="17.399999999999999"/>
  <cols>
    <col min="1" max="1" width="11.09765625" style="83" bestFit="1" customWidth="1"/>
    <col min="6" max="6" width="11.59765625" customWidth="1"/>
  </cols>
  <sheetData>
    <row r="1" spans="1:8">
      <c r="A1" s="121"/>
      <c r="B1" s="122" t="str">
        <f>MONTH('followers data'!H1)&amp;"월 신규 오가닉 팔로워 수"</f>
        <v>7월 신규 오가닉 팔로워 수</v>
      </c>
      <c r="C1" s="122" t="str">
        <f>MONTH('followers data'!H1)&amp;"월 신규 광고 팔로워 수"</f>
        <v>7월 신규 광고 팔로워 수</v>
      </c>
      <c r="D1" s="182" t="s">
        <v>1078</v>
      </c>
      <c r="E1" s="122" t="s">
        <v>1079</v>
      </c>
      <c r="F1" s="122"/>
    </row>
    <row r="2" spans="1:8">
      <c r="A2" s="123" t="str">
        <f>IF(B2="","",TEXT('followers data'!E2,"d")&amp;CHAR(10)&amp;TEXT('followers data'!E2,"aaa"))</f>
        <v>1
토</v>
      </c>
      <c r="B2" s="122">
        <f>IF('followers data'!C2="","",'followers data'!C2)</f>
        <v>28</v>
      </c>
      <c r="C2" s="122">
        <f>IF('followers data'!B2="","",'followers data'!B2)</f>
        <v>32</v>
      </c>
      <c r="D2" s="122" t="str">
        <f>IF(COUNTIFS('contents data(총액빼기)'!U:U,'followers data'!E2)&gt;0,"Yes","")</f>
        <v/>
      </c>
      <c r="E2" s="122" t="e">
        <f>IF(COUNTIF('광고 전체취합'!E$5:E$11,TEXT(F2,"mm월 dd일"))&gt;0,C2+B2+15,NA())</f>
        <v>#N/A</v>
      </c>
      <c r="F2" s="121">
        <f>'followers data'!E2</f>
        <v>45108</v>
      </c>
      <c r="H2" t="e">
        <f>IF(COUNTIFS('contents data(총액빼기)'!W:W,F:F,'contents data(총액빼기)'!C:C,"스폰서")&gt;0,C3+B3+15,NA())</f>
        <v>#N/A</v>
      </c>
    </row>
    <row r="3" spans="1:8">
      <c r="A3" s="123" t="str">
        <f>IF(B3="","",TEXT('followers data'!E3,"d")&amp;CHAR(10)&amp;TEXT('followers data'!E3,"aaa"))</f>
        <v>2
일</v>
      </c>
      <c r="B3" s="122">
        <f>IF('followers data'!C3="","",'followers data'!C3)</f>
        <v>23</v>
      </c>
      <c r="C3" s="122">
        <f>IF('followers data'!B3="","",'followers data'!B3)</f>
        <v>29</v>
      </c>
      <c r="D3" s="122" t="str">
        <f>IF(COUNTIFS('contents data(총액빼기)'!U:U,'followers data'!E3)&gt;0,"Yes","")</f>
        <v/>
      </c>
      <c r="E3" s="122" t="e">
        <f>IF(COUNTIF('광고 전체취합'!E$5:E$11,TEXT(F3,"mm월 dd일"))&gt;0,C3+B3+15,NA())</f>
        <v>#N/A</v>
      </c>
      <c r="F3" s="121">
        <f>'followers data'!E3</f>
        <v>45109</v>
      </c>
    </row>
    <row r="4" spans="1:8">
      <c r="A4" s="123" t="str">
        <f>IF(B4="","",TEXT('followers data'!E4,"d")&amp;CHAR(10)&amp;TEXT('followers data'!E4,"aaa"))</f>
        <v>3
월</v>
      </c>
      <c r="B4" s="122">
        <f>IF('followers data'!C4="","",'followers data'!C4)</f>
        <v>41</v>
      </c>
      <c r="C4" s="122">
        <f>IF('followers data'!B4="","",'followers data'!B4)</f>
        <v>60</v>
      </c>
      <c r="D4" s="122" t="str">
        <f>IF(COUNTIFS('contents data(총액빼기)'!U:U,'followers data'!E4)&gt;0,"Yes","")</f>
        <v>Yes</v>
      </c>
      <c r="E4" s="122" t="e">
        <f>IF(COUNTIF('광고 전체취합'!E$5:E$11,TEXT(F4,"mm월 dd일"))&gt;0,C4+B4+15,NA())</f>
        <v>#N/A</v>
      </c>
      <c r="F4" s="121">
        <f>'followers data'!E4</f>
        <v>45110</v>
      </c>
    </row>
    <row r="5" spans="1:8">
      <c r="A5" s="123" t="str">
        <f>IF(B5="","",TEXT('followers data'!E5,"d")&amp;CHAR(10)&amp;TEXT('followers data'!E5,"aaa"))</f>
        <v>4
화</v>
      </c>
      <c r="B5" s="122">
        <f>IF('followers data'!C5="","",'followers data'!C5)</f>
        <v>27</v>
      </c>
      <c r="C5" s="122">
        <f>IF('followers data'!B5="","",'followers data'!B5)</f>
        <v>47</v>
      </c>
      <c r="D5" s="122" t="str">
        <f>IF(COUNTIFS('contents data(총액빼기)'!U:U,'followers data'!E5)&gt;0,"Yes","")</f>
        <v/>
      </c>
      <c r="E5" s="122" t="e">
        <f>IF(COUNTIF('광고 전체취합'!E$5:E$11,TEXT(F5,"mm월 dd일"))&gt;0,C5+B5+15,NA())</f>
        <v>#N/A</v>
      </c>
      <c r="F5" s="121">
        <f>'followers data'!E5</f>
        <v>45111</v>
      </c>
    </row>
    <row r="6" spans="1:8">
      <c r="A6" s="123" t="str">
        <f>IF(B6="","",TEXT('followers data'!E6,"d")&amp;CHAR(10)&amp;TEXT('followers data'!E6,"aaa"))</f>
        <v>5
수</v>
      </c>
      <c r="B6" s="122">
        <f>IF('followers data'!C6="","",'followers data'!C6)</f>
        <v>35</v>
      </c>
      <c r="C6" s="122">
        <f>IF('followers data'!B6="","",'followers data'!B6)</f>
        <v>61</v>
      </c>
      <c r="D6" s="122" t="str">
        <f>IF(COUNTIFS('contents data(총액빼기)'!U:U,'followers data'!E6)&gt;0,"Yes","")</f>
        <v/>
      </c>
      <c r="E6" s="122" t="e">
        <f>IF(COUNTIF('광고 전체취합'!E$5:E$11,TEXT(F6,"mm월 dd일"))&gt;0,C6+B6+15,NA())</f>
        <v>#N/A</v>
      </c>
      <c r="F6" s="121">
        <f>'followers data'!E6</f>
        <v>45112</v>
      </c>
    </row>
    <row r="7" spans="1:8">
      <c r="A7" s="123" t="str">
        <f>IF(B7="","",TEXT('followers data'!E7,"d")&amp;CHAR(10)&amp;TEXT('followers data'!E7,"aaa"))</f>
        <v>6
목</v>
      </c>
      <c r="B7" s="122">
        <f>IF('followers data'!C7="","",'followers data'!C7)</f>
        <v>25</v>
      </c>
      <c r="C7" s="122">
        <f>IF('followers data'!B7="","",'followers data'!B7)</f>
        <v>51</v>
      </c>
      <c r="D7" s="122" t="str">
        <f>IF(COUNTIFS('contents data(총액빼기)'!U:U,'followers data'!E7)&gt;0,"Yes","")</f>
        <v/>
      </c>
      <c r="E7" s="122" t="e">
        <f>IF(COUNTIF('광고 전체취합'!E$5:E$11,TEXT(F7,"mm월 dd일"))&gt;0,C7+B7+15,NA())</f>
        <v>#N/A</v>
      </c>
      <c r="F7" s="121">
        <f>'followers data'!E7</f>
        <v>45113</v>
      </c>
    </row>
    <row r="8" spans="1:8">
      <c r="A8" s="123" t="str">
        <f>IF(B8="","",TEXT('followers data'!E8,"d")&amp;CHAR(10)&amp;TEXT('followers data'!E8,"aaa"))</f>
        <v>7
금</v>
      </c>
      <c r="B8" s="122">
        <f>IF('followers data'!C8="","",'followers data'!C8)</f>
        <v>23</v>
      </c>
      <c r="C8" s="122">
        <f>IF('followers data'!B8="","",'followers data'!B8)</f>
        <v>55</v>
      </c>
      <c r="D8" s="122" t="str">
        <f>IF(COUNTIFS('contents data(총액빼기)'!U:U,'followers data'!E8)&gt;0,"Yes","")</f>
        <v>Yes</v>
      </c>
      <c r="E8" s="122" t="e">
        <f>IF(COUNTIF('광고 전체취합'!E$5:E$11,TEXT(F8,"mm월 dd일"))&gt;0,C8+B8+15,NA())</f>
        <v>#N/A</v>
      </c>
      <c r="F8" s="121">
        <f>'followers data'!E8</f>
        <v>45114</v>
      </c>
    </row>
    <row r="9" spans="1:8">
      <c r="A9" s="123" t="str">
        <f>IF(B9="","",TEXT('followers data'!E9,"d")&amp;CHAR(10)&amp;TEXT('followers data'!E9,"aaa"))</f>
        <v>8
토</v>
      </c>
      <c r="B9" s="122">
        <f>IF('followers data'!C9="","",'followers data'!C9)</f>
        <v>19</v>
      </c>
      <c r="C9" s="122">
        <f>IF('followers data'!B9="","",'followers data'!B9)</f>
        <v>30</v>
      </c>
      <c r="D9" s="122" t="str">
        <f>IF(COUNTIFS('contents data(총액빼기)'!U:U,'followers data'!E9)&gt;0,"Yes","")</f>
        <v/>
      </c>
      <c r="E9" s="122" t="e">
        <f>IF(COUNTIF('광고 전체취합'!E$5:E$11,TEXT(F9,"mm월 dd일"))&gt;0,C9+B9+15,NA())</f>
        <v>#N/A</v>
      </c>
      <c r="F9" s="121">
        <f>'followers data'!E9</f>
        <v>45115</v>
      </c>
    </row>
    <row r="10" spans="1:8">
      <c r="A10" s="123" t="str">
        <f>IF(B10="","",TEXT('followers data'!E10,"d")&amp;CHAR(10)&amp;TEXT('followers data'!E10,"aaa"))</f>
        <v>9
일</v>
      </c>
      <c r="B10" s="122">
        <f>IF('followers data'!C10="","",'followers data'!C10)</f>
        <v>18</v>
      </c>
      <c r="C10" s="122">
        <f>IF('followers data'!B10="","",'followers data'!B10)</f>
        <v>7</v>
      </c>
      <c r="D10" s="122" t="str">
        <f>IF(COUNTIFS('contents data(총액빼기)'!U:U,'followers data'!E10)&gt;0,"Yes","")</f>
        <v/>
      </c>
      <c r="E10" s="122" t="e">
        <f>IF(COUNTIF('광고 전체취합'!E$5:E$11,TEXT(F10,"mm월 dd일"))&gt;0,C10+B10+15,NA())</f>
        <v>#N/A</v>
      </c>
      <c r="F10" s="121">
        <f>'followers data'!E10</f>
        <v>45116</v>
      </c>
    </row>
    <row r="11" spans="1:8">
      <c r="A11" s="123" t="str">
        <f>IF(B11="","",TEXT('followers data'!E11,"d")&amp;CHAR(10)&amp;TEXT('followers data'!E11,"aaa"))</f>
        <v>10
월</v>
      </c>
      <c r="B11" s="122">
        <f>IF('followers data'!C11="","",'followers data'!C11)</f>
        <v>30</v>
      </c>
      <c r="C11" s="122">
        <f>IF('followers data'!B11="","",'followers data'!B11)</f>
        <v>3</v>
      </c>
      <c r="D11" s="122" t="str">
        <f>IF(COUNTIFS('contents data(총액빼기)'!U:U,'followers data'!E11)&gt;0,"Yes","")</f>
        <v>Yes</v>
      </c>
      <c r="E11" s="122" t="e">
        <f>IF(COUNTIF('광고 전체취합'!E$5:E$11,TEXT(F11,"mm월 dd일"))&gt;0,C11+B11+15,NA())</f>
        <v>#N/A</v>
      </c>
      <c r="F11" s="121">
        <f>'followers data'!E11</f>
        <v>45117</v>
      </c>
    </row>
    <row r="12" spans="1:8">
      <c r="A12" s="123" t="str">
        <f>IF(B12="","",TEXT('followers data'!E12,"d")&amp;CHAR(10)&amp;TEXT('followers data'!E12,"aaa"))</f>
        <v>11
화</v>
      </c>
      <c r="B12" s="122">
        <f>IF('followers data'!C12="","",'followers data'!C12)</f>
        <v>26</v>
      </c>
      <c r="C12" s="122">
        <f>IF('followers data'!B12="","",'followers data'!B12)</f>
        <v>11</v>
      </c>
      <c r="D12" s="122" t="str">
        <f>IF(COUNTIFS('contents data(총액빼기)'!U:U,'followers data'!E12)&gt;0,"Yes","")</f>
        <v>Yes</v>
      </c>
      <c r="E12" s="122" t="e">
        <f>IF(COUNTIF('광고 전체취합'!E$5:E$11,TEXT(F12,"mm월 dd일"))&gt;0,C12+B12+15,NA())</f>
        <v>#N/A</v>
      </c>
      <c r="F12" s="121">
        <f>'followers data'!E12</f>
        <v>45118</v>
      </c>
    </row>
    <row r="13" spans="1:8">
      <c r="A13" s="123" t="str">
        <f>IF(B13="","",TEXT('followers data'!E13,"d")&amp;CHAR(10)&amp;TEXT('followers data'!E13,"aaa"))</f>
        <v>12
수</v>
      </c>
      <c r="B13" s="122">
        <f>IF('followers data'!C13="","",'followers data'!C13)</f>
        <v>37</v>
      </c>
      <c r="C13" s="122">
        <f>IF('followers data'!B13="","",'followers data'!B13)</f>
        <v>86</v>
      </c>
      <c r="D13" s="122" t="str">
        <f>IF(COUNTIFS('contents data(총액빼기)'!U:U,'followers data'!E13)&gt;0,"Yes","")</f>
        <v>Yes</v>
      </c>
      <c r="E13" s="122" t="e">
        <f>IF(COUNTIF('광고 전체취합'!E$5:E$11,TEXT(F13,"mm월 dd일"))&gt;0,C13+B13+15,NA())</f>
        <v>#N/A</v>
      </c>
      <c r="F13" s="121">
        <f>'followers data'!E13</f>
        <v>45119</v>
      </c>
    </row>
    <row r="14" spans="1:8">
      <c r="A14" s="123" t="str">
        <f>IF(B14="","",TEXT('followers data'!E14,"d")&amp;CHAR(10)&amp;TEXT('followers data'!E14,"aaa"))</f>
        <v>13
목</v>
      </c>
      <c r="B14" s="122">
        <f>IF('followers data'!C14="","",'followers data'!C14)</f>
        <v>32</v>
      </c>
      <c r="C14" s="122">
        <f>IF('followers data'!B14="","",'followers data'!B14)</f>
        <v>76</v>
      </c>
      <c r="D14" s="122" t="str">
        <f>IF(COUNTIFS('contents data(총액빼기)'!U:U,'followers data'!E14)&gt;0,"Yes","")</f>
        <v/>
      </c>
      <c r="E14" s="122" t="e">
        <f>IF(COUNTIF('광고 전체취합'!E$5:E$11,TEXT(F14,"mm월 dd일"))&gt;0,C14+B14+15,NA())</f>
        <v>#N/A</v>
      </c>
      <c r="F14" s="121">
        <f>'followers data'!E14</f>
        <v>45120</v>
      </c>
    </row>
    <row r="15" spans="1:8">
      <c r="A15" s="123" t="str">
        <f>IF(B15="","",TEXT('followers data'!E15,"d")&amp;CHAR(10)&amp;TEXT('followers data'!E15,"aaa"))</f>
        <v>14
금</v>
      </c>
      <c r="B15" s="122">
        <f>IF('followers data'!C15="","",'followers data'!C15)</f>
        <v>30</v>
      </c>
      <c r="C15" s="122">
        <f>IF('followers data'!B15="","",'followers data'!B15)</f>
        <v>82</v>
      </c>
      <c r="D15" s="122" t="str">
        <f>IF(COUNTIFS('contents data(총액빼기)'!U:U,'followers data'!E15)&gt;0,"Yes","")</f>
        <v>Yes</v>
      </c>
      <c r="E15" s="122" t="e">
        <f>IF(COUNTIF('광고 전체취합'!E$5:E$11,TEXT(F15,"mm월 dd일"))&gt;0,C15+B15+15,NA())</f>
        <v>#N/A</v>
      </c>
      <c r="F15" s="121">
        <f>'followers data'!E15</f>
        <v>45121</v>
      </c>
    </row>
    <row r="16" spans="1:8">
      <c r="A16" s="123" t="str">
        <f>IF(B16="","",TEXT('followers data'!E16,"d")&amp;CHAR(10)&amp;TEXT('followers data'!E16,"aaa"))</f>
        <v>15
토</v>
      </c>
      <c r="B16" s="122">
        <f>IF('followers data'!C16="","",'followers data'!C16)</f>
        <v>24</v>
      </c>
      <c r="C16" s="122">
        <f>IF('followers data'!B16="","",'followers data'!B16)</f>
        <v>47</v>
      </c>
      <c r="D16" s="122" t="str">
        <f>IF(COUNTIFS('contents data(총액빼기)'!U:U,'followers data'!E16)&gt;0,"Yes","")</f>
        <v/>
      </c>
      <c r="E16" s="122" t="e">
        <f>IF(COUNTIF('광고 전체취합'!E$5:E$11,TEXT(F16,"mm월 dd일"))&gt;0,C16+B16+15,NA())</f>
        <v>#N/A</v>
      </c>
      <c r="F16" s="121">
        <f>'followers data'!E16</f>
        <v>45122</v>
      </c>
    </row>
    <row r="17" spans="1:6">
      <c r="A17" s="123" t="str">
        <f>IF(B17="","",TEXT('followers data'!E17,"d")&amp;CHAR(10)&amp;TEXT('followers data'!E17,"aaa"))</f>
        <v>16
일</v>
      </c>
      <c r="B17" s="122">
        <f>IF('followers data'!C17="","",'followers data'!C17)</f>
        <v>15</v>
      </c>
      <c r="C17" s="122">
        <f>IF('followers data'!B17="","",'followers data'!B17)</f>
        <v>42</v>
      </c>
      <c r="D17" s="122" t="str">
        <f>IF(COUNTIFS('contents data(총액빼기)'!U:U,'followers data'!E17)&gt;0,"Yes","")</f>
        <v/>
      </c>
      <c r="E17" s="122" t="e">
        <f>IF(COUNTIF('광고 전체취합'!E$5:E$11,TEXT(F17,"mm월 dd일"))&gt;0,C17+B17+15,NA())</f>
        <v>#N/A</v>
      </c>
      <c r="F17" s="121">
        <f>'followers data'!E17</f>
        <v>45123</v>
      </c>
    </row>
    <row r="18" spans="1:6">
      <c r="A18" s="123" t="str">
        <f>IF(B18="","",TEXT('followers data'!E18,"d")&amp;CHAR(10)&amp;TEXT('followers data'!E18,"aaa"))</f>
        <v>17
월</v>
      </c>
      <c r="B18" s="122">
        <f>IF('followers data'!C18="","",'followers data'!C18)</f>
        <v>41</v>
      </c>
      <c r="C18" s="122">
        <f>IF('followers data'!B18="","",'followers data'!B18)</f>
        <v>96</v>
      </c>
      <c r="D18" s="122" t="str">
        <f>IF(COUNTIFS('contents data(총액빼기)'!U:U,'followers data'!E18)&gt;0,"Yes","")</f>
        <v>Yes</v>
      </c>
      <c r="E18" s="122" t="e">
        <f>IF(COUNTIF('광고 전체취합'!E$5:E$11,TEXT(F18,"mm월 dd일"))&gt;0,C18+B18+15,NA())</f>
        <v>#N/A</v>
      </c>
      <c r="F18" s="121">
        <f>'followers data'!E18</f>
        <v>45124</v>
      </c>
    </row>
    <row r="19" spans="1:6">
      <c r="A19" s="123" t="str">
        <f>IF(B19="","",TEXT('followers data'!E19,"d")&amp;CHAR(10)&amp;TEXT('followers data'!E19,"aaa"))</f>
        <v>18
화</v>
      </c>
      <c r="B19" s="122">
        <f>IF('followers data'!C19="","",'followers data'!C19)</f>
        <v>24</v>
      </c>
      <c r="C19" s="122">
        <f>IF('followers data'!B19="","",'followers data'!B19)</f>
        <v>83</v>
      </c>
      <c r="D19" s="122" t="str">
        <f>IF(COUNTIFS('contents data(총액빼기)'!U:U,'followers data'!E19)&gt;0,"Yes","")</f>
        <v>Yes</v>
      </c>
      <c r="E19" s="122" t="e">
        <f>IF(COUNTIF('광고 전체취합'!E$5:E$11,TEXT(F19,"mm월 dd일"))&gt;0,C19+B19+15,NA())</f>
        <v>#N/A</v>
      </c>
      <c r="F19" s="121">
        <f>'followers data'!E19</f>
        <v>45125</v>
      </c>
    </row>
    <row r="20" spans="1:6">
      <c r="A20" s="123" t="str">
        <f>IF(B20="","",TEXT('followers data'!E20,"d")&amp;CHAR(10)&amp;TEXT('followers data'!E20,"aaa"))</f>
        <v>19
수</v>
      </c>
      <c r="B20" s="122">
        <f>IF('followers data'!C20="","",'followers data'!C20)</f>
        <v>28</v>
      </c>
      <c r="C20" s="122">
        <f>IF('followers data'!B20="","",'followers data'!B20)</f>
        <v>101</v>
      </c>
      <c r="D20" s="122" t="str">
        <f>IF(COUNTIFS('contents data(총액빼기)'!U:U,'followers data'!E20)&gt;0,"Yes","")</f>
        <v/>
      </c>
      <c r="E20" s="122" t="e">
        <f>IF(COUNTIF('광고 전체취합'!E$5:E$11,TEXT(F20,"mm월 dd일"))&gt;0,C20+B20+15,NA())</f>
        <v>#N/A</v>
      </c>
      <c r="F20" s="121">
        <f>'followers data'!E20</f>
        <v>45126</v>
      </c>
    </row>
    <row r="21" spans="1:6">
      <c r="A21" s="123" t="str">
        <f>IF(B21="","",TEXT('followers data'!E21,"d")&amp;CHAR(10)&amp;TEXT('followers data'!E21,"aaa"))</f>
        <v>20
목</v>
      </c>
      <c r="B21" s="122">
        <f>IF('followers data'!C21="","",'followers data'!C21)</f>
        <v>17</v>
      </c>
      <c r="C21" s="122">
        <f>IF('followers data'!B21="","",'followers data'!B21)</f>
        <v>84</v>
      </c>
      <c r="D21" s="122" t="str">
        <f>IF(COUNTIFS('contents data(총액빼기)'!U:U,'followers data'!E21)&gt;0,"Yes","")</f>
        <v/>
      </c>
      <c r="E21" s="122" t="e">
        <f>IF(COUNTIF('광고 전체취합'!E$5:E$11,TEXT(F21,"mm월 dd일"))&gt;0,C21+B21+15,NA())</f>
        <v>#N/A</v>
      </c>
      <c r="F21" s="121">
        <f>'followers data'!E21</f>
        <v>45127</v>
      </c>
    </row>
    <row r="22" spans="1:6">
      <c r="A22" s="123" t="str">
        <f>IF(B22="","",TEXT('followers data'!E22,"d")&amp;CHAR(10)&amp;TEXT('followers data'!E22,"aaa"))</f>
        <v>21
금</v>
      </c>
      <c r="B22" s="122">
        <f>IF('followers data'!C22="","",'followers data'!C22)</f>
        <v>27</v>
      </c>
      <c r="C22" s="122">
        <f>IF('followers data'!B22="","",'followers data'!B22)</f>
        <v>85</v>
      </c>
      <c r="D22" s="122" t="str">
        <f>IF(COUNTIFS('contents data(총액빼기)'!U:U,'followers data'!E22)&gt;0,"Yes","")</f>
        <v>Yes</v>
      </c>
      <c r="E22" s="122" t="e">
        <f>IF(COUNTIF('광고 전체취합'!E$5:E$11,TEXT(F22,"mm월 dd일"))&gt;0,C22+B22+15,NA())</f>
        <v>#N/A</v>
      </c>
      <c r="F22" s="121">
        <f>'followers data'!E22</f>
        <v>45128</v>
      </c>
    </row>
    <row r="23" spans="1:6">
      <c r="A23" s="123" t="str">
        <f>IF(B23="","",TEXT('followers data'!E23,"d")&amp;CHAR(10)&amp;TEXT('followers data'!E23,"aaa"))</f>
        <v>22
토</v>
      </c>
      <c r="B23" s="122">
        <f>IF('followers data'!C23="","",'followers data'!C23)</f>
        <v>14</v>
      </c>
      <c r="C23" s="122">
        <f>IF('followers data'!B23="","",'followers data'!B23)</f>
        <v>41</v>
      </c>
      <c r="D23" s="122" t="str">
        <f>IF(COUNTIFS('contents data(총액빼기)'!U:U,'followers data'!E23)&gt;0,"Yes","")</f>
        <v>Yes</v>
      </c>
      <c r="E23" s="122" t="e">
        <f>IF(COUNTIF('광고 전체취합'!E$5:E$11,TEXT(F23,"mm월 dd일"))&gt;0,C23+B23+15,NA())</f>
        <v>#N/A</v>
      </c>
      <c r="F23" s="121">
        <f>'followers data'!E23</f>
        <v>45129</v>
      </c>
    </row>
    <row r="24" spans="1:6">
      <c r="A24" s="123" t="str">
        <f>IF(B24="","",TEXT('followers data'!E24,"d")&amp;CHAR(10)&amp;TEXT('followers data'!E24,"aaa"))</f>
        <v>23
일</v>
      </c>
      <c r="B24" s="122">
        <f>IF('followers data'!C24="","",'followers data'!C24)</f>
        <v>21</v>
      </c>
      <c r="C24" s="122">
        <f>IF('followers data'!B24="","",'followers data'!B24)</f>
        <v>43</v>
      </c>
      <c r="D24" s="122" t="str">
        <f>IF(COUNTIFS('contents data(총액빼기)'!U:U,'followers data'!E24)&gt;0,"Yes","")</f>
        <v/>
      </c>
      <c r="E24" s="122" t="e">
        <f>IF(COUNTIF('광고 전체취합'!E$5:E$11,TEXT(F24,"mm월 dd일"))&gt;0,C24+B24+15,NA())</f>
        <v>#N/A</v>
      </c>
      <c r="F24" s="121">
        <f>'followers data'!E24</f>
        <v>45130</v>
      </c>
    </row>
    <row r="25" spans="1:6">
      <c r="A25" s="123" t="str">
        <f>IF(B25="","",TEXT('followers data'!E25,"d")&amp;CHAR(10)&amp;TEXT('followers data'!E25,"aaa"))</f>
        <v>24
월</v>
      </c>
      <c r="B25" s="122">
        <f>IF('followers data'!C25="","",'followers data'!C25)</f>
        <v>28</v>
      </c>
      <c r="C25" s="122">
        <f>IF('followers data'!B25="","",'followers data'!B25)</f>
        <v>79</v>
      </c>
      <c r="D25" s="122" t="str">
        <f>IF(COUNTIFS('contents data(총액빼기)'!U:U,'followers data'!E25)&gt;0,"Yes","")</f>
        <v>Yes</v>
      </c>
      <c r="E25" s="122" t="e">
        <f>IF(COUNTIF('광고 전체취합'!E$5:E$11,TEXT(F25,"mm월 dd일"))&gt;0,C25+B25+15,NA())</f>
        <v>#N/A</v>
      </c>
      <c r="F25" s="121">
        <f>'followers data'!E25</f>
        <v>45131</v>
      </c>
    </row>
    <row r="26" spans="1:6">
      <c r="A26" s="123" t="str">
        <f>IF(B26="","",TEXT('followers data'!E26,"d")&amp;CHAR(10)&amp;TEXT('followers data'!E26,"aaa"))</f>
        <v>25
화</v>
      </c>
      <c r="B26" s="122">
        <f>IF('followers data'!C26="","",'followers data'!C26)</f>
        <v>24</v>
      </c>
      <c r="C26" s="122">
        <f>IF('followers data'!B26="","",'followers data'!B26)</f>
        <v>83</v>
      </c>
      <c r="D26" s="122" t="str">
        <f>IF(COUNTIFS('contents data(총액빼기)'!U:U,'followers data'!E26)&gt;0,"Yes","")</f>
        <v/>
      </c>
      <c r="E26" s="122" t="e">
        <f>IF(COUNTIF('광고 전체취합'!E$5:E$11,TEXT(F26,"mm월 dd일"))&gt;0,C26+B26+15,NA())</f>
        <v>#N/A</v>
      </c>
      <c r="F26" s="121">
        <f>'followers data'!E26</f>
        <v>45132</v>
      </c>
    </row>
    <row r="27" spans="1:6">
      <c r="A27" s="123" t="str">
        <f>IF(B27="","",TEXT('followers data'!E27,"d")&amp;CHAR(10)&amp;TEXT('followers data'!E27,"aaa"))</f>
        <v>26
수</v>
      </c>
      <c r="B27" s="122">
        <f>IF('followers data'!C27="","",'followers data'!C27)</f>
        <v>23</v>
      </c>
      <c r="C27" s="122">
        <f>IF('followers data'!B27="","",'followers data'!B27)</f>
        <v>88</v>
      </c>
      <c r="D27" s="122" t="str">
        <f>IF(COUNTIFS('contents data(총액빼기)'!U:U,'followers data'!E27)&gt;0,"Yes","")</f>
        <v>Yes</v>
      </c>
      <c r="E27" s="122" t="e">
        <f>IF(COUNTIF('광고 전체취합'!E$5:E$11,TEXT(F27,"mm월 dd일"))&gt;0,C27+B27+15,NA())</f>
        <v>#N/A</v>
      </c>
      <c r="F27" s="121">
        <f>'followers data'!E27</f>
        <v>45133</v>
      </c>
    </row>
    <row r="28" spans="1:6">
      <c r="A28" s="123" t="str">
        <f>IF(B28="","",TEXT('followers data'!E28,"d")&amp;CHAR(10)&amp;TEXT('followers data'!E28,"aaa"))</f>
        <v>27
목</v>
      </c>
      <c r="B28" s="122">
        <f>IF('followers data'!C28="","",'followers data'!C28)</f>
        <v>28</v>
      </c>
      <c r="C28" s="122">
        <f>IF('followers data'!B28="","",'followers data'!B28)</f>
        <v>61</v>
      </c>
      <c r="D28" s="122" t="str">
        <f>IF(COUNTIFS('contents data(총액빼기)'!U:U,'followers data'!E28)&gt;0,"Yes","")</f>
        <v>Yes</v>
      </c>
      <c r="E28" s="122" t="e">
        <f>IF(COUNTIF('광고 전체취합'!E$5:E$11,TEXT(F28,"mm월 dd일"))&gt;0,C28+B28+15,NA())</f>
        <v>#N/A</v>
      </c>
      <c r="F28" s="121">
        <f>'followers data'!E28</f>
        <v>45134</v>
      </c>
    </row>
    <row r="29" spans="1:6">
      <c r="A29" s="123" t="str">
        <f>IF(B29="","",TEXT('followers data'!E29,"d")&amp;CHAR(10)&amp;TEXT('followers data'!E29,"aaa"))</f>
        <v>28
금</v>
      </c>
      <c r="B29" s="122">
        <f>IF('followers data'!C29="","",'followers data'!C29)</f>
        <v>17</v>
      </c>
      <c r="C29" s="122">
        <f>IF('followers data'!B29="","",'followers data'!B29)</f>
        <v>70</v>
      </c>
      <c r="D29" s="122" t="str">
        <f>IF(COUNTIFS('contents data(총액빼기)'!U:U,'followers data'!E29)&gt;0,"Yes","")</f>
        <v>Yes</v>
      </c>
      <c r="E29" s="122" t="e">
        <f>IF(COUNTIF('광고 전체취합'!E$5:E$11,TEXT(F29,"mm월 dd일"))&gt;0,C29+B29+15,NA())</f>
        <v>#N/A</v>
      </c>
      <c r="F29" s="121">
        <f>'followers data'!E29</f>
        <v>45135</v>
      </c>
    </row>
    <row r="30" spans="1:6">
      <c r="A30" s="123" t="str">
        <f>IF(B30="","",TEXT('followers data'!E30,"d")&amp;CHAR(10)&amp;TEXT('followers data'!E30,"aaa"))</f>
        <v>29
토</v>
      </c>
      <c r="B30" s="122">
        <f>IF('followers data'!C30="","",'followers data'!C30)</f>
        <v>14</v>
      </c>
      <c r="C30" s="122">
        <f>IF('followers data'!B30="","",'followers data'!B30)</f>
        <v>51</v>
      </c>
      <c r="D30" s="122" t="str">
        <f>IF(A30="","",(IF(COUNTIFS('contents data(총액빼기)'!U:U,'followers data'!E30)&gt;0,"Yes","")))</f>
        <v/>
      </c>
      <c r="E30" s="122" t="e">
        <f>IF(COUNTIF('광고 전체취합'!E$5:E$11,TEXT(F30,"mm월 dd일"))&gt;0,C30+B30+15,NA())</f>
        <v>#N/A</v>
      </c>
      <c r="F30" s="121">
        <f>'followers data'!E30</f>
        <v>45136</v>
      </c>
    </row>
    <row r="31" spans="1:6">
      <c r="A31" s="123" t="str">
        <f>IF(B31="","",TEXT('followers data'!E31,"d")&amp;CHAR(10)&amp;TEXT('followers data'!E31,"aaa"))</f>
        <v>30
일</v>
      </c>
      <c r="B31" s="122">
        <f>IF('followers data'!C31="","",'followers data'!C31)</f>
        <v>16</v>
      </c>
      <c r="C31" s="122">
        <f>IF('followers data'!B31="","",'followers data'!B31)</f>
        <v>40</v>
      </c>
      <c r="D31" s="122" t="str">
        <f>IF(A31="","",(IF(COUNTIFS('contents data(총액빼기)'!U:U,'followers data'!E31)&gt;0,"Yes","")))</f>
        <v/>
      </c>
      <c r="E31" s="122" t="e">
        <f>IF(COUNTIF('광고 전체취합'!E$5:E$11,TEXT(F31,"mm월 dd일"))&gt;0,C31+B31+15,NA())</f>
        <v>#N/A</v>
      </c>
      <c r="F31" s="121">
        <f>'followers data'!E31</f>
        <v>45137</v>
      </c>
    </row>
    <row r="32" spans="1:6">
      <c r="A32" s="123" t="str">
        <f>IF(B32="","",TEXT('followers data'!E32,"d")&amp;CHAR(10)&amp;TEXT('followers data'!E32,"aaa"))</f>
        <v>31
월</v>
      </c>
      <c r="B32" s="122">
        <f>IF('followers data'!C32="","",'followers data'!C32)</f>
        <v>30</v>
      </c>
      <c r="C32" s="122">
        <f>IF('followers data'!B32="","",'followers data'!B32)</f>
        <v>73</v>
      </c>
      <c r="D32" s="122" t="str">
        <f>IF(A32="","",(IF(COUNTIFS('contents data(총액빼기)'!U:U,'followers data'!E32)&gt;0,"Yes","")))</f>
        <v>Yes</v>
      </c>
      <c r="E32" s="122" t="e">
        <f>IF(COUNTIF('광고 전체취합'!E$5:E$11,TEXT(F32,"mm월 dd일"))&gt;0,C32+B32+15,NA())</f>
        <v>#N/A</v>
      </c>
      <c r="F32" s="121">
        <f>'followers data'!E32</f>
        <v>45138</v>
      </c>
    </row>
  </sheetData>
  <phoneticPr fontId="7"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H33"/>
  <sheetViews>
    <sheetView workbookViewId="0">
      <selection activeCell="E2" sqref="E2"/>
    </sheetView>
  </sheetViews>
  <sheetFormatPr defaultRowHeight="17.399999999999999"/>
  <cols>
    <col min="1" max="1" width="9.3984375" style="41" customWidth="1"/>
    <col min="2" max="2" width="13.19921875" style="41" customWidth="1"/>
    <col min="3" max="3" width="12.3984375" style="41" customWidth="1"/>
    <col min="4" max="4" width="5" style="41" customWidth="1"/>
    <col min="5" max="5" width="10.8984375" bestFit="1" customWidth="1"/>
    <col min="8" max="8" width="12.5" customWidth="1"/>
  </cols>
  <sheetData>
    <row r="1" spans="1:8">
      <c r="A1" s="64" t="s">
        <v>336</v>
      </c>
      <c r="B1" s="141" t="s">
        <v>1547</v>
      </c>
      <c r="C1" s="141" t="s">
        <v>1548</v>
      </c>
      <c r="D1" s="64" t="s">
        <v>452</v>
      </c>
      <c r="G1" s="124" t="s">
        <v>1145</v>
      </c>
      <c r="H1" s="262">
        <f>DATE(RIGHT(A2,4),LEFT(A2,2),MID(A2,4,2))</f>
        <v>45108</v>
      </c>
    </row>
    <row r="2" spans="1:8">
      <c r="A2" s="41" t="s">
        <v>2250</v>
      </c>
      <c r="B2" s="41">
        <v>32</v>
      </c>
      <c r="C2" s="41">
        <v>28</v>
      </c>
      <c r="D2" s="41">
        <v>60</v>
      </c>
      <c r="E2" s="83">
        <f>IFERROR(DATE(RIGHT(A2,4),LEFT(A2,2),MID(A2,4,2)),"")</f>
        <v>45108</v>
      </c>
      <c r="G2" s="125" t="s">
        <v>1146</v>
      </c>
      <c r="H2" s="263">
        <f>EOMONTH(H1,0)</f>
        <v>45138</v>
      </c>
    </row>
    <row r="3" spans="1:8" ht="18" thickBot="1">
      <c r="A3" s="41" t="s">
        <v>2251</v>
      </c>
      <c r="B3" s="41">
        <v>29</v>
      </c>
      <c r="C3" s="41">
        <v>23</v>
      </c>
      <c r="D3" s="41">
        <v>52</v>
      </c>
      <c r="E3" s="83">
        <f t="shared" ref="E3:E32" si="0">IFERROR(DATE(RIGHT(A3,4),LEFT(A3,2),MID(A3,4,2)),"")</f>
        <v>45109</v>
      </c>
      <c r="G3" s="126" t="s">
        <v>1147</v>
      </c>
      <c r="H3" s="264">
        <f>EOMONTH(H1,-5)</f>
        <v>44985</v>
      </c>
    </row>
    <row r="4" spans="1:8">
      <c r="A4" s="41" t="s">
        <v>2252</v>
      </c>
      <c r="B4" s="41">
        <v>60</v>
      </c>
      <c r="C4" s="41">
        <v>41</v>
      </c>
      <c r="D4" s="41">
        <v>101</v>
      </c>
      <c r="E4" s="83">
        <f t="shared" si="0"/>
        <v>45110</v>
      </c>
    </row>
    <row r="5" spans="1:8">
      <c r="A5" s="41" t="s">
        <v>2253</v>
      </c>
      <c r="B5" s="41">
        <v>47</v>
      </c>
      <c r="C5" s="41">
        <v>27</v>
      </c>
      <c r="D5" s="41">
        <v>74</v>
      </c>
      <c r="E5" s="83">
        <f t="shared" si="0"/>
        <v>45111</v>
      </c>
    </row>
    <row r="6" spans="1:8">
      <c r="A6" s="41" t="s">
        <v>2254</v>
      </c>
      <c r="B6" s="41">
        <v>61</v>
      </c>
      <c r="C6" s="41">
        <v>35</v>
      </c>
      <c r="D6" s="41">
        <v>96</v>
      </c>
      <c r="E6" s="83">
        <f t="shared" si="0"/>
        <v>45112</v>
      </c>
    </row>
    <row r="7" spans="1:8">
      <c r="A7" s="41" t="s">
        <v>2255</v>
      </c>
      <c r="B7" s="41">
        <v>51</v>
      </c>
      <c r="C7" s="41">
        <v>25</v>
      </c>
      <c r="D7" s="41">
        <v>76</v>
      </c>
      <c r="E7" s="83">
        <f t="shared" si="0"/>
        <v>45113</v>
      </c>
    </row>
    <row r="8" spans="1:8">
      <c r="A8" s="41" t="s">
        <v>2256</v>
      </c>
      <c r="B8" s="41">
        <v>55</v>
      </c>
      <c r="C8" s="41">
        <v>23</v>
      </c>
      <c r="D8" s="41">
        <v>78</v>
      </c>
      <c r="E8" s="83">
        <f t="shared" si="0"/>
        <v>45114</v>
      </c>
    </row>
    <row r="9" spans="1:8">
      <c r="A9" s="41" t="s">
        <v>2257</v>
      </c>
      <c r="B9" s="41">
        <v>30</v>
      </c>
      <c r="C9" s="41">
        <v>19</v>
      </c>
      <c r="D9" s="41">
        <v>49</v>
      </c>
      <c r="E9" s="83">
        <f t="shared" si="0"/>
        <v>45115</v>
      </c>
    </row>
    <row r="10" spans="1:8">
      <c r="A10" s="41" t="s">
        <v>2258</v>
      </c>
      <c r="B10" s="41">
        <v>7</v>
      </c>
      <c r="C10" s="41">
        <v>18</v>
      </c>
      <c r="D10" s="41">
        <v>25</v>
      </c>
      <c r="E10" s="83">
        <f t="shared" si="0"/>
        <v>45116</v>
      </c>
    </row>
    <row r="11" spans="1:8">
      <c r="A11" s="41" t="s">
        <v>2259</v>
      </c>
      <c r="B11" s="41">
        <v>3</v>
      </c>
      <c r="C11" s="41">
        <v>30</v>
      </c>
      <c r="D11" s="41">
        <v>33</v>
      </c>
      <c r="E11" s="83">
        <f t="shared" si="0"/>
        <v>45117</v>
      </c>
    </row>
    <row r="12" spans="1:8">
      <c r="A12" s="41" t="s">
        <v>2260</v>
      </c>
      <c r="B12" s="41">
        <v>11</v>
      </c>
      <c r="C12" s="41">
        <v>26</v>
      </c>
      <c r="D12" s="41">
        <v>37</v>
      </c>
      <c r="E12" s="83">
        <f t="shared" si="0"/>
        <v>45118</v>
      </c>
    </row>
    <row r="13" spans="1:8">
      <c r="A13" s="41" t="s">
        <v>2261</v>
      </c>
      <c r="B13" s="41">
        <v>86</v>
      </c>
      <c r="C13" s="41">
        <v>37</v>
      </c>
      <c r="D13" s="41">
        <v>123</v>
      </c>
      <c r="E13" s="83">
        <f t="shared" si="0"/>
        <v>45119</v>
      </c>
    </row>
    <row r="14" spans="1:8">
      <c r="A14" s="41" t="s">
        <v>2262</v>
      </c>
      <c r="B14" s="41">
        <v>76</v>
      </c>
      <c r="C14" s="41">
        <v>32</v>
      </c>
      <c r="D14" s="41">
        <v>108</v>
      </c>
      <c r="E14" s="83">
        <f t="shared" si="0"/>
        <v>45120</v>
      </c>
    </row>
    <row r="15" spans="1:8">
      <c r="A15" s="41" t="s">
        <v>2263</v>
      </c>
      <c r="B15" s="41">
        <v>82</v>
      </c>
      <c r="C15" s="41">
        <v>30</v>
      </c>
      <c r="D15" s="41">
        <v>112</v>
      </c>
      <c r="E15" s="83">
        <f t="shared" si="0"/>
        <v>45121</v>
      </c>
    </row>
    <row r="16" spans="1:8">
      <c r="A16" s="41" t="s">
        <v>2264</v>
      </c>
      <c r="B16" s="41">
        <v>47</v>
      </c>
      <c r="C16" s="41">
        <v>24</v>
      </c>
      <c r="D16" s="41">
        <v>71</v>
      </c>
      <c r="E16" s="83">
        <f t="shared" si="0"/>
        <v>45122</v>
      </c>
    </row>
    <row r="17" spans="1:5">
      <c r="A17" s="41" t="s">
        <v>2265</v>
      </c>
      <c r="B17" s="41">
        <v>42</v>
      </c>
      <c r="C17" s="41">
        <v>15</v>
      </c>
      <c r="D17" s="41">
        <v>57</v>
      </c>
      <c r="E17" s="83">
        <f t="shared" si="0"/>
        <v>45123</v>
      </c>
    </row>
    <row r="18" spans="1:5">
      <c r="A18" s="41" t="s">
        <v>2266</v>
      </c>
      <c r="B18" s="41">
        <v>96</v>
      </c>
      <c r="C18" s="41">
        <v>41</v>
      </c>
      <c r="D18" s="41">
        <v>137</v>
      </c>
      <c r="E18" s="83">
        <f t="shared" si="0"/>
        <v>45124</v>
      </c>
    </row>
    <row r="19" spans="1:5">
      <c r="A19" s="41" t="s">
        <v>2267</v>
      </c>
      <c r="B19" s="41">
        <v>83</v>
      </c>
      <c r="C19" s="41">
        <v>24</v>
      </c>
      <c r="D19" s="41">
        <v>107</v>
      </c>
      <c r="E19" s="83">
        <f t="shared" si="0"/>
        <v>45125</v>
      </c>
    </row>
    <row r="20" spans="1:5">
      <c r="A20" s="41" t="s">
        <v>2268</v>
      </c>
      <c r="B20" s="41">
        <v>101</v>
      </c>
      <c r="C20" s="41">
        <v>28</v>
      </c>
      <c r="D20" s="41">
        <v>129</v>
      </c>
      <c r="E20" s="83">
        <f t="shared" si="0"/>
        <v>45126</v>
      </c>
    </row>
    <row r="21" spans="1:5">
      <c r="A21" s="41" t="s">
        <v>2269</v>
      </c>
      <c r="B21" s="41">
        <v>84</v>
      </c>
      <c r="C21" s="41">
        <v>17</v>
      </c>
      <c r="D21" s="41">
        <v>101</v>
      </c>
      <c r="E21" s="83">
        <f t="shared" si="0"/>
        <v>45127</v>
      </c>
    </row>
    <row r="22" spans="1:5">
      <c r="A22" s="41" t="s">
        <v>2270</v>
      </c>
      <c r="B22" s="41">
        <v>85</v>
      </c>
      <c r="C22" s="41">
        <v>27</v>
      </c>
      <c r="D22" s="41">
        <v>112</v>
      </c>
      <c r="E22" s="83">
        <f t="shared" si="0"/>
        <v>45128</v>
      </c>
    </row>
    <row r="23" spans="1:5">
      <c r="A23" s="41" t="s">
        <v>2271</v>
      </c>
      <c r="B23" s="41">
        <v>41</v>
      </c>
      <c r="C23" s="41">
        <v>14</v>
      </c>
      <c r="D23" s="41">
        <v>55</v>
      </c>
      <c r="E23" s="83">
        <f t="shared" si="0"/>
        <v>45129</v>
      </c>
    </row>
    <row r="24" spans="1:5">
      <c r="A24" s="41" t="s">
        <v>2272</v>
      </c>
      <c r="B24" s="41">
        <v>43</v>
      </c>
      <c r="C24" s="41">
        <v>21</v>
      </c>
      <c r="D24" s="41">
        <v>64</v>
      </c>
      <c r="E24" s="83">
        <f t="shared" si="0"/>
        <v>45130</v>
      </c>
    </row>
    <row r="25" spans="1:5">
      <c r="A25" s="41" t="s">
        <v>2273</v>
      </c>
      <c r="B25" s="41">
        <v>79</v>
      </c>
      <c r="C25" s="41">
        <v>28</v>
      </c>
      <c r="D25" s="41">
        <v>107</v>
      </c>
      <c r="E25" s="83">
        <f t="shared" si="0"/>
        <v>45131</v>
      </c>
    </row>
    <row r="26" spans="1:5">
      <c r="A26" s="41" t="s">
        <v>2274</v>
      </c>
      <c r="B26" s="41">
        <v>83</v>
      </c>
      <c r="C26" s="41">
        <v>24</v>
      </c>
      <c r="D26" s="41">
        <v>107</v>
      </c>
      <c r="E26" s="83">
        <f t="shared" si="0"/>
        <v>45132</v>
      </c>
    </row>
    <row r="27" spans="1:5">
      <c r="A27" s="41" t="s">
        <v>2275</v>
      </c>
      <c r="B27" s="41">
        <v>88</v>
      </c>
      <c r="C27" s="41">
        <v>23</v>
      </c>
      <c r="D27" s="41">
        <v>111</v>
      </c>
      <c r="E27" s="83">
        <f t="shared" si="0"/>
        <v>45133</v>
      </c>
    </row>
    <row r="28" spans="1:5">
      <c r="A28" s="41" t="s">
        <v>2276</v>
      </c>
      <c r="B28" s="41">
        <v>61</v>
      </c>
      <c r="C28" s="41">
        <v>28</v>
      </c>
      <c r="D28" s="41">
        <v>89</v>
      </c>
      <c r="E28" s="83">
        <f t="shared" si="0"/>
        <v>45134</v>
      </c>
    </row>
    <row r="29" spans="1:5">
      <c r="A29" s="41" t="s">
        <v>2277</v>
      </c>
      <c r="B29" s="41">
        <v>70</v>
      </c>
      <c r="C29" s="41">
        <v>17</v>
      </c>
      <c r="D29" s="41">
        <v>87</v>
      </c>
      <c r="E29" s="83">
        <f t="shared" si="0"/>
        <v>45135</v>
      </c>
    </row>
    <row r="30" spans="1:5">
      <c r="A30" s="41" t="s">
        <v>2278</v>
      </c>
      <c r="B30" s="41">
        <v>51</v>
      </c>
      <c r="C30" s="41">
        <v>14</v>
      </c>
      <c r="D30" s="41">
        <v>65</v>
      </c>
      <c r="E30" s="83">
        <f t="shared" si="0"/>
        <v>45136</v>
      </c>
    </row>
    <row r="31" spans="1:5">
      <c r="A31" s="41" t="s">
        <v>2279</v>
      </c>
      <c r="B31" s="41">
        <v>40</v>
      </c>
      <c r="C31" s="41">
        <v>16</v>
      </c>
      <c r="D31" s="41">
        <v>56</v>
      </c>
      <c r="E31" s="83">
        <f t="shared" si="0"/>
        <v>45137</v>
      </c>
    </row>
    <row r="32" spans="1:5">
      <c r="A32" s="41" t="s">
        <v>2280</v>
      </c>
      <c r="B32" s="41">
        <v>73</v>
      </c>
      <c r="C32" s="41">
        <v>30</v>
      </c>
      <c r="D32" s="41">
        <v>103</v>
      </c>
      <c r="E32" s="83">
        <f t="shared" si="0"/>
        <v>45138</v>
      </c>
    </row>
    <row r="33" spans="5:5">
      <c r="E33" s="83"/>
    </row>
  </sheetData>
  <phoneticPr fontId="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79998168889431442"/>
  </sheetPr>
  <dimension ref="B1:I13"/>
  <sheetViews>
    <sheetView topLeftCell="B1" workbookViewId="0">
      <selection activeCell="E12" sqref="E12"/>
    </sheetView>
  </sheetViews>
  <sheetFormatPr defaultRowHeight="17.399999999999999"/>
  <cols>
    <col min="2" max="2" width="4.3984375" customWidth="1"/>
    <col min="3" max="3" width="7.8984375" customWidth="1"/>
    <col min="4" max="4" width="94.09765625" customWidth="1"/>
    <col min="5" max="6" width="5.8984375" customWidth="1"/>
    <col min="7" max="7" width="6" customWidth="1"/>
  </cols>
  <sheetData>
    <row r="1" spans="2:9" ht="18" thickBot="1"/>
    <row r="2" spans="2:9" ht="18" thickTop="1">
      <c r="B2" s="433" t="s">
        <v>0</v>
      </c>
      <c r="C2" s="433"/>
      <c r="D2" s="433"/>
      <c r="E2" s="433"/>
      <c r="F2" s="433"/>
      <c r="G2" s="433"/>
    </row>
    <row r="3" spans="2:9" ht="26.4">
      <c r="B3" s="1" t="s">
        <v>22</v>
      </c>
      <c r="C3" s="2" t="s">
        <v>433</v>
      </c>
      <c r="D3" s="2" t="s">
        <v>24</v>
      </c>
      <c r="E3" s="2" t="s">
        <v>406</v>
      </c>
      <c r="F3" s="2" t="s">
        <v>398</v>
      </c>
      <c r="G3" s="2" t="s">
        <v>399</v>
      </c>
    </row>
    <row r="4" spans="2:9">
      <c r="B4" s="3" t="s">
        <v>27</v>
      </c>
      <c r="C4" s="183">
        <f>IFERROR(INDEX('14p'!C:C, MATCH(VALUE(SUBSTITUTE(LEFT(B4,LEN(B4)-1),"위","")), '14p'!O:O, 0)),"")</f>
        <v>45121</v>
      </c>
      <c r="D4" s="184" t="str">
        <f>IFERROR(INDEX('14p'!D:D, MATCH(VALUE(SUBSTITUTE(LEFT(B4,LEN(B4)-1),"위","")), '14p'!O:O, 0)),"")</f>
        <v>SK energy is opening SK Liquor Station, under the theme of a city-pop gas-station pub</v>
      </c>
      <c r="E4" s="185">
        <f>IFERROR(INDEX('14p'!F:F, MATCH(VALUE(SUBSTITUTE(LEFT(B4,LEN(B4)-1),"위","")), '14p'!O:O, 0)),"")</f>
        <v>9876</v>
      </c>
      <c r="F4" s="186">
        <f>IFERROR(INDEX('14p'!G:G, MATCH(VALUE(SUBSTITUTE(LEFT(B4,LEN(B4)-1),"위","")), '14p'!O:O, 0)),"")</f>
        <v>2254</v>
      </c>
      <c r="G4" s="187">
        <f>IFERROR(INDEX('14p'!L:L, MATCH(VALUE(SUBSTITUTE(LEFT(B4,LEN(B4)-1),"위","")), '14p'!O:O, 0)),"")</f>
        <v>0.2282300591468811</v>
      </c>
      <c r="I4" s="6"/>
    </row>
    <row r="5" spans="2:9">
      <c r="B5" s="3" t="s">
        <v>28</v>
      </c>
      <c r="C5" s="183">
        <f>IFERROR(INDEX('14p'!C:C, MATCH(VALUE(SUBSTITUTE(LEFT(B5,LEN(B5)-1),"위","")), '14p'!O:O, 0)),"")</f>
        <v>45134</v>
      </c>
      <c r="D5" s="184" t="str">
        <f>IFERROR(INDEX('14p'!D:D, MATCH(VALUE(SUBSTITUTE(LEFT(B5,LEN(B5)-1),"위","")), '14p'!O:O, 0)),"")</f>
        <v>50K followers event poll</v>
      </c>
      <c r="E5" s="185">
        <f>IFERROR(INDEX('14p'!F:F, MATCH(VALUE(SUBSTITUTE(LEFT(B5,LEN(B5)-1),"위","")), '14p'!O:O, 0)),"")</f>
        <v>8816</v>
      </c>
      <c r="F5" s="186">
        <f>IFERROR(INDEX('14p'!G:G, MATCH(VALUE(SUBSTITUTE(LEFT(B5,LEN(B5)-1),"위","")), '14p'!O:O, 0)),"")</f>
        <v>195</v>
      </c>
      <c r="G5" s="187">
        <f>IFERROR(INDEX('14p'!L:L, MATCH(VALUE(SUBSTITUTE(LEFT(B5,LEN(B5)-1),"위","")), '14p'!O:O, 0)),"")</f>
        <v>2.211887389421463E-2</v>
      </c>
      <c r="I5" s="6"/>
    </row>
    <row r="6" spans="2:9">
      <c r="B6" s="3" t="s">
        <v>29</v>
      </c>
      <c r="C6" s="183">
        <f>IFERROR(INDEX('14p'!C:C, MATCH(VALUE(SUBSTITUTE(LEFT(B6,LEN(B6)-1),"위","")), '14p'!O:O, 0)),"")</f>
        <v>45117</v>
      </c>
      <c r="D6" s="184" t="str">
        <f>IFERROR(INDEX('14p'!D:D, MATCH(VALUE(SUBSTITUTE(LEFT(B6,LEN(B6)-1),"위","")), '14p'!O:O, 0)),"")</f>
        <v xml:space="preserve">A walk around </v>
      </c>
      <c r="E6" s="185">
        <f>IFERROR(INDEX('14p'!F:F, MATCH(VALUE(SUBSTITUTE(LEFT(B6,LEN(B6)-1),"위","")), '14p'!O:O, 0)),"")</f>
        <v>5120</v>
      </c>
      <c r="F6" s="186">
        <f>IFERROR(INDEX('14p'!G:G, MATCH(VALUE(SUBSTITUTE(LEFT(B6,LEN(B6)-1),"위","")), '14p'!O:O, 0)),"")</f>
        <v>1045</v>
      </c>
      <c r="G6" s="187">
        <f>IFERROR(INDEX('14p'!L:L, MATCH(VALUE(SUBSTITUTE(LEFT(B6,LEN(B6)-1),"위","")), '14p'!O:O, 0)),"")</f>
        <v>0.2041015625</v>
      </c>
      <c r="I6" s="6"/>
    </row>
    <row r="7" spans="2:9">
      <c r="B7" s="3" t="s">
        <v>434</v>
      </c>
      <c r="C7" s="183">
        <f>IFERROR(INDEX('14p'!C:C, MATCH(VALUE(SUBSTITUTE(LEFT(B7,LEN(B7)-1),"위","")), '14p'!O:O, 0)),"")</f>
        <v>45125</v>
      </c>
      <c r="D7" s="184" t="str">
        <f>IFERROR(INDEX('14p'!D:D, MATCH(VALUE(SUBSTITUTE(LEFT(B7,LEN(B7)-1),"위","")), '14p'!O:O, 0)),"")</f>
        <v>Interview of Lee Bok-hee, a new Independent Director of SK Innovation</v>
      </c>
      <c r="E7" s="185">
        <f>IFERROR(INDEX('14p'!F:F, MATCH(VALUE(SUBSTITUTE(LEFT(B7,LEN(B7)-1),"위","")), '14p'!O:O, 0)),"")</f>
        <v>4438</v>
      </c>
      <c r="F7" s="186">
        <f>IFERROR(INDEX('14p'!G:G, MATCH(VALUE(SUBSTITUTE(LEFT(B7,LEN(B7)-1),"위","")), '14p'!O:O, 0)),"")</f>
        <v>113</v>
      </c>
      <c r="G7" s="187">
        <f>IFERROR(INDEX('14p'!L:L, MATCH(VALUE(SUBSTITUTE(LEFT(B7,LEN(B7)-1),"위","")), '14p'!O:O, 0)),"")</f>
        <v>2.5461919605731964E-2</v>
      </c>
      <c r="I7" s="6"/>
    </row>
    <row r="8" spans="2:9" ht="18" thickBot="1">
      <c r="B8" s="7" t="s">
        <v>435</v>
      </c>
      <c r="C8" s="188">
        <f>IFERROR(INDEX('14p'!C:C, MATCH(VALUE(SUBSTITUTE(LEFT(B8,LEN(B8)-1),"위","")), '14p'!O:O, 0)),"")</f>
        <v>45119</v>
      </c>
      <c r="D8" s="189" t="str">
        <f>IFERROR(INDEX('14p'!D:D, MATCH(VALUE(SUBSTITUTE(LEFT(B8,LEN(B8)-1),"위","")), '14p'!O:O, 0)),"")</f>
        <v>Meet Chairman Park Jin-Hei, who was appointed as Chairman of board of directors (BOD)</v>
      </c>
      <c r="E8" s="190">
        <f>IFERROR(INDEX('14p'!F:F, MATCH(VALUE(SUBSTITUTE(LEFT(B8,LEN(B8)-1),"위","")), '14p'!O:O, 0)),"")</f>
        <v>4433</v>
      </c>
      <c r="F8" s="191">
        <f>IFERROR(INDEX('14p'!G:G, MATCH(VALUE(SUBSTITUTE(LEFT(B8,LEN(B8)-1),"위","")), '14p'!O:O, 0)),"")</f>
        <v>69</v>
      </c>
      <c r="G8" s="192">
        <f>IFERROR(INDEX('14p'!L:L, MATCH(VALUE(SUBSTITUTE(LEFT(B8,LEN(B8)-1),"위","")), '14p'!O:O, 0)),"")</f>
        <v>1.5565079636871815E-2</v>
      </c>
      <c r="I8" s="6"/>
    </row>
    <row r="11" spans="2:9">
      <c r="D11" s="57" t="str">
        <f>MONTH('7p(1)'!F17)&amp;"월 링크드인 베스트 콘텐츠 TOP5 노출수"</f>
        <v>7월 링크드인 베스트 콘텐츠 TOP5 노출수</v>
      </c>
    </row>
    <row r="12" spans="2:9">
      <c r="D12" s="58" t="s">
        <v>447</v>
      </c>
    </row>
    <row r="13" spans="2:9">
      <c r="D13" s="81" t="str">
        <f>IF('7p(1)'!H12-'7p(1)'!E12&gt;=0,TEXT(ABS('7p(1)'!E12-'7p(1)'!H12),"0,000")&amp;" 증가 ("&amp;TEXT(('7p(1)'!H12-'7p(1)'!E12)/'7p(1)'!E12,"0.0%")&amp;")",TEXT(ABS('7p(1)'!E12-'7p(1)'!H12),"0,000")&amp;" 감소 ("&amp;TEXT(('7p(1)'!H12-'7p(1)'!E12)/'7p(1)'!E12,"0.0%")&amp;")")</f>
        <v>4,448 증가 (15.8%)</v>
      </c>
    </row>
  </sheetData>
  <mergeCells count="1">
    <mergeCell ref="B2:G2"/>
  </mergeCells>
  <phoneticPr fontId="7" type="noConversion"/>
  <conditionalFormatting sqref="D13">
    <cfRule type="containsText" dxfId="2" priority="1" operator="containsText" text="감소">
      <formula>NOT(ISERROR(SEARCH("감소",D13)))</formula>
    </cfRule>
    <cfRule type="containsText" dxfId="1" priority="2" operator="containsText" text="증가">
      <formula>NOT(ISERROR(SEARCH("증가",D13)))</formula>
    </cfRule>
    <cfRule type="expression" dxfId="0" priority="3">
      <formula>"(left(D13,5)&gt;0"</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1:W95"/>
  <sheetViews>
    <sheetView zoomScale="55" zoomScaleNormal="55" workbookViewId="0">
      <selection activeCell="O25" sqref="O25"/>
    </sheetView>
  </sheetViews>
  <sheetFormatPr defaultRowHeight="17.399999999999999"/>
  <cols>
    <col min="1" max="1" width="87.19921875" style="18" customWidth="1"/>
    <col min="2" max="2" width="64.09765625" style="115" customWidth="1"/>
    <col min="3" max="3" width="16.19921875" style="18" bestFit="1" customWidth="1"/>
    <col min="4" max="4" width="14.3984375" style="18" bestFit="1" customWidth="1"/>
    <col min="5" max="5" width="10.5" style="18" customWidth="1"/>
    <col min="6" max="6" width="12.69921875" style="45" bestFit="1" customWidth="1"/>
    <col min="7" max="8" width="16.19921875" style="18" bestFit="1" customWidth="1"/>
    <col min="9" max="9" width="10.5" style="18" customWidth="1"/>
    <col min="10" max="10" width="8.69921875" style="18" customWidth="1"/>
    <col min="11" max="11" width="10.5" style="18" customWidth="1"/>
    <col min="12" max="12" width="8.69921875" style="18" customWidth="1"/>
    <col min="13" max="13" width="15.5" style="18" bestFit="1" customWidth="1"/>
    <col min="14" max="16" width="8.69921875" style="18" customWidth="1"/>
    <col min="17" max="17" width="10.5" style="18" customWidth="1"/>
    <col min="18" max="18" width="7" style="18" bestFit="1" customWidth="1"/>
    <col min="19" max="19" width="14.3984375" style="18" bestFit="1" customWidth="1"/>
    <col min="20" max="21" width="8.69921875" style="182"/>
    <col min="22" max="22" width="8.59765625" style="182" customWidth="1"/>
    <col min="23" max="23" width="14.5" style="122" customWidth="1"/>
  </cols>
  <sheetData>
    <row r="1" spans="1:23">
      <c r="A1" s="41" t="s">
        <v>413</v>
      </c>
      <c r="B1" s="265"/>
      <c r="C1" s="41"/>
      <c r="D1" s="41"/>
      <c r="E1" s="41"/>
      <c r="F1" s="42"/>
      <c r="G1" s="41"/>
      <c r="H1" s="41"/>
      <c r="I1" s="41"/>
      <c r="J1" s="41"/>
      <c r="K1" s="41"/>
      <c r="L1" s="41"/>
      <c r="M1" s="41"/>
      <c r="N1" s="41"/>
      <c r="O1" s="41"/>
      <c r="P1" s="41"/>
      <c r="Q1" s="41"/>
      <c r="R1" s="41"/>
      <c r="S1" s="41"/>
      <c r="U1" s="267"/>
    </row>
    <row r="2" spans="1:23">
      <c r="A2" s="43" t="s">
        <v>414</v>
      </c>
      <c r="B2" s="266" t="s">
        <v>415</v>
      </c>
      <c r="C2" s="43" t="s">
        <v>416</v>
      </c>
      <c r="D2" s="43" t="s">
        <v>417</v>
      </c>
      <c r="E2" s="43" t="s">
        <v>418</v>
      </c>
      <c r="F2" s="44" t="s">
        <v>419</v>
      </c>
      <c r="G2" s="43" t="s">
        <v>420</v>
      </c>
      <c r="H2" s="43" t="s">
        <v>421</v>
      </c>
      <c r="I2" s="43" t="s">
        <v>422</v>
      </c>
      <c r="J2" s="43" t="s">
        <v>397</v>
      </c>
      <c r="K2" s="43" t="s">
        <v>423</v>
      </c>
      <c r="L2" s="43" t="s">
        <v>411</v>
      </c>
      <c r="M2" s="43" t="s">
        <v>960</v>
      </c>
      <c r="N2" s="43" t="s">
        <v>424</v>
      </c>
      <c r="O2" s="43" t="s">
        <v>407</v>
      </c>
      <c r="P2" s="43" t="s">
        <v>425</v>
      </c>
      <c r="Q2" s="43" t="s">
        <v>426</v>
      </c>
      <c r="R2" s="43" t="s">
        <v>412</v>
      </c>
      <c r="S2" s="43" t="s">
        <v>427</v>
      </c>
      <c r="V2" s="182" t="s">
        <v>436</v>
      </c>
    </row>
    <row r="3" spans="1:23">
      <c r="A3" s="41" t="s">
        <v>2282</v>
      </c>
      <c r="B3" s="41" t="s">
        <v>2282</v>
      </c>
      <c r="C3" s="41" t="s">
        <v>428</v>
      </c>
      <c r="D3" s="41" t="s">
        <v>429</v>
      </c>
      <c r="E3" s="41" t="s">
        <v>430</v>
      </c>
      <c r="F3" s="42" t="s">
        <v>2280</v>
      </c>
      <c r="G3" s="41" t="s">
        <v>429</v>
      </c>
      <c r="H3" s="41" t="s">
        <v>429</v>
      </c>
      <c r="I3" s="41" t="s">
        <v>431</v>
      </c>
      <c r="J3" s="41">
        <v>2473</v>
      </c>
      <c r="K3" s="41" t="s">
        <v>429</v>
      </c>
      <c r="L3" s="41">
        <v>34</v>
      </c>
      <c r="M3" s="41">
        <v>1.374848373234272E-2</v>
      </c>
      <c r="N3" s="41">
        <v>36</v>
      </c>
      <c r="O3" s="41">
        <v>0</v>
      </c>
      <c r="P3" s="41">
        <v>0</v>
      </c>
      <c r="Q3" s="41">
        <v>0</v>
      </c>
      <c r="R3" s="41">
        <v>2.8305701911449432E-2</v>
      </c>
      <c r="S3" s="41">
        <v>2.8305701911449432E-2</v>
      </c>
      <c r="T3" s="182" t="str">
        <f>IFERROR(IF(C3="스폰서","",IF(MONTH('7p(1)'!$F$17)=MONTH('contents data(총액빼기)'!U3),TEXT(DATEVALUE(RIGHT(F3,4)&amp;"-"&amp;LEFT(F3,2)&amp;"-"&amp;MID(F3,4,2)),"m/dd (aaa)"))),"")</f>
        <v>7/31 (월)</v>
      </c>
      <c r="U3" s="182">
        <f>IFERROR(IF(C3="스폰서","",IF(MONTH('7p(1)'!$F$17)=VALUE(LEFT(F3,2)),(DATEVALUE(RIGHT(F3,4)&amp;"-"&amp;LEFT(F3,2)&amp;"-"&amp;MID(F3,4,2))),"")),"")</f>
        <v>45138</v>
      </c>
      <c r="V3" s="182">
        <f>IFERROR(RANK(U3,U:U,1)+COUNTIF($U$1:U2,U3),"")</f>
        <v>16</v>
      </c>
      <c r="W3" s="121">
        <f t="shared" ref="W3:W32" si="0">IF(C3="스폰서",DATE(RIGHT(G3,4),LEFT(G3,2),MID(G3,4,2)),DATE(RIGHT(F3,4),LEFT(F3,2),MID(F3,4,2)))</f>
        <v>45138</v>
      </c>
    </row>
    <row r="4" spans="1:23">
      <c r="A4" s="392" t="s">
        <v>2284</v>
      </c>
      <c r="B4" s="392" t="s">
        <v>2284</v>
      </c>
      <c r="C4" s="41" t="s">
        <v>428</v>
      </c>
      <c r="D4" s="41" t="s">
        <v>429</v>
      </c>
      <c r="E4" s="41" t="s">
        <v>430</v>
      </c>
      <c r="F4" s="42" t="s">
        <v>2277</v>
      </c>
      <c r="G4" s="41" t="s">
        <v>429</v>
      </c>
      <c r="H4" s="41" t="s">
        <v>429</v>
      </c>
      <c r="I4" s="41" t="s">
        <v>431</v>
      </c>
      <c r="J4" s="41">
        <v>3054</v>
      </c>
      <c r="K4" s="41" t="s">
        <v>429</v>
      </c>
      <c r="L4" s="41">
        <v>52</v>
      </c>
      <c r="M4" s="41">
        <v>1.7026850953698158E-2</v>
      </c>
      <c r="N4" s="41">
        <v>39</v>
      </c>
      <c r="O4" s="41">
        <v>0</v>
      </c>
      <c r="P4" s="41">
        <v>1</v>
      </c>
      <c r="Q4" s="41">
        <v>1</v>
      </c>
      <c r="R4" s="41">
        <v>3.0124427750706673E-2</v>
      </c>
      <c r="S4" s="41">
        <v>3.0124427750706673E-2</v>
      </c>
      <c r="T4" s="182" t="str">
        <f>IFERROR(IF(C4="스폰서","",IF(MONTH('7p(1)'!$F$17)=MONTH('contents data(총액빼기)'!U4),TEXT(DATEVALUE(RIGHT(F4,4)&amp;"-"&amp;LEFT(F4,2)&amp;"-"&amp;MID(F4,4,2)),"m/dd (aaa)"))),"")</f>
        <v>7/28 (금)</v>
      </c>
      <c r="U4" s="182">
        <f>IFERROR(IF(C4="스폰서","",IF(MONTH('7p(1)'!$F$17)=VALUE(LEFT(F4,2)),(DATEVALUE(RIGHT(F4,4)&amp;"-"&amp;LEFT(F4,2)&amp;"-"&amp;MID(F4,4,2))),"")),"")</f>
        <v>45135</v>
      </c>
      <c r="V4" s="182">
        <f>IFERROR(RANK(U4,U:U,1)+COUNTIF($U$1:U3,U4),"")</f>
        <v>15</v>
      </c>
      <c r="W4" s="121">
        <f t="shared" si="0"/>
        <v>45135</v>
      </c>
    </row>
    <row r="5" spans="1:23">
      <c r="A5" s="393" t="s">
        <v>2286</v>
      </c>
      <c r="B5" s="393" t="s">
        <v>2286</v>
      </c>
      <c r="C5" s="41" t="s">
        <v>428</v>
      </c>
      <c r="D5" s="41" t="s">
        <v>429</v>
      </c>
      <c r="E5" s="41" t="s">
        <v>430</v>
      </c>
      <c r="F5" s="42" t="s">
        <v>2276</v>
      </c>
      <c r="G5" s="41" t="s">
        <v>429</v>
      </c>
      <c r="H5" s="41" t="s">
        <v>429</v>
      </c>
      <c r="I5" s="41" t="s">
        <v>431</v>
      </c>
      <c r="J5" s="41">
        <v>8816</v>
      </c>
      <c r="K5" s="41" t="s">
        <v>429</v>
      </c>
      <c r="L5" s="41">
        <v>195</v>
      </c>
      <c r="M5" s="41">
        <v>2.211887389421463E-2</v>
      </c>
      <c r="N5" s="41">
        <v>13</v>
      </c>
      <c r="O5" s="41">
        <v>1</v>
      </c>
      <c r="P5" s="41">
        <v>0</v>
      </c>
      <c r="Q5" s="41">
        <v>0</v>
      </c>
      <c r="R5" s="41">
        <v>2.3706896230578423E-2</v>
      </c>
      <c r="S5" s="41">
        <v>2.3706896230578423E-2</v>
      </c>
      <c r="T5" s="182" t="str">
        <f>IFERROR(IF(C5="스폰서","",IF(MONTH('7p(1)'!$F$17)=MONTH('contents data(총액빼기)'!U5),TEXT(DATEVALUE(RIGHT(F5,4)&amp;"-"&amp;LEFT(F5,2)&amp;"-"&amp;MID(F5,4,2)),"m/dd (aaa)"))),"")</f>
        <v>7/27 (목)</v>
      </c>
      <c r="U5" s="182">
        <f>IFERROR(IF(C5="스폰서","",IF(MONTH('7p(1)'!$F$17)=VALUE(LEFT(F5,2)),(DATEVALUE(RIGHT(F5,4)&amp;"-"&amp;LEFT(F5,2)&amp;"-"&amp;MID(F5,4,2))),"")),"")</f>
        <v>45134</v>
      </c>
      <c r="V5" s="182">
        <f>IFERROR(RANK(U5,U:U,1)+COUNTIF($U$1:U4,U5),"")</f>
        <v>13</v>
      </c>
      <c r="W5" s="121">
        <f t="shared" si="0"/>
        <v>45134</v>
      </c>
    </row>
    <row r="6" spans="1:23">
      <c r="A6" s="41" t="s">
        <v>2288</v>
      </c>
      <c r="B6" s="41" t="s">
        <v>2288</v>
      </c>
      <c r="C6" s="41" t="s">
        <v>428</v>
      </c>
      <c r="D6" s="41" t="s">
        <v>429</v>
      </c>
      <c r="E6" s="41" t="s">
        <v>430</v>
      </c>
      <c r="F6" s="42" t="s">
        <v>2276</v>
      </c>
      <c r="G6" s="41" t="s">
        <v>429</v>
      </c>
      <c r="H6" s="41" t="s">
        <v>429</v>
      </c>
      <c r="I6" s="41" t="s">
        <v>431</v>
      </c>
      <c r="J6" s="41">
        <v>2735</v>
      </c>
      <c r="K6" s="41" t="s">
        <v>429</v>
      </c>
      <c r="L6" s="41">
        <v>63</v>
      </c>
      <c r="M6" s="41">
        <v>2.3034734651446342E-2</v>
      </c>
      <c r="N6" s="41">
        <v>44</v>
      </c>
      <c r="O6" s="41">
        <v>5</v>
      </c>
      <c r="P6" s="41">
        <v>3</v>
      </c>
      <c r="Q6" s="41">
        <v>3</v>
      </c>
      <c r="R6" s="41">
        <v>4.204753041267395E-2</v>
      </c>
      <c r="S6" s="41">
        <v>4.204753041267395E-2</v>
      </c>
      <c r="T6" s="182" t="str">
        <f>IFERROR(IF(C6="스폰서","",IF(MONTH('7p(1)'!$F$17)=MONTH('contents data(총액빼기)'!U6),TEXT(DATEVALUE(RIGHT(F6,4)&amp;"-"&amp;LEFT(F6,2)&amp;"-"&amp;MID(F6,4,2)),"m/dd (aaa)"))),"")</f>
        <v>7/27 (목)</v>
      </c>
      <c r="U6" s="182">
        <f>IFERROR(IF(C6="스폰서","",IF(MONTH('7p(1)'!$F$17)=VALUE(LEFT(F6,2)),(DATEVALUE(RIGHT(F6,4)&amp;"-"&amp;LEFT(F6,2)&amp;"-"&amp;MID(F6,4,2))),"")),"")</f>
        <v>45134</v>
      </c>
      <c r="V6" s="182">
        <f>IFERROR(RANK(U6,U:U,1)+COUNTIF($U$1:U5,U6),"")</f>
        <v>14</v>
      </c>
      <c r="W6" s="121">
        <f t="shared" si="0"/>
        <v>45134</v>
      </c>
    </row>
    <row r="7" spans="1:23">
      <c r="A7" s="392" t="s">
        <v>2290</v>
      </c>
      <c r="B7" s="392" t="s">
        <v>2290</v>
      </c>
      <c r="C7" s="41" t="s">
        <v>428</v>
      </c>
      <c r="D7" s="41" t="s">
        <v>429</v>
      </c>
      <c r="E7" s="41" t="s">
        <v>430</v>
      </c>
      <c r="F7" s="42" t="s">
        <v>2275</v>
      </c>
      <c r="G7" s="41" t="s">
        <v>429</v>
      </c>
      <c r="H7" s="41" t="s">
        <v>429</v>
      </c>
      <c r="I7" s="41" t="s">
        <v>431</v>
      </c>
      <c r="J7" s="41">
        <v>1591</v>
      </c>
      <c r="K7" s="41" t="s">
        <v>429</v>
      </c>
      <c r="L7" s="41">
        <v>16</v>
      </c>
      <c r="M7" s="41">
        <v>1.0056568309664726E-2</v>
      </c>
      <c r="N7" s="41">
        <v>12</v>
      </c>
      <c r="O7" s="41">
        <v>0</v>
      </c>
      <c r="P7" s="41">
        <v>0</v>
      </c>
      <c r="Q7" s="41">
        <v>0</v>
      </c>
      <c r="R7" s="41">
        <v>1.7598994076251984E-2</v>
      </c>
      <c r="S7" s="41">
        <v>1.7598994076251984E-2</v>
      </c>
      <c r="T7" s="182" t="str">
        <f>IFERROR(IF(C7="스폰서","",IF(MONTH('7p(1)'!$F$17)=MONTH('contents data(총액빼기)'!U7),TEXT(DATEVALUE(RIGHT(F7,4)&amp;"-"&amp;LEFT(F7,2)&amp;"-"&amp;MID(F7,4,2)),"m/dd (aaa)"))),"")</f>
        <v>7/26 (수)</v>
      </c>
      <c r="U7" s="182">
        <f>IFERROR(IF(C7="스폰서","",IF(MONTH('7p(1)'!$F$17)=VALUE(LEFT(F7,2)),(DATEVALUE(RIGHT(F7,4)&amp;"-"&amp;LEFT(F7,2)&amp;"-"&amp;MID(F7,4,2))),"")),"")</f>
        <v>45133</v>
      </c>
      <c r="V7" s="182">
        <f>IFERROR(RANK(U7,U:U,1)+COUNTIF($U$1:U6,U7),"")</f>
        <v>12</v>
      </c>
      <c r="W7" s="121">
        <f t="shared" si="0"/>
        <v>45133</v>
      </c>
    </row>
    <row r="8" spans="1:23">
      <c r="A8" s="41" t="s">
        <v>2292</v>
      </c>
      <c r="B8" s="41" t="s">
        <v>2292</v>
      </c>
      <c r="C8" s="41" t="s">
        <v>428</v>
      </c>
      <c r="D8" s="41" t="s">
        <v>429</v>
      </c>
      <c r="E8" s="41" t="s">
        <v>430</v>
      </c>
      <c r="F8" s="42" t="s">
        <v>2273</v>
      </c>
      <c r="G8" s="41" t="s">
        <v>429</v>
      </c>
      <c r="H8" s="41" t="s">
        <v>429</v>
      </c>
      <c r="I8" s="41" t="s">
        <v>431</v>
      </c>
      <c r="J8" s="41">
        <v>2496</v>
      </c>
      <c r="K8" s="41" t="s">
        <v>429</v>
      </c>
      <c r="L8" s="41">
        <v>19</v>
      </c>
      <c r="M8" s="41">
        <v>7.6121794991195202E-3</v>
      </c>
      <c r="N8" s="41">
        <v>16</v>
      </c>
      <c r="O8" s="41">
        <v>0</v>
      </c>
      <c r="P8" s="41">
        <v>1</v>
      </c>
      <c r="Q8" s="41">
        <v>1</v>
      </c>
      <c r="R8" s="41">
        <v>1.4423076994717121E-2</v>
      </c>
      <c r="S8" s="41">
        <v>1.4423076994717121E-2</v>
      </c>
      <c r="T8" s="182" t="str">
        <f>IFERROR(IF(C8="스폰서","",IF(MONTH('7p(1)'!$F$17)=MONTH('contents data(총액빼기)'!U8),TEXT(DATEVALUE(RIGHT(F8,4)&amp;"-"&amp;LEFT(F8,2)&amp;"-"&amp;MID(F8,4,2)),"m/dd (aaa)"))),"")</f>
        <v>7/24 (월)</v>
      </c>
      <c r="U8" s="182">
        <f>IFERROR(IF(C8="스폰서","",IF(MONTH('7p(1)'!$F$17)=VALUE(LEFT(F8,2)),(DATEVALUE(RIGHT(F8,4)&amp;"-"&amp;LEFT(F8,2)&amp;"-"&amp;MID(F8,4,2))),"")),"")</f>
        <v>45131</v>
      </c>
      <c r="V8" s="182">
        <f>IFERROR(RANK(U8,U:U,1)+COUNTIF($U$1:U7,U8),"")</f>
        <v>11</v>
      </c>
      <c r="W8" s="121">
        <f t="shared" si="0"/>
        <v>45131</v>
      </c>
    </row>
    <row r="9" spans="1:23">
      <c r="A9" s="41" t="s">
        <v>2294</v>
      </c>
      <c r="B9" s="41" t="s">
        <v>2294</v>
      </c>
      <c r="C9" s="41" t="s">
        <v>428</v>
      </c>
      <c r="D9" s="41" t="s">
        <v>429</v>
      </c>
      <c r="E9" s="41" t="s">
        <v>430</v>
      </c>
      <c r="F9" s="42" t="s">
        <v>2271</v>
      </c>
      <c r="G9" s="41" t="s">
        <v>429</v>
      </c>
      <c r="H9" s="41" t="s">
        <v>429</v>
      </c>
      <c r="I9" s="41" t="s">
        <v>431</v>
      </c>
      <c r="J9" s="41">
        <v>2140</v>
      </c>
      <c r="K9" s="41" t="s">
        <v>429</v>
      </c>
      <c r="L9" s="41">
        <v>46</v>
      </c>
      <c r="M9" s="41">
        <v>2.1495327353477478E-2</v>
      </c>
      <c r="N9" s="41">
        <v>23</v>
      </c>
      <c r="O9" s="41">
        <v>1</v>
      </c>
      <c r="P9" s="41">
        <v>0</v>
      </c>
      <c r="Q9" s="41">
        <v>0</v>
      </c>
      <c r="R9" s="41">
        <v>3.2710280269384384E-2</v>
      </c>
      <c r="S9" s="41">
        <v>3.2710280269384384E-2</v>
      </c>
      <c r="T9" s="182" t="str">
        <f>IFERROR(IF(C9="스폰서","",IF(MONTH('7p(1)'!$F$17)=MONTH('contents data(총액빼기)'!U9),TEXT(DATEVALUE(RIGHT(F9,4)&amp;"-"&amp;LEFT(F9,2)&amp;"-"&amp;MID(F9,4,2)),"m/dd (aaa)"))),"")</f>
        <v>7/22 (토)</v>
      </c>
      <c r="U9" s="182">
        <f>IFERROR(IF(C9="스폰서","",IF(MONTH('7p(1)'!$F$17)=VALUE(LEFT(F9,2)),(DATEVALUE(RIGHT(F9,4)&amp;"-"&amp;LEFT(F9,2)&amp;"-"&amp;MID(F9,4,2))),"")),"")</f>
        <v>45129</v>
      </c>
      <c r="V9" s="182">
        <f>IFERROR(RANK(U9,U:U,1)+COUNTIF($U$1:U8,U9),"")</f>
        <v>10</v>
      </c>
      <c r="W9" s="121">
        <f t="shared" si="0"/>
        <v>45129</v>
      </c>
    </row>
    <row r="10" spans="1:23">
      <c r="A10" s="41" t="s">
        <v>2296</v>
      </c>
      <c r="B10" s="41" t="s">
        <v>2296</v>
      </c>
      <c r="C10" s="41" t="s">
        <v>428</v>
      </c>
      <c r="D10" s="41" t="s">
        <v>429</v>
      </c>
      <c r="E10" s="41" t="s">
        <v>430</v>
      </c>
      <c r="F10" s="42" t="s">
        <v>2270</v>
      </c>
      <c r="G10" s="41" t="s">
        <v>429</v>
      </c>
      <c r="H10" s="41" t="s">
        <v>429</v>
      </c>
      <c r="I10" s="41" t="s">
        <v>431</v>
      </c>
      <c r="J10" s="41">
        <v>4415</v>
      </c>
      <c r="K10" s="41" t="s">
        <v>429</v>
      </c>
      <c r="L10" s="41">
        <v>219</v>
      </c>
      <c r="M10" s="41">
        <v>4.9603622406721115E-2</v>
      </c>
      <c r="N10" s="41">
        <v>55</v>
      </c>
      <c r="O10" s="41">
        <v>1</v>
      </c>
      <c r="P10" s="41">
        <v>0</v>
      </c>
      <c r="Q10" s="41">
        <v>0</v>
      </c>
      <c r="R10" s="41">
        <v>6.2287654727697372E-2</v>
      </c>
      <c r="S10" s="41">
        <v>6.2287654727697372E-2</v>
      </c>
      <c r="T10" s="182" t="str">
        <f>IFERROR(IF(C10="스폰서","",IF(MONTH('7p(1)'!$F$17)=MONTH('contents data(총액빼기)'!U10),TEXT(DATEVALUE(RIGHT(F10,4)&amp;"-"&amp;LEFT(F10,2)&amp;"-"&amp;MID(F10,4,2)),"m/dd (aaa)"))),"")</f>
        <v>7/21 (금)</v>
      </c>
      <c r="U10" s="182">
        <f>IFERROR(IF(C10="스폰서","",IF(MONTH('7p(1)'!$F$17)=VALUE(LEFT(F10,2)),(DATEVALUE(RIGHT(F10,4)&amp;"-"&amp;LEFT(F10,2)&amp;"-"&amp;MID(F10,4,2))),"")),"")</f>
        <v>45128</v>
      </c>
      <c r="V10" s="182">
        <f>IFERROR(RANK(U10,U:U,1)+COUNTIF($U$1:U9,U10),"")</f>
        <v>9</v>
      </c>
      <c r="W10" s="121">
        <f t="shared" si="0"/>
        <v>45128</v>
      </c>
    </row>
    <row r="11" spans="1:23">
      <c r="A11" s="41" t="s">
        <v>2298</v>
      </c>
      <c r="B11" s="41" t="s">
        <v>2298</v>
      </c>
      <c r="C11" s="41" t="s">
        <v>428</v>
      </c>
      <c r="D11" s="41" t="s">
        <v>429</v>
      </c>
      <c r="E11" s="41" t="s">
        <v>430</v>
      </c>
      <c r="F11" s="42" t="s">
        <v>2267</v>
      </c>
      <c r="G11" s="41" t="s">
        <v>429</v>
      </c>
      <c r="H11" s="41" t="s">
        <v>429</v>
      </c>
      <c r="I11" s="41" t="s">
        <v>431</v>
      </c>
      <c r="J11" s="41">
        <v>4438</v>
      </c>
      <c r="K11" s="41" t="s">
        <v>429</v>
      </c>
      <c r="L11" s="41">
        <v>113</v>
      </c>
      <c r="M11" s="41">
        <v>2.5461919605731964E-2</v>
      </c>
      <c r="N11" s="41">
        <v>43</v>
      </c>
      <c r="O11" s="41">
        <v>0</v>
      </c>
      <c r="P11" s="41">
        <v>4</v>
      </c>
      <c r="Q11" s="41">
        <v>4</v>
      </c>
      <c r="R11" s="41">
        <v>3.6052275449037552E-2</v>
      </c>
      <c r="S11" s="41">
        <v>3.6052275449037552E-2</v>
      </c>
      <c r="T11" s="182" t="str">
        <f>IFERROR(IF(C11="스폰서","",IF(MONTH('7p(1)'!$F$17)=MONTH('contents data(총액빼기)'!U11),TEXT(DATEVALUE(RIGHT(F11,4)&amp;"-"&amp;LEFT(F11,2)&amp;"-"&amp;MID(F11,4,2)),"m/dd (aaa)"))),"")</f>
        <v>7/18 (화)</v>
      </c>
      <c r="U11" s="182">
        <f>IFERROR(IF(C11="스폰서","",IF(MONTH('7p(1)'!$F$17)=VALUE(LEFT(F11,2)),(DATEVALUE(RIGHT(F11,4)&amp;"-"&amp;LEFT(F11,2)&amp;"-"&amp;MID(F11,4,2))),"")),"")</f>
        <v>45125</v>
      </c>
      <c r="V11" s="182">
        <f>IFERROR(RANK(U11,U:U,1)+COUNTIF($U$1:U10,U11),"")</f>
        <v>8</v>
      </c>
      <c r="W11" s="121">
        <f t="shared" si="0"/>
        <v>45125</v>
      </c>
    </row>
    <row r="12" spans="1:23">
      <c r="A12" s="41" t="s">
        <v>2300</v>
      </c>
      <c r="B12" s="41" t="s">
        <v>2300</v>
      </c>
      <c r="C12" s="41" t="s">
        <v>428</v>
      </c>
      <c r="D12" s="41" t="s">
        <v>429</v>
      </c>
      <c r="E12" s="41" t="s">
        <v>430</v>
      </c>
      <c r="F12" s="42" t="s">
        <v>2266</v>
      </c>
      <c r="G12" s="41" t="s">
        <v>429</v>
      </c>
      <c r="H12" s="41" t="s">
        <v>429</v>
      </c>
      <c r="I12" s="41" t="s">
        <v>431</v>
      </c>
      <c r="J12" s="41">
        <v>3841</v>
      </c>
      <c r="K12" s="41" t="s">
        <v>429</v>
      </c>
      <c r="L12" s="41">
        <v>87</v>
      </c>
      <c r="M12" s="41">
        <v>2.2650351747870445E-2</v>
      </c>
      <c r="N12" s="41">
        <v>42</v>
      </c>
      <c r="O12" s="41">
        <v>1</v>
      </c>
      <c r="P12" s="41">
        <v>0</v>
      </c>
      <c r="Q12" s="41">
        <v>0</v>
      </c>
      <c r="R12" s="41">
        <v>3.3845353871583939E-2</v>
      </c>
      <c r="S12" s="41">
        <v>3.3845353871583939E-2</v>
      </c>
      <c r="T12" s="182" t="str">
        <f>IFERROR(IF(C12="스폰서","",IF(MONTH('7p(1)'!$F$17)=MONTH('contents data(총액빼기)'!U12),TEXT(DATEVALUE(RIGHT(F12,4)&amp;"-"&amp;LEFT(F12,2)&amp;"-"&amp;MID(F12,4,2)),"m/dd (aaa)"))),"")</f>
        <v>7/17 (월)</v>
      </c>
      <c r="U12" s="182">
        <f>IFERROR(IF(C12="스폰서","",IF(MONTH('7p(1)'!$F$17)=VALUE(LEFT(F12,2)),(DATEVALUE(RIGHT(F12,4)&amp;"-"&amp;LEFT(F12,2)&amp;"-"&amp;MID(F12,4,2))),"")),"")</f>
        <v>45124</v>
      </c>
      <c r="V12" s="182">
        <f>IFERROR(RANK(U12,U:U,1)+COUNTIF($U$1:U11,U12),"")</f>
        <v>7</v>
      </c>
      <c r="W12" s="121">
        <f t="shared" si="0"/>
        <v>45124</v>
      </c>
    </row>
    <row r="13" spans="1:23">
      <c r="A13" s="41" t="s">
        <v>2302</v>
      </c>
      <c r="B13" s="41" t="s">
        <v>2302</v>
      </c>
      <c r="C13" s="41" t="s">
        <v>428</v>
      </c>
      <c r="D13" s="41" t="s">
        <v>429</v>
      </c>
      <c r="E13" s="41" t="s">
        <v>430</v>
      </c>
      <c r="F13" s="42" t="s">
        <v>2263</v>
      </c>
      <c r="G13" s="41" t="s">
        <v>429</v>
      </c>
      <c r="H13" s="41" t="s">
        <v>429</v>
      </c>
      <c r="I13" s="41" t="s">
        <v>431</v>
      </c>
      <c r="J13" s="41">
        <v>9876</v>
      </c>
      <c r="K13" s="41" t="s">
        <v>429</v>
      </c>
      <c r="L13" s="41">
        <v>2254</v>
      </c>
      <c r="M13" s="41">
        <v>0.2282300591468811</v>
      </c>
      <c r="N13" s="41">
        <v>120</v>
      </c>
      <c r="O13" s="41">
        <v>0</v>
      </c>
      <c r="P13" s="41">
        <v>5</v>
      </c>
      <c r="Q13" s="41">
        <v>5</v>
      </c>
      <c r="R13" s="41">
        <v>0.24088700115680695</v>
      </c>
      <c r="S13" s="41">
        <v>0.24088700115680695</v>
      </c>
      <c r="T13" s="182" t="str">
        <f>IFERROR(IF(C13="스폰서","",IF(MONTH('7p(1)'!$F$17)=MONTH('contents data(총액빼기)'!U13),TEXT(DATEVALUE(RIGHT(F13,4)&amp;"-"&amp;LEFT(F13,2)&amp;"-"&amp;MID(F13,4,2)),"m/dd (aaa)"))),"")</f>
        <v>7/14 (금)</v>
      </c>
      <c r="U13" s="182">
        <f>IFERROR(IF(C13="스폰서","",IF(MONTH('7p(1)'!$F$17)=VALUE(LEFT(F13,2)),(DATEVALUE(RIGHT(F13,4)&amp;"-"&amp;LEFT(F13,2)&amp;"-"&amp;MID(F13,4,2))),"")),"")</f>
        <v>45121</v>
      </c>
      <c r="V13" s="182">
        <f>IFERROR(RANK(U13,U:U,1)+COUNTIF($U$1:U12,U13),"")</f>
        <v>6</v>
      </c>
      <c r="W13" s="121">
        <f t="shared" si="0"/>
        <v>45121</v>
      </c>
    </row>
    <row r="14" spans="1:23">
      <c r="A14" s="41" t="s">
        <v>2304</v>
      </c>
      <c r="B14" s="41" t="s">
        <v>2304</v>
      </c>
      <c r="C14" s="41" t="s">
        <v>428</v>
      </c>
      <c r="D14" s="41" t="s">
        <v>429</v>
      </c>
      <c r="E14" s="41" t="s">
        <v>430</v>
      </c>
      <c r="F14" s="42" t="s">
        <v>2261</v>
      </c>
      <c r="G14" s="41" t="s">
        <v>429</v>
      </c>
      <c r="H14" s="41" t="s">
        <v>429</v>
      </c>
      <c r="I14" s="41" t="s">
        <v>431</v>
      </c>
      <c r="J14" s="41">
        <v>4433</v>
      </c>
      <c r="K14" s="41" t="s">
        <v>429</v>
      </c>
      <c r="L14" s="41">
        <v>69</v>
      </c>
      <c r="M14" s="41">
        <v>1.5565079636871815E-2</v>
      </c>
      <c r="N14" s="41">
        <v>44</v>
      </c>
      <c r="O14" s="41">
        <v>1</v>
      </c>
      <c r="P14" s="41">
        <v>1</v>
      </c>
      <c r="Q14" s="41">
        <v>1</v>
      </c>
      <c r="R14" s="41">
        <v>2.5941800326108932E-2</v>
      </c>
      <c r="S14" s="41">
        <v>2.5941800326108932E-2</v>
      </c>
      <c r="T14" s="182" t="str">
        <f>IFERROR(IF(C14="스폰서","",IF(MONTH('7p(1)'!$F$17)=MONTH('contents data(총액빼기)'!U14),TEXT(DATEVALUE(RIGHT(F14,4)&amp;"-"&amp;LEFT(F14,2)&amp;"-"&amp;MID(F14,4,2)),"m/dd (aaa)"))),"")</f>
        <v>7/12 (수)</v>
      </c>
      <c r="U14" s="182">
        <f>IFERROR(IF(C14="스폰서","",IF(MONTH('7p(1)'!$F$17)=VALUE(LEFT(F14,2)),(DATEVALUE(RIGHT(F14,4)&amp;"-"&amp;LEFT(F14,2)&amp;"-"&amp;MID(F14,4,2))),"")),"")</f>
        <v>45119</v>
      </c>
      <c r="V14" s="182">
        <f>IFERROR(RANK(U14,U:U,1)+COUNTIF($U$1:U13,U14),"")</f>
        <v>5</v>
      </c>
      <c r="W14" s="121">
        <f t="shared" si="0"/>
        <v>45119</v>
      </c>
    </row>
    <row r="15" spans="1:23">
      <c r="A15" s="41" t="s">
        <v>2306</v>
      </c>
      <c r="B15" s="41" t="s">
        <v>2306</v>
      </c>
      <c r="C15" s="41" t="s">
        <v>428</v>
      </c>
      <c r="D15" s="41" t="s">
        <v>429</v>
      </c>
      <c r="E15" s="41" t="s">
        <v>432</v>
      </c>
      <c r="F15" s="42" t="s">
        <v>2260</v>
      </c>
      <c r="G15" s="41" t="s">
        <v>429</v>
      </c>
      <c r="H15" s="41" t="s">
        <v>429</v>
      </c>
      <c r="I15" s="41" t="s">
        <v>431</v>
      </c>
      <c r="J15" s="41">
        <v>4391</v>
      </c>
      <c r="K15" s="41" t="s">
        <v>429</v>
      </c>
      <c r="L15" s="41">
        <v>57</v>
      </c>
      <c r="M15" s="41">
        <v>1.2981098145246506E-2</v>
      </c>
      <c r="N15" s="41">
        <v>32</v>
      </c>
      <c r="O15" s="41">
        <v>0</v>
      </c>
      <c r="P15" s="41">
        <v>0</v>
      </c>
      <c r="Q15" s="41">
        <v>0</v>
      </c>
      <c r="R15" s="41">
        <v>2.0268730819225311E-2</v>
      </c>
      <c r="S15" s="41">
        <v>2.0268730819225311E-2</v>
      </c>
      <c r="T15" s="182" t="str">
        <f>IFERROR(IF(C15="스폰서","",IF(MONTH('7p(1)'!$F$17)=MONTH('contents data(총액빼기)'!U15),TEXT(DATEVALUE(RIGHT(F15,4)&amp;"-"&amp;LEFT(F15,2)&amp;"-"&amp;MID(F15,4,2)),"m/dd (aaa)"))),"")</f>
        <v>7/11 (화)</v>
      </c>
      <c r="U15" s="182">
        <f>IFERROR(IF(C15="스폰서","",IF(MONTH('7p(1)'!$F$17)=VALUE(LEFT(F15,2)),(DATEVALUE(RIGHT(F15,4)&amp;"-"&amp;LEFT(F15,2)&amp;"-"&amp;MID(F15,4,2))),"")),"")</f>
        <v>45118</v>
      </c>
      <c r="V15" s="182">
        <f>IFERROR(RANK(U15,U:U,1)+COUNTIF($U$1:U14,U15),"")</f>
        <v>4</v>
      </c>
      <c r="W15" s="121">
        <f t="shared" si="0"/>
        <v>45118</v>
      </c>
    </row>
    <row r="16" spans="1:23">
      <c r="A16" s="392" t="s">
        <v>2308</v>
      </c>
      <c r="B16" s="392" t="s">
        <v>2308</v>
      </c>
      <c r="C16" s="41" t="s">
        <v>428</v>
      </c>
      <c r="D16" s="41" t="s">
        <v>429</v>
      </c>
      <c r="E16" s="41" t="s">
        <v>430</v>
      </c>
      <c r="F16" s="42" t="s">
        <v>2259</v>
      </c>
      <c r="G16" s="41" t="s">
        <v>429</v>
      </c>
      <c r="H16" s="41" t="s">
        <v>429</v>
      </c>
      <c r="I16" s="41" t="s">
        <v>431</v>
      </c>
      <c r="J16" s="41">
        <v>5120</v>
      </c>
      <c r="K16" s="41" t="s">
        <v>429</v>
      </c>
      <c r="L16" s="41">
        <v>1045</v>
      </c>
      <c r="M16" s="41">
        <v>0.2041015625</v>
      </c>
      <c r="N16" s="41">
        <v>31</v>
      </c>
      <c r="O16" s="41">
        <v>1</v>
      </c>
      <c r="P16" s="41">
        <v>2</v>
      </c>
      <c r="Q16" s="41">
        <v>2</v>
      </c>
      <c r="R16" s="41">
        <v>0.21074219048023224</v>
      </c>
      <c r="S16" s="41">
        <v>0.21074219048023224</v>
      </c>
      <c r="T16" s="182" t="str">
        <f>IFERROR(IF(C16="스폰서","",IF(MONTH('7p(1)'!$F$17)=MONTH('contents data(총액빼기)'!U16),TEXT(DATEVALUE(RIGHT(F16,4)&amp;"-"&amp;LEFT(F16,2)&amp;"-"&amp;MID(F16,4,2)),"m/dd (aaa)"))),"")</f>
        <v>7/10 (월)</v>
      </c>
      <c r="U16" s="182">
        <f>IFERROR(IF(C16="스폰서","",IF(MONTH('7p(1)'!$F$17)=VALUE(LEFT(F16,2)),(DATEVALUE(RIGHT(F16,4)&amp;"-"&amp;LEFT(F16,2)&amp;"-"&amp;MID(F16,4,2))),"")),"")</f>
        <v>45117</v>
      </c>
      <c r="V16" s="182">
        <f>IFERROR(RANK(U16,U:U,1)+COUNTIF($U$1:U15,U16),"")</f>
        <v>3</v>
      </c>
      <c r="W16" s="121">
        <f t="shared" si="0"/>
        <v>45117</v>
      </c>
    </row>
    <row r="17" spans="1:23">
      <c r="A17" s="41" t="s">
        <v>2310</v>
      </c>
      <c r="B17" s="41" t="s">
        <v>2310</v>
      </c>
      <c r="C17" s="41" t="s">
        <v>428</v>
      </c>
      <c r="D17" s="41" t="s">
        <v>429</v>
      </c>
      <c r="E17" s="41" t="s">
        <v>430</v>
      </c>
      <c r="F17" s="42" t="s">
        <v>2256</v>
      </c>
      <c r="G17" s="41" t="s">
        <v>429</v>
      </c>
      <c r="H17" s="41" t="s">
        <v>429</v>
      </c>
      <c r="I17" s="41" t="s">
        <v>431</v>
      </c>
      <c r="J17" s="41">
        <v>3841</v>
      </c>
      <c r="K17" s="41" t="s">
        <v>429</v>
      </c>
      <c r="L17" s="41">
        <v>335</v>
      </c>
      <c r="M17" s="41">
        <v>8.7216868996620178E-2</v>
      </c>
      <c r="N17" s="41">
        <v>30</v>
      </c>
      <c r="O17" s="41">
        <v>0</v>
      </c>
      <c r="P17" s="41">
        <v>1</v>
      </c>
      <c r="Q17" s="41">
        <v>1</v>
      </c>
      <c r="R17" s="41">
        <v>9.5548033714294434E-2</v>
      </c>
      <c r="S17" s="41">
        <v>9.5548033714294434E-2</v>
      </c>
      <c r="T17" s="182" t="str">
        <f>IFERROR(IF(C17="스폰서","",IF(MONTH('7p(1)'!$F$17)=MONTH('contents data(총액빼기)'!U17),TEXT(DATEVALUE(RIGHT(F17,4)&amp;"-"&amp;LEFT(F17,2)&amp;"-"&amp;MID(F17,4,2)),"m/dd (aaa)"))),"")</f>
        <v>7/07 (금)</v>
      </c>
      <c r="U17" s="182">
        <f>IFERROR(IF(C17="스폰서","",IF(MONTH('7p(1)'!$F$17)=VALUE(LEFT(F17,2)),(DATEVALUE(RIGHT(F17,4)&amp;"-"&amp;LEFT(F17,2)&amp;"-"&amp;MID(F17,4,2))),"")),"")</f>
        <v>45114</v>
      </c>
      <c r="V17" s="182">
        <f>IFERROR(RANK(U17,U:U,1)+COUNTIF($U$1:U16,U17),"")</f>
        <v>2</v>
      </c>
      <c r="W17" s="121">
        <f t="shared" si="0"/>
        <v>45114</v>
      </c>
    </row>
    <row r="18" spans="1:23">
      <c r="A18" s="392" t="s">
        <v>2312</v>
      </c>
      <c r="B18" s="392" t="s">
        <v>2312</v>
      </c>
      <c r="C18" s="41" t="s">
        <v>428</v>
      </c>
      <c r="D18" s="41" t="s">
        <v>429</v>
      </c>
      <c r="E18" s="41" t="s">
        <v>430</v>
      </c>
      <c r="F18" s="42" t="s">
        <v>2252</v>
      </c>
      <c r="G18" s="41" t="s">
        <v>429</v>
      </c>
      <c r="H18" s="41" t="s">
        <v>429</v>
      </c>
      <c r="I18" s="41" t="s">
        <v>431</v>
      </c>
      <c r="J18" s="41">
        <v>3106</v>
      </c>
      <c r="K18" s="41" t="s">
        <v>429</v>
      </c>
      <c r="L18" s="41">
        <v>28</v>
      </c>
      <c r="M18" s="41">
        <v>9.0148104354739189E-3</v>
      </c>
      <c r="N18" s="41">
        <v>16</v>
      </c>
      <c r="O18" s="41">
        <v>0</v>
      </c>
      <c r="P18" s="41">
        <v>0</v>
      </c>
      <c r="Q18" s="41">
        <v>0</v>
      </c>
      <c r="R18" s="41">
        <v>1.4166129752993584E-2</v>
      </c>
      <c r="S18" s="41">
        <v>1.4166129752993584E-2</v>
      </c>
      <c r="T18" s="182" t="str">
        <f>IFERROR(IF(C18="스폰서","",IF(MONTH('7p(1)'!$F$17)=MONTH('contents data(총액빼기)'!U18),TEXT(DATEVALUE(RIGHT(F18,4)&amp;"-"&amp;LEFT(F18,2)&amp;"-"&amp;MID(F18,4,2)),"m/dd (aaa)"))),"")</f>
        <v>7/03 (월)</v>
      </c>
      <c r="U18" s="182">
        <f>IFERROR(IF(C18="스폰서","",IF(MONTH('7p(1)'!$F$17)=VALUE(LEFT(F18,2)),(DATEVALUE(RIGHT(F18,4)&amp;"-"&amp;LEFT(F18,2)&amp;"-"&amp;MID(F18,4,2))),"")),"")</f>
        <v>45110</v>
      </c>
      <c r="V18" s="182">
        <f>IFERROR(RANK(U18,U:U,1)+COUNTIF($U$1:U17,U18),"")</f>
        <v>1</v>
      </c>
      <c r="W18" s="121">
        <f t="shared" si="0"/>
        <v>45110</v>
      </c>
    </row>
    <row r="19" spans="1:23">
      <c r="A19" s="41"/>
      <c r="B19" s="265"/>
      <c r="C19" s="41"/>
      <c r="D19" s="41"/>
      <c r="E19" s="41"/>
      <c r="F19" s="42"/>
      <c r="G19" s="41"/>
      <c r="H19" s="41"/>
      <c r="I19" s="41"/>
      <c r="J19" s="41"/>
      <c r="K19" s="41"/>
      <c r="L19" s="41"/>
      <c r="M19" s="41"/>
      <c r="N19" s="41"/>
      <c r="O19" s="41"/>
      <c r="P19" s="41"/>
      <c r="Q19" s="41"/>
      <c r="R19" s="41"/>
      <c r="S19" s="41"/>
      <c r="T19" s="182" t="str">
        <f>IFERROR(IF(C19="스폰서","",IF(MONTH('7p(1)'!$F$17)=MONTH('contents data(총액빼기)'!U19),TEXT(DATEVALUE(RIGHT(F19,4)&amp;"-"&amp;LEFT(F19,2)&amp;"-"&amp;MID(F19,4,2)),"m/dd (aaa)"))),"")</f>
        <v/>
      </c>
      <c r="U19" s="182" t="str">
        <f>IFERROR(IF(C19="스폰서","",IF(MONTH('7p(1)'!$F$17)=VALUE(LEFT(F19,2)),(DATEVALUE(RIGHT(F19,4)&amp;"-"&amp;LEFT(F19,2)&amp;"-"&amp;MID(F19,4,2))),"")),"")</f>
        <v/>
      </c>
      <c r="V19" s="182" t="str">
        <f>IFERROR(RANK(U19,U:U,1)+COUNTIF($U$1:U18,U19),"")</f>
        <v/>
      </c>
      <c r="W19" s="121" t="e">
        <f t="shared" si="0"/>
        <v>#VALUE!</v>
      </c>
    </row>
    <row r="20" spans="1:23">
      <c r="A20" s="41"/>
      <c r="B20" s="265"/>
      <c r="C20" s="41"/>
      <c r="D20" s="41"/>
      <c r="E20" s="41"/>
      <c r="F20" s="42"/>
      <c r="G20" s="41"/>
      <c r="H20" s="41"/>
      <c r="I20" s="41"/>
      <c r="J20" s="41"/>
      <c r="K20" s="41"/>
      <c r="L20" s="41"/>
      <c r="M20" s="41"/>
      <c r="N20" s="41"/>
      <c r="O20" s="41"/>
      <c r="P20" s="41"/>
      <c r="Q20" s="41"/>
      <c r="R20" s="41"/>
      <c r="S20" s="41"/>
      <c r="T20" s="182" t="str">
        <f>IFERROR(IF(C20="스폰서","",IF(MONTH('7p(1)'!$F$17)=MONTH('contents data(총액빼기)'!U20),TEXT(DATEVALUE(RIGHT(F20,4)&amp;"-"&amp;LEFT(F20,2)&amp;"-"&amp;MID(F20,4,2)),"m/dd (aaa)"))),"")</f>
        <v/>
      </c>
      <c r="U20" s="182" t="str">
        <f>IFERROR(IF(C20="스폰서","",IF(MONTH('7p(1)'!$F$17)=VALUE(LEFT(F20,2)),(DATEVALUE(RIGHT(F20,4)&amp;"-"&amp;LEFT(F20,2)&amp;"-"&amp;MID(F20,4,2))),"")),"")</f>
        <v/>
      </c>
      <c r="V20" s="182" t="str">
        <f>IFERROR(RANK(U20,U:U,1)+COUNTIF($U$1:U19,U20),"")</f>
        <v/>
      </c>
      <c r="W20" s="121" t="e">
        <f t="shared" si="0"/>
        <v>#VALUE!</v>
      </c>
    </row>
    <row r="21" spans="1:23">
      <c r="A21" s="41"/>
      <c r="B21" s="265"/>
      <c r="C21" s="41"/>
      <c r="D21" s="41"/>
      <c r="E21" s="41"/>
      <c r="F21" s="42"/>
      <c r="G21" s="41"/>
      <c r="H21" s="41"/>
      <c r="I21" s="41"/>
      <c r="J21" s="41"/>
      <c r="K21" s="41"/>
      <c r="L21" s="41"/>
      <c r="M21" s="41"/>
      <c r="N21" s="41"/>
      <c r="O21" s="41"/>
      <c r="P21" s="41"/>
      <c r="Q21" s="41"/>
      <c r="R21" s="41"/>
      <c r="S21" s="41"/>
      <c r="T21" s="182" t="str">
        <f>IFERROR(IF(C21="스폰서","",IF(MONTH('7p(1)'!$F$17)=MONTH('contents data(총액빼기)'!U21),TEXT(DATEVALUE(RIGHT(F21,4)&amp;"-"&amp;LEFT(F21,2)&amp;"-"&amp;MID(F21,4,2)),"m/dd (aaa)"))),"")</f>
        <v/>
      </c>
      <c r="U21" s="182" t="str">
        <f>IFERROR(IF(C21="스폰서","",IF(MONTH('7p(1)'!$F$17)=VALUE(LEFT(F21,2)),(DATEVALUE(RIGHT(F21,4)&amp;"-"&amp;LEFT(F21,2)&amp;"-"&amp;MID(F21,4,2))),"")),"")</f>
        <v/>
      </c>
      <c r="V21" s="182" t="str">
        <f>IFERROR(RANK(U21,U:U,1)+COUNTIF($U$1:U20,U21),"")</f>
        <v/>
      </c>
      <c r="W21" s="121" t="e">
        <f t="shared" si="0"/>
        <v>#VALUE!</v>
      </c>
    </row>
    <row r="22" spans="1:23">
      <c r="A22" s="41"/>
      <c r="B22" s="265"/>
      <c r="C22" s="41"/>
      <c r="D22" s="41"/>
      <c r="E22" s="41"/>
      <c r="F22" s="42"/>
      <c r="G22" s="41"/>
      <c r="H22" s="41"/>
      <c r="I22" s="41"/>
      <c r="J22" s="41"/>
      <c r="K22" s="41"/>
      <c r="L22" s="41"/>
      <c r="M22" s="41"/>
      <c r="N22" s="41"/>
      <c r="O22" s="41"/>
      <c r="P22" s="41"/>
      <c r="Q22" s="41"/>
      <c r="R22" s="41"/>
      <c r="S22" s="41"/>
      <c r="T22" s="182" t="str">
        <f>IFERROR(IF(C22="스폰서","",IF(MONTH('7p(1)'!$F$17)=MONTH('contents data(총액빼기)'!U22),TEXT(DATEVALUE(RIGHT(F22,4)&amp;"-"&amp;LEFT(F22,2)&amp;"-"&amp;MID(F22,4,2)),"m/dd (aaa)"))),"")</f>
        <v/>
      </c>
      <c r="U22" s="182" t="str">
        <f>IFERROR(IF(C22="스폰서","",IF(MONTH('7p(1)'!$F$17)=VALUE(LEFT(F22,2)),(DATEVALUE(RIGHT(F22,4)&amp;"-"&amp;LEFT(F22,2)&amp;"-"&amp;MID(F22,4,2))),"")),"")</f>
        <v/>
      </c>
      <c r="V22" s="182" t="str">
        <f>IFERROR(RANK(U22,U:U,1)+COUNTIF($U$1:U21,U22),"")</f>
        <v/>
      </c>
      <c r="W22" s="121" t="e">
        <f t="shared" si="0"/>
        <v>#VALUE!</v>
      </c>
    </row>
    <row r="23" spans="1:23">
      <c r="A23" s="41"/>
      <c r="B23" s="265"/>
      <c r="C23" s="41"/>
      <c r="D23" s="41"/>
      <c r="E23" s="41"/>
      <c r="F23" s="42"/>
      <c r="G23" s="41"/>
      <c r="H23" s="41"/>
      <c r="I23" s="41"/>
      <c r="J23" s="41"/>
      <c r="K23" s="41"/>
      <c r="L23" s="41"/>
      <c r="M23" s="41"/>
      <c r="N23" s="41"/>
      <c r="O23" s="41"/>
      <c r="P23" s="41"/>
      <c r="Q23" s="41"/>
      <c r="R23" s="41"/>
      <c r="S23" s="41"/>
      <c r="T23" s="182" t="str">
        <f>IFERROR(IF(C23="스폰서","",IF(MONTH('7p(1)'!$F$17)=MONTH('contents data(총액빼기)'!U23),TEXT(DATEVALUE(RIGHT(F23,4)&amp;"-"&amp;LEFT(F23,2)&amp;"-"&amp;MID(F23,4,2)),"m/dd (aaa)"))),"")</f>
        <v/>
      </c>
      <c r="U23" s="182" t="str">
        <f>IFERROR(IF(C23="스폰서","",IF(MONTH('7p(1)'!$F$17)=VALUE(LEFT(F23,2)),(DATEVALUE(RIGHT(F23,4)&amp;"-"&amp;LEFT(F23,2)&amp;"-"&amp;MID(F23,4,2))),"")),"")</f>
        <v/>
      </c>
      <c r="V23" s="182" t="str">
        <f>IFERROR(RANK(U23,U:U,1)+COUNTIF($U$1:U22,U23),"")</f>
        <v/>
      </c>
      <c r="W23" s="121" t="e">
        <f t="shared" si="0"/>
        <v>#VALUE!</v>
      </c>
    </row>
    <row r="24" spans="1:23">
      <c r="A24" s="41"/>
      <c r="B24" s="265"/>
      <c r="C24" s="41"/>
      <c r="D24" s="41"/>
      <c r="E24" s="41"/>
      <c r="F24" s="42"/>
      <c r="G24" s="41"/>
      <c r="H24" s="41"/>
      <c r="I24" s="41"/>
      <c r="J24" s="41"/>
      <c r="K24" s="41"/>
      <c r="L24" s="41"/>
      <c r="M24" s="41"/>
      <c r="N24" s="41"/>
      <c r="O24" s="41"/>
      <c r="P24" s="41"/>
      <c r="Q24" s="41"/>
      <c r="R24" s="41"/>
      <c r="S24" s="41"/>
      <c r="T24" s="182" t="str">
        <f>IFERROR(IF(C24="스폰서","",IF(MONTH('7p(1)'!$F$17)=MONTH('contents data(총액빼기)'!U24),TEXT(DATEVALUE(RIGHT(F24,4)&amp;"-"&amp;LEFT(F24,2)&amp;"-"&amp;MID(F24,4,2)),"m/dd (aaa)"))),"")</f>
        <v/>
      </c>
      <c r="U24" s="182" t="str">
        <f>IFERROR(IF(C24="스폰서","",IF(MONTH('7p(1)'!$F$17)=VALUE(LEFT(F24,2)),(DATEVALUE(RIGHT(F24,4)&amp;"-"&amp;LEFT(F24,2)&amp;"-"&amp;MID(F24,4,2))),"")),"")</f>
        <v/>
      </c>
      <c r="V24" s="182" t="str">
        <f>IFERROR(RANK(U24,U:U,1)+COUNTIF($U$1:U23,U24),"")</f>
        <v/>
      </c>
      <c r="W24" s="121" t="e">
        <f t="shared" si="0"/>
        <v>#VALUE!</v>
      </c>
    </row>
    <row r="25" spans="1:23">
      <c r="A25" s="41"/>
      <c r="B25" s="265"/>
      <c r="C25" s="41"/>
      <c r="D25" s="41"/>
      <c r="E25" s="41"/>
      <c r="F25" s="42"/>
      <c r="G25" s="41"/>
      <c r="H25" s="41"/>
      <c r="I25" s="41"/>
      <c r="J25" s="41"/>
      <c r="K25" s="41"/>
      <c r="L25" s="41"/>
      <c r="M25" s="41"/>
      <c r="N25" s="41"/>
      <c r="O25" s="41"/>
      <c r="P25" s="41"/>
      <c r="Q25" s="41"/>
      <c r="R25" s="41"/>
      <c r="S25" s="41"/>
      <c r="T25" s="182" t="str">
        <f>IFERROR(IF(C25="스폰서","",IF(MONTH('7p(1)'!$F$17)=MONTH('contents data(총액빼기)'!U25),TEXT(DATEVALUE(RIGHT(F25,4)&amp;"-"&amp;LEFT(F25,2)&amp;"-"&amp;MID(F25,4,2)),"m/dd (aaa)"))),"")</f>
        <v/>
      </c>
      <c r="U25" s="182" t="str">
        <f>IFERROR(IF(C25="스폰서","",IF(MONTH('7p(1)'!$F$17)=VALUE(LEFT(F25,2)),(DATEVALUE(RIGHT(F25,4)&amp;"-"&amp;LEFT(F25,2)&amp;"-"&amp;MID(F25,4,2))),"")),"")</f>
        <v/>
      </c>
      <c r="V25" s="182" t="str">
        <f>IFERROR(RANK(U25,U:U,1)+COUNTIF($U$1:U24,U25),"")</f>
        <v/>
      </c>
      <c r="W25" s="121" t="e">
        <f t="shared" si="0"/>
        <v>#VALUE!</v>
      </c>
    </row>
    <row r="26" spans="1:23">
      <c r="A26" s="41"/>
      <c r="B26" s="265"/>
      <c r="C26" s="41"/>
      <c r="D26" s="41"/>
      <c r="E26" s="41"/>
      <c r="F26" s="42"/>
      <c r="G26" s="41"/>
      <c r="H26" s="41"/>
      <c r="I26" s="41"/>
      <c r="J26" s="41"/>
      <c r="K26" s="41"/>
      <c r="L26" s="41"/>
      <c r="M26" s="41"/>
      <c r="N26" s="41"/>
      <c r="O26" s="41"/>
      <c r="P26" s="41"/>
      <c r="Q26" s="41"/>
      <c r="R26" s="41"/>
      <c r="S26" s="41"/>
      <c r="T26" s="182" t="str">
        <f>IFERROR(IF(C26="스폰서","",IF(MONTH('7p(1)'!$F$17)=MONTH('contents data(총액빼기)'!U26),TEXT(DATEVALUE(RIGHT(F26,4)&amp;"-"&amp;LEFT(F26,2)&amp;"-"&amp;MID(F26,4,2)),"m/dd (aaa)"))),"")</f>
        <v/>
      </c>
      <c r="U26" s="182" t="str">
        <f>IFERROR(IF(C26="스폰서","",IF(MONTH('7p(1)'!$F$17)=VALUE(LEFT(F26,2)),(DATEVALUE(RIGHT(F26,4)&amp;"-"&amp;LEFT(F26,2)&amp;"-"&amp;MID(F26,4,2))),"")),"")</f>
        <v/>
      </c>
      <c r="V26" s="182" t="str">
        <f>IFERROR(RANK(U26,U:U,1)+COUNTIF($U$1:U25,U26),"")</f>
        <v/>
      </c>
      <c r="W26" s="121" t="e">
        <f t="shared" si="0"/>
        <v>#VALUE!</v>
      </c>
    </row>
    <row r="27" spans="1:23">
      <c r="A27" s="41"/>
      <c r="B27" s="265"/>
      <c r="C27" s="41"/>
      <c r="D27" s="41"/>
      <c r="E27" s="41"/>
      <c r="F27" s="42"/>
      <c r="G27" s="41"/>
      <c r="H27" s="41"/>
      <c r="I27" s="41"/>
      <c r="J27" s="41"/>
      <c r="K27" s="41"/>
      <c r="L27" s="41"/>
      <c r="M27" s="41"/>
      <c r="N27" s="41"/>
      <c r="O27" s="41"/>
      <c r="P27" s="41"/>
      <c r="Q27" s="41"/>
      <c r="R27" s="41"/>
      <c r="S27" s="41"/>
      <c r="T27" s="182" t="str">
        <f>IFERROR(IF(C27="스폰서","",IF(MONTH('7p(1)'!$F$17)=MONTH('contents data(총액빼기)'!U27),TEXT(DATEVALUE(RIGHT(F27,4)&amp;"-"&amp;LEFT(F27,2)&amp;"-"&amp;MID(F27,4,2)),"m/dd (aaa)"))),"")</f>
        <v/>
      </c>
      <c r="U27" s="182" t="str">
        <f>IFERROR(IF(C27="스폰서","",IF(MONTH('7p(1)'!$F$17)=VALUE(LEFT(F27,2)),(DATEVALUE(RIGHT(F27,4)&amp;"-"&amp;LEFT(F27,2)&amp;"-"&amp;MID(F27,4,2))),"")),"")</f>
        <v/>
      </c>
      <c r="V27" s="182" t="str">
        <f>IFERROR(RANK(U27,U:U,1)+COUNTIF($U$1:U26,U27),"")</f>
        <v/>
      </c>
      <c r="W27" s="121" t="e">
        <f t="shared" si="0"/>
        <v>#VALUE!</v>
      </c>
    </row>
    <row r="28" spans="1:23">
      <c r="A28" s="41"/>
      <c r="B28" s="265"/>
      <c r="C28" s="41"/>
      <c r="D28" s="41"/>
      <c r="E28" s="41"/>
      <c r="F28" s="42"/>
      <c r="G28" s="41"/>
      <c r="H28" s="41"/>
      <c r="I28" s="41"/>
      <c r="J28" s="41"/>
      <c r="K28" s="41"/>
      <c r="L28" s="41"/>
      <c r="M28" s="41"/>
      <c r="N28" s="41"/>
      <c r="O28" s="41"/>
      <c r="P28" s="41"/>
      <c r="Q28" s="41"/>
      <c r="R28" s="41"/>
      <c r="S28" s="41"/>
      <c r="T28" s="182" t="str">
        <f>IFERROR(IF(C28="스폰서","",IF(MONTH('7p(1)'!$F$17)=MONTH('contents data(총액빼기)'!U28),TEXT(DATEVALUE(RIGHT(F28,4)&amp;"-"&amp;LEFT(F28,2)&amp;"-"&amp;MID(F28,4,2)),"m/dd (aaa)"))),"")</f>
        <v/>
      </c>
      <c r="U28" s="182" t="str">
        <f>IFERROR(IF(C28="스폰서","",IF(MONTH('7p(1)'!$F$17)=VALUE(LEFT(F28,2)),(DATEVALUE(RIGHT(F28,4)&amp;"-"&amp;LEFT(F28,2)&amp;"-"&amp;MID(F28,4,2))),"")),"")</f>
        <v/>
      </c>
      <c r="V28" s="182" t="str">
        <f>IFERROR(RANK(U28,U:U,1)+COUNTIF($U$1:U27,U28),"")</f>
        <v/>
      </c>
      <c r="W28" s="121" t="e">
        <f t="shared" si="0"/>
        <v>#VALUE!</v>
      </c>
    </row>
    <row r="29" spans="1:23">
      <c r="A29" s="41"/>
      <c r="B29" s="265"/>
      <c r="C29" s="41"/>
      <c r="D29" s="41"/>
      <c r="E29" s="41"/>
      <c r="F29" s="42"/>
      <c r="G29" s="41"/>
      <c r="H29" s="41"/>
      <c r="I29" s="41"/>
      <c r="J29" s="41"/>
      <c r="K29" s="41"/>
      <c r="L29" s="41"/>
      <c r="M29" s="41"/>
      <c r="N29" s="41"/>
      <c r="O29" s="41"/>
      <c r="P29" s="41"/>
      <c r="Q29" s="41"/>
      <c r="R29" s="41"/>
      <c r="S29" s="41"/>
      <c r="T29" s="182" t="str">
        <f>IFERROR(IF(C29="스폰서","",IF(MONTH('7p(1)'!$F$17)=MONTH('contents data(총액빼기)'!U29),TEXT(DATEVALUE(RIGHT(F29,4)&amp;"-"&amp;LEFT(F29,2)&amp;"-"&amp;MID(F29,4,2)),"m/dd (aaa)"))),"")</f>
        <v/>
      </c>
      <c r="U29" s="182" t="str">
        <f>IFERROR(IF(C29="스폰서","",IF(MONTH('7p(1)'!$F$17)=VALUE(LEFT(F29,2)),(DATEVALUE(RIGHT(F29,4)&amp;"-"&amp;LEFT(F29,2)&amp;"-"&amp;MID(F29,4,2))),"")),"")</f>
        <v/>
      </c>
      <c r="V29" s="182" t="str">
        <f>IFERROR(RANK(U29,U:U,1)+COUNTIF($U$1:U28,U29),"")</f>
        <v/>
      </c>
      <c r="W29" s="121" t="e">
        <f t="shared" si="0"/>
        <v>#VALUE!</v>
      </c>
    </row>
    <row r="30" spans="1:23">
      <c r="A30" s="41"/>
      <c r="B30" s="265"/>
      <c r="C30" s="41"/>
      <c r="D30" s="41"/>
      <c r="E30" s="41"/>
      <c r="F30" s="42"/>
      <c r="G30" s="41"/>
      <c r="H30" s="41"/>
      <c r="I30" s="41"/>
      <c r="J30" s="41"/>
      <c r="K30" s="41"/>
      <c r="L30" s="41"/>
      <c r="M30" s="41"/>
      <c r="N30" s="41"/>
      <c r="O30" s="41"/>
      <c r="P30" s="41"/>
      <c r="Q30" s="41"/>
      <c r="R30" s="41"/>
      <c r="S30" s="41"/>
      <c r="T30" s="182" t="str">
        <f>IFERROR(IF(C30="스폰서","",IF(MONTH('7p(1)'!$F$17)=MONTH('contents data(총액빼기)'!U30),TEXT(DATEVALUE(RIGHT(F30,4)&amp;"-"&amp;LEFT(F30,2)&amp;"-"&amp;MID(F30,4,2)),"m/dd (aaa)"))),"")</f>
        <v/>
      </c>
      <c r="U30" s="182" t="str">
        <f>IFERROR(IF(C30="스폰서","",IF(MONTH('7p(1)'!$F$17)=VALUE(LEFT(F30,2)),(DATEVALUE(RIGHT(F30,4)&amp;"-"&amp;LEFT(F30,2)&amp;"-"&amp;MID(F30,4,2))),"")),"")</f>
        <v/>
      </c>
      <c r="V30" s="182" t="str">
        <f>IFERROR(RANK(U30,U:U,1)+COUNTIF($U$1:U29,U30),"")</f>
        <v/>
      </c>
      <c r="W30" s="121" t="e">
        <f t="shared" si="0"/>
        <v>#VALUE!</v>
      </c>
    </row>
    <row r="31" spans="1:23">
      <c r="A31" s="41"/>
      <c r="B31" s="265"/>
      <c r="C31" s="41"/>
      <c r="D31" s="41"/>
      <c r="E31" s="41"/>
      <c r="F31" s="42"/>
      <c r="G31" s="41"/>
      <c r="H31" s="41"/>
      <c r="I31" s="41"/>
      <c r="J31" s="41"/>
      <c r="K31" s="41"/>
      <c r="L31" s="41"/>
      <c r="M31" s="41"/>
      <c r="N31" s="41"/>
      <c r="O31" s="41"/>
      <c r="P31" s="41"/>
      <c r="Q31" s="41"/>
      <c r="R31" s="41"/>
      <c r="S31" s="41"/>
      <c r="T31" s="182" t="str">
        <f>IFERROR(IF(C31="스폰서","",IF(MONTH('7p(1)'!$F$17)=MONTH('contents data(총액빼기)'!U31),TEXT(DATEVALUE(RIGHT(F31,4)&amp;"-"&amp;LEFT(F31,2)&amp;"-"&amp;MID(F31,4,2)),"m/dd (aaa)"))),"")</f>
        <v/>
      </c>
      <c r="U31" s="182" t="str">
        <f>IFERROR(IF(C31="스폰서","",IF(MONTH('7p(1)'!$F$17)=VALUE(LEFT(F31,2)),(DATEVALUE(RIGHT(F31,4)&amp;"-"&amp;LEFT(F31,2)&amp;"-"&amp;MID(F31,4,2))),"")),"")</f>
        <v/>
      </c>
      <c r="V31" s="182" t="str">
        <f>IFERROR(RANK(U31,U:U,1)+COUNTIF($U$1:U30,U31),"")</f>
        <v/>
      </c>
      <c r="W31" s="121" t="e">
        <f t="shared" si="0"/>
        <v>#VALUE!</v>
      </c>
    </row>
    <row r="32" spans="1:23">
      <c r="A32" s="41"/>
      <c r="B32" s="265"/>
      <c r="C32" s="41"/>
      <c r="D32" s="41"/>
      <c r="E32" s="41"/>
      <c r="F32" s="42"/>
      <c r="G32" s="41"/>
      <c r="H32" s="41"/>
      <c r="I32" s="41"/>
      <c r="J32" s="41"/>
      <c r="K32" s="41"/>
      <c r="L32" s="41"/>
      <c r="M32" s="41"/>
      <c r="N32" s="41"/>
      <c r="O32" s="41"/>
      <c r="P32" s="41"/>
      <c r="Q32" s="41"/>
      <c r="R32" s="41"/>
      <c r="S32" s="41"/>
      <c r="T32" s="182" t="str">
        <f>IFERROR(IF(C32="스폰서","",IF(MONTH('7p(1)'!$F$17)=MONTH('contents data(총액빼기)'!U32),TEXT(DATEVALUE(RIGHT(F32,4)&amp;"-"&amp;LEFT(F32,2)&amp;"-"&amp;MID(F32,4,2)),"m/dd (aaa)"))),"")</f>
        <v/>
      </c>
      <c r="U32" s="182" t="str">
        <f>IFERROR(IF(C32="스폰서","",IF(MONTH('7p(1)'!$F$17)=VALUE(LEFT(F32,2)),(DATEVALUE(RIGHT(F32,4)&amp;"-"&amp;LEFT(F32,2)&amp;"-"&amp;MID(F32,4,2))),"")),"")</f>
        <v/>
      </c>
      <c r="V32" s="182" t="str">
        <f>IFERROR(RANK(U32,U:U,1)+COUNTIF($U$1:U31,U32),"")</f>
        <v/>
      </c>
      <c r="W32" s="121" t="e">
        <f t="shared" si="0"/>
        <v>#VALUE!</v>
      </c>
    </row>
    <row r="33" spans="1:23">
      <c r="A33" s="41"/>
      <c r="B33" s="265"/>
      <c r="C33" s="41"/>
      <c r="D33" s="41"/>
      <c r="E33" s="41"/>
      <c r="F33" s="42"/>
      <c r="G33" s="41"/>
      <c r="H33" s="41"/>
      <c r="I33" s="41"/>
      <c r="J33" s="41"/>
      <c r="K33" s="41"/>
      <c r="L33" s="41"/>
      <c r="M33" s="41"/>
      <c r="N33" s="41"/>
      <c r="O33" s="41"/>
      <c r="P33" s="41"/>
      <c r="Q33" s="41"/>
      <c r="R33" s="41"/>
      <c r="S33" s="41"/>
      <c r="T33" s="182" t="str">
        <f>IFERROR(IF(C33="스폰서","",IF(MONTH('7p(1)'!$F$17)=MONTH('contents data(총액빼기)'!U33),TEXT(DATEVALUE(RIGHT(F33,4)&amp;"-"&amp;LEFT(F33,2)&amp;"-"&amp;MID(F33,4,2)),"m/dd (aaa)"))),"")</f>
        <v/>
      </c>
      <c r="U33" s="182" t="str">
        <f>IFERROR(IF(C33="스폰서","",IF(MONTH('7p(1)'!$F$17)=VALUE(LEFT(F33,2)),(DATEVALUE(RIGHT(F33,4)&amp;"-"&amp;LEFT(F33,2)&amp;"-"&amp;MID(F33,4,2))),"")),"")</f>
        <v/>
      </c>
      <c r="V33" s="182" t="str">
        <f>IFERROR(RANK(U33,U:U,1)+COUNTIF($U$1:U32,U33),"")</f>
        <v/>
      </c>
      <c r="W33" s="121" t="e">
        <f t="shared" ref="W33:W63" si="1">IF(C33="스폰서",DATE(RIGHT(G33,4),LEFT(G33,2),MID(G33,4,2)),DATE(RIGHT(F33,4),LEFT(F33,2),MID(F33,4,2)))</f>
        <v>#VALUE!</v>
      </c>
    </row>
    <row r="34" spans="1:23">
      <c r="A34" s="41"/>
      <c r="C34" s="41"/>
      <c r="D34" s="41"/>
      <c r="E34" s="41"/>
      <c r="F34" s="42"/>
      <c r="G34" s="41"/>
      <c r="H34" s="41"/>
      <c r="I34" s="41"/>
      <c r="J34" s="41"/>
      <c r="K34" s="41"/>
      <c r="L34" s="41"/>
      <c r="M34" s="41"/>
      <c r="N34" s="41"/>
      <c r="O34" s="41"/>
      <c r="P34" s="41"/>
      <c r="Q34" s="41"/>
      <c r="R34" s="41"/>
      <c r="S34" s="41"/>
      <c r="T34" s="182" t="str">
        <f>IFERROR(IF(C34="스폰서","",IF(MONTH('7p(1)'!$F$17)=MONTH('contents data(총액빼기)'!U34),TEXT(DATEVALUE(RIGHT(F34,4)&amp;"-"&amp;LEFT(F34,2)&amp;"-"&amp;MID(F34,4,2)),"m/dd (aaa)"))),"")</f>
        <v/>
      </c>
      <c r="U34" s="182" t="str">
        <f>IFERROR(IF(C34="스폰서","",IF(MONTH('7p(1)'!$F$17)=VALUE(LEFT(F34,2)),(DATEVALUE(RIGHT(F34,4)&amp;"-"&amp;LEFT(F34,2)&amp;"-"&amp;MID(F34,4,2))),"")),"")</f>
        <v/>
      </c>
      <c r="V34" s="182" t="str">
        <f>IFERROR(RANK(U34,U:U,1)+COUNTIF($U$1:U33,U34),"")</f>
        <v/>
      </c>
      <c r="W34" s="121" t="e">
        <f t="shared" si="1"/>
        <v>#VALUE!</v>
      </c>
    </row>
    <row r="35" spans="1:23">
      <c r="A35" s="41"/>
      <c r="C35" s="41"/>
      <c r="D35" s="41"/>
      <c r="E35" s="41"/>
      <c r="F35" s="42"/>
      <c r="G35" s="41"/>
      <c r="H35" s="41"/>
      <c r="I35" s="41"/>
      <c r="J35" s="41"/>
      <c r="K35" s="41"/>
      <c r="L35" s="41"/>
      <c r="M35" s="41"/>
      <c r="N35" s="41"/>
      <c r="O35" s="41"/>
      <c r="P35" s="41"/>
      <c r="Q35" s="41"/>
      <c r="R35" s="41"/>
      <c r="S35" s="41"/>
      <c r="T35" s="182" t="str">
        <f>IFERROR(IF(C35="스폰서","",IF(MONTH('7p(1)'!$F$17)=MONTH('contents data(총액빼기)'!U35),TEXT(DATEVALUE(RIGHT(F35,4)&amp;"-"&amp;LEFT(F35,2)&amp;"-"&amp;MID(F35,4,2)),"m/dd (aaa)"))),"")</f>
        <v/>
      </c>
      <c r="U35" s="182" t="str">
        <f>IFERROR(IF(C35="스폰서","",IF(MONTH('7p(1)'!$F$17)=VALUE(LEFT(F35,2)),(DATEVALUE(RIGHT(F35,4)&amp;"-"&amp;LEFT(F35,2)&amp;"-"&amp;MID(F35,4,2))),"")),"")</f>
        <v/>
      </c>
      <c r="V35" s="182" t="str">
        <f>IFERROR(RANK(U35,U:U,1)+COUNTIF($U$1:U34,U35),"")</f>
        <v/>
      </c>
      <c r="W35" s="121" t="e">
        <f t="shared" si="1"/>
        <v>#VALUE!</v>
      </c>
    </row>
    <row r="36" spans="1:23">
      <c r="A36" s="41"/>
      <c r="C36" s="41"/>
      <c r="D36" s="41"/>
      <c r="E36" s="41"/>
      <c r="F36" s="42"/>
      <c r="G36" s="41"/>
      <c r="H36" s="41"/>
      <c r="I36" s="41"/>
      <c r="J36" s="41"/>
      <c r="K36" s="41"/>
      <c r="L36" s="41"/>
      <c r="M36" s="41"/>
      <c r="N36" s="41"/>
      <c r="O36" s="41"/>
      <c r="P36" s="41"/>
      <c r="Q36" s="41"/>
      <c r="R36" s="41"/>
      <c r="S36" s="41"/>
      <c r="T36" s="182" t="str">
        <f>IFERROR(IF(C36="스폰서","",IF(MONTH('7p(1)'!$F$17)=MONTH('contents data(총액빼기)'!U36),TEXT(DATEVALUE(RIGHT(F36,4)&amp;"-"&amp;LEFT(F36,2)&amp;"-"&amp;MID(F36,4,2)),"m/dd (aaa)"))),"")</f>
        <v/>
      </c>
      <c r="U36" s="182" t="str">
        <f>IFERROR(IF(C36="스폰서","",IF(MONTH('7p(1)'!$F$17)=VALUE(LEFT(F36,2)),(DATEVALUE(RIGHT(F36,4)&amp;"-"&amp;LEFT(F36,2)&amp;"-"&amp;MID(F36,4,2))),"")),"")</f>
        <v/>
      </c>
      <c r="V36" s="182" t="str">
        <f>IFERROR(RANK(U36,U:U,1)+COUNTIF($U$1:U35,U36),"")</f>
        <v/>
      </c>
      <c r="W36" s="121" t="e">
        <f t="shared" si="1"/>
        <v>#VALUE!</v>
      </c>
    </row>
    <row r="37" spans="1:23">
      <c r="A37" s="41"/>
      <c r="C37" s="41"/>
      <c r="D37" s="41"/>
      <c r="E37" s="41"/>
      <c r="F37" s="42"/>
      <c r="G37" s="41"/>
      <c r="H37" s="41"/>
      <c r="I37" s="41"/>
      <c r="J37" s="41"/>
      <c r="K37" s="41"/>
      <c r="L37" s="41"/>
      <c r="M37" s="41"/>
      <c r="N37" s="41"/>
      <c r="O37" s="41"/>
      <c r="P37" s="41"/>
      <c r="Q37" s="41"/>
      <c r="R37" s="41"/>
      <c r="S37" s="41"/>
      <c r="T37" s="182" t="str">
        <f>IFERROR(IF(C37="스폰서","",IF(MONTH('7p(1)'!$F$17)=MONTH('contents data(총액빼기)'!U37),TEXT(DATEVALUE(RIGHT(F37,4)&amp;"-"&amp;LEFT(F37,2)&amp;"-"&amp;MID(F37,4,2)),"m/dd (aaa)"))),"")</f>
        <v/>
      </c>
      <c r="U37" s="182" t="str">
        <f>IFERROR(IF(C37="스폰서","",IF(MONTH('7p(1)'!$F$17)=VALUE(LEFT(F37,2)),(DATEVALUE(RIGHT(F37,4)&amp;"-"&amp;LEFT(F37,2)&amp;"-"&amp;MID(F37,4,2))),"")),"")</f>
        <v/>
      </c>
      <c r="V37" s="182" t="str">
        <f>IFERROR(RANK(U37,U:U,1)+COUNTIF($U$1:U36,U37),"")</f>
        <v/>
      </c>
      <c r="W37" s="121" t="e">
        <f t="shared" si="1"/>
        <v>#VALUE!</v>
      </c>
    </row>
    <row r="38" spans="1:23">
      <c r="A38" s="41"/>
      <c r="C38" s="41"/>
      <c r="D38" s="41"/>
      <c r="E38" s="41"/>
      <c r="F38" s="42"/>
      <c r="G38" s="41"/>
      <c r="H38" s="41"/>
      <c r="I38" s="41"/>
      <c r="J38" s="41"/>
      <c r="K38" s="41"/>
      <c r="L38" s="41"/>
      <c r="M38" s="41"/>
      <c r="N38" s="41"/>
      <c r="O38" s="41"/>
      <c r="P38" s="41"/>
      <c r="Q38" s="41"/>
      <c r="R38" s="41"/>
      <c r="S38" s="41"/>
      <c r="T38" s="182" t="str">
        <f>IFERROR(IF(C38="스폰서","",IF(MONTH('7p(1)'!$F$17)=MONTH('contents data(총액빼기)'!U38),TEXT(DATEVALUE(RIGHT(F38,4)&amp;"-"&amp;LEFT(F38,2)&amp;"-"&amp;MID(F38,4,2)),"m/dd (aaa)"))),"")</f>
        <v/>
      </c>
      <c r="U38" s="182" t="str">
        <f>IFERROR(IF(C38="스폰서","",IF(MONTH('7p(1)'!$F$17)=VALUE(LEFT(F38,2)),(DATEVALUE(RIGHT(F38,4)&amp;"-"&amp;LEFT(F38,2)&amp;"-"&amp;MID(F38,4,2))),"")),"")</f>
        <v/>
      </c>
      <c r="V38" s="182" t="str">
        <f>IFERROR(RANK(U38,U:U,1)+COUNTIF($U$1:U37,U38),"")</f>
        <v/>
      </c>
      <c r="W38" s="121" t="e">
        <f t="shared" si="1"/>
        <v>#VALUE!</v>
      </c>
    </row>
    <row r="39" spans="1:23">
      <c r="A39" s="41"/>
      <c r="C39" s="41"/>
      <c r="D39" s="41"/>
      <c r="E39" s="41"/>
      <c r="F39" s="42"/>
      <c r="G39" s="41"/>
      <c r="H39" s="41"/>
      <c r="I39" s="41"/>
      <c r="J39" s="41"/>
      <c r="K39" s="41"/>
      <c r="L39" s="41"/>
      <c r="M39" s="41"/>
      <c r="N39" s="41"/>
      <c r="O39" s="41"/>
      <c r="P39" s="41"/>
      <c r="Q39" s="41"/>
      <c r="R39" s="41"/>
      <c r="S39" s="41"/>
      <c r="T39" s="182" t="str">
        <f>IFERROR(IF(C39="스폰서","",IF(MONTH('7p(1)'!$F$17)=MONTH('contents data(총액빼기)'!U39),TEXT(DATEVALUE(RIGHT(F39,4)&amp;"-"&amp;LEFT(F39,2)&amp;"-"&amp;MID(F39,4,2)),"m/dd (aaa)"))),"")</f>
        <v/>
      </c>
      <c r="U39" s="182" t="str">
        <f>IFERROR(IF(C39="스폰서","",IF(MONTH('7p(1)'!$F$17)=VALUE(LEFT(F39,2)),(DATEVALUE(RIGHT(F39,4)&amp;"-"&amp;LEFT(F39,2)&amp;"-"&amp;MID(F39,4,2))),"")),"")</f>
        <v/>
      </c>
      <c r="V39" s="182" t="str">
        <f>IFERROR(RANK(U39,U:U,1)+COUNTIF($U$1:U38,U39),"")</f>
        <v/>
      </c>
      <c r="W39" s="121" t="e">
        <f t="shared" si="1"/>
        <v>#VALUE!</v>
      </c>
    </row>
    <row r="40" spans="1:23">
      <c r="A40" s="41"/>
      <c r="C40" s="41"/>
      <c r="D40" s="41"/>
      <c r="E40" s="41"/>
      <c r="F40" s="42"/>
      <c r="G40" s="41"/>
      <c r="H40" s="41"/>
      <c r="I40" s="41"/>
      <c r="J40" s="41"/>
      <c r="K40" s="41"/>
      <c r="L40" s="41"/>
      <c r="M40" s="41"/>
      <c r="N40" s="41"/>
      <c r="O40" s="41"/>
      <c r="P40" s="41"/>
      <c r="Q40" s="41"/>
      <c r="R40" s="41"/>
      <c r="S40" s="41"/>
      <c r="T40" s="182" t="str">
        <f>IFERROR(IF(C40="스폰서","",IF(MONTH('7p(1)'!$F$17)=MONTH('contents data(총액빼기)'!U40),TEXT(DATEVALUE(RIGHT(F40,4)&amp;"-"&amp;LEFT(F40,2)&amp;"-"&amp;MID(F40,4,2)),"m/dd (aaa)"))),"")</f>
        <v/>
      </c>
      <c r="U40" s="182" t="str">
        <f>IFERROR(IF(C40="스폰서","",IF(MONTH('7p(1)'!$F$17)=VALUE(LEFT(F40,2)),(DATEVALUE(RIGHT(F40,4)&amp;"-"&amp;LEFT(F40,2)&amp;"-"&amp;MID(F40,4,2))),"")),"")</f>
        <v/>
      </c>
      <c r="V40" s="182" t="str">
        <f>IFERROR(RANK(U40,U:U,1)+COUNTIF($U$1:U39,U40),"")</f>
        <v/>
      </c>
      <c r="W40" s="121" t="e">
        <f t="shared" si="1"/>
        <v>#VALUE!</v>
      </c>
    </row>
    <row r="41" spans="1:23">
      <c r="A41" s="41"/>
      <c r="C41" s="41"/>
      <c r="D41" s="41"/>
      <c r="E41" s="41"/>
      <c r="F41" s="42"/>
      <c r="G41" s="41"/>
      <c r="H41" s="41"/>
      <c r="I41" s="41"/>
      <c r="J41" s="41"/>
      <c r="K41" s="41"/>
      <c r="L41" s="41"/>
      <c r="M41" s="41"/>
      <c r="N41" s="41"/>
      <c r="O41" s="41"/>
      <c r="P41" s="41"/>
      <c r="Q41" s="41"/>
      <c r="R41" s="41"/>
      <c r="S41" s="41"/>
      <c r="T41" s="182" t="str">
        <f>IFERROR(IF(C41="스폰서","",IF(MONTH('7p(1)'!$F$17)=MONTH('contents data(총액빼기)'!U41),TEXT(DATEVALUE(RIGHT(F41,4)&amp;"-"&amp;LEFT(F41,2)&amp;"-"&amp;MID(F41,4,2)),"m/dd (aaa)"))),"")</f>
        <v/>
      </c>
      <c r="U41" s="182" t="str">
        <f>IFERROR(IF(C41="스폰서","",IF(MONTH('7p(1)'!$F$17)=VALUE(LEFT(F41,2)),(DATEVALUE(RIGHT(F41,4)&amp;"-"&amp;LEFT(F41,2)&amp;"-"&amp;MID(F41,4,2))),"")),"")</f>
        <v/>
      </c>
      <c r="V41" s="182" t="str">
        <f>IFERROR(RANK(U41,U:U,1)+COUNTIF($U$1:U40,U41),"")</f>
        <v/>
      </c>
      <c r="W41" s="121" t="e">
        <f t="shared" si="1"/>
        <v>#VALUE!</v>
      </c>
    </row>
    <row r="42" spans="1:23">
      <c r="A42" s="41"/>
      <c r="C42" s="41"/>
      <c r="D42" s="41"/>
      <c r="E42" s="41"/>
      <c r="F42" s="42"/>
      <c r="G42" s="41"/>
      <c r="H42" s="41"/>
      <c r="I42" s="41"/>
      <c r="J42" s="41"/>
      <c r="K42" s="41"/>
      <c r="L42" s="41"/>
      <c r="M42" s="41"/>
      <c r="N42" s="41"/>
      <c r="O42" s="41"/>
      <c r="P42" s="41"/>
      <c r="Q42" s="41"/>
      <c r="R42" s="41"/>
      <c r="S42" s="41"/>
      <c r="T42" s="182" t="str">
        <f>IFERROR(IF(C42="스폰서","",IF(MONTH('7p(1)'!$F$17)=MONTH('contents data(총액빼기)'!U42),TEXT(DATEVALUE(RIGHT(F42,4)&amp;"-"&amp;LEFT(F42,2)&amp;"-"&amp;MID(F42,4,2)),"m/dd (aaa)"))),"")</f>
        <v/>
      </c>
      <c r="U42" s="182" t="str">
        <f>IFERROR(IF(C42="스폰서","",IF(MONTH('7p(1)'!$F$17)=VALUE(LEFT(F42,2)),(DATEVALUE(RIGHT(F42,4)&amp;"-"&amp;LEFT(F42,2)&amp;"-"&amp;MID(F42,4,2))),"")),"")</f>
        <v/>
      </c>
      <c r="V42" s="182" t="str">
        <f>IFERROR(RANK(U42,U:U,1)+COUNTIF($U$1:U41,U42),"")</f>
        <v/>
      </c>
      <c r="W42" s="121" t="e">
        <f t="shared" si="1"/>
        <v>#VALUE!</v>
      </c>
    </row>
    <row r="43" spans="1:23">
      <c r="A43" s="41"/>
      <c r="C43" s="41"/>
      <c r="D43" s="41"/>
      <c r="E43" s="41"/>
      <c r="F43" s="42"/>
      <c r="G43" s="41"/>
      <c r="H43" s="41"/>
      <c r="I43" s="41"/>
      <c r="J43" s="41"/>
      <c r="K43" s="41"/>
      <c r="L43" s="41"/>
      <c r="M43" s="41"/>
      <c r="N43" s="41"/>
      <c r="O43" s="41"/>
      <c r="P43" s="41"/>
      <c r="Q43" s="41"/>
      <c r="R43" s="41"/>
      <c r="S43" s="41"/>
      <c r="T43" s="182" t="str">
        <f>IFERROR(IF(C43="스폰서","",IF(MONTH('7p(1)'!$F$17)=MONTH('contents data(총액빼기)'!U43),TEXT(DATEVALUE(RIGHT(F43,4)&amp;"-"&amp;LEFT(F43,2)&amp;"-"&amp;MID(F43,4,2)),"m/dd (aaa)"))),"")</f>
        <v/>
      </c>
      <c r="U43" s="182" t="str">
        <f>IFERROR(IF(C43="스폰서","",IF(MONTH('7p(1)'!$F$17)=VALUE(LEFT(F43,2)),(DATEVALUE(RIGHT(F43,4)&amp;"-"&amp;LEFT(F43,2)&amp;"-"&amp;MID(F43,4,2))),"")),"")</f>
        <v/>
      </c>
      <c r="V43" s="182" t="str">
        <f>IFERROR(RANK(U43,U:U,1)+COUNTIF($U$1:U42,U43),"")</f>
        <v/>
      </c>
      <c r="W43" s="121" t="e">
        <f t="shared" si="1"/>
        <v>#VALUE!</v>
      </c>
    </row>
    <row r="44" spans="1:23">
      <c r="A44" s="41"/>
      <c r="C44" s="41"/>
      <c r="D44" s="41"/>
      <c r="E44" s="41"/>
      <c r="F44" s="42"/>
      <c r="G44" s="41"/>
      <c r="H44" s="41"/>
      <c r="I44" s="41"/>
      <c r="J44" s="41"/>
      <c r="K44" s="41"/>
      <c r="L44" s="41"/>
      <c r="M44" s="41"/>
      <c r="N44" s="41"/>
      <c r="O44" s="41"/>
      <c r="P44" s="41"/>
      <c r="Q44" s="41"/>
      <c r="R44" s="41"/>
      <c r="S44" s="41"/>
      <c r="T44" s="182" t="str">
        <f>IFERROR(IF(C44="스폰서","",IF(MONTH('7p(1)'!$F$17)=MONTH('contents data(총액빼기)'!U44),TEXT(DATEVALUE(RIGHT(F44,4)&amp;"-"&amp;LEFT(F44,2)&amp;"-"&amp;MID(F44,4,2)),"m/dd (aaa)"))),"")</f>
        <v/>
      </c>
      <c r="U44" s="182" t="str">
        <f>IFERROR(IF(C44="스폰서","",IF(MONTH('7p(1)'!$F$17)=VALUE(LEFT(F44,2)),(DATEVALUE(RIGHT(F44,4)&amp;"-"&amp;LEFT(F44,2)&amp;"-"&amp;MID(F44,4,2))),"")),"")</f>
        <v/>
      </c>
      <c r="V44" s="182" t="str">
        <f>IFERROR(RANK(U44,U:U,1)+COUNTIF($U$1:U43,U44),"")</f>
        <v/>
      </c>
      <c r="W44" s="121" t="e">
        <f t="shared" si="1"/>
        <v>#VALUE!</v>
      </c>
    </row>
    <row r="45" spans="1:23">
      <c r="A45" s="41"/>
      <c r="C45" s="41"/>
      <c r="D45" s="41"/>
      <c r="E45" s="41"/>
      <c r="F45" s="42"/>
      <c r="G45" s="41"/>
      <c r="H45" s="41"/>
      <c r="I45" s="41"/>
      <c r="J45" s="41"/>
      <c r="K45" s="41"/>
      <c r="L45" s="41"/>
      <c r="M45" s="41"/>
      <c r="N45" s="41"/>
      <c r="O45" s="41"/>
      <c r="P45" s="41"/>
      <c r="Q45" s="41"/>
      <c r="R45" s="41"/>
      <c r="S45" s="41"/>
      <c r="T45" s="182" t="str">
        <f>IFERROR(IF(C45="스폰서","",IF(MONTH('7p(1)'!$F$17)=MONTH('contents data(총액빼기)'!U45),TEXT(DATEVALUE(RIGHT(F45,4)&amp;"-"&amp;LEFT(F45,2)&amp;"-"&amp;MID(F45,4,2)),"m/dd (aaa)"))),"")</f>
        <v/>
      </c>
      <c r="U45" s="182" t="str">
        <f>IFERROR(IF(C45="스폰서","",IF(MONTH('7p(1)'!$F$17)=VALUE(LEFT(F45,2)),(DATEVALUE(RIGHT(F45,4)&amp;"-"&amp;LEFT(F45,2)&amp;"-"&amp;MID(F45,4,2))),"")),"")</f>
        <v/>
      </c>
      <c r="V45" s="182" t="str">
        <f>IFERROR(RANK(U45,U:U,1)+COUNTIF($U$1:U44,U45),"")</f>
        <v/>
      </c>
      <c r="W45" s="121" t="e">
        <f t="shared" si="1"/>
        <v>#VALUE!</v>
      </c>
    </row>
    <row r="46" spans="1:23">
      <c r="T46" s="182" t="str">
        <f>IFERROR(IF(C46="스폰서","",IF(MONTH('7p(1)'!$F$17)=MONTH('contents data(총액빼기)'!U46),TEXT(DATEVALUE(RIGHT(F46,4)&amp;"-"&amp;LEFT(F46,2)&amp;"-"&amp;MID(F46,4,2)),"m/dd (aaa)"))),"")</f>
        <v/>
      </c>
      <c r="U46" s="182" t="str">
        <f>IFERROR(IF(C46="스폰서","",IF(MONTH('7p(1)'!$F$17)=VALUE(LEFT(F46,2)),(DATEVALUE(RIGHT(F46,4)&amp;"-"&amp;LEFT(F46,2)&amp;"-"&amp;MID(F46,4,2))),"")),"")</f>
        <v/>
      </c>
      <c r="V46" s="182" t="str">
        <f>IFERROR(RANK(U46,U:U,1)+COUNTIF($U$1:U45,U46),"")</f>
        <v/>
      </c>
      <c r="W46" s="121" t="e">
        <f t="shared" si="1"/>
        <v>#VALUE!</v>
      </c>
    </row>
    <row r="47" spans="1:23">
      <c r="T47" s="182" t="str">
        <f>IFERROR(IF(C47="스폰서","",IF(MONTH('7p(1)'!$F$17)=MONTH('contents data(총액빼기)'!U47),TEXT(DATEVALUE(RIGHT(F47,4)&amp;"-"&amp;LEFT(F47,2)&amp;"-"&amp;MID(F47,4,2)),"m/dd (aaa)"))),"")</f>
        <v/>
      </c>
      <c r="U47" s="182" t="str">
        <f>IFERROR(IF(C47="스폰서","",IF(MONTH('7p(1)'!$F$17)=VALUE(LEFT(F47,2)),(DATEVALUE(RIGHT(F47,4)&amp;"-"&amp;LEFT(F47,2)&amp;"-"&amp;MID(F47,4,2))),"")),"")</f>
        <v/>
      </c>
      <c r="V47" s="182" t="str">
        <f>IFERROR(RANK(U47,U:U,1)+COUNTIF($U$1:U46,U47),"")</f>
        <v/>
      </c>
      <c r="W47" s="121" t="e">
        <f t="shared" si="1"/>
        <v>#VALUE!</v>
      </c>
    </row>
    <row r="48" spans="1:23">
      <c r="T48" s="182" t="str">
        <f>IFERROR(IF(C48="스폰서","",IF(MONTH('7p(1)'!$F$17)=MONTH('contents data(총액빼기)'!U48),TEXT(DATEVALUE(RIGHT(F48,4)&amp;"-"&amp;LEFT(F48,2)&amp;"-"&amp;MID(F48,4,2)),"m/dd (aaa)"))),"")</f>
        <v/>
      </c>
      <c r="U48" s="182" t="str">
        <f>IFERROR(IF(C48="스폰서","",IF(MONTH('7p(1)'!$F$17)=VALUE(LEFT(F48,2)),(DATEVALUE(RIGHT(F48,4)&amp;"-"&amp;LEFT(F48,2)&amp;"-"&amp;MID(F48,4,2))),"")),"")</f>
        <v/>
      </c>
      <c r="V48" s="182" t="str">
        <f>IFERROR(RANK(U48,U:U,1)+COUNTIF($U$1:U47,U48),"")</f>
        <v/>
      </c>
      <c r="W48" s="121" t="e">
        <f t="shared" si="1"/>
        <v>#VALUE!</v>
      </c>
    </row>
    <row r="49" spans="20:23">
      <c r="T49" s="182" t="str">
        <f>IFERROR(IF(C49="스폰서","",IF(MONTH('7p(1)'!$F$17)=MONTH('contents data(총액빼기)'!U49),TEXT(DATEVALUE(RIGHT(F49,4)&amp;"-"&amp;LEFT(F49,2)&amp;"-"&amp;MID(F49,4,2)),"m/dd (aaa)"))),"")</f>
        <v/>
      </c>
      <c r="U49" s="182" t="str">
        <f>IFERROR(IF(C49="스폰서","",IF(MONTH('7p(1)'!$F$17)=VALUE(LEFT(F49,2)),(DATEVALUE(RIGHT(F49,4)&amp;"-"&amp;LEFT(F49,2)&amp;"-"&amp;MID(F49,4,2))),"")),"")</f>
        <v/>
      </c>
      <c r="V49" s="182" t="str">
        <f>IFERROR(RANK(U49,U:U,1)+COUNTIF($U$1:U48,U49),"")</f>
        <v/>
      </c>
      <c r="W49" s="121" t="e">
        <f t="shared" si="1"/>
        <v>#VALUE!</v>
      </c>
    </row>
    <row r="50" spans="20:23">
      <c r="T50" s="182" t="str">
        <f>IFERROR(IF(C50="스폰서","",IF(MONTH('7p(1)'!$F$17)=MONTH('contents data(총액빼기)'!U50),TEXT(DATEVALUE(RIGHT(F50,4)&amp;"-"&amp;LEFT(F50,2)&amp;"-"&amp;MID(F50,4,2)),"m/dd (aaa)"))),"")</f>
        <v/>
      </c>
      <c r="U50" s="182" t="str">
        <f>IFERROR(IF(C50="스폰서","",IF(MONTH('7p(1)'!$F$17)=VALUE(LEFT(F50,2)),(DATEVALUE(RIGHT(F50,4)&amp;"-"&amp;LEFT(F50,2)&amp;"-"&amp;MID(F50,4,2))),"")),"")</f>
        <v/>
      </c>
      <c r="V50" s="182" t="str">
        <f>IFERROR(RANK(U50,U:U,1)+COUNTIF($U$1:U49,U50),"")</f>
        <v/>
      </c>
      <c r="W50" s="121" t="e">
        <f t="shared" si="1"/>
        <v>#VALUE!</v>
      </c>
    </row>
    <row r="51" spans="20:23">
      <c r="T51" s="182" t="str">
        <f>IFERROR(IF(C51="스폰서","",IF(MONTH('7p(1)'!$F$17)=MONTH('contents data(총액빼기)'!U51),TEXT(DATEVALUE(RIGHT(F51,4)&amp;"-"&amp;LEFT(F51,2)&amp;"-"&amp;MID(F51,4,2)),"m/dd (aaa)"))),"")</f>
        <v/>
      </c>
      <c r="U51" s="182" t="str">
        <f>IFERROR(IF(C51="스폰서","",IF(MONTH('7p(1)'!$F$17)=VALUE(LEFT(F51,2)),(DATEVALUE(RIGHT(F51,4)&amp;"-"&amp;LEFT(F51,2)&amp;"-"&amp;MID(F51,4,2))),"")),"")</f>
        <v/>
      </c>
      <c r="V51" s="182" t="str">
        <f>IFERROR(RANK(U51,U:U,1)+COUNTIF($U$1:U50,U51),"")</f>
        <v/>
      </c>
      <c r="W51" s="121" t="e">
        <f t="shared" si="1"/>
        <v>#VALUE!</v>
      </c>
    </row>
    <row r="52" spans="20:23">
      <c r="T52" s="182" t="str">
        <f>IFERROR(IF(C52="스폰서","",IF(MONTH('7p(1)'!$F$17)=MONTH('contents data(총액빼기)'!U52),TEXT(DATEVALUE(RIGHT(F52,4)&amp;"-"&amp;LEFT(F52,2)&amp;"-"&amp;MID(F52,4,2)),"m/dd (aaa)"))),"")</f>
        <v/>
      </c>
      <c r="U52" s="182" t="str">
        <f>IFERROR(IF(C52="스폰서","",IF(MONTH('7p(1)'!$F$17)=VALUE(LEFT(F52,2)),(DATEVALUE(RIGHT(F52,4)&amp;"-"&amp;LEFT(F52,2)&amp;"-"&amp;MID(F52,4,2))),"")),"")</f>
        <v/>
      </c>
      <c r="V52" s="182" t="str">
        <f>IFERROR(RANK(U52,U:U,1)+COUNTIF($U$1:U51,U52),"")</f>
        <v/>
      </c>
      <c r="W52" s="121" t="e">
        <f t="shared" si="1"/>
        <v>#VALUE!</v>
      </c>
    </row>
    <row r="53" spans="20:23">
      <c r="T53" s="182" t="str">
        <f>IFERROR(IF(C53="스폰서","",IF(MONTH('7p(1)'!$F$17)=MONTH('contents data(총액빼기)'!U53),TEXT(DATEVALUE(RIGHT(F53,4)&amp;"-"&amp;LEFT(F53,2)&amp;"-"&amp;MID(F53,4,2)),"m/dd (aaa)"))),"")</f>
        <v/>
      </c>
      <c r="U53" s="182" t="str">
        <f>IFERROR(IF(C53="스폰서","",IF(MONTH('7p(1)'!$F$17)=VALUE(LEFT(F53,2)),(DATEVALUE(RIGHT(F53,4)&amp;"-"&amp;LEFT(F53,2)&amp;"-"&amp;MID(F53,4,2))),"")),"")</f>
        <v/>
      </c>
      <c r="V53" s="182" t="str">
        <f>IFERROR(RANK(U53,U:U,1)+COUNTIF($U$1:U52,U53),"")</f>
        <v/>
      </c>
      <c r="W53" s="121" t="e">
        <f t="shared" si="1"/>
        <v>#VALUE!</v>
      </c>
    </row>
    <row r="54" spans="20:23">
      <c r="T54" s="182" t="str">
        <f>IFERROR(IF(C54="스폰서","",IF(MONTH('7p(1)'!$F$17)=MONTH('contents data(총액빼기)'!U54),TEXT(DATEVALUE(RIGHT(F54,4)&amp;"-"&amp;LEFT(F54,2)&amp;"-"&amp;MID(F54,4,2)),"m/dd (aaa)"))),"")</f>
        <v/>
      </c>
      <c r="U54" s="182" t="str">
        <f>IFERROR(IF(C54="스폰서","",IF(MONTH('7p(1)'!$F$17)=VALUE(LEFT(F54,2)),(DATEVALUE(RIGHT(F54,4)&amp;"-"&amp;LEFT(F54,2)&amp;"-"&amp;MID(F54,4,2))),"")),"")</f>
        <v/>
      </c>
      <c r="V54" s="182" t="str">
        <f>IFERROR(RANK(U54,U:U,1)+COUNTIF($U$1:U53,U54),"")</f>
        <v/>
      </c>
      <c r="W54" s="121" t="e">
        <f t="shared" si="1"/>
        <v>#VALUE!</v>
      </c>
    </row>
    <row r="55" spans="20:23">
      <c r="T55" s="182" t="str">
        <f>IFERROR(IF(C55="스폰서","",IF(MONTH('7p(1)'!$F$17)=MONTH('contents data(총액빼기)'!U55),TEXT(DATEVALUE(RIGHT(F55,4)&amp;"-"&amp;LEFT(F55,2)&amp;"-"&amp;MID(F55,4,2)),"m/dd (aaa)"))),"")</f>
        <v/>
      </c>
      <c r="U55" s="182" t="str">
        <f>IFERROR(IF(C55="스폰서","",IF(MONTH('7p(1)'!$F$17)=VALUE(LEFT(F55,2)),(DATEVALUE(RIGHT(F55,4)&amp;"-"&amp;LEFT(F55,2)&amp;"-"&amp;MID(F55,4,2))),"")),"")</f>
        <v/>
      </c>
      <c r="V55" s="182" t="str">
        <f>IFERROR(RANK(U55,U:U,1)+COUNTIF($U$1:U54,U55),"")</f>
        <v/>
      </c>
      <c r="W55" s="121" t="e">
        <f t="shared" si="1"/>
        <v>#VALUE!</v>
      </c>
    </row>
    <row r="56" spans="20:23">
      <c r="T56" s="182" t="str">
        <f>IFERROR(IF(C56="스폰서","",IF(MONTH('7p(1)'!$F$17)=MONTH('contents data(총액빼기)'!U56),TEXT(DATEVALUE(RIGHT(F56,4)&amp;"-"&amp;LEFT(F56,2)&amp;"-"&amp;MID(F56,4,2)),"m/dd (aaa)"))),"")</f>
        <v/>
      </c>
      <c r="U56" s="182" t="str">
        <f>IFERROR(IF(C56="스폰서","",IF(MONTH('7p(1)'!$F$17)=VALUE(LEFT(F56,2)),(DATEVALUE(RIGHT(F56,4)&amp;"-"&amp;LEFT(F56,2)&amp;"-"&amp;MID(F56,4,2))),"")),"")</f>
        <v/>
      </c>
      <c r="V56" s="182" t="str">
        <f>IFERROR(RANK(U56,U:U,1)+COUNTIF($U$1:U55,U56),"")</f>
        <v/>
      </c>
      <c r="W56" s="121" t="e">
        <f t="shared" si="1"/>
        <v>#VALUE!</v>
      </c>
    </row>
    <row r="57" spans="20:23">
      <c r="T57" s="182" t="str">
        <f>IFERROR(IF(C57="스폰서","",IF(MONTH('7p(1)'!$F$17)=MONTH('contents data(총액빼기)'!U57),TEXT(DATEVALUE(RIGHT(F57,4)&amp;"-"&amp;LEFT(F57,2)&amp;"-"&amp;MID(F57,4,2)),"m/dd (aaa)"))),"")</f>
        <v/>
      </c>
      <c r="U57" s="182" t="str">
        <f>IFERROR(IF(C57="스폰서","",IF(MONTH('7p(1)'!$F$17)=VALUE(LEFT(F57,2)),(DATEVALUE(RIGHT(F57,4)&amp;"-"&amp;LEFT(F57,2)&amp;"-"&amp;MID(F57,4,2))),"")),"")</f>
        <v/>
      </c>
      <c r="V57" s="182" t="str">
        <f>IFERROR(RANK(U57,U:U,1)+COUNTIF($U$1:U56,U57),"")</f>
        <v/>
      </c>
      <c r="W57" s="121" t="e">
        <f t="shared" si="1"/>
        <v>#VALUE!</v>
      </c>
    </row>
    <row r="58" spans="20:23">
      <c r="T58" s="182" t="str">
        <f>IFERROR(IF(C58="스폰서","",IF(MONTH('7p(1)'!$F$17)=MONTH('contents data(총액빼기)'!U58),TEXT(DATEVALUE(RIGHT(F58,4)&amp;"-"&amp;LEFT(F58,2)&amp;"-"&amp;MID(F58,4,2)),"m/dd (aaa)"))),"")</f>
        <v/>
      </c>
      <c r="U58" s="182" t="str">
        <f>IFERROR(IF(C58="스폰서","",IF(MONTH('7p(1)'!$F$17)=VALUE(LEFT(F58,2)),(DATEVALUE(RIGHT(F58,4)&amp;"-"&amp;LEFT(F58,2)&amp;"-"&amp;MID(F58,4,2))),"")),"")</f>
        <v/>
      </c>
      <c r="V58" s="182" t="str">
        <f>IFERROR(RANK(U58,U:U,1)+COUNTIF($U$1:U57,U58),"")</f>
        <v/>
      </c>
      <c r="W58" s="121" t="e">
        <f t="shared" si="1"/>
        <v>#VALUE!</v>
      </c>
    </row>
    <row r="59" spans="20:23">
      <c r="T59" s="182" t="str">
        <f>IFERROR(IF(C59="스폰서","",IF(MONTH('7p(1)'!$F$17)=MONTH('contents data(총액빼기)'!U59),TEXT(DATEVALUE(RIGHT(F59,4)&amp;"-"&amp;LEFT(F59,2)&amp;"-"&amp;MID(F59,4,2)),"m/dd (aaa)"))),"")</f>
        <v/>
      </c>
      <c r="U59" s="182" t="str">
        <f>IFERROR(IF(C59="스폰서","",IF(MONTH('7p(1)'!$F$17)=VALUE(LEFT(F59,2)),(DATEVALUE(RIGHT(F59,4)&amp;"-"&amp;LEFT(F59,2)&amp;"-"&amp;MID(F59,4,2))),"")),"")</f>
        <v/>
      </c>
      <c r="V59" s="182" t="str">
        <f>IFERROR(RANK(U59,U:U,1)+COUNTIF($U$1:U58,U59),"")</f>
        <v/>
      </c>
      <c r="W59" s="121" t="e">
        <f t="shared" si="1"/>
        <v>#VALUE!</v>
      </c>
    </row>
    <row r="60" spans="20:23">
      <c r="T60" s="182" t="str">
        <f>IFERROR(IF(C60="스폰서","",IF(MONTH('7p(1)'!$F$17)=MONTH('contents data(총액빼기)'!U60),TEXT(DATEVALUE(RIGHT(F60,4)&amp;"-"&amp;LEFT(F60,2)&amp;"-"&amp;MID(F60,4,2)),"m/dd (aaa)"))),"")</f>
        <v/>
      </c>
      <c r="U60" s="182" t="str">
        <f>IFERROR(IF(C60="스폰서","",IF(MONTH('7p(1)'!$F$17)=VALUE(LEFT(F60,2)),(DATEVALUE(RIGHT(F60,4)&amp;"-"&amp;LEFT(F60,2)&amp;"-"&amp;MID(F60,4,2))),"")),"")</f>
        <v/>
      </c>
      <c r="V60" s="182" t="str">
        <f>IFERROR(RANK(U60,U:U,1)+COUNTIF($U$1:U59,U60),"")</f>
        <v/>
      </c>
      <c r="W60" s="121" t="e">
        <f t="shared" si="1"/>
        <v>#VALUE!</v>
      </c>
    </row>
    <row r="61" spans="20:23">
      <c r="T61" s="182" t="str">
        <f>IFERROR(IF(C61="스폰서","",IF(MONTH('7p(1)'!$F$17)=MONTH('contents data(총액빼기)'!U61),TEXT(DATEVALUE(RIGHT(F61,4)&amp;"-"&amp;LEFT(F61,2)&amp;"-"&amp;MID(F61,4,2)),"m/dd (aaa)"))),"")</f>
        <v/>
      </c>
      <c r="U61" s="182" t="str">
        <f>IFERROR(IF(C61="스폰서","",IF(MONTH('7p(1)'!$F$17)=VALUE(LEFT(F61,2)),(DATEVALUE(RIGHT(F61,4)&amp;"-"&amp;LEFT(F61,2)&amp;"-"&amp;MID(F61,4,2))),"")),"")</f>
        <v/>
      </c>
      <c r="V61" s="182" t="str">
        <f>IFERROR(RANK(U61,U:U,1)+COUNTIF($U$1:U60,U61),"")</f>
        <v/>
      </c>
      <c r="W61" s="121" t="e">
        <f t="shared" si="1"/>
        <v>#VALUE!</v>
      </c>
    </row>
    <row r="62" spans="20:23">
      <c r="T62" s="182" t="str">
        <f>IFERROR(IF(C62="스폰서","",IF(MONTH('7p(1)'!$F$17)=MONTH('contents data(총액빼기)'!U62),TEXT(DATEVALUE(RIGHT(F62,4)&amp;"-"&amp;LEFT(F62,2)&amp;"-"&amp;MID(F62,4,2)),"m/dd (aaa)"))),"")</f>
        <v/>
      </c>
      <c r="U62" s="182" t="str">
        <f>IFERROR(IF(C62="스폰서","",IF(MONTH('7p(1)'!$F$17)=VALUE(LEFT(F62,2)),(DATEVALUE(RIGHT(F62,4)&amp;"-"&amp;LEFT(F62,2)&amp;"-"&amp;MID(F62,4,2))),"")),"")</f>
        <v/>
      </c>
      <c r="V62" s="182" t="str">
        <f>IFERROR(RANK(U62,U:U,1)+COUNTIF($U$1:U61,U62),"")</f>
        <v/>
      </c>
      <c r="W62" s="121" t="e">
        <f t="shared" si="1"/>
        <v>#VALUE!</v>
      </c>
    </row>
    <row r="63" spans="20:23">
      <c r="T63" s="182" t="str">
        <f>IFERROR(IF(C63="스폰서","",IF(MONTH('7p(1)'!$F$17)=MONTH('contents data(총액빼기)'!U63),TEXT(DATEVALUE(RIGHT(F63,4)&amp;"-"&amp;LEFT(F63,2)&amp;"-"&amp;MID(F63,4,2)),"m/dd (aaa)"))),"")</f>
        <v/>
      </c>
      <c r="U63" s="182" t="str">
        <f>IFERROR(IF(C63="스폰서","",IF(MONTH('7p(1)'!$F$17)=VALUE(LEFT(F63,2)),(DATEVALUE(RIGHT(F63,4)&amp;"-"&amp;LEFT(F63,2)&amp;"-"&amp;MID(F63,4,2))),"")),"")</f>
        <v/>
      </c>
      <c r="V63" s="182" t="str">
        <f>IFERROR(RANK(U63,U:U,1)+COUNTIF($U$1:U62,U63),"")</f>
        <v/>
      </c>
      <c r="W63" s="121" t="e">
        <f t="shared" si="1"/>
        <v>#VALUE!</v>
      </c>
    </row>
    <row r="64" spans="20:23">
      <c r="T64" s="182" t="str">
        <f>IFERROR(IF(C64="스폰서","",IF(MONTH('7p(1)'!$F$17)=MONTH('contents data(총액빼기)'!U64),TEXT(DATEVALUE(RIGHT(F64,4)&amp;"-"&amp;LEFT(F64,2)&amp;"-"&amp;MID(F64,4,2)),"m/dd (aaa)"))),"")</f>
        <v/>
      </c>
      <c r="U64" s="182" t="str">
        <f>IFERROR(IF(C64="스폰서","",IF(MONTH('7p(1)'!$F$17)=VALUE(LEFT(F64,2)),(DATEVALUE(RIGHT(F64,4)&amp;"-"&amp;LEFT(F64,2)&amp;"-"&amp;MID(F64,4,2))),"")),"")</f>
        <v/>
      </c>
      <c r="V64" s="182" t="str">
        <f>IFERROR(RANK(U64,U:U,1)+COUNTIF($U$1:U63,U64),"")</f>
        <v/>
      </c>
    </row>
    <row r="65" spans="20:22">
      <c r="T65" s="182" t="str">
        <f>IFERROR(IF(C65="스폰서","",IF(MONTH('7p(1)'!$F$17)=MONTH('contents data(총액빼기)'!U65),TEXT(DATEVALUE(RIGHT(F65,4)&amp;"-"&amp;LEFT(F65,2)&amp;"-"&amp;MID(F65,4,2)),"m/dd (aaa)"))),"")</f>
        <v/>
      </c>
      <c r="U65" s="182" t="str">
        <f>IFERROR(IF(C65="스폰서","",IF(MONTH('7p(1)'!$F$17)=VALUE(LEFT(F65,2)),(DATEVALUE(RIGHT(F65,4)&amp;"-"&amp;LEFT(F65,2)&amp;"-"&amp;MID(F65,4,2))),"")),"")</f>
        <v/>
      </c>
      <c r="V65" s="182" t="str">
        <f>IFERROR(RANK(U65,U:U,1)+COUNTIF($U$1:U64,U65),"")</f>
        <v/>
      </c>
    </row>
    <row r="66" spans="20:22">
      <c r="T66" s="182" t="str">
        <f>IFERROR(IF(C66="스폰서","",IF(MONTH('7p(1)'!$F$17)=MONTH('contents data(총액빼기)'!U66),TEXT(DATEVALUE(RIGHT(F66,4)&amp;"-"&amp;LEFT(F66,2)&amp;"-"&amp;MID(F66,4,2)),"m/dd (aaa)"))),"")</f>
        <v/>
      </c>
      <c r="U66" s="182" t="str">
        <f>IFERROR(IF(C66="스폰서","",IF(MONTH('7p(1)'!$F$17)=VALUE(LEFT(F66,2)),(DATEVALUE(RIGHT(F66,4)&amp;"-"&amp;LEFT(F66,2)&amp;"-"&amp;MID(F66,4,2))),"")),"")</f>
        <v/>
      </c>
      <c r="V66" s="182" t="str">
        <f>IFERROR(RANK(U66,U:U,1)+COUNTIF($U$1:U65,U66),"")</f>
        <v/>
      </c>
    </row>
    <row r="67" spans="20:22">
      <c r="T67" s="182" t="str">
        <f>IFERROR(IF(C67="스폰서","",IF(MONTH('7p(1)'!$F$17)=MONTH('contents data(총액빼기)'!U67),TEXT(DATEVALUE(RIGHT(F67,4)&amp;"-"&amp;LEFT(F67,2)&amp;"-"&amp;MID(F67,4,2)),"m/dd (aaa)"))),"")</f>
        <v/>
      </c>
      <c r="U67" s="182" t="str">
        <f>IFERROR(IF(C67="스폰서","",IF(MONTH('7p(1)'!$F$17)=VALUE(LEFT(F67,2)),(DATEVALUE(RIGHT(F67,4)&amp;"-"&amp;LEFT(F67,2)&amp;"-"&amp;MID(F67,4,2))),"")),"")</f>
        <v/>
      </c>
      <c r="V67" s="182" t="str">
        <f>IFERROR(RANK(U67,U:U,1)+COUNTIF($U$1:U66,U67),"")</f>
        <v/>
      </c>
    </row>
    <row r="68" spans="20:22">
      <c r="T68" s="182" t="str">
        <f>IFERROR(IF(C68="스폰서","",IF(MONTH('7p(1)'!$F$17)=MONTH('contents data(총액빼기)'!U68),TEXT(DATEVALUE(RIGHT(F68,4)&amp;"-"&amp;LEFT(F68,2)&amp;"-"&amp;MID(F68,4,2)),"m/dd (aaa)"))),"")</f>
        <v/>
      </c>
      <c r="U68" s="182" t="str">
        <f>IFERROR(IF(C68="스폰서","",IF(MONTH('7p(1)'!$F$17)=VALUE(LEFT(F68,2)),(DATEVALUE(RIGHT(F68,4)&amp;"-"&amp;LEFT(F68,2)&amp;"-"&amp;MID(F68,4,2))),"")),"")</f>
        <v/>
      </c>
      <c r="V68" s="182" t="str">
        <f>IFERROR(RANK(U68,U:U,1)+COUNTIF($U$1:U67,U68),"")</f>
        <v/>
      </c>
    </row>
    <row r="69" spans="20:22">
      <c r="T69" s="182" t="str">
        <f>IFERROR(IF(C69="스폰서","",IF(MONTH('7p(1)'!$F$17)=MONTH('contents data(총액빼기)'!U69),TEXT(DATEVALUE(RIGHT(F69,4)&amp;"-"&amp;LEFT(F69,2)&amp;"-"&amp;MID(F69,4,2)),"m/dd (aaa)"))),"")</f>
        <v/>
      </c>
      <c r="U69" s="182" t="str">
        <f>IFERROR(IF(C69="스폰서","",IF(MONTH('7p(1)'!$F$17)=VALUE(LEFT(F69,2)),(DATEVALUE(RIGHT(F69,4)&amp;"-"&amp;LEFT(F69,2)&amp;"-"&amp;MID(F69,4,2))),"")),"")</f>
        <v/>
      </c>
      <c r="V69" s="182" t="str">
        <f>IFERROR(RANK(U69,U:U,1)+COUNTIF($U$1:U68,U69),"")</f>
        <v/>
      </c>
    </row>
    <row r="70" spans="20:22">
      <c r="T70" s="182" t="str">
        <f>IFERROR(IF(C70="스폰서","",IF(MONTH('7p(1)'!$F$17)=MONTH('contents data(총액빼기)'!U70),TEXT(DATEVALUE(RIGHT(F70,4)&amp;"-"&amp;LEFT(F70,2)&amp;"-"&amp;MID(F70,4,2)),"m/dd (aaa)"))),"")</f>
        <v/>
      </c>
      <c r="U70" s="182" t="str">
        <f>IFERROR(IF(C70="스폰서","",IF(MONTH('7p(1)'!$F$17)=VALUE(LEFT(F70,2)),(DATEVALUE(RIGHT(F70,4)&amp;"-"&amp;LEFT(F70,2)&amp;"-"&amp;MID(F70,4,2))),"")),"")</f>
        <v/>
      </c>
      <c r="V70" s="182" t="str">
        <f>IFERROR(RANK(U70,U:U,1)+COUNTIF($U$1:U69,U70),"")</f>
        <v/>
      </c>
    </row>
    <row r="71" spans="20:22">
      <c r="T71" s="182" t="str">
        <f>IFERROR(IF(C71="스폰서","",IF(MONTH('7p(1)'!$F$17)=MONTH('contents data(총액빼기)'!U71),TEXT(DATEVALUE(RIGHT(F71,4)&amp;"-"&amp;LEFT(F71,2)&amp;"-"&amp;MID(F71,4,2)),"m/dd (aaa)"))),"")</f>
        <v/>
      </c>
      <c r="U71" s="182" t="str">
        <f>IFERROR(IF(C71="스폰서","",IF(MONTH('7p(1)'!$F$17)=VALUE(LEFT(F71,2)),(DATEVALUE(RIGHT(F71,4)&amp;"-"&amp;LEFT(F71,2)&amp;"-"&amp;MID(F71,4,2))),"")),"")</f>
        <v/>
      </c>
      <c r="V71" s="182" t="str">
        <f>IFERROR(RANK(U71,U:U,1)+COUNTIF($U$1:U70,U71),"")</f>
        <v/>
      </c>
    </row>
    <row r="72" spans="20:22">
      <c r="T72" s="182" t="str">
        <f>IFERROR(IF(C72="스폰서","",IF(MONTH('7p(1)'!$F$17)=MONTH('contents data(총액빼기)'!U72),TEXT(DATEVALUE(RIGHT(F72,4)&amp;"-"&amp;LEFT(F72,2)&amp;"-"&amp;MID(F72,4,2)),"m/dd (aaa)"))),"")</f>
        <v/>
      </c>
      <c r="U72" s="182" t="str">
        <f>IFERROR(IF(C72="스폰서","",IF(MONTH('7p(1)'!$F$17)=VALUE(LEFT(F72,2)),(DATEVALUE(RIGHT(F72,4)&amp;"-"&amp;LEFT(F72,2)&amp;"-"&amp;MID(F72,4,2))),"")),"")</f>
        <v/>
      </c>
      <c r="V72" s="182" t="str">
        <f>IFERROR(RANK(U72,U:U,1)+COUNTIF($U$1:U71,U72),"")</f>
        <v/>
      </c>
    </row>
    <row r="73" spans="20:22">
      <c r="T73" s="182" t="str">
        <f>IFERROR(IF(C73="스폰서","",IF(MONTH('7p(1)'!$F$17)=MONTH('contents data(총액빼기)'!U73),TEXT(DATEVALUE(RIGHT(F73,4)&amp;"-"&amp;LEFT(F73,2)&amp;"-"&amp;MID(F73,4,2)),"m/dd (aaa)"))),"")</f>
        <v/>
      </c>
      <c r="U73" s="182" t="str">
        <f>IFERROR(IF(C73="스폰서","",IF(MONTH('7p(1)'!$F$17)=VALUE(LEFT(F73,2)),(DATEVALUE(RIGHT(F73,4)&amp;"-"&amp;LEFT(F73,2)&amp;"-"&amp;MID(F73,4,2))),"")),"")</f>
        <v/>
      </c>
      <c r="V73" s="182" t="str">
        <f>IFERROR(RANK(U73,U:U,1)+COUNTIF($U$1:U72,U73),"")</f>
        <v/>
      </c>
    </row>
    <row r="74" spans="20:22">
      <c r="T74" s="182" t="str">
        <f>IFERROR(IF(C74="스폰서","",IF(MONTH('7p(1)'!$F$17)=MONTH('contents data(총액빼기)'!U74),TEXT(DATEVALUE(RIGHT(F74,4)&amp;"-"&amp;LEFT(F74,2)&amp;"-"&amp;MID(F74,4,2)),"m/dd (aaa)"))),"")</f>
        <v/>
      </c>
      <c r="U74" s="182" t="str">
        <f>IFERROR(IF(C74="스폰서","",IF(MONTH('7p(1)'!$F$17)=VALUE(LEFT(F74,2)),(DATEVALUE(RIGHT(F74,4)&amp;"-"&amp;LEFT(F74,2)&amp;"-"&amp;MID(F74,4,2))),"")),"")</f>
        <v/>
      </c>
      <c r="V74" s="182" t="str">
        <f>IFERROR(RANK(U74,U:U,1)+COUNTIF($U$1:U73,U74),"")</f>
        <v/>
      </c>
    </row>
    <row r="75" spans="20:22">
      <c r="T75" s="182" t="str">
        <f>IFERROR(IF(C75="스폰서","",IF(MONTH('7p(1)'!$F$17)=MONTH('contents data(총액빼기)'!U75),TEXT(DATEVALUE(RIGHT(F75,4)&amp;"-"&amp;LEFT(F75,2)&amp;"-"&amp;MID(F75,4,2)),"m/dd (aaa)"))),"")</f>
        <v/>
      </c>
      <c r="U75" s="182" t="str">
        <f>IFERROR(IF(C75="스폰서","",IF(MONTH('7p(1)'!$F$17)=VALUE(LEFT(F75,2)),(DATEVALUE(RIGHT(F75,4)&amp;"-"&amp;LEFT(F75,2)&amp;"-"&amp;MID(F75,4,2))),"")),"")</f>
        <v/>
      </c>
      <c r="V75" s="182" t="str">
        <f>IFERROR(RANK(U75,U:U,1)+COUNTIF($U$1:U74,U75),"")</f>
        <v/>
      </c>
    </row>
    <row r="76" spans="20:22">
      <c r="T76" s="182" t="str">
        <f>IFERROR(IF(C76="스폰서","",IF(MONTH('7p(1)'!$F$17)=MONTH('contents data(총액빼기)'!U76),TEXT(DATEVALUE(RIGHT(F76,4)&amp;"-"&amp;LEFT(F76,2)&amp;"-"&amp;MID(F76,4,2)),"m/dd (aaa)"))),"")</f>
        <v/>
      </c>
      <c r="U76" s="182" t="str">
        <f>IFERROR(IF(C76="스폰서","",IF(MONTH('7p(1)'!$F$17)=VALUE(LEFT(F76,2)),(DATEVALUE(RIGHT(F76,4)&amp;"-"&amp;LEFT(F76,2)&amp;"-"&amp;MID(F76,4,2))),"")),"")</f>
        <v/>
      </c>
      <c r="V76" s="182" t="str">
        <f>IFERROR(RANK(U76,U:U,1)+COUNTIF($U$1:U75,U76),"")</f>
        <v/>
      </c>
    </row>
    <row r="77" spans="20:22">
      <c r="T77" s="182" t="str">
        <f>IFERROR(IF(C77="스폰서","",IF(MONTH('7p(1)'!$F$17)=MONTH('contents data(총액빼기)'!U77),TEXT(DATEVALUE(RIGHT(F77,4)&amp;"-"&amp;LEFT(F77,2)&amp;"-"&amp;MID(F77,4,2)),"m/dd (aaa)"))),"")</f>
        <v/>
      </c>
      <c r="U77" s="182" t="str">
        <f>IFERROR(IF(C77="스폰서","",IF(MONTH('7p(1)'!$F$17)=VALUE(LEFT(F77,2)),(DATEVALUE(RIGHT(F77,4)&amp;"-"&amp;LEFT(F77,2)&amp;"-"&amp;MID(F77,4,2))),"")),"")</f>
        <v/>
      </c>
      <c r="V77" s="182" t="str">
        <f>IFERROR(RANK(U77,U:U,1)+COUNTIF($U$1:U76,U77),"")</f>
        <v/>
      </c>
    </row>
    <row r="78" spans="20:22">
      <c r="T78" s="182" t="str">
        <f>IFERROR(IF(C78="스폰서","",IF(MONTH('7p(1)'!$F$17)=MONTH('contents data(총액빼기)'!U78),TEXT(DATEVALUE(RIGHT(F78,4)&amp;"-"&amp;LEFT(F78,2)&amp;"-"&amp;MID(F78,4,2)),"m/dd (aaa)"))),"")</f>
        <v/>
      </c>
      <c r="U78" s="182" t="str">
        <f>IFERROR(IF(C78="스폰서","",IF(MONTH('7p(1)'!$F$17)=VALUE(LEFT(F78,2)),(DATEVALUE(RIGHT(F78,4)&amp;"-"&amp;LEFT(F78,2)&amp;"-"&amp;MID(F78,4,2))),"")),"")</f>
        <v/>
      </c>
      <c r="V78" s="182" t="str">
        <f>IFERROR(RANK(U78,U:U,1)+COUNTIF($U$1:U77,U78),"")</f>
        <v/>
      </c>
    </row>
    <row r="79" spans="20:22">
      <c r="T79" s="182" t="str">
        <f>IFERROR(IF(C79="스폰서","",IF(MONTH('7p(1)'!$F$17)=MONTH('contents data(총액빼기)'!U79),TEXT(DATEVALUE(RIGHT(F79,4)&amp;"-"&amp;LEFT(F79,2)&amp;"-"&amp;MID(F79,4,2)),"m/dd (aaa)"))),"")</f>
        <v/>
      </c>
      <c r="U79" s="182" t="str">
        <f>IFERROR(IF(C79="스폰서","",IF(MONTH('7p(1)'!$F$17)=VALUE(LEFT(F79,2)),(DATEVALUE(RIGHT(F79,4)&amp;"-"&amp;LEFT(F79,2)&amp;"-"&amp;MID(F79,4,2))),"")),"")</f>
        <v/>
      </c>
      <c r="V79" s="182" t="str">
        <f>IFERROR(RANK(U79,U:U,1)+COUNTIF($U$1:U78,U79),"")</f>
        <v/>
      </c>
    </row>
    <row r="80" spans="20:22">
      <c r="T80" s="182" t="str">
        <f>IFERROR(IF(C80="스폰서","",IF(MONTH('7p(1)'!$F$17)=MONTH('contents data(총액빼기)'!U80),TEXT(DATEVALUE(RIGHT(F80,4)&amp;"-"&amp;LEFT(F80,2)&amp;"-"&amp;MID(F80,4,2)),"m/dd (aaa)"))),"")</f>
        <v/>
      </c>
      <c r="U80" s="182" t="str">
        <f>IFERROR(IF(C80="스폰서","",IF(MONTH('7p(1)'!$F$17)=VALUE(LEFT(F80,2)),(DATEVALUE(RIGHT(F80,4)&amp;"-"&amp;LEFT(F80,2)&amp;"-"&amp;MID(F80,4,2))),"")),"")</f>
        <v/>
      </c>
      <c r="V80" s="182" t="str">
        <f>IFERROR(RANK(U80,U:U,1)+COUNTIF($U$1:U79,U80),"")</f>
        <v/>
      </c>
    </row>
    <row r="81" spans="20:22">
      <c r="T81" s="182" t="str">
        <f>IFERROR(IF(C81="스폰서","",IF(MONTH('7p(1)'!$F$17)=MONTH('contents data(총액빼기)'!U81),TEXT(DATEVALUE(RIGHT(F81,4)&amp;"-"&amp;LEFT(F81,2)&amp;"-"&amp;MID(F81,4,2)),"m/dd (aaa)"))),"")</f>
        <v/>
      </c>
      <c r="U81" s="182" t="str">
        <f>IFERROR(IF(C81="스폰서","",IF(MONTH('7p(1)'!$F$17)=VALUE(LEFT(F81,2)),(DATEVALUE(RIGHT(F81,4)&amp;"-"&amp;LEFT(F81,2)&amp;"-"&amp;MID(F81,4,2))),"")),"")</f>
        <v/>
      </c>
      <c r="V81" s="182" t="str">
        <f>IFERROR(RANK(U81,U:U,1)+COUNTIF($U$1:U80,U81),"")</f>
        <v/>
      </c>
    </row>
    <row r="82" spans="20:22">
      <c r="T82" s="182" t="str">
        <f>IFERROR(IF(C82="스폰서","",IF(MONTH('7p(1)'!$F$17)=MONTH('contents data(총액빼기)'!U82),TEXT(DATEVALUE(RIGHT(F82,4)&amp;"-"&amp;LEFT(F82,2)&amp;"-"&amp;MID(F82,4,2)),"m/dd (aaa)"))),"")</f>
        <v/>
      </c>
      <c r="U82" s="182" t="str">
        <f>IFERROR(IF(C82="스폰서","",IF(MONTH('7p(1)'!$F$17)=VALUE(LEFT(F82,2)),(DATEVALUE(RIGHT(F82,4)&amp;"-"&amp;LEFT(F82,2)&amp;"-"&amp;MID(F82,4,2))),"")),"")</f>
        <v/>
      </c>
      <c r="V82" s="182" t="str">
        <f>IFERROR(RANK(U82,U:U,1)+COUNTIF($U$1:U81,U82),"")</f>
        <v/>
      </c>
    </row>
    <row r="83" spans="20:22">
      <c r="T83" s="182" t="str">
        <f>IFERROR(IF(C83="스폰서","",IF(MONTH('7p(1)'!$F$17)=MONTH('contents data(총액빼기)'!U83),TEXT(DATEVALUE(RIGHT(F83,4)&amp;"-"&amp;LEFT(F83,2)&amp;"-"&amp;MID(F83,4,2)),"m/dd (aaa)"))),"")</f>
        <v/>
      </c>
      <c r="U83" s="182" t="str">
        <f>IFERROR(IF(C83="스폰서","",IF(MONTH('7p(1)'!$F$17)=VALUE(LEFT(F83,2)),(DATEVALUE(RIGHT(F83,4)&amp;"-"&amp;LEFT(F83,2)&amp;"-"&amp;MID(F83,4,2))),"")),"")</f>
        <v/>
      </c>
      <c r="V83" s="182" t="str">
        <f>IFERROR(RANK(U83,U:U,1)+COUNTIF($U$1:U82,U83),"")</f>
        <v/>
      </c>
    </row>
    <row r="84" spans="20:22">
      <c r="T84" s="182" t="str">
        <f>IFERROR(IF(C84="스폰서","",IF(MONTH('7p(1)'!$F$17)=MONTH('contents data(총액빼기)'!U84),TEXT(DATEVALUE(RIGHT(F84,4)&amp;"-"&amp;LEFT(F84,2)&amp;"-"&amp;MID(F84,4,2)),"m/dd (aaa)"))),"")</f>
        <v/>
      </c>
      <c r="U84" s="182" t="str">
        <f>IFERROR(IF(C84="스폰서","",IF(MONTH('7p(1)'!$F$17)=VALUE(LEFT(F84,2)),(DATEVALUE(RIGHT(F84,4)&amp;"-"&amp;LEFT(F84,2)&amp;"-"&amp;MID(F84,4,2))),"")),"")</f>
        <v/>
      </c>
      <c r="V84" s="182" t="str">
        <f>IFERROR(RANK(U84,U:U,1)+COUNTIF($U$1:U83,U84),"")</f>
        <v/>
      </c>
    </row>
    <row r="85" spans="20:22">
      <c r="T85" s="182" t="str">
        <f>IFERROR(IF(C85="스폰서","",IF(MONTH('7p(1)'!$F$17)=MONTH('contents data(총액빼기)'!U85),TEXT(DATEVALUE(RIGHT(F85,4)&amp;"-"&amp;LEFT(F85,2)&amp;"-"&amp;MID(F85,4,2)),"m/dd (aaa)"))),"")</f>
        <v/>
      </c>
      <c r="U85" s="182" t="str">
        <f>IFERROR(IF(C85="스폰서","",IF(MONTH('7p(1)'!$F$17)=VALUE(LEFT(F85,2)),(DATEVALUE(RIGHT(F85,4)&amp;"-"&amp;LEFT(F85,2)&amp;"-"&amp;MID(F85,4,2))),"")),"")</f>
        <v/>
      </c>
      <c r="V85" s="182" t="str">
        <f>IFERROR(RANK(U85,U:U,1)+COUNTIF($U$1:U84,U85),"")</f>
        <v/>
      </c>
    </row>
    <row r="86" spans="20:22">
      <c r="T86" s="182" t="str">
        <f>IFERROR(IF(C86="스폰서","",IF(MONTH('7p(1)'!$F$17)=MONTH('contents data(총액빼기)'!U86),TEXT(DATEVALUE(RIGHT(F86,4)&amp;"-"&amp;LEFT(F86,2)&amp;"-"&amp;MID(F86,4,2)),"m/dd (aaa)"))),"")</f>
        <v/>
      </c>
      <c r="U86" s="182" t="str">
        <f>IFERROR(IF(C86="스폰서","",IF(MONTH('7p(1)'!$F$17)=VALUE(LEFT(F86,2)),(DATEVALUE(RIGHT(F86,4)&amp;"-"&amp;LEFT(F86,2)&amp;"-"&amp;MID(F86,4,2))),"")),"")</f>
        <v/>
      </c>
      <c r="V86" s="182" t="str">
        <f>IFERROR(RANK(U86,U:U,1)+COUNTIF($U$1:U85,U86),"")</f>
        <v/>
      </c>
    </row>
    <row r="87" spans="20:22">
      <c r="T87" s="182" t="str">
        <f>IFERROR(IF(C87="스폰서","",IF(MONTH('7p(1)'!$F$17)=MONTH('contents data(총액빼기)'!U87),TEXT(DATEVALUE(RIGHT(F87,4)&amp;"-"&amp;LEFT(F87,2)&amp;"-"&amp;MID(F87,4,2)),"m/dd (aaa)"))),"")</f>
        <v/>
      </c>
      <c r="U87" s="182" t="str">
        <f>IFERROR(IF(C87="스폰서","",IF(MONTH('7p(1)'!$F$17)=VALUE(LEFT(F87,2)),(DATEVALUE(RIGHT(F87,4)&amp;"-"&amp;LEFT(F87,2)&amp;"-"&amp;MID(F87,4,2))),"")),"")</f>
        <v/>
      </c>
      <c r="V87" s="182" t="str">
        <f>IFERROR(RANK(U87,U:U,1)+COUNTIF($U$1:U86,U87),"")</f>
        <v/>
      </c>
    </row>
    <row r="88" spans="20:22">
      <c r="T88" s="182" t="str">
        <f>IFERROR(IF(C88="스폰서","",IF(MONTH('7p(1)'!$F$17)=MONTH('contents data(총액빼기)'!U88),TEXT(DATEVALUE(RIGHT(F88,4)&amp;"-"&amp;LEFT(F88,2)&amp;"-"&amp;MID(F88,4,2)),"m/dd (aaa)"))),"")</f>
        <v/>
      </c>
      <c r="U88" s="182" t="str">
        <f>IFERROR(IF(C88="스폰서","",IF(MONTH('7p(1)'!$F$17)=VALUE(LEFT(F88,2)),(DATEVALUE(RIGHT(F88,4)&amp;"-"&amp;LEFT(F88,2)&amp;"-"&amp;MID(F88,4,2))),"")),"")</f>
        <v/>
      </c>
      <c r="V88" s="182" t="str">
        <f>IFERROR(RANK(U88,U:U,1)+COUNTIF($U$1:U87,U88),"")</f>
        <v/>
      </c>
    </row>
    <row r="89" spans="20:22">
      <c r="T89" s="182" t="str">
        <f>IFERROR(IF(C89="스폰서","",IF(MONTH('7p(1)'!$F$17)=MONTH('contents data(총액빼기)'!U89),TEXT(DATEVALUE(RIGHT(F89,4)&amp;"-"&amp;LEFT(F89,2)&amp;"-"&amp;MID(F89,4,2)),"m/dd (aaa)"))),"")</f>
        <v/>
      </c>
      <c r="U89" s="182" t="str">
        <f>IFERROR(IF(C89="스폰서","",IF(MONTH('7p(1)'!$F$17)=VALUE(LEFT(F89,2)),(DATEVALUE(RIGHT(F89,4)&amp;"-"&amp;LEFT(F89,2)&amp;"-"&amp;MID(F89,4,2))),"")),"")</f>
        <v/>
      </c>
      <c r="V89" s="182" t="str">
        <f>IFERROR(RANK(U89,U:U,1)+COUNTIF($U$1:U88,U89),"")</f>
        <v/>
      </c>
    </row>
    <row r="90" spans="20:22">
      <c r="T90" s="182" t="str">
        <f>IFERROR(IF(C90="스폰서","",IF(MONTH('7p(1)'!$F$17)=MONTH('contents data(총액빼기)'!U90),TEXT(DATEVALUE(RIGHT(F90,4)&amp;"-"&amp;LEFT(F90,2)&amp;"-"&amp;MID(F90,4,2)),"m/dd (aaa)"))),"")</f>
        <v/>
      </c>
      <c r="U90" s="182" t="str">
        <f>IFERROR(IF(C90="스폰서","",IF(MONTH('7p(1)'!$F$17)=VALUE(LEFT(F90,2)),(DATEVALUE(RIGHT(F90,4)&amp;"-"&amp;LEFT(F90,2)&amp;"-"&amp;MID(F90,4,2))),"")),"")</f>
        <v/>
      </c>
      <c r="V90" s="182" t="str">
        <f>IFERROR(RANK(U90,U:U,1)+COUNTIF($U$1:U89,U90),"")</f>
        <v/>
      </c>
    </row>
    <row r="91" spans="20:22">
      <c r="T91" s="182" t="str">
        <f>IFERROR(IF(C91="스폰서","",IF(MONTH('7p(1)'!$F$17)=MONTH('contents data(총액빼기)'!U91),TEXT(DATEVALUE(RIGHT(F91,4)&amp;"-"&amp;LEFT(F91,2)&amp;"-"&amp;MID(F91,4,2)),"m/dd (aaa)"))),"")</f>
        <v/>
      </c>
      <c r="U91" s="182" t="str">
        <f>IFERROR(IF(C91="스폰서","",IF(MONTH('7p(1)'!$F$17)=VALUE(LEFT(F91,2)),(DATEVALUE(RIGHT(F91,4)&amp;"-"&amp;LEFT(F91,2)&amp;"-"&amp;MID(F91,4,2))),"")),"")</f>
        <v/>
      </c>
      <c r="V91" s="182" t="str">
        <f>IFERROR(RANK(U91,U:U,1)+COUNTIF($U$1:U90,U91),"")</f>
        <v/>
      </c>
    </row>
    <row r="92" spans="20:22">
      <c r="T92" s="182" t="str">
        <f>IFERROR(IF(C92="스폰서","",IF(MONTH('7p(1)'!$F$17)=MONTH('contents data(총액빼기)'!U92),TEXT(DATEVALUE(RIGHT(F92,4)&amp;"-"&amp;LEFT(F92,2)&amp;"-"&amp;MID(F92,4,2)),"m/dd (aaa)"))),"")</f>
        <v/>
      </c>
      <c r="U92" s="182" t="str">
        <f>IFERROR(IF(C92="스폰서","",IF(MONTH('7p(1)'!$F$17)=VALUE(LEFT(F92,2)),(DATEVALUE(RIGHT(F92,4)&amp;"-"&amp;LEFT(F92,2)&amp;"-"&amp;MID(F92,4,2))),"")),"")</f>
        <v/>
      </c>
      <c r="V92" s="182" t="str">
        <f>IFERROR(RANK(U92,U:U,1)+COUNTIF($U$1:U91,U92),"")</f>
        <v/>
      </c>
    </row>
    <row r="93" spans="20:22">
      <c r="T93" s="182" t="str">
        <f>IFERROR(IF(C93="스폰서","",IF(MONTH('7p(1)'!$F$17)=MONTH('contents data(총액빼기)'!U93),TEXT(DATEVALUE(RIGHT(F93,4)&amp;"-"&amp;LEFT(F93,2)&amp;"-"&amp;MID(F93,4,2)),"m/dd (aaa)"))),"")</f>
        <v/>
      </c>
      <c r="U93" s="182" t="str">
        <f>IFERROR(IF(C93="스폰서","",IF(MONTH('7p(1)'!$F$17)=VALUE(LEFT(F93,2)),(DATEVALUE(RIGHT(F93,4)&amp;"-"&amp;LEFT(F93,2)&amp;"-"&amp;MID(F93,4,2))),"")),"")</f>
        <v/>
      </c>
      <c r="V93" s="182" t="str">
        <f>IFERROR(RANK(U93,U:U,1)+COUNTIF($U$1:U92,U93),"")</f>
        <v/>
      </c>
    </row>
    <row r="94" spans="20:22">
      <c r="T94" s="182" t="str">
        <f>IFERROR(IF(C94="스폰서","",IF(MONTH('7p(1)'!$F$17)=MONTH('contents data(총액빼기)'!U94),TEXT(DATEVALUE(RIGHT(F94,4)&amp;"-"&amp;LEFT(F94,2)&amp;"-"&amp;MID(F94,4,2)),"m/dd (aaa)"))),"")</f>
        <v/>
      </c>
      <c r="U94" s="182" t="str">
        <f>IFERROR(IF(C94="스폰서","",IF(MONTH('7p(1)'!$F$17)=VALUE(LEFT(F94,2)),(DATEVALUE(RIGHT(F94,4)&amp;"-"&amp;LEFT(F94,2)&amp;"-"&amp;MID(F94,4,2))),"")),"")</f>
        <v/>
      </c>
      <c r="V94" s="182" t="str">
        <f>IFERROR(RANK(U94,U:U,1)+COUNTIF($U$1:U93,U94),"")</f>
        <v/>
      </c>
    </row>
    <row r="95" spans="20:22">
      <c r="T95" s="182" t="str">
        <f>IFERROR(IF(C95="스폰서","",IF(MONTH('7p(1)'!$F$17)=MONTH('contents data(총액빼기)'!U95),TEXT(DATEVALUE(RIGHT(F95,4)&amp;"-"&amp;LEFT(F95,2)&amp;"-"&amp;MID(F95,4,2)),"m/dd (aaa)"))),"")</f>
        <v/>
      </c>
      <c r="U95" s="182" t="str">
        <f>IFERROR(IF(C95="스폰서","",IF(MONTH('7p(1)'!$F$17)=VALUE(LEFT(F95,2)),(DATEVALUE(RIGHT(F95,4)&amp;"-"&amp;LEFT(F95,2)&amp;"-"&amp;MID(F95,4,2))),"")),"")</f>
        <v/>
      </c>
      <c r="V95" s="182" t="str">
        <f>IFERROR(RANK(U95,U:U,1)+COUNTIF($U$1:U94,U95),"")</f>
        <v/>
      </c>
    </row>
  </sheetData>
  <phoneticPr fontId="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79998168889431442"/>
  </sheetPr>
  <dimension ref="B2:W51"/>
  <sheetViews>
    <sheetView zoomScale="85" zoomScaleNormal="85" workbookViewId="0">
      <selection activeCell="D11" sqref="D11"/>
    </sheetView>
  </sheetViews>
  <sheetFormatPr defaultRowHeight="17.399999999999999"/>
  <cols>
    <col min="2" max="2" width="4.69921875" customWidth="1"/>
    <col min="3" max="3" width="12.19921875" customWidth="1"/>
    <col min="4" max="4" width="79" customWidth="1"/>
    <col min="5" max="5" width="4.19921875" style="368" customWidth="1"/>
    <col min="6" max="7" width="6.3984375" style="76" customWidth="1"/>
    <col min="8" max="10" width="8.69921875" style="76"/>
    <col min="11" max="11" width="12.8984375" style="76" customWidth="1"/>
    <col min="12" max="12" width="9.59765625" style="76" bestFit="1" customWidth="1"/>
    <col min="13" max="13" width="8.69921875" style="76"/>
    <col min="18" max="18" width="9.5" customWidth="1"/>
    <col min="20" max="20" width="72.5" customWidth="1"/>
  </cols>
  <sheetData>
    <row r="2" spans="2:23" ht="18" thickBot="1"/>
    <row r="3" spans="2:23" ht="17.399999999999999" customHeight="1">
      <c r="B3" s="434" t="s">
        <v>0</v>
      </c>
      <c r="C3" s="435"/>
      <c r="D3" s="435"/>
      <c r="E3" s="435"/>
      <c r="F3" s="435"/>
      <c r="G3" s="435"/>
      <c r="H3" s="435"/>
      <c r="I3" s="435"/>
      <c r="J3" s="435"/>
      <c r="K3" s="435"/>
      <c r="L3" s="436"/>
      <c r="M3" s="271"/>
      <c r="N3" s="46"/>
      <c r="O3" s="46"/>
      <c r="P3" s="46"/>
      <c r="Q3" s="46"/>
      <c r="S3" s="46"/>
      <c r="U3" s="46"/>
      <c r="V3" s="46"/>
      <c r="W3" s="46"/>
    </row>
    <row r="4" spans="2:23">
      <c r="B4" s="272" t="s">
        <v>488</v>
      </c>
      <c r="C4" s="145" t="s">
        <v>487</v>
      </c>
      <c r="D4" s="142" t="s">
        <v>1150</v>
      </c>
      <c r="E4" s="369"/>
      <c r="F4" s="146" t="s">
        <v>406</v>
      </c>
      <c r="G4" s="143" t="s">
        <v>398</v>
      </c>
      <c r="H4" s="144" t="s">
        <v>408</v>
      </c>
      <c r="I4" s="144" t="s">
        <v>409</v>
      </c>
      <c r="J4" s="144" t="s">
        <v>410</v>
      </c>
      <c r="K4" s="144" t="s">
        <v>1152</v>
      </c>
      <c r="L4" s="353" t="s">
        <v>1153</v>
      </c>
      <c r="M4" s="143" t="s">
        <v>1154</v>
      </c>
      <c r="O4" s="38"/>
    </row>
    <row r="5" spans="2:23" ht="21">
      <c r="B5" s="273">
        <v>1</v>
      </c>
      <c r="C5" s="193">
        <f>IFERROR(INDEX('contents data(총액빼기)'!U:U, MATCH(B5, 'contents data(총액빼기)'!V:V, 0)),"")</f>
        <v>45110</v>
      </c>
      <c r="D5" s="194" t="str">
        <f>IFERROR(INDEX('contents data(총액빼기)'!B:B,MATCH(B5,'contents data(총액빼기)'!V:V,0)),"")</f>
        <v>Tasty Inno Life</v>
      </c>
      <c r="E5" s="367" t="str">
        <f>IF(O5=1,"①",IF(O5=2,"②",IF(O5=3,"③",IF(O5=4,"④",IF(O5=5,"⑤","")))))</f>
        <v/>
      </c>
      <c r="F5" s="195">
        <f>IFERROR(INDEX('contents data(총액빼기)'!J:J, MATCH(B5, 'contents data(총액빼기)'!V:V, 0)),"")</f>
        <v>3106</v>
      </c>
      <c r="G5" s="196">
        <f>IFERROR(INDEX('contents data(총액빼기)'!L:L, MATCH(B5, 'contents data(총액빼기)'!V:V, 0)),"")</f>
        <v>28</v>
      </c>
      <c r="H5" s="197">
        <f>IFERROR(INDEX('contents data(총액빼기)'!N:N, MATCH(B5, 'contents data(총액빼기)'!V:V, 0)),"")</f>
        <v>16</v>
      </c>
      <c r="I5" s="198">
        <f>IFERROR(INDEX('contents data(총액빼기)'!O:O, MATCH(B5, 'contents data(총액빼기)'!V:V, 0)),"")</f>
        <v>0</v>
      </c>
      <c r="J5" s="198">
        <f>IFERROR(INDEX('contents data(총액빼기)'!P:P, MATCH(B5, 'contents data(총액빼기)'!V:V, 0)),"")</f>
        <v>0</v>
      </c>
      <c r="K5" s="356">
        <f>IFERROR(INDEX('contents data(총액빼기)'!R:R, MATCH(B5, 'contents data(총액빼기)'!V:V, 0)),"")</f>
        <v>1.4166129752993584E-2</v>
      </c>
      <c r="L5" s="354">
        <f>IFERROR(INDEX('contents data(총액빼기)'!M:M, MATCH(B5, 'contents data(총액빼기)'!V:V, 0)),"")</f>
        <v>9.0148104354739189E-3</v>
      </c>
      <c r="M5" s="351">
        <f>SUM(H5:J5)</f>
        <v>16</v>
      </c>
      <c r="O5" s="182">
        <f>IF(C5="", "", RANK(F5,F:F, 0) + COUNTIF(F$1:F5, F5)-1)</f>
        <v>10</v>
      </c>
      <c r="P5" s="122">
        <f>IF(K5="", "", RANK(K5,$K$1:$K$37, 0) + COUNTIF(K$1:K5, K5)-1)</f>
        <v>16</v>
      </c>
      <c r="Q5" s="122">
        <f>IF(L5="", "", RANK(L5,$L$1:$L$37, 0) + COUNTIF(L$1:L5, L5)-1)</f>
        <v>15</v>
      </c>
      <c r="S5" s="8"/>
    </row>
    <row r="6" spans="2:23" ht="21">
      <c r="B6" s="273">
        <v>2</v>
      </c>
      <c r="C6" s="193">
        <f>IFERROR(INDEX('contents data(총액빼기)'!U:U, MATCH(B6, 'contents data(총액빼기)'!V:V, 0)),"")</f>
        <v>45114</v>
      </c>
      <c r="D6" s="199" t="str">
        <f>IFERROR(INDEX('contents data(총액빼기)'!B:B,MATCH(B6,'contents data(총액빼기)'!V:V,0)),"")</f>
        <v>The 12th World Choir Games held in Gangneung</v>
      </c>
      <c r="E6" s="367" t="str">
        <f t="shared" ref="E6:E37" si="0">IF(O6=1,"①",IF(O6=2,"②",IF(O6=3,"③",IF(O6=4,"④",IF(O6=5,"⑤","")))))</f>
        <v/>
      </c>
      <c r="F6" s="200">
        <f>IFERROR(INDEX('contents data(총액빼기)'!J:J, MATCH(B6, 'contents data(총액빼기)'!V:V, 0)),"")</f>
        <v>3841</v>
      </c>
      <c r="G6" s="201">
        <f>IFERROR(INDEX('contents data(총액빼기)'!L:L, MATCH(B6, 'contents data(총액빼기)'!V:V, 0)),"")</f>
        <v>335</v>
      </c>
      <c r="H6" s="197">
        <f>IFERROR(INDEX('contents data(총액빼기)'!N:N, MATCH(B6, 'contents data(총액빼기)'!V:V, 0)),"")</f>
        <v>30</v>
      </c>
      <c r="I6" s="198">
        <f>IFERROR(INDEX('contents data(총액빼기)'!O:O, MATCH(B6, 'contents data(총액빼기)'!V:V, 0)),"")</f>
        <v>0</v>
      </c>
      <c r="J6" s="198">
        <f>IFERROR(INDEX('contents data(총액빼기)'!P:P, MATCH(B6, 'contents data(총액빼기)'!V:V, 0)),"")</f>
        <v>1</v>
      </c>
      <c r="K6" s="356">
        <f>IFERROR(INDEX('contents data(총액빼기)'!R:R, MATCH(B6, 'contents data(총액빼기)'!V:V, 0)),"")</f>
        <v>9.5548033714294434E-2</v>
      </c>
      <c r="L6" s="354">
        <f>IFERROR(INDEX('contents data(총액빼기)'!M:M, MATCH(B6, 'contents data(총액빼기)'!V:V, 0)),"")</f>
        <v>8.7216868996620178E-2</v>
      </c>
      <c r="M6" s="351">
        <f t="shared" ref="M6:M37" si="1">SUM(H6:J6)</f>
        <v>31</v>
      </c>
      <c r="O6" s="182">
        <f>IF(C6="", "", RANK(F6,F:F, 0) + COUNTIF(F$1:F6, F6)-1)</f>
        <v>8</v>
      </c>
      <c r="P6" s="122">
        <f>IF(K6="", "", RANK(K6,$K$1:$K$37, 0) + COUNTIF(K$1:K6, K6)-1)</f>
        <v>3</v>
      </c>
      <c r="Q6" s="122">
        <f>IF(L6="", "", RANK(L6,$L$1:$L$37, 0) + COUNTIF(L$1:L6, L6)-1)</f>
        <v>3</v>
      </c>
    </row>
    <row r="7" spans="2:23" ht="21">
      <c r="B7" s="273">
        <v>3</v>
      </c>
      <c r="C7" s="193">
        <f>IFERROR(INDEX('contents data(총액빼기)'!U:U, MATCH(B7, 'contents data(총액빼기)'!V:V, 0)),"")</f>
        <v>45117</v>
      </c>
      <c r="D7" s="199" t="str">
        <f>IFERROR(INDEX('contents data(총액빼기)'!B:B,MATCH(B7,'contents data(총액빼기)'!V:V,0)),"")</f>
        <v xml:space="preserve">A walk around </v>
      </c>
      <c r="E7" s="367" t="str">
        <f t="shared" si="0"/>
        <v>③</v>
      </c>
      <c r="F7" s="202">
        <f>IFERROR(INDEX('contents data(총액빼기)'!J:J, MATCH(B7, 'contents data(총액빼기)'!V:V, 0)),"")</f>
        <v>5120</v>
      </c>
      <c r="G7" s="201">
        <f>IFERROR(INDEX('contents data(총액빼기)'!L:L, MATCH(B7, 'contents data(총액빼기)'!V:V, 0)),"")</f>
        <v>1045</v>
      </c>
      <c r="H7" s="197">
        <f>IFERROR(INDEX('contents data(총액빼기)'!N:N, MATCH(B7, 'contents data(총액빼기)'!V:V, 0)),"")</f>
        <v>31</v>
      </c>
      <c r="I7" s="198">
        <f>IFERROR(INDEX('contents data(총액빼기)'!O:O, MATCH(B7, 'contents data(총액빼기)'!V:V, 0)),"")</f>
        <v>1</v>
      </c>
      <c r="J7" s="198">
        <f>IFERROR(INDEX('contents data(총액빼기)'!P:P, MATCH(B7, 'contents data(총액빼기)'!V:V, 0)),"")</f>
        <v>2</v>
      </c>
      <c r="K7" s="356">
        <f>IFERROR(INDEX('contents data(총액빼기)'!R:R, MATCH(B7, 'contents data(총액빼기)'!V:V, 0)),"")</f>
        <v>0.21074219048023224</v>
      </c>
      <c r="L7" s="354">
        <f>IFERROR(INDEX('contents data(총액빼기)'!M:M, MATCH(B7, 'contents data(총액빼기)'!V:V, 0)),"")</f>
        <v>0.2041015625</v>
      </c>
      <c r="M7" s="351">
        <f t="shared" si="1"/>
        <v>34</v>
      </c>
      <c r="O7" s="182">
        <f>IF(C7="", "", RANK(F7,F:F, 0) + COUNTIF(F$1:F7, F7)-1)</f>
        <v>3</v>
      </c>
      <c r="P7" s="122">
        <f>IF(K7="", "", RANK(K7,$K$1:$K$37, 0) + COUNTIF(K$1:K7, K7)-1)</f>
        <v>2</v>
      </c>
      <c r="Q7" s="122">
        <f>IF(L7="", "", RANK(L7,$L$1:$L$37, 0) + COUNTIF(L$1:L7, L7)-1)</f>
        <v>2</v>
      </c>
    </row>
    <row r="8" spans="2:23" ht="21">
      <c r="B8" s="273">
        <v>4</v>
      </c>
      <c r="C8" s="193">
        <f>IFERROR(INDEX('contents data(총액빼기)'!U:U, MATCH(B8, 'contents data(총액빼기)'!V:V, 0)),"")</f>
        <v>45118</v>
      </c>
      <c r="D8" s="199" t="str">
        <f>IFERROR(INDEX('contents data(총액빼기)'!B:B,MATCH(B8,'contents data(총액빼기)'!V:V,0)),"")</f>
        <v>Excited to see how the construction is taking shape, and congrats BlueOval SK, LLC</v>
      </c>
      <c r="E8" s="367" t="str">
        <f t="shared" si="0"/>
        <v/>
      </c>
      <c r="F8" s="202">
        <f>IFERROR(INDEX('contents data(총액빼기)'!J:J, MATCH(B8, 'contents data(총액빼기)'!V:V, 0)),"")</f>
        <v>4391</v>
      </c>
      <c r="G8" s="201">
        <f>IFERROR(INDEX('contents data(총액빼기)'!L:L, MATCH(B8, 'contents data(총액빼기)'!V:V, 0)),"")</f>
        <v>57</v>
      </c>
      <c r="H8" s="197">
        <f>IFERROR(INDEX('contents data(총액빼기)'!N:N, MATCH(B8, 'contents data(총액빼기)'!V:V, 0)),"")</f>
        <v>32</v>
      </c>
      <c r="I8" s="198">
        <f>IFERROR(INDEX('contents data(총액빼기)'!O:O, MATCH(B8, 'contents data(총액빼기)'!V:V, 0)),"")</f>
        <v>0</v>
      </c>
      <c r="J8" s="198">
        <f>IFERROR(INDEX('contents data(총액빼기)'!P:P, MATCH(B8, 'contents data(총액빼기)'!V:V, 0)),"")</f>
        <v>0</v>
      </c>
      <c r="K8" s="356">
        <f>IFERROR(INDEX('contents data(총액빼기)'!R:R, MATCH(B8, 'contents data(총액빼기)'!V:V, 0)),"")</f>
        <v>2.0268730819225311E-2</v>
      </c>
      <c r="L8" s="354">
        <f>IFERROR(INDEX('contents data(총액빼기)'!M:M, MATCH(B8, 'contents data(총액빼기)'!V:V, 0)),"")</f>
        <v>1.2981098145246506E-2</v>
      </c>
      <c r="M8" s="351">
        <f t="shared" si="1"/>
        <v>32</v>
      </c>
      <c r="O8" s="182">
        <f>IF(C8="", "", RANK(F8,F:F, 0) + COUNTIF(F$1:F8, F8)-1)</f>
        <v>7</v>
      </c>
      <c r="P8" s="122">
        <f>IF(K8="", "", RANK(K8,$K$1:$K$37, 0) + COUNTIF(K$1:K8, K8)-1)</f>
        <v>13</v>
      </c>
      <c r="Q8" s="122">
        <f>IF(L8="", "", RANK(L8,$L$1:$L$37, 0) + COUNTIF(L$1:L8, L8)-1)</f>
        <v>13</v>
      </c>
    </row>
    <row r="9" spans="2:23" ht="21">
      <c r="B9" s="273">
        <v>5</v>
      </c>
      <c r="C9" s="193">
        <f>IFERROR(INDEX('contents data(총액빼기)'!U:U, MATCH(B9, 'contents data(총액빼기)'!V:V, 0)),"")</f>
        <v>45119</v>
      </c>
      <c r="D9" s="199" t="str">
        <f>IFERROR(INDEX('contents data(총액빼기)'!B:B,MATCH(B9,'contents data(총액빼기)'!V:V,0)),"")</f>
        <v>Meet Chairman Park Jin-Hei, who was appointed as Chairman of board of directors (BOD)</v>
      </c>
      <c r="E9" s="367" t="str">
        <f t="shared" si="0"/>
        <v>⑤</v>
      </c>
      <c r="F9" s="202">
        <f>IFERROR(INDEX('contents data(총액빼기)'!J:J, MATCH(B9, 'contents data(총액빼기)'!V:V, 0)),"")</f>
        <v>4433</v>
      </c>
      <c r="G9" s="201">
        <f>IFERROR(INDEX('contents data(총액빼기)'!L:L, MATCH(B9, 'contents data(총액빼기)'!V:V, 0)),"")</f>
        <v>69</v>
      </c>
      <c r="H9" s="197">
        <f>IFERROR(INDEX('contents data(총액빼기)'!N:N, MATCH(B9, 'contents data(총액빼기)'!V:V, 0)),"")</f>
        <v>44</v>
      </c>
      <c r="I9" s="198">
        <f>IFERROR(INDEX('contents data(총액빼기)'!O:O, MATCH(B9, 'contents data(총액빼기)'!V:V, 0)),"")</f>
        <v>1</v>
      </c>
      <c r="J9" s="198">
        <f>IFERROR(INDEX('contents data(총액빼기)'!P:P, MATCH(B9, 'contents data(총액빼기)'!V:V, 0)),"")</f>
        <v>1</v>
      </c>
      <c r="K9" s="356">
        <f>IFERROR(INDEX('contents data(총액빼기)'!R:R, MATCH(B9, 'contents data(총액빼기)'!V:V, 0)),"")</f>
        <v>2.5941800326108932E-2</v>
      </c>
      <c r="L9" s="354">
        <f>IFERROR(INDEX('contents data(총액빼기)'!M:M, MATCH(B9, 'contents data(총액빼기)'!V:V, 0)),"")</f>
        <v>1.5565079636871815E-2</v>
      </c>
      <c r="M9" s="351">
        <f t="shared" si="1"/>
        <v>46</v>
      </c>
      <c r="O9" s="182">
        <f>IF(C9="", "", RANK(F9,F:F, 0) + COUNTIF(F$1:F9, F9)-1)</f>
        <v>5</v>
      </c>
      <c r="P9" s="122">
        <f>IF(K9="", "", RANK(K9,$K$1:$K$37, 0) + COUNTIF(K$1:K9, K9)-1)</f>
        <v>11</v>
      </c>
      <c r="Q9" s="122">
        <f>IF(L9="", "", RANK(L9,$L$1:$L$37, 0) + COUNTIF(L$1:L9, L9)-1)</f>
        <v>11</v>
      </c>
    </row>
    <row r="10" spans="2:23" ht="21">
      <c r="B10" s="273">
        <v>6</v>
      </c>
      <c r="C10" s="193">
        <f>IFERROR(INDEX('contents data(총액빼기)'!U:U, MATCH(B10, 'contents data(총액빼기)'!V:V, 0)),"")</f>
        <v>45121</v>
      </c>
      <c r="D10" s="199" t="str">
        <f>IFERROR(INDEX('contents data(총액빼기)'!B:B,MATCH(B10,'contents data(총액빼기)'!V:V,0)),"")</f>
        <v>SK energy is opening SK Liquor Station, under the theme of a city-pop gas-station pub</v>
      </c>
      <c r="E10" s="367" t="str">
        <f t="shared" si="0"/>
        <v>①</v>
      </c>
      <c r="F10" s="202">
        <f>IFERROR(INDEX('contents data(총액빼기)'!J:J, MATCH(B10, 'contents data(총액빼기)'!V:V, 0)),"")</f>
        <v>9876</v>
      </c>
      <c r="G10" s="201">
        <f>IFERROR(INDEX('contents data(총액빼기)'!L:L, MATCH(B10, 'contents data(총액빼기)'!V:V, 0)),"")</f>
        <v>2254</v>
      </c>
      <c r="H10" s="197">
        <f>IFERROR(INDEX('contents data(총액빼기)'!N:N, MATCH(B10, 'contents data(총액빼기)'!V:V, 0)),"")</f>
        <v>120</v>
      </c>
      <c r="I10" s="198">
        <f>IFERROR(INDEX('contents data(총액빼기)'!O:O, MATCH(B10, 'contents data(총액빼기)'!V:V, 0)),"")</f>
        <v>0</v>
      </c>
      <c r="J10" s="198">
        <f>IFERROR(INDEX('contents data(총액빼기)'!P:P, MATCH(B10, 'contents data(총액빼기)'!V:V, 0)),"")</f>
        <v>5</v>
      </c>
      <c r="K10" s="356">
        <f>IFERROR(INDEX('contents data(총액빼기)'!R:R, MATCH(B10, 'contents data(총액빼기)'!V:V, 0)),"")</f>
        <v>0.24088700115680695</v>
      </c>
      <c r="L10" s="354">
        <f>IFERROR(INDEX('contents data(총액빼기)'!M:M, MATCH(B10, 'contents data(총액빼기)'!V:V, 0)),"")</f>
        <v>0.2282300591468811</v>
      </c>
      <c r="M10" s="351">
        <f t="shared" si="1"/>
        <v>125</v>
      </c>
      <c r="O10" s="182">
        <f>IF(C10="", "", RANK(F10,F:F, 0) + COUNTIF(F$1:F10, F10)-1)</f>
        <v>1</v>
      </c>
      <c r="P10" s="122">
        <f>IF(K10="", "", RANK(K10,$K$1:$K$37, 0) + COUNTIF(K$1:K10, K10)-1)</f>
        <v>1</v>
      </c>
      <c r="Q10" s="122">
        <f>IF(L10="", "", RANK(L10,$L$1:$L$37, 0) + COUNTIF(L$1:L10, L10)-1)</f>
        <v>1</v>
      </c>
    </row>
    <row r="11" spans="2:23" ht="21">
      <c r="B11" s="273">
        <v>7</v>
      </c>
      <c r="C11" s="193">
        <f>IFERROR(INDEX('contents data(총액빼기)'!U:U, MATCH(B11, 'contents data(총액빼기)'!V:V, 0)),"")</f>
        <v>45124</v>
      </c>
      <c r="D11" s="199" t="str">
        <f>IFERROR(INDEX('contents data(총액빼기)'!B:B,MATCH(B11,'contents data(총액빼기)'!V:V,0)),"")</f>
        <v>Congratulations to the 1st anniversary of BlueOval SK</v>
      </c>
      <c r="E11" s="367" t="str">
        <f t="shared" si="0"/>
        <v/>
      </c>
      <c r="F11" s="202">
        <f>IFERROR(INDEX('contents data(총액빼기)'!J:J, MATCH(B11, 'contents data(총액빼기)'!V:V, 0)),"")</f>
        <v>3841</v>
      </c>
      <c r="G11" s="201">
        <f>IFERROR(INDEX('contents data(총액빼기)'!L:L, MATCH(B11, 'contents data(총액빼기)'!V:V, 0)),"")</f>
        <v>87</v>
      </c>
      <c r="H11" s="197">
        <f>IFERROR(INDEX('contents data(총액빼기)'!N:N, MATCH(B11, 'contents data(총액빼기)'!V:V, 0)),"")</f>
        <v>42</v>
      </c>
      <c r="I11" s="198">
        <f>IFERROR(INDEX('contents data(총액빼기)'!O:O, MATCH(B11, 'contents data(총액빼기)'!V:V, 0)),"")</f>
        <v>1</v>
      </c>
      <c r="J11" s="198">
        <f>IFERROR(INDEX('contents data(총액빼기)'!P:P, MATCH(B11, 'contents data(총액빼기)'!V:V, 0)),"")</f>
        <v>0</v>
      </c>
      <c r="K11" s="356">
        <f>IFERROR(INDEX('contents data(총액빼기)'!R:R, MATCH(B11, 'contents data(총액빼기)'!V:V, 0)),"")</f>
        <v>3.3845353871583939E-2</v>
      </c>
      <c r="L11" s="354">
        <f>IFERROR(INDEX('contents data(총액빼기)'!M:M, MATCH(B11, 'contents data(총액빼기)'!V:V, 0)),"")</f>
        <v>2.2650351747870445E-2</v>
      </c>
      <c r="M11" s="351">
        <f t="shared" si="1"/>
        <v>43</v>
      </c>
      <c r="O11" s="182">
        <f>IF(C11="", "", RANK(F11,F:F, 0) + COUNTIF(F$1:F11, F11)-1)</f>
        <v>9</v>
      </c>
      <c r="P11" s="122">
        <f>IF(K11="", "", RANK(K11,$K$1:$K$37, 0) + COUNTIF(K$1:K11, K11)-1)</f>
        <v>7</v>
      </c>
      <c r="Q11" s="122">
        <f>IF(L11="", "", RANK(L11,$L$1:$L$37, 0) + COUNTIF(L$1:L11, L11)-1)</f>
        <v>7</v>
      </c>
    </row>
    <row r="12" spans="2:23" ht="21">
      <c r="B12" s="273">
        <v>8</v>
      </c>
      <c r="C12" s="193">
        <f>IFERROR(INDEX('contents data(총액빼기)'!U:U, MATCH(B12, 'contents data(총액빼기)'!V:V, 0)),"")</f>
        <v>45125</v>
      </c>
      <c r="D12" s="199" t="str">
        <f>IFERROR(INDEX('contents data(총액빼기)'!B:B,MATCH(B12,'contents data(총액빼기)'!V:V,0)),"")</f>
        <v>Interview of Lee Bok-hee, a new Independent Director of SK Innovation</v>
      </c>
      <c r="E12" s="367" t="str">
        <f t="shared" si="0"/>
        <v>④</v>
      </c>
      <c r="F12" s="202">
        <f>IFERROR(INDEX('contents data(총액빼기)'!J:J, MATCH(B12, 'contents data(총액빼기)'!V:V, 0)),"")</f>
        <v>4438</v>
      </c>
      <c r="G12" s="201">
        <f>IFERROR(INDEX('contents data(총액빼기)'!L:L, MATCH(B12, 'contents data(총액빼기)'!V:V, 0)),"")</f>
        <v>113</v>
      </c>
      <c r="H12" s="197">
        <f>IFERROR(INDEX('contents data(총액빼기)'!N:N, MATCH(B12, 'contents data(총액빼기)'!V:V, 0)),"")</f>
        <v>43</v>
      </c>
      <c r="I12" s="198">
        <f>IFERROR(INDEX('contents data(총액빼기)'!O:O, MATCH(B12, 'contents data(총액빼기)'!V:V, 0)),"")</f>
        <v>0</v>
      </c>
      <c r="J12" s="198">
        <f>IFERROR(INDEX('contents data(총액빼기)'!P:P, MATCH(B12, 'contents data(총액빼기)'!V:V, 0)),"")</f>
        <v>4</v>
      </c>
      <c r="K12" s="356">
        <f>IFERROR(INDEX('contents data(총액빼기)'!R:R, MATCH(B12, 'contents data(총액빼기)'!V:V, 0)),"")</f>
        <v>3.6052275449037552E-2</v>
      </c>
      <c r="L12" s="354">
        <f>IFERROR(INDEX('contents data(총액빼기)'!M:M, MATCH(B12, 'contents data(총액빼기)'!V:V, 0)),"")</f>
        <v>2.5461919605731964E-2</v>
      </c>
      <c r="M12" s="351">
        <f t="shared" si="1"/>
        <v>47</v>
      </c>
      <c r="O12" s="182">
        <f>IF(C12="", "", RANK(F12,F:F, 0) + COUNTIF(F$1:F12, F12)-1)</f>
        <v>4</v>
      </c>
      <c r="P12" s="122">
        <f>IF(K12="", "", RANK(K12,$K$1:$K$37, 0) + COUNTIF(K$1:K12, K12)-1)</f>
        <v>6</v>
      </c>
      <c r="Q12" s="122">
        <f>IF(L12="", "", RANK(L12,$L$1:$L$37, 0) + COUNTIF(L$1:L12, L12)-1)</f>
        <v>5</v>
      </c>
    </row>
    <row r="13" spans="2:23" ht="21">
      <c r="B13" s="273">
        <v>9</v>
      </c>
      <c r="C13" s="193">
        <f>IFERROR(INDEX('contents data(총액빼기)'!U:U, MATCH(B13, 'contents data(총액빼기)'!V:V, 0)),"")</f>
        <v>45128</v>
      </c>
      <c r="D13" s="199" t="str">
        <f>IFERROR(INDEX('contents data(총액빼기)'!B:B,MATCH(B13,'contents data(총액빼기)'!V:V,0)),"")</f>
        <v>Congratulations SK On SK battery America for SK Boulevard</v>
      </c>
      <c r="E13" s="367" t="str">
        <f t="shared" si="0"/>
        <v/>
      </c>
      <c r="F13" s="202">
        <f>IFERROR(INDEX('contents data(총액빼기)'!J:J, MATCH(B13, 'contents data(총액빼기)'!V:V, 0)),"")</f>
        <v>4415</v>
      </c>
      <c r="G13" s="201">
        <f>IFERROR(INDEX('contents data(총액빼기)'!L:L, MATCH(B13, 'contents data(총액빼기)'!V:V, 0)),"")</f>
        <v>219</v>
      </c>
      <c r="H13" s="197">
        <f>IFERROR(INDEX('contents data(총액빼기)'!N:N, MATCH(B13, 'contents data(총액빼기)'!V:V, 0)),"")</f>
        <v>55</v>
      </c>
      <c r="I13" s="198">
        <f>IFERROR(INDEX('contents data(총액빼기)'!O:O, MATCH(B13, 'contents data(총액빼기)'!V:V, 0)),"")</f>
        <v>1</v>
      </c>
      <c r="J13" s="198">
        <f>IFERROR(INDEX('contents data(총액빼기)'!P:P, MATCH(B13, 'contents data(총액빼기)'!V:V, 0)),"")</f>
        <v>0</v>
      </c>
      <c r="K13" s="356">
        <f>IFERROR(INDEX('contents data(총액빼기)'!R:R, MATCH(B13, 'contents data(총액빼기)'!V:V, 0)),"")</f>
        <v>6.2287654727697372E-2</v>
      </c>
      <c r="L13" s="354">
        <f>IFERROR(INDEX('contents data(총액빼기)'!M:M, MATCH(B13, 'contents data(총액빼기)'!V:V, 0)),"")</f>
        <v>4.9603622406721115E-2</v>
      </c>
      <c r="M13" s="351">
        <f t="shared" si="1"/>
        <v>56</v>
      </c>
      <c r="O13" s="182">
        <f>IF(C13="", "", RANK(F13,F:F, 0) + COUNTIF(F$1:F13, F13)-1)</f>
        <v>6</v>
      </c>
      <c r="P13" s="122">
        <f>IF(K13="", "", RANK(K13,$K$1:$K$37, 0) + COUNTIF(K$1:K13, K13)-1)</f>
        <v>4</v>
      </c>
      <c r="Q13" s="122">
        <f>IF(L13="", "", RANK(L13,$L$1:$L$37, 0) + COUNTIF(L$1:L13, L13)-1)</f>
        <v>4</v>
      </c>
    </row>
    <row r="14" spans="2:23" ht="21">
      <c r="B14" s="273">
        <v>10</v>
      </c>
      <c r="C14" s="193">
        <f>IFERROR(INDEX('contents data(총액빼기)'!U:U, MATCH(B14, 'contents data(총액빼기)'!V:V, 0)),"")</f>
        <v>45129</v>
      </c>
      <c r="D14" s="199" t="str">
        <f>IFERROR(INDEX('contents data(총액빼기)'!B:B,MATCH(B14,'contents data(총액빼기)'!V:V,0)),"")</f>
        <v>Morethan received a global Life Cycle Assessment (LCA) certificate</v>
      </c>
      <c r="E14" s="367" t="str">
        <f>IF(O14=1,"①",IF(O14=2,"②",IF(O14=3,"③",IF(O14=4,"④",IF(O14=5,"⑤","")))))</f>
        <v/>
      </c>
      <c r="F14" s="202">
        <f>IFERROR(INDEX('contents data(총액빼기)'!J:J, MATCH(B14, 'contents data(총액빼기)'!V:V, 0)),"")</f>
        <v>2140</v>
      </c>
      <c r="G14" s="201">
        <f>IFERROR(INDEX('contents data(총액빼기)'!L:L, MATCH(B14, 'contents data(총액빼기)'!V:V, 0)),"")</f>
        <v>46</v>
      </c>
      <c r="H14" s="197">
        <f>IFERROR(INDEX('contents data(총액빼기)'!N:N, MATCH(B14, 'contents data(총액빼기)'!V:V, 0)),"")</f>
        <v>23</v>
      </c>
      <c r="I14" s="198">
        <f>IFERROR(INDEX('contents data(총액빼기)'!O:O, MATCH(B14, 'contents data(총액빼기)'!V:V, 0)),"")</f>
        <v>1</v>
      </c>
      <c r="J14" s="198">
        <f>IFERROR(INDEX('contents data(총액빼기)'!P:P, MATCH(B14, 'contents data(총액빼기)'!V:V, 0)),"")</f>
        <v>0</v>
      </c>
      <c r="K14" s="356">
        <f>IFERROR(INDEX('contents data(총액빼기)'!R:R, MATCH(B14, 'contents data(총액빼기)'!V:V, 0)),"")</f>
        <v>3.2710280269384384E-2</v>
      </c>
      <c r="L14" s="354">
        <f>IFERROR(INDEX('contents data(총액빼기)'!M:M, MATCH(B14, 'contents data(총액빼기)'!V:V, 0)),"")</f>
        <v>2.1495327353477478E-2</v>
      </c>
      <c r="M14" s="351">
        <f t="shared" si="1"/>
        <v>24</v>
      </c>
      <c r="O14" s="182">
        <f>IF(C14="", "", RANK(F14,F:F, 0) + COUNTIF(F$1:F14, F14)-1)</f>
        <v>15</v>
      </c>
      <c r="P14" s="122">
        <f>IF(K14="", "", RANK(K14,$K$1:$K$37, 0) + COUNTIF(K$1:K14, K14)-1)</f>
        <v>8</v>
      </c>
      <c r="Q14" s="122">
        <f>IF(L14="", "", RANK(L14,$L$1:$L$37, 0) + COUNTIF(L$1:L14, L14)-1)</f>
        <v>9</v>
      </c>
    </row>
    <row r="15" spans="2:23" ht="21">
      <c r="B15" s="273">
        <v>11</v>
      </c>
      <c r="C15" s="193">
        <f>IFERROR(INDEX('contents data(총액빼기)'!U:U, MATCH(B15, 'contents data(총액빼기)'!V:V, 0)),"")</f>
        <v>45131</v>
      </c>
      <c r="D15" s="199" t="str">
        <f>IFERROR(INDEX('contents data(총액빼기)'!B:B,MATCH(B15,'contents data(총액빼기)'!V:V,0)),"")</f>
        <v>The Eco Heroes Puppet Show ep.2</v>
      </c>
      <c r="E15" s="367" t="str">
        <f t="shared" si="0"/>
        <v/>
      </c>
      <c r="F15" s="202">
        <f>IFERROR(INDEX('contents data(총액빼기)'!J:J, MATCH(B15, 'contents data(총액빼기)'!V:V, 0)),"")</f>
        <v>2496</v>
      </c>
      <c r="G15" s="201">
        <f>IFERROR(INDEX('contents data(총액빼기)'!L:L, MATCH(B15, 'contents data(총액빼기)'!V:V, 0)),"")</f>
        <v>19</v>
      </c>
      <c r="H15" s="197">
        <f>IFERROR(INDEX('contents data(총액빼기)'!N:N, MATCH(B15, 'contents data(총액빼기)'!V:V, 0)),"")</f>
        <v>16</v>
      </c>
      <c r="I15" s="198">
        <f>IFERROR(INDEX('contents data(총액빼기)'!O:O, MATCH(B15, 'contents data(총액빼기)'!V:V, 0)),"")</f>
        <v>0</v>
      </c>
      <c r="J15" s="198">
        <f>IFERROR(INDEX('contents data(총액빼기)'!P:P, MATCH(B15, 'contents data(총액빼기)'!V:V, 0)),"")</f>
        <v>1</v>
      </c>
      <c r="K15" s="356">
        <f>IFERROR(INDEX('contents data(총액빼기)'!R:R, MATCH(B15, 'contents data(총액빼기)'!V:V, 0)),"")</f>
        <v>1.4423076994717121E-2</v>
      </c>
      <c r="L15" s="354">
        <f>IFERROR(INDEX('contents data(총액빼기)'!M:M, MATCH(B15, 'contents data(총액빼기)'!V:V, 0)),"")</f>
        <v>7.6121794991195202E-3</v>
      </c>
      <c r="M15" s="351">
        <f t="shared" si="1"/>
        <v>17</v>
      </c>
      <c r="O15" s="182">
        <f>IF(C15="", "", RANK(F15,F:F, 0) + COUNTIF(F$1:F15, F15)-1)</f>
        <v>13</v>
      </c>
      <c r="P15" s="122">
        <f>IF(K15="", "", RANK(K15,$K$1:$K$37, 0) + COUNTIF(K$1:K15, K15)-1)</f>
        <v>15</v>
      </c>
      <c r="Q15" s="122">
        <f>IF(L15="", "", RANK(L15,$L$1:$L$37, 0) + COUNTIF(L$1:L15, L15)-1)</f>
        <v>16</v>
      </c>
    </row>
    <row r="16" spans="2:23" ht="21">
      <c r="B16" s="273">
        <v>12</v>
      </c>
      <c r="C16" s="193">
        <f>IFERROR(INDEX('contents data(총액빼기)'!U:U, MATCH(B16, 'contents data(총액빼기)'!V:V, 0)),"")</f>
        <v>45133</v>
      </c>
      <c r="D16" s="199" t="str">
        <f>IFERROR(INDEX('contents data(총액빼기)'!B:B,MATCH(B16,'contents data(총액빼기)'!V:V,0)),"")</f>
        <v>The International Day for the Conservation of the Mangrove.</v>
      </c>
      <c r="E16" s="367" t="str">
        <f t="shared" si="0"/>
        <v/>
      </c>
      <c r="F16" s="202">
        <f>IFERROR(INDEX('contents data(총액빼기)'!J:J, MATCH(B16, 'contents data(총액빼기)'!V:V, 0)),"")</f>
        <v>1591</v>
      </c>
      <c r="G16" s="201">
        <f>IFERROR(INDEX('contents data(총액빼기)'!L:L, MATCH(B16, 'contents data(총액빼기)'!V:V, 0)),"")</f>
        <v>16</v>
      </c>
      <c r="H16" s="197">
        <f>IFERROR(INDEX('contents data(총액빼기)'!N:N, MATCH(B16, 'contents data(총액빼기)'!V:V, 0)),"")</f>
        <v>12</v>
      </c>
      <c r="I16" s="198">
        <f>IFERROR(INDEX('contents data(총액빼기)'!O:O, MATCH(B16, 'contents data(총액빼기)'!V:V, 0)),"")</f>
        <v>0</v>
      </c>
      <c r="J16" s="198">
        <f>IFERROR(INDEX('contents data(총액빼기)'!P:P, MATCH(B16, 'contents data(총액빼기)'!V:V, 0)),"")</f>
        <v>0</v>
      </c>
      <c r="K16" s="356">
        <f>IFERROR(INDEX('contents data(총액빼기)'!R:R, MATCH(B16, 'contents data(총액빼기)'!V:V, 0)),"")</f>
        <v>1.7598994076251984E-2</v>
      </c>
      <c r="L16" s="354">
        <f>IFERROR(INDEX('contents data(총액빼기)'!M:M, MATCH(B16, 'contents data(총액빼기)'!V:V, 0)),"")</f>
        <v>1.0056568309664726E-2</v>
      </c>
      <c r="M16" s="351">
        <f t="shared" si="1"/>
        <v>12</v>
      </c>
      <c r="O16" s="182">
        <f>IF(C16="", "", RANK(F16,F:F, 0) + COUNTIF(F$1:F16, F16)-1)</f>
        <v>16</v>
      </c>
      <c r="P16" s="122">
        <f>IF(K16="", "", RANK(K16,$K$1:$K$37, 0) + COUNTIF(K$1:K16, K16)-1)</f>
        <v>14</v>
      </c>
      <c r="Q16" s="122">
        <f>IF(L16="", "", RANK(L16,$L$1:$L$37, 0) + COUNTIF(L$1:L16, L16)-1)</f>
        <v>14</v>
      </c>
    </row>
    <row r="17" spans="2:17" ht="21">
      <c r="B17" s="273">
        <v>13</v>
      </c>
      <c r="C17" s="193">
        <f>IFERROR(INDEX('contents data(총액빼기)'!U:U, MATCH(B17, 'contents data(총액빼기)'!V:V, 0)),"")</f>
        <v>45134</v>
      </c>
      <c r="D17" s="199" t="str">
        <f>IFERROR(INDEX('contents data(총액빼기)'!B:B,MATCH(B17,'contents data(총액빼기)'!V:V,0)),"")</f>
        <v>50K followers event poll</v>
      </c>
      <c r="E17" s="367" t="str">
        <f t="shared" si="0"/>
        <v>②</v>
      </c>
      <c r="F17" s="202">
        <f>IFERROR(INDEX('contents data(총액빼기)'!J:J, MATCH(B17, 'contents data(총액빼기)'!V:V, 0)),"")</f>
        <v>8816</v>
      </c>
      <c r="G17" s="201">
        <f>IFERROR(INDEX('contents data(총액빼기)'!L:L, MATCH(B17, 'contents data(총액빼기)'!V:V, 0)),"")</f>
        <v>195</v>
      </c>
      <c r="H17" s="197">
        <f>IFERROR(INDEX('contents data(총액빼기)'!N:N, MATCH(B17, 'contents data(총액빼기)'!V:V, 0)),"")</f>
        <v>13</v>
      </c>
      <c r="I17" s="198">
        <f>IFERROR(INDEX('contents data(총액빼기)'!O:O, MATCH(B17, 'contents data(총액빼기)'!V:V, 0)),"")</f>
        <v>1</v>
      </c>
      <c r="J17" s="198">
        <f>IFERROR(INDEX('contents data(총액빼기)'!P:P, MATCH(B17, 'contents data(총액빼기)'!V:V, 0)),"")</f>
        <v>0</v>
      </c>
      <c r="K17" s="356">
        <f>IFERROR(INDEX('contents data(총액빼기)'!R:R, MATCH(B17, 'contents data(총액빼기)'!V:V, 0)),"")</f>
        <v>2.3706896230578423E-2</v>
      </c>
      <c r="L17" s="354">
        <f>IFERROR(INDEX('contents data(총액빼기)'!M:M, MATCH(B17, 'contents data(총액빼기)'!V:V, 0)),"")</f>
        <v>2.211887389421463E-2</v>
      </c>
      <c r="M17" s="351">
        <f t="shared" si="1"/>
        <v>14</v>
      </c>
      <c r="O17" s="182">
        <f>IF(C17="", "", RANK(F17,F:F, 0) + COUNTIF(F$1:F17, F17)-1)</f>
        <v>2</v>
      </c>
      <c r="P17" s="122">
        <f>IF(K17="", "", RANK(K17,$K$1:$K$37, 0) + COUNTIF(K$1:K17, K17)-1)</f>
        <v>12</v>
      </c>
      <c r="Q17" s="122">
        <f>IF(L17="", "", RANK(L17,$L$1:$L$37, 0) + COUNTIF(L$1:L17, L17)-1)</f>
        <v>8</v>
      </c>
    </row>
    <row r="18" spans="2:17" ht="21">
      <c r="B18" s="273">
        <v>14</v>
      </c>
      <c r="C18" s="193">
        <f>IFERROR(INDEX('contents data(총액빼기)'!U:U, MATCH(B18, 'contents data(총액빼기)'!V:V, 0)),"")</f>
        <v>45134</v>
      </c>
      <c r="D18" s="199" t="str">
        <f>IFERROR(INDEX('contents data(총액빼기)'!B:B,MATCH(B18,'contents data(총액빼기)'!V:V,0)),"")</f>
        <v>50K followers event page</v>
      </c>
      <c r="E18" s="367" t="str">
        <f t="shared" si="0"/>
        <v/>
      </c>
      <c r="F18" s="202">
        <f>IFERROR(INDEX('contents data(총액빼기)'!J:J, MATCH(B18, 'contents data(총액빼기)'!V:V, 0)),"")</f>
        <v>2735</v>
      </c>
      <c r="G18" s="201">
        <f>IFERROR(INDEX('contents data(총액빼기)'!L:L, MATCH(B18, 'contents data(총액빼기)'!V:V, 0)),"")</f>
        <v>63</v>
      </c>
      <c r="H18" s="197">
        <f>IFERROR(INDEX('contents data(총액빼기)'!N:N, MATCH(B18, 'contents data(총액빼기)'!V:V, 0)),"")</f>
        <v>44</v>
      </c>
      <c r="I18" s="198">
        <f>IFERROR(INDEX('contents data(총액빼기)'!O:O, MATCH(B18, 'contents data(총액빼기)'!V:V, 0)),"")</f>
        <v>5</v>
      </c>
      <c r="J18" s="198">
        <f>IFERROR(INDEX('contents data(총액빼기)'!P:P, MATCH(B18, 'contents data(총액빼기)'!V:V, 0)),"")</f>
        <v>3</v>
      </c>
      <c r="K18" s="356">
        <f>IFERROR(INDEX('contents data(총액빼기)'!R:R, MATCH(B18, 'contents data(총액빼기)'!V:V, 0)),"")</f>
        <v>4.204753041267395E-2</v>
      </c>
      <c r="L18" s="354">
        <f>IFERROR(INDEX('contents data(총액빼기)'!M:M, MATCH(B18, 'contents data(총액빼기)'!V:V, 0)),"")</f>
        <v>2.3034734651446342E-2</v>
      </c>
      <c r="M18" s="351">
        <f t="shared" si="1"/>
        <v>52</v>
      </c>
      <c r="O18" s="182">
        <f>IF(C18="", "", RANK(F18,F:F, 0) + COUNTIF(F$1:F18, F18)-1)</f>
        <v>12</v>
      </c>
      <c r="P18" s="122">
        <f>IF(K18="", "", RANK(K18,$K$1:$K$37, 0) + COUNTIF(K$1:K18, K18)-1)</f>
        <v>5</v>
      </c>
      <c r="Q18" s="122">
        <f>IF(L18="", "", RANK(L18,$L$1:$L$37, 0) + COUNTIF(L$1:L18, L18)-1)</f>
        <v>6</v>
      </c>
    </row>
    <row r="19" spans="2:17" ht="21">
      <c r="B19" s="273">
        <v>15</v>
      </c>
      <c r="C19" s="193">
        <f>IFERROR(INDEX('contents data(총액빼기)'!U:U, MATCH(B19, 'contents data(총액빼기)'!V:V, 0)),"")</f>
        <v>45135</v>
      </c>
      <c r="D19" s="199" t="str">
        <f>IFERROR(INDEX('contents data(총액빼기)'!B:B,MATCH(B19,'contents data(총액빼기)'!V:V,0)),"")</f>
        <v>SK Innovation Q2 2023 Financial Results</v>
      </c>
      <c r="E19" s="367" t="str">
        <f t="shared" si="0"/>
        <v/>
      </c>
      <c r="F19" s="202">
        <f>IFERROR(INDEX('contents data(총액빼기)'!J:J, MATCH(B19, 'contents data(총액빼기)'!V:V, 0)),"")</f>
        <v>3054</v>
      </c>
      <c r="G19" s="201">
        <f>IFERROR(INDEX('contents data(총액빼기)'!L:L, MATCH(B19, 'contents data(총액빼기)'!V:V, 0)),"")</f>
        <v>52</v>
      </c>
      <c r="H19" s="197">
        <f>IFERROR(INDEX('contents data(총액빼기)'!N:N, MATCH(B19, 'contents data(총액빼기)'!V:V, 0)),"")</f>
        <v>39</v>
      </c>
      <c r="I19" s="198">
        <f>IFERROR(INDEX('contents data(총액빼기)'!O:O, MATCH(B19, 'contents data(총액빼기)'!V:V, 0)),"")</f>
        <v>0</v>
      </c>
      <c r="J19" s="198">
        <f>IFERROR(INDEX('contents data(총액빼기)'!P:P, MATCH(B19, 'contents data(총액빼기)'!V:V, 0)),"")</f>
        <v>1</v>
      </c>
      <c r="K19" s="356">
        <f>IFERROR(INDEX('contents data(총액빼기)'!R:R, MATCH(B19, 'contents data(총액빼기)'!V:V, 0)),"")</f>
        <v>3.0124427750706673E-2</v>
      </c>
      <c r="L19" s="354">
        <f>IFERROR(INDEX('contents data(총액빼기)'!M:M, MATCH(B19, 'contents data(총액빼기)'!V:V, 0)),"")</f>
        <v>1.7026850953698158E-2</v>
      </c>
      <c r="M19" s="351">
        <f t="shared" si="1"/>
        <v>40</v>
      </c>
      <c r="O19" s="182">
        <f>IF(C19="", "", RANK(F19,F:F, 0) + COUNTIF(F$1:F19, F19)-1)</f>
        <v>11</v>
      </c>
      <c r="P19" s="122">
        <f>IF(K19="", "", RANK(K19,$K$1:$K$37, 0) + COUNTIF(K$1:K19, K19)-1)</f>
        <v>9</v>
      </c>
      <c r="Q19" s="122">
        <f>IF(L19="", "", RANK(L19,$L$1:$L$37, 0) + COUNTIF(L$1:L19, L19)-1)</f>
        <v>10</v>
      </c>
    </row>
    <row r="20" spans="2:17" ht="21">
      <c r="B20" s="273">
        <v>16</v>
      </c>
      <c r="C20" s="193">
        <f>IFERROR(INDEX('contents data(총액빼기)'!U:U, MATCH(B20, 'contents data(총액빼기)'!V:V, 0)),"")</f>
        <v>45138</v>
      </c>
      <c r="D20" s="199" t="str">
        <f>IFERROR(INDEX('contents data(총액빼기)'!B:B,MATCH(B20,'contents data(총액빼기)'!V:V,0)),"")</f>
        <v>SK On opened Battery Safety Evaluation Center</v>
      </c>
      <c r="E20" s="367" t="str">
        <f t="shared" si="0"/>
        <v/>
      </c>
      <c r="F20" s="203">
        <f>IFERROR(INDEX('contents data(총액빼기)'!J:J, MATCH(B20, 'contents data(총액빼기)'!V:V, 0)),"")</f>
        <v>2473</v>
      </c>
      <c r="G20" s="201">
        <f>IFERROR(INDEX('contents data(총액빼기)'!L:L, MATCH(B20, 'contents data(총액빼기)'!V:V, 0)),"")</f>
        <v>34</v>
      </c>
      <c r="H20" s="197">
        <f>IFERROR(INDEX('contents data(총액빼기)'!N:N, MATCH(B20, 'contents data(총액빼기)'!V:V, 0)),"")</f>
        <v>36</v>
      </c>
      <c r="I20" s="198">
        <f>IFERROR(INDEX('contents data(총액빼기)'!O:O, MATCH(B20, 'contents data(총액빼기)'!V:V, 0)),"")</f>
        <v>0</v>
      </c>
      <c r="J20" s="198">
        <f>IFERROR(INDEX('contents data(총액빼기)'!P:P, MATCH(B20, 'contents data(총액빼기)'!V:V, 0)),"")</f>
        <v>0</v>
      </c>
      <c r="K20" s="356">
        <f>IFERROR(INDEX('contents data(총액빼기)'!R:R, MATCH(B20, 'contents data(총액빼기)'!V:V, 0)),"")</f>
        <v>2.8305701911449432E-2</v>
      </c>
      <c r="L20" s="354">
        <f>IFERROR(INDEX('contents data(총액빼기)'!M:M, MATCH(B20, 'contents data(총액빼기)'!V:V, 0)),"")</f>
        <v>1.374848373234272E-2</v>
      </c>
      <c r="M20" s="351">
        <f t="shared" si="1"/>
        <v>36</v>
      </c>
      <c r="O20" s="182">
        <f>IF(C20="", "", RANK(F20,F:F, 0) + COUNTIF(F$1:F20, F20)-1)</f>
        <v>14</v>
      </c>
      <c r="P20" s="122">
        <f>IF(K20="", "", RANK(K20,$K$1:$K$37, 0) + COUNTIF(K$1:K20, K20)-1)</f>
        <v>10</v>
      </c>
      <c r="Q20" s="122">
        <f>IF(L20="", "", RANK(L20,$L$1:$L$37, 0) + COUNTIF(L$1:L20, L20)-1)</f>
        <v>12</v>
      </c>
    </row>
    <row r="21" spans="2:17" ht="21">
      <c r="B21" s="274">
        <v>17</v>
      </c>
      <c r="C21" s="204" t="str">
        <f>IFERROR(INDEX('contents data(총액빼기)'!U:U, MATCH(B21, 'contents data(총액빼기)'!V:V, 0)),"")</f>
        <v/>
      </c>
      <c r="D21" s="205" t="str">
        <f>IFERROR(INDEX('contents data(총액빼기)'!B:B,MATCH(B21,'contents data(총액빼기)'!V:V,0)),"")</f>
        <v/>
      </c>
      <c r="E21" s="367" t="str">
        <f t="shared" si="0"/>
        <v/>
      </c>
      <c r="F21" s="195" t="str">
        <f>IFERROR(INDEX('contents data(총액빼기)'!J:J, MATCH(B21, 'contents data(총액빼기)'!V:V, 0)),"")</f>
        <v/>
      </c>
      <c r="G21" s="206" t="str">
        <f>IFERROR(INDEX('contents data(총액빼기)'!L:L, MATCH(B21, 'contents data(총액빼기)'!V:V, 0)),"")</f>
        <v/>
      </c>
      <c r="H21" s="198" t="str">
        <f>IFERROR(INDEX('contents data(총액빼기)'!N:N, MATCH(B21, 'contents data(총액빼기)'!V:V, 0)),"")</f>
        <v/>
      </c>
      <c r="I21" s="198" t="str">
        <f>IFERROR(INDEX('contents data(총액빼기)'!O:O, MATCH(B21, 'contents data(총액빼기)'!V:V, 0)),"")</f>
        <v/>
      </c>
      <c r="J21" s="198" t="str">
        <f>IFERROR(INDEX('contents data(총액빼기)'!P:P, MATCH(B21, 'contents data(총액빼기)'!V:V, 0)),"")</f>
        <v/>
      </c>
      <c r="K21" s="356" t="str">
        <f>IFERROR(INDEX('contents data(총액빼기)'!R:R, MATCH(B21, 'contents data(총액빼기)'!V:V, 0)),"")</f>
        <v/>
      </c>
      <c r="L21" s="354" t="str">
        <f>IFERROR(INDEX('contents data(총액빼기)'!M:M, MATCH(B21, 'contents data(총액빼기)'!V:V, 0)),"")</f>
        <v/>
      </c>
      <c r="M21" s="351">
        <f t="shared" si="1"/>
        <v>0</v>
      </c>
      <c r="O21" s="182" t="str">
        <f>IF(C21="", "", RANK(F21,F:F, 0) + COUNTIF(F$1:F21, F21)-1)</f>
        <v/>
      </c>
      <c r="P21" s="122" t="str">
        <f>IF(K21="", "", RANK(K21,$K$1:$K$37, 0) + COUNTIF(K$1:K21, K21)-1)</f>
        <v/>
      </c>
      <c r="Q21" s="122" t="str">
        <f>IF(L21="", "", RANK(L21,$L$1:$L$37, 0) + COUNTIF(L$1:L21, L21)-1)</f>
        <v/>
      </c>
    </row>
    <row r="22" spans="2:17" ht="21">
      <c r="B22" s="274">
        <v>18</v>
      </c>
      <c r="C22" s="207" t="str">
        <f>IFERROR(INDEX('contents data(총액빼기)'!U:U, MATCH(B22, 'contents data(총액빼기)'!V:V, 0)),"")</f>
        <v/>
      </c>
      <c r="D22" s="208" t="str">
        <f>IFERROR(INDEX('contents data(총액빼기)'!B:B,MATCH(B22,'contents data(총액빼기)'!V:V,0)),"")</f>
        <v/>
      </c>
      <c r="E22" s="367" t="str">
        <f t="shared" si="0"/>
        <v/>
      </c>
      <c r="F22" s="195" t="str">
        <f>IFERROR(INDEX('contents data(총액빼기)'!J:J, MATCH(B22, 'contents data(총액빼기)'!V:V, 0)),"")</f>
        <v/>
      </c>
      <c r="G22" s="206" t="str">
        <f>IFERROR(INDEX('contents data(총액빼기)'!L:L, MATCH(B22, 'contents data(총액빼기)'!V:V, 0)),"")</f>
        <v/>
      </c>
      <c r="H22" s="198" t="str">
        <f>IFERROR(INDEX('contents data(총액빼기)'!N:N, MATCH(B22, 'contents data(총액빼기)'!V:V, 0)),"")</f>
        <v/>
      </c>
      <c r="I22" s="198" t="str">
        <f>IFERROR(INDEX('contents data(총액빼기)'!O:O, MATCH(B22, 'contents data(총액빼기)'!V:V, 0)),"")</f>
        <v/>
      </c>
      <c r="J22" s="198" t="str">
        <f>IFERROR(INDEX('contents data(총액빼기)'!P:P, MATCH(B22, 'contents data(총액빼기)'!V:V, 0)),"")</f>
        <v/>
      </c>
      <c r="K22" s="356" t="str">
        <f>IFERROR(INDEX('contents data(총액빼기)'!R:R, MATCH(B22, 'contents data(총액빼기)'!V:V, 0)),"")</f>
        <v/>
      </c>
      <c r="L22" s="354" t="str">
        <f>IFERROR(INDEX('contents data(총액빼기)'!M:M, MATCH(B22, 'contents data(총액빼기)'!V:V, 0)),"")</f>
        <v/>
      </c>
      <c r="M22" s="351">
        <f t="shared" si="1"/>
        <v>0</v>
      </c>
      <c r="O22" s="182" t="str">
        <f>IF(C22="", "", RANK(F22,F:F, 0) + COUNTIF(F$1:F22, F22)-1)</f>
        <v/>
      </c>
      <c r="P22" s="122" t="str">
        <f>IF(K22="", "", RANK(K22,$K$1:$K$37, 0) + COUNTIF(K$1:K22, K22)-1)</f>
        <v/>
      </c>
      <c r="Q22" s="122" t="str">
        <f>IF(L22="", "", RANK(L22,$L$1:$L$37, 0) + COUNTIF(L$1:L22, L22)-1)</f>
        <v/>
      </c>
    </row>
    <row r="23" spans="2:17" ht="21">
      <c r="B23" s="274">
        <v>19</v>
      </c>
      <c r="C23" s="207" t="str">
        <f>IFERROR(INDEX('contents data(총액빼기)'!U:U, MATCH(B23, 'contents data(총액빼기)'!V:V, 0)),"")</f>
        <v/>
      </c>
      <c r="D23" s="208" t="str">
        <f>IFERROR(INDEX('contents data(총액빼기)'!B:B,MATCH(B23,'contents data(총액빼기)'!V:V,0)),"")</f>
        <v/>
      </c>
      <c r="E23" s="367" t="str">
        <f t="shared" si="0"/>
        <v/>
      </c>
      <c r="F23" s="195" t="str">
        <f>IFERROR(INDEX('contents data(총액빼기)'!J:J, MATCH(B23, 'contents data(총액빼기)'!V:V, 0)),"")</f>
        <v/>
      </c>
      <c r="G23" s="206" t="str">
        <f>IFERROR(INDEX('contents data(총액빼기)'!L:L, MATCH(B23, 'contents data(총액빼기)'!V:V, 0)),"")</f>
        <v/>
      </c>
      <c r="H23" s="198" t="str">
        <f>IFERROR(INDEX('contents data(총액빼기)'!N:N, MATCH(B23, 'contents data(총액빼기)'!V:V, 0)),"")</f>
        <v/>
      </c>
      <c r="I23" s="198" t="str">
        <f>IFERROR(INDEX('contents data(총액빼기)'!O:O, MATCH(B23, 'contents data(총액빼기)'!V:V, 0)),"")</f>
        <v/>
      </c>
      <c r="J23" s="198" t="str">
        <f>IFERROR(INDEX('contents data(총액빼기)'!P:P, MATCH(B23, 'contents data(총액빼기)'!V:V, 0)),"")</f>
        <v/>
      </c>
      <c r="K23" s="356" t="str">
        <f>IFERROR(INDEX('contents data(총액빼기)'!R:R, MATCH(B23, 'contents data(총액빼기)'!V:V, 0)),"")</f>
        <v/>
      </c>
      <c r="L23" s="354" t="str">
        <f>IFERROR(INDEX('contents data(총액빼기)'!M:M, MATCH(B23, 'contents data(총액빼기)'!V:V, 0)),"")</f>
        <v/>
      </c>
      <c r="M23" s="351">
        <f t="shared" si="1"/>
        <v>0</v>
      </c>
      <c r="O23" s="182" t="str">
        <f>IF(C23="", "", RANK(F23,F:F, 0) + COUNTIF(F$1:F23, F23)-1)</f>
        <v/>
      </c>
      <c r="P23" s="122" t="str">
        <f>IF(K23="", "", RANK(K23,$K$1:$K$37, 0) + COUNTIF(K$1:K23, K23)-1)</f>
        <v/>
      </c>
      <c r="Q23" s="122" t="str">
        <f>IF(L23="", "", RANK(L23,$L$1:$L$37, 0) + COUNTIF(L$1:L23, L23)-1)</f>
        <v/>
      </c>
    </row>
    <row r="24" spans="2:17" ht="21">
      <c r="B24" s="274">
        <v>20</v>
      </c>
      <c r="C24" s="207" t="str">
        <f>IFERROR(INDEX('contents data(총액빼기)'!U:U, MATCH(B24, 'contents data(총액빼기)'!V:V, 0)),"")</f>
        <v/>
      </c>
      <c r="D24" s="208" t="str">
        <f>IFERROR(INDEX('contents data(총액빼기)'!B:B,MATCH(B24,'contents data(총액빼기)'!V:V,0)),"")</f>
        <v/>
      </c>
      <c r="E24" s="370" t="str">
        <f t="shared" si="0"/>
        <v/>
      </c>
      <c r="F24" s="195" t="str">
        <f>IFERROR(INDEX('contents data(총액빼기)'!J:J, MATCH(B24, 'contents data(총액빼기)'!V:V, 0)),"")</f>
        <v/>
      </c>
      <c r="G24" s="206" t="str">
        <f>IFERROR(INDEX('contents data(총액빼기)'!L:L, MATCH(B24, 'contents data(총액빼기)'!V:V, 0)),"")</f>
        <v/>
      </c>
      <c r="H24" s="198" t="str">
        <f>IFERROR(INDEX('contents data(총액빼기)'!N:N, MATCH(B24, 'contents data(총액빼기)'!V:V, 0)),"")</f>
        <v/>
      </c>
      <c r="I24" s="198" t="str">
        <f>IFERROR(INDEX('contents data(총액빼기)'!O:O, MATCH(B24, 'contents data(총액빼기)'!V:V, 0)),"")</f>
        <v/>
      </c>
      <c r="J24" s="198" t="str">
        <f>IFERROR(INDEX('contents data(총액빼기)'!P:P, MATCH(B24, 'contents data(총액빼기)'!V:V, 0)),"")</f>
        <v/>
      </c>
      <c r="K24" s="356" t="str">
        <f>IFERROR(INDEX('contents data(총액빼기)'!R:R, MATCH(B24, 'contents data(총액빼기)'!V:V, 0)),"")</f>
        <v/>
      </c>
      <c r="L24" s="354" t="str">
        <f>IFERROR(INDEX('contents data(총액빼기)'!M:M, MATCH(B24, 'contents data(총액빼기)'!V:V, 0)),"")</f>
        <v/>
      </c>
      <c r="M24" s="351">
        <f t="shared" si="1"/>
        <v>0</v>
      </c>
      <c r="O24" s="182" t="str">
        <f>IF(C24="", "", RANK(F24,F:F, 0) + COUNTIF(F$1:F24, F24)-1)</f>
        <v/>
      </c>
      <c r="P24" s="122" t="str">
        <f>IF(K24="", "", RANK(K24,$K$1:$K$37, 0) + COUNTIF(K$1:K24, K24)-1)</f>
        <v/>
      </c>
      <c r="Q24" s="122" t="str">
        <f>IF(L24="", "", RANK(L24,$L$1:$L$37, 0) + COUNTIF(L$1:L24, L24)-1)</f>
        <v/>
      </c>
    </row>
    <row r="25" spans="2:17" ht="21">
      <c r="B25" s="274">
        <v>21</v>
      </c>
      <c r="C25" s="207" t="str">
        <f>IFERROR(INDEX('contents data(총액빼기)'!U:U, MATCH(B25, 'contents data(총액빼기)'!V:V, 0)),"")</f>
        <v/>
      </c>
      <c r="D25" s="208" t="str">
        <f>IFERROR(INDEX('contents data(총액빼기)'!B:B,MATCH(B25,'contents data(총액빼기)'!V:V,0)),"")</f>
        <v/>
      </c>
      <c r="E25" s="370" t="str">
        <f t="shared" si="0"/>
        <v/>
      </c>
      <c r="F25" s="195" t="str">
        <f>IFERROR(INDEX('contents data(총액빼기)'!J:J, MATCH(B25, 'contents data(총액빼기)'!V:V, 0)),"")</f>
        <v/>
      </c>
      <c r="G25" s="206" t="str">
        <f>IFERROR(INDEX('contents data(총액빼기)'!L:L, MATCH(B25, 'contents data(총액빼기)'!V:V, 0)),"")</f>
        <v/>
      </c>
      <c r="H25" s="198" t="str">
        <f>IFERROR(INDEX('contents data(총액빼기)'!N:N, MATCH(B25, 'contents data(총액빼기)'!V:V, 0)),"")</f>
        <v/>
      </c>
      <c r="I25" s="198" t="str">
        <f>IFERROR(INDEX('contents data(총액빼기)'!O:O, MATCH(B25, 'contents data(총액빼기)'!V:V, 0)),"")</f>
        <v/>
      </c>
      <c r="J25" s="198" t="str">
        <f>IFERROR(INDEX('contents data(총액빼기)'!P:P, MATCH(B25, 'contents data(총액빼기)'!V:V, 0)),"")</f>
        <v/>
      </c>
      <c r="K25" s="356" t="str">
        <f>IFERROR(INDEX('contents data(총액빼기)'!R:R, MATCH(B25, 'contents data(총액빼기)'!V:V, 0)),"")</f>
        <v/>
      </c>
      <c r="L25" s="354" t="str">
        <f>IFERROR(INDEX('contents data(총액빼기)'!M:M, MATCH(B25, 'contents data(총액빼기)'!V:V, 0)),"")</f>
        <v/>
      </c>
      <c r="M25" s="351">
        <f t="shared" si="1"/>
        <v>0</v>
      </c>
      <c r="O25" s="182" t="str">
        <f>IF(C25="", "", RANK(F25,F:F, 0) + COUNTIF(F$1:F25, F25)-1)</f>
        <v/>
      </c>
      <c r="P25" s="122" t="str">
        <f>IF(K25="", "", RANK(K25,$K$1:$K$37, 0) + COUNTIF(K$1:K25, K25)-1)</f>
        <v/>
      </c>
      <c r="Q25" s="122" t="str">
        <f>IF(L25="", "", RANK(L25,$L$1:$L$37, 0) + COUNTIF(L$1:L25, L25)-1)</f>
        <v/>
      </c>
    </row>
    <row r="26" spans="2:17" ht="21">
      <c r="B26" s="274">
        <v>22</v>
      </c>
      <c r="C26" s="207" t="str">
        <f>IFERROR(INDEX('contents data(총액빼기)'!U:U, MATCH(B26, 'contents data(총액빼기)'!V:V, 0)),"")</f>
        <v/>
      </c>
      <c r="D26" s="208" t="str">
        <f>IFERROR(INDEX('contents data(총액빼기)'!B:B,MATCH(B26,'contents data(총액빼기)'!V:V,0)),"")</f>
        <v/>
      </c>
      <c r="E26" s="370" t="str">
        <f t="shared" si="0"/>
        <v/>
      </c>
      <c r="F26" s="195" t="str">
        <f>IFERROR(INDEX('contents data(총액빼기)'!J:J, MATCH(B26, 'contents data(총액빼기)'!V:V, 0)),"")</f>
        <v/>
      </c>
      <c r="G26" s="206" t="str">
        <f>IFERROR(INDEX('contents data(총액빼기)'!L:L, MATCH(B26, 'contents data(총액빼기)'!V:V, 0)),"")</f>
        <v/>
      </c>
      <c r="H26" s="198" t="str">
        <f>IFERROR(INDEX('contents data(총액빼기)'!N:N, MATCH(B26, 'contents data(총액빼기)'!V:V, 0)),"")</f>
        <v/>
      </c>
      <c r="I26" s="198" t="str">
        <f>IFERROR(INDEX('contents data(총액빼기)'!O:O, MATCH(B26, 'contents data(총액빼기)'!V:V, 0)),"")</f>
        <v/>
      </c>
      <c r="J26" s="198" t="str">
        <f>IFERROR(INDEX('contents data(총액빼기)'!P:P, MATCH(B26, 'contents data(총액빼기)'!V:V, 0)),"")</f>
        <v/>
      </c>
      <c r="K26" s="356" t="str">
        <f>IFERROR(INDEX('contents data(총액빼기)'!R:R, MATCH(B26, 'contents data(총액빼기)'!V:V, 0)),"")</f>
        <v/>
      </c>
      <c r="L26" s="354" t="str">
        <f>IFERROR(INDEX('contents data(총액빼기)'!M:M, MATCH(B26, 'contents data(총액빼기)'!V:V, 0)),"")</f>
        <v/>
      </c>
      <c r="M26" s="351">
        <f t="shared" si="1"/>
        <v>0</v>
      </c>
      <c r="O26" s="182" t="str">
        <f>IF(C26="", "", RANK(F26,F:F, 0) + COUNTIF(F$1:F26, F26)-1)</f>
        <v/>
      </c>
      <c r="P26" s="122" t="str">
        <f>IF(K26="", "", RANK(K26,$K$1:$K$37, 0) + COUNTIF(K$1:K26, K26)-1)</f>
        <v/>
      </c>
      <c r="Q26" s="122" t="str">
        <f>IF(L26="", "", RANK(L26,$L$1:$L$37, 0) + COUNTIF(L$1:L26, L26)-1)</f>
        <v/>
      </c>
    </row>
    <row r="27" spans="2:17" ht="21">
      <c r="B27" s="274">
        <v>23</v>
      </c>
      <c r="C27" s="207" t="str">
        <f>IFERROR(INDEX('contents data(총액빼기)'!U:U, MATCH(B27, 'contents data(총액빼기)'!V:V, 0)),"")</f>
        <v/>
      </c>
      <c r="D27" s="208" t="str">
        <f>IFERROR(INDEX('contents data(총액빼기)'!B:B,MATCH(B27,'contents data(총액빼기)'!V:V,0)),"")</f>
        <v/>
      </c>
      <c r="E27" s="370" t="str">
        <f t="shared" si="0"/>
        <v/>
      </c>
      <c r="F27" s="195" t="str">
        <f>IFERROR(INDEX('contents data(총액빼기)'!J:J, MATCH(B27, 'contents data(총액빼기)'!V:V, 0)),"")</f>
        <v/>
      </c>
      <c r="G27" s="206" t="str">
        <f>IFERROR(INDEX('contents data(총액빼기)'!L:L, MATCH(B27, 'contents data(총액빼기)'!V:V, 0)),"")</f>
        <v/>
      </c>
      <c r="H27" s="198" t="str">
        <f>IFERROR(INDEX('contents data(총액빼기)'!N:N, MATCH(B27, 'contents data(총액빼기)'!V:V, 0)),"")</f>
        <v/>
      </c>
      <c r="I27" s="198" t="str">
        <f>IFERROR(INDEX('contents data(총액빼기)'!O:O, MATCH(B27, 'contents data(총액빼기)'!V:V, 0)),"")</f>
        <v/>
      </c>
      <c r="J27" s="198" t="str">
        <f>IFERROR(INDEX('contents data(총액빼기)'!P:P, MATCH(B27, 'contents data(총액빼기)'!V:V, 0)),"")</f>
        <v/>
      </c>
      <c r="K27" s="356" t="str">
        <f>IFERROR(INDEX('contents data(총액빼기)'!R:R, MATCH(B27, 'contents data(총액빼기)'!V:V, 0)),"")</f>
        <v/>
      </c>
      <c r="L27" s="354" t="str">
        <f>IFERROR(INDEX('contents data(총액빼기)'!M:M, MATCH(B27, 'contents data(총액빼기)'!V:V, 0)),"")</f>
        <v/>
      </c>
      <c r="M27" s="351">
        <f t="shared" si="1"/>
        <v>0</v>
      </c>
      <c r="O27" s="182" t="str">
        <f>IF(C27="", "", RANK(F27,F:F, 0) + COUNTIF(F$1:F27, F27)-1)</f>
        <v/>
      </c>
      <c r="P27" s="122" t="str">
        <f>IF(K27="", "", RANK(K27,$K$1:$K$37, 0) + COUNTIF(K$1:K27, K27)-1)</f>
        <v/>
      </c>
      <c r="Q27" s="122" t="str">
        <f>IF(L27="", "", RANK(L27,$L$1:$L$37, 0) + COUNTIF(L$1:L27, L27)-1)</f>
        <v/>
      </c>
    </row>
    <row r="28" spans="2:17" ht="21">
      <c r="B28" s="274">
        <v>24</v>
      </c>
      <c r="C28" s="207" t="str">
        <f>IFERROR(INDEX('contents data(총액빼기)'!U:U, MATCH(B28, 'contents data(총액빼기)'!V:V, 0)),"")</f>
        <v/>
      </c>
      <c r="D28" s="208" t="str">
        <f>IFERROR(INDEX('contents data(총액빼기)'!B:B,MATCH(B28,'contents data(총액빼기)'!V:V,0)),"")</f>
        <v/>
      </c>
      <c r="E28" s="370" t="str">
        <f t="shared" si="0"/>
        <v/>
      </c>
      <c r="F28" s="195" t="str">
        <f>IFERROR(INDEX('contents data(총액빼기)'!J:J, MATCH(B28, 'contents data(총액빼기)'!V:V, 0)),"")</f>
        <v/>
      </c>
      <c r="G28" s="206" t="str">
        <f>IFERROR(INDEX('contents data(총액빼기)'!L:L, MATCH(B28, 'contents data(총액빼기)'!V:V, 0)),"")</f>
        <v/>
      </c>
      <c r="H28" s="198" t="str">
        <f>IFERROR(INDEX('contents data(총액빼기)'!N:N, MATCH(B28, 'contents data(총액빼기)'!V:V, 0)),"")</f>
        <v/>
      </c>
      <c r="I28" s="198" t="str">
        <f>IFERROR(INDEX('contents data(총액빼기)'!O:O, MATCH(B28, 'contents data(총액빼기)'!V:V, 0)),"")</f>
        <v/>
      </c>
      <c r="J28" s="198" t="str">
        <f>IFERROR(INDEX('contents data(총액빼기)'!P:P, MATCH(B28, 'contents data(총액빼기)'!V:V, 0)),"")</f>
        <v/>
      </c>
      <c r="K28" s="356" t="str">
        <f>IFERROR(INDEX('contents data(총액빼기)'!R:R, MATCH(B28, 'contents data(총액빼기)'!V:V, 0)),"")</f>
        <v/>
      </c>
      <c r="L28" s="354" t="str">
        <f>IFERROR(INDEX('contents data(총액빼기)'!M:M, MATCH(B28, 'contents data(총액빼기)'!V:V, 0)),"")</f>
        <v/>
      </c>
      <c r="M28" s="351">
        <f t="shared" si="1"/>
        <v>0</v>
      </c>
      <c r="O28" s="182" t="str">
        <f>IF(C28="", "", RANK(F28,F:F, 0) + COUNTIF(F$1:F28, F28)-1)</f>
        <v/>
      </c>
      <c r="P28" s="122" t="str">
        <f>IF(K28="", "", RANK(K28,$K$1:$K$37, 0) + COUNTIF(K$1:K28, K28)-1)</f>
        <v/>
      </c>
      <c r="Q28" s="122" t="str">
        <f>IF(L28="", "", RANK(L28,$L$1:$L$37, 0) + COUNTIF(L$1:L28, L28)-1)</f>
        <v/>
      </c>
    </row>
    <row r="29" spans="2:17" ht="21">
      <c r="B29" s="274">
        <v>25</v>
      </c>
      <c r="C29" s="207" t="str">
        <f>IFERROR(INDEX('contents data(총액빼기)'!U:U, MATCH(B29, 'contents data(총액빼기)'!V:V, 0)),"")</f>
        <v/>
      </c>
      <c r="D29" s="208" t="str">
        <f>IFERROR(INDEX('contents data(총액빼기)'!B:B,MATCH(B29,'contents data(총액빼기)'!V:V,0)),"")</f>
        <v/>
      </c>
      <c r="E29" s="370" t="str">
        <f t="shared" si="0"/>
        <v/>
      </c>
      <c r="F29" s="195" t="str">
        <f>IFERROR(INDEX('contents data(총액빼기)'!J:J, MATCH(B29, 'contents data(총액빼기)'!V:V, 0)),"")</f>
        <v/>
      </c>
      <c r="G29" s="206" t="str">
        <f>IFERROR(INDEX('contents data(총액빼기)'!L:L, MATCH(B29, 'contents data(총액빼기)'!V:V, 0)),"")</f>
        <v/>
      </c>
      <c r="H29" s="198" t="str">
        <f>IFERROR(INDEX('contents data(총액빼기)'!N:N, MATCH(B29, 'contents data(총액빼기)'!V:V, 0)),"")</f>
        <v/>
      </c>
      <c r="I29" s="198" t="str">
        <f>IFERROR(INDEX('contents data(총액빼기)'!O:O, MATCH(B29, 'contents data(총액빼기)'!V:V, 0)),"")</f>
        <v/>
      </c>
      <c r="J29" s="198" t="str">
        <f>IFERROR(INDEX('contents data(총액빼기)'!P:P, MATCH(B29, 'contents data(총액빼기)'!V:V, 0)),"")</f>
        <v/>
      </c>
      <c r="K29" s="356" t="str">
        <f>IFERROR(INDEX('contents data(총액빼기)'!R:R, MATCH(B29, 'contents data(총액빼기)'!V:V, 0)),"")</f>
        <v/>
      </c>
      <c r="L29" s="354" t="str">
        <f>IFERROR(INDEX('contents data(총액빼기)'!M:M, MATCH(B29, 'contents data(총액빼기)'!V:V, 0)),"")</f>
        <v/>
      </c>
      <c r="M29" s="351">
        <f t="shared" si="1"/>
        <v>0</v>
      </c>
      <c r="O29" s="182" t="str">
        <f>IF(C29="", "", RANK(F29,F:F, 0) + COUNTIF(F$1:F29, F29)-1)</f>
        <v/>
      </c>
      <c r="P29" s="122" t="str">
        <f>IF(K29="", "", RANK(K29,$K$1:$K$37, 0) + COUNTIF(K$1:K29, K29)-1)</f>
        <v/>
      </c>
      <c r="Q29" s="122" t="str">
        <f>IF(L29="", "", RANK(L29,$L$1:$L$37, 0) + COUNTIF(L$1:L29, L29)-1)</f>
        <v/>
      </c>
    </row>
    <row r="30" spans="2:17" ht="21">
      <c r="B30" s="274">
        <v>26</v>
      </c>
      <c r="C30" s="207" t="str">
        <f>IFERROR(INDEX('contents data(총액빼기)'!U:U, MATCH(B30, 'contents data(총액빼기)'!V:V, 0)),"")</f>
        <v/>
      </c>
      <c r="D30" s="208" t="str">
        <f>IFERROR(INDEX('contents data(총액빼기)'!B:B,MATCH(B30,'contents data(총액빼기)'!V:V,0)),"")</f>
        <v/>
      </c>
      <c r="E30" s="370" t="str">
        <f t="shared" si="0"/>
        <v/>
      </c>
      <c r="F30" s="195" t="str">
        <f>IFERROR(INDEX('contents data(총액빼기)'!J:J, MATCH(B30, 'contents data(총액빼기)'!V:V, 0)),"")</f>
        <v/>
      </c>
      <c r="G30" s="206" t="str">
        <f>IFERROR(INDEX('contents data(총액빼기)'!L:L, MATCH(B30, 'contents data(총액빼기)'!V:V, 0)),"")</f>
        <v/>
      </c>
      <c r="H30" s="198" t="str">
        <f>IFERROR(INDEX('contents data(총액빼기)'!N:N, MATCH(B30, 'contents data(총액빼기)'!V:V, 0)),"")</f>
        <v/>
      </c>
      <c r="I30" s="198" t="str">
        <f>IFERROR(INDEX('contents data(총액빼기)'!O:O, MATCH(B30, 'contents data(총액빼기)'!V:V, 0)),"")</f>
        <v/>
      </c>
      <c r="J30" s="198" t="str">
        <f>IFERROR(INDEX('contents data(총액빼기)'!P:P, MATCH(B30, 'contents data(총액빼기)'!V:V, 0)),"")</f>
        <v/>
      </c>
      <c r="K30" s="356" t="str">
        <f>IFERROR(INDEX('contents data(총액빼기)'!R:R, MATCH(B30, 'contents data(총액빼기)'!V:V, 0)),"")</f>
        <v/>
      </c>
      <c r="L30" s="354" t="str">
        <f>IFERROR(INDEX('contents data(총액빼기)'!M:M, MATCH(B30, 'contents data(총액빼기)'!V:V, 0)),"")</f>
        <v/>
      </c>
      <c r="M30" s="351">
        <f t="shared" si="1"/>
        <v>0</v>
      </c>
      <c r="O30" s="182" t="str">
        <f>IF(C30="", "", RANK(F30,F:F, 0) + COUNTIF(F$1:F30, F30)-1)</f>
        <v/>
      </c>
      <c r="P30" s="122" t="str">
        <f>IF(K30="", "", RANK(K30,$K$1:$K$37, 0) + COUNTIF(K$1:K30, K30)-1)</f>
        <v/>
      </c>
      <c r="Q30" s="122" t="str">
        <f>IF(L30="", "", RANK(L30,$L$1:$L$37, 0) + COUNTIF(L$1:L30, L30)-1)</f>
        <v/>
      </c>
    </row>
    <row r="31" spans="2:17" ht="21">
      <c r="B31" s="274">
        <v>27</v>
      </c>
      <c r="C31" s="207" t="str">
        <f>IFERROR(INDEX('contents data(총액빼기)'!U:U, MATCH(B31, 'contents data(총액빼기)'!V:V, 0)),"")</f>
        <v/>
      </c>
      <c r="D31" s="208" t="str">
        <f>IFERROR(INDEX('contents data(총액빼기)'!B:B,MATCH(B31,'contents data(총액빼기)'!V:V,0)),"")</f>
        <v/>
      </c>
      <c r="E31" s="370" t="str">
        <f t="shared" si="0"/>
        <v/>
      </c>
      <c r="F31" s="195" t="str">
        <f>IFERROR(INDEX('contents data(총액빼기)'!J:J, MATCH(B31, 'contents data(총액빼기)'!V:V, 0)),"")</f>
        <v/>
      </c>
      <c r="G31" s="206" t="str">
        <f>IFERROR(INDEX('contents data(총액빼기)'!L:L, MATCH(B31, 'contents data(총액빼기)'!V:V, 0)),"")</f>
        <v/>
      </c>
      <c r="H31" s="198" t="str">
        <f>IFERROR(INDEX('contents data(총액빼기)'!N:N, MATCH(B31, 'contents data(총액빼기)'!V:V, 0)),"")</f>
        <v/>
      </c>
      <c r="I31" s="198" t="str">
        <f>IFERROR(INDEX('contents data(총액빼기)'!O:O, MATCH(B31, 'contents data(총액빼기)'!V:V, 0)),"")</f>
        <v/>
      </c>
      <c r="J31" s="198" t="str">
        <f>IFERROR(INDEX('contents data(총액빼기)'!P:P, MATCH(B31, 'contents data(총액빼기)'!V:V, 0)),"")</f>
        <v/>
      </c>
      <c r="K31" s="356" t="str">
        <f>IFERROR(INDEX('contents data(총액빼기)'!R:R, MATCH(B31, 'contents data(총액빼기)'!V:V, 0)),"")</f>
        <v/>
      </c>
      <c r="L31" s="354" t="str">
        <f>IFERROR(INDEX('contents data(총액빼기)'!M:M, MATCH(B31, 'contents data(총액빼기)'!V:V, 0)),"")</f>
        <v/>
      </c>
      <c r="M31" s="351">
        <f t="shared" si="1"/>
        <v>0</v>
      </c>
      <c r="O31" s="182" t="str">
        <f>IF(C31="", "", RANK(F31,F:F, 0) + COUNTIF(F$1:F31, F31)-1)</f>
        <v/>
      </c>
      <c r="P31" s="122" t="str">
        <f>IF(K31="", "", RANK(K31,$K$1:$K$37, 0) + COUNTIF(K$1:K31, K31)-1)</f>
        <v/>
      </c>
      <c r="Q31" s="122" t="str">
        <f>IF(L31="", "", RANK(L31,$L$1:$L$37, 0) + COUNTIF(L$1:L31, L31)-1)</f>
        <v/>
      </c>
    </row>
    <row r="32" spans="2:17" ht="21">
      <c r="B32" s="274">
        <v>28</v>
      </c>
      <c r="C32" s="207" t="str">
        <f>IFERROR(INDEX('contents data(총액빼기)'!U:U, MATCH(B32, 'contents data(총액빼기)'!V:V, 0)),"")</f>
        <v/>
      </c>
      <c r="D32" s="208" t="str">
        <f>IFERROR(INDEX('contents data(총액빼기)'!B:B,MATCH(B32,'contents data(총액빼기)'!V:V,0)),"")</f>
        <v/>
      </c>
      <c r="E32" s="370" t="str">
        <f t="shared" si="0"/>
        <v/>
      </c>
      <c r="F32" s="195" t="str">
        <f>IFERROR(INDEX('contents data(총액빼기)'!J:J, MATCH(B32, 'contents data(총액빼기)'!V:V, 0)),"")</f>
        <v/>
      </c>
      <c r="G32" s="206" t="str">
        <f>IFERROR(INDEX('contents data(총액빼기)'!L:L, MATCH(B32, 'contents data(총액빼기)'!V:V, 0)),"")</f>
        <v/>
      </c>
      <c r="H32" s="198" t="str">
        <f>IFERROR(INDEX('contents data(총액빼기)'!N:N, MATCH(B32, 'contents data(총액빼기)'!V:V, 0)),"")</f>
        <v/>
      </c>
      <c r="I32" s="198" t="str">
        <f>IFERROR(INDEX('contents data(총액빼기)'!O:O, MATCH(B32, 'contents data(총액빼기)'!V:V, 0)),"")</f>
        <v/>
      </c>
      <c r="J32" s="198" t="str">
        <f>IFERROR(INDEX('contents data(총액빼기)'!P:P, MATCH(B32, 'contents data(총액빼기)'!V:V, 0)),"")</f>
        <v/>
      </c>
      <c r="K32" s="356" t="str">
        <f>IFERROR(INDEX('contents data(총액빼기)'!R:R, MATCH(B32, 'contents data(총액빼기)'!V:V, 0)),"")</f>
        <v/>
      </c>
      <c r="L32" s="354" t="str">
        <f>IFERROR(INDEX('contents data(총액빼기)'!M:M, MATCH(B32, 'contents data(총액빼기)'!V:V, 0)),"")</f>
        <v/>
      </c>
      <c r="M32" s="351">
        <f t="shared" si="1"/>
        <v>0</v>
      </c>
      <c r="O32" s="182" t="str">
        <f>IF(C32="", "", RANK(F32,F:F, 0) + COUNTIF(F$1:F32, F32)-1)</f>
        <v/>
      </c>
      <c r="P32" s="122" t="str">
        <f>IF(K32="", "", RANK(K32,$K$1:$K$37, 0) + COUNTIF(K$1:K32, K32)-1)</f>
        <v/>
      </c>
      <c r="Q32" s="122" t="str">
        <f>IF(L32="", "", RANK(L32,$L$1:$L$37, 0) + COUNTIF(L$1:L32, L32)-1)</f>
        <v/>
      </c>
    </row>
    <row r="33" spans="2:17" ht="21">
      <c r="B33" s="274">
        <v>29</v>
      </c>
      <c r="C33" s="207" t="str">
        <f>IFERROR(INDEX('contents data(총액빼기)'!U:U, MATCH(B33, 'contents data(총액빼기)'!V:V, 0)),"")</f>
        <v/>
      </c>
      <c r="D33" s="208" t="str">
        <f>IFERROR(INDEX('contents data(총액빼기)'!B:B,MATCH(B33,'contents data(총액빼기)'!V:V,0)),"")</f>
        <v/>
      </c>
      <c r="E33" s="370" t="str">
        <f t="shared" si="0"/>
        <v/>
      </c>
      <c r="F33" s="195" t="str">
        <f>IFERROR(INDEX('contents data(총액빼기)'!J:J, MATCH(B33, 'contents data(총액빼기)'!V:V, 0)),"")</f>
        <v/>
      </c>
      <c r="G33" s="206" t="str">
        <f>IFERROR(INDEX('contents data(총액빼기)'!L:L, MATCH(B33, 'contents data(총액빼기)'!V:V, 0)),"")</f>
        <v/>
      </c>
      <c r="H33" s="198" t="str">
        <f>IFERROR(INDEX('contents data(총액빼기)'!N:N, MATCH(B33, 'contents data(총액빼기)'!V:V, 0)),"")</f>
        <v/>
      </c>
      <c r="I33" s="198" t="str">
        <f>IFERROR(INDEX('contents data(총액빼기)'!O:O, MATCH(B33, 'contents data(총액빼기)'!V:V, 0)),"")</f>
        <v/>
      </c>
      <c r="J33" s="198" t="str">
        <f>IFERROR(INDEX('contents data(총액빼기)'!P:P, MATCH(B33, 'contents data(총액빼기)'!V:V, 0)),"")</f>
        <v/>
      </c>
      <c r="K33" s="356" t="str">
        <f>IFERROR(INDEX('contents data(총액빼기)'!R:R, MATCH(B33, 'contents data(총액빼기)'!V:V, 0)),"")</f>
        <v/>
      </c>
      <c r="L33" s="354" t="str">
        <f>IFERROR(INDEX('contents data(총액빼기)'!M:M, MATCH(B33, 'contents data(총액빼기)'!V:V, 0)),"")</f>
        <v/>
      </c>
      <c r="M33" s="351">
        <f t="shared" si="1"/>
        <v>0</v>
      </c>
      <c r="O33" s="182" t="str">
        <f>IF(C33="", "", RANK(F33,F:F, 0) + COUNTIF(F$1:F33, F33)-1)</f>
        <v/>
      </c>
      <c r="P33" s="122" t="str">
        <f>IF(K33="", "", RANK(K33,$K$1:$K$37, 0) + COUNTIF(K$1:K33, K33)-1)</f>
        <v/>
      </c>
      <c r="Q33" s="122" t="str">
        <f>IF(L33="", "", RANK(L33,$L$1:$L$37, 0) + COUNTIF(L$1:L33, L33)-1)</f>
        <v/>
      </c>
    </row>
    <row r="34" spans="2:17" ht="21">
      <c r="B34" s="274">
        <v>30</v>
      </c>
      <c r="C34" s="207" t="str">
        <f>IFERROR(INDEX('contents data(총액빼기)'!U:U, MATCH(B34, 'contents data(총액빼기)'!V:V, 0)),"")</f>
        <v/>
      </c>
      <c r="D34" s="208" t="str">
        <f>IFERROR(INDEX('contents data(총액빼기)'!B:B,MATCH(B34,'contents data(총액빼기)'!V:V,0)),"")</f>
        <v/>
      </c>
      <c r="E34" s="370" t="str">
        <f t="shared" si="0"/>
        <v/>
      </c>
      <c r="F34" s="195" t="str">
        <f>IFERROR(INDEX('contents data(총액빼기)'!J:J, MATCH(B34, 'contents data(총액빼기)'!V:V, 0)),"")</f>
        <v/>
      </c>
      <c r="G34" s="206" t="str">
        <f>IFERROR(INDEX('contents data(총액빼기)'!L:L, MATCH(B34, 'contents data(총액빼기)'!V:V, 0)),"")</f>
        <v/>
      </c>
      <c r="H34" s="198" t="str">
        <f>IFERROR(INDEX('contents data(총액빼기)'!N:N, MATCH(B34, 'contents data(총액빼기)'!V:V, 0)),"")</f>
        <v/>
      </c>
      <c r="I34" s="198" t="str">
        <f>IFERROR(INDEX('contents data(총액빼기)'!O:O, MATCH(B34, 'contents data(총액빼기)'!V:V, 0)),"")</f>
        <v/>
      </c>
      <c r="J34" s="198" t="str">
        <f>IFERROR(INDEX('contents data(총액빼기)'!P:P, MATCH(B34, 'contents data(총액빼기)'!V:V, 0)),"")</f>
        <v/>
      </c>
      <c r="K34" s="356" t="str">
        <f>IFERROR(INDEX('contents data(총액빼기)'!R:R, MATCH(B34, 'contents data(총액빼기)'!V:V, 0)),"")</f>
        <v/>
      </c>
      <c r="L34" s="354" t="str">
        <f>IFERROR(INDEX('contents data(총액빼기)'!M:M, MATCH(B34, 'contents data(총액빼기)'!V:V, 0)),"")</f>
        <v/>
      </c>
      <c r="M34" s="351">
        <f t="shared" si="1"/>
        <v>0</v>
      </c>
      <c r="O34" s="182" t="str">
        <f>IF(C34="", "", RANK(F34,F:F, 0) + COUNTIF(F$1:F34, F34)-1)</f>
        <v/>
      </c>
      <c r="P34" s="122" t="str">
        <f>IF(K34="", "", RANK(K34,$K$1:$K$37, 0) + COUNTIF(K$1:K34, K34)-1)</f>
        <v/>
      </c>
      <c r="Q34" s="122" t="str">
        <f>IF(L34="", "", RANK(L34,$L$1:$L$37, 0) + COUNTIF(L$1:L34, L34)-1)</f>
        <v/>
      </c>
    </row>
    <row r="35" spans="2:17" ht="21">
      <c r="B35" s="274">
        <v>31</v>
      </c>
      <c r="C35" s="207" t="str">
        <f>IFERROR(INDEX('contents data(총액빼기)'!U:U, MATCH(B35, 'contents data(총액빼기)'!V:V, 0)),"")</f>
        <v/>
      </c>
      <c r="D35" s="208" t="str">
        <f>IFERROR(INDEX('contents data(총액빼기)'!B:B,MATCH(B35,'contents data(총액빼기)'!V:V,0)),"")</f>
        <v/>
      </c>
      <c r="E35" s="370" t="str">
        <f t="shared" si="0"/>
        <v/>
      </c>
      <c r="F35" s="195" t="str">
        <f>IFERROR(INDEX('contents data(총액빼기)'!J:J, MATCH(B35, 'contents data(총액빼기)'!V:V, 0)),"")</f>
        <v/>
      </c>
      <c r="G35" s="206" t="str">
        <f>IFERROR(INDEX('contents data(총액빼기)'!L:L, MATCH(B35, 'contents data(총액빼기)'!V:V, 0)),"")</f>
        <v/>
      </c>
      <c r="H35" s="198" t="str">
        <f>IFERROR(INDEX('contents data(총액빼기)'!N:N, MATCH(B35, 'contents data(총액빼기)'!V:V, 0)),"")</f>
        <v/>
      </c>
      <c r="I35" s="198" t="str">
        <f>IFERROR(INDEX('contents data(총액빼기)'!O:O, MATCH(B35, 'contents data(총액빼기)'!V:V, 0)),"")</f>
        <v/>
      </c>
      <c r="J35" s="198" t="str">
        <f>IFERROR(INDEX('contents data(총액빼기)'!P:P, MATCH(B35, 'contents data(총액빼기)'!V:V, 0)),"")</f>
        <v/>
      </c>
      <c r="K35" s="356" t="str">
        <f>IFERROR(INDEX('contents data(총액빼기)'!R:R, MATCH(B35, 'contents data(총액빼기)'!V:V, 0)),"")</f>
        <v/>
      </c>
      <c r="L35" s="354" t="str">
        <f>IFERROR(INDEX('contents data(총액빼기)'!M:M, MATCH(B35, 'contents data(총액빼기)'!V:V, 0)),"")</f>
        <v/>
      </c>
      <c r="M35" s="351">
        <f t="shared" si="1"/>
        <v>0</v>
      </c>
      <c r="O35" s="182" t="str">
        <f>IF(C35="", "", RANK(F35,F:F, 0) + COUNTIF(F$1:F35, F35)-1)</f>
        <v/>
      </c>
      <c r="P35" s="122" t="str">
        <f>IF(K35="", "", RANK(K35,$K$1:$K$37, 0) + COUNTIF(K$1:K35, K35)-1)</f>
        <v/>
      </c>
      <c r="Q35" s="122" t="str">
        <f>IF(L35="", "", RANK(L35,$L$1:$L$37, 0) + COUNTIF(L$1:L35, L35)-1)</f>
        <v/>
      </c>
    </row>
    <row r="36" spans="2:17" ht="21">
      <c r="B36" s="274">
        <v>32</v>
      </c>
      <c r="C36" s="207" t="str">
        <f>IFERROR(INDEX('contents data(총액빼기)'!U:U, MATCH(B36, 'contents data(총액빼기)'!V:V, 0)),"")</f>
        <v/>
      </c>
      <c r="D36" s="208" t="str">
        <f>IFERROR(INDEX('contents data(총액빼기)'!B:B,MATCH(B36,'contents data(총액빼기)'!V:V,0)),"")</f>
        <v/>
      </c>
      <c r="E36" s="370" t="str">
        <f t="shared" si="0"/>
        <v/>
      </c>
      <c r="F36" s="195" t="str">
        <f>IFERROR(INDEX('contents data(총액빼기)'!J:J, MATCH(B36, 'contents data(총액빼기)'!V:V, 0)),"")</f>
        <v/>
      </c>
      <c r="G36" s="206" t="str">
        <f>IFERROR(INDEX('contents data(총액빼기)'!L:L, MATCH(B36, 'contents data(총액빼기)'!V:V, 0)),"")</f>
        <v/>
      </c>
      <c r="H36" s="198" t="str">
        <f>IFERROR(INDEX('contents data(총액빼기)'!N:N, MATCH(B36, 'contents data(총액빼기)'!V:V, 0)),"")</f>
        <v/>
      </c>
      <c r="I36" s="198" t="str">
        <f>IFERROR(INDEX('contents data(총액빼기)'!O:O, MATCH(B36, 'contents data(총액빼기)'!V:V, 0)),"")</f>
        <v/>
      </c>
      <c r="J36" s="198" t="str">
        <f>IFERROR(INDEX('contents data(총액빼기)'!P:P, MATCH(B36, 'contents data(총액빼기)'!V:V, 0)),"")</f>
        <v/>
      </c>
      <c r="K36" s="356" t="str">
        <f>IFERROR(INDEX('contents data(총액빼기)'!R:R, MATCH(B36, 'contents data(총액빼기)'!V:V, 0)),"")</f>
        <v/>
      </c>
      <c r="L36" s="354" t="str">
        <f>IFERROR(INDEX('contents data(총액빼기)'!M:M, MATCH(B36, 'contents data(총액빼기)'!V:V, 0)),"")</f>
        <v/>
      </c>
      <c r="M36" s="351">
        <f t="shared" si="1"/>
        <v>0</v>
      </c>
      <c r="O36" s="182" t="str">
        <f>IF(C36="", "", RANK(F36,F:F, 0) + COUNTIF(F$1:F36, F36)-1)</f>
        <v/>
      </c>
      <c r="P36" s="122" t="str">
        <f>IF(K36="", "", RANK(K36,$K$1:$K$37, 0) + COUNTIF(K$1:K36, K36)-1)</f>
        <v/>
      </c>
      <c r="Q36" s="122" t="str">
        <f>IF(L36="", "", RANK(L36,$L$1:$L$37, 0) + COUNTIF(L$1:L36, L36)-1)</f>
        <v/>
      </c>
    </row>
    <row r="37" spans="2:17" ht="21.6" thickBot="1">
      <c r="B37" s="275">
        <v>33</v>
      </c>
      <c r="C37" s="209" t="str">
        <f>IFERROR(INDEX('contents data(총액빼기)'!U:U, MATCH(B37, 'contents data(총액빼기)'!V:V, 0)),"")</f>
        <v/>
      </c>
      <c r="D37" s="210" t="str">
        <f>IFERROR(INDEX('contents data(총액빼기)'!B:B,MATCH(B37,'contents data(총액빼기)'!V:V,0)),"")</f>
        <v/>
      </c>
      <c r="E37" s="371" t="str">
        <f t="shared" si="0"/>
        <v/>
      </c>
      <c r="F37" s="211" t="str">
        <f>IFERROR(INDEX('contents data(총액빼기)'!J:J, MATCH(B37, 'contents data(총액빼기)'!V:V, 0)),"")</f>
        <v/>
      </c>
      <c r="G37" s="212" t="str">
        <f>IFERROR(INDEX('contents data(총액빼기)'!L:L, MATCH(B37, 'contents data(총액빼기)'!V:V, 0)),"")</f>
        <v/>
      </c>
      <c r="H37" s="213" t="str">
        <f>IFERROR(INDEX('contents data(총액빼기)'!N:N, MATCH(B37, 'contents data(총액빼기)'!V:V, 0)),"")</f>
        <v/>
      </c>
      <c r="I37" s="213" t="str">
        <f>IFERROR(INDEX('contents data(총액빼기)'!O:O, MATCH(B37, 'contents data(총액빼기)'!V:V, 0)),"")</f>
        <v/>
      </c>
      <c r="J37" s="213" t="str">
        <f>IFERROR(INDEX('contents data(총액빼기)'!P:P, MATCH(B37, 'contents data(총액빼기)'!V:V, 0)),"")</f>
        <v/>
      </c>
      <c r="K37" s="357" t="str">
        <f>IFERROR(INDEX('contents data(총액빼기)'!R:R, MATCH(B37, 'contents data(총액빼기)'!V:V, 0)),"")</f>
        <v/>
      </c>
      <c r="L37" s="355" t="str">
        <f>IFERROR(INDEX('contents data(총액빼기)'!M:M, MATCH(B37, 'contents data(총액빼기)'!V:V, 0)),"")</f>
        <v/>
      </c>
      <c r="M37" s="352">
        <f t="shared" si="1"/>
        <v>0</v>
      </c>
      <c r="O37" s="182" t="str">
        <f>IF(C37="", "", RANK(F37,F:F, 0) + COUNTIF(F$1:F37, F37)-1)</f>
        <v/>
      </c>
      <c r="P37" s="122" t="str">
        <f>IF(K37="", "", RANK(K37,$K$1:$K$37, 0) + COUNTIF(K$1:K37, K37)-1)</f>
        <v/>
      </c>
      <c r="Q37" s="122" t="str">
        <f>IF(L37="", "", RANK(L37,$L$1:$L$37, 0) + COUNTIF(L$1:L37, L37)-1)</f>
        <v/>
      </c>
    </row>
    <row r="38" spans="2:17">
      <c r="B38" s="74"/>
      <c r="C38" s="74"/>
      <c r="D38" s="74"/>
      <c r="E38" s="372"/>
      <c r="F38" s="75"/>
      <c r="G38" s="75"/>
      <c r="H38" s="75"/>
      <c r="I38" s="75"/>
      <c r="J38" s="75"/>
      <c r="K38" s="270">
        <f>SUM(G5:J37)/SUM(F5:F37)</f>
        <v>7.8737680855525266E-2</v>
      </c>
      <c r="L38" s="270">
        <f>SUM(G5:G37)/SUM(F5:F37)</f>
        <v>6.9376628823053649E-2</v>
      </c>
      <c r="M38" s="75"/>
      <c r="O38" s="39"/>
    </row>
    <row r="39" spans="2:17">
      <c r="O39" s="39"/>
    </row>
    <row r="40" spans="2:17">
      <c r="O40" s="39"/>
    </row>
    <row r="41" spans="2:17">
      <c r="D41" s="52" t="s">
        <v>441</v>
      </c>
      <c r="E41" s="373"/>
      <c r="O41" s="39"/>
    </row>
    <row r="42" spans="2:17">
      <c r="D42" s="214" t="str">
        <f>TEXT(INDEX(C:C,MATCH(1,P:P,0)),"m월 d일")&amp;" &lt;"&amp;(INDEX(D:D,MATCH(1,P:P,0)))&amp;"&gt;"&amp;" - ("&amp;TEXT(INDEX(K:K,MATCH(1,P:P,0)),"0.0%")&amp;")"</f>
        <v>7월 14일 &lt;SK energy is opening SK Liquor Station, under the theme of a city-pop gas-station pub&gt; - (24.1%)</v>
      </c>
      <c r="E42" s="374"/>
      <c r="G42" s="77"/>
      <c r="O42" s="39"/>
    </row>
    <row r="43" spans="2:17">
      <c r="D43" s="54" t="s">
        <v>442</v>
      </c>
      <c r="E43" s="375"/>
      <c r="O43" s="39"/>
    </row>
    <row r="44" spans="2:17">
      <c r="O44" s="40"/>
    </row>
    <row r="45" spans="2:17">
      <c r="O45" s="39"/>
    </row>
    <row r="47" spans="2:17">
      <c r="D47" s="52" t="s">
        <v>443</v>
      </c>
      <c r="E47" s="373"/>
    </row>
    <row r="48" spans="2:17">
      <c r="D48" s="214" t="str">
        <f>TEXT(INDEX(C:C,MATCH(1,Q:Q,0)),"m월 d일")&amp;" &lt;"&amp;(INDEX(D:D,MATCH(1,Q:Q,0)))&amp;"&gt;"&amp;" - ("&amp;TEXT(INDEX(L:L,MATCH(1,Q:Q,0)),"0.0%")&amp;")"</f>
        <v>7월 14일 &lt;SK energy is opening SK Liquor Station, under the theme of a city-pop gas-station pub&gt; - (22.8%)</v>
      </c>
      <c r="E48" s="374"/>
    </row>
    <row r="49" spans="4:5">
      <c r="D49" s="55" t="s">
        <v>444</v>
      </c>
      <c r="E49" s="376"/>
    </row>
    <row r="50" spans="4:5">
      <c r="D50" s="55" t="s">
        <v>445</v>
      </c>
      <c r="E50" s="376"/>
    </row>
    <row r="51" spans="4:5">
      <c r="D51" s="56" t="s">
        <v>446</v>
      </c>
      <c r="E51" s="377"/>
    </row>
  </sheetData>
  <mergeCells count="1">
    <mergeCell ref="B3:L3"/>
  </mergeCells>
  <phoneticPr fontId="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79998168889431442"/>
  </sheetPr>
  <dimension ref="B2:J6"/>
  <sheetViews>
    <sheetView topLeftCell="B1" workbookViewId="0">
      <selection activeCell="J13" sqref="J13"/>
    </sheetView>
  </sheetViews>
  <sheetFormatPr defaultRowHeight="17.399999999999999"/>
  <cols>
    <col min="2" max="2" width="4.3984375" customWidth="1"/>
    <col min="3" max="3" width="8.5" customWidth="1"/>
    <col min="4" max="4" width="88" customWidth="1"/>
    <col min="5" max="5" width="5.5" customWidth="1"/>
    <col min="6" max="6" width="5.69921875" customWidth="1"/>
    <col min="7" max="7" width="5.8984375" customWidth="1"/>
    <col min="8" max="9" width="4.3984375" customWidth="1"/>
    <col min="10" max="10" width="8.69921875" customWidth="1"/>
  </cols>
  <sheetData>
    <row r="2" spans="2:10" ht="18" thickBot="1"/>
    <row r="3" spans="2:10" ht="27" thickTop="1">
      <c r="B3" s="48" t="s">
        <v>22</v>
      </c>
      <c r="C3" s="49" t="s">
        <v>336</v>
      </c>
      <c r="D3" s="49" t="s">
        <v>438</v>
      </c>
      <c r="E3" s="49" t="s">
        <v>397</v>
      </c>
      <c r="F3" s="49" t="s">
        <v>411</v>
      </c>
      <c r="G3" s="49" t="s">
        <v>439</v>
      </c>
      <c r="H3" s="49" t="s">
        <v>407</v>
      </c>
      <c r="I3" s="49" t="s">
        <v>440</v>
      </c>
      <c r="J3" s="50" t="s">
        <v>437</v>
      </c>
    </row>
    <row r="4" spans="2:10">
      <c r="B4" s="47" t="s">
        <v>27</v>
      </c>
      <c r="C4" s="215">
        <f>IFERROR(INDEX('14p'!C:C, MATCH(VALUE(SUBSTITUTE(LEFT(B4,LEN(B4)-1),"위","")), '14p'!P:P, 0)),"")</f>
        <v>45121</v>
      </c>
      <c r="D4" s="184" t="str">
        <f>IFERROR(INDEX('14p'!D:D, MATCH(VALUE(SUBSTITUTE(LEFT(B4,LEN(B4)-1),"위","")), '14p'!P:P, 0)),"")</f>
        <v>SK energy is opening SK Liquor Station, under the theme of a city-pop gas-station pub</v>
      </c>
      <c r="E4" s="216" t="str">
        <f>VLOOKUP(D4,'14p'!D:F,2,FALSE)</f>
        <v>①</v>
      </c>
      <c r="F4" s="216">
        <f>VLOOKUP(D4,'14p'!D:G,3,FALSE)</f>
        <v>9876</v>
      </c>
      <c r="G4" s="216">
        <f>VLOOKUP(D4,'14p'!D:H,4,FALSE)</f>
        <v>2254</v>
      </c>
      <c r="H4" s="216">
        <f>VLOOKUP(D4,'14p'!D:I,5,FALSE)</f>
        <v>120</v>
      </c>
      <c r="I4" s="216">
        <f>VLOOKUP(D4,'14p'!D:J,6,FALSE)</f>
        <v>0</v>
      </c>
      <c r="J4" s="217">
        <f>VLOOKUP(D4,'14p'!D:K,8,FALSE)</f>
        <v>0.24088700115680695</v>
      </c>
    </row>
    <row r="5" spans="2:10">
      <c r="B5" s="47" t="s">
        <v>28</v>
      </c>
      <c r="C5" s="215">
        <f>IFERROR(INDEX('14p'!C:C, MATCH(VALUE(SUBSTITUTE(LEFT(B5,LEN(B5)-1),"위","")), '14p'!P:P, 0)),"")</f>
        <v>45117</v>
      </c>
      <c r="D5" s="184" t="str">
        <f>IFERROR(INDEX('14p'!D:D, MATCH(VALUE(SUBSTITUTE(LEFT(B5,LEN(B5)-1),"위","")), '14p'!P:P, 0)),"")</f>
        <v xml:space="preserve">A walk around </v>
      </c>
      <c r="E5" s="216" t="str">
        <f>VLOOKUP(D5,'14p'!D:F,2,FALSE)</f>
        <v>③</v>
      </c>
      <c r="F5" s="216">
        <f>VLOOKUP(D5,'14p'!D:G,3,FALSE)</f>
        <v>5120</v>
      </c>
      <c r="G5" s="216">
        <f>VLOOKUP(D5,'14p'!D:H,4,FALSE)</f>
        <v>1045</v>
      </c>
      <c r="H5" s="216">
        <f>VLOOKUP(D5,'14p'!D:I,5,FALSE)</f>
        <v>31</v>
      </c>
      <c r="I5" s="216">
        <f>VLOOKUP(D5,'14p'!D:J,6,FALSE)</f>
        <v>1</v>
      </c>
      <c r="J5" s="217">
        <f>VLOOKUP(D5,'14p'!D:K,8,FALSE)</f>
        <v>0.21074219048023224</v>
      </c>
    </row>
    <row r="6" spans="2:10" ht="18" thickBot="1">
      <c r="B6" s="51" t="s">
        <v>29</v>
      </c>
      <c r="C6" s="218">
        <f>IFERROR(INDEX('14p'!C:C, MATCH(VALUE(SUBSTITUTE(LEFT(B6,LEN(B6)-1),"위","")), '14p'!P:P, 0)),"")</f>
        <v>45114</v>
      </c>
      <c r="D6" s="189" t="str">
        <f>IFERROR(INDEX('14p'!D:D, MATCH(VALUE(SUBSTITUTE(LEFT(B6,LEN(B6)-1),"위","")), '14p'!P:P, 0)),"")</f>
        <v>The 12th World Choir Games held in Gangneung</v>
      </c>
      <c r="E6" s="219" t="str">
        <f>VLOOKUP(D6,'14p'!D:F,2,FALSE)</f>
        <v/>
      </c>
      <c r="F6" s="219">
        <f>VLOOKUP(D6,'14p'!D:G,3,FALSE)</f>
        <v>3841</v>
      </c>
      <c r="G6" s="219">
        <f>VLOOKUP(D6,'14p'!D:H,4,FALSE)</f>
        <v>335</v>
      </c>
      <c r="H6" s="219">
        <f>VLOOKUP(D6,'14p'!D:I,5,FALSE)</f>
        <v>30</v>
      </c>
      <c r="I6" s="219">
        <f>VLOOKUP(D6,'14p'!D:J,6,FALSE)</f>
        <v>0</v>
      </c>
      <c r="J6" s="220">
        <f>VLOOKUP(D6,'14p'!D:K,8,FALSE)</f>
        <v>9.5548033714294434E-2</v>
      </c>
    </row>
  </sheetData>
  <phoneticPr fontId="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79998168889431442"/>
  </sheetPr>
  <dimension ref="B1:N13"/>
  <sheetViews>
    <sheetView zoomScale="85" zoomScaleNormal="85" workbookViewId="0">
      <selection activeCell="N17" sqref="N17"/>
    </sheetView>
  </sheetViews>
  <sheetFormatPr defaultRowHeight="17.399999999999999"/>
  <cols>
    <col min="3" max="3" width="17.69921875" bestFit="1" customWidth="1"/>
    <col min="4" max="4" width="11.59765625" bestFit="1" customWidth="1"/>
    <col min="5" max="9" width="11.5" bestFit="1" customWidth="1"/>
    <col min="10" max="11" width="12.59765625" bestFit="1" customWidth="1"/>
    <col min="12" max="12" width="19.19921875" bestFit="1" customWidth="1"/>
    <col min="13" max="13" width="6.69921875" bestFit="1" customWidth="1"/>
    <col min="14" max="14" width="11.09765625" bestFit="1" customWidth="1"/>
  </cols>
  <sheetData>
    <row r="1" spans="2:14" ht="18" thickBot="1"/>
    <row r="2" spans="2:14">
      <c r="B2" s="437" t="s">
        <v>1042</v>
      </c>
      <c r="C2" s="438"/>
      <c r="D2" s="438"/>
      <c r="E2" s="438"/>
      <c r="F2" s="438"/>
      <c r="G2" s="438"/>
      <c r="H2" s="438"/>
      <c r="I2" s="438"/>
      <c r="J2" s="439"/>
      <c r="L2" t="s">
        <v>1059</v>
      </c>
    </row>
    <row r="3" spans="2:14">
      <c r="B3" s="91" t="s">
        <v>1047</v>
      </c>
      <c r="C3" s="90" t="s">
        <v>1048</v>
      </c>
      <c r="D3" s="380">
        <f>VALUE('7p(1)'!F17)-(EOMONTH('7p(1)'!F17,-1)-EOMONTH('7p(1)'!F17,-7))</f>
        <v>44927</v>
      </c>
      <c r="E3" s="380">
        <f>VALUE('7p(1)'!F17)-(EOMONTH('7p(1)'!F17,-1)-EOMONTH('7p(1)'!F17,-6))</f>
        <v>44958</v>
      </c>
      <c r="F3" s="380">
        <f>VALUE('7p(1)'!F17)-(EOMONTH('7p(1)'!F17,-1)-EOMONTH('7p(1)'!F17,-5))</f>
        <v>44986</v>
      </c>
      <c r="G3" s="380">
        <f>VALUE('7p(1)'!F17)-(EOMONTH('7p(1)'!F17,-1)-EOMONTH('7p(1)'!F17,-4))</f>
        <v>45017</v>
      </c>
      <c r="H3" s="380">
        <f>VALUE('7p(1)'!F17)-(EOMONTH('7p(1)'!F17,-1)-EOMONTH('7p(1)'!F17,-3))</f>
        <v>45047</v>
      </c>
      <c r="I3" s="380">
        <f>VALUE('7p(1)'!F17)-(EOMONTH('7p(1)'!F17,-1)-EOMONTH('7p(1)'!F17,-2))</f>
        <v>45078</v>
      </c>
      <c r="J3" s="381">
        <f>VALUE('7p(1)'!F17)+(EOMONTH('7p(1)'!F17,-1)-EOMONTH('7p(1)'!F17,-1))</f>
        <v>45108</v>
      </c>
      <c r="K3" s="88"/>
      <c r="L3" s="96" t="str">
        <f>IF(J3=(INDEX('competitors data'!A:A,COUNTA('competitors data'!A:A)+1)),"네 같습니다","틀립니다 확인하세요")</f>
        <v>틀립니다 확인하세요</v>
      </c>
      <c r="M3" s="88"/>
      <c r="N3" t="s">
        <v>1406</v>
      </c>
    </row>
    <row r="4" spans="2:14">
      <c r="B4" s="92">
        <v>1</v>
      </c>
      <c r="C4" s="165" t="s">
        <v>1049</v>
      </c>
      <c r="D4" s="165" t="str">
        <f>TEXT(INDEX('competitors data'!B:B,COUNTA('competitors data'!B:B)-6),"#,##0")&amp;" (▲"&amp;TEXT((INDEX('competitors data'!B:B,COUNTA('competitors data'!B:B)-6)-INDEX('competitors data'!B:B,COUNTA('competitors data'!B:B)-7))/INDEX('competitors data'!B:B,COUNTA('competitors data'!B:B)-7),"0%")&amp;")"</f>
        <v>72,726 (▲1%)</v>
      </c>
      <c r="E4" s="165" t="str">
        <f>TEXT(INDEX('competitors data'!B:B,COUNTA('competitors data'!B:B)-5),"#,##0")&amp;" (▲"&amp;TEXT((INDEX('competitors data'!B:B,COUNTA('competitors data'!B:B)-5)-INDEX('competitors data'!B:B,COUNTA('competitors data'!B:B)-6))/INDEX('competitors data'!B:B,COUNTA('competitors data'!B:B)-6),"0%")&amp;")"</f>
        <v>74,272 (▲2%)</v>
      </c>
      <c r="F4" s="165" t="str">
        <f>TEXT(INDEX('competitors data'!B:B,COUNTA('competitors data'!B:B)-4),"#,##0")&amp;" (▲"&amp;TEXT((INDEX('competitors data'!B:B,COUNTA('competitors data'!B:B)-4)-INDEX('competitors data'!B:B,COUNTA('competitors data'!B:B)-5))/INDEX('competitors data'!B:B,COUNTA('competitors data'!B:B)-5),"0%")&amp;")"</f>
        <v>79,860 (▲8%)</v>
      </c>
      <c r="G4" s="165" t="str">
        <f>TEXT(INDEX('competitors data'!B:B,COUNTA('competitors data'!B:B)-3),"#,##0")&amp;" (▲"&amp;TEXT((INDEX('competitors data'!B:B,COUNTA('competitors data'!B:B)-3)-INDEX('competitors data'!B:B,COUNTA('competitors data'!B:B)-4))/INDEX('competitors data'!B:B,COUNTA('competitors data'!B:B)-4),"0%")&amp;")"</f>
        <v>81,129 (▲2%)</v>
      </c>
      <c r="H4" s="165" t="str">
        <f>TEXT(INDEX('competitors data'!B:B,COUNTA('competitors data'!B:B)-2),"#,##0")&amp;" (▲"&amp;TEXT((INDEX('competitors data'!B:B,COUNTA('competitors data'!B:B)-2)-INDEX('competitors data'!B:B,COUNTA('competitors data'!B:B)-3))/INDEX('competitors data'!B:B,COUNTA('competitors data'!B:B)-3),"0%")&amp;")"</f>
        <v>82,691 (▲2%)</v>
      </c>
      <c r="I4" s="165" t="str">
        <f>TEXT(INDEX('competitors data'!B:B,COUNTA('competitors data'!B:B)-1),"#,##0")&amp;" (▲"&amp;TEXT((INDEX('competitors data'!B:B,COUNTA('competitors data'!B:B)-1)-INDEX('competitors data'!B:B,COUNTA('competitors data'!B:B)-2))/INDEX('competitors data'!B:B,COUNTA('competitors data'!B:B)-2),"0%")&amp;")"</f>
        <v>85,219 (▲3%)</v>
      </c>
      <c r="J4" s="221" t="str">
        <f>TEXT(INDEX('competitors data'!B:B,COUNTA('competitors data'!B:B)),"#,##0")&amp;" (▲"&amp;TEXT((INDEX('competitors data'!B:B,COUNTA('competitors data'!B:B))-INDEX('competitors data'!B:B,COUNTA('competitors data'!B:B)-1))/INDEX('competitors data'!B:B,COUNTA('competitors data'!B:B)-1),"0%")&amp;")"</f>
        <v>86,481 (▲1%)</v>
      </c>
      <c r="K4" s="87"/>
      <c r="L4" s="87"/>
      <c r="M4" s="85"/>
      <c r="N4" s="122">
        <f>INDEX('competitors data'!B:B,COUNTA('competitors data'!B:B))-INDEX('competitors data'!B:B,COUNTA('competitors data'!B:B)-1)</f>
        <v>1262</v>
      </c>
    </row>
    <row r="5" spans="2:14">
      <c r="B5" s="92">
        <v>2</v>
      </c>
      <c r="C5" s="165" t="s">
        <v>1050</v>
      </c>
      <c r="D5" s="165" t="str">
        <f>TEXT(INDEX('competitors data'!C:C,COUNTA('competitors data'!C:C)-6),"#,##0")&amp;" (▲"&amp;TEXT((INDEX('competitors data'!C:C,COUNTA('competitors data'!C:C)-6)-INDEX('competitors data'!C:C,COUNTA('competitors data'!C:C)-7))/INDEX('competitors data'!C:C,COUNTA('competitors data'!C:C)-7),"0%")&amp;")"</f>
        <v>49,683 (▲2%)</v>
      </c>
      <c r="E5" s="165" t="str">
        <f>TEXT(INDEX('competitors data'!C:C,COUNTA('competitors data'!C:C)-5),"#,##0")&amp;" (▲"&amp;TEXT((INDEX('competitors data'!C:C,COUNTA('competitors data'!C:C)-5)-INDEX('competitors data'!C:C,COUNTA('competitors data'!C:C)-6))/INDEX('competitors data'!C:C,COUNTA('competitors data'!C:C)-6),"0%")&amp;")"</f>
        <v>50,218 (▲1%)</v>
      </c>
      <c r="F5" s="165" t="str">
        <f>TEXT(INDEX('competitors data'!C:C,COUNTA('competitors data'!C:C)-4),"#,##0")&amp;" (▲"&amp;TEXT((INDEX('competitors data'!C:C,COUNTA('competitors data'!C:C)-4)-INDEX('competitors data'!C:C,COUNTA('competitors data'!C:C)-5))/INDEX('competitors data'!C:C,COUNTA('competitors data'!C:C)-5),"0%")&amp;")"</f>
        <v>51,507 (▲3%)</v>
      </c>
      <c r="G5" s="165" t="str">
        <f>TEXT(INDEX('competitors data'!C:C,COUNTA('competitors data'!C:C)-3),"#,##0")&amp;" (▲"&amp;TEXT((INDEX('competitors data'!C:C,COUNTA('competitors data'!C:C)-3)-INDEX('competitors data'!C:C,COUNTA('competitors data'!C:C)-4))/INDEX('competitors data'!C:C,COUNTA('competitors data'!C:C)-4),"0%")&amp;")"</f>
        <v>52,214 (▲1%)</v>
      </c>
      <c r="H5" s="165" t="str">
        <f>TEXT(INDEX('competitors data'!C:C,COUNTA('competitors data'!C:C)-2),"#,##0")&amp;" (▲"&amp;TEXT((INDEX('competitors data'!C:C,COUNTA('competitors data'!C:C)-2)-INDEX('competitors data'!C:C,COUNTA('competitors data'!C:C)-3))/INDEX('competitors data'!C:C,COUNTA('competitors data'!C:C)-3),"0%")&amp;")"</f>
        <v>53,033 (▲2%)</v>
      </c>
      <c r="I5" s="165" t="str">
        <f>TEXT(INDEX('competitors data'!C:C,COUNTA('competitors data'!C:C)-1),"#,##0")&amp;" (▲"&amp;TEXT((INDEX('competitors data'!C:C,COUNTA('competitors data'!C:C)-1)-INDEX('competitors data'!C:C,COUNTA('competitors data'!C:C)-2))/INDEX('competitors data'!C:C,COUNTA('competitors data'!C:C)-2),"0%")&amp;")"</f>
        <v>53,963 (▲2%)</v>
      </c>
      <c r="J5" s="221" t="str">
        <f>TEXT(INDEX('competitors data'!C:C,COUNTA('competitors data'!C:C)),"#,##0")&amp;" (▲"&amp;TEXT((INDEX('competitors data'!C:C,COUNTA('competitors data'!C:C))-INDEX('competitors data'!C:C,COUNTA('competitors data'!C:C)-1))/INDEX('competitors data'!C:C,COUNTA('competitors data'!C:C)-1),"0%")&amp;")"</f>
        <v>54,954 (▲2%)</v>
      </c>
      <c r="K5" s="87"/>
      <c r="L5" s="87"/>
      <c r="M5" s="85"/>
      <c r="N5" s="122">
        <f>INDEX('competitors data'!C:C,COUNTA('competitors data'!C:C))-INDEX('competitors data'!C:C,COUNTA('competitors data'!C:C)-1)</f>
        <v>991</v>
      </c>
    </row>
    <row r="6" spans="2:14">
      <c r="B6" s="93">
        <v>3</v>
      </c>
      <c r="C6" s="222" t="s">
        <v>1051</v>
      </c>
      <c r="D6" s="222" t="str">
        <f>TEXT(INDEX('competitors data'!D:D,COUNTA('competitors data'!D:D)-6),"#,##0")&amp;" (▲"&amp;TEXT((INDEX('competitors data'!D:D,COUNTA('competitors data'!D:D)-6)-INDEX('competitors data'!D:D,COUNTA('competitors data'!D:D)-7))/INDEX('competitors data'!D:D,COUNTA('competitors data'!D:D)-7),"0%")&amp;")"</f>
        <v>39,140 (▲3%)</v>
      </c>
      <c r="E6" s="222" t="str">
        <f>TEXT(INDEX('competitors data'!D:D,COUNTA('competitors data'!D:D)-5),"#,##0")&amp;" (▲"&amp;TEXT((INDEX('competitors data'!D:D,COUNTA('competitors data'!D:D)-5)-INDEX('competitors data'!D:D,COUNTA('competitors data'!D:D)-6))/INDEX('competitors data'!D:D,COUNTA('competitors data'!D:D)-6),"0%")&amp;")"</f>
        <v>39,750 (▲2%)</v>
      </c>
      <c r="F6" s="222" t="str">
        <f>TEXT(INDEX('competitors data'!D:D,COUNTA('competitors data'!D:D)-4),"#,##0")&amp;" (▲"&amp;TEXT((INDEX('competitors data'!D:D,COUNTA('competitors data'!D:D)-4)-INDEX('competitors data'!D:D,COUNTA('competitors data'!D:D)-5))/INDEX('competitors data'!D:D,COUNTA('competitors data'!D:D)-5),"0%")&amp;")"</f>
        <v>41,606 (▲5%)</v>
      </c>
      <c r="G6" s="222" t="str">
        <f>TEXT(INDEX('competitors data'!D:D,COUNTA('competitors data'!D:D)-3),"#,##0")&amp;" (▲"&amp;TEXT((INDEX('competitors data'!D:D,COUNTA('competitors data'!D:D)-3)-INDEX('competitors data'!D:D,COUNTA('competitors data'!D:D)-4))/INDEX('competitors data'!D:D,COUNTA('competitors data'!D:D)-4),"0%")&amp;")"</f>
        <v>43,036 (▲3%)</v>
      </c>
      <c r="H6" s="222" t="str">
        <f>TEXT(INDEX('competitors data'!D:D,COUNTA('competitors data'!D:D)-2),"#,##0")&amp;" (▲"&amp;TEXT((INDEX('competitors data'!D:D,COUNTA('competitors data'!D:D)-2)-INDEX('competitors data'!D:D,COUNTA('competitors data'!D:D)-3))/INDEX('competitors data'!D:D,COUNTA('competitors data'!D:D)-3),"0%")&amp;")"</f>
        <v>44,914 (▲4%)</v>
      </c>
      <c r="I6" s="222" t="str">
        <f>TEXT(INDEX('competitors data'!D:D,COUNTA('competitors data'!D:D)-1),"#,##0")&amp;" (▲"&amp;TEXT((INDEX('competitors data'!D:D,COUNTA('competitors data'!D:D)-1)-INDEX('competitors data'!D:D,COUNTA('competitors data'!D:D)-2))/INDEX('competitors data'!D:D,COUNTA('competitors data'!D:D)-2),"0%")&amp;")"</f>
        <v>47,307 (▲5%)</v>
      </c>
      <c r="J6" s="223" t="str">
        <f>TEXT(INDEX('competitors data'!D:D,COUNTA('competitors data'!D:D)),"#,##0")&amp;" (▲"&amp;TEXT((INDEX('competitors data'!D:D,COUNTA('competitors data'!D:D))-INDEX('competitors data'!D:D,COUNTA('competitors data'!D:D)-1))/INDEX('competitors data'!D:D,COUNTA('competitors data'!D:D)-1),"0%")&amp;")"</f>
        <v>49,893 (▲5%)</v>
      </c>
      <c r="K6" s="89"/>
      <c r="L6" s="87"/>
      <c r="M6" s="86"/>
      <c r="N6" s="122">
        <f>INDEX('competitors data'!D:D,COUNTA('competitors data'!D:D))-INDEX('competitors data'!D:D,COUNTA('competitors data'!D:D)-1)</f>
        <v>2586</v>
      </c>
    </row>
    <row r="7" spans="2:14">
      <c r="B7" s="92">
        <v>4</v>
      </c>
      <c r="C7" s="165" t="s">
        <v>1052</v>
      </c>
      <c r="D7" s="165" t="str">
        <f>TEXT(INDEX('competitors data'!E:E,COUNTA('competitors data'!E:E)-6),"#,##0")&amp;" (▲"&amp;TEXT((INDEX('competitors data'!E:E,COUNTA('competitors data'!E:E)-6)-INDEX('competitors data'!E:E,COUNTA('competitors data'!E:E)-7))/INDEX('competitors data'!E:E,COUNTA('competitors data'!E:E)-7),"0%")&amp;")"</f>
        <v>36,903 (▲2%)</v>
      </c>
      <c r="E7" s="165" t="str">
        <f>TEXT(INDEX('competitors data'!E:E,COUNTA('competitors data'!E:E)-5),"#,##0")&amp;" (▲"&amp;TEXT((INDEX('competitors data'!E:E,COUNTA('competitors data'!E:E)-5)-INDEX('competitors data'!E:E,COUNTA('competitors data'!E:E)-6))/INDEX('competitors data'!E:E,COUNTA('competitors data'!E:E)-6),"0%")&amp;")"</f>
        <v>37,404 (▲1%)</v>
      </c>
      <c r="F7" s="165" t="str">
        <f>TEXT(INDEX('competitors data'!E:E,COUNTA('competitors data'!E:E)-4),"#,##0")&amp;" (▲"&amp;TEXT((INDEX('competitors data'!E:E,COUNTA('competitors data'!E:E)-4)-INDEX('competitors data'!E:E,COUNTA('competitors data'!E:E)-5))/INDEX('competitors data'!E:E,COUNTA('competitors data'!E:E)-5),"0%")&amp;")"</f>
        <v>37,838 (▲1%)</v>
      </c>
      <c r="G7" s="165" t="str">
        <f>TEXT(INDEX('competitors data'!E:E,COUNTA('competitors data'!E:E)-3),"#,##0")&amp;" (▲"&amp;TEXT((INDEX('competitors data'!E:E,COUNTA('competitors data'!E:E)-3)-INDEX('competitors data'!E:E,COUNTA('competitors data'!E:E)-4))/INDEX('competitors data'!E:E,COUNTA('competitors data'!E:E)-4),"0%")&amp;")"</f>
        <v>38,200 (▲1%)</v>
      </c>
      <c r="H7" s="165" t="str">
        <f>TEXT(INDEX('competitors data'!E:E,COUNTA('competitors data'!E:E)-2),"#,##0")&amp;" (▲"&amp;TEXT((INDEX('competitors data'!E:E,COUNTA('competitors data'!E:E)-2)-INDEX('competitors data'!E:E,COUNTA('competitors data'!E:E)-3))/INDEX('competitors data'!E:E,COUNTA('competitors data'!E:E)-3),"0%")&amp;")"</f>
        <v>38,590 (▲1%)</v>
      </c>
      <c r="I7" s="165" t="str">
        <f>TEXT(INDEX('competitors data'!E:E,COUNTA('competitors data'!E:E)-1),"#,##0")&amp;" (▲"&amp;TEXT((INDEX('competitors data'!E:E,COUNTA('competitors data'!E:E)-1)-INDEX('competitors data'!E:E,COUNTA('competitors data'!E:E)-2))/INDEX('competitors data'!E:E,COUNTA('competitors data'!E:E)-2),"0%")&amp;")"</f>
        <v>39,167 (▲1%)</v>
      </c>
      <c r="J7" s="221" t="str">
        <f>TEXT(INDEX('competitors data'!E:E,COUNTA('competitors data'!E:E)),"#,##0")&amp;" (▲"&amp;TEXT((INDEX('competitors data'!E:E,COUNTA('competitors data'!E:E))-INDEX('competitors data'!E:E,COUNTA('competitors data'!E:E)-1))/INDEX('competitors data'!E:E,COUNTA('competitors data'!E:E)-1),"0%")&amp;")"</f>
        <v>39,892 (▲2%)</v>
      </c>
      <c r="K7" s="87"/>
      <c r="L7" s="87"/>
      <c r="M7" s="85"/>
      <c r="N7" s="122">
        <f>INDEX('competitors data'!E:E,COUNTA('competitors data'!E:E))-INDEX('competitors data'!E:E,COUNTA('competitors data'!E:E)-1)</f>
        <v>725</v>
      </c>
    </row>
    <row r="8" spans="2:14">
      <c r="B8" s="92">
        <v>5</v>
      </c>
      <c r="C8" s="165" t="s">
        <v>1053</v>
      </c>
      <c r="D8" s="165" t="str">
        <f>TEXT(INDEX('competitors data'!F:F,COUNTA('competitors data'!F:F)-6),"#,##0")&amp;" (▲"&amp;TEXT((INDEX('competitors data'!F:F,COUNTA('competitors data'!F:F)-6)-INDEX('competitors data'!F:F,COUNTA('competitors data'!F:F)-7))/INDEX('competitors data'!F:F,COUNTA('competitors data'!F:F)-7),"0%")&amp;")"</f>
        <v>30,735 (▲6%)</v>
      </c>
      <c r="E8" s="165" t="str">
        <f>TEXT(INDEX('competitors data'!F:F,COUNTA('competitors data'!F:F)-5),"#,##0")&amp;" (▲"&amp;TEXT((INDEX('competitors data'!F:F,COUNTA('competitors data'!F:F)-5)-INDEX('competitors data'!F:F,COUNTA('competitors data'!F:F)-6))/INDEX('competitors data'!F:F,COUNTA('competitors data'!F:F)-6),"0%")&amp;")"</f>
        <v>31,438 (▲2%)</v>
      </c>
      <c r="F8" s="165" t="str">
        <f>TEXT(INDEX('competitors data'!F:F,COUNTA('competitors data'!F:F)-4),"#,##0")&amp;" (▲"&amp;TEXT((INDEX('competitors data'!F:F,COUNTA('competitors data'!F:F)-4)-INDEX('competitors data'!F:F,COUNTA('competitors data'!F:F)-5))/INDEX('competitors data'!F:F,COUNTA('competitors data'!F:F)-5),"0%")&amp;")"</f>
        <v>33,280 (▲6%)</v>
      </c>
      <c r="G8" s="165" t="str">
        <f>TEXT(INDEX('competitors data'!F:F,COUNTA('competitors data'!F:F)-3),"#,##0")&amp;" (▲"&amp;TEXT((INDEX('competitors data'!F:F,COUNTA('competitors data'!F:F)-3)-INDEX('competitors data'!F:F,COUNTA('competitors data'!F:F)-4))/INDEX('competitors data'!F:F,COUNTA('competitors data'!F:F)-4),"0%")&amp;")"</f>
        <v>34,743 (▲4%)</v>
      </c>
      <c r="H8" s="165" t="str">
        <f>TEXT(INDEX('competitors data'!F:F,COUNTA('competitors data'!F:F)-2),"#,##0")&amp;" (▲"&amp;TEXT((INDEX('competitors data'!F:F,COUNTA('competitors data'!F:F)-2)-INDEX('competitors data'!F:F,COUNTA('competitors data'!F:F)-3))/INDEX('competitors data'!F:F,COUNTA('competitors data'!F:F)-3),"0%")&amp;")"</f>
        <v>36,054 (▲4%)</v>
      </c>
      <c r="I8" s="165" t="str">
        <f>TEXT(INDEX('competitors data'!F:F,COUNTA('competitors data'!F:F)-1),"#,##0")&amp;" (▲"&amp;TEXT((INDEX('competitors data'!F:F,COUNTA('competitors data'!F:F)-1)-INDEX('competitors data'!F:F,COUNTA('competitors data'!F:F)-2))/INDEX('competitors data'!F:F,COUNTA('competitors data'!F:F)-2),"0%")&amp;")"</f>
        <v>37,650 (▲4%)</v>
      </c>
      <c r="J8" s="221" t="str">
        <f>TEXT(INDEX('competitors data'!F:F,COUNTA('competitors data'!F:F)),"#,##0")&amp;" (▲"&amp;TEXT((INDEX('competitors data'!F:F,COUNTA('competitors data'!F:F))-INDEX('competitors data'!F:F,COUNTA('competitors data'!F:F)-1))/INDEX('competitors data'!F:F,COUNTA('competitors data'!F:F)-1),"0%")&amp;")"</f>
        <v>39,378 (▲5%)</v>
      </c>
      <c r="K8" s="87"/>
      <c r="L8" s="87"/>
      <c r="M8" s="85"/>
      <c r="N8" s="122">
        <f>INDEX('competitors data'!F:F,COUNTA('competitors data'!F:F))-INDEX('competitors data'!F:F,COUNTA('competitors data'!F:F)-1)</f>
        <v>1728</v>
      </c>
    </row>
    <row r="9" spans="2:14">
      <c r="B9" s="92">
        <v>6</v>
      </c>
      <c r="C9" s="165" t="s">
        <v>1054</v>
      </c>
      <c r="D9" s="165" t="str">
        <f>TEXT(INDEX('competitors data'!G:G,COUNTA('competitors data'!G:G)-6),"#,##0")&amp;" (▲"&amp;TEXT((INDEX('competitors data'!G:G,COUNTA('competitors data'!G:G)-6)-INDEX('competitors data'!G:G,COUNTA('competitors data'!G:G)-7))/INDEX('competitors data'!G:G,COUNTA('competitors data'!G:G)-7),"0%")&amp;")"</f>
        <v>19,011 (▲5%)</v>
      </c>
      <c r="E9" s="165" t="str">
        <f>TEXT(INDEX('competitors data'!G:G,COUNTA('competitors data'!G:G)-5),"#,##0")&amp;" (▲"&amp;TEXT((INDEX('competitors data'!G:G,COUNTA('competitors data'!G:G)-5)-INDEX('competitors data'!G:G,COUNTA('competitors data'!G:G)-6))/INDEX('competitors data'!G:G,COUNTA('competitors data'!G:G)-6),"0%")&amp;")"</f>
        <v>19,886 (▲5%)</v>
      </c>
      <c r="F9" s="165" t="str">
        <f>TEXT(INDEX('competitors data'!G:G,COUNTA('competitors data'!G:G)-4),"#,##0")&amp;" (▲"&amp;TEXT((INDEX('competitors data'!G:G,COUNTA('competitors data'!G:G)-4)-INDEX('competitors data'!G:G,COUNTA('competitors data'!G:G)-5))/INDEX('competitors data'!G:G,COUNTA('competitors data'!G:G)-5),"0%")&amp;")"</f>
        <v>20,431 (▲3%)</v>
      </c>
      <c r="G9" s="165" t="str">
        <f>TEXT(INDEX('competitors data'!G:G,COUNTA('competitors data'!G:G)-3),"#,##0")&amp;" (▲"&amp;TEXT((INDEX('competitors data'!G:G,COUNTA('competitors data'!G:G)-3)-INDEX('competitors data'!G:G,COUNTA('competitors data'!G:G)-4))/INDEX('competitors data'!G:G,COUNTA('competitors data'!G:G)-4),"0%")&amp;")"</f>
        <v>20,909 (▲2%)</v>
      </c>
      <c r="H9" s="165" t="str">
        <f>TEXT(INDEX('competitors data'!G:G,COUNTA('competitors data'!G:G)-2),"#,##0")&amp;" (▲"&amp;TEXT((INDEX('competitors data'!G:G,COUNTA('competitors data'!G:G)-2)-INDEX('competitors data'!G:G,COUNTA('competitors data'!G:G)-3))/INDEX('competitors data'!G:G,COUNTA('competitors data'!G:G)-3),"0%")&amp;")"</f>
        <v>21,600 (▲3%)</v>
      </c>
      <c r="I9" s="165" t="str">
        <f>TEXT(INDEX('competitors data'!G:G,COUNTA('competitors data'!G:G)-1),"#,##0")&amp;" (▲"&amp;TEXT((INDEX('competitors data'!G:G,COUNTA('competitors data'!G:G)-1)-INDEX('competitors data'!G:G,COUNTA('competitors data'!G:G)-2))/INDEX('competitors data'!G:G,COUNTA('competitors data'!G:G)-2),"0%")&amp;")"</f>
        <v>22,469 (▲4%)</v>
      </c>
      <c r="J9" s="221" t="str">
        <f>TEXT(INDEX('competitors data'!G:G,COUNTA('competitors data'!G:G)),"#,##0")&amp;" (▲"&amp;TEXT((INDEX('competitors data'!G:G,COUNTA('competitors data'!G:G))-INDEX('competitors data'!G:G,COUNTA('competitors data'!G:G)-1))/INDEX('competitors data'!G:G,COUNTA('competitors data'!G:G)-1),"0%")&amp;")"</f>
        <v>23,128 (▲3%)</v>
      </c>
      <c r="K9" s="87"/>
      <c r="L9" s="87"/>
      <c r="M9" s="85"/>
      <c r="N9" s="122">
        <f>INDEX('competitors data'!G:G,COUNTA('competitors data'!G:G))-INDEX('competitors data'!G:G,COUNTA('competitors data'!G:G)-1)</f>
        <v>659</v>
      </c>
    </row>
    <row r="10" spans="2:14">
      <c r="B10" s="92">
        <v>7</v>
      </c>
      <c r="C10" s="165" t="s">
        <v>1055</v>
      </c>
      <c r="D10" s="165" t="str">
        <f>TEXT(INDEX('competitors data'!H:H,COUNTA('competitors data'!H:H)-6),"#,##0")&amp;" (▲"&amp;TEXT((INDEX('competitors data'!H:H,COUNTA('competitors data'!H:H)-6)-INDEX('competitors data'!H:H,COUNTA('competitors data'!H:H)-7))/INDEX('competitors data'!H:H,COUNTA('competitors data'!H:H)-7),"0%")&amp;")"</f>
        <v>12,787 (▲1%)</v>
      </c>
      <c r="E10" s="165" t="str">
        <f>TEXT(INDEX('competitors data'!H:H,COUNTA('competitors data'!H:H)-5),"#,##0")&amp;" (▲"&amp;TEXT((INDEX('competitors data'!H:H,COUNTA('competitors data'!H:H)-5)-INDEX('competitors data'!H:H,COUNTA('competitors data'!H:H)-6))/INDEX('competitors data'!H:H,COUNTA('competitors data'!H:H)-6),"0%")&amp;")"</f>
        <v>12,893 (▲1%)</v>
      </c>
      <c r="F10" s="165" t="str">
        <f>TEXT(INDEX('competitors data'!H:H,COUNTA('competitors data'!H:H)-4),"#,##0")&amp;" (▲"&amp;TEXT((INDEX('competitors data'!H:H,COUNTA('competitors data'!H:H)-4)-INDEX('competitors data'!H:H,COUNTA('competitors data'!H:H)-5))/INDEX('competitors data'!H:H,COUNTA('competitors data'!H:H)-5),"0%")&amp;")"</f>
        <v>13,007 (▲1%)</v>
      </c>
      <c r="G10" s="165" t="str">
        <f>TEXT(INDEX('competitors data'!H:H,COUNTA('competitors data'!H:H)-3),"#,##0")&amp;" (▲"&amp;TEXT((INDEX('competitors data'!H:H,COUNTA('competitors data'!H:H)-3)-INDEX('competitors data'!H:H,COUNTA('competitors data'!H:H)-4))/INDEX('competitors data'!H:H,COUNTA('competitors data'!H:H)-4),"0%")&amp;")"</f>
        <v>13,076 (▲1%)</v>
      </c>
      <c r="H10" s="165" t="str">
        <f>TEXT(INDEX('competitors data'!H:H,COUNTA('competitors data'!H:H)-2),"#,##0")&amp;" (▲"&amp;TEXT((INDEX('competitors data'!H:H,COUNTA('competitors data'!H:H)-2)-INDEX('competitors data'!H:H,COUNTA('competitors data'!H:H)-3))/INDEX('competitors data'!H:H,COUNTA('competitors data'!H:H)-3),"0%")&amp;")"</f>
        <v>13,171 (▲1%)</v>
      </c>
      <c r="I10" s="165" t="str">
        <f>TEXT(INDEX('competitors data'!H:H,COUNTA('competitors data'!H:H)-1),"#,##0")&amp;" (▲"&amp;TEXT((INDEX('competitors data'!H:H,COUNTA('competitors data'!H:H)-1)-INDEX('competitors data'!H:H,COUNTA('competitors data'!H:H)-2))/INDEX('competitors data'!H:H,COUNTA('competitors data'!H:H)-2),"0%")&amp;")"</f>
        <v>13,252 (▲1%)</v>
      </c>
      <c r="J10" s="221" t="str">
        <f>TEXT(INDEX('competitors data'!H:H,COUNTA('competitors data'!H:H)),"#,##0")&amp;" (▲"&amp;TEXT((INDEX('competitors data'!H:H,COUNTA('competitors data'!H:H))-INDEX('competitors data'!H:H,COUNTA('competitors data'!H:H)-1))/INDEX('competitors data'!H:H,COUNTA('competitors data'!H:H)-1),"0%")&amp;")"</f>
        <v>13,339 (▲1%)</v>
      </c>
      <c r="K10" s="87"/>
      <c r="L10" s="87"/>
      <c r="M10" s="85"/>
      <c r="N10" s="122">
        <f>INDEX('competitors data'!H:H,COUNTA('competitors data'!H:H))-INDEX('competitors data'!H:H,COUNTA('competitors data'!H:H)-1)</f>
        <v>87</v>
      </c>
    </row>
    <row r="11" spans="2:14">
      <c r="B11" s="92">
        <v>8</v>
      </c>
      <c r="C11" s="165" t="s">
        <v>1056</v>
      </c>
      <c r="D11" s="165" t="str">
        <f>TEXT(INDEX('competitors data'!I:I,COUNTA('competitors data'!I:I)-6),"#,##0")&amp;" (▲"&amp;TEXT((INDEX('competitors data'!I:I,COUNTA('competitors data'!I:I)-6)-INDEX('competitors data'!I:I,COUNTA('competitors data'!I:I)-7))/INDEX('competitors data'!I:I,COUNTA('competitors data'!I:I)-7),"0%")&amp;")"</f>
        <v>7,518 (▲1%)</v>
      </c>
      <c r="E11" s="165" t="str">
        <f>TEXT(INDEX('competitors data'!I:I,COUNTA('competitors data'!I:I)-5),"#,##0")&amp;" (▲"&amp;TEXT((INDEX('competitors data'!I:I,COUNTA('competitors data'!I:I)-5)-INDEX('competitors data'!I:I,COUNTA('competitors data'!I:I)-6))/INDEX('competitors data'!I:I,COUNTA('competitors data'!I:I)-6),"0%")&amp;")"</f>
        <v>7,579 (▲1%)</v>
      </c>
      <c r="F11" s="165" t="str">
        <f>TEXT(INDEX('competitors data'!I:I,COUNTA('competitors data'!I:I)-4),"#,##0")&amp;" (▲"&amp;TEXT((INDEX('competitors data'!I:I,COUNTA('competitors data'!I:I)-4)-INDEX('competitors data'!I:I,COUNTA('competitors data'!I:I)-5))/INDEX('competitors data'!I:I,COUNTA('competitors data'!I:I)-5),"0%")&amp;")"</f>
        <v>7,692 (▲1%)</v>
      </c>
      <c r="G11" s="165" t="str">
        <f>TEXT(INDEX('competitors data'!I:I,COUNTA('competitors data'!I:I)-3),"#,##0")&amp;" (▲"&amp;TEXT((INDEX('competitors data'!I:I,COUNTA('competitors data'!I:I)-3)-INDEX('competitors data'!I:I,COUNTA('competitors data'!I:I)-4))/INDEX('competitors data'!I:I,COUNTA('competitors data'!I:I)-4),"0%")&amp;")"</f>
        <v>7,726 (▲0%)</v>
      </c>
      <c r="H11" s="165" t="str">
        <f>TEXT(INDEX('competitors data'!I:I,COUNTA('competitors data'!I:I)-2),"#,##0")&amp;" (▲"&amp;TEXT((INDEX('competitors data'!I:I,COUNTA('competitors data'!I:I)-2)-INDEX('competitors data'!I:I,COUNTA('competitors data'!I:I)-3))/INDEX('competitors data'!I:I,COUNTA('competitors data'!I:I)-3),"0%")&amp;")"</f>
        <v>7,772 (▲1%)</v>
      </c>
      <c r="I11" s="165" t="str">
        <f>TEXT(INDEX('competitors data'!I:I,COUNTA('competitors data'!I:I)-1),"#,##0")&amp;" (▲"&amp;TEXT((INDEX('competitors data'!I:I,COUNTA('competitors data'!I:I)-1)-INDEX('competitors data'!I:I,COUNTA('competitors data'!I:I)-2))/INDEX('competitors data'!I:I,COUNTA('competitors data'!I:I)-2),"0%")&amp;")"</f>
        <v>7,831 (▲1%)</v>
      </c>
      <c r="J11" s="221" t="str">
        <f>TEXT(INDEX('competitors data'!I:I,COUNTA('competitors data'!I:I)),"#,##0")&amp;" (▲"&amp;TEXT((INDEX('competitors data'!I:I,COUNTA('competitors data'!I:I))-INDEX('competitors data'!I:I,COUNTA('competitors data'!I:I)-1))/INDEX('competitors data'!I:I,COUNTA('competitors data'!I:I)-1),"0%")&amp;")"</f>
        <v>7,902 (▲1%)</v>
      </c>
      <c r="K11" s="87"/>
      <c r="L11" s="87"/>
      <c r="M11" s="85"/>
      <c r="N11" s="122">
        <f>INDEX('competitors data'!I:I,COUNTA('competitors data'!I:I))-INDEX('competitors data'!I:I,COUNTA('competitors data'!I:I)-1)</f>
        <v>71</v>
      </c>
    </row>
    <row r="12" spans="2:14">
      <c r="B12" s="92">
        <v>9</v>
      </c>
      <c r="C12" s="165" t="s">
        <v>1057</v>
      </c>
      <c r="D12" s="165" t="str">
        <f>TEXT(INDEX('competitors data'!J:J,COUNTA('competitors data'!J:J)-6),"#,##0")&amp;" (▲"&amp;TEXT((INDEX('competitors data'!J:J,COUNTA('competitors data'!J:J)-6)-INDEX('competitors data'!J:J,COUNTA('competitors data'!J:J)-7))/INDEX('competitors data'!J:J,COUNTA('competitors data'!J:J)-7),"0%")&amp;")"</f>
        <v>6,532 (▲5%)</v>
      </c>
      <c r="E12" s="165" t="str">
        <f>TEXT(INDEX('competitors data'!J:J,COUNTA('competitors data'!J:J)-5),"#,##0")&amp;" (▲"&amp;TEXT((INDEX('competitors data'!J:J,COUNTA('competitors data'!J:J)-5)-INDEX('competitors data'!J:J,COUNTA('competitors data'!J:J)-6))/INDEX('competitors data'!J:J,COUNTA('competitors data'!J:J)-6),"0%")&amp;")"</f>
        <v>6,697 (▲3%)</v>
      </c>
      <c r="F12" s="165" t="str">
        <f>TEXT(INDEX('competitors data'!J:J,COUNTA('competitors data'!J:J)-4),"#,##0")&amp;" (▲"&amp;TEXT((INDEX('competitors data'!J:J,COUNTA('competitors data'!J:J)-4)-INDEX('competitors data'!J:J,COUNTA('competitors data'!J:J)-5))/INDEX('competitors data'!J:J,COUNTA('competitors data'!J:J)-5),"0%")&amp;")"</f>
        <v>6,897 (▲3%)</v>
      </c>
      <c r="G12" s="165" t="str">
        <f>TEXT(INDEX('competitors data'!J:J,COUNTA('competitors data'!J:J)-3),"#,##0")&amp;" (▲"&amp;TEXT((INDEX('competitors data'!J:J,COUNTA('competitors data'!J:J)-3)-INDEX('competitors data'!J:J,COUNTA('competitors data'!J:J)-4))/INDEX('competitors data'!J:J,COUNTA('competitors data'!J:J)-4),"0%")&amp;")"</f>
        <v>7,004 (▲2%)</v>
      </c>
      <c r="H12" s="165" t="str">
        <f>TEXT(INDEX('competitors data'!J:J,COUNTA('competitors data'!J:J)-2),"#,##0")&amp;" (▲"&amp;TEXT((INDEX('competitors data'!J:J,COUNTA('competitors data'!J:J)-2)-INDEX('competitors data'!J:J,COUNTA('competitors data'!J:J)-3))/INDEX('competitors data'!J:J,COUNTA('competitors data'!J:J)-3),"0%")&amp;")"</f>
        <v>7,158 (▲2%)</v>
      </c>
      <c r="I12" s="165" t="str">
        <f>TEXT(INDEX('competitors data'!J:J,COUNTA('competitors data'!J:J)-1),"#,##0")&amp;" (▲"&amp;TEXT((INDEX('competitors data'!J:J,COUNTA('competitors data'!J:J)-1)-INDEX('competitors data'!J:J,COUNTA('competitors data'!J:J)-2))/INDEX('competitors data'!J:J,COUNTA('competitors data'!J:J)-2),"0%")&amp;")"</f>
        <v>7,299 (▲2%)</v>
      </c>
      <c r="J12" s="221" t="str">
        <f>TEXT(INDEX('competitors data'!J:J,COUNTA('competitors data'!J:J)),"#,##0")&amp;" (▲"&amp;TEXT((INDEX('competitors data'!J:J,COUNTA('competitors data'!J:J))-INDEX('competitors data'!J:J,COUNTA('competitors data'!J:J)-1))/INDEX('competitors data'!J:J,COUNTA('competitors data'!J:J)-1),"0%")&amp;")"</f>
        <v>7,530 (▲3%)</v>
      </c>
      <c r="K12" s="87"/>
      <c r="L12" s="87"/>
      <c r="M12" s="85"/>
      <c r="N12" s="122">
        <f>INDEX('competitors data'!J:J,COUNTA('competitors data'!J:J))-INDEX('competitors data'!J:J,COUNTA('competitors data'!J:J)-1)</f>
        <v>231</v>
      </c>
    </row>
    <row r="13" spans="2:14" ht="18" thickBot="1">
      <c r="B13" s="94">
        <v>10</v>
      </c>
      <c r="C13" s="224" t="s">
        <v>1058</v>
      </c>
      <c r="D13" s="224" t="str">
        <f>TEXT(INDEX('competitors data'!K:K,COUNTA('competitors data'!K:K)-6),"#,##0")&amp;" (▲"&amp;TEXT((INDEX('competitors data'!K:K,COUNTA('competitors data'!K:K)-6)-INDEX('competitors data'!K:K,COUNTA('competitors data'!K:K)-7))/INDEX('competitors data'!K:K,COUNTA('competitors data'!K:K)-7),"0%")&amp;")"</f>
        <v>4,057 (▲1%)</v>
      </c>
      <c r="E13" s="224" t="str">
        <f>TEXT(INDEX('competitors data'!K:K,COUNTA('competitors data'!K:K)-5),"#,##0")&amp;" (▲"&amp;TEXT((INDEX('competitors data'!K:K,COUNTA('competitors data'!K:K)-5)-INDEX('competitors data'!K:K,COUNTA('competitors data'!K:K)-6))/INDEX('competitors data'!K:K,COUNTA('competitors data'!K:K)-6),"0%")&amp;")"</f>
        <v>4,095 (▲1%)</v>
      </c>
      <c r="F13" s="224" t="str">
        <f>TEXT(INDEX('competitors data'!K:K,COUNTA('competitors data'!K:K)-4),"#,##0")&amp;" (▲"&amp;TEXT((INDEX('competitors data'!K:K,COUNTA('competitors data'!K:K)-4)-INDEX('competitors data'!K:K,COUNTA('competitors data'!K:K)-5))/INDEX('competitors data'!K:K,COUNTA('competitors data'!K:K)-5),"0%")&amp;")"</f>
        <v>4,127 (▲1%)</v>
      </c>
      <c r="G13" s="224" t="str">
        <f>TEXT(INDEX('competitors data'!K:K,COUNTA('competitors data'!K:K)-3),"#,##0")&amp;" (▲"&amp;TEXT((INDEX('competitors data'!K:K,COUNTA('competitors data'!K:K)-3)-INDEX('competitors data'!K:K,COUNTA('competitors data'!K:K)-4))/INDEX('competitors data'!K:K,COUNTA('competitors data'!K:K)-4),"0%")&amp;")"</f>
        <v>4,160 (▲1%)</v>
      </c>
      <c r="H13" s="224" t="str">
        <f>TEXT(INDEX('competitors data'!K:K,COUNTA('competitors data'!K:K)-2),"#,##0")&amp;" (▲"&amp;TEXT((INDEX('competitors data'!K:K,COUNTA('competitors data'!K:K)-2)-INDEX('competitors data'!K:K,COUNTA('competitors data'!K:K)-3))/INDEX('competitors data'!K:K,COUNTA('competitors data'!K:K)-3),"0%")&amp;")"</f>
        <v>4,197 (▲1%)</v>
      </c>
      <c r="I13" s="224" t="str">
        <f>TEXT(INDEX('competitors data'!K:K,COUNTA('competitors data'!K:K)-1),"#,##0")&amp;" (▲"&amp;TEXT((INDEX('competitors data'!K:K,COUNTA('competitors data'!K:K)-1)-INDEX('competitors data'!K:K,COUNTA('competitors data'!K:K)-2))/INDEX('competitors data'!K:K,COUNTA('competitors data'!K:K)-2),"0%")&amp;")"</f>
        <v>4,244 (▲1%)</v>
      </c>
      <c r="J13" s="225" t="str">
        <f>TEXT(INDEX('competitors data'!K:K,COUNTA('competitors data'!K:K)),"#,##0")&amp;" (▲"&amp;TEXT((INDEX('competitors data'!K:K,COUNTA('competitors data'!K:K))-INDEX('competitors data'!K:K,COUNTA('competitors data'!K:K)-1))/INDEX('competitors data'!K:K,COUNTA('competitors data'!K:K)-1),"0%")&amp;")"</f>
        <v>4,298 (▲1%)</v>
      </c>
      <c r="K13" s="87"/>
      <c r="L13" s="87"/>
      <c r="M13" s="87"/>
      <c r="N13" s="122">
        <f>INDEX('competitors data'!K:K,COUNTA('competitors data'!K:K))-INDEX('competitors data'!K:K,COUNTA('competitors data'!K:K)-1)</f>
        <v>54</v>
      </c>
    </row>
  </sheetData>
  <mergeCells count="1">
    <mergeCell ref="B2:J2"/>
  </mergeCells>
  <phoneticPr fontId="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N23"/>
  <sheetViews>
    <sheetView workbookViewId="0">
      <selection activeCell="N13" sqref="N13"/>
    </sheetView>
  </sheetViews>
  <sheetFormatPr defaultRowHeight="17.399999999999999"/>
  <cols>
    <col min="1" max="3" width="9.8984375" bestFit="1" customWidth="1"/>
    <col min="13" max="13" width="11.09765625" bestFit="1" customWidth="1"/>
    <col min="14" max="14" width="10.8984375" bestFit="1" customWidth="1"/>
  </cols>
  <sheetData>
    <row r="1" spans="1:14" ht="40.200000000000003" thickBot="1">
      <c r="A1" s="84"/>
      <c r="B1" s="95" t="s">
        <v>1049</v>
      </c>
      <c r="C1" s="95" t="s">
        <v>1050</v>
      </c>
      <c r="D1" s="95" t="s">
        <v>1051</v>
      </c>
      <c r="E1" s="95" t="s">
        <v>1052</v>
      </c>
      <c r="F1" s="95" t="s">
        <v>1053</v>
      </c>
      <c r="G1" s="95" t="s">
        <v>1054</v>
      </c>
      <c r="H1" s="95" t="s">
        <v>1055</v>
      </c>
      <c r="I1" s="95" t="s">
        <v>1056</v>
      </c>
      <c r="J1" s="95" t="s">
        <v>2249</v>
      </c>
      <c r="K1" s="95" t="s">
        <v>1058</v>
      </c>
    </row>
    <row r="2" spans="1:14" ht="18" thickBot="1">
      <c r="A2" s="137">
        <v>44682</v>
      </c>
      <c r="B2" s="138">
        <v>50979</v>
      </c>
      <c r="C2" s="138">
        <v>41999</v>
      </c>
      <c r="D2" s="138">
        <v>29281</v>
      </c>
      <c r="E2" s="138">
        <v>33588</v>
      </c>
      <c r="F2" s="138">
        <v>19927</v>
      </c>
      <c r="G2" s="138">
        <v>12111</v>
      </c>
      <c r="H2" s="138">
        <v>11581</v>
      </c>
      <c r="I2" s="138">
        <v>7036</v>
      </c>
      <c r="J2" s="138">
        <v>5059</v>
      </c>
      <c r="K2" s="138" t="s">
        <v>382</v>
      </c>
      <c r="M2" s="345" t="s">
        <v>1393</v>
      </c>
      <c r="N2" s="346"/>
    </row>
    <row r="3" spans="1:14" ht="18" thickBot="1">
      <c r="A3" s="137">
        <v>44713</v>
      </c>
      <c r="B3" s="138">
        <v>54099</v>
      </c>
      <c r="C3" s="138">
        <v>42262</v>
      </c>
      <c r="D3" s="138">
        <v>30893</v>
      </c>
      <c r="E3" s="138">
        <v>34001</v>
      </c>
      <c r="F3" s="138">
        <v>21250</v>
      </c>
      <c r="G3" s="138">
        <v>13130</v>
      </c>
      <c r="H3" s="138">
        <v>11825</v>
      </c>
      <c r="I3" s="138">
        <v>7093</v>
      </c>
      <c r="J3" s="138">
        <v>5213</v>
      </c>
      <c r="K3" s="138" t="s">
        <v>382</v>
      </c>
      <c r="M3" s="343">
        <v>45141</v>
      </c>
      <c r="N3" s="344">
        <v>0.75</v>
      </c>
    </row>
    <row r="4" spans="1:14">
      <c r="A4" s="137">
        <v>44743</v>
      </c>
      <c r="B4" s="138">
        <v>58086</v>
      </c>
      <c r="C4" s="138">
        <v>43199</v>
      </c>
      <c r="D4" s="138">
        <v>32285</v>
      </c>
      <c r="E4" s="138">
        <v>34381</v>
      </c>
      <c r="F4" s="138">
        <v>22304</v>
      </c>
      <c r="G4" s="138">
        <v>14208</v>
      </c>
      <c r="H4" s="138">
        <v>11967</v>
      </c>
      <c r="I4" s="138">
        <v>7128</v>
      </c>
      <c r="J4" s="138">
        <v>5505</v>
      </c>
      <c r="K4" s="138" t="s">
        <v>382</v>
      </c>
    </row>
    <row r="5" spans="1:14">
      <c r="A5" s="137">
        <v>44774</v>
      </c>
      <c r="B5" s="138">
        <v>63180</v>
      </c>
      <c r="C5" s="138">
        <v>44457</v>
      </c>
      <c r="D5" s="138">
        <v>33657</v>
      </c>
      <c r="E5" s="138">
        <v>34796</v>
      </c>
      <c r="F5" s="138">
        <v>23889</v>
      </c>
      <c r="G5" s="138">
        <v>15085</v>
      </c>
      <c r="H5" s="138">
        <v>12174</v>
      </c>
      <c r="I5" s="138">
        <v>7180</v>
      </c>
      <c r="J5" s="138">
        <v>5680</v>
      </c>
      <c r="K5" s="138">
        <v>3875</v>
      </c>
    </row>
    <row r="6" spans="1:14">
      <c r="A6" s="137">
        <v>44805</v>
      </c>
      <c r="B6" s="138">
        <v>67591</v>
      </c>
      <c r="C6" s="138">
        <v>45404</v>
      </c>
      <c r="D6" s="138">
        <v>34793</v>
      </c>
      <c r="E6" s="138">
        <v>35128</v>
      </c>
      <c r="F6" s="138">
        <v>25107</v>
      </c>
      <c r="G6" s="138">
        <v>15850</v>
      </c>
      <c r="H6" s="138">
        <v>12328</v>
      </c>
      <c r="I6" s="138">
        <v>7221</v>
      </c>
      <c r="J6" s="138">
        <v>5835</v>
      </c>
      <c r="K6" s="138">
        <v>3917</v>
      </c>
    </row>
    <row r="7" spans="1:14">
      <c r="A7" s="137">
        <v>44835</v>
      </c>
      <c r="B7" s="138">
        <v>70607</v>
      </c>
      <c r="C7" s="138">
        <v>46403</v>
      </c>
      <c r="D7" s="138">
        <v>36125</v>
      </c>
      <c r="E7" s="138">
        <v>35545</v>
      </c>
      <c r="F7" s="138">
        <v>26411</v>
      </c>
      <c r="G7" s="138">
        <v>16668</v>
      </c>
      <c r="H7" s="138">
        <v>12441</v>
      </c>
      <c r="I7" s="138">
        <v>7282</v>
      </c>
      <c r="J7" s="138">
        <v>5927</v>
      </c>
      <c r="K7" s="138">
        <v>3945</v>
      </c>
    </row>
    <row r="8" spans="1:14">
      <c r="A8" s="137">
        <v>44866</v>
      </c>
      <c r="B8" s="138">
        <v>71177</v>
      </c>
      <c r="C8" s="138">
        <v>47620</v>
      </c>
      <c r="D8" s="138">
        <v>36923</v>
      </c>
      <c r="E8" s="138">
        <v>35917</v>
      </c>
      <c r="F8" s="138">
        <v>27397</v>
      </c>
      <c r="G8" s="138">
        <v>17327</v>
      </c>
      <c r="H8" s="138">
        <v>12533</v>
      </c>
      <c r="I8" s="138">
        <v>7379</v>
      </c>
      <c r="J8" s="138">
        <v>6012</v>
      </c>
      <c r="K8" s="138">
        <v>3982</v>
      </c>
    </row>
    <row r="9" spans="1:14">
      <c r="A9" s="137">
        <v>44896</v>
      </c>
      <c r="B9" s="138">
        <v>71873</v>
      </c>
      <c r="C9" s="138">
        <v>48639</v>
      </c>
      <c r="D9" s="138">
        <v>38078</v>
      </c>
      <c r="E9" s="138">
        <v>36345</v>
      </c>
      <c r="F9" s="138">
        <v>29116</v>
      </c>
      <c r="G9" s="138">
        <v>18043</v>
      </c>
      <c r="H9" s="138">
        <v>12638</v>
      </c>
      <c r="I9" s="138">
        <v>7444</v>
      </c>
      <c r="J9" s="138">
        <v>6232</v>
      </c>
      <c r="K9" s="138">
        <v>4006</v>
      </c>
    </row>
    <row r="10" spans="1:14">
      <c r="A10" s="137">
        <v>44927</v>
      </c>
      <c r="B10" s="138">
        <v>72726</v>
      </c>
      <c r="C10" s="138">
        <v>49683</v>
      </c>
      <c r="D10" s="138">
        <v>39140</v>
      </c>
      <c r="E10" s="138">
        <v>36903</v>
      </c>
      <c r="F10" s="138">
        <v>30735</v>
      </c>
      <c r="G10" s="138">
        <v>19011</v>
      </c>
      <c r="H10" s="138">
        <v>12787</v>
      </c>
      <c r="I10" s="138">
        <v>7518</v>
      </c>
      <c r="J10" s="138">
        <v>6532</v>
      </c>
      <c r="K10" s="138">
        <v>4057</v>
      </c>
    </row>
    <row r="11" spans="1:14">
      <c r="A11" s="137">
        <v>44958</v>
      </c>
      <c r="B11" s="138">
        <v>74272</v>
      </c>
      <c r="C11" s="138">
        <v>50218</v>
      </c>
      <c r="D11" s="138">
        <v>39750</v>
      </c>
      <c r="E11" s="138">
        <v>37404</v>
      </c>
      <c r="F11" s="138">
        <v>31438</v>
      </c>
      <c r="G11" s="138">
        <v>19886</v>
      </c>
      <c r="H11" s="138">
        <v>12893</v>
      </c>
      <c r="I11" s="138">
        <v>7579</v>
      </c>
      <c r="J11" s="138">
        <v>6697</v>
      </c>
      <c r="K11" s="138">
        <v>4095</v>
      </c>
    </row>
    <row r="12" spans="1:14">
      <c r="A12" s="137">
        <v>44986</v>
      </c>
      <c r="B12" s="138">
        <v>79860</v>
      </c>
      <c r="C12" s="138">
        <v>51507</v>
      </c>
      <c r="D12" s="138">
        <v>41606</v>
      </c>
      <c r="E12" s="138">
        <v>37838</v>
      </c>
      <c r="F12" s="138">
        <v>33280</v>
      </c>
      <c r="G12" s="138">
        <v>20431</v>
      </c>
      <c r="H12" s="138">
        <v>13007</v>
      </c>
      <c r="I12" s="138">
        <v>7692</v>
      </c>
      <c r="J12" s="138">
        <v>6897</v>
      </c>
      <c r="K12" s="138">
        <v>4127</v>
      </c>
    </row>
    <row r="13" spans="1:14">
      <c r="A13" s="137">
        <v>45017</v>
      </c>
      <c r="B13" s="138">
        <v>81129</v>
      </c>
      <c r="C13" s="138">
        <v>52214</v>
      </c>
      <c r="D13" s="138">
        <v>43036</v>
      </c>
      <c r="E13" s="138">
        <v>38200</v>
      </c>
      <c r="F13" s="138">
        <v>34743</v>
      </c>
      <c r="G13" s="138">
        <v>20909</v>
      </c>
      <c r="H13" s="138">
        <v>13076</v>
      </c>
      <c r="I13" s="138">
        <v>7726</v>
      </c>
      <c r="J13" s="138">
        <v>7004</v>
      </c>
      <c r="K13" s="138">
        <v>4160</v>
      </c>
    </row>
    <row r="14" spans="1:14">
      <c r="A14" s="137">
        <v>45047</v>
      </c>
      <c r="B14" s="138">
        <v>82691</v>
      </c>
      <c r="C14" s="138">
        <v>53033</v>
      </c>
      <c r="D14" s="138">
        <v>44914</v>
      </c>
      <c r="E14" s="138">
        <v>38590</v>
      </c>
      <c r="F14" s="138">
        <v>36054</v>
      </c>
      <c r="G14" s="138">
        <v>21600</v>
      </c>
      <c r="H14" s="138">
        <v>13171</v>
      </c>
      <c r="I14" s="138">
        <v>7772</v>
      </c>
      <c r="J14" s="138">
        <v>7158</v>
      </c>
      <c r="K14" s="138">
        <v>4197</v>
      </c>
    </row>
    <row r="15" spans="1:14">
      <c r="A15" s="137">
        <v>45078</v>
      </c>
      <c r="B15" s="138">
        <v>85219</v>
      </c>
      <c r="C15" s="138">
        <v>53963</v>
      </c>
      <c r="D15" s="138">
        <v>47307</v>
      </c>
      <c r="E15" s="138">
        <v>39167</v>
      </c>
      <c r="F15" s="138">
        <v>37650</v>
      </c>
      <c r="G15" s="138">
        <v>22469</v>
      </c>
      <c r="H15" s="138">
        <v>13252</v>
      </c>
      <c r="I15" s="138">
        <v>7831</v>
      </c>
      <c r="J15" s="138">
        <v>7299</v>
      </c>
      <c r="K15" s="138">
        <v>4244</v>
      </c>
    </row>
    <row r="16" spans="1:14">
      <c r="A16" s="391" t="s">
        <v>2248</v>
      </c>
      <c r="B16" s="138">
        <v>86481</v>
      </c>
      <c r="C16" s="138">
        <v>54954</v>
      </c>
      <c r="D16" s="138">
        <v>49893</v>
      </c>
      <c r="E16" s="138">
        <v>39892</v>
      </c>
      <c r="F16" s="138">
        <v>39378</v>
      </c>
      <c r="G16" s="138">
        <v>23128</v>
      </c>
      <c r="H16" s="138">
        <v>13339</v>
      </c>
      <c r="I16" s="138">
        <v>7902</v>
      </c>
      <c r="J16" s="138">
        <v>7530</v>
      </c>
      <c r="K16" s="138">
        <v>4298</v>
      </c>
    </row>
    <row r="17" spans="1:11">
      <c r="A17" s="137"/>
      <c r="B17" s="138"/>
      <c r="C17" s="138"/>
      <c r="D17" s="138"/>
      <c r="E17" s="138"/>
      <c r="F17" s="138"/>
      <c r="G17" s="138"/>
      <c r="H17" s="138"/>
      <c r="I17" s="138"/>
      <c r="J17" s="138"/>
      <c r="K17" s="138"/>
    </row>
    <row r="18" spans="1:11">
      <c r="A18" s="137"/>
      <c r="B18" s="138"/>
      <c r="C18" s="138"/>
      <c r="D18" s="138"/>
      <c r="E18" s="138"/>
      <c r="F18" s="138"/>
      <c r="G18" s="138"/>
      <c r="H18" s="138"/>
      <c r="I18" s="138"/>
      <c r="J18" s="138"/>
      <c r="K18" s="138"/>
    </row>
    <row r="19" spans="1:11">
      <c r="A19" s="137"/>
      <c r="B19" s="138"/>
      <c r="C19" s="138"/>
      <c r="D19" s="138"/>
      <c r="E19" s="138"/>
      <c r="F19" s="138"/>
      <c r="G19" s="138"/>
      <c r="H19" s="138"/>
      <c r="I19" s="138"/>
      <c r="J19" s="138"/>
      <c r="K19" s="138"/>
    </row>
    <row r="20" spans="1:11">
      <c r="A20" s="137"/>
      <c r="B20" s="138"/>
      <c r="C20" s="138"/>
      <c r="D20" s="138"/>
      <c r="E20" s="138"/>
      <c r="F20" s="138"/>
      <c r="G20" s="138"/>
      <c r="H20" s="138"/>
      <c r="I20" s="138"/>
      <c r="J20" s="138"/>
      <c r="K20" s="138"/>
    </row>
    <row r="21" spans="1:11">
      <c r="A21" s="137"/>
      <c r="B21" s="138"/>
      <c r="C21" s="138"/>
      <c r="D21" s="138"/>
      <c r="E21" s="138"/>
      <c r="F21" s="138"/>
      <c r="G21" s="138"/>
      <c r="H21" s="138"/>
      <c r="I21" s="138"/>
      <c r="J21" s="138"/>
      <c r="K21" s="138"/>
    </row>
    <row r="22" spans="1:11">
      <c r="A22" s="137"/>
      <c r="B22" s="138"/>
      <c r="C22" s="138"/>
      <c r="D22" s="138"/>
      <c r="E22" s="138"/>
      <c r="F22" s="138"/>
      <c r="G22" s="138"/>
      <c r="H22" s="138"/>
      <c r="I22" s="138"/>
      <c r="J22" s="138"/>
      <c r="K22" s="138"/>
    </row>
    <row r="23" spans="1:11">
      <c r="A23" s="137"/>
      <c r="B23" s="138"/>
      <c r="C23" s="138"/>
      <c r="D23" s="138"/>
      <c r="E23" s="138"/>
      <c r="F23" s="138"/>
      <c r="G23" s="138"/>
      <c r="H23" s="138"/>
      <c r="I23" s="138"/>
      <c r="J23" s="138"/>
      <c r="K23" s="138"/>
    </row>
  </sheetData>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sheetPr>
  <dimension ref="A1:T45"/>
  <sheetViews>
    <sheetView workbookViewId="0">
      <selection activeCell="H8" sqref="H8"/>
    </sheetView>
  </sheetViews>
  <sheetFormatPr defaultRowHeight="17.399999999999999"/>
  <cols>
    <col min="1" max="1" width="14.09765625" style="41" customWidth="1"/>
    <col min="2" max="2" width="8.69921875" style="41" customWidth="1"/>
    <col min="3" max="3" width="12.19921875" style="41" customWidth="1"/>
    <col min="4" max="4" width="10.3984375" style="41" customWidth="1"/>
    <col min="5" max="5" width="6.5" style="41" customWidth="1"/>
    <col min="6" max="6" width="8.69921875" style="41" customWidth="1"/>
    <col min="7" max="8" width="12.19921875" style="41" customWidth="1"/>
    <col min="9" max="9" width="6.5" style="41" customWidth="1"/>
    <col min="10" max="10" width="4.69921875" style="41" customWidth="1"/>
    <col min="11" max="11" width="6.5" style="41" customWidth="1"/>
    <col min="12" max="12" width="4.69921875" style="41" customWidth="1"/>
    <col min="13" max="13" width="11.19921875" style="41" customWidth="1"/>
    <col min="14" max="16" width="4.69921875" style="41" customWidth="1"/>
    <col min="17" max="18" width="6.5" style="41" customWidth="1"/>
    <col min="19" max="19" width="10.3984375" style="41" customWidth="1"/>
  </cols>
  <sheetData>
    <row r="1" spans="1:20">
      <c r="A1" s="41" t="s">
        <v>413</v>
      </c>
    </row>
    <row r="2" spans="1:20">
      <c r="A2" s="43" t="s">
        <v>414</v>
      </c>
      <c r="B2" s="43" t="s">
        <v>415</v>
      </c>
      <c r="C2" s="43" t="s">
        <v>416</v>
      </c>
      <c r="D2" s="43" t="s">
        <v>417</v>
      </c>
      <c r="E2" s="43" t="s">
        <v>418</v>
      </c>
      <c r="F2" s="43" t="s">
        <v>419</v>
      </c>
      <c r="G2" s="43" t="s">
        <v>420</v>
      </c>
      <c r="H2" s="43" t="s">
        <v>421</v>
      </c>
      <c r="I2" s="43" t="s">
        <v>422</v>
      </c>
      <c r="J2" s="43" t="s">
        <v>397</v>
      </c>
      <c r="K2" s="43" t="s">
        <v>423</v>
      </c>
      <c r="L2" s="43" t="s">
        <v>411</v>
      </c>
      <c r="M2" s="43" t="s">
        <v>960</v>
      </c>
      <c r="N2" s="43" t="s">
        <v>424</v>
      </c>
      <c r="O2" s="43" t="s">
        <v>407</v>
      </c>
      <c r="P2" s="43" t="s">
        <v>425</v>
      </c>
      <c r="Q2" s="43" t="s">
        <v>426</v>
      </c>
      <c r="R2" s="43" t="s">
        <v>412</v>
      </c>
      <c r="S2" s="43" t="s">
        <v>427</v>
      </c>
    </row>
    <row r="3" spans="1:20">
      <c r="A3" s="41" t="s">
        <v>2281</v>
      </c>
      <c r="B3" s="41" t="s">
        <v>2281</v>
      </c>
      <c r="C3" s="41" t="s">
        <v>428</v>
      </c>
      <c r="D3" s="41" t="s">
        <v>429</v>
      </c>
      <c r="E3" s="41" t="s">
        <v>430</v>
      </c>
      <c r="F3" s="41" t="s">
        <v>2280</v>
      </c>
      <c r="G3" s="41" t="s">
        <v>429</v>
      </c>
      <c r="H3" s="41" t="s">
        <v>429</v>
      </c>
      <c r="I3" s="41" t="s">
        <v>431</v>
      </c>
      <c r="J3" s="41">
        <v>2473</v>
      </c>
      <c r="K3" s="41" t="s">
        <v>429</v>
      </c>
      <c r="L3" s="41">
        <v>34</v>
      </c>
      <c r="M3" s="41">
        <v>1.374848373234272E-2</v>
      </c>
      <c r="N3" s="41">
        <v>36</v>
      </c>
      <c r="O3" s="41">
        <v>0</v>
      </c>
      <c r="P3" s="41">
        <v>0</v>
      </c>
      <c r="Q3" s="41">
        <v>0</v>
      </c>
      <c r="R3" s="41">
        <v>2.8305701911449432E-2</v>
      </c>
      <c r="S3" s="41">
        <v>2.8305701911449432E-2</v>
      </c>
      <c r="T3" s="122" t="str">
        <f>LEFT(A3,200)</f>
        <v>SK On opened Battery Safety Evaluation Center</v>
      </c>
    </row>
    <row r="4" spans="1:20">
      <c r="A4" s="41" t="s">
        <v>2283</v>
      </c>
      <c r="B4" s="41" t="s">
        <v>2283</v>
      </c>
      <c r="C4" s="41" t="s">
        <v>428</v>
      </c>
      <c r="D4" s="41" t="s">
        <v>429</v>
      </c>
      <c r="E4" s="41" t="s">
        <v>430</v>
      </c>
      <c r="F4" s="41" t="s">
        <v>2277</v>
      </c>
      <c r="G4" s="41" t="s">
        <v>429</v>
      </c>
      <c r="H4" s="41" t="s">
        <v>429</v>
      </c>
      <c r="I4" s="41" t="s">
        <v>431</v>
      </c>
      <c r="J4" s="41">
        <v>3054</v>
      </c>
      <c r="K4" s="41" t="s">
        <v>429</v>
      </c>
      <c r="L4" s="41">
        <v>52</v>
      </c>
      <c r="M4" s="41">
        <v>1.7026850953698158E-2</v>
      </c>
      <c r="N4" s="41">
        <v>39</v>
      </c>
      <c r="O4" s="41">
        <v>0</v>
      </c>
      <c r="P4" s="41">
        <v>1</v>
      </c>
      <c r="Q4" s="41">
        <v>1</v>
      </c>
      <c r="R4" s="41">
        <v>3.0124427750706673E-2</v>
      </c>
      <c r="S4" s="41">
        <v>3.0124427750706673E-2</v>
      </c>
      <c r="T4" s="122" t="str">
        <f t="shared" ref="T4:T18" si="0">LEFT(A4,200)</f>
        <v>SK Innovation Q2 2023 Financial Results</v>
      </c>
    </row>
    <row r="5" spans="1:20">
      <c r="A5" s="41" t="s">
        <v>2285</v>
      </c>
      <c r="B5" s="41" t="s">
        <v>2285</v>
      </c>
      <c r="C5" s="41" t="s">
        <v>428</v>
      </c>
      <c r="D5" s="41" t="s">
        <v>429</v>
      </c>
      <c r="E5" s="41" t="s">
        <v>430</v>
      </c>
      <c r="F5" s="41" t="s">
        <v>2276</v>
      </c>
      <c r="G5" s="41" t="s">
        <v>429</v>
      </c>
      <c r="H5" s="41" t="s">
        <v>429</v>
      </c>
      <c r="I5" s="41" t="s">
        <v>431</v>
      </c>
      <c r="J5" s="41">
        <v>8816</v>
      </c>
      <c r="K5" s="41" t="s">
        <v>429</v>
      </c>
      <c r="L5" s="41">
        <v>195</v>
      </c>
      <c r="M5" s="41">
        <v>2.211887389421463E-2</v>
      </c>
      <c r="N5" s="41">
        <v>13</v>
      </c>
      <c r="O5" s="41">
        <v>1</v>
      </c>
      <c r="P5" s="41">
        <v>0</v>
      </c>
      <c r="Q5" s="41">
        <v>0</v>
      </c>
      <c r="R5" s="41">
        <v>2.3706896230578423E-2</v>
      </c>
      <c r="S5" s="41">
        <v>2.3706896230578423E-2</v>
      </c>
      <c r="T5" s="122" t="str">
        <f t="shared" si="0"/>
        <v>50K followers event poll</v>
      </c>
    </row>
    <row r="6" spans="1:20">
      <c r="A6" s="41" t="s">
        <v>2287</v>
      </c>
      <c r="B6" s="41" t="s">
        <v>2287</v>
      </c>
      <c r="C6" s="41" t="s">
        <v>428</v>
      </c>
      <c r="D6" s="41" t="s">
        <v>429</v>
      </c>
      <c r="E6" s="41" t="s">
        <v>430</v>
      </c>
      <c r="F6" s="41" t="s">
        <v>2276</v>
      </c>
      <c r="G6" s="41" t="s">
        <v>429</v>
      </c>
      <c r="H6" s="41" t="s">
        <v>429</v>
      </c>
      <c r="I6" s="41" t="s">
        <v>431</v>
      </c>
      <c r="J6" s="41">
        <v>2735</v>
      </c>
      <c r="K6" s="41" t="s">
        <v>429</v>
      </c>
      <c r="L6" s="41">
        <v>63</v>
      </c>
      <c r="M6" s="41">
        <v>2.3034734651446342E-2</v>
      </c>
      <c r="N6" s="41">
        <v>44</v>
      </c>
      <c r="O6" s="41">
        <v>5</v>
      </c>
      <c r="P6" s="41">
        <v>3</v>
      </c>
      <c r="Q6" s="41">
        <v>3</v>
      </c>
      <c r="R6" s="41">
        <v>4.204753041267395E-2</v>
      </c>
      <c r="S6" s="41">
        <v>4.204753041267395E-2</v>
      </c>
      <c r="T6" s="122" t="str">
        <f t="shared" si="0"/>
        <v>50K followers event page</v>
      </c>
    </row>
    <row r="7" spans="1:20">
      <c r="A7" s="41" t="s">
        <v>2289</v>
      </c>
      <c r="B7" s="41" t="s">
        <v>2289</v>
      </c>
      <c r="C7" s="41" t="s">
        <v>428</v>
      </c>
      <c r="D7" s="41" t="s">
        <v>429</v>
      </c>
      <c r="E7" s="41" t="s">
        <v>430</v>
      </c>
      <c r="F7" s="41" t="s">
        <v>2275</v>
      </c>
      <c r="G7" s="41" t="s">
        <v>429</v>
      </c>
      <c r="H7" s="41" t="s">
        <v>429</v>
      </c>
      <c r="I7" s="41" t="s">
        <v>431</v>
      </c>
      <c r="J7" s="41">
        <v>1591</v>
      </c>
      <c r="K7" s="41" t="s">
        <v>429</v>
      </c>
      <c r="L7" s="41">
        <v>16</v>
      </c>
      <c r="M7" s="41">
        <v>1.0056568309664726E-2</v>
      </c>
      <c r="N7" s="41">
        <v>12</v>
      </c>
      <c r="O7" s="41">
        <v>0</v>
      </c>
      <c r="P7" s="41">
        <v>0</v>
      </c>
      <c r="Q7" s="41">
        <v>0</v>
      </c>
      <c r="R7" s="41">
        <v>1.7598994076251984E-2</v>
      </c>
      <c r="S7" s="41">
        <v>1.7598994076251984E-2</v>
      </c>
      <c r="T7" s="122" t="str">
        <f t="shared" si="0"/>
        <v>The International Day for the Conservation of the Mangrove.</v>
      </c>
    </row>
    <row r="8" spans="1:20">
      <c r="A8" s="41" t="s">
        <v>2291</v>
      </c>
      <c r="B8" s="41" t="s">
        <v>2291</v>
      </c>
      <c r="C8" s="41" t="s">
        <v>428</v>
      </c>
      <c r="D8" s="41" t="s">
        <v>429</v>
      </c>
      <c r="E8" s="41" t="s">
        <v>430</v>
      </c>
      <c r="F8" s="41" t="s">
        <v>2273</v>
      </c>
      <c r="G8" s="41" t="s">
        <v>429</v>
      </c>
      <c r="H8" s="41" t="s">
        <v>429</v>
      </c>
      <c r="I8" s="41" t="s">
        <v>431</v>
      </c>
      <c r="J8" s="41">
        <v>2496</v>
      </c>
      <c r="K8" s="41" t="s">
        <v>429</v>
      </c>
      <c r="L8" s="41">
        <v>19</v>
      </c>
      <c r="M8" s="41">
        <v>7.6121794991195202E-3</v>
      </c>
      <c r="N8" s="41">
        <v>16</v>
      </c>
      <c r="O8" s="41">
        <v>0</v>
      </c>
      <c r="P8" s="41">
        <v>1</v>
      </c>
      <c r="Q8" s="41">
        <v>1</v>
      </c>
      <c r="R8" s="41">
        <v>1.4423076994717121E-2</v>
      </c>
      <c r="S8" s="41">
        <v>1.4423076994717121E-2</v>
      </c>
      <c r="T8" s="122" t="str">
        <f t="shared" si="0"/>
        <v>The Eco Heroes Puppet Show ep.2</v>
      </c>
    </row>
    <row r="9" spans="1:20">
      <c r="A9" s="41" t="s">
        <v>2293</v>
      </c>
      <c r="B9" s="41" t="s">
        <v>2293</v>
      </c>
      <c r="C9" s="41" t="s">
        <v>428</v>
      </c>
      <c r="D9" s="41" t="s">
        <v>429</v>
      </c>
      <c r="E9" s="41" t="s">
        <v>430</v>
      </c>
      <c r="F9" s="41" t="s">
        <v>2271</v>
      </c>
      <c r="G9" s="41" t="s">
        <v>429</v>
      </c>
      <c r="H9" s="41" t="s">
        <v>429</v>
      </c>
      <c r="I9" s="41" t="s">
        <v>431</v>
      </c>
      <c r="J9" s="41">
        <v>2140</v>
      </c>
      <c r="K9" s="41" t="s">
        <v>429</v>
      </c>
      <c r="L9" s="41">
        <v>46</v>
      </c>
      <c r="M9" s="41">
        <v>2.1495327353477478E-2</v>
      </c>
      <c r="N9" s="41">
        <v>23</v>
      </c>
      <c r="O9" s="41">
        <v>1</v>
      </c>
      <c r="P9" s="41">
        <v>0</v>
      </c>
      <c r="Q9" s="41">
        <v>0</v>
      </c>
      <c r="R9" s="41">
        <v>3.2710280269384384E-2</v>
      </c>
      <c r="S9" s="41">
        <v>3.2710280269384384E-2</v>
      </c>
      <c r="T9" s="122" t="str">
        <f t="shared" si="0"/>
        <v>Morethan received a global Life Cycle Assessment (LCA) certificate</v>
      </c>
    </row>
    <row r="10" spans="1:20">
      <c r="A10" s="41" t="s">
        <v>2295</v>
      </c>
      <c r="B10" s="41" t="s">
        <v>2295</v>
      </c>
      <c r="C10" s="41" t="s">
        <v>428</v>
      </c>
      <c r="D10" s="41" t="s">
        <v>429</v>
      </c>
      <c r="E10" s="41" t="s">
        <v>430</v>
      </c>
      <c r="F10" s="41" t="s">
        <v>2270</v>
      </c>
      <c r="G10" s="41" t="s">
        <v>429</v>
      </c>
      <c r="H10" s="41" t="s">
        <v>429</v>
      </c>
      <c r="I10" s="41" t="s">
        <v>431</v>
      </c>
      <c r="J10" s="41">
        <v>4415</v>
      </c>
      <c r="K10" s="41" t="s">
        <v>429</v>
      </c>
      <c r="L10" s="41">
        <v>219</v>
      </c>
      <c r="M10" s="41">
        <v>4.9603622406721115E-2</v>
      </c>
      <c r="N10" s="41">
        <v>55</v>
      </c>
      <c r="O10" s="41">
        <v>1</v>
      </c>
      <c r="P10" s="41">
        <v>0</v>
      </c>
      <c r="Q10" s="41">
        <v>0</v>
      </c>
      <c r="R10" s="41">
        <v>6.2287654727697372E-2</v>
      </c>
      <c r="S10" s="41">
        <v>6.2287654727697372E-2</v>
      </c>
      <c r="T10" s="122" t="str">
        <f t="shared" si="0"/>
        <v>Congratulations SK On SK battery America for SK Boulevard</v>
      </c>
    </row>
    <row r="11" spans="1:20">
      <c r="A11" s="41" t="s">
        <v>2297</v>
      </c>
      <c r="B11" s="41" t="s">
        <v>2297</v>
      </c>
      <c r="C11" s="41" t="s">
        <v>428</v>
      </c>
      <c r="D11" s="41" t="s">
        <v>429</v>
      </c>
      <c r="E11" s="41" t="s">
        <v>430</v>
      </c>
      <c r="F11" s="41" t="s">
        <v>2267</v>
      </c>
      <c r="G11" s="41" t="s">
        <v>429</v>
      </c>
      <c r="H11" s="41" t="s">
        <v>429</v>
      </c>
      <c r="I11" s="41" t="s">
        <v>431</v>
      </c>
      <c r="J11" s="41">
        <v>4438</v>
      </c>
      <c r="K11" s="41" t="s">
        <v>429</v>
      </c>
      <c r="L11" s="41">
        <v>113</v>
      </c>
      <c r="M11" s="41">
        <v>2.5461919605731964E-2</v>
      </c>
      <c r="N11" s="41">
        <v>43</v>
      </c>
      <c r="O11" s="41">
        <v>0</v>
      </c>
      <c r="P11" s="41">
        <v>4</v>
      </c>
      <c r="Q11" s="41">
        <v>4</v>
      </c>
      <c r="R11" s="41">
        <v>3.6052275449037552E-2</v>
      </c>
      <c r="S11" s="41">
        <v>3.6052275449037552E-2</v>
      </c>
      <c r="T11" s="122" t="str">
        <f t="shared" si="0"/>
        <v>Interview of Lee Bok-hee, a new Independent Director of SK Innovation</v>
      </c>
    </row>
    <row r="12" spans="1:20">
      <c r="A12" s="41" t="s">
        <v>2299</v>
      </c>
      <c r="B12" s="41" t="s">
        <v>2299</v>
      </c>
      <c r="C12" s="41" t="s">
        <v>428</v>
      </c>
      <c r="D12" s="41" t="s">
        <v>429</v>
      </c>
      <c r="E12" s="41" t="s">
        <v>430</v>
      </c>
      <c r="F12" s="41" t="s">
        <v>2266</v>
      </c>
      <c r="G12" s="41" t="s">
        <v>429</v>
      </c>
      <c r="H12" s="41" t="s">
        <v>429</v>
      </c>
      <c r="I12" s="41" t="s">
        <v>431</v>
      </c>
      <c r="J12" s="41">
        <v>3841</v>
      </c>
      <c r="K12" s="41" t="s">
        <v>429</v>
      </c>
      <c r="L12" s="41">
        <v>87</v>
      </c>
      <c r="M12" s="41">
        <v>2.2650351747870445E-2</v>
      </c>
      <c r="N12" s="41">
        <v>42</v>
      </c>
      <c r="O12" s="41">
        <v>1</v>
      </c>
      <c r="P12" s="41">
        <v>0</v>
      </c>
      <c r="Q12" s="41">
        <v>0</v>
      </c>
      <c r="R12" s="41">
        <v>3.3845353871583939E-2</v>
      </c>
      <c r="S12" s="41">
        <v>3.3845353871583939E-2</v>
      </c>
      <c r="T12" s="122" t="str">
        <f t="shared" si="0"/>
        <v>Congratulations to the 1st anniversary of BlueOval SK</v>
      </c>
    </row>
    <row r="13" spans="1:20">
      <c r="A13" s="41" t="s">
        <v>2301</v>
      </c>
      <c r="B13" s="41" t="s">
        <v>2301</v>
      </c>
      <c r="C13" s="41" t="s">
        <v>428</v>
      </c>
      <c r="D13" s="41" t="s">
        <v>429</v>
      </c>
      <c r="E13" s="41" t="s">
        <v>430</v>
      </c>
      <c r="F13" s="41" t="s">
        <v>2263</v>
      </c>
      <c r="G13" s="41" t="s">
        <v>429</v>
      </c>
      <c r="H13" s="41" t="s">
        <v>429</v>
      </c>
      <c r="I13" s="41" t="s">
        <v>431</v>
      </c>
      <c r="J13" s="41">
        <v>9876</v>
      </c>
      <c r="K13" s="41" t="s">
        <v>429</v>
      </c>
      <c r="L13" s="41">
        <v>2254</v>
      </c>
      <c r="M13" s="41">
        <v>0.2282300591468811</v>
      </c>
      <c r="N13" s="41">
        <v>120</v>
      </c>
      <c r="O13" s="41">
        <v>0</v>
      </c>
      <c r="P13" s="41">
        <v>5</v>
      </c>
      <c r="Q13" s="41">
        <v>5</v>
      </c>
      <c r="R13" s="41">
        <v>0.24088700115680695</v>
      </c>
      <c r="S13" s="41">
        <v>0.24088700115680695</v>
      </c>
      <c r="T13" s="122" t="str">
        <f t="shared" si="0"/>
        <v>SK energy is opening SK Liquor Station, under the theme of a city-pop gas-station pub</v>
      </c>
    </row>
    <row r="14" spans="1:20">
      <c r="A14" s="41" t="s">
        <v>2303</v>
      </c>
      <c r="B14" s="41" t="s">
        <v>2303</v>
      </c>
      <c r="C14" s="41" t="s">
        <v>428</v>
      </c>
      <c r="D14" s="41" t="s">
        <v>429</v>
      </c>
      <c r="E14" s="41" t="s">
        <v>430</v>
      </c>
      <c r="F14" s="41" t="s">
        <v>2261</v>
      </c>
      <c r="G14" s="41" t="s">
        <v>429</v>
      </c>
      <c r="H14" s="41" t="s">
        <v>429</v>
      </c>
      <c r="I14" s="41" t="s">
        <v>431</v>
      </c>
      <c r="J14" s="41">
        <v>4433</v>
      </c>
      <c r="K14" s="41" t="s">
        <v>429</v>
      </c>
      <c r="L14" s="41">
        <v>69</v>
      </c>
      <c r="M14" s="41">
        <v>1.5565079636871815E-2</v>
      </c>
      <c r="N14" s="41">
        <v>44</v>
      </c>
      <c r="O14" s="41">
        <v>1</v>
      </c>
      <c r="P14" s="41">
        <v>1</v>
      </c>
      <c r="Q14" s="41">
        <v>1</v>
      </c>
      <c r="R14" s="41">
        <v>2.5941800326108932E-2</v>
      </c>
      <c r="S14" s="41">
        <v>2.5941800326108932E-2</v>
      </c>
      <c r="T14" s="122" t="str">
        <f t="shared" si="0"/>
        <v>Meet Chairman Park Jin-Hei, who was appointed as Chairman of board of directors (BOD)</v>
      </c>
    </row>
    <row r="15" spans="1:20">
      <c r="A15" s="41" t="s">
        <v>2305</v>
      </c>
      <c r="B15" s="41" t="s">
        <v>2305</v>
      </c>
      <c r="C15" s="41" t="s">
        <v>428</v>
      </c>
      <c r="D15" s="41" t="s">
        <v>429</v>
      </c>
      <c r="E15" s="41" t="s">
        <v>432</v>
      </c>
      <c r="F15" s="41" t="s">
        <v>2260</v>
      </c>
      <c r="G15" s="41" t="s">
        <v>429</v>
      </c>
      <c r="H15" s="41" t="s">
        <v>429</v>
      </c>
      <c r="I15" s="41" t="s">
        <v>431</v>
      </c>
      <c r="J15" s="41">
        <v>4391</v>
      </c>
      <c r="K15" s="41" t="s">
        <v>429</v>
      </c>
      <c r="L15" s="41">
        <v>57</v>
      </c>
      <c r="M15" s="41">
        <v>1.2981098145246506E-2</v>
      </c>
      <c r="N15" s="41">
        <v>32</v>
      </c>
      <c r="O15" s="41">
        <v>0</v>
      </c>
      <c r="P15" s="41">
        <v>0</v>
      </c>
      <c r="Q15" s="41">
        <v>0</v>
      </c>
      <c r="R15" s="41">
        <v>2.0268730819225311E-2</v>
      </c>
      <c r="S15" s="41">
        <v>2.0268730819225311E-2</v>
      </c>
      <c r="T15" s="122" t="str">
        <f t="shared" si="0"/>
        <v>Excited to see how the construction is taking shape, and congrats BlueOval SK, LLC</v>
      </c>
    </row>
    <row r="16" spans="1:20">
      <c r="A16" s="41" t="s">
        <v>2307</v>
      </c>
      <c r="B16" s="41" t="s">
        <v>2307</v>
      </c>
      <c r="C16" s="41" t="s">
        <v>428</v>
      </c>
      <c r="D16" s="41" t="s">
        <v>429</v>
      </c>
      <c r="E16" s="41" t="s">
        <v>430</v>
      </c>
      <c r="F16" s="41" t="s">
        <v>2259</v>
      </c>
      <c r="G16" s="41" t="s">
        <v>429</v>
      </c>
      <c r="H16" s="41" t="s">
        <v>429</v>
      </c>
      <c r="I16" s="41" t="s">
        <v>431</v>
      </c>
      <c r="J16" s="41">
        <v>5120</v>
      </c>
      <c r="K16" s="41" t="s">
        <v>429</v>
      </c>
      <c r="L16" s="41">
        <v>1045</v>
      </c>
      <c r="M16" s="41">
        <v>0.2041015625</v>
      </c>
      <c r="N16" s="41">
        <v>31</v>
      </c>
      <c r="O16" s="41">
        <v>1</v>
      </c>
      <c r="P16" s="41">
        <v>2</v>
      </c>
      <c r="Q16" s="41">
        <v>2</v>
      </c>
      <c r="R16" s="41">
        <v>0.21074219048023224</v>
      </c>
      <c r="S16" s="41">
        <v>0.21074219048023224</v>
      </c>
      <c r="T16" s="122" t="str">
        <f t="shared" si="0"/>
        <v xml:space="preserve">A walk around </v>
      </c>
    </row>
    <row r="17" spans="1:20">
      <c r="A17" s="41" t="s">
        <v>2309</v>
      </c>
      <c r="B17" s="41" t="s">
        <v>2309</v>
      </c>
      <c r="C17" s="41" t="s">
        <v>428</v>
      </c>
      <c r="D17" s="41" t="s">
        <v>429</v>
      </c>
      <c r="E17" s="41" t="s">
        <v>430</v>
      </c>
      <c r="F17" s="41" t="s">
        <v>2256</v>
      </c>
      <c r="G17" s="41" t="s">
        <v>429</v>
      </c>
      <c r="H17" s="41" t="s">
        <v>429</v>
      </c>
      <c r="I17" s="41" t="s">
        <v>431</v>
      </c>
      <c r="J17" s="41">
        <v>3841</v>
      </c>
      <c r="K17" s="41" t="s">
        <v>429</v>
      </c>
      <c r="L17" s="41">
        <v>335</v>
      </c>
      <c r="M17" s="41">
        <v>8.7216868996620178E-2</v>
      </c>
      <c r="N17" s="41">
        <v>30</v>
      </c>
      <c r="O17" s="41">
        <v>0</v>
      </c>
      <c r="P17" s="41">
        <v>1</v>
      </c>
      <c r="Q17" s="41">
        <v>1</v>
      </c>
      <c r="R17" s="41">
        <v>9.5548033714294434E-2</v>
      </c>
      <c r="S17" s="41">
        <v>9.5548033714294434E-2</v>
      </c>
      <c r="T17" s="122" t="str">
        <f t="shared" si="0"/>
        <v>The 12th World Choir Games held in Gangneung</v>
      </c>
    </row>
    <row r="18" spans="1:20">
      <c r="A18" s="41" t="s">
        <v>2311</v>
      </c>
      <c r="B18" s="41" t="s">
        <v>2311</v>
      </c>
      <c r="C18" s="41" t="s">
        <v>428</v>
      </c>
      <c r="D18" s="41" t="s">
        <v>429</v>
      </c>
      <c r="E18" s="41" t="s">
        <v>430</v>
      </c>
      <c r="F18" s="41" t="s">
        <v>2252</v>
      </c>
      <c r="G18" s="41" t="s">
        <v>429</v>
      </c>
      <c r="H18" s="41" t="s">
        <v>429</v>
      </c>
      <c r="I18" s="41" t="s">
        <v>431</v>
      </c>
      <c r="J18" s="41">
        <v>3106</v>
      </c>
      <c r="K18" s="41" t="s">
        <v>429</v>
      </c>
      <c r="L18" s="41">
        <v>28</v>
      </c>
      <c r="M18" s="41">
        <v>9.0148104354739189E-3</v>
      </c>
      <c r="N18" s="41">
        <v>16</v>
      </c>
      <c r="O18" s="41">
        <v>0</v>
      </c>
      <c r="P18" s="41">
        <v>0</v>
      </c>
      <c r="Q18" s="41">
        <v>0</v>
      </c>
      <c r="R18" s="41">
        <v>1.4166129752993584E-2</v>
      </c>
      <c r="S18" s="41">
        <v>1.4166129752993584E-2</v>
      </c>
      <c r="T18" s="122" t="str">
        <f t="shared" si="0"/>
        <v>Tasty Inno Life</v>
      </c>
    </row>
    <row r="19" spans="1:20">
      <c r="T19" s="122"/>
    </row>
    <row r="20" spans="1:20">
      <c r="T20" s="122"/>
    </row>
    <row r="21" spans="1:20">
      <c r="T21" s="122"/>
    </row>
    <row r="22" spans="1:20">
      <c r="T22" s="122"/>
    </row>
    <row r="23" spans="1:20">
      <c r="T23" s="122" t="str">
        <f t="shared" ref="T23:T45" si="1">LEFT(A23,200)</f>
        <v/>
      </c>
    </row>
    <row r="24" spans="1:20">
      <c r="T24" s="122" t="str">
        <f t="shared" si="1"/>
        <v/>
      </c>
    </row>
    <row r="25" spans="1:20">
      <c r="T25" s="122" t="str">
        <f t="shared" si="1"/>
        <v/>
      </c>
    </row>
    <row r="26" spans="1:20">
      <c r="T26" s="122" t="str">
        <f t="shared" si="1"/>
        <v/>
      </c>
    </row>
    <row r="27" spans="1:20">
      <c r="T27" s="122" t="str">
        <f t="shared" si="1"/>
        <v/>
      </c>
    </row>
    <row r="28" spans="1:20">
      <c r="T28" s="122" t="str">
        <f t="shared" si="1"/>
        <v/>
      </c>
    </row>
    <row r="29" spans="1:20">
      <c r="T29" s="122" t="str">
        <f t="shared" si="1"/>
        <v/>
      </c>
    </row>
    <row r="30" spans="1:20">
      <c r="T30" s="122" t="str">
        <f t="shared" si="1"/>
        <v/>
      </c>
    </row>
    <row r="31" spans="1:20">
      <c r="T31" s="122" t="str">
        <f t="shared" si="1"/>
        <v/>
      </c>
    </row>
    <row r="32" spans="1:20">
      <c r="T32" s="122" t="str">
        <f t="shared" si="1"/>
        <v/>
      </c>
    </row>
    <row r="33" spans="20:20">
      <c r="T33" s="122" t="str">
        <f t="shared" si="1"/>
        <v/>
      </c>
    </row>
    <row r="34" spans="20:20">
      <c r="T34" s="122" t="str">
        <f t="shared" si="1"/>
        <v/>
      </c>
    </row>
    <row r="35" spans="20:20">
      <c r="T35" s="122" t="str">
        <f t="shared" si="1"/>
        <v/>
      </c>
    </row>
    <row r="36" spans="20:20">
      <c r="T36" s="122" t="str">
        <f t="shared" si="1"/>
        <v/>
      </c>
    </row>
    <row r="37" spans="20:20">
      <c r="T37" s="122" t="str">
        <f t="shared" si="1"/>
        <v/>
      </c>
    </row>
    <row r="38" spans="20:20">
      <c r="T38" s="122" t="str">
        <f t="shared" si="1"/>
        <v/>
      </c>
    </row>
    <row r="39" spans="20:20">
      <c r="T39" s="122" t="str">
        <f t="shared" si="1"/>
        <v/>
      </c>
    </row>
    <row r="40" spans="20:20">
      <c r="T40" s="122" t="str">
        <f t="shared" si="1"/>
        <v/>
      </c>
    </row>
    <row r="41" spans="20:20">
      <c r="T41" s="122" t="str">
        <f t="shared" si="1"/>
        <v/>
      </c>
    </row>
    <row r="42" spans="20:20">
      <c r="T42" s="122" t="str">
        <f t="shared" si="1"/>
        <v/>
      </c>
    </row>
    <row r="43" spans="20:20">
      <c r="T43" s="122" t="str">
        <f t="shared" si="1"/>
        <v/>
      </c>
    </row>
    <row r="44" spans="20:20">
      <c r="T44" s="122" t="str">
        <f t="shared" si="1"/>
        <v/>
      </c>
    </row>
    <row r="45" spans="20:20">
      <c r="T45" s="122" t="str">
        <f t="shared" si="1"/>
        <v/>
      </c>
    </row>
  </sheetData>
  <phoneticPr fontId="7"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79998168889431442"/>
  </sheetPr>
  <dimension ref="A1:O27"/>
  <sheetViews>
    <sheetView zoomScale="85" zoomScaleNormal="85" workbookViewId="0">
      <selection activeCell="E37" sqref="E37"/>
    </sheetView>
  </sheetViews>
  <sheetFormatPr defaultRowHeight="17.399999999999999"/>
  <cols>
    <col min="1" max="1" width="11.59765625" bestFit="1" customWidth="1"/>
    <col min="2" max="2" width="12.8984375" customWidth="1"/>
    <col min="3" max="3" width="10.69921875" bestFit="1" customWidth="1"/>
    <col min="4" max="4" width="66.09765625" customWidth="1"/>
    <col min="7" max="7" width="12" bestFit="1" customWidth="1"/>
    <col min="10" max="10" width="10.69921875" bestFit="1" customWidth="1"/>
    <col min="11" max="11" width="9.59765625" bestFit="1" customWidth="1"/>
    <col min="13" max="15" width="18.8984375" customWidth="1"/>
  </cols>
  <sheetData>
    <row r="1" spans="1:15">
      <c r="A1" t="s">
        <v>1060</v>
      </c>
      <c r="B1" s="115" t="s">
        <v>2351</v>
      </c>
    </row>
    <row r="2" spans="1:15" ht="18" thickBot="1"/>
    <row r="3" spans="1:15" ht="38.4">
      <c r="A3" s="448" t="s">
        <v>335</v>
      </c>
      <c r="B3" s="442" t="s">
        <v>393</v>
      </c>
      <c r="C3" s="442" t="s">
        <v>394</v>
      </c>
      <c r="D3" s="34" t="s">
        <v>395</v>
      </c>
      <c r="E3" s="450" t="s">
        <v>396</v>
      </c>
      <c r="F3" s="451"/>
      <c r="G3" s="442" t="s">
        <v>397</v>
      </c>
      <c r="H3" s="442" t="s">
        <v>2313</v>
      </c>
      <c r="I3" s="442" t="s">
        <v>2314</v>
      </c>
      <c r="J3" s="442" t="s">
        <v>400</v>
      </c>
      <c r="K3" s="444" t="s">
        <v>401</v>
      </c>
      <c r="M3" s="110" t="s">
        <v>2338</v>
      </c>
      <c r="N3" s="110" t="s">
        <v>1069</v>
      </c>
      <c r="O3" s="110" t="s">
        <v>1070</v>
      </c>
    </row>
    <row r="4" spans="1:15" ht="25.2">
      <c r="A4" s="449"/>
      <c r="B4" s="443"/>
      <c r="C4" s="443"/>
      <c r="D4" s="35" t="s">
        <v>402</v>
      </c>
      <c r="E4" s="35" t="s">
        <v>403</v>
      </c>
      <c r="F4" s="35" t="s">
        <v>404</v>
      </c>
      <c r="G4" s="443"/>
      <c r="H4" s="443"/>
      <c r="I4" s="443"/>
      <c r="J4" s="443"/>
      <c r="K4" s="445"/>
      <c r="M4" s="235">
        <f>C15/G15*1000</f>
        <v>91892.937997516987</v>
      </c>
      <c r="N4" s="235">
        <f>C15/H15</f>
        <v>2231.0106382978724</v>
      </c>
      <c r="O4" s="236">
        <f>H15/G15</f>
        <v>4.1188928649675015E-2</v>
      </c>
    </row>
    <row r="5" spans="1:15">
      <c r="A5" s="36">
        <v>1</v>
      </c>
      <c r="B5" s="237" t="s">
        <v>1390</v>
      </c>
      <c r="C5" s="226">
        <f>IF('Ad_01 data'!R7="","",'Ad_01 data'!R7*'Ad_01 data'!$CD$4)</f>
        <v>419430</v>
      </c>
      <c r="D5" s="239" t="s">
        <v>370</v>
      </c>
      <c r="E5" s="227" t="str">
        <f>IFERROR(IF('Ad_01 data'!CC7="","",TEXT('Ad_01 data'!CC7,"mm월 dd일")),"")</f>
        <v>12월 01일</v>
      </c>
      <c r="F5" s="227" t="str">
        <f>IFERROR(IF('Ad_01 data'!CD7="","",TEXT('Ad_01 data'!CD7,"mm월 dd일")),"")</f>
        <v>12월 08일</v>
      </c>
      <c r="G5" s="228">
        <f>IF($D5="","",INDEX('Ad_01 data'!$A$1:$CB$15,7,MATCH(G$3,'Ad_01 data'!$6:$6,0)))</f>
        <v>5447</v>
      </c>
      <c r="H5" s="228">
        <f>IF($D5="","",INDEX('Ad_01 data'!$A$1:$CB$15,7,MATCH(H$3,'Ad_01 data'!$6:$6,0)))</f>
        <v>211</v>
      </c>
      <c r="I5" s="241">
        <f>IF($D5="","",INDEX('Ad_01 data'!$A$1:$CB$15,7,MATCH(I$3,'Ad_01 data'!$6:$6,0)))</f>
        <v>3.8739999999999997E-2</v>
      </c>
      <c r="J5" s="394">
        <f>IF($D5="","",INDEX('Ad_01 data'!$A$1:$CB$15,7,MATCH(J$3,'Ad_01 data'!$6:$6,0))*$B$21)</f>
        <v>71295.551999999996</v>
      </c>
      <c r="K5" s="394">
        <f>IF($D5="","",INDEX('Ad_01 data'!$A$1:$CB$15,7,MATCH(K$3,'Ad_01 data'!$6:$6,0))*$B$21)</f>
        <v>1838.048</v>
      </c>
    </row>
    <row r="6" spans="1:15">
      <c r="A6" s="36">
        <v>2</v>
      </c>
      <c r="B6" s="237" t="s">
        <v>1390</v>
      </c>
      <c r="C6" s="226">
        <f>IF('Ad_01 data'!R8="","",'Ad_01 data'!R8*'Ad_01 data'!$CD$4)</f>
        <v>419430</v>
      </c>
      <c r="D6" s="239" t="s">
        <v>361</v>
      </c>
      <c r="E6" s="227" t="str">
        <f>IFERROR(IF('Ad_01 data'!CC8="","",TEXT('Ad_01 data'!CC8,"mm월 dd일")),"")</f>
        <v>12월 01일</v>
      </c>
      <c r="F6" s="227" t="str">
        <f>IFERROR(IF('Ad_01 data'!CD8="","",TEXT('Ad_01 data'!CD8,"mm월 dd일")),"")</f>
        <v>12월 08일</v>
      </c>
      <c r="G6" s="395">
        <f>IF($D6="","",INDEX('Ad_01 data'!$A$1:$CB$15,8,MATCH(G$3,'Ad_01 data'!$6:$6,0)))</f>
        <v>3254</v>
      </c>
      <c r="H6" s="395">
        <f>IF($D6="","",INDEX('Ad_01 data'!$A$1:$CB$15,8,MATCH(H$3,'Ad_01 data'!$6:$6,0)))</f>
        <v>176</v>
      </c>
      <c r="I6" s="396">
        <f>IF($D6="","",INDEX('Ad_01 data'!$A$1:$CB$15,8,MATCH(I$3,'Ad_01 data'!$6:$6,0)))</f>
        <v>5.4089999999999999E-2</v>
      </c>
      <c r="J6" s="397">
        <f>IF($D6="","",INDEX('Ad_01 data'!$A$1:$CB$15,8,MATCH(J$3,'Ad_01 data'!$6:$6,0))*$B$21)</f>
        <v>119330.736</v>
      </c>
      <c r="K6" s="397">
        <f>IF($D6="","",INDEX('Ad_01 data'!$A$1:$CB$15,8,MATCH(K$3,'Ad_01 data'!$6:$6,0))*$B$21)</f>
        <v>2200.48</v>
      </c>
    </row>
    <row r="7" spans="1:15">
      <c r="A7" s="112">
        <v>3</v>
      </c>
      <c r="B7" s="238" t="s">
        <v>1390</v>
      </c>
      <c r="C7" s="226">
        <f>IF('Ad_01 data'!R9="","",'Ad_01 data'!R9*'Ad_01 data'!$CD$4)</f>
        <v>419430</v>
      </c>
      <c r="D7" s="240" t="s">
        <v>367</v>
      </c>
      <c r="E7" s="227" t="str">
        <f>IFERROR(IF('Ad_01 data'!CC9="","",TEXT('Ad_01 data'!CC9,"mm월 dd일")),"")</f>
        <v>12월 01일</v>
      </c>
      <c r="F7" s="227" t="str">
        <f>IFERROR(IF('Ad_01 data'!CD9="","",TEXT('Ad_01 data'!CD9,"mm월 dd일")),"")</f>
        <v>12월 08일</v>
      </c>
      <c r="G7" s="228">
        <f>IF($D7="","",INDEX('Ad_01 data'!$A$1:$CB$15,9,MATCH(G$3,'Ad_01 data'!$6:$6,0)))</f>
        <v>4992</v>
      </c>
      <c r="H7" s="228">
        <f>IF($D7="","",INDEX('Ad_01 data'!$A$1:$CB$15,9,MATCH(H$3,'Ad_01 data'!$6:$6,0)))</f>
        <v>177</v>
      </c>
      <c r="I7" s="241">
        <f>IF($D7="","",INDEX('Ad_01 data'!$A$1:$CB$15,9,MATCH(I$3,'Ad_01 data'!$6:$6,0)))</f>
        <v>3.5459999999999998E-2</v>
      </c>
      <c r="J7" s="394">
        <f>IF($D7="","",INDEX('Ad_01 data'!$A$1:$CB$15,9,MATCH(J$3,'Ad_01 data'!$6:$6,0))*$B$21)</f>
        <v>77793.440000000002</v>
      </c>
      <c r="K7" s="394">
        <f>IF($D7="","",INDEX('Ad_01 data'!$A$1:$CB$15,9,MATCH(K$3,'Ad_01 data'!$6:$6,0))*$B$21)</f>
        <v>2187.5360000000001</v>
      </c>
    </row>
    <row r="8" spans="1:15" hidden="1">
      <c r="A8" s="112">
        <v>4</v>
      </c>
      <c r="B8" s="238"/>
      <c r="C8" s="226" t="str">
        <f>IF('Ad_01 data'!R10="","",'Ad_01 data'!R10*'Ad_01 data'!$CD$4)</f>
        <v/>
      </c>
      <c r="D8" s="240"/>
      <c r="E8" s="227" t="str">
        <f>IFERROR(IF('Ad_01 data'!CC10="","",TEXT('Ad_01 data'!CC10,"mm월 dd일")),"")</f>
        <v/>
      </c>
      <c r="F8" s="227" t="str">
        <f>IFERROR(IF('Ad_01 data'!CD10="","",TEXT('Ad_01 data'!CD10,"mm월 dd일")),"")</f>
        <v/>
      </c>
      <c r="G8" s="228" t="str">
        <f>IF($D8="","",INDEX('Ad_01 data'!$A$1:$CB$15,10,MATCH(G$3,'Ad_01 data'!$6:$6,0)))</f>
        <v/>
      </c>
      <c r="H8" s="228" t="str">
        <f>IF($D8="","",INDEX('Ad_01 data'!$A$1:$CB$15,10,MATCH(H$3,'Ad_01 data'!$6:$6,0)))</f>
        <v/>
      </c>
      <c r="I8" s="241" t="str">
        <f>IF($D8="","",INDEX('Ad_01 data'!$A$1:$CB$15,10,MATCH(I$3,'Ad_01 data'!$6:$6,0)))</f>
        <v/>
      </c>
      <c r="J8" s="394" t="str">
        <f>IF($D8="","",INDEX('Ad_01 data'!$A$1:$CB$15,10,MATCH(J$3,'Ad_01 data'!$6:$6,0))*$B$21)</f>
        <v/>
      </c>
      <c r="K8" s="394" t="str">
        <f>IF($D8="","",INDEX('Ad_01 data'!$A$1:$CB$15,10,MATCH(K$3,'Ad_01 data'!$6:$6,0))*$B$21)</f>
        <v/>
      </c>
    </row>
    <row r="9" spans="1:15" hidden="1">
      <c r="A9" s="112">
        <v>5</v>
      </c>
      <c r="B9" s="238"/>
      <c r="C9" s="226" t="str">
        <f>IF('Ad_01 data'!R11="","",'Ad_01 data'!R11*'Ad_01 data'!$CD$4)</f>
        <v/>
      </c>
      <c r="D9" s="240"/>
      <c r="E9" s="227" t="str">
        <f>IFERROR(IF('Ad_01 data'!CC11="","",TEXT('Ad_01 data'!CC11,"mm월 dd일")),"")</f>
        <v/>
      </c>
      <c r="F9" s="227" t="str">
        <f>IFERROR(IF('Ad_01 data'!CD11="","",TEXT('Ad_01 data'!CD11,"mm월 dd일")),"")</f>
        <v/>
      </c>
      <c r="G9" s="228" t="str">
        <f>IF($D9="","",INDEX('Ad_01 data'!$A$1:$CB$15,11,MATCH(G$3,'Ad_01 data'!$6:$6,0)))</f>
        <v/>
      </c>
      <c r="H9" s="228" t="str">
        <f>IF($D9="","",INDEX('Ad_01 data'!$A$1:$CB$15,11,MATCH(H$3,'Ad_01 data'!$6:$6,0)))</f>
        <v/>
      </c>
      <c r="I9" s="241" t="str">
        <f>IF($D9="","",INDEX('Ad_01 data'!$A$1:$CB$15,11,MATCH(I$3,'Ad_01 data'!$6:$6,0)))</f>
        <v/>
      </c>
      <c r="J9" s="394" t="str">
        <f>IF($D9="","",INDEX('Ad_01 data'!$A$1:$CB$15,11,MATCH(J$3,'Ad_01 data'!$6:$6,0))*$B$21)</f>
        <v/>
      </c>
      <c r="K9" s="394" t="str">
        <f>IF($D9="","",INDEX('Ad_01 data'!$A$1:$CB$15,11,MATCH(K$3,'Ad_01 data'!$6:$6,0))*$B$21)</f>
        <v/>
      </c>
    </row>
    <row r="10" spans="1:15" hidden="1">
      <c r="A10" s="112">
        <v>6</v>
      </c>
      <c r="B10" s="238"/>
      <c r="C10" s="226" t="str">
        <f>IF('Ad_01 data'!R12="","",'Ad_01 data'!R12*'Ad_01 data'!$CD$4)</f>
        <v/>
      </c>
      <c r="D10" s="240"/>
      <c r="E10" s="227" t="str">
        <f>IFERROR(IF('Ad_01 data'!CC12="","",TEXT('Ad_01 data'!CC12,"mm월 dd일")),"")</f>
        <v/>
      </c>
      <c r="F10" s="227" t="str">
        <f>IFERROR(IF('Ad_01 data'!CD12="","",TEXT('Ad_01 data'!CD12,"mm월 dd일")),"")</f>
        <v/>
      </c>
      <c r="G10" s="228" t="str">
        <f>IF($D10="","",INDEX('Ad_01 data'!$A$1:$CB$15,12,MATCH(G$3,'Ad_01 data'!$6:$6,0)))</f>
        <v/>
      </c>
      <c r="H10" s="228" t="str">
        <f>IF($D10="","",INDEX('Ad_01 data'!$A$1:$CB$15,12,MATCH(H$3,'Ad_01 data'!$6:$6,0)))</f>
        <v/>
      </c>
      <c r="I10" s="241" t="str">
        <f>IF($D10="","",INDEX('Ad_01 data'!$A$1:$CB$15,12,MATCH(I$3,'Ad_01 data'!$6:$6,0)))</f>
        <v/>
      </c>
      <c r="J10" s="394" t="str">
        <f>IF($D10="","",INDEX('Ad_01 data'!$A$1:$CB$15,12,MATCH(J$3,'Ad_01 data'!$6:$6,0))*$B$21)</f>
        <v/>
      </c>
      <c r="K10" s="394" t="str">
        <f>IF($D10="","",INDEX('Ad_01 data'!$A$1:$CB$15,12,MATCH(K$3,'Ad_01 data'!$6:$6,0))*$B$21)</f>
        <v/>
      </c>
    </row>
    <row r="11" spans="1:15" hidden="1">
      <c r="A11" s="112">
        <v>7</v>
      </c>
      <c r="B11" s="238"/>
      <c r="C11" s="226" t="str">
        <f>IF('Ad_01 data'!R13="","",'Ad_01 data'!R13*'Ad_01 data'!$CD$4)</f>
        <v/>
      </c>
      <c r="D11" s="240"/>
      <c r="E11" s="227" t="str">
        <f>IFERROR(IF('Ad_01 data'!CC13="","",TEXT('Ad_01 data'!CC13,"mm월 dd일")),"")</f>
        <v/>
      </c>
      <c r="F11" s="227" t="str">
        <f>IFERROR(IF('Ad_01 data'!CD13="","",TEXT('Ad_01 data'!CD13,"mm월 dd일")),"")</f>
        <v/>
      </c>
      <c r="G11" s="228" t="str">
        <f>IF($D11="","",INDEX('Ad_01 data'!$A$1:$CB$15,13,MATCH(G$3,'Ad_01 data'!$6:$6,0)))</f>
        <v/>
      </c>
      <c r="H11" s="228" t="str">
        <f>IF($D11="","",INDEX('Ad_01 data'!$A$1:$CB$15,13,MATCH(H$3,'Ad_01 data'!$6:$6,0)))</f>
        <v/>
      </c>
      <c r="I11" s="241" t="str">
        <f>IF($D11="","",INDEX('Ad_01 data'!$A$1:$CB$15,13,MATCH(I$3,'Ad_01 data'!$6:$6,0)))</f>
        <v/>
      </c>
      <c r="J11" s="394" t="str">
        <f>IF($D11="","",INDEX('Ad_01 data'!$A$1:$CB$15,13,MATCH(J$3,'Ad_01 data'!$6:$6,0))*$B$21)</f>
        <v/>
      </c>
      <c r="K11" s="394" t="str">
        <f>IF($D11="","",INDEX('Ad_01 data'!$A$1:$CB$15,13,MATCH(K$3,'Ad_01 data'!$6:$6,0))*$B$21)</f>
        <v/>
      </c>
      <c r="M11" s="120"/>
    </row>
    <row r="12" spans="1:15" hidden="1">
      <c r="A12" s="112">
        <v>8</v>
      </c>
      <c r="B12" s="238"/>
      <c r="C12" s="226" t="str">
        <f>IF('Ad_01 data'!R14="","",'Ad_01 data'!R14*'Ad_01 data'!$CD$4)</f>
        <v/>
      </c>
      <c r="D12" s="240"/>
      <c r="E12" s="227" t="str">
        <f>IFERROR(IF('Ad_01 data'!CC14="","",TEXT('Ad_01 data'!CC14,"mm월 dd일")),"")</f>
        <v/>
      </c>
      <c r="F12" s="227" t="str">
        <f>IFERROR(IF('Ad_01 data'!CD14="","",TEXT('Ad_01 data'!CD14,"mm월 dd일")),"")</f>
        <v/>
      </c>
      <c r="G12" s="228" t="str">
        <f>IF($D12="","",INDEX('Ad_01 data'!$A$1:$CB$15,14,MATCH(G$3,'Ad_01 data'!$6:$6,0)))</f>
        <v/>
      </c>
      <c r="H12" s="228" t="str">
        <f>IF($D12="","",INDEX('Ad_01 data'!$A$1:$CB$15,14,MATCH(H$3,'Ad_01 data'!$6:$6,0)))</f>
        <v/>
      </c>
      <c r="I12" s="241" t="str">
        <f>IF($D12="","",INDEX('Ad_01 data'!$A$1:$CB$15,14,MATCH(I$3,'Ad_01 data'!$6:$6,0)))</f>
        <v/>
      </c>
      <c r="J12" s="394" t="str">
        <f>IF($D12="","",INDEX('Ad_01 data'!$A$1:$CB$15,14,MATCH(J$3,'Ad_01 data'!$6:$6,0))*$B$21)</f>
        <v/>
      </c>
      <c r="K12" s="394" t="str">
        <f>IF($D12="","",INDEX('Ad_01 data'!$A$1:$CB$15,14,MATCH(K$3,'Ad_01 data'!$6:$6,0))*$B$21)</f>
        <v/>
      </c>
    </row>
    <row r="13" spans="1:15" hidden="1">
      <c r="A13" s="112">
        <v>9</v>
      </c>
      <c r="B13" s="238"/>
      <c r="C13" s="226" t="str">
        <f>IF('Ad_01 data'!R15="","",'Ad_01 data'!R15*'Ad_01 data'!$CD$4)</f>
        <v/>
      </c>
      <c r="D13" s="240"/>
      <c r="E13" s="227" t="str">
        <f>IFERROR(IF('Ad_01 data'!CC15="","",TEXT('Ad_01 data'!CC15,"mm월 dd일")),"")</f>
        <v/>
      </c>
      <c r="F13" s="227" t="str">
        <f>IFERROR(IF('Ad_01 data'!CD15="","",TEXT('Ad_01 data'!CD15,"mm월 dd일")),"")</f>
        <v/>
      </c>
      <c r="G13" s="228" t="str">
        <f>IF($D13="","",INDEX('Ad_01 data'!$A$1:$CB$15,15,MATCH(G$3,'Ad_01 data'!$6:$6,0)))</f>
        <v/>
      </c>
      <c r="H13" s="228" t="str">
        <f>IF($D13="","",INDEX('Ad_01 data'!$A$1:$CB$15,15,MATCH(H$3,'Ad_01 data'!$6:$6,0)))</f>
        <v/>
      </c>
      <c r="I13" s="241" t="str">
        <f>IF($D13="","",INDEX('Ad_01 data'!$A$1:$CB$15,15,MATCH(I$3,'Ad_01 data'!$6:$6,0)))</f>
        <v/>
      </c>
      <c r="J13" s="394" t="str">
        <f>IF($D13="","",INDEX('Ad_01 data'!$A$1:$CB$15,15,MATCH(J$3,'Ad_01 data'!$6:$6,0))*$B$21)</f>
        <v/>
      </c>
      <c r="K13" s="394" t="str">
        <f>IF($D13="","",INDEX('Ad_01 data'!$A$1:$CB$15,15,MATCH(K$3,'Ad_01 data'!$6:$6,0))*$B$21)</f>
        <v/>
      </c>
    </row>
    <row r="14" spans="1:15" hidden="1">
      <c r="A14" s="112">
        <v>10</v>
      </c>
      <c r="B14" s="238"/>
      <c r="C14" s="226" t="str">
        <f>IF('Ad_01 data'!R16="","",'Ad_01 data'!R16*'Ad_01 data'!$CD$4)</f>
        <v/>
      </c>
      <c r="D14" s="240"/>
      <c r="E14" s="227" t="str">
        <f>IFERROR(IF('Ad_01 data'!CC16="","",TEXT('Ad_01 data'!CC16,"mm월 dd일")),"")</f>
        <v/>
      </c>
      <c r="F14" s="227" t="str">
        <f>IFERROR(IF('Ad_01 data'!CD16="","",TEXT('Ad_01 data'!CD16,"mm월 dd일")),"")</f>
        <v/>
      </c>
      <c r="G14" s="228" t="str">
        <f>IF($D14="","",INDEX('Ad_01 data'!$A$1:$CB$15,16,MATCH(G$3,'Ad_01 data'!$6:$6,0)))</f>
        <v/>
      </c>
      <c r="H14" s="228" t="str">
        <f>IF($D14="","",INDEX('Ad_01 data'!$A$1:$CB$15,16,MATCH(H$3,'Ad_01 data'!$6:$6,0)))</f>
        <v/>
      </c>
      <c r="I14" s="241" t="str">
        <f>IF($D14="","",INDEX('Ad_01 data'!$A$1:$CB$15,16,MATCH(I$3,'Ad_01 data'!$6:$6,0)))</f>
        <v/>
      </c>
      <c r="J14" s="394" t="str">
        <f>IF($D14="","",INDEX('Ad_01 data'!$A$1:$CB$15,16,MATCH(J$3,'Ad_01 data'!$6:$6,0))*$B$21)</f>
        <v/>
      </c>
      <c r="K14" s="394" t="str">
        <f>IF($D14="","",INDEX('Ad_01 data'!$A$1:$CB$15,16,MATCH(K$3,'Ad_01 data'!$6:$6,0))*$B$21)</f>
        <v/>
      </c>
    </row>
    <row r="15" spans="1:15" ht="23.4" thickBot="1">
      <c r="A15" s="446" t="s">
        <v>405</v>
      </c>
      <c r="B15" s="447"/>
      <c r="C15" s="230">
        <f>SUM(C5:C14)</f>
        <v>1258290</v>
      </c>
      <c r="D15" s="109"/>
      <c r="E15" s="37"/>
      <c r="F15" s="37"/>
      <c r="G15" s="231">
        <f>SUM(G5:G14)</f>
        <v>13693</v>
      </c>
      <c r="H15" s="232">
        <f>SUM(H5:H14)</f>
        <v>564</v>
      </c>
      <c r="I15" s="233">
        <f>H15/G15</f>
        <v>4.1188928649675015E-2</v>
      </c>
      <c r="J15" s="230">
        <f>C15/G15*1000</f>
        <v>91892.937997516987</v>
      </c>
      <c r="K15" s="234">
        <f>C15/H15</f>
        <v>2231.0106382978724</v>
      </c>
    </row>
    <row r="16" spans="1:15" ht="17.399999999999999" customHeight="1"/>
    <row r="18" spans="1:4" ht="25.2">
      <c r="A18" s="440" t="s">
        <v>1568</v>
      </c>
      <c r="B18" s="441"/>
      <c r="D18" s="119" t="str">
        <f>"("&amp;B1&amp;") 총 지출비용 "&amp;TEXT(C15,"\#,##0")&amp;" / 총 노출 "&amp;TEXT(G15,"#,##0")&amp;" / 총 클릭 "&amp;TEXT(H15, "#,##0")&amp;" 진행"</f>
        <v>(플라스틱 리사이클링) 총 지출비용 ₩1,258,290 / 총 노출 13,693 / 총 클릭 564 진행</v>
      </c>
    </row>
    <row r="19" spans="1:4" ht="25.2">
      <c r="A19" s="84" t="s">
        <v>1570</v>
      </c>
      <c r="B19" s="383">
        <v>45264</v>
      </c>
      <c r="D19" s="111"/>
    </row>
    <row r="20" spans="1:4" ht="25.2">
      <c r="A20" s="84" t="s">
        <v>1571</v>
      </c>
      <c r="B20" s="384">
        <v>0.58333333333333337</v>
      </c>
      <c r="D20" s="111"/>
    </row>
    <row r="21" spans="1:4">
      <c r="A21" s="84" t="s">
        <v>1569</v>
      </c>
      <c r="B21" s="116">
        <v>1294.4000000000001</v>
      </c>
      <c r="D21" s="385"/>
    </row>
    <row r="22" spans="1:4">
      <c r="D22" s="122" t="str">
        <f>"*환율: "&amp;MONTH(B19)&amp;"월 "&amp;TEXT(B19,"d")&amp;"일 "&amp;TEXT(B20,"hh:mm")&amp;" 기준 ★ 링크드인 광고 집행비는  ‘광고 지출비 + 링크드인 부가세 10% + 환율 + 대행 수수료‘ 가 적용된 금액으로 청구될 예정입니다."</f>
        <v>*환율: 12월 4일 14:00 기준 ★ 링크드인 광고 집행비는  ‘광고 지출비 + 링크드인 부가세 10% + 환율 + 대행 수수료‘ 가 적용된 금액으로 청구될 예정입니다.</v>
      </c>
    </row>
    <row r="27" spans="1:4">
      <c r="B27" s="83"/>
    </row>
  </sheetData>
  <mergeCells count="11">
    <mergeCell ref="A18:B18"/>
    <mergeCell ref="I3:I4"/>
    <mergeCell ref="J3:J4"/>
    <mergeCell ref="K3:K4"/>
    <mergeCell ref="A15:B15"/>
    <mergeCell ref="A3:A4"/>
    <mergeCell ref="B3:B4"/>
    <mergeCell ref="C3:C4"/>
    <mergeCell ref="E3:F3"/>
    <mergeCell ref="G3:G4"/>
    <mergeCell ref="H3:H4"/>
  </mergeCells>
  <phoneticPr fontId="7" type="noConversion"/>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79998168889431442"/>
  </sheetPr>
  <dimension ref="A1:CD37"/>
  <sheetViews>
    <sheetView topLeftCell="AV1" zoomScaleNormal="100" workbookViewId="0">
      <selection activeCell="BZ39" sqref="BZ39"/>
    </sheetView>
  </sheetViews>
  <sheetFormatPr defaultRowHeight="17.399999999999999"/>
  <cols>
    <col min="1" max="3" width="8.69921875" style="18"/>
    <col min="4" max="4" width="11.8984375" style="18" bestFit="1" customWidth="1"/>
    <col min="5" max="6" width="16.69921875" style="18" bestFit="1" customWidth="1"/>
    <col min="7" max="8" width="18.69921875" style="18" bestFit="1" customWidth="1"/>
    <col min="9" max="9" width="8.69921875" style="18"/>
    <col min="10" max="10" width="53" style="18" bestFit="1" customWidth="1"/>
    <col min="11" max="13" width="11.8984375" style="18" bestFit="1" customWidth="1"/>
    <col min="14" max="14" width="9.8984375" style="18" bestFit="1" customWidth="1"/>
    <col min="15" max="15" width="9" style="18" bestFit="1" customWidth="1"/>
    <col min="16" max="17" width="13.8984375" style="18" bestFit="1" customWidth="1"/>
    <col min="18" max="63" width="8.69921875" style="18"/>
    <col min="64" max="64" width="8.69921875" style="18" customWidth="1"/>
    <col min="65" max="80" width="8.69921875" style="18"/>
    <col min="81" max="82" width="12.5" bestFit="1" customWidth="1"/>
  </cols>
  <sheetData>
    <row r="1" spans="1:82">
      <c r="A1" s="18" t="s">
        <v>1061</v>
      </c>
    </row>
    <row r="2" spans="1:82">
      <c r="A2" s="18" t="s">
        <v>1062</v>
      </c>
    </row>
    <row r="3" spans="1:82">
      <c r="A3" s="18" t="s">
        <v>1063</v>
      </c>
      <c r="CD3" s="117" t="s">
        <v>1067</v>
      </c>
    </row>
    <row r="4" spans="1:82">
      <c r="A4" s="18" t="s">
        <v>1064</v>
      </c>
      <c r="CD4" s="130">
        <v>1353</v>
      </c>
    </row>
    <row r="6" spans="1:82">
      <c r="A6" s="18" t="s">
        <v>1335</v>
      </c>
      <c r="B6" s="18" t="s">
        <v>1336</v>
      </c>
      <c r="C6" s="18" t="s">
        <v>1337</v>
      </c>
      <c r="D6" s="18" t="s">
        <v>1338</v>
      </c>
      <c r="E6" s="18" t="s">
        <v>1339</v>
      </c>
      <c r="F6" s="18" t="s">
        <v>1340</v>
      </c>
      <c r="G6" s="18" t="s">
        <v>2317</v>
      </c>
      <c r="H6" s="18" t="s">
        <v>1583</v>
      </c>
      <c r="I6" s="18" t="s">
        <v>1342</v>
      </c>
      <c r="J6" s="18" t="s">
        <v>417</v>
      </c>
      <c r="K6" s="18" t="s">
        <v>1343</v>
      </c>
      <c r="L6" s="18" t="s">
        <v>1344</v>
      </c>
      <c r="M6" s="18" t="s">
        <v>1345</v>
      </c>
      <c r="N6" s="18" t="s">
        <v>1346</v>
      </c>
      <c r="O6" s="18" t="s">
        <v>1347</v>
      </c>
      <c r="P6" s="18" t="s">
        <v>420</v>
      </c>
      <c r="Q6" s="18" t="s">
        <v>421</v>
      </c>
      <c r="R6" s="18" t="s">
        <v>1348</v>
      </c>
      <c r="S6" s="18" t="s">
        <v>397</v>
      </c>
      <c r="T6" s="18" t="s">
        <v>411</v>
      </c>
      <c r="U6" s="18" t="s">
        <v>1349</v>
      </c>
      <c r="V6" s="18" t="s">
        <v>400</v>
      </c>
      <c r="W6" s="18" t="s">
        <v>401</v>
      </c>
      <c r="X6" s="18" t="s">
        <v>1350</v>
      </c>
      <c r="Y6" s="18" t="s">
        <v>407</v>
      </c>
      <c r="Z6" s="18" t="s">
        <v>440</v>
      </c>
      <c r="AA6" s="18" t="s">
        <v>426</v>
      </c>
      <c r="AB6" s="18" t="s">
        <v>1351</v>
      </c>
      <c r="AC6" s="18" t="s">
        <v>1352</v>
      </c>
      <c r="AD6" s="18" t="s">
        <v>1353</v>
      </c>
      <c r="AE6" s="18" t="s">
        <v>412</v>
      </c>
      <c r="AF6" s="18" t="s">
        <v>1354</v>
      </c>
      <c r="AG6" s="18" t="s">
        <v>1355</v>
      </c>
      <c r="AH6" s="18" t="s">
        <v>1356</v>
      </c>
      <c r="AI6" s="18" t="s">
        <v>1357</v>
      </c>
      <c r="AJ6" s="18" t="s">
        <v>1358</v>
      </c>
      <c r="AK6" s="18" t="s">
        <v>1359</v>
      </c>
      <c r="AL6" s="18" t="s">
        <v>1360</v>
      </c>
      <c r="AM6" s="18" t="s">
        <v>1361</v>
      </c>
      <c r="AN6" s="18" t="s">
        <v>1362</v>
      </c>
      <c r="AO6" s="18" t="s">
        <v>1363</v>
      </c>
      <c r="AP6" s="18" t="s">
        <v>1364</v>
      </c>
      <c r="AQ6" s="18" t="s">
        <v>1365</v>
      </c>
      <c r="AR6" s="18" t="s">
        <v>1366</v>
      </c>
      <c r="AS6" s="18" t="s">
        <v>1367</v>
      </c>
      <c r="AT6" s="18" t="s">
        <v>1368</v>
      </c>
      <c r="AU6" s="18" t="s">
        <v>1369</v>
      </c>
      <c r="AV6" s="18" t="s">
        <v>1370</v>
      </c>
      <c r="AW6" s="18" t="s">
        <v>1371</v>
      </c>
      <c r="AX6" s="18" t="s">
        <v>1372</v>
      </c>
      <c r="AY6" s="18" t="s">
        <v>1373</v>
      </c>
      <c r="AZ6" s="18" t="s">
        <v>1374</v>
      </c>
      <c r="BA6" s="18" t="s">
        <v>1375</v>
      </c>
      <c r="BB6" s="18" t="s">
        <v>1376</v>
      </c>
      <c r="BC6" s="18" t="s">
        <v>1377</v>
      </c>
      <c r="BD6" s="18" t="s">
        <v>1378</v>
      </c>
      <c r="BE6" s="18" t="s">
        <v>1379</v>
      </c>
      <c r="BF6" s="18" t="s">
        <v>1380</v>
      </c>
      <c r="BG6" s="18" t="s">
        <v>1381</v>
      </c>
      <c r="BH6" s="18" t="s">
        <v>1382</v>
      </c>
      <c r="BI6" s="18" t="s">
        <v>1383</v>
      </c>
      <c r="BJ6" s="18" t="s">
        <v>1384</v>
      </c>
      <c r="BK6" s="18" t="s">
        <v>1385</v>
      </c>
      <c r="BL6" s="18" t="s">
        <v>1386</v>
      </c>
      <c r="BM6" s="18" t="s">
        <v>1387</v>
      </c>
      <c r="BN6" s="18" t="s">
        <v>1388</v>
      </c>
      <c r="BO6" s="18" t="s">
        <v>1389</v>
      </c>
    </row>
    <row r="7" spans="1:82">
      <c r="G7" s="18" t="s">
        <v>2345</v>
      </c>
      <c r="H7" s="18" t="s">
        <v>2346</v>
      </c>
      <c r="J7" s="18" t="s">
        <v>2347</v>
      </c>
      <c r="K7" s="18" t="s">
        <v>1391</v>
      </c>
      <c r="L7" s="18" t="s">
        <v>1333</v>
      </c>
      <c r="M7" s="18" t="s">
        <v>1334</v>
      </c>
      <c r="N7" s="18" t="s">
        <v>1066</v>
      </c>
      <c r="O7" s="18">
        <v>300</v>
      </c>
      <c r="P7" s="18" t="s">
        <v>2345</v>
      </c>
      <c r="Q7" s="18" t="s">
        <v>2346</v>
      </c>
      <c r="R7" s="18">
        <v>310</v>
      </c>
      <c r="S7" s="18">
        <v>5447</v>
      </c>
      <c r="T7" s="18">
        <v>211</v>
      </c>
      <c r="U7" s="113">
        <v>3.8739999999999997E-2</v>
      </c>
      <c r="V7" s="18">
        <v>55.08</v>
      </c>
      <c r="W7" s="18">
        <v>1.42</v>
      </c>
      <c r="X7" s="18">
        <v>2</v>
      </c>
      <c r="Y7" s="18">
        <v>0</v>
      </c>
      <c r="Z7" s="18">
        <v>0</v>
      </c>
      <c r="AA7" s="18">
        <v>4</v>
      </c>
      <c r="AB7" s="18">
        <v>339</v>
      </c>
      <c r="AC7" s="18">
        <v>345</v>
      </c>
      <c r="AD7" s="18">
        <v>349</v>
      </c>
      <c r="AE7" s="113">
        <v>6.4070000000000002E-2</v>
      </c>
      <c r="AF7" s="18">
        <v>3</v>
      </c>
      <c r="AP7" s="114"/>
      <c r="AY7" s="114"/>
      <c r="CA7" s="114"/>
      <c r="CC7" s="83">
        <f>DATE(MID(G7,1,FIND(".",G7)-1),MID(G7,FIND(".",G7)+1,FIND(".",G7,FIND(".",G7)+1)-FIND(".",G7)-1),MID(G7,FIND(".",G7,FIND(".",G7)+1)+1,FIND(".",G7,FIND(".",G7,FIND(".",G7)+1)+1)-FIND(".",G7,FIND(".",G7)+1)-1))</f>
        <v>45261</v>
      </c>
      <c r="CD7" s="83">
        <f>DATE(MID(H7,1,FIND(".",H7)-1),MID(H7,FIND(".",H7)+1,FIND(".",H7,FIND(".",H7)+1)-FIND(".",H7)-1),MID(H7,FIND(".",H7,FIND(".",H7)+1)+1,FIND(".",H7,FIND(".",H7,FIND(".",H7)+1)+1)-FIND(".",H7,FIND(".",H7)+1)-1))</f>
        <v>45268</v>
      </c>
    </row>
    <row r="8" spans="1:82">
      <c r="G8" s="18" t="s">
        <v>2345</v>
      </c>
      <c r="H8" s="18" t="s">
        <v>2346</v>
      </c>
      <c r="J8" s="18" t="s">
        <v>2348</v>
      </c>
      <c r="K8" s="18" t="s">
        <v>1391</v>
      </c>
      <c r="L8" s="18" t="s">
        <v>1333</v>
      </c>
      <c r="M8" s="18" t="s">
        <v>1334</v>
      </c>
      <c r="N8" s="18" t="s">
        <v>1066</v>
      </c>
      <c r="O8" s="18">
        <v>300</v>
      </c>
      <c r="P8" s="18" t="s">
        <v>2345</v>
      </c>
      <c r="Q8" s="18" t="s">
        <v>2346</v>
      </c>
      <c r="R8" s="18">
        <v>310</v>
      </c>
      <c r="S8" s="18">
        <v>3254</v>
      </c>
      <c r="T8" s="18">
        <v>176</v>
      </c>
      <c r="U8" s="113">
        <v>5.4089999999999999E-2</v>
      </c>
      <c r="V8" s="18">
        <v>92.19</v>
      </c>
      <c r="W8" s="18">
        <v>1.7</v>
      </c>
      <c r="X8" s="18">
        <v>1</v>
      </c>
      <c r="Y8" s="18">
        <v>0</v>
      </c>
      <c r="Z8" s="18">
        <v>0</v>
      </c>
      <c r="AA8" s="18">
        <v>3</v>
      </c>
      <c r="AB8" s="18">
        <v>299</v>
      </c>
      <c r="AC8" s="18">
        <v>303</v>
      </c>
      <c r="AD8" s="18">
        <v>311</v>
      </c>
      <c r="AE8" s="113">
        <v>9.5570000000000002E-2</v>
      </c>
      <c r="AF8" s="18">
        <v>3</v>
      </c>
      <c r="AP8" s="114"/>
      <c r="AY8" s="114"/>
      <c r="CA8" s="114"/>
      <c r="CC8" s="83">
        <f t="shared" ref="CC8:CD9" si="0">DATE(MID(G8,1,FIND(".",G8)-1),MID(G8,FIND(".",G8)+1,FIND(".",G8,FIND(".",G8)+1)-FIND(".",G8)-1),MID(G8,FIND(".",G8,FIND(".",G8)+1)+1,FIND(".",G8,FIND(".",G8,FIND(".",G8)+1)+1)-FIND(".",G8,FIND(".",G8)+1)-1))</f>
        <v>45261</v>
      </c>
      <c r="CD8" s="83">
        <f t="shared" si="0"/>
        <v>45268</v>
      </c>
    </row>
    <row r="9" spans="1:82">
      <c r="G9" s="18" t="s">
        <v>2345</v>
      </c>
      <c r="H9" s="18" t="s">
        <v>2346</v>
      </c>
      <c r="J9" s="18" t="s">
        <v>2349</v>
      </c>
      <c r="K9" s="18" t="s">
        <v>1391</v>
      </c>
      <c r="L9" s="18" t="s">
        <v>1333</v>
      </c>
      <c r="M9" s="18" t="s">
        <v>1334</v>
      </c>
      <c r="N9" s="18" t="s">
        <v>1066</v>
      </c>
      <c r="O9" s="18">
        <v>300</v>
      </c>
      <c r="P9" s="18" t="s">
        <v>2345</v>
      </c>
      <c r="Q9" s="18" t="s">
        <v>2346</v>
      </c>
      <c r="R9" s="18">
        <v>310</v>
      </c>
      <c r="S9" s="18">
        <v>4992</v>
      </c>
      <c r="T9" s="18">
        <v>177</v>
      </c>
      <c r="U9" s="18">
        <v>3.5459999999999998E-2</v>
      </c>
      <c r="V9" s="18">
        <v>60.1</v>
      </c>
      <c r="W9" s="18">
        <v>1.69</v>
      </c>
      <c r="X9" s="18">
        <v>1</v>
      </c>
      <c r="Y9" s="18">
        <v>0</v>
      </c>
      <c r="Z9" s="18">
        <v>0</v>
      </c>
      <c r="AA9" s="18">
        <v>1</v>
      </c>
      <c r="AB9" s="18">
        <v>384</v>
      </c>
      <c r="AC9" s="18">
        <v>386</v>
      </c>
      <c r="AD9" s="18">
        <v>395</v>
      </c>
      <c r="AE9" s="18">
        <v>7.9130000000000006E-2</v>
      </c>
      <c r="AF9" s="18">
        <v>0</v>
      </c>
      <c r="CC9" s="83">
        <f t="shared" si="0"/>
        <v>45261</v>
      </c>
      <c r="CD9" s="83">
        <f t="shared" si="0"/>
        <v>45268</v>
      </c>
    </row>
    <row r="10" spans="1:82">
      <c r="CC10" s="83" t="e">
        <f>DATE(MID(G10,1,FIND(".",G10)-1),MID(G10,FIND(".",G10)+1,FIND(".",G10,FIND(".",G10)+1)-FIND(".",G10)-1),MID(G10,FIND(".",G10,FIND(".",G10)+1)+1,FIND(".",G10,FIND(".",G10,FIND(".",G10)+1)+1)-FIND(".",G10,FIND(".",G10)+1)-1))</f>
        <v>#VALUE!</v>
      </c>
      <c r="CD10" s="83" t="e">
        <f>DATE(MID(H10,1,FIND(".",H10)-1),MID(H10,FIND(".",H10)+1,FIND(".",H10,FIND(".",H10)+1)-FIND(".",H10)-1),MID(H10,FIND(".",H10,FIND(".",H10)+1)+1,FIND(".",H10,FIND(".",H10,FIND(".",H10)+1)+1)-FIND(".",H10,FIND(".",H10)+1)-1))</f>
        <v>#VALUE!</v>
      </c>
    </row>
    <row r="11" spans="1:82">
      <c r="CC11" s="83" t="e">
        <f t="shared" ref="CC11:CC12" si="1">DATE(MID(G11,1,FIND(".",G11)-1),MID(G11,FIND(".",G11)+1,FIND(".",G11,FIND(".",G11)+1)-FIND(".",G11)-1),MID(G11,FIND(".",G11,FIND(".",G11)+1)+1,FIND(".",G11,FIND(".",G11,FIND(".",G11)+1)+1)-FIND(".",G11,FIND(".",G11)+1)-1))</f>
        <v>#VALUE!</v>
      </c>
      <c r="CD11" s="83" t="e">
        <f t="shared" ref="CD11:CD12" si="2">DATE(MID(H11,1,FIND(".",H11)-1),MID(H11,FIND(".",H11)+1,FIND(".",H11,FIND(".",H11)+1)-FIND(".",H11)-1),MID(H11,FIND(".",H11,FIND(".",H11)+1)+1,FIND(".",H11,FIND(".",H11,FIND(".",H11)+1)+1)-FIND(".",H11,FIND(".",H11)+1)-1))</f>
        <v>#VALUE!</v>
      </c>
    </row>
    <row r="12" spans="1:82">
      <c r="CC12" s="83" t="e">
        <f t="shared" si="1"/>
        <v>#VALUE!</v>
      </c>
      <c r="CD12" s="83" t="e">
        <f t="shared" si="2"/>
        <v>#VALUE!</v>
      </c>
    </row>
    <row r="13" spans="1:82">
      <c r="CC13" s="83" t="str">
        <f t="shared" ref="CC13:CC37" si="3">IF(G13="","",DATE(RIGHT(G13,4),LEFT(G13,FIND("/", G13)-1),MID(G13,FIND("/",G13)+1,2)))</f>
        <v/>
      </c>
      <c r="CD13" s="83" t="str">
        <f t="shared" ref="CD13:CD37" si="4">IF(H13="","",DATE(RIGHT(H13,4),LEFT(H13,FIND("/", H13)-1),MID(H13,FIND("/",H13)+1,2)))</f>
        <v/>
      </c>
    </row>
    <row r="14" spans="1:82">
      <c r="CC14" s="83" t="str">
        <f t="shared" si="3"/>
        <v/>
      </c>
      <c r="CD14" s="83" t="str">
        <f t="shared" si="4"/>
        <v/>
      </c>
    </row>
    <row r="15" spans="1:82">
      <c r="CC15" s="83" t="str">
        <f t="shared" si="3"/>
        <v/>
      </c>
      <c r="CD15" s="83" t="str">
        <f t="shared" si="4"/>
        <v/>
      </c>
    </row>
    <row r="16" spans="1:82">
      <c r="CC16" s="83" t="str">
        <f t="shared" si="3"/>
        <v/>
      </c>
      <c r="CD16" s="83" t="str">
        <f t="shared" si="4"/>
        <v/>
      </c>
    </row>
    <row r="17" spans="81:82">
      <c r="CC17" s="83" t="str">
        <f t="shared" si="3"/>
        <v/>
      </c>
      <c r="CD17" s="83" t="str">
        <f t="shared" si="4"/>
        <v/>
      </c>
    </row>
    <row r="18" spans="81:82">
      <c r="CC18" s="83" t="str">
        <f t="shared" si="3"/>
        <v/>
      </c>
      <c r="CD18" s="83" t="str">
        <f t="shared" si="4"/>
        <v/>
      </c>
    </row>
    <row r="19" spans="81:82">
      <c r="CC19" s="83" t="str">
        <f t="shared" si="3"/>
        <v/>
      </c>
      <c r="CD19" s="83" t="str">
        <f t="shared" si="4"/>
        <v/>
      </c>
    </row>
    <row r="20" spans="81:82">
      <c r="CC20" s="83" t="str">
        <f t="shared" si="3"/>
        <v/>
      </c>
      <c r="CD20" s="83" t="str">
        <f t="shared" si="4"/>
        <v/>
      </c>
    </row>
    <row r="21" spans="81:82">
      <c r="CC21" s="83" t="str">
        <f t="shared" si="3"/>
        <v/>
      </c>
      <c r="CD21" s="83" t="str">
        <f t="shared" si="4"/>
        <v/>
      </c>
    </row>
    <row r="22" spans="81:82">
      <c r="CC22" s="83" t="str">
        <f t="shared" si="3"/>
        <v/>
      </c>
      <c r="CD22" s="83" t="str">
        <f t="shared" si="4"/>
        <v/>
      </c>
    </row>
    <row r="23" spans="81:82">
      <c r="CC23" s="83" t="str">
        <f t="shared" si="3"/>
        <v/>
      </c>
      <c r="CD23" s="83" t="str">
        <f t="shared" si="4"/>
        <v/>
      </c>
    </row>
    <row r="24" spans="81:82">
      <c r="CC24" s="83" t="str">
        <f t="shared" si="3"/>
        <v/>
      </c>
      <c r="CD24" s="83" t="str">
        <f t="shared" si="4"/>
        <v/>
      </c>
    </row>
    <row r="25" spans="81:82">
      <c r="CC25" s="83" t="str">
        <f t="shared" si="3"/>
        <v/>
      </c>
      <c r="CD25" s="83" t="str">
        <f t="shared" si="4"/>
        <v/>
      </c>
    </row>
    <row r="26" spans="81:82">
      <c r="CC26" s="83" t="str">
        <f t="shared" si="3"/>
        <v/>
      </c>
      <c r="CD26" s="83" t="str">
        <f t="shared" si="4"/>
        <v/>
      </c>
    </row>
    <row r="27" spans="81:82">
      <c r="CC27" s="83" t="str">
        <f t="shared" si="3"/>
        <v/>
      </c>
      <c r="CD27" s="83" t="str">
        <f t="shared" si="4"/>
        <v/>
      </c>
    </row>
    <row r="28" spans="81:82">
      <c r="CC28" s="83" t="str">
        <f t="shared" si="3"/>
        <v/>
      </c>
      <c r="CD28" s="83" t="str">
        <f t="shared" si="4"/>
        <v/>
      </c>
    </row>
    <row r="29" spans="81:82">
      <c r="CC29" s="83" t="str">
        <f t="shared" si="3"/>
        <v/>
      </c>
      <c r="CD29" s="83" t="str">
        <f t="shared" si="4"/>
        <v/>
      </c>
    </row>
    <row r="30" spans="81:82">
      <c r="CC30" s="83" t="str">
        <f t="shared" si="3"/>
        <v/>
      </c>
      <c r="CD30" s="83" t="str">
        <f t="shared" si="4"/>
        <v/>
      </c>
    </row>
    <row r="31" spans="81:82">
      <c r="CC31" s="83" t="str">
        <f t="shared" si="3"/>
        <v/>
      </c>
      <c r="CD31" s="83" t="str">
        <f t="shared" si="4"/>
        <v/>
      </c>
    </row>
    <row r="32" spans="81:82">
      <c r="CC32" s="83" t="str">
        <f t="shared" si="3"/>
        <v/>
      </c>
      <c r="CD32" s="83" t="str">
        <f t="shared" si="4"/>
        <v/>
      </c>
    </row>
    <row r="33" spans="81:82">
      <c r="CC33" s="83" t="str">
        <f t="shared" si="3"/>
        <v/>
      </c>
      <c r="CD33" s="83" t="str">
        <f t="shared" si="4"/>
        <v/>
      </c>
    </row>
    <row r="34" spans="81:82">
      <c r="CC34" s="83" t="str">
        <f t="shared" si="3"/>
        <v/>
      </c>
      <c r="CD34" s="83" t="str">
        <f t="shared" si="4"/>
        <v/>
      </c>
    </row>
    <row r="35" spans="81:82">
      <c r="CC35" s="83" t="str">
        <f t="shared" si="3"/>
        <v/>
      </c>
      <c r="CD35" s="83" t="str">
        <f t="shared" si="4"/>
        <v/>
      </c>
    </row>
    <row r="36" spans="81:82">
      <c r="CC36" s="83" t="str">
        <f t="shared" si="3"/>
        <v/>
      </c>
      <c r="CD36" s="83" t="str">
        <f t="shared" si="4"/>
        <v/>
      </c>
    </row>
    <row r="37" spans="81:82">
      <c r="CC37" s="83" t="str">
        <f t="shared" si="3"/>
        <v/>
      </c>
      <c r="CD37" s="83" t="str">
        <f t="shared" si="4"/>
        <v/>
      </c>
    </row>
  </sheetData>
  <phoneticPr fontId="7" type="noConversion"/>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79998168889431442"/>
  </sheetPr>
  <dimension ref="A1:O21"/>
  <sheetViews>
    <sheetView zoomScale="85" zoomScaleNormal="85" workbookViewId="0">
      <selection activeCell="D47" sqref="D47"/>
    </sheetView>
  </sheetViews>
  <sheetFormatPr defaultRowHeight="17.399999999999999"/>
  <cols>
    <col min="2" max="2" width="11.19921875" customWidth="1"/>
    <col min="3" max="3" width="10.69921875" bestFit="1" customWidth="1"/>
    <col min="4" max="4" width="66.09765625" customWidth="1"/>
    <col min="7" max="7" width="12" bestFit="1" customWidth="1"/>
    <col min="10" max="10" width="10.69921875" bestFit="1" customWidth="1"/>
    <col min="11" max="11" width="9.59765625" bestFit="1" customWidth="1"/>
    <col min="13" max="15" width="18.8984375" customWidth="1"/>
  </cols>
  <sheetData>
    <row r="1" spans="1:15">
      <c r="A1" t="s">
        <v>1060</v>
      </c>
      <c r="B1" s="115" t="s">
        <v>2352</v>
      </c>
    </row>
    <row r="2" spans="1:15" ht="18" thickBot="1"/>
    <row r="3" spans="1:15" ht="38.4">
      <c r="A3" s="448" t="s">
        <v>335</v>
      </c>
      <c r="B3" s="442" t="s">
        <v>393</v>
      </c>
      <c r="C3" s="442" t="s">
        <v>394</v>
      </c>
      <c r="D3" s="34" t="s">
        <v>395</v>
      </c>
      <c r="E3" s="450" t="s">
        <v>396</v>
      </c>
      <c r="F3" s="451"/>
      <c r="G3" s="442" t="s">
        <v>397</v>
      </c>
      <c r="H3" s="442" t="s">
        <v>2313</v>
      </c>
      <c r="I3" s="442" t="s">
        <v>2314</v>
      </c>
      <c r="J3" s="442" t="s">
        <v>400</v>
      </c>
      <c r="K3" s="444" t="s">
        <v>401</v>
      </c>
      <c r="M3" s="110" t="s">
        <v>2338</v>
      </c>
      <c r="N3" s="110" t="s">
        <v>1069</v>
      </c>
      <c r="O3" s="110" t="s">
        <v>1070</v>
      </c>
    </row>
    <row r="4" spans="1:15" ht="25.2">
      <c r="A4" s="449"/>
      <c r="B4" s="443"/>
      <c r="C4" s="443"/>
      <c r="D4" s="35" t="s">
        <v>402</v>
      </c>
      <c r="E4" s="35" t="s">
        <v>403</v>
      </c>
      <c r="F4" s="35" t="s">
        <v>404</v>
      </c>
      <c r="G4" s="443"/>
      <c r="H4" s="443"/>
      <c r="I4" s="443"/>
      <c r="J4" s="443"/>
      <c r="K4" s="445"/>
      <c r="M4" s="235">
        <f>C15/G15*1000</f>
        <v>36824.407374890259</v>
      </c>
      <c r="N4" s="235">
        <f>C15/H15</f>
        <v>2912.7083333333335</v>
      </c>
      <c r="O4" s="236">
        <f>H15/G15</f>
        <v>1.2642669007901668E-2</v>
      </c>
    </row>
    <row r="5" spans="1:15">
      <c r="A5" s="36">
        <v>1</v>
      </c>
      <c r="B5" s="237" t="s">
        <v>1390</v>
      </c>
      <c r="C5" s="226">
        <f>IF('Ad_02 data'!R7="","",'Ad_02 data'!R7*'Ad_02 data'!$CD$4)</f>
        <v>419430</v>
      </c>
      <c r="D5" s="239" t="s">
        <v>361</v>
      </c>
      <c r="E5" s="227" t="str">
        <f>IFERROR(IF('Ad_02 data'!CC7="","",TEXT('Ad_02 data'!CC7,"mm월 dd일")),"")</f>
        <v>12월 21일</v>
      </c>
      <c r="F5" s="227" t="str">
        <f>IFERROR(IF('Ad_02 data'!CD7="","",TEXT('Ad_02 data'!CD7,"mm월 dd일")),"")</f>
        <v>12월 25일</v>
      </c>
      <c r="G5" s="228">
        <f>IF($D5="","",INDEX('Ad_02 data'!$A$1:$CB$15,7,MATCH(G$3,'Ad_02 data'!$6:$6,0)))</f>
        <v>11390</v>
      </c>
      <c r="H5" s="228">
        <f>IF($D5="","",INDEX('Ad_02 data'!$A$1:$CB$15,7,MATCH(H$3,'Ad_02 data'!$6:$6,0)))</f>
        <v>144</v>
      </c>
      <c r="I5" s="241">
        <f>IF($D5="","",INDEX('Ad_02 data'!$A$1:$CB$15,7,MATCH(I$3,'Ad_02 data'!$6:$6,0)))</f>
        <v>1.264E-2</v>
      </c>
      <c r="J5" s="394">
        <f>IF($D5="","",INDEX('Ad_02 data'!$A$1:$CB$15,7,MATCH(J$3,'Ad_02 data'!$6:$6,0))*$B$21)</f>
        <v>35233.567999999999</v>
      </c>
      <c r="K5" s="394">
        <f>IF($D5="","",INDEX('Ad_02 data'!$A$1:$CB$15,7,MATCH(K$3,'Ad_02 data'!$6:$6,0))*$B$21)</f>
        <v>2782.96</v>
      </c>
    </row>
    <row r="6" spans="1:15" hidden="1">
      <c r="A6" s="36">
        <v>2</v>
      </c>
      <c r="B6" s="237"/>
      <c r="C6" s="226" t="str">
        <f>IF('Ad_02 data'!R8="","",'Ad_02 data'!R8*'Ad_02 data'!$CD$4)</f>
        <v/>
      </c>
      <c r="D6" s="239"/>
      <c r="E6" s="227" t="str">
        <f>IFERROR(IF('Ad_02 data'!CC8="","",TEXT('Ad_02 data'!CC8,"mm월 dd일")),"")</f>
        <v/>
      </c>
      <c r="F6" s="227" t="str">
        <f>IFERROR(IF('Ad_02 data'!CD8="","",TEXT('Ad_02 data'!CD8,"mm월 dd일")),"")</f>
        <v/>
      </c>
      <c r="G6" s="228" t="str">
        <f>IF($D6="","",INDEX('Ad_02 data'!$A$1:$CB$15,8,MATCH(G$3,'Ad_02 data'!$6:$6,0)))</f>
        <v/>
      </c>
      <c r="H6" s="228" t="str">
        <f>IF($D6="","",INDEX('Ad_02 data'!$A$1:$CB$15,8,MATCH(H$3,'Ad_02 data'!$6:$6,0)))</f>
        <v/>
      </c>
      <c r="I6" s="241" t="str">
        <f>IF($D6="","",INDEX('Ad_02 data'!$A$1:$CB$15,8,MATCH(I$3,'Ad_02 data'!$6:$6,0)))</f>
        <v/>
      </c>
      <c r="J6" s="394" t="str">
        <f>IF($D6="","",INDEX('Ad_02 data'!$A$1:$CB$15,8,MATCH(J$3,'Ad_02 data'!$6:$6,0))*$B$21)</f>
        <v/>
      </c>
      <c r="K6" s="394" t="str">
        <f>IF($D6="","",INDEX('Ad_02 data'!$A$1:$CB$15,8,MATCH(K$3,'Ad_02 data'!$6:$6,0))*$B$21)</f>
        <v/>
      </c>
    </row>
    <row r="7" spans="1:15" hidden="1">
      <c r="A7" s="36">
        <v>3</v>
      </c>
      <c r="B7" s="238"/>
      <c r="C7" s="226" t="str">
        <f>IF('Ad_02 data'!R9="","",'Ad_02 data'!R9*'Ad_02 data'!$CD$4)</f>
        <v/>
      </c>
      <c r="D7" s="240"/>
      <c r="E7" s="227" t="str">
        <f>IFERROR(IF('Ad_02 data'!CC9="","",TEXT('Ad_02 data'!CC9,"mm월 dd일")),"")</f>
        <v/>
      </c>
      <c r="F7" s="227" t="str">
        <f>IFERROR(IF('Ad_02 data'!CD9="","",TEXT('Ad_02 data'!CD9,"mm월 dd일")),"")</f>
        <v/>
      </c>
      <c r="G7" s="228" t="str">
        <f>IF($D7="","",INDEX('Ad_02 data'!$A$1:$CB$15,9,MATCH(G$3,'Ad_02 data'!$6:$6,0)))</f>
        <v/>
      </c>
      <c r="H7" s="228" t="str">
        <f>IF($D7="","",INDEX('Ad_02 data'!$A$1:$CB$15,9,MATCH(H$3,'Ad_02 data'!$6:$6,0)))</f>
        <v/>
      </c>
      <c r="I7" s="241" t="str">
        <f>IF($D7="","",INDEX('Ad_02 data'!$A$1:$CB$15,9,MATCH(I$3,'Ad_02 data'!$6:$6,0)))</f>
        <v/>
      </c>
      <c r="J7" s="394" t="str">
        <f>IF($D7="","",INDEX('Ad_02 data'!$A$1:$CB$15,9,MATCH(J$3,'Ad_02 data'!$6:$6,0))*$B$21)</f>
        <v/>
      </c>
      <c r="K7" s="394" t="str">
        <f>IF($D7="","",INDEX('Ad_02 data'!$A$1:$CB$15,9,MATCH(K$3,'Ad_02 data'!$6:$6,0))*$B$21)</f>
        <v/>
      </c>
    </row>
    <row r="8" spans="1:15" hidden="1">
      <c r="A8" s="36">
        <v>4</v>
      </c>
      <c r="B8" s="238"/>
      <c r="C8" s="226" t="str">
        <f>IF('Ad_02 data'!R10="","",'Ad_02 data'!R10*'Ad_02 data'!$CD$4)</f>
        <v/>
      </c>
      <c r="D8" s="240"/>
      <c r="E8" s="227" t="str">
        <f>IFERROR(IF('Ad_02 data'!CC10="","",TEXT('Ad_02 data'!CC10,"mm월 dd일")),"")</f>
        <v/>
      </c>
      <c r="F8" s="227" t="str">
        <f>IFERROR(IF('Ad_02 data'!CD10="","",TEXT('Ad_02 data'!CD10,"mm월 dd일")),"")</f>
        <v/>
      </c>
      <c r="G8" s="228" t="str">
        <f>IF($D8="","",INDEX('Ad_02 data'!$A$1:$CB$15,10,MATCH(G$3,'Ad_02 data'!$6:$6,0)))</f>
        <v/>
      </c>
      <c r="H8" s="228" t="str">
        <f>IF($D8="","",INDEX('Ad_02 data'!$A$1:$CB$15,10,MATCH(H$3,'Ad_02 data'!$6:$6,0)))</f>
        <v/>
      </c>
      <c r="I8" s="241" t="str">
        <f>IF($D8="","",INDEX('Ad_02 data'!$A$1:$CB$15,10,MATCH(I$3,'Ad_02 data'!$6:$6,0)))</f>
        <v/>
      </c>
      <c r="J8" s="394" t="str">
        <f>IF($D8="","",INDEX('Ad_02 data'!$A$1:$CB$15,10,MATCH(J$3,'Ad_02 data'!$6:$6,0))*$B$21)</f>
        <v/>
      </c>
      <c r="K8" s="394" t="str">
        <f>IF($D8="","",INDEX('Ad_02 data'!$A$1:$CB$15,10,MATCH(K$3,'Ad_02 data'!$6:$6,0))*$B$21)</f>
        <v/>
      </c>
    </row>
    <row r="9" spans="1:15" hidden="1">
      <c r="A9" s="36">
        <v>5</v>
      </c>
      <c r="B9" s="238"/>
      <c r="C9" s="226" t="str">
        <f>IF('Ad_02 data'!R11="","",'Ad_02 data'!R11*'Ad_02 data'!$CD$4)</f>
        <v/>
      </c>
      <c r="D9" s="240"/>
      <c r="E9" s="227" t="str">
        <f>IFERROR(IF('Ad_02 data'!CC11="","",TEXT('Ad_02 data'!CC11,"mm월 dd일")),"")</f>
        <v/>
      </c>
      <c r="F9" s="227" t="str">
        <f>IFERROR(IF('Ad_02 data'!CD11="","",TEXT('Ad_02 data'!CD11,"mm월 dd일")),"")</f>
        <v/>
      </c>
      <c r="G9" s="228" t="str">
        <f>IF($D9="","",INDEX('Ad_02 data'!$A$1:$CB$15,11,MATCH(G$3,'Ad_02 data'!$6:$6,0)))</f>
        <v/>
      </c>
      <c r="H9" s="228" t="str">
        <f>IF($D9="","",INDEX('Ad_02 data'!$A$1:$CB$15,11,MATCH(H$3,'Ad_02 data'!$6:$6,0)))</f>
        <v/>
      </c>
      <c r="I9" s="241" t="str">
        <f>IF($D9="","",INDEX('Ad_02 data'!$A$1:$CB$15,11,MATCH(I$3,'Ad_02 data'!$6:$6,0)))</f>
        <v/>
      </c>
      <c r="J9" s="394" t="str">
        <f>IF($D9="","",INDEX('Ad_02 data'!$A$1:$CB$15,11,MATCH(J$3,'Ad_02 data'!$6:$6,0))*$B$21)</f>
        <v/>
      </c>
      <c r="K9" s="394" t="str">
        <f>IF($D9="","",INDEX('Ad_02 data'!$A$1:$CB$15,11,MATCH(K$3,'Ad_02 data'!$6:$6,0))*$B$21)</f>
        <v/>
      </c>
    </row>
    <row r="10" spans="1:15" hidden="1">
      <c r="A10" s="36">
        <v>6</v>
      </c>
      <c r="B10" s="238"/>
      <c r="C10" s="226" t="str">
        <f>IF('Ad_02 data'!R12="","",'Ad_02 data'!R12*'Ad_02 data'!$CD$4)</f>
        <v/>
      </c>
      <c r="D10" s="240"/>
      <c r="E10" s="227" t="str">
        <f>IFERROR(IF('Ad_02 data'!CC12="","",TEXT('Ad_02 data'!CC12,"mm월 dd일")),"")</f>
        <v/>
      </c>
      <c r="F10" s="227" t="str">
        <f>IFERROR(IF('Ad_02 data'!CD12="","",TEXT('Ad_02 data'!CD12,"mm월 dd일")),"")</f>
        <v/>
      </c>
      <c r="G10" s="228" t="str">
        <f>IF($D10="","",INDEX('Ad_02 data'!$A$1:$CB$15,12,MATCH(G$3,'Ad_02 data'!$6:$6,0)))</f>
        <v/>
      </c>
      <c r="H10" s="228" t="str">
        <f>IF($D10="","",INDEX('Ad_02 data'!$A$1:$CB$15,12,MATCH(H$3,'Ad_02 data'!$6:$6,0)))</f>
        <v/>
      </c>
      <c r="I10" s="241" t="str">
        <f>IF($D10="","",INDEX('Ad_02 data'!$A$1:$CB$15,12,MATCH(I$3,'Ad_02 data'!$6:$6,0)))</f>
        <v/>
      </c>
      <c r="J10" s="394" t="str">
        <f>IF($D10="","",INDEX('Ad_02 data'!$A$1:$CB$15,12,MATCH(J$3,'Ad_02 data'!$6:$6,0))*$B$21)</f>
        <v/>
      </c>
      <c r="K10" s="394" t="str">
        <f>IF($D10="","",INDEX('Ad_02 data'!$A$1:$CB$15,12,MATCH(K$3,'Ad_02 data'!$6:$6,0))*$B$21)</f>
        <v/>
      </c>
    </row>
    <row r="11" spans="1:15" hidden="1">
      <c r="A11" s="36">
        <v>7</v>
      </c>
      <c r="B11" s="238"/>
      <c r="C11" s="226" t="str">
        <f>IF('Ad_02 data'!R13="","",'Ad_02 data'!R13*'Ad_02 data'!$CD$4)</f>
        <v/>
      </c>
      <c r="D11" s="240"/>
      <c r="E11" s="227" t="str">
        <f>IFERROR(IF('Ad_02 data'!CC13="","",TEXT('Ad_02 data'!CC13,"mm월 dd일")),"")</f>
        <v/>
      </c>
      <c r="F11" s="227" t="str">
        <f>IFERROR(IF('Ad_02 data'!CD13="","",TEXT('Ad_02 data'!CD13,"mm월 dd일")),"")</f>
        <v/>
      </c>
      <c r="G11" s="228" t="str">
        <f>IF($D11="","",INDEX('Ad_02 data'!$A$1:$CB$15,13,MATCH(G$3,'Ad_02 data'!$6:$6,0)))</f>
        <v/>
      </c>
      <c r="H11" s="228" t="str">
        <f>IF($D11="","",INDEX('Ad_02 data'!$A$1:$CB$15,13,MATCH(H$3,'Ad_02 data'!$6:$6,0)))</f>
        <v/>
      </c>
      <c r="I11" s="241" t="str">
        <f>IF($D11="","",INDEX('Ad_02 data'!$A$1:$CB$15,13,MATCH(I$3,'Ad_02 data'!$6:$6,0)))</f>
        <v/>
      </c>
      <c r="J11" s="394" t="str">
        <f>IF($D11="","",INDEX('Ad_02 data'!$A$1:$CB$15,13,MATCH(J$3,'Ad_02 data'!$6:$6,0))*$B$21)</f>
        <v/>
      </c>
      <c r="K11" s="394" t="str">
        <f>IF($D11="","",INDEX('Ad_02 data'!$A$1:$CB$15,13,MATCH(K$3,'Ad_02 data'!$6:$6,0))*$B$21)</f>
        <v/>
      </c>
      <c r="M11" s="120"/>
    </row>
    <row r="12" spans="1:15" hidden="1">
      <c r="A12" s="36">
        <v>8</v>
      </c>
      <c r="B12" s="238"/>
      <c r="C12" s="226" t="str">
        <f>IF('Ad_02 data'!R14="","",'Ad_02 data'!R14*'Ad_02 data'!$CD$4)</f>
        <v/>
      </c>
      <c r="D12" s="240"/>
      <c r="E12" s="227" t="str">
        <f>IFERROR(IF('Ad_02 data'!CC14="","",TEXT('Ad_02 data'!CC14,"mm월 dd일")),"")</f>
        <v/>
      </c>
      <c r="F12" s="227" t="str">
        <f>IFERROR(IF('Ad_02 data'!CD14="","",TEXT('Ad_02 data'!CD14,"mm월 dd일")),"")</f>
        <v/>
      </c>
      <c r="G12" s="228" t="str">
        <f>IF($D12="","",INDEX('Ad_02 data'!$A$1:$CB$15,14,MATCH(G$3,'Ad_02 data'!$6:$6,0)))</f>
        <v/>
      </c>
      <c r="H12" s="228" t="str">
        <f>IF($D12="","",INDEX('Ad_02 data'!$A$1:$CB$15,14,MATCH(H$3,'Ad_02 data'!$6:$6,0)))</f>
        <v/>
      </c>
      <c r="I12" s="241" t="str">
        <f>IF($D12="","",INDEX('Ad_02 data'!$A$1:$CB$15,14,MATCH(I$3,'Ad_02 data'!$6:$6,0)))</f>
        <v/>
      </c>
      <c r="J12" s="394" t="str">
        <f>IF($D12="","",INDEX('Ad_02 data'!$A$1:$CB$15,14,MATCH(J$3,'Ad_02 data'!$6:$6,0))*$B$21)</f>
        <v/>
      </c>
      <c r="K12" s="394" t="str">
        <f>IF($D12="","",INDEX('Ad_02 data'!$A$1:$CB$15,14,MATCH(K$3,'Ad_02 data'!$6:$6,0))*$B$21)</f>
        <v/>
      </c>
    </row>
    <row r="13" spans="1:15" hidden="1">
      <c r="A13" s="36">
        <v>9</v>
      </c>
      <c r="B13" s="238"/>
      <c r="C13" s="226" t="str">
        <f>IF('Ad_02 data'!R15="","",'Ad_02 data'!R15*'Ad_02 data'!$CD$4)</f>
        <v/>
      </c>
      <c r="D13" s="240"/>
      <c r="E13" s="227" t="str">
        <f>IFERROR(IF('Ad_02 data'!CC15="","",TEXT('Ad_02 data'!CC15,"mm월 dd일")),"")</f>
        <v/>
      </c>
      <c r="F13" s="227" t="str">
        <f>IFERROR(IF('Ad_02 data'!CD15="","",TEXT('Ad_02 data'!CD15,"mm월 dd일")),"")</f>
        <v/>
      </c>
      <c r="G13" s="228" t="str">
        <f>IF($D13="","",INDEX('Ad_02 data'!$A$1:$CB$15,15,MATCH(G$3,'Ad_02 data'!$6:$6,0)))</f>
        <v/>
      </c>
      <c r="H13" s="228" t="str">
        <f>IF($D13="","",INDEX('Ad_02 data'!$A$1:$CB$15,15,MATCH(H$3,'Ad_02 data'!$6:$6,0)))</f>
        <v/>
      </c>
      <c r="I13" s="241" t="str">
        <f>IF($D13="","",INDEX('Ad_02 data'!$A$1:$CB$15,15,MATCH(I$3,'Ad_02 data'!$6:$6,0)))</f>
        <v/>
      </c>
      <c r="J13" s="394" t="str">
        <f>IF($D13="","",INDEX('Ad_02 data'!$A$1:$CB$15,15,MATCH(J$3,'Ad_02 data'!$6:$6,0))*$B$21)</f>
        <v/>
      </c>
      <c r="K13" s="394" t="str">
        <f>IF($D13="","",INDEX('Ad_02 data'!$A$1:$CB$15,15,MATCH(K$3,'Ad_02 data'!$6:$6,0))*$B$21)</f>
        <v/>
      </c>
    </row>
    <row r="14" spans="1:15" hidden="1">
      <c r="A14" s="112">
        <v>10</v>
      </c>
      <c r="B14" s="238"/>
      <c r="C14" s="226" t="str">
        <f>IF('Ad_02 data'!R16="","",'Ad_02 data'!R16*'Ad_02 data'!$CD$4)</f>
        <v/>
      </c>
      <c r="D14" s="240"/>
      <c r="E14" s="227" t="str">
        <f>IFERROR(IF('Ad_02 data'!CC16="","",TEXT('Ad_02 data'!CC16,"mm월 dd일")),"")</f>
        <v/>
      </c>
      <c r="F14" s="227" t="str">
        <f>IFERROR(IF('Ad_02 data'!CD16="","",TEXT('Ad_02 data'!CD16,"mm월 dd일")),"")</f>
        <v/>
      </c>
      <c r="G14" s="228" t="str">
        <f>IF($D14="","",INDEX('Ad_02 data'!$A$1:$CB$15,16,MATCH(G$3,'Ad_02 data'!$6:$6,0)))</f>
        <v/>
      </c>
      <c r="H14" s="228" t="str">
        <f>IF($D14="","",INDEX('Ad_02 data'!$A$1:$CB$15,16,MATCH(H$3,'Ad_02 data'!$6:$6,0)))</f>
        <v/>
      </c>
      <c r="I14" s="241" t="str">
        <f>IF($D14="","",INDEX('Ad_02 data'!$A$1:$CB$15,16,MATCH(I$3,'Ad_02 data'!$6:$6,0)))</f>
        <v/>
      </c>
      <c r="J14" s="394" t="str">
        <f>IF($D14="","",INDEX('Ad_02 data'!$A$1:$CB$15,16,MATCH(J$3,'Ad_02 data'!$6:$6,0))*$B$21)</f>
        <v/>
      </c>
      <c r="K14" s="394" t="str">
        <f>IF($D14="","",INDEX('Ad_02 data'!$A$1:$CB$15,16,MATCH(K$3,'Ad_02 data'!$6:$6,0))*$B$21)</f>
        <v/>
      </c>
    </row>
    <row r="15" spans="1:15" ht="23.4" thickBot="1">
      <c r="A15" s="446" t="s">
        <v>405</v>
      </c>
      <c r="B15" s="447"/>
      <c r="C15" s="118">
        <f>SUM(C5:C14)</f>
        <v>419430</v>
      </c>
      <c r="D15" s="109"/>
      <c r="E15" s="37"/>
      <c r="F15" s="37"/>
      <c r="G15" s="231">
        <f>SUM(G5:G14)</f>
        <v>11390</v>
      </c>
      <c r="H15" s="232">
        <f>SUM(H5:H14)</f>
        <v>144</v>
      </c>
      <c r="I15" s="233">
        <f>H15/G15</f>
        <v>1.2642669007901668E-2</v>
      </c>
      <c r="J15" s="230">
        <f>C15/G15*1000</f>
        <v>36824.407374890259</v>
      </c>
      <c r="K15" s="234">
        <f>C15/H15</f>
        <v>2912.7083333333335</v>
      </c>
    </row>
    <row r="16" spans="1:15" ht="17.399999999999999" customHeight="1"/>
    <row r="18" spans="1:4" ht="25.2">
      <c r="A18" t="s">
        <v>2321</v>
      </c>
      <c r="D18" s="119" t="str">
        <f>"("&amp;B1&amp;") 총 지출비용 "&amp;TEXT(C15,"\#,##0")&amp;" / 총 노출 "&amp;TEXT(G15,"#,##0")&amp;" / 총 클릭 "&amp;TEXT(H15, "#,##0")&amp;" 진행"</f>
        <v>(SKGC Conscious fashion) 총 지출비용 ₩419,430 / 총 노출 11,390 / 총 클릭 144 진행</v>
      </c>
    </row>
    <row r="19" spans="1:4" ht="25.2">
      <c r="A19" t="s">
        <v>2322</v>
      </c>
      <c r="B19" s="399">
        <v>45264</v>
      </c>
      <c r="D19" s="111"/>
    </row>
    <row r="20" spans="1:4">
      <c r="A20" t="s">
        <v>2323</v>
      </c>
      <c r="B20" t="s">
        <v>2325</v>
      </c>
    </row>
    <row r="21" spans="1:4">
      <c r="A21" t="s">
        <v>2324</v>
      </c>
      <c r="B21">
        <v>1294.4000000000001</v>
      </c>
    </row>
  </sheetData>
  <mergeCells count="10">
    <mergeCell ref="A15:B15"/>
    <mergeCell ref="I3:I4"/>
    <mergeCell ref="J3:J4"/>
    <mergeCell ref="K3:K4"/>
    <mergeCell ref="A3:A4"/>
    <mergeCell ref="B3:B4"/>
    <mergeCell ref="C3:C4"/>
    <mergeCell ref="E3:F3"/>
    <mergeCell ref="G3:G4"/>
    <mergeCell ref="H3:H4"/>
  </mergeCells>
  <phoneticPr fontId="7" type="noConversion"/>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79998168889431442"/>
  </sheetPr>
  <dimension ref="A1:CD37"/>
  <sheetViews>
    <sheetView topLeftCell="Y1" zoomScale="85" zoomScaleNormal="85" workbookViewId="0">
      <selection activeCell="AC7" sqref="AC7:AE7"/>
    </sheetView>
  </sheetViews>
  <sheetFormatPr defaultRowHeight="17.399999999999999"/>
  <cols>
    <col min="1" max="3" width="9" style="18"/>
    <col min="4" max="4" width="11.8984375" style="18" bestFit="1" customWidth="1"/>
    <col min="5" max="5" width="34" style="18" bestFit="1" customWidth="1"/>
    <col min="6" max="6" width="16.5" style="18" bestFit="1" customWidth="1"/>
    <col min="7" max="8" width="18.59765625" style="18" bestFit="1" customWidth="1"/>
    <col min="9" max="9" width="9" style="18"/>
    <col min="10" max="10" width="61.69921875" style="18" bestFit="1" customWidth="1"/>
    <col min="11" max="15" width="9" style="18"/>
    <col min="16" max="17" width="13.69921875" style="18" bestFit="1" customWidth="1"/>
    <col min="18" max="63" width="9" style="18"/>
    <col min="64" max="80" width="0" style="18" hidden="1" customWidth="1"/>
    <col min="81" max="82" width="12.5" bestFit="1" customWidth="1"/>
  </cols>
  <sheetData>
    <row r="1" spans="1:82">
      <c r="A1" s="18" t="s">
        <v>1061</v>
      </c>
    </row>
    <row r="2" spans="1:82">
      <c r="A2" s="18" t="s">
        <v>1062</v>
      </c>
    </row>
    <row r="3" spans="1:82">
      <c r="A3" s="18" t="s">
        <v>1063</v>
      </c>
      <c r="CD3" s="117" t="s">
        <v>1067</v>
      </c>
    </row>
    <row r="4" spans="1:82">
      <c r="A4" s="18" t="s">
        <v>1064</v>
      </c>
      <c r="CD4" s="130">
        <v>1353</v>
      </c>
    </row>
    <row r="6" spans="1:82">
      <c r="A6" s="18" t="s">
        <v>1335</v>
      </c>
      <c r="B6" s="18" t="s">
        <v>1336</v>
      </c>
      <c r="C6" s="18" t="s">
        <v>1337</v>
      </c>
      <c r="D6" s="18" t="s">
        <v>1338</v>
      </c>
      <c r="E6" s="18" t="s">
        <v>1339</v>
      </c>
      <c r="F6" s="18" t="s">
        <v>420</v>
      </c>
      <c r="H6" s="18" t="s">
        <v>1583</v>
      </c>
      <c r="I6" s="18" t="s">
        <v>1342</v>
      </c>
      <c r="J6" s="18" t="s">
        <v>417</v>
      </c>
      <c r="K6" s="18" t="s">
        <v>1343</v>
      </c>
      <c r="L6" s="18" t="s">
        <v>1344</v>
      </c>
      <c r="M6" s="18" t="s">
        <v>1345</v>
      </c>
      <c r="N6" s="18" t="s">
        <v>1346</v>
      </c>
      <c r="O6" s="18" t="s">
        <v>1347</v>
      </c>
      <c r="P6" s="18" t="s">
        <v>420</v>
      </c>
      <c r="Q6" s="18" t="s">
        <v>421</v>
      </c>
      <c r="R6" s="18" t="s">
        <v>1348</v>
      </c>
      <c r="S6" s="18" t="s">
        <v>397</v>
      </c>
      <c r="T6" s="18" t="s">
        <v>411</v>
      </c>
      <c r="U6" s="18" t="s">
        <v>1349</v>
      </c>
      <c r="V6" s="18" t="s">
        <v>400</v>
      </c>
      <c r="W6" s="18" t="s">
        <v>401</v>
      </c>
      <c r="X6" s="18" t="s">
        <v>1350</v>
      </c>
      <c r="Y6" s="18" t="s">
        <v>407</v>
      </c>
      <c r="Z6" s="18" t="s">
        <v>440</v>
      </c>
      <c r="AA6" s="18" t="s">
        <v>426</v>
      </c>
      <c r="AB6" s="18" t="s">
        <v>1351</v>
      </c>
      <c r="AC6" s="18" t="s">
        <v>1352</v>
      </c>
      <c r="AD6" s="18" t="s">
        <v>1353</v>
      </c>
      <c r="AE6" s="18" t="s">
        <v>412</v>
      </c>
      <c r="AF6" s="18" t="s">
        <v>1354</v>
      </c>
      <c r="AG6" s="18" t="s">
        <v>1355</v>
      </c>
      <c r="AH6" s="18" t="s">
        <v>1356</v>
      </c>
      <c r="AI6" s="18" t="s">
        <v>1357</v>
      </c>
      <c r="AJ6" s="18" t="s">
        <v>1358</v>
      </c>
      <c r="AK6" s="18" t="s">
        <v>1359</v>
      </c>
      <c r="AL6" s="18" t="s">
        <v>1360</v>
      </c>
      <c r="AM6" s="18" t="s">
        <v>1361</v>
      </c>
      <c r="AN6" s="18" t="s">
        <v>1362</v>
      </c>
      <c r="AO6" s="18" t="s">
        <v>1363</v>
      </c>
      <c r="AP6" s="18" t="s">
        <v>1364</v>
      </c>
      <c r="AQ6" s="18" t="s">
        <v>1365</v>
      </c>
      <c r="AR6" s="18" t="s">
        <v>1366</v>
      </c>
      <c r="AS6" s="18" t="s">
        <v>1367</v>
      </c>
      <c r="AT6" s="18" t="s">
        <v>1368</v>
      </c>
      <c r="AU6" s="18" t="s">
        <v>1369</v>
      </c>
      <c r="AV6" s="18" t="s">
        <v>1370</v>
      </c>
      <c r="AW6" s="18" t="s">
        <v>1371</v>
      </c>
      <c r="AX6" s="18" t="s">
        <v>1372</v>
      </c>
      <c r="AY6" s="18" t="s">
        <v>1373</v>
      </c>
      <c r="AZ6" s="18" t="s">
        <v>1374</v>
      </c>
      <c r="BA6" s="18" t="s">
        <v>1375</v>
      </c>
      <c r="BB6" s="18" t="s">
        <v>1376</v>
      </c>
      <c r="BC6" s="18" t="s">
        <v>1377</v>
      </c>
      <c r="BD6" s="18" t="s">
        <v>1378</v>
      </c>
      <c r="BE6" s="18" t="s">
        <v>1379</v>
      </c>
      <c r="BF6" s="18" t="s">
        <v>1380</v>
      </c>
      <c r="BG6" s="18" t="s">
        <v>1381</v>
      </c>
      <c r="BH6" s="18" t="s">
        <v>1382</v>
      </c>
      <c r="BI6" s="18" t="s">
        <v>1383</v>
      </c>
      <c r="BJ6" s="18" t="s">
        <v>1384</v>
      </c>
      <c r="BK6" s="18" t="s">
        <v>1385</v>
      </c>
      <c r="BL6" s="18" t="s">
        <v>1386</v>
      </c>
      <c r="BM6" s="18" t="s">
        <v>1550</v>
      </c>
      <c r="BN6" s="18" t="s">
        <v>1551</v>
      </c>
      <c r="BO6" s="18" t="s">
        <v>1552</v>
      </c>
      <c r="BP6" s="18" t="s">
        <v>1553</v>
      </c>
      <c r="BQ6" s="18" t="s">
        <v>1554</v>
      </c>
      <c r="BR6" s="18" t="s">
        <v>1555</v>
      </c>
      <c r="BS6" s="18" t="s">
        <v>1556</v>
      </c>
      <c r="BT6" s="18" t="s">
        <v>1557</v>
      </c>
      <c r="BU6" s="18" t="s">
        <v>1558</v>
      </c>
      <c r="BV6" s="18" t="s">
        <v>1559</v>
      </c>
      <c r="BW6" s="18" t="s">
        <v>1560</v>
      </c>
      <c r="BX6" s="18" t="s">
        <v>1561</v>
      </c>
      <c r="BY6" s="18" t="s">
        <v>1387</v>
      </c>
      <c r="BZ6" s="18" t="s">
        <v>1388</v>
      </c>
      <c r="CA6" s="18" t="s">
        <v>1389</v>
      </c>
      <c r="CC6" s="398" t="s">
        <v>2319</v>
      </c>
      <c r="CD6" s="398" t="s">
        <v>2320</v>
      </c>
    </row>
    <row r="7" spans="1:82">
      <c r="A7" s="18" t="s">
        <v>2315</v>
      </c>
      <c r="B7" s="18" t="s">
        <v>2316</v>
      </c>
      <c r="C7" s="18" t="s">
        <v>1065</v>
      </c>
      <c r="D7" s="18">
        <v>665616433</v>
      </c>
      <c r="E7" s="18" t="s">
        <v>2343</v>
      </c>
      <c r="F7" s="18" t="s">
        <v>2353</v>
      </c>
      <c r="G7" s="18" t="s">
        <v>2344</v>
      </c>
      <c r="H7" s="18" t="s">
        <v>2354</v>
      </c>
      <c r="I7" s="18">
        <v>652768986</v>
      </c>
      <c r="J7" s="18" t="s">
        <v>2355</v>
      </c>
      <c r="K7" s="18" t="s">
        <v>1391</v>
      </c>
      <c r="L7" s="18" t="s">
        <v>1333</v>
      </c>
      <c r="M7" s="18" t="s">
        <v>1334</v>
      </c>
      <c r="N7" s="18" t="s">
        <v>1066</v>
      </c>
      <c r="O7" s="18">
        <v>310</v>
      </c>
      <c r="P7" s="18" t="s">
        <v>2353</v>
      </c>
      <c r="Q7" s="18" t="s">
        <v>2354</v>
      </c>
      <c r="R7" s="18">
        <v>310</v>
      </c>
      <c r="S7" s="18">
        <v>11390</v>
      </c>
      <c r="T7" s="18">
        <v>144</v>
      </c>
      <c r="U7" s="113">
        <v>1.264E-2</v>
      </c>
      <c r="V7" s="18">
        <v>27.22</v>
      </c>
      <c r="W7" s="18">
        <v>2.15</v>
      </c>
      <c r="X7" s="18">
        <v>3</v>
      </c>
      <c r="Y7" s="18">
        <v>0</v>
      </c>
      <c r="Z7" s="18">
        <v>1</v>
      </c>
      <c r="AA7" s="18">
        <v>0</v>
      </c>
      <c r="AB7" s="18">
        <v>3</v>
      </c>
      <c r="AC7" s="18">
        <v>7</v>
      </c>
      <c r="AD7" s="18">
        <v>145</v>
      </c>
      <c r="AE7" s="113">
        <v>1.273E-2</v>
      </c>
      <c r="AP7" s="114"/>
      <c r="AY7" s="114"/>
      <c r="CA7" s="114"/>
      <c r="CC7" s="83">
        <f>DATE(MID(F7,1,FIND(".",F7)-1),MID(F7,FIND(".",F7)+1,FIND(".",F7,FIND(".",F7)+1)-FIND(".",F7)-1),MID(F7,FIND(".",F7,FIND(".",F7)+1)+1,FIND(".",F7,FIND(".",F7,FIND(".",F7)+1)+1)-FIND(".",F7,FIND(".",F7)+1)-1))</f>
        <v>45281</v>
      </c>
      <c r="CD7" s="83">
        <f>DATE(MID(H7,1,FIND(".",H7)-1),MID(H7,FIND(".",H7)+1,FIND(".",H7,FIND(".",H7)+1)-FIND(".",H7)-1),MID(H7,FIND(".",H7,FIND(".",H7)+1)+1,FIND(".",H7,FIND(".",H7,FIND(".",H7)+1)+1)-FIND(".",H7,FIND(".",H7)+1)-1))</f>
        <v>45285</v>
      </c>
    </row>
    <row r="8" spans="1:82">
      <c r="U8" s="113"/>
      <c r="AE8" s="113"/>
      <c r="AP8" s="114"/>
      <c r="AY8" s="114"/>
      <c r="CA8" s="114"/>
      <c r="CC8" s="83" t="e">
        <f t="shared" ref="CC8:CC10" si="0">DATE(MID(G8,1,FIND(".",G8)-1),MID(G8,FIND(".",G8)+1,FIND(".",G8,FIND(".",G8)+1)-FIND(".",G8)-1),MID(G8,FIND(".",G8,FIND(".",G8)+1)+1,FIND(".",G8,FIND(".",G8,FIND(".",G8)+1)+1)-FIND(".",G8,FIND(".",G8)+1)-1))</f>
        <v>#VALUE!</v>
      </c>
      <c r="CD8" s="83" t="e">
        <f t="shared" ref="CD8:CD10" si="1">DATE(MID(H8,1,FIND(".",H8)-1),MID(H8,FIND(".",H8)+1,FIND(".",H8,FIND(".",H8)+1)-FIND(".",H8)-1),MID(H8,FIND(".",H8,FIND(".",H8)+1)+1,FIND(".",H8,FIND(".",H8,FIND(".",H8)+1)+1)-FIND(".",H8,FIND(".",H8)+1)-1))</f>
        <v>#VALUE!</v>
      </c>
    </row>
    <row r="9" spans="1:82">
      <c r="CC9" s="83" t="e">
        <f t="shared" si="0"/>
        <v>#VALUE!</v>
      </c>
      <c r="CD9" s="83" t="e">
        <f t="shared" si="1"/>
        <v>#VALUE!</v>
      </c>
    </row>
    <row r="10" spans="1:82">
      <c r="CC10" s="83" t="e">
        <f t="shared" si="0"/>
        <v>#VALUE!</v>
      </c>
      <c r="CD10" s="83" t="e">
        <f t="shared" si="1"/>
        <v>#VALUE!</v>
      </c>
    </row>
    <row r="11" spans="1:82">
      <c r="CC11" s="83" t="str">
        <f t="shared" ref="CC11:CD37" si="2">IF(G11="","",DATE(RIGHT(G11,4),LEFT(G11,FIND("/", G11)-1),MID(G11,FIND("/",G11)+1,2)))</f>
        <v/>
      </c>
      <c r="CD11" s="83" t="str">
        <f t="shared" si="2"/>
        <v/>
      </c>
    </row>
    <row r="12" spans="1:82">
      <c r="CC12" s="83" t="str">
        <f t="shared" si="2"/>
        <v/>
      </c>
      <c r="CD12" s="83" t="str">
        <f t="shared" si="2"/>
        <v/>
      </c>
    </row>
    <row r="13" spans="1:82">
      <c r="CC13" s="83" t="str">
        <f t="shared" si="2"/>
        <v/>
      </c>
      <c r="CD13" s="83" t="str">
        <f t="shared" si="2"/>
        <v/>
      </c>
    </row>
    <row r="14" spans="1:82">
      <c r="CC14" s="83" t="str">
        <f t="shared" si="2"/>
        <v/>
      </c>
      <c r="CD14" s="83" t="str">
        <f t="shared" si="2"/>
        <v/>
      </c>
    </row>
    <row r="15" spans="1:82">
      <c r="CC15" s="83" t="str">
        <f t="shared" si="2"/>
        <v/>
      </c>
      <c r="CD15" s="83" t="str">
        <f t="shared" si="2"/>
        <v/>
      </c>
    </row>
    <row r="16" spans="1:82">
      <c r="CC16" s="83" t="str">
        <f t="shared" si="2"/>
        <v/>
      </c>
      <c r="CD16" s="83" t="str">
        <f t="shared" si="2"/>
        <v/>
      </c>
    </row>
    <row r="17" spans="81:82">
      <c r="CC17" s="83" t="str">
        <f t="shared" si="2"/>
        <v/>
      </c>
      <c r="CD17" s="83" t="str">
        <f t="shared" si="2"/>
        <v/>
      </c>
    </row>
    <row r="18" spans="81:82">
      <c r="CC18" s="83" t="str">
        <f t="shared" si="2"/>
        <v/>
      </c>
      <c r="CD18" s="83" t="str">
        <f t="shared" si="2"/>
        <v/>
      </c>
    </row>
    <row r="19" spans="81:82">
      <c r="CC19" s="83" t="str">
        <f t="shared" si="2"/>
        <v/>
      </c>
      <c r="CD19" s="83" t="str">
        <f t="shared" si="2"/>
        <v/>
      </c>
    </row>
    <row r="20" spans="81:82">
      <c r="CC20" s="83" t="str">
        <f t="shared" si="2"/>
        <v/>
      </c>
      <c r="CD20" s="83" t="str">
        <f t="shared" si="2"/>
        <v/>
      </c>
    </row>
    <row r="21" spans="81:82">
      <c r="CC21" s="83" t="str">
        <f t="shared" si="2"/>
        <v/>
      </c>
      <c r="CD21" s="83" t="str">
        <f t="shared" si="2"/>
        <v/>
      </c>
    </row>
    <row r="22" spans="81:82">
      <c r="CC22" s="83" t="str">
        <f t="shared" si="2"/>
        <v/>
      </c>
      <c r="CD22" s="83" t="str">
        <f t="shared" si="2"/>
        <v/>
      </c>
    </row>
    <row r="23" spans="81:82">
      <c r="CC23" s="83" t="str">
        <f t="shared" si="2"/>
        <v/>
      </c>
      <c r="CD23" s="83" t="str">
        <f t="shared" si="2"/>
        <v/>
      </c>
    </row>
    <row r="24" spans="81:82">
      <c r="CC24" s="83" t="str">
        <f t="shared" si="2"/>
        <v/>
      </c>
      <c r="CD24" s="83" t="str">
        <f t="shared" si="2"/>
        <v/>
      </c>
    </row>
    <row r="25" spans="81:82">
      <c r="CC25" s="83" t="str">
        <f t="shared" si="2"/>
        <v/>
      </c>
      <c r="CD25" s="83" t="str">
        <f t="shared" si="2"/>
        <v/>
      </c>
    </row>
    <row r="26" spans="81:82">
      <c r="CC26" s="83" t="str">
        <f t="shared" si="2"/>
        <v/>
      </c>
      <c r="CD26" s="83" t="str">
        <f t="shared" si="2"/>
        <v/>
      </c>
    </row>
    <row r="27" spans="81:82">
      <c r="CC27" s="83" t="str">
        <f t="shared" si="2"/>
        <v/>
      </c>
      <c r="CD27" s="83" t="str">
        <f t="shared" si="2"/>
        <v/>
      </c>
    </row>
    <row r="28" spans="81:82">
      <c r="CC28" s="83" t="str">
        <f t="shared" si="2"/>
        <v/>
      </c>
      <c r="CD28" s="83" t="str">
        <f t="shared" si="2"/>
        <v/>
      </c>
    </row>
    <row r="29" spans="81:82">
      <c r="CC29" s="83" t="str">
        <f t="shared" si="2"/>
        <v/>
      </c>
      <c r="CD29" s="83" t="str">
        <f t="shared" si="2"/>
        <v/>
      </c>
    </row>
    <row r="30" spans="81:82">
      <c r="CC30" s="83" t="str">
        <f t="shared" si="2"/>
        <v/>
      </c>
      <c r="CD30" s="83" t="str">
        <f t="shared" si="2"/>
        <v/>
      </c>
    </row>
    <row r="31" spans="81:82">
      <c r="CC31" s="83" t="str">
        <f t="shared" si="2"/>
        <v/>
      </c>
      <c r="CD31" s="83" t="str">
        <f t="shared" si="2"/>
        <v/>
      </c>
    </row>
    <row r="32" spans="81:82">
      <c r="CC32" s="83" t="str">
        <f t="shared" si="2"/>
        <v/>
      </c>
      <c r="CD32" s="83" t="str">
        <f t="shared" si="2"/>
        <v/>
      </c>
    </row>
    <row r="33" spans="81:82">
      <c r="CC33" s="83" t="str">
        <f t="shared" si="2"/>
        <v/>
      </c>
      <c r="CD33" s="83" t="str">
        <f t="shared" si="2"/>
        <v/>
      </c>
    </row>
    <row r="34" spans="81:82">
      <c r="CC34" s="83" t="str">
        <f t="shared" si="2"/>
        <v/>
      </c>
      <c r="CD34" s="83" t="str">
        <f t="shared" si="2"/>
        <v/>
      </c>
    </row>
    <row r="35" spans="81:82">
      <c r="CC35" s="83" t="str">
        <f t="shared" si="2"/>
        <v/>
      </c>
      <c r="CD35" s="83" t="str">
        <f t="shared" si="2"/>
        <v/>
      </c>
    </row>
    <row r="36" spans="81:82">
      <c r="CC36" s="83" t="str">
        <f t="shared" si="2"/>
        <v/>
      </c>
      <c r="CD36" s="83" t="str">
        <f t="shared" si="2"/>
        <v/>
      </c>
    </row>
    <row r="37" spans="81:82">
      <c r="CC37" s="83" t="str">
        <f t="shared" si="2"/>
        <v/>
      </c>
      <c r="CD37" s="83" t="str">
        <f t="shared" si="2"/>
        <v/>
      </c>
    </row>
  </sheetData>
  <phoneticPr fontId="7" type="noConversion"/>
  <pageMargins left="0.7" right="0.7" top="0.75" bottom="0.75" header="0.3" footer="0.3"/>
  <pageSetup paperSize="9"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39ACB-A168-4180-81A9-C32A13DD266E}">
  <sheetPr>
    <tabColor theme="9" tint="0.79998168889431442"/>
  </sheetPr>
  <dimension ref="A1:O21"/>
  <sheetViews>
    <sheetView zoomScale="85" zoomScaleNormal="85" workbookViewId="0">
      <selection activeCell="D18" sqref="D18"/>
    </sheetView>
  </sheetViews>
  <sheetFormatPr defaultRowHeight="17.399999999999999"/>
  <cols>
    <col min="2" max="2" width="11.19921875" customWidth="1"/>
    <col min="3" max="3" width="10.69921875" bestFit="1" customWidth="1"/>
    <col min="4" max="4" width="66.09765625" customWidth="1"/>
    <col min="7" max="7" width="12" bestFit="1" customWidth="1"/>
    <col min="10" max="10" width="10.69921875" bestFit="1" customWidth="1"/>
    <col min="11" max="11" width="9.59765625" bestFit="1" customWidth="1"/>
    <col min="13" max="15" width="18.8984375" customWidth="1"/>
  </cols>
  <sheetData>
    <row r="1" spans="1:15">
      <c r="A1" t="s">
        <v>1060</v>
      </c>
      <c r="B1" s="115" t="s">
        <v>2326</v>
      </c>
    </row>
    <row r="2" spans="1:15" ht="18" thickBot="1"/>
    <row r="3" spans="1:15" ht="38.4">
      <c r="A3" s="448" t="s">
        <v>335</v>
      </c>
      <c r="B3" s="442" t="s">
        <v>393</v>
      </c>
      <c r="C3" s="442" t="s">
        <v>394</v>
      </c>
      <c r="D3" s="34" t="s">
        <v>395</v>
      </c>
      <c r="E3" s="450" t="s">
        <v>396</v>
      </c>
      <c r="F3" s="451"/>
      <c r="G3" s="442" t="s">
        <v>397</v>
      </c>
      <c r="H3" s="442" t="s">
        <v>1575</v>
      </c>
      <c r="I3" s="442" t="s">
        <v>2314</v>
      </c>
      <c r="J3" s="442" t="s">
        <v>400</v>
      </c>
      <c r="K3" s="444" t="s">
        <v>401</v>
      </c>
      <c r="M3" s="110" t="s">
        <v>2338</v>
      </c>
      <c r="N3" s="110" t="s">
        <v>1069</v>
      </c>
      <c r="O3" s="110" t="s">
        <v>1070</v>
      </c>
    </row>
    <row r="4" spans="1:15" ht="25.2">
      <c r="A4" s="449"/>
      <c r="B4" s="443"/>
      <c r="C4" s="443"/>
      <c r="D4" s="35" t="s">
        <v>402</v>
      </c>
      <c r="E4" s="35" t="s">
        <v>403</v>
      </c>
      <c r="F4" s="35" t="s">
        <v>404</v>
      </c>
      <c r="G4" s="443"/>
      <c r="H4" s="443"/>
      <c r="I4" s="443"/>
      <c r="J4" s="443"/>
      <c r="K4" s="445"/>
      <c r="M4" s="235">
        <f>C15/G15*1000</f>
        <v>71420.56201140926</v>
      </c>
      <c r="N4" s="235">
        <f>C15/H15</f>
        <v>1654.3239151712889</v>
      </c>
      <c r="O4" s="236">
        <f>H15/G15</f>
        <v>4.317205437002606E-2</v>
      </c>
    </row>
    <row r="5" spans="1:15">
      <c r="A5" s="36">
        <v>1</v>
      </c>
      <c r="B5" s="237" t="s">
        <v>1390</v>
      </c>
      <c r="C5" s="226">
        <f>IF('Ad_03 data'!R7="","",'Ad_03 data'!R7*'Ad_03 data'!$CD$4)</f>
        <v>511068.69</v>
      </c>
      <c r="D5" s="239" t="s">
        <v>366</v>
      </c>
      <c r="E5" s="227" t="str">
        <f>IFERROR(IF('Ad_03 data'!CC7="","",TEXT('Ad_03 data'!CC7,"mm월 dd일")),"")</f>
        <v>09월 19일</v>
      </c>
      <c r="F5" s="227" t="str">
        <f>IFERROR(IF('Ad_03 data'!CD7="","",TEXT('Ad_03 data'!CD7,"mm월 dd일")),"")</f>
        <v>10월 03일</v>
      </c>
      <c r="G5" s="228">
        <f>IF($D5="","",INDEX('Ad_03 data'!$A$1:$CB$15,7,MATCH(G$3,'Ad_03 data'!$6:$6,0)))</f>
        <v>5085</v>
      </c>
      <c r="H5" s="228">
        <f>IF($D5="","",INDEX('Ad_03 data'!$A$1:$CB$15,7,MATCH(H$3,'Ad_03 data'!$6:$6,0)))</f>
        <v>205</v>
      </c>
      <c r="I5" s="241">
        <f>IF($D5="","",INDEX('Ad_03 data'!$A$1:$CB$15,7,MATCH(I$3,'Ad_03 data'!$6:$6,0)))</f>
        <v>4.0309999999999999E-2</v>
      </c>
      <c r="J5" s="394">
        <f>IF($D5="","",INDEX('Ad_03 data'!$A$1:$CB$15,7,MATCH(J$3,'Ad_03 data'!$6:$6,0))*$B$21)</f>
        <v>100500.84</v>
      </c>
      <c r="K5" s="394">
        <f>IF($D5="","",INDEX('Ad_03 data'!$A$1:$CB$15,7,MATCH(K$3,'Ad_03 data'!$6:$6,0))*$B$21)</f>
        <v>2489.52</v>
      </c>
    </row>
    <row r="6" spans="1:15">
      <c r="A6" s="36">
        <v>2</v>
      </c>
      <c r="B6" s="237" t="s">
        <v>1390</v>
      </c>
      <c r="C6" s="226">
        <f>IF('Ad_03 data'!R8="","",'Ad_03 data'!R8*'Ad_03 data'!$CD$4)</f>
        <v>503031.87000000005</v>
      </c>
      <c r="D6" s="239" t="s">
        <v>361</v>
      </c>
      <c r="E6" s="227" t="str">
        <f>IFERROR(IF('Ad_03 data'!CC8="","",TEXT('Ad_03 data'!CC8,"mm월 dd일")),"")</f>
        <v>09월 19일</v>
      </c>
      <c r="F6" s="227" t="str">
        <f>IFERROR(IF('Ad_03 data'!CD8="","",TEXT('Ad_03 data'!CD8,"mm월 dd일")),"")</f>
        <v>10월 03일</v>
      </c>
      <c r="G6" s="228">
        <f>IF($D6="","",INDEX('Ad_03 data'!$A$1:$CB$15,8,MATCH(G$3,'Ad_03 data'!$6:$6,0)))</f>
        <v>9114</v>
      </c>
      <c r="H6" s="228">
        <f>IF($D6="","",INDEX('Ad_03 data'!$A$1:$CB$15,8,MATCH(H$3,'Ad_03 data'!$6:$6,0)))</f>
        <v>408</v>
      </c>
      <c r="I6" s="241">
        <f>IF($D6="","",INDEX('Ad_03 data'!$A$1:$CB$15,8,MATCH(I$3,'Ad_03 data'!$6:$6,0)))</f>
        <v>4.4769999999999997E-2</v>
      </c>
      <c r="J6" s="394">
        <f>IF($D6="","",INDEX('Ad_03 data'!$A$1:$CB$15,8,MATCH(J$3,'Ad_03 data'!$6:$6,0))*$B$21)</f>
        <v>55188.869999999995</v>
      </c>
      <c r="K6" s="394">
        <f>IF($D6="","",INDEX('Ad_03 data'!$A$1:$CB$15,8,MATCH(K$3,'Ad_03 data'!$6:$6,0))*$B$21)</f>
        <v>1231.23</v>
      </c>
    </row>
    <row r="7" spans="1:15" hidden="1">
      <c r="A7" s="36">
        <v>3</v>
      </c>
      <c r="B7" s="238"/>
      <c r="C7" s="226" t="str">
        <f>IF('Ad_03 data'!R9="","",'Ad_03 data'!R9*'Ad_03 data'!$CD$4)</f>
        <v/>
      </c>
      <c r="D7" s="240"/>
      <c r="E7" s="227" t="str">
        <f>IFERROR(IF('Ad_03 data'!CC9="","",TEXT('Ad_03 data'!CC9,"mm월 dd일")),"")</f>
        <v/>
      </c>
      <c r="F7" s="227" t="str">
        <f>IFERROR(IF('Ad_03 data'!CD9="","",TEXT('Ad_03 data'!CD9,"mm월 dd일")),"")</f>
        <v/>
      </c>
      <c r="G7" s="228" t="str">
        <f>IF($D7="","",INDEX('Ad_03 data'!$A$1:$CB$15,8,MATCH(G$3,'Ad_03 data'!$6:$6,0)))</f>
        <v/>
      </c>
      <c r="H7" s="228" t="str">
        <f>IF($D7="","",INDEX('Ad_03 data'!$A$1:$CB$15,8,MATCH(H$3,'Ad_03 data'!$6:$6,0)))</f>
        <v/>
      </c>
      <c r="I7" s="241" t="str">
        <f>IF($D7="","",INDEX('Ad_03 data'!$A$1:$CB$15,8,MATCH(I$3,'Ad_03 data'!$6:$6,0)))</f>
        <v/>
      </c>
      <c r="J7" s="394" t="str">
        <f>IF($D7="","",INDEX('Ad_03 data'!$A$1:$CB$15,8,MATCH(J$3,'Ad_03 data'!$6:$6,0))*$B$21)</f>
        <v/>
      </c>
      <c r="K7" s="394" t="str">
        <f>IF($D7="","",INDEX('Ad_03 data'!$A$1:$CB$15,8,MATCH(K$3,'Ad_03 data'!$6:$6,0))*$B$21)</f>
        <v/>
      </c>
    </row>
    <row r="8" spans="1:15" hidden="1">
      <c r="A8" s="36">
        <v>4</v>
      </c>
      <c r="B8" s="238"/>
      <c r="C8" s="226" t="str">
        <f>IF('Ad_03 data'!R10="","",'Ad_03 data'!R10*'Ad_03 data'!$CD$4)</f>
        <v/>
      </c>
      <c r="D8" s="240"/>
      <c r="E8" s="227" t="str">
        <f>IFERROR(IF('Ad_03 data'!CC10="","",TEXT('Ad_03 data'!CC10,"mm월 dd일")),"")</f>
        <v/>
      </c>
      <c r="F8" s="227" t="str">
        <f>IFERROR(IF('Ad_03 data'!CD10="","",TEXT('Ad_03 data'!CD10,"mm월 dd일")),"")</f>
        <v/>
      </c>
      <c r="G8" s="228" t="str">
        <f>IF($D8="","",INDEX('Ad_03 data'!$A$1:$CB$15,8,MATCH(G$3,'Ad_03 data'!$6:$6,0)))</f>
        <v/>
      </c>
      <c r="H8" s="228" t="str">
        <f>IF($D8="","",INDEX('Ad_03 data'!$A$1:$CB$15,8,MATCH(H$3,'Ad_03 data'!$6:$6,0)))</f>
        <v/>
      </c>
      <c r="I8" s="241" t="str">
        <f>IF($D8="","",INDEX('Ad_03 data'!$A$1:$CB$15,8,MATCH(I$3,'Ad_03 data'!$6:$6,0)))</f>
        <v/>
      </c>
      <c r="J8" s="394" t="str">
        <f>IF($D8="","",INDEX('Ad_03 data'!$A$1:$CB$15,8,MATCH(J$3,'Ad_03 data'!$6:$6,0))*$B$21)</f>
        <v/>
      </c>
      <c r="K8" s="394" t="str">
        <f>IF($D8="","",INDEX('Ad_03 data'!$A$1:$CB$15,8,MATCH(K$3,'Ad_03 data'!$6:$6,0))*$B$21)</f>
        <v/>
      </c>
    </row>
    <row r="9" spans="1:15" hidden="1">
      <c r="A9" s="36">
        <v>5</v>
      </c>
      <c r="B9" s="238"/>
      <c r="C9" s="226" t="str">
        <f>IF('Ad_03 data'!R11="","",'Ad_03 data'!R11*'Ad_03 data'!$CD$4)</f>
        <v/>
      </c>
      <c r="D9" s="240"/>
      <c r="E9" s="227" t="str">
        <f>IFERROR(IF('Ad_03 data'!CC11="","",TEXT('Ad_03 data'!CC11,"mm월 dd일")),"")</f>
        <v/>
      </c>
      <c r="F9" s="227" t="str">
        <f>IFERROR(IF('Ad_03 data'!CD11="","",TEXT('Ad_03 data'!CD11,"mm월 dd일")),"")</f>
        <v/>
      </c>
      <c r="G9" s="228" t="str">
        <f>IF($D9="","",INDEX('Ad_03 data'!$A$1:$CB$15,8,MATCH(G$3,'Ad_03 data'!$6:$6,0)))</f>
        <v/>
      </c>
      <c r="H9" s="228" t="str">
        <f>IF($D9="","",INDEX('Ad_03 data'!$A$1:$CB$15,8,MATCH(H$3,'Ad_03 data'!$6:$6,0)))</f>
        <v/>
      </c>
      <c r="I9" s="241" t="str">
        <f>IF($D9="","",INDEX('Ad_03 data'!$A$1:$CB$15,8,MATCH(I$3,'Ad_03 data'!$6:$6,0)))</f>
        <v/>
      </c>
      <c r="J9" s="394" t="str">
        <f>IF($D9="","",INDEX('Ad_03 data'!$A$1:$CB$15,8,MATCH(J$3,'Ad_03 data'!$6:$6,0))*$B$21)</f>
        <v/>
      </c>
      <c r="K9" s="394" t="str">
        <f>IF($D9="","",INDEX('Ad_03 data'!$A$1:$CB$15,8,MATCH(K$3,'Ad_03 data'!$6:$6,0))*$B$21)</f>
        <v/>
      </c>
    </row>
    <row r="10" spans="1:15" hidden="1">
      <c r="A10" s="36">
        <v>6</v>
      </c>
      <c r="B10" s="238"/>
      <c r="C10" s="226" t="str">
        <f>IF('Ad_03 data'!R12="","",'Ad_03 data'!R12*'Ad_03 data'!$CD$4)</f>
        <v/>
      </c>
      <c r="D10" s="240"/>
      <c r="E10" s="227" t="str">
        <f>IFERROR(IF('Ad_03 data'!CC12="","",TEXT('Ad_03 data'!CC12,"mm월 dd일")),"")</f>
        <v/>
      </c>
      <c r="F10" s="227" t="str">
        <f>IFERROR(IF('Ad_03 data'!CD12="","",TEXT('Ad_03 data'!CD12,"mm월 dd일")),"")</f>
        <v/>
      </c>
      <c r="G10" s="228" t="str">
        <f>IF($D10="","",INDEX('Ad_03 data'!$A$1:$CB$15,8,MATCH(G$3,'Ad_03 data'!$6:$6,0)))</f>
        <v/>
      </c>
      <c r="H10" s="228" t="str">
        <f>IF($D10="","",INDEX('Ad_03 data'!$A$1:$CB$15,8,MATCH(H$3,'Ad_03 data'!$6:$6,0)))</f>
        <v/>
      </c>
      <c r="I10" s="241" t="str">
        <f>IF($D10="","",INDEX('Ad_03 data'!$A$1:$CB$15,8,MATCH(I$3,'Ad_03 data'!$6:$6,0)))</f>
        <v/>
      </c>
      <c r="J10" s="394" t="str">
        <f>IF($D10="","",INDEX('Ad_03 data'!$A$1:$CB$15,8,MATCH(J$3,'Ad_03 data'!$6:$6,0))*$B$21)</f>
        <v/>
      </c>
      <c r="K10" s="394" t="str">
        <f>IF($D10="","",INDEX('Ad_03 data'!$A$1:$CB$15,8,MATCH(K$3,'Ad_03 data'!$6:$6,0))*$B$21)</f>
        <v/>
      </c>
    </row>
    <row r="11" spans="1:15" hidden="1">
      <c r="A11" s="36">
        <v>7</v>
      </c>
      <c r="B11" s="238"/>
      <c r="C11" s="226" t="str">
        <f>IF('Ad_03 data'!R13="","",'Ad_03 data'!R13*'Ad_03 data'!$CD$4)</f>
        <v/>
      </c>
      <c r="D11" s="240"/>
      <c r="E11" s="227" t="str">
        <f>IFERROR(IF('Ad_03 data'!CC13="","",TEXT('Ad_03 data'!CC13,"mm월 dd일")),"")</f>
        <v/>
      </c>
      <c r="F11" s="227" t="str">
        <f>IFERROR(IF('Ad_03 data'!CD13="","",TEXT('Ad_03 data'!CD13,"mm월 dd일")),"")</f>
        <v/>
      </c>
      <c r="G11" s="228" t="str">
        <f>IF($D11="","",INDEX('Ad_03 data'!$A$1:$CB$15,8,MATCH(G$3,'Ad_03 data'!$6:$6,0)))</f>
        <v/>
      </c>
      <c r="H11" s="228" t="str">
        <f>IF($D11="","",INDEX('Ad_03 data'!$A$1:$CB$15,8,MATCH(H$3,'Ad_03 data'!$6:$6,0)))</f>
        <v/>
      </c>
      <c r="I11" s="241" t="str">
        <f>IF($D11="","",INDEX('Ad_03 data'!$A$1:$CB$15,8,MATCH(I$3,'Ad_03 data'!$6:$6,0)))</f>
        <v/>
      </c>
      <c r="J11" s="394" t="str">
        <f>IF($D11="","",INDEX('Ad_03 data'!$A$1:$CB$15,8,MATCH(J$3,'Ad_03 data'!$6:$6,0))*$B$21)</f>
        <v/>
      </c>
      <c r="K11" s="394" t="str">
        <f>IF($D11="","",INDEX('Ad_03 data'!$A$1:$CB$15,8,MATCH(K$3,'Ad_03 data'!$6:$6,0))*$B$21)</f>
        <v/>
      </c>
      <c r="M11" s="120"/>
    </row>
    <row r="12" spans="1:15" hidden="1">
      <c r="A12" s="36">
        <v>8</v>
      </c>
      <c r="B12" s="238"/>
      <c r="C12" s="226" t="str">
        <f>IF('Ad_03 data'!R14="","",'Ad_03 data'!R14*'Ad_03 data'!$CD$4)</f>
        <v/>
      </c>
      <c r="D12" s="240"/>
      <c r="E12" s="227" t="str">
        <f>IFERROR(IF('Ad_03 data'!CC14="","",TEXT('Ad_03 data'!CC14,"mm월 dd일")),"")</f>
        <v/>
      </c>
      <c r="F12" s="227" t="str">
        <f>IFERROR(IF('Ad_03 data'!CD14="","",TEXT('Ad_03 data'!CD14,"mm월 dd일")),"")</f>
        <v/>
      </c>
      <c r="G12" s="228" t="str">
        <f>IF($D12="","",INDEX('Ad_03 data'!$A$1:$CB$15,8,MATCH(G$3,'Ad_03 data'!$6:$6,0)))</f>
        <v/>
      </c>
      <c r="H12" s="228" t="str">
        <f>IF($D12="","",INDEX('Ad_03 data'!$A$1:$CB$15,8,MATCH(H$3,'Ad_03 data'!$6:$6,0)))</f>
        <v/>
      </c>
      <c r="I12" s="241" t="str">
        <f>IF($D12="","",INDEX('Ad_03 data'!$A$1:$CB$15,8,MATCH(I$3,'Ad_03 data'!$6:$6,0)))</f>
        <v/>
      </c>
      <c r="J12" s="394" t="str">
        <f>IF($D12="","",INDEX('Ad_03 data'!$A$1:$CB$15,8,MATCH(J$3,'Ad_03 data'!$6:$6,0))*$B$21)</f>
        <v/>
      </c>
      <c r="K12" s="394" t="str">
        <f>IF($D12="","",INDEX('Ad_03 data'!$A$1:$CB$15,8,MATCH(K$3,'Ad_03 data'!$6:$6,0))*$B$21)</f>
        <v/>
      </c>
    </row>
    <row r="13" spans="1:15" hidden="1">
      <c r="A13" s="36">
        <v>9</v>
      </c>
      <c r="B13" s="238"/>
      <c r="C13" s="226" t="str">
        <f>IF('Ad_03 data'!R15="","",'Ad_03 data'!R15*'Ad_03 data'!$CD$4)</f>
        <v/>
      </c>
      <c r="D13" s="240"/>
      <c r="E13" s="227" t="str">
        <f>IFERROR(IF('Ad_03 data'!CC15="","",TEXT('Ad_03 data'!CC15,"mm월 dd일")),"")</f>
        <v/>
      </c>
      <c r="F13" s="227" t="str">
        <f>IFERROR(IF('Ad_03 data'!CD15="","",TEXT('Ad_03 data'!CD15,"mm월 dd일")),"")</f>
        <v/>
      </c>
      <c r="G13" s="228" t="str">
        <f>IF($D13="","",INDEX('Ad_03 data'!$A$1:$CB$15,8,MATCH(G$3,'Ad_03 data'!$6:$6,0)))</f>
        <v/>
      </c>
      <c r="H13" s="228" t="str">
        <f>IF($D13="","",INDEX('Ad_03 data'!$A$1:$CB$15,8,MATCH(H$3,'Ad_03 data'!$6:$6,0)))</f>
        <v/>
      </c>
      <c r="I13" s="241" t="str">
        <f>IF($D13="","",INDEX('Ad_03 data'!$A$1:$CB$15,8,MATCH(I$3,'Ad_03 data'!$6:$6,0)))</f>
        <v/>
      </c>
      <c r="J13" s="394" t="str">
        <f>IF($D13="","",INDEX('Ad_03 data'!$A$1:$CB$15,8,MATCH(J$3,'Ad_03 data'!$6:$6,0))*$B$21)</f>
        <v/>
      </c>
      <c r="K13" s="394" t="str">
        <f>IF($D13="","",INDEX('Ad_03 data'!$A$1:$CB$15,8,MATCH(K$3,'Ad_03 data'!$6:$6,0))*$B$21)</f>
        <v/>
      </c>
    </row>
    <row r="14" spans="1:15" hidden="1">
      <c r="A14" s="112">
        <v>10</v>
      </c>
      <c r="B14" s="238"/>
      <c r="C14" s="226" t="str">
        <f>IF('Ad_03 data'!R16="","",'Ad_03 data'!R16*'Ad_03 data'!$CD$4)</f>
        <v/>
      </c>
      <c r="D14" s="240"/>
      <c r="E14" s="227" t="str">
        <f>IFERROR(IF('Ad_03 data'!CC16="","",TEXT('Ad_03 data'!CC16,"mm월 dd일")),"")</f>
        <v/>
      </c>
      <c r="F14" s="227" t="str">
        <f>IFERROR(IF('Ad_03 data'!CD16="","",TEXT('Ad_03 data'!CD16,"mm월 dd일")),"")</f>
        <v/>
      </c>
      <c r="G14" s="228" t="str">
        <f>IF($D14="","",INDEX('Ad_03 data'!$A$1:$CB$15,8,MATCH(G$3,'Ad_03 data'!$6:$6,0)))</f>
        <v/>
      </c>
      <c r="H14" s="228" t="str">
        <f>IF($D14="","",INDEX('Ad_03 data'!$A$1:$CB$15,8,MATCH(H$3,'Ad_03 data'!$6:$6,0)))</f>
        <v/>
      </c>
      <c r="I14" s="241" t="str">
        <f>IF($D14="","",INDEX('Ad_03 data'!$A$1:$CB$15,8,MATCH(I$3,'Ad_03 data'!$6:$6,0)))</f>
        <v/>
      </c>
      <c r="J14" s="394" t="str">
        <f>IF($D14="","",INDEX('Ad_03 data'!$A$1:$CB$15,8,MATCH(J$3,'Ad_03 data'!$6:$6,0))*$B$21)</f>
        <v/>
      </c>
      <c r="K14" s="394" t="str">
        <f>IF($D14="","",INDEX('Ad_03 data'!$A$1:$CB$15,8,MATCH(K$3,'Ad_03 data'!$6:$6,0))*$B$21)</f>
        <v/>
      </c>
    </row>
    <row r="15" spans="1:15" ht="23.4" thickBot="1">
      <c r="A15" s="446" t="s">
        <v>405</v>
      </c>
      <c r="B15" s="447"/>
      <c r="C15" s="118">
        <f>SUM(C5:C14)</f>
        <v>1014100.56</v>
      </c>
      <c r="D15" s="109"/>
      <c r="E15" s="37"/>
      <c r="F15" s="37"/>
      <c r="G15" s="231">
        <f>SUM(G5:G14)</f>
        <v>14199</v>
      </c>
      <c r="H15" s="232">
        <f>SUM(H5:H14)</f>
        <v>613</v>
      </c>
      <c r="I15" s="233">
        <f>H15/G15</f>
        <v>4.317205437002606E-2</v>
      </c>
      <c r="J15" s="230">
        <f>C15/G15*1000</f>
        <v>71420.56201140926</v>
      </c>
      <c r="K15" s="234">
        <f>C15/H15</f>
        <v>1654.3239151712889</v>
      </c>
    </row>
    <row r="16" spans="1:15" ht="17.399999999999999" customHeight="1"/>
    <row r="18" spans="1:4" ht="25.2">
      <c r="A18" t="s">
        <v>2321</v>
      </c>
      <c r="D18" s="119" t="str">
        <f>"("&amp;B1&amp;") 총 지출비용 "&amp;TEXT(C15,"\#,##0")&amp;" / 총 노출 "&amp;TEXT(G15,"#,##0")&amp;" / 총 클릭 "&amp;TEXT(H15, "#,##0")&amp;" 진행"</f>
        <v>(분리막) 총 지출비용 ₩1,014,101 / 총 노출 14,199 / 총 클릭 613 진행</v>
      </c>
    </row>
    <row r="19" spans="1:4" ht="25.2">
      <c r="A19" t="s">
        <v>2322</v>
      </c>
      <c r="B19" s="399">
        <v>45203</v>
      </c>
      <c r="D19" s="111"/>
    </row>
    <row r="20" spans="1:4">
      <c r="A20" t="s">
        <v>2323</v>
      </c>
      <c r="B20" t="s">
        <v>2325</v>
      </c>
    </row>
    <row r="21" spans="1:4">
      <c r="A21" t="s">
        <v>2324</v>
      </c>
      <c r="B21">
        <v>1353</v>
      </c>
    </row>
  </sheetData>
  <mergeCells count="10">
    <mergeCell ref="I3:I4"/>
    <mergeCell ref="J3:J4"/>
    <mergeCell ref="K3:K4"/>
    <mergeCell ref="A15:B15"/>
    <mergeCell ref="A3:A4"/>
    <mergeCell ref="B3:B4"/>
    <mergeCell ref="C3:C4"/>
    <mergeCell ref="E3:F3"/>
    <mergeCell ref="G3:G4"/>
    <mergeCell ref="H3:H4"/>
  </mergeCells>
  <phoneticPr fontId="7"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0178-F559-457B-A494-682624DC6C6D}">
  <sheetPr>
    <tabColor theme="7" tint="0.79998168889431442"/>
  </sheetPr>
  <dimension ref="A1:CD37"/>
  <sheetViews>
    <sheetView zoomScale="70" zoomScaleNormal="70" workbookViewId="0">
      <selection activeCell="R30" sqref="R30"/>
    </sheetView>
  </sheetViews>
  <sheetFormatPr defaultRowHeight="17.399999999999999"/>
  <cols>
    <col min="1" max="3" width="8.796875" style="18"/>
    <col min="4" max="4" width="14.3984375" style="18" bestFit="1" customWidth="1"/>
    <col min="5" max="5" width="34" style="18" bestFit="1" customWidth="1"/>
    <col min="6" max="6" width="16.5" style="18" bestFit="1" customWidth="1"/>
    <col min="7" max="8" width="18.59765625" style="18" bestFit="1" customWidth="1"/>
    <col min="9" max="9" width="8.796875" style="18"/>
    <col min="10" max="10" width="61.69921875" style="18" bestFit="1" customWidth="1"/>
    <col min="11" max="11" width="8.796875" style="18"/>
    <col min="12" max="12" width="11.59765625" style="18" bestFit="1" customWidth="1"/>
    <col min="13" max="14" width="8.796875" style="18"/>
    <col min="15" max="15" width="9.3984375" style="18" bestFit="1" customWidth="1"/>
    <col min="16" max="17" width="13.69921875" style="18" bestFit="1" customWidth="1"/>
    <col min="18" max="63" width="8.796875" style="18"/>
    <col min="64" max="80" width="0" style="18" hidden="1" customWidth="1"/>
    <col min="81" max="82" width="12.5" bestFit="1" customWidth="1"/>
  </cols>
  <sheetData>
    <row r="1" spans="1:82">
      <c r="A1" s="18" t="s">
        <v>1061</v>
      </c>
    </row>
    <row r="2" spans="1:82">
      <c r="A2" s="18" t="s">
        <v>1062</v>
      </c>
    </row>
    <row r="3" spans="1:82">
      <c r="A3" s="18" t="s">
        <v>1063</v>
      </c>
      <c r="CD3" s="117" t="s">
        <v>1067</v>
      </c>
    </row>
    <row r="4" spans="1:82">
      <c r="A4" s="18" t="s">
        <v>1064</v>
      </c>
      <c r="CD4" s="130">
        <v>1353</v>
      </c>
    </row>
    <row r="6" spans="1:82">
      <c r="A6" s="18" t="s">
        <v>1335</v>
      </c>
      <c r="B6" s="18" t="s">
        <v>1336</v>
      </c>
      <c r="C6" s="18" t="s">
        <v>1337</v>
      </c>
      <c r="D6" s="18" t="s">
        <v>1338</v>
      </c>
      <c r="E6" s="18" t="s">
        <v>1339</v>
      </c>
      <c r="F6" s="18" t="s">
        <v>420</v>
      </c>
      <c r="H6" s="18" t="s">
        <v>1583</v>
      </c>
      <c r="I6" s="18" t="s">
        <v>1342</v>
      </c>
      <c r="J6" s="18" t="s">
        <v>417</v>
      </c>
      <c r="K6" s="18" t="s">
        <v>1343</v>
      </c>
      <c r="L6" s="18" t="s">
        <v>1344</v>
      </c>
      <c r="M6" s="18" t="s">
        <v>1345</v>
      </c>
      <c r="N6" s="18" t="s">
        <v>1346</v>
      </c>
      <c r="O6" s="18" t="s">
        <v>1347</v>
      </c>
      <c r="P6" s="18" t="s">
        <v>420</v>
      </c>
      <c r="Q6" s="18" t="s">
        <v>421</v>
      </c>
      <c r="R6" s="18" t="s">
        <v>1348</v>
      </c>
      <c r="S6" s="18" t="s">
        <v>397</v>
      </c>
      <c r="T6" s="18" t="s">
        <v>411</v>
      </c>
      <c r="U6" s="18" t="s">
        <v>1349</v>
      </c>
      <c r="V6" s="18" t="s">
        <v>400</v>
      </c>
      <c r="W6" s="18" t="s">
        <v>401</v>
      </c>
      <c r="X6" s="18" t="s">
        <v>1350</v>
      </c>
      <c r="Y6" s="18" t="s">
        <v>407</v>
      </c>
      <c r="Z6" s="18" t="s">
        <v>440</v>
      </c>
      <c r="AA6" s="18" t="s">
        <v>426</v>
      </c>
      <c r="AB6" s="18" t="s">
        <v>1351</v>
      </c>
      <c r="AC6" s="18" t="s">
        <v>1352</v>
      </c>
      <c r="AD6" s="18" t="s">
        <v>1353</v>
      </c>
      <c r="AE6" s="18" t="s">
        <v>412</v>
      </c>
      <c r="AF6" s="18" t="s">
        <v>1354</v>
      </c>
      <c r="AG6" s="18" t="s">
        <v>1355</v>
      </c>
      <c r="AH6" s="18" t="s">
        <v>1356</v>
      </c>
      <c r="AI6" s="18" t="s">
        <v>1357</v>
      </c>
      <c r="AJ6" s="18" t="s">
        <v>1358</v>
      </c>
      <c r="AK6" s="18" t="s">
        <v>1359</v>
      </c>
      <c r="AL6" s="18" t="s">
        <v>1360</v>
      </c>
      <c r="AM6" s="18" t="s">
        <v>1361</v>
      </c>
      <c r="AN6" s="18" t="s">
        <v>1362</v>
      </c>
      <c r="AO6" s="18" t="s">
        <v>1363</v>
      </c>
      <c r="AP6" s="18" t="s">
        <v>1364</v>
      </c>
      <c r="AQ6" s="18" t="s">
        <v>1365</v>
      </c>
      <c r="AR6" s="18" t="s">
        <v>1366</v>
      </c>
      <c r="AS6" s="18" t="s">
        <v>1367</v>
      </c>
      <c r="AT6" s="18" t="s">
        <v>1368</v>
      </c>
      <c r="AU6" s="18" t="s">
        <v>1369</v>
      </c>
      <c r="AV6" s="18" t="s">
        <v>1370</v>
      </c>
      <c r="AW6" s="18" t="s">
        <v>1371</v>
      </c>
      <c r="AX6" s="18" t="s">
        <v>1372</v>
      </c>
      <c r="AY6" s="18" t="s">
        <v>1373</v>
      </c>
      <c r="AZ6" s="18" t="s">
        <v>1374</v>
      </c>
      <c r="BA6" s="18" t="s">
        <v>1375</v>
      </c>
      <c r="BB6" s="18" t="s">
        <v>1376</v>
      </c>
      <c r="BC6" s="18" t="s">
        <v>1377</v>
      </c>
      <c r="BD6" s="18" t="s">
        <v>1378</v>
      </c>
      <c r="BE6" s="18" t="s">
        <v>1379</v>
      </c>
      <c r="BF6" s="18" t="s">
        <v>1380</v>
      </c>
      <c r="BG6" s="18" t="s">
        <v>1381</v>
      </c>
      <c r="BH6" s="18" t="s">
        <v>1382</v>
      </c>
      <c r="BI6" s="18" t="s">
        <v>1383</v>
      </c>
      <c r="BJ6" s="18" t="s">
        <v>1384</v>
      </c>
      <c r="BK6" s="18" t="s">
        <v>1385</v>
      </c>
      <c r="BL6" s="18" t="s">
        <v>1386</v>
      </c>
      <c r="BM6" s="18" t="s">
        <v>1550</v>
      </c>
      <c r="BN6" s="18" t="s">
        <v>1551</v>
      </c>
      <c r="BO6" s="18" t="s">
        <v>1552</v>
      </c>
      <c r="BP6" s="18" t="s">
        <v>1553</v>
      </c>
      <c r="BQ6" s="18" t="s">
        <v>1554</v>
      </c>
      <c r="BR6" s="18" t="s">
        <v>1555</v>
      </c>
      <c r="BS6" s="18" t="s">
        <v>1556</v>
      </c>
      <c r="BT6" s="18" t="s">
        <v>1557</v>
      </c>
      <c r="BU6" s="18" t="s">
        <v>1558</v>
      </c>
      <c r="BV6" s="18" t="s">
        <v>1559</v>
      </c>
      <c r="BW6" s="18" t="s">
        <v>1560</v>
      </c>
      <c r="BX6" s="18" t="s">
        <v>1561</v>
      </c>
      <c r="BY6" s="18" t="s">
        <v>1387</v>
      </c>
      <c r="BZ6" s="18" t="s">
        <v>1388</v>
      </c>
      <c r="CA6" s="18" t="s">
        <v>1389</v>
      </c>
      <c r="CC6" s="398" t="s">
        <v>2319</v>
      </c>
      <c r="CD6" s="398" t="s">
        <v>2320</v>
      </c>
    </row>
    <row r="7" spans="1:82">
      <c r="A7" s="18" t="s">
        <v>2315</v>
      </c>
      <c r="B7" s="18" t="s">
        <v>2316</v>
      </c>
      <c r="C7" s="18" t="s">
        <v>1065</v>
      </c>
      <c r="D7" s="18">
        <v>666335133</v>
      </c>
      <c r="E7" s="18" t="s">
        <v>2327</v>
      </c>
      <c r="F7" s="18" t="s">
        <v>2328</v>
      </c>
      <c r="G7" s="18" t="s">
        <v>2328</v>
      </c>
      <c r="H7" s="18" t="s">
        <v>2329</v>
      </c>
      <c r="J7" s="18" t="s">
        <v>2330</v>
      </c>
      <c r="O7" s="18">
        <v>377.73</v>
      </c>
      <c r="P7" s="18" t="s">
        <v>2328</v>
      </c>
      <c r="Q7" s="18" t="s">
        <v>2329</v>
      </c>
      <c r="R7" s="18">
        <v>377.73</v>
      </c>
      <c r="S7" s="18">
        <v>5085</v>
      </c>
      <c r="T7" s="18">
        <v>205</v>
      </c>
      <c r="U7" s="113">
        <v>4.0309999999999999E-2</v>
      </c>
      <c r="V7" s="18">
        <v>74.28</v>
      </c>
      <c r="W7" s="18">
        <v>1.84</v>
      </c>
      <c r="AE7" s="113"/>
      <c r="AP7" s="114"/>
      <c r="AY7" s="114"/>
      <c r="CA7" s="114"/>
      <c r="CC7" s="83">
        <f>DATE(MID(F7,1,FIND(".",F7)-1),MID(F7,FIND(".",F7)+1,FIND(".",F7,FIND(".",F7)+1)-FIND(".",F7)-1),MID(F7,FIND(".",F7,FIND(".",F7)+1)+1,FIND(".",F7,FIND(".",F7,FIND(".",F7)+1)+1)-FIND(".",F7,FIND(".",F7)+1)-1))</f>
        <v>45188</v>
      </c>
      <c r="CD7" s="83">
        <f>DATE(MID(H7,1,FIND(".",H7)-1),MID(H7,FIND(".",H7)+1,FIND(".",H7,FIND(".",H7)+1)-FIND(".",H7)-1),MID(H7,FIND(".",H7,FIND(".",H7)+1)+1,FIND(".",H7,FIND(".",H7,FIND(".",H7)+1)+1)-FIND(".",H7,FIND(".",H7)+1)-1))</f>
        <v>45202</v>
      </c>
    </row>
    <row r="8" spans="1:82">
      <c r="F8" s="18" t="s">
        <v>2328</v>
      </c>
      <c r="G8" s="18" t="s">
        <v>2328</v>
      </c>
      <c r="H8" s="18" t="s">
        <v>2329</v>
      </c>
      <c r="J8" s="18" t="s">
        <v>2331</v>
      </c>
      <c r="R8" s="18">
        <v>371.79</v>
      </c>
      <c r="S8" s="18">
        <v>9114</v>
      </c>
      <c r="T8" s="18">
        <v>408</v>
      </c>
      <c r="U8" s="113">
        <v>4.4769999999999997E-2</v>
      </c>
      <c r="V8" s="18">
        <v>40.79</v>
      </c>
      <c r="W8" s="18">
        <v>0.91</v>
      </c>
      <c r="AE8" s="113"/>
      <c r="AP8" s="114"/>
      <c r="AY8" s="114"/>
      <c r="CA8" s="114"/>
      <c r="CC8" s="83">
        <f t="shared" ref="CC8:CD10" si="0">DATE(MID(G8,1,FIND(".",G8)-1),MID(G8,FIND(".",G8)+1,FIND(".",G8,FIND(".",G8)+1)-FIND(".",G8)-1),MID(G8,FIND(".",G8,FIND(".",G8)+1)+1,FIND(".",G8,FIND(".",G8,FIND(".",G8)+1)+1)-FIND(".",G8,FIND(".",G8)+1)-1))</f>
        <v>45188</v>
      </c>
      <c r="CD8" s="83">
        <f t="shared" si="0"/>
        <v>45202</v>
      </c>
    </row>
    <row r="9" spans="1:82">
      <c r="CC9" s="83" t="e">
        <f t="shared" si="0"/>
        <v>#VALUE!</v>
      </c>
      <c r="CD9" s="83" t="e">
        <f t="shared" si="0"/>
        <v>#VALUE!</v>
      </c>
    </row>
    <row r="10" spans="1:82">
      <c r="CC10" s="83" t="e">
        <f t="shared" si="0"/>
        <v>#VALUE!</v>
      </c>
      <c r="CD10" s="83" t="e">
        <f t="shared" si="0"/>
        <v>#VALUE!</v>
      </c>
    </row>
    <row r="11" spans="1:82">
      <c r="CC11" s="83" t="str">
        <f t="shared" ref="CC11:CD37" si="1">IF(G11="","",DATE(RIGHT(G11,4),LEFT(G11,FIND("/", G11)-1),MID(G11,FIND("/",G11)+1,2)))</f>
        <v/>
      </c>
      <c r="CD11" s="83" t="str">
        <f t="shared" si="1"/>
        <v/>
      </c>
    </row>
    <row r="12" spans="1:82">
      <c r="CC12" s="83" t="str">
        <f t="shared" si="1"/>
        <v/>
      </c>
      <c r="CD12" s="83" t="str">
        <f t="shared" si="1"/>
        <v/>
      </c>
    </row>
    <row r="13" spans="1:82">
      <c r="CC13" s="83" t="str">
        <f t="shared" si="1"/>
        <v/>
      </c>
      <c r="CD13" s="83" t="str">
        <f t="shared" si="1"/>
        <v/>
      </c>
    </row>
    <row r="14" spans="1:82">
      <c r="CC14" s="83" t="str">
        <f t="shared" si="1"/>
        <v/>
      </c>
      <c r="CD14" s="83" t="str">
        <f t="shared" si="1"/>
        <v/>
      </c>
    </row>
    <row r="15" spans="1:82">
      <c r="CC15" s="83" t="str">
        <f t="shared" si="1"/>
        <v/>
      </c>
      <c r="CD15" s="83" t="str">
        <f t="shared" si="1"/>
        <v/>
      </c>
    </row>
    <row r="16" spans="1:82">
      <c r="CC16" s="83" t="str">
        <f t="shared" si="1"/>
        <v/>
      </c>
      <c r="CD16" s="83" t="str">
        <f t="shared" si="1"/>
        <v/>
      </c>
    </row>
    <row r="17" spans="81:82">
      <c r="CC17" s="83" t="str">
        <f t="shared" si="1"/>
        <v/>
      </c>
      <c r="CD17" s="83" t="str">
        <f t="shared" si="1"/>
        <v/>
      </c>
    </row>
    <row r="18" spans="81:82">
      <c r="CC18" s="83" t="str">
        <f t="shared" si="1"/>
        <v/>
      </c>
      <c r="CD18" s="83" t="str">
        <f t="shared" si="1"/>
        <v/>
      </c>
    </row>
    <row r="19" spans="81:82">
      <c r="CC19" s="83" t="str">
        <f t="shared" si="1"/>
        <v/>
      </c>
      <c r="CD19" s="83" t="str">
        <f t="shared" si="1"/>
        <v/>
      </c>
    </row>
    <row r="20" spans="81:82">
      <c r="CC20" s="83" t="str">
        <f t="shared" si="1"/>
        <v/>
      </c>
      <c r="CD20" s="83" t="str">
        <f t="shared" si="1"/>
        <v/>
      </c>
    </row>
    <row r="21" spans="81:82">
      <c r="CC21" s="83" t="str">
        <f t="shared" si="1"/>
        <v/>
      </c>
      <c r="CD21" s="83" t="str">
        <f t="shared" si="1"/>
        <v/>
      </c>
    </row>
    <row r="22" spans="81:82">
      <c r="CC22" s="83" t="str">
        <f t="shared" si="1"/>
        <v/>
      </c>
      <c r="CD22" s="83" t="str">
        <f t="shared" si="1"/>
        <v/>
      </c>
    </row>
    <row r="23" spans="81:82">
      <c r="CC23" s="83" t="str">
        <f t="shared" si="1"/>
        <v/>
      </c>
      <c r="CD23" s="83" t="str">
        <f t="shared" si="1"/>
        <v/>
      </c>
    </row>
    <row r="24" spans="81:82">
      <c r="CC24" s="83" t="str">
        <f t="shared" si="1"/>
        <v/>
      </c>
      <c r="CD24" s="83" t="str">
        <f t="shared" si="1"/>
        <v/>
      </c>
    </row>
    <row r="25" spans="81:82">
      <c r="CC25" s="83" t="str">
        <f t="shared" si="1"/>
        <v/>
      </c>
      <c r="CD25" s="83" t="str">
        <f t="shared" si="1"/>
        <v/>
      </c>
    </row>
    <row r="26" spans="81:82">
      <c r="CC26" s="83" t="str">
        <f t="shared" si="1"/>
        <v/>
      </c>
      <c r="CD26" s="83" t="str">
        <f t="shared" si="1"/>
        <v/>
      </c>
    </row>
    <row r="27" spans="81:82">
      <c r="CC27" s="83" t="str">
        <f t="shared" si="1"/>
        <v/>
      </c>
      <c r="CD27" s="83" t="str">
        <f t="shared" si="1"/>
        <v/>
      </c>
    </row>
    <row r="28" spans="81:82">
      <c r="CC28" s="83" t="str">
        <f t="shared" si="1"/>
        <v/>
      </c>
      <c r="CD28" s="83" t="str">
        <f t="shared" si="1"/>
        <v/>
      </c>
    </row>
    <row r="29" spans="81:82">
      <c r="CC29" s="83" t="str">
        <f t="shared" si="1"/>
        <v/>
      </c>
      <c r="CD29" s="83" t="str">
        <f t="shared" si="1"/>
        <v/>
      </c>
    </row>
    <row r="30" spans="81:82">
      <c r="CC30" s="83" t="str">
        <f t="shared" si="1"/>
        <v/>
      </c>
      <c r="CD30" s="83" t="str">
        <f t="shared" si="1"/>
        <v/>
      </c>
    </row>
    <row r="31" spans="81:82">
      <c r="CC31" s="83" t="str">
        <f t="shared" si="1"/>
        <v/>
      </c>
      <c r="CD31" s="83" t="str">
        <f t="shared" si="1"/>
        <v/>
      </c>
    </row>
    <row r="32" spans="81:82">
      <c r="CC32" s="83" t="str">
        <f t="shared" si="1"/>
        <v/>
      </c>
      <c r="CD32" s="83" t="str">
        <f t="shared" si="1"/>
        <v/>
      </c>
    </row>
    <row r="33" spans="81:82">
      <c r="CC33" s="83" t="str">
        <f t="shared" si="1"/>
        <v/>
      </c>
      <c r="CD33" s="83" t="str">
        <f t="shared" si="1"/>
        <v/>
      </c>
    </row>
    <row r="34" spans="81:82">
      <c r="CC34" s="83" t="str">
        <f t="shared" si="1"/>
        <v/>
      </c>
      <c r="CD34" s="83" t="str">
        <f t="shared" si="1"/>
        <v/>
      </c>
    </row>
    <row r="35" spans="81:82">
      <c r="CC35" s="83" t="str">
        <f t="shared" si="1"/>
        <v/>
      </c>
      <c r="CD35" s="83" t="str">
        <f t="shared" si="1"/>
        <v/>
      </c>
    </row>
    <row r="36" spans="81:82">
      <c r="CC36" s="83" t="str">
        <f t="shared" si="1"/>
        <v/>
      </c>
      <c r="CD36" s="83" t="str">
        <f t="shared" si="1"/>
        <v/>
      </c>
    </row>
    <row r="37" spans="81:82">
      <c r="CC37" s="83" t="str">
        <f t="shared" si="1"/>
        <v/>
      </c>
      <c r="CD37" s="83" t="str">
        <f t="shared" si="1"/>
        <v/>
      </c>
    </row>
  </sheetData>
  <phoneticPr fontId="7"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79998168889431442"/>
  </sheetPr>
  <dimension ref="A1:O39"/>
  <sheetViews>
    <sheetView tabSelected="1" zoomScale="85" zoomScaleNormal="85" workbookViewId="0">
      <selection activeCell="C16" sqref="C16"/>
    </sheetView>
  </sheetViews>
  <sheetFormatPr defaultRowHeight="17.399999999999999"/>
  <cols>
    <col min="2" max="2" width="11.19921875" customWidth="1"/>
    <col min="3" max="3" width="10.69921875" bestFit="1" customWidth="1"/>
    <col min="4" max="4" width="66.09765625" customWidth="1"/>
    <col min="7" max="7" width="12" bestFit="1" customWidth="1"/>
    <col min="9" max="9" width="10.8984375" bestFit="1" customWidth="1"/>
    <col min="10" max="10" width="10.69921875" bestFit="1" customWidth="1"/>
    <col min="11" max="11" width="9.59765625" bestFit="1" customWidth="1"/>
    <col min="13" max="15" width="18.8984375" customWidth="1"/>
  </cols>
  <sheetData>
    <row r="1" spans="1:15">
      <c r="A1" t="s">
        <v>1060</v>
      </c>
      <c r="B1" s="115" t="s">
        <v>2341</v>
      </c>
    </row>
    <row r="2" spans="1:15" ht="18" thickBot="1">
      <c r="C2" t="s">
        <v>1580</v>
      </c>
      <c r="E2" t="s">
        <v>1572</v>
      </c>
      <c r="F2" t="s">
        <v>1573</v>
      </c>
      <c r="G2" t="s">
        <v>1574</v>
      </c>
      <c r="H2" t="s">
        <v>1575</v>
      </c>
      <c r="I2" t="s">
        <v>1576</v>
      </c>
    </row>
    <row r="3" spans="1:15" ht="19.2">
      <c r="A3" s="448" t="s">
        <v>335</v>
      </c>
      <c r="B3" s="442" t="s">
        <v>393</v>
      </c>
      <c r="C3" s="442" t="s">
        <v>394</v>
      </c>
      <c r="D3" s="34" t="s">
        <v>395</v>
      </c>
      <c r="E3" s="450" t="s">
        <v>396</v>
      </c>
      <c r="F3" s="451"/>
      <c r="G3" s="442" t="s">
        <v>397</v>
      </c>
      <c r="H3" s="442" t="s">
        <v>398</v>
      </c>
      <c r="I3" s="442" t="s">
        <v>1072</v>
      </c>
      <c r="J3" s="442" t="s">
        <v>1074</v>
      </c>
      <c r="K3" s="444" t="s">
        <v>1073</v>
      </c>
      <c r="M3" s="110" t="s">
        <v>1075</v>
      </c>
      <c r="N3" s="110" t="s">
        <v>1076</v>
      </c>
      <c r="O3" s="110" t="s">
        <v>1077</v>
      </c>
    </row>
    <row r="4" spans="1:15" ht="25.2">
      <c r="A4" s="449"/>
      <c r="B4" s="443"/>
      <c r="C4" s="443"/>
      <c r="D4" s="35" t="s">
        <v>402</v>
      </c>
      <c r="E4" s="35" t="s">
        <v>403</v>
      </c>
      <c r="F4" s="35" t="s">
        <v>404</v>
      </c>
      <c r="G4" s="443"/>
      <c r="H4" s="443"/>
      <c r="I4" s="443"/>
      <c r="J4" s="443"/>
      <c r="K4" s="445"/>
      <c r="M4" s="242">
        <f>I14</f>
        <v>3008</v>
      </c>
      <c r="N4" s="243">
        <f>J14</f>
        <v>0.56414103525881465</v>
      </c>
      <c r="O4" s="244">
        <f>K14</f>
        <v>3894.9391063829794</v>
      </c>
    </row>
    <row r="5" spans="1:15">
      <c r="A5" s="36">
        <v>1</v>
      </c>
      <c r="B5" s="237" t="s">
        <v>1068</v>
      </c>
      <c r="C5" s="226">
        <f>IF($D$5="","",INDEX('Follower Ad data'!$A$1:$AX$15,7,MATCH(C$2,'Follower Ad data'!$6:$6,0))*Ad_01!B21)</f>
        <v>1395790.352</v>
      </c>
      <c r="D5" s="239" t="s">
        <v>2363</v>
      </c>
      <c r="E5" s="227" t="str">
        <f>IF('Follower Ad data'!AY7="","",TEXT('Follower Ad data'!AY7,"mm월 dd일"))</f>
        <v>12월 01일</v>
      </c>
      <c r="F5" s="227" t="str">
        <f>IF('Follower Ad data'!AZ7="","",TEXT('Follower Ad data'!AZ7,"mm월 dd일"))</f>
        <v>12월 25일</v>
      </c>
      <c r="G5" s="228">
        <f>IF($D$5="","",INDEX('Follower Ad data'!$A$1:$AX$15,7,MATCH(G$2,'Follower Ad data'!$6:$6,0)))</f>
        <v>248966</v>
      </c>
      <c r="H5" s="228">
        <f>IF($D$5="","",INDEX('Follower Ad data'!$A$1:$AX$15,7,MATCH(H$2,'Follower Ad data'!$6:$6,0)))</f>
        <v>339</v>
      </c>
      <c r="I5" s="386">
        <f>IF($D$5="","",INDEX('Follower Ad data'!$A$1:$AX$15,7,MATCH(I$2,'Follower Ad data'!$6:$6,0)))</f>
        <v>223</v>
      </c>
      <c r="J5" s="241">
        <f>IF(I5="","",I5/H5)</f>
        <v>0.65781710914454272</v>
      </c>
      <c r="K5" s="229">
        <f>IFERROR(C5/I5,"")</f>
        <v>6259.149560538116</v>
      </c>
    </row>
    <row r="6" spans="1:15">
      <c r="A6" s="36">
        <v>2</v>
      </c>
      <c r="B6" s="237" t="s">
        <v>1068</v>
      </c>
      <c r="C6" s="226">
        <f>IF($D$6="","",INDEX('Follower Ad data'!$A$1:$AX$15,8,MATCH(C$2,'Follower Ad data'!$6:$6,0))*Ad_01!B21)</f>
        <v>441390.4</v>
      </c>
      <c r="D6" s="239" t="s">
        <v>2365</v>
      </c>
      <c r="E6" s="227" t="str">
        <f>IF('Follower Ad data'!AY8="","",TEXT('Follower Ad data'!AY8,"mm월 dd일"))</f>
        <v>12월 01일</v>
      </c>
      <c r="F6" s="227" t="str">
        <f>IF('Follower Ad data'!AZ8="","",TEXT('Follower Ad data'!AZ8,"mm월 dd일"))</f>
        <v>12월 31일</v>
      </c>
      <c r="G6" s="228">
        <f>IF($D$6="","",INDEX('Follower Ad data'!$A$1:$AX$15,8,MATCH(G$2,'Follower Ad data'!$6:$6,0)))</f>
        <v>139294</v>
      </c>
      <c r="H6" s="228">
        <f>IF($D$6="","",INDEX('Follower Ad data'!$A$1:$AX$15,8,MATCH(H$2,'Follower Ad data'!$6:$6,0)))</f>
        <v>62</v>
      </c>
      <c r="I6" s="386">
        <f>IF($D$6="","",INDEX('Follower Ad data'!$A$1:$AX$15,8,MATCH(I$2,'Follower Ad data'!$6:$6,0)))</f>
        <v>17</v>
      </c>
      <c r="J6" s="241">
        <f t="shared" ref="J6:J14" si="0">IF(I6="","",I6/H6)</f>
        <v>0.27419354838709675</v>
      </c>
      <c r="K6" s="229">
        <f t="shared" ref="K6:K13" si="1">IFERROR(C6/I6,"")</f>
        <v>25964.141176470588</v>
      </c>
    </row>
    <row r="7" spans="1:15">
      <c r="A7" s="36">
        <v>3</v>
      </c>
      <c r="B7" s="237" t="s">
        <v>1068</v>
      </c>
      <c r="C7" s="226">
        <f>IF($D$7="","",INDEX('Follower Ad data'!$A$1:$AX$15,9,MATCH(C$2,'Follower Ad data'!$6:$6,0))*Ad_01!B21)</f>
        <v>5820916.8000000007</v>
      </c>
      <c r="D7" s="239" t="s">
        <v>1549</v>
      </c>
      <c r="E7" s="227" t="str">
        <f>IF('Follower Ad data'!AY9="","",TEXT('Follower Ad data'!AY9,"mm월 dd일"))</f>
        <v>12월 01일</v>
      </c>
      <c r="F7" s="227" t="str">
        <f>IF('Follower Ad data'!AZ9="","",TEXT('Follower Ad data'!AZ9,"mm월 dd일"))</f>
        <v>12월 25일</v>
      </c>
      <c r="G7" s="228">
        <f>IF($D$7="","",INDEX('Follower Ad data'!$A$1:$AX$15,9,MATCH(G$2,'Follower Ad data'!$6:$6,0)))</f>
        <v>4570393</v>
      </c>
      <c r="H7" s="228">
        <f>IF($D$7="","",INDEX('Follower Ad data'!$A$1:$AX$15,9,MATCH(H$2,'Follower Ad data'!$6:$6,0)))</f>
        <v>3748</v>
      </c>
      <c r="I7" s="386">
        <f>IF($D$7="","",INDEX('Follower Ad data'!$A$1:$AX$15,9,MATCH(I$2,'Follower Ad data'!$6:$6,0)))</f>
        <v>1925</v>
      </c>
      <c r="J7" s="241">
        <f t="shared" si="0"/>
        <v>0.51360725720384204</v>
      </c>
      <c r="K7" s="229">
        <f t="shared" si="1"/>
        <v>3023.8528831168833</v>
      </c>
    </row>
    <row r="8" spans="1:15">
      <c r="A8" s="36">
        <v>4</v>
      </c>
      <c r="B8" s="237" t="s">
        <v>1068</v>
      </c>
      <c r="C8" s="226">
        <f>IF($D$8="","",INDEX('Follower Ad data'!$A$1:$AX$15,10,MATCH(C$2,'Follower Ad data'!$6:$6,0))*Ad_01!B21)</f>
        <v>4057879.2800000003</v>
      </c>
      <c r="D8" s="239" t="s">
        <v>2336</v>
      </c>
      <c r="E8" s="227" t="str">
        <f>IF('Follower Ad data'!AY10="","",TEXT('Follower Ad data'!AY10,"mm월 dd일"))</f>
        <v>12월 12일</v>
      </c>
      <c r="F8" s="227" t="str">
        <f>IF('Follower Ad data'!AZ10="","",TEXT('Follower Ad data'!AZ10,"mm월 dd일"))</f>
        <v>12월 25일</v>
      </c>
      <c r="G8" s="228">
        <f>IF($D$8="","",INDEX('Follower Ad data'!$A$1:$AX$15,10,MATCH(G$2,'Follower Ad data'!$6:$6,0)))</f>
        <v>523465</v>
      </c>
      <c r="H8" s="228">
        <f>IF($D$8="","",INDEX('Follower Ad data'!$A$1:$AX$15,10,MATCH(H$2,'Follower Ad data'!$6:$6,0)))</f>
        <v>1183</v>
      </c>
      <c r="I8" s="386">
        <f>IF($D$8="","",INDEX('Follower Ad data'!$A$1:$AX$15,10,MATCH(I$2,'Follower Ad data'!$6:$6,0)))</f>
        <v>843</v>
      </c>
      <c r="J8" s="241">
        <f t="shared" si="0"/>
        <v>0.71259509721048186</v>
      </c>
      <c r="K8" s="229">
        <f t="shared" si="1"/>
        <v>4813.6171767497035</v>
      </c>
    </row>
    <row r="9" spans="1:15">
      <c r="A9" s="36">
        <v>5</v>
      </c>
      <c r="B9" s="237"/>
      <c r="C9" s="226" t="str">
        <f>IF($D$9="","",INDEX('Follower Ad data'!$A$1:$AX$15,11,MATCH(C$2,'Follower Ad data'!$6:$6,0))*Ad_01!B21)</f>
        <v/>
      </c>
      <c r="D9" s="239"/>
      <c r="E9" s="227" t="str">
        <f>IF('Follower Ad data'!AY11="","",TEXT('Follower Ad data'!AY11,"mm월 dd일"))</f>
        <v/>
      </c>
      <c r="F9" s="227" t="str">
        <f>IF('Follower Ad data'!AZ11="","",TEXT('Follower Ad data'!AZ11,"mm월 dd일"))</f>
        <v/>
      </c>
      <c r="G9" s="228" t="str">
        <f>IF($D$9="","",INDEX('Follower Ad data'!$A$1:$AX$15,11,MATCH(G$2,'Follower Ad data'!$6:$6,0)))</f>
        <v/>
      </c>
      <c r="H9" s="228" t="str">
        <f>IF($D$9="","",INDEX('Follower Ad data'!$A$1:$AX$15,11,MATCH(H$2,'Follower Ad data'!$6:$6,0)))</f>
        <v/>
      </c>
      <c r="I9" s="386" t="str">
        <f>IF($D$9="","",INDEX('Follower Ad data'!$A$1:$AX$15,11,MATCH(I$2,'Follower Ad data'!$6:$6,0)))</f>
        <v/>
      </c>
      <c r="J9" s="241" t="str">
        <f t="shared" si="0"/>
        <v/>
      </c>
      <c r="K9" s="229" t="str">
        <f t="shared" si="1"/>
        <v/>
      </c>
    </row>
    <row r="10" spans="1:15">
      <c r="A10" s="36">
        <v>6</v>
      </c>
      <c r="B10" s="237"/>
      <c r="C10" s="226" t="str">
        <f>IF($D$10="","",INDEX('Follower Ad data'!$A$1:$AX$15,12,MATCH(C$2,'Follower Ad data'!$6:$6,0))*Ad_01!B21)</f>
        <v/>
      </c>
      <c r="D10" s="239"/>
      <c r="E10" s="227" t="str">
        <f>IF('Follower Ad data'!AY12="","",TEXT('Follower Ad data'!AY12,"mm월 dd일"))</f>
        <v/>
      </c>
      <c r="F10" s="227" t="str">
        <f>IF('Follower Ad data'!AZ12="","",TEXT('Follower Ad data'!AZ12,"mm월 dd일"))</f>
        <v/>
      </c>
      <c r="G10" s="228" t="str">
        <f>IF($D$10="","",INDEX('Follower Ad data'!$A$1:$AX$15,12,MATCH(G$2,'Follower Ad data'!$6:$6,0)))</f>
        <v/>
      </c>
      <c r="H10" s="228" t="str">
        <f>IF($D$10="","",INDEX('Follower Ad data'!$A$1:$AX$15,12,MATCH(H$2,'Follower Ad data'!$6:$6,0)))</f>
        <v/>
      </c>
      <c r="I10" s="386" t="str">
        <f>IF($D$10="","",INDEX('Follower Ad data'!$A$1:$AX$15,12,MATCH(I$2,'Follower Ad data'!$6:$6,0)))</f>
        <v/>
      </c>
      <c r="J10" s="241" t="str">
        <f t="shared" si="0"/>
        <v/>
      </c>
      <c r="K10" s="229" t="str">
        <f t="shared" si="1"/>
        <v/>
      </c>
    </row>
    <row r="11" spans="1:15">
      <c r="A11" s="36">
        <v>7</v>
      </c>
      <c r="B11" s="238"/>
      <c r="C11" s="226" t="str">
        <f>IF($D$11="","",INDEX('Follower Ad data'!$A$1:$AX$15,13,MATCH(C$2,'Follower Ad data'!$6:$6,0))*Ad_01!B21)</f>
        <v/>
      </c>
      <c r="D11" s="240"/>
      <c r="E11" s="227" t="str">
        <f>IF('Follower Ad data'!AY13="","",TEXT('Follower Ad data'!AY13,"mm월 dd일"))</f>
        <v/>
      </c>
      <c r="F11" s="227" t="str">
        <f>IF('Follower Ad data'!AZ13="","",TEXT('Follower Ad data'!AZ13,"mm월 dd일"))</f>
        <v/>
      </c>
      <c r="G11" s="228" t="str">
        <f>IF($D$11="","",INDEX('Follower Ad data'!$A$1:$AX$15,13,MATCH(G$2,'Follower Ad data'!$6:$6,0)))</f>
        <v/>
      </c>
      <c r="H11" s="228" t="str">
        <f>IF($D$11="","",INDEX('Follower Ad data'!$A$1:$AX$15,13,MATCH(H$2,'Follower Ad data'!$6:$6,0)))</f>
        <v/>
      </c>
      <c r="I11" s="386" t="str">
        <f>IF($D$11="","",INDEX('Follower Ad data'!$A$1:$AX$15,13,MATCH(I$2,'Follower Ad data'!$6:$6,0)))</f>
        <v/>
      </c>
      <c r="J11" s="241" t="str">
        <f t="shared" si="0"/>
        <v/>
      </c>
      <c r="K11" s="229" t="str">
        <f t="shared" si="1"/>
        <v/>
      </c>
      <c r="M11" s="120"/>
    </row>
    <row r="12" spans="1:15">
      <c r="A12" s="36">
        <v>8</v>
      </c>
      <c r="B12" s="238"/>
      <c r="C12" s="226" t="str">
        <f>IF($D$12="","",INDEX('Follower Ad data'!$A$1:$AX$15,14,MATCH(C$2,'Follower Ad data'!$6:$6,0))*Ad_01!B21)</f>
        <v/>
      </c>
      <c r="D12" s="240"/>
      <c r="E12" s="227" t="str">
        <f>IF('Follower Ad data'!AY14="","",TEXT('Follower Ad data'!AY14,"mm월 dd일"))</f>
        <v/>
      </c>
      <c r="F12" s="227" t="str">
        <f>IF('Follower Ad data'!AZ14="","",TEXT('Follower Ad data'!AZ14,"mm월 dd일"))</f>
        <v/>
      </c>
      <c r="G12" s="228" t="str">
        <f>IF($D$12="","",INDEX('Follower Ad data'!$A$1:$AX$15,14,MATCH(G$2,'Follower Ad data'!$6:$6,0)))</f>
        <v/>
      </c>
      <c r="H12" s="228" t="str">
        <f>IF($D$12="","",INDEX('Follower Ad data'!$A$1:$AX$15,14,MATCH(H$2,'Follower Ad data'!$6:$6,0)))</f>
        <v/>
      </c>
      <c r="I12" s="386" t="str">
        <f>IF($D$12="","",INDEX('Follower Ad data'!$A$1:$AX$15,14,MATCH(I$2,'Follower Ad data'!$6:$6,0)))</f>
        <v/>
      </c>
      <c r="J12" s="241" t="str">
        <f t="shared" si="0"/>
        <v/>
      </c>
      <c r="K12" s="229" t="str">
        <f t="shared" si="1"/>
        <v/>
      </c>
    </row>
    <row r="13" spans="1:15">
      <c r="A13" s="36">
        <v>9</v>
      </c>
      <c r="B13" s="238"/>
      <c r="C13" s="226" t="str">
        <f>IF($D$13="","",INDEX('Follower Ad data'!$A$1:$AX$15,15,MATCH(C$2,'Follower Ad data'!$6:$6,0))*Ad_01!B21)</f>
        <v/>
      </c>
      <c r="D13" s="240"/>
      <c r="E13" s="227" t="str">
        <f>IF('Follower Ad data'!AY15="","",TEXT('Follower Ad data'!AY15,"mm월 dd일"))</f>
        <v/>
      </c>
      <c r="F13" s="227" t="str">
        <f>IF('Follower Ad data'!AZ15="","",TEXT('Follower Ad data'!AZ15,"mm월 dd일"))</f>
        <v/>
      </c>
      <c r="G13" s="228" t="str">
        <f>IF($D$13="","",INDEX('Follower Ad data'!$A$1:$AX$15,15,MATCH(G$2,'Follower Ad data'!$6:$6,0)))</f>
        <v/>
      </c>
      <c r="H13" s="228" t="str">
        <f>IF($D$13="","",INDEX('Follower Ad data'!$A$1:$AX$15,15,MATCH(H$2,'Follower Ad data'!$6:$6,0)))</f>
        <v/>
      </c>
      <c r="I13" s="386" t="str">
        <f>IF($D$13="","",INDEX('Follower Ad data'!$A$1:$AX$15,15,MATCH(I$2,'Follower Ad data'!$6:$6,0)))</f>
        <v/>
      </c>
      <c r="J13" s="241" t="str">
        <f t="shared" si="0"/>
        <v/>
      </c>
      <c r="K13" s="229" t="str">
        <f t="shared" si="1"/>
        <v/>
      </c>
    </row>
    <row r="14" spans="1:15" ht="23.4" thickBot="1">
      <c r="A14" s="446" t="s">
        <v>405</v>
      </c>
      <c r="B14" s="447"/>
      <c r="C14" s="230">
        <f>SUM(C5:C13)</f>
        <v>11715976.832000002</v>
      </c>
      <c r="D14" s="109"/>
      <c r="E14" s="37"/>
      <c r="F14" s="37"/>
      <c r="G14" s="231">
        <f>SUM(G5:G13)</f>
        <v>5482118</v>
      </c>
      <c r="H14" s="232">
        <f>SUM(H5:H13)</f>
        <v>5332</v>
      </c>
      <c r="I14" s="387">
        <f>SUM(I5:I13)</f>
        <v>3008</v>
      </c>
      <c r="J14" s="233">
        <f t="shared" si="0"/>
        <v>0.56414103525881465</v>
      </c>
      <c r="K14" s="234">
        <f>IFERROR(C14/I14,"")</f>
        <v>3894.9391063829794</v>
      </c>
    </row>
    <row r="15" spans="1:15" ht="17.399999999999999" customHeight="1">
      <c r="C15" t="s">
        <v>2372</v>
      </c>
    </row>
    <row r="17" spans="1:13" ht="25.2">
      <c r="D17" s="119" t="str">
        <f>"("&amp;B1&amp;") 총 지출비용 "&amp;TEXT(C14,"\#,##0")&amp;" / 총 클릭 "&amp;TEXT(H14, "#,##0")&amp;" / 신규 팔로워 "&amp;TEXT(M4,"#,##0")&amp;" 명"</f>
        <v>(9차 팔로워 광고) 총 지출비용 ₩11,715,977 / 총 클릭 5,332 / 신규 팔로워 3,008 명</v>
      </c>
    </row>
    <row r="18" spans="1:13" ht="25.2">
      <c r="D18" s="111"/>
    </row>
    <row r="21" spans="1:13" ht="18" thickBot="1">
      <c r="G21" t="s">
        <v>1577</v>
      </c>
      <c r="H21" t="s">
        <v>1578</v>
      </c>
      <c r="I21" t="s">
        <v>1579</v>
      </c>
      <c r="J21" t="s">
        <v>1581</v>
      </c>
      <c r="K21" t="s">
        <v>1582</v>
      </c>
    </row>
    <row r="22" spans="1:13">
      <c r="A22" s="448" t="s">
        <v>335</v>
      </c>
      <c r="B22" s="442" t="s">
        <v>393</v>
      </c>
      <c r="C22" s="442" t="s">
        <v>394</v>
      </c>
      <c r="D22" s="34" t="s">
        <v>395</v>
      </c>
      <c r="E22" s="450" t="s">
        <v>396</v>
      </c>
      <c r="F22" s="451"/>
      <c r="G22" s="442" t="s">
        <v>397</v>
      </c>
      <c r="H22" s="442" t="s">
        <v>398</v>
      </c>
      <c r="I22" s="442" t="s">
        <v>1401</v>
      </c>
      <c r="J22" s="442" t="s">
        <v>400</v>
      </c>
      <c r="K22" s="444" t="s">
        <v>401</v>
      </c>
    </row>
    <row r="23" spans="1:13">
      <c r="A23" s="449"/>
      <c r="B23" s="443"/>
      <c r="C23" s="443"/>
      <c r="D23" s="35" t="s">
        <v>402</v>
      </c>
      <c r="E23" s="35" t="s">
        <v>403</v>
      </c>
      <c r="F23" s="35" t="s">
        <v>404</v>
      </c>
      <c r="G23" s="443"/>
      <c r="H23" s="443"/>
      <c r="I23" s="443"/>
      <c r="J23" s="443"/>
      <c r="K23" s="445"/>
    </row>
    <row r="24" spans="1:13">
      <c r="A24" s="36">
        <v>1</v>
      </c>
      <c r="B24" s="378" t="str">
        <f t="shared" ref="B24:B32" si="2">IF(B5="","",B5)</f>
        <v>팔로워 광고</v>
      </c>
      <c r="C24" s="226">
        <f>C5</f>
        <v>1395790.352</v>
      </c>
      <c r="D24" s="379" t="str">
        <f t="shared" ref="D24:D32" si="3">IF(D5="","",D5)</f>
        <v>멕시코 거주자</v>
      </c>
      <c r="E24" s="227" t="str">
        <f>E5</f>
        <v>12월 01일</v>
      </c>
      <c r="F24" s="227" t="str">
        <f t="shared" ref="F24:H24" si="4">F5</f>
        <v>12월 25일</v>
      </c>
      <c r="G24" s="228">
        <f t="shared" si="4"/>
        <v>248966</v>
      </c>
      <c r="H24" s="228">
        <f t="shared" si="4"/>
        <v>339</v>
      </c>
      <c r="I24" s="241">
        <f t="shared" ref="I24:I32" si="5">IF(D24="","",H24/G24)</f>
        <v>1.3616317087473792E-3</v>
      </c>
      <c r="J24" s="229">
        <f>IF($D24="","",INDEX('Follower Ad data'!$A$1:$AX$15,7,MATCH(J$21,'Follower Ad data'!$6:$6,0))*Ad_01!$B$21)</f>
        <v>5604.7520000000004</v>
      </c>
      <c r="K24" s="229">
        <f>IF($D24="","",INDEX('Follower Ad data'!$A$1:$AX$15,7,MATCH(K$21,'Follower Ad data'!$6:$6,0))*Ad_01!$B$21)</f>
        <v>4116.1920000000009</v>
      </c>
      <c r="M24" s="342" t="s">
        <v>1586</v>
      </c>
    </row>
    <row r="25" spans="1:13">
      <c r="A25" s="36">
        <v>2</v>
      </c>
      <c r="B25" s="378" t="str">
        <f t="shared" si="2"/>
        <v>팔로워 광고</v>
      </c>
      <c r="C25" s="226">
        <f t="shared" ref="C25:C32" si="6">C6</f>
        <v>441390.4</v>
      </c>
      <c r="D25" s="379" t="str">
        <f t="shared" si="3"/>
        <v>독일 거주자</v>
      </c>
      <c r="E25" s="227" t="str">
        <f t="shared" ref="E25:H25" si="7">E6</f>
        <v>12월 01일</v>
      </c>
      <c r="F25" s="227" t="str">
        <f t="shared" si="7"/>
        <v>12월 31일</v>
      </c>
      <c r="G25" s="228">
        <f t="shared" si="7"/>
        <v>139294</v>
      </c>
      <c r="H25" s="228">
        <f t="shared" si="7"/>
        <v>62</v>
      </c>
      <c r="I25" s="241">
        <f t="shared" si="5"/>
        <v>4.4510172728186428E-4</v>
      </c>
      <c r="J25" s="229">
        <f>IF($D25="","",INDEX('Follower Ad data'!$A$1:$AX$15,8,MATCH(J$21,'Follower Ad data'!$6:$6,0))*Ad_01!$B$21)</f>
        <v>3171.2800000000007</v>
      </c>
      <c r="K25" s="229">
        <f>IF($D25="","",INDEX('Follower Ad data'!$A$1:$AX$15,8,MATCH(K$21,'Follower Ad data'!$6:$6,0))*Ad_01!$B$21)</f>
        <v>7119.2000000000007</v>
      </c>
    </row>
    <row r="26" spans="1:13">
      <c r="A26" s="36">
        <v>3</v>
      </c>
      <c r="B26" s="378" t="str">
        <f t="shared" si="2"/>
        <v>팔로워 광고</v>
      </c>
      <c r="C26" s="226">
        <f t="shared" si="6"/>
        <v>5820916.8000000007</v>
      </c>
      <c r="D26" s="379" t="str">
        <f t="shared" si="3"/>
        <v>인도 거주자</v>
      </c>
      <c r="E26" s="227" t="str">
        <f t="shared" ref="E26:H26" si="8">E7</f>
        <v>12월 01일</v>
      </c>
      <c r="F26" s="227" t="str">
        <f t="shared" si="8"/>
        <v>12월 25일</v>
      </c>
      <c r="G26" s="228">
        <f t="shared" si="8"/>
        <v>4570393</v>
      </c>
      <c r="H26" s="228">
        <f t="shared" si="8"/>
        <v>3748</v>
      </c>
      <c r="I26" s="241">
        <f t="shared" si="5"/>
        <v>8.2006076939116618E-4</v>
      </c>
      <c r="J26" s="229">
        <f>IF($D26="","",INDEX('Follower Ad data'!$A$1:$AX$15,9,MATCH(J$21,'Follower Ad data'!$6:$6,0))*Ad_01!$B$21)</f>
        <v>1268.5120000000002</v>
      </c>
      <c r="K26" s="229">
        <f>IF($D26="","",INDEX('Follower Ad data'!$A$1:$AX$15,9,MATCH(K$21,'Follower Ad data'!$6:$6,0))*Ad_01!$B$21)</f>
        <v>1553.28</v>
      </c>
    </row>
    <row r="27" spans="1:13">
      <c r="A27" s="36">
        <v>4</v>
      </c>
      <c r="B27" s="378" t="str">
        <f t="shared" si="2"/>
        <v>팔로워 광고</v>
      </c>
      <c r="C27" s="226">
        <f t="shared" si="6"/>
        <v>4057879.2800000003</v>
      </c>
      <c r="D27" s="379" t="str">
        <f t="shared" si="3"/>
        <v>브라질 거주자</v>
      </c>
      <c r="E27" s="227" t="str">
        <f t="shared" ref="E27:H27" si="9">E8</f>
        <v>12월 12일</v>
      </c>
      <c r="F27" s="227" t="str">
        <f t="shared" si="9"/>
        <v>12월 25일</v>
      </c>
      <c r="G27" s="228">
        <f t="shared" si="9"/>
        <v>523465</v>
      </c>
      <c r="H27" s="228">
        <f t="shared" si="9"/>
        <v>1183</v>
      </c>
      <c r="I27" s="241">
        <f t="shared" si="5"/>
        <v>2.2599409702654429E-3</v>
      </c>
      <c r="J27" s="229">
        <f>IF($D27="","",INDEX('Follower Ad data'!$A$1:$AX$15,10,MATCH(J$21,'Follower Ad data'!$6:$6,0))*Ad_01!$B$21)</f>
        <v>7753.456000000001</v>
      </c>
      <c r="K27" s="229">
        <f>IF($D27="","",INDEX('Follower Ad data'!$A$1:$AX$15,10,MATCH(K$21,'Follower Ad data'!$6:$6,0))*Ad_01!$B$21)</f>
        <v>3430.1600000000003</v>
      </c>
    </row>
    <row r="28" spans="1:13" hidden="1">
      <c r="A28" s="36">
        <v>5</v>
      </c>
      <c r="B28" s="378" t="str">
        <f t="shared" si="2"/>
        <v/>
      </c>
      <c r="C28" s="226" t="str">
        <f t="shared" si="6"/>
        <v/>
      </c>
      <c r="D28" s="379" t="str">
        <f t="shared" si="3"/>
        <v/>
      </c>
      <c r="E28" s="227" t="str">
        <f t="shared" ref="E28:H28" si="10">E9</f>
        <v/>
      </c>
      <c r="F28" s="227" t="str">
        <f t="shared" si="10"/>
        <v/>
      </c>
      <c r="G28" s="228" t="str">
        <f t="shared" si="10"/>
        <v/>
      </c>
      <c r="H28" s="228" t="str">
        <f t="shared" si="10"/>
        <v/>
      </c>
      <c r="I28" s="241" t="str">
        <f t="shared" si="5"/>
        <v/>
      </c>
      <c r="J28" s="229" t="str">
        <f>IF($D28="","",INDEX('Follower Ad data'!$A$1:$AX$15,11,MATCH(J$21,'Follower Ad data'!$6:$6,0))*Ad_01!$B$21)</f>
        <v/>
      </c>
      <c r="K28" s="229" t="str">
        <f>IF($D28="","",INDEX('Follower Ad data'!$A$1:$AX$15,11,MATCH(K$21,'Follower Ad data'!$6:$6,0))*Ad_01!$B$21)</f>
        <v/>
      </c>
    </row>
    <row r="29" spans="1:13" hidden="1">
      <c r="A29" s="36">
        <v>6</v>
      </c>
      <c r="B29" s="378" t="str">
        <f t="shared" si="2"/>
        <v/>
      </c>
      <c r="C29" s="226" t="str">
        <f t="shared" si="6"/>
        <v/>
      </c>
      <c r="D29" s="379" t="str">
        <f t="shared" si="3"/>
        <v/>
      </c>
      <c r="E29" s="227" t="str">
        <f t="shared" ref="E29:H29" si="11">E10</f>
        <v/>
      </c>
      <c r="F29" s="227" t="str">
        <f t="shared" si="11"/>
        <v/>
      </c>
      <c r="G29" s="228" t="str">
        <f t="shared" si="11"/>
        <v/>
      </c>
      <c r="H29" s="228" t="str">
        <f t="shared" si="11"/>
        <v/>
      </c>
      <c r="I29" s="241" t="str">
        <f t="shared" si="5"/>
        <v/>
      </c>
      <c r="J29" s="229" t="str">
        <f>IF($D29="","",INDEX('Follower Ad data'!$A$1:$AX$15,12,MATCH(J$21,'Follower Ad data'!$6:$6,0))*Ad_01!$B$21)</f>
        <v/>
      </c>
      <c r="K29" s="229" t="str">
        <f>IF($D29="","",INDEX('Follower Ad data'!$A$1:$AX$15,12,MATCH(K$21,'Follower Ad data'!$6:$6,0))*Ad_01!$B$21)</f>
        <v/>
      </c>
    </row>
    <row r="30" spans="1:13" hidden="1">
      <c r="A30" s="36">
        <v>7</v>
      </c>
      <c r="B30" s="378" t="str">
        <f t="shared" si="2"/>
        <v/>
      </c>
      <c r="C30" s="226" t="str">
        <f t="shared" si="6"/>
        <v/>
      </c>
      <c r="D30" s="379" t="str">
        <f t="shared" si="3"/>
        <v/>
      </c>
      <c r="E30" s="227" t="str">
        <f t="shared" ref="E30:H30" si="12">E11</f>
        <v/>
      </c>
      <c r="F30" s="227" t="str">
        <f t="shared" si="12"/>
        <v/>
      </c>
      <c r="G30" s="228" t="str">
        <f t="shared" si="12"/>
        <v/>
      </c>
      <c r="H30" s="228" t="str">
        <f t="shared" si="12"/>
        <v/>
      </c>
      <c r="I30" s="241" t="str">
        <f t="shared" si="5"/>
        <v/>
      </c>
      <c r="J30" s="229" t="str">
        <f>IF($D30="","",INDEX('Follower Ad data'!$A$1:$AX$15,13,MATCH(J$21,'Follower Ad data'!$6:$6,0))*Ad_01!$B$21)</f>
        <v/>
      </c>
      <c r="K30" s="229" t="str">
        <f>IF($D30="","",INDEX('Follower Ad data'!$A$1:$AX$15,13,MATCH(K$21,'Follower Ad data'!$6:$6,0))*Ad_01!$B$21)</f>
        <v/>
      </c>
    </row>
    <row r="31" spans="1:13" hidden="1">
      <c r="A31" s="36">
        <v>8</v>
      </c>
      <c r="B31" s="378" t="str">
        <f t="shared" si="2"/>
        <v/>
      </c>
      <c r="C31" s="226" t="str">
        <f t="shared" si="6"/>
        <v/>
      </c>
      <c r="D31" s="379" t="str">
        <f t="shared" si="3"/>
        <v/>
      </c>
      <c r="E31" s="227" t="str">
        <f t="shared" ref="E31:H31" si="13">E12</f>
        <v/>
      </c>
      <c r="F31" s="227" t="str">
        <f t="shared" si="13"/>
        <v/>
      </c>
      <c r="G31" s="228" t="str">
        <f t="shared" si="13"/>
        <v/>
      </c>
      <c r="H31" s="228" t="str">
        <f t="shared" si="13"/>
        <v/>
      </c>
      <c r="I31" s="241" t="str">
        <f t="shared" si="5"/>
        <v/>
      </c>
      <c r="J31" s="229" t="str">
        <f>IF($D31="","",INDEX('Follower Ad data'!$A$1:$AX$15,14,MATCH(J$21,'Follower Ad data'!$6:$6,0))*Ad_01!$B$21)</f>
        <v/>
      </c>
      <c r="K31" s="229" t="str">
        <f>IF($D31="","",INDEX('Follower Ad data'!$A$1:$AX$15,14,MATCH(K$21,'Follower Ad data'!$6:$6,0))*Ad_01!$B$21)</f>
        <v/>
      </c>
    </row>
    <row r="32" spans="1:13" hidden="1">
      <c r="A32" s="36">
        <v>9</v>
      </c>
      <c r="B32" s="378" t="str">
        <f t="shared" si="2"/>
        <v/>
      </c>
      <c r="C32" s="226" t="str">
        <f t="shared" si="6"/>
        <v/>
      </c>
      <c r="D32" s="379" t="str">
        <f t="shared" si="3"/>
        <v/>
      </c>
      <c r="E32" s="227" t="str">
        <f t="shared" ref="E32:H32" si="14">E13</f>
        <v/>
      </c>
      <c r="F32" s="227" t="str">
        <f t="shared" si="14"/>
        <v/>
      </c>
      <c r="G32" s="228" t="str">
        <f t="shared" si="14"/>
        <v/>
      </c>
      <c r="H32" s="228" t="str">
        <f t="shared" si="14"/>
        <v/>
      </c>
      <c r="I32" s="241" t="str">
        <f t="shared" si="5"/>
        <v/>
      </c>
      <c r="J32" s="229" t="str">
        <f>IF($D32="","",INDEX('Follower Ad data'!$A$1:$AX$15,15,MATCH(J$21,'Follower Ad data'!$6:$6,0))*Ad_01!$B$21)</f>
        <v/>
      </c>
      <c r="K32" s="229" t="str">
        <f>IF($D32="","",INDEX('Follower Ad data'!$A$1:$AX$15,15,MATCH(K$21,'Follower Ad data'!$6:$6,0))*Ad_01!$B$21)</f>
        <v/>
      </c>
    </row>
    <row r="33" spans="1:11" ht="23.4" thickBot="1">
      <c r="A33" s="446" t="s">
        <v>405</v>
      </c>
      <c r="B33" s="447"/>
      <c r="C33" s="230">
        <f>SUM(C24:C32)</f>
        <v>11715976.832000002</v>
      </c>
      <c r="D33" s="109"/>
      <c r="E33" s="37"/>
      <c r="F33" s="37"/>
      <c r="G33" s="231">
        <f>SUM(G24:G32)</f>
        <v>5482118</v>
      </c>
      <c r="H33" s="232">
        <f>SUM(H24:H32)</f>
        <v>5332</v>
      </c>
      <c r="I33" s="233">
        <f>H33/G33</f>
        <v>9.7261678789110342E-4</v>
      </c>
      <c r="J33" s="230">
        <f>C33/G33*1000</f>
        <v>2137.1259852487678</v>
      </c>
      <c r="K33" s="234">
        <f>C33/H33</f>
        <v>2197.2949797449369</v>
      </c>
    </row>
    <row r="35" spans="1:11">
      <c r="D35" t="s">
        <v>1400</v>
      </c>
    </row>
    <row r="39" spans="1:11">
      <c r="D39" s="400">
        <f>SUM(C5,C6,C7,C8)</f>
        <v>11715976.832000002</v>
      </c>
    </row>
  </sheetData>
  <mergeCells count="20">
    <mergeCell ref="A14:B14"/>
    <mergeCell ref="I3:I4"/>
    <mergeCell ref="J3:J4"/>
    <mergeCell ref="K3:K4"/>
    <mergeCell ref="A3:A4"/>
    <mergeCell ref="B3:B4"/>
    <mergeCell ref="C3:C4"/>
    <mergeCell ref="E3:F3"/>
    <mergeCell ref="G3:G4"/>
    <mergeCell ref="H3:H4"/>
    <mergeCell ref="H22:H23"/>
    <mergeCell ref="I22:I23"/>
    <mergeCell ref="J22:J23"/>
    <mergeCell ref="K22:K23"/>
    <mergeCell ref="A33:B33"/>
    <mergeCell ref="A22:A23"/>
    <mergeCell ref="B22:B23"/>
    <mergeCell ref="C22:C23"/>
    <mergeCell ref="E22:F22"/>
    <mergeCell ref="G22:G23"/>
  </mergeCells>
  <phoneticPr fontId="7"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3:BC45"/>
  <sheetViews>
    <sheetView zoomScale="85" zoomScaleNormal="85" workbookViewId="0">
      <selection activeCell="A10" sqref="A10:XFD10"/>
    </sheetView>
  </sheetViews>
  <sheetFormatPr defaultRowHeight="17.399999999999999"/>
  <cols>
    <col min="1" max="3" width="8.69921875" style="18"/>
    <col min="4" max="4" width="11.8984375" style="18" bestFit="1" customWidth="1"/>
    <col min="5" max="5" width="27.09765625" style="18" bestFit="1" customWidth="1"/>
    <col min="6" max="6" width="15.69921875" style="18" bestFit="1" customWidth="1"/>
    <col min="7" max="7" width="17.59765625" style="18" bestFit="1" customWidth="1"/>
    <col min="8" max="8" width="8.69921875" style="18"/>
    <col min="9" max="12" width="11.09765625" style="18" bestFit="1" customWidth="1"/>
    <col min="13" max="13" width="9.19921875" style="18" bestFit="1" customWidth="1"/>
    <col min="14" max="14" width="8.69921875" style="18"/>
    <col min="15" max="16" width="13" style="18" bestFit="1" customWidth="1"/>
    <col min="17" max="50" width="8.69921875" style="18"/>
    <col min="51" max="52" width="12.5" bestFit="1" customWidth="1"/>
    <col min="54" max="54" width="10.5" bestFit="1" customWidth="1"/>
  </cols>
  <sheetData>
    <row r="3" spans="1:55">
      <c r="AZ3" s="117" t="s">
        <v>1067</v>
      </c>
    </row>
    <row r="4" spans="1:55">
      <c r="AZ4" s="130">
        <f>'Ad_01 data'!CD4</f>
        <v>1353</v>
      </c>
    </row>
    <row r="6" spans="1:55">
      <c r="A6" s="18" t="s">
        <v>1335</v>
      </c>
      <c r="B6" s="18" t="s">
        <v>1336</v>
      </c>
      <c r="C6" s="18" t="s">
        <v>1337</v>
      </c>
      <c r="D6" s="18" t="s">
        <v>1338</v>
      </c>
      <c r="E6" s="18" t="s">
        <v>1339</v>
      </c>
      <c r="F6" s="18" t="s">
        <v>1340</v>
      </c>
      <c r="G6" s="18" t="s">
        <v>1341</v>
      </c>
      <c r="H6" s="18" t="s">
        <v>1342</v>
      </c>
      <c r="I6" s="18" t="s">
        <v>417</v>
      </c>
      <c r="J6" s="18" t="s">
        <v>1343</v>
      </c>
      <c r="K6" s="18" t="s">
        <v>1344</v>
      </c>
      <c r="L6" s="18" t="s">
        <v>1345</v>
      </c>
      <c r="M6" s="18" t="s">
        <v>1346</v>
      </c>
      <c r="N6" s="18" t="s">
        <v>1347</v>
      </c>
      <c r="O6" s="18" t="s">
        <v>420</v>
      </c>
      <c r="P6" s="18" t="s">
        <v>421</v>
      </c>
      <c r="Q6" s="18" t="s">
        <v>1348</v>
      </c>
      <c r="R6" s="18" t="s">
        <v>397</v>
      </c>
      <c r="S6" s="18" t="s">
        <v>411</v>
      </c>
      <c r="T6" s="18" t="s">
        <v>1349</v>
      </c>
      <c r="U6" s="18" t="s">
        <v>400</v>
      </c>
      <c r="V6" s="18" t="s">
        <v>401</v>
      </c>
      <c r="W6" s="18" t="s">
        <v>1350</v>
      </c>
      <c r="X6" s="18" t="s">
        <v>407</v>
      </c>
      <c r="Y6" s="18" t="s">
        <v>440</v>
      </c>
      <c r="Z6" s="18" t="s">
        <v>426</v>
      </c>
      <c r="AA6" s="18" t="s">
        <v>1351</v>
      </c>
      <c r="AB6" s="18" t="s">
        <v>1352</v>
      </c>
      <c r="AC6" s="18" t="s">
        <v>1353</v>
      </c>
      <c r="AD6" s="18" t="s">
        <v>412</v>
      </c>
      <c r="AE6" s="18" t="s">
        <v>1361</v>
      </c>
      <c r="AF6" s="18" t="s">
        <v>1362</v>
      </c>
      <c r="AG6" s="18" t="s">
        <v>1363</v>
      </c>
      <c r="AH6" s="18" t="s">
        <v>1364</v>
      </c>
      <c r="AI6" s="18" t="s">
        <v>1365</v>
      </c>
      <c r="AJ6" s="18" t="s">
        <v>1366</v>
      </c>
      <c r="AK6" s="18" t="s">
        <v>1367</v>
      </c>
      <c r="AL6" s="18" t="s">
        <v>1375</v>
      </c>
      <c r="AM6" s="18" t="s">
        <v>1376</v>
      </c>
      <c r="AN6" s="18" t="s">
        <v>1377</v>
      </c>
      <c r="AO6" s="18" t="s">
        <v>1378</v>
      </c>
      <c r="AP6" s="18" t="s">
        <v>1379</v>
      </c>
      <c r="AQ6" s="18" t="s">
        <v>1380</v>
      </c>
      <c r="AR6" s="18" t="s">
        <v>1381</v>
      </c>
      <c r="AS6" s="18" t="s">
        <v>1382</v>
      </c>
      <c r="AT6" s="18" t="s">
        <v>1383</v>
      </c>
      <c r="AU6" s="18" t="s">
        <v>1384</v>
      </c>
      <c r="AV6" s="18" t="s">
        <v>1385</v>
      </c>
      <c r="AW6" s="18" t="s">
        <v>1386</v>
      </c>
      <c r="BA6" t="s">
        <v>420</v>
      </c>
      <c r="BB6" t="s">
        <v>1583</v>
      </c>
    </row>
    <row r="7" spans="1:55">
      <c r="I7" s="18" t="s">
        <v>2356</v>
      </c>
      <c r="O7" s="18" t="s">
        <v>2345</v>
      </c>
      <c r="P7" s="18" t="s">
        <v>2354</v>
      </c>
      <c r="Q7" s="18">
        <v>1078.33</v>
      </c>
      <c r="R7" s="18">
        <v>248966</v>
      </c>
      <c r="S7" s="18">
        <v>339</v>
      </c>
      <c r="T7" s="18">
        <v>1.3600000000000001E-3</v>
      </c>
      <c r="U7" s="113">
        <v>4.33</v>
      </c>
      <c r="V7" s="18">
        <v>3.18</v>
      </c>
      <c r="Z7" s="18">
        <v>223</v>
      </c>
      <c r="AA7" s="18">
        <v>0</v>
      </c>
      <c r="AB7" s="18">
        <v>223</v>
      </c>
      <c r="AC7" s="18">
        <v>339</v>
      </c>
      <c r="AD7" s="18">
        <v>1.3600000000000001E-3</v>
      </c>
      <c r="AE7" s="113"/>
      <c r="AP7" s="114"/>
      <c r="AY7" s="83">
        <f>IFERROR(DATE(MID(BA7,1,FIND(".",BA7)-1),MID(BA7,FIND(".",BA7)+1,FIND(".",BA7,FIND(".",BA7)+1)-FIND(".",BA7)-1),MID(BA7,FIND(".",BA7,FIND(".",BA7)+1)+1,FIND(".",BA7,FIND(".",BA7,FIND(".",BA7)+1)+1)-FIND(".",BA7,FIND(".",BA7)+1)-1)),"")</f>
        <v>45261</v>
      </c>
      <c r="AZ7" s="83">
        <f>IFERROR(DATE(MID(BB7,1,FIND(".",BB7)-1),MID(BB7,FIND(".",BB7)+1,FIND(".",BB7,FIND(".",BB7)+1)-FIND(".",BB7)-1),MID(BB7,FIND(".",BB7,FIND(".",BB7)+1)+1,FIND(".",BB7,FIND(".",BB7,FIND(".",BB7)+1)+1)-FIND(".",BB7,FIND(".",BB7)+1)-1)),"")</f>
        <v>45285</v>
      </c>
      <c r="BA7" t="str">
        <f>IF(INDEX($A$1:$AX$45,BC7,MATCH(BA$6,$6:$6,0))=0,"",INDEX($A$1:$AX$45,BC7,MATCH(BA$6,$6:$6,0)))</f>
        <v>2023. 12. 1.</v>
      </c>
      <c r="BB7" t="str">
        <f>IF(INDEX($A$1:$AX$45,BC7,MATCH($BB$6,$6:$6,0))=0,"",INDEX($A$1:AX45,BC7,MATCH($BB$6,$6:$6,0)))</f>
        <v>2023. 12. 25.</v>
      </c>
      <c r="BC7">
        <v>7</v>
      </c>
    </row>
    <row r="8" spans="1:55">
      <c r="I8" s="18" t="s">
        <v>2357</v>
      </c>
      <c r="O8" s="18" t="s">
        <v>2345</v>
      </c>
      <c r="P8" s="18" t="s">
        <v>2360</v>
      </c>
      <c r="Q8" s="18">
        <v>341</v>
      </c>
      <c r="R8" s="18">
        <v>139294</v>
      </c>
      <c r="S8" s="18">
        <v>62</v>
      </c>
      <c r="T8" s="18">
        <v>4.4999999999999999E-4</v>
      </c>
      <c r="U8" s="113">
        <v>2.4500000000000002</v>
      </c>
      <c r="V8" s="18">
        <v>5.5</v>
      </c>
      <c r="Z8" s="18">
        <v>17</v>
      </c>
      <c r="AA8" s="18">
        <v>0</v>
      </c>
      <c r="AB8" s="18">
        <v>17</v>
      </c>
      <c r="AC8" s="18">
        <v>62</v>
      </c>
      <c r="AD8" s="18">
        <v>4.4999999999999999E-4</v>
      </c>
      <c r="AE8" s="113"/>
      <c r="AP8" s="114"/>
      <c r="AY8" s="83">
        <f t="shared" ref="AY8:AY45" si="0">IFERROR(DATE(MID(BA8,1,FIND(".",BA8)-1),MID(BA8,FIND(".",BA8)+1,FIND(".",BA8,FIND(".",BA8)+1)-FIND(".",BA8)-1),MID(BA8,FIND(".",BA8,FIND(".",BA8)+1)+1,FIND(".",BA8,FIND(".",BA8,FIND(".",BA8)+1)+1)-FIND(".",BA8,FIND(".",BA8)+1)-1)),"")</f>
        <v>45261</v>
      </c>
      <c r="AZ8" s="83">
        <f t="shared" ref="AZ8:AZ45" si="1">IFERROR(DATE(MID(BB8,1,FIND(".",BB8)-1),MID(BB8,FIND(".",BB8)+1,FIND(".",BB8,FIND(".",BB8)+1)-FIND(".",BB8)-1),MID(BB8,FIND(".",BB8,FIND(".",BB8)+1)+1,FIND(".",BB8,FIND(".",BB8,FIND(".",BB8)+1)+1)-FIND(".",BB8,FIND(".",BB8)+1)-1)),"")</f>
        <v>45291</v>
      </c>
      <c r="BA8" t="str">
        <f t="shared" ref="BA8:BA45" si="2">IF(INDEX($A$1:$AX$45,BC8,MATCH(BA$6,$6:$6,0))=0,"",INDEX($A$1:$AX$45,BC8,MATCH(BA$6,$6:$6,0)))</f>
        <v>2023. 12. 1.</v>
      </c>
      <c r="BB8" t="str">
        <f>IF(INDEX($A$1:$AX$45,BC8,MATCH($BB$6,$6:$6,0))=0,"",INDEX($A$1:AX46,BC8,MATCH($BB$6,$6:$6,0)))</f>
        <v>2023. 12. 31.</v>
      </c>
      <c r="BC8">
        <v>8</v>
      </c>
    </row>
    <row r="9" spans="1:55">
      <c r="I9" s="18" t="s">
        <v>2358</v>
      </c>
      <c r="O9" s="18" t="s">
        <v>2345</v>
      </c>
      <c r="P9" s="18" t="s">
        <v>2354</v>
      </c>
      <c r="Q9" s="18">
        <v>4497</v>
      </c>
      <c r="R9" s="18">
        <v>4570393</v>
      </c>
      <c r="S9" s="18">
        <v>3748</v>
      </c>
      <c r="T9" s="18">
        <v>8.1999999999999998E-4</v>
      </c>
      <c r="U9" s="113">
        <v>0.98</v>
      </c>
      <c r="V9" s="18">
        <v>1.2</v>
      </c>
      <c r="Z9" s="18">
        <v>1925</v>
      </c>
      <c r="AA9" s="18">
        <v>0</v>
      </c>
      <c r="AB9" s="18">
        <v>1925</v>
      </c>
      <c r="AC9" s="18">
        <v>3748</v>
      </c>
      <c r="AD9" s="18">
        <v>8.1999999999999998E-4</v>
      </c>
      <c r="AE9" s="113"/>
      <c r="AP9" s="114"/>
      <c r="AY9" s="83">
        <f t="shared" si="0"/>
        <v>45261</v>
      </c>
      <c r="AZ9" s="83">
        <f t="shared" si="1"/>
        <v>45285</v>
      </c>
      <c r="BA9" t="str">
        <f t="shared" si="2"/>
        <v>2023. 12. 1.</v>
      </c>
      <c r="BB9" t="str">
        <f>IF(INDEX($A$1:$AX$45,BC9,MATCH($BB$6,$6:$6,0))=0,"",INDEX($A$1:AX47,BC9,MATCH($BB$6,$6:$6,0)))</f>
        <v>2023. 12. 25.</v>
      </c>
      <c r="BC9">
        <v>9</v>
      </c>
    </row>
    <row r="10" spans="1:55">
      <c r="I10" s="18" t="s">
        <v>2359</v>
      </c>
      <c r="O10" s="18" t="s">
        <v>2361</v>
      </c>
      <c r="P10" s="18" t="s">
        <v>2354</v>
      </c>
      <c r="Q10" s="18">
        <v>3134.95</v>
      </c>
      <c r="R10" s="18">
        <v>523465</v>
      </c>
      <c r="S10" s="18">
        <v>1183</v>
      </c>
      <c r="T10" s="18">
        <v>2.2599999999999999E-3</v>
      </c>
      <c r="U10" s="113">
        <v>5.99</v>
      </c>
      <c r="V10" s="18">
        <v>2.65</v>
      </c>
      <c r="Z10" s="18">
        <v>843</v>
      </c>
      <c r="AA10" s="18">
        <v>0</v>
      </c>
      <c r="AB10" s="18">
        <v>843</v>
      </c>
      <c r="AC10" s="18">
        <v>1183</v>
      </c>
      <c r="AD10" s="18">
        <v>2.2599999999999999E-3</v>
      </c>
      <c r="AE10" s="113"/>
      <c r="AP10" s="114"/>
      <c r="AY10" s="83">
        <f t="shared" si="0"/>
        <v>45272</v>
      </c>
      <c r="AZ10" s="83">
        <f t="shared" si="1"/>
        <v>45285</v>
      </c>
      <c r="BA10" t="str">
        <f t="shared" si="2"/>
        <v>2023. 12. 12.</v>
      </c>
      <c r="BB10" t="str">
        <f>IF(INDEX($A$1:$AX$45,BC10,MATCH($BB$6,$6:$6,0))=0,"",INDEX($A$1:AX48,BC10,MATCH($BB$6,$6:$6,0)))</f>
        <v>2023. 12. 25.</v>
      </c>
      <c r="BC10">
        <v>10</v>
      </c>
    </row>
    <row r="11" spans="1:55">
      <c r="U11" s="113"/>
      <c r="AE11" s="113"/>
      <c r="AP11" s="114"/>
      <c r="AY11" s="83" t="str">
        <f t="shared" si="0"/>
        <v/>
      </c>
      <c r="AZ11" s="83" t="str">
        <f t="shared" si="1"/>
        <v/>
      </c>
      <c r="BA11" t="str">
        <f t="shared" si="2"/>
        <v/>
      </c>
      <c r="BB11" t="str">
        <f>IF(INDEX($A$1:$AX$45,BC11,MATCH($BB$6,$6:$6,0))=0,"",INDEX($A$1:AX49,BC11,MATCH($BB$6,$6:$6,0)))</f>
        <v/>
      </c>
      <c r="BC11">
        <v>11</v>
      </c>
    </row>
    <row r="12" spans="1:55">
      <c r="U12" s="113"/>
      <c r="AE12" s="113"/>
      <c r="AP12" s="114"/>
      <c r="AY12" s="83" t="str">
        <f t="shared" si="0"/>
        <v/>
      </c>
      <c r="AZ12" s="83" t="str">
        <f t="shared" si="1"/>
        <v/>
      </c>
      <c r="BA12" t="str">
        <f t="shared" si="2"/>
        <v/>
      </c>
      <c r="BB12" t="str">
        <f>IF(INDEX($A$1:$AX$45,BC12,MATCH($BB$6,$6:$6,0))=0,"",INDEX($A$1:AX50,BC12,MATCH($BB$6,$6:$6,0)))</f>
        <v/>
      </c>
      <c r="BC12">
        <v>12</v>
      </c>
    </row>
    <row r="13" spans="1:55">
      <c r="U13" s="113"/>
      <c r="AE13" s="113"/>
      <c r="AP13" s="114"/>
      <c r="AY13" s="83" t="str">
        <f t="shared" si="0"/>
        <v/>
      </c>
      <c r="AZ13" s="83" t="str">
        <f t="shared" si="1"/>
        <v/>
      </c>
      <c r="BA13" t="str">
        <f t="shared" si="2"/>
        <v/>
      </c>
      <c r="BB13" t="str">
        <f>IF(INDEX($A$1:$AX$45,BC13,MATCH($BB$6,$6:$6,0))=0,"",INDEX($A$1:AX51,BC13,MATCH($BB$6,$6:$6,0)))</f>
        <v/>
      </c>
      <c r="BC13">
        <v>13</v>
      </c>
    </row>
    <row r="14" spans="1:55">
      <c r="U14" s="113"/>
      <c r="AE14" s="113"/>
      <c r="AP14" s="114"/>
      <c r="AY14" s="83" t="str">
        <f t="shared" si="0"/>
        <v/>
      </c>
      <c r="AZ14" s="83" t="str">
        <f t="shared" si="1"/>
        <v/>
      </c>
      <c r="BA14" t="str">
        <f t="shared" si="2"/>
        <v/>
      </c>
      <c r="BB14" t="str">
        <f>IF(INDEX($A$1:$AX$45,BC14,MATCH($BB$6,$6:$6,0))=0,"",INDEX($A$1:AX52,BC14,MATCH($BB$6,$6:$6,0)))</f>
        <v/>
      </c>
      <c r="BC14">
        <v>14</v>
      </c>
    </row>
    <row r="15" spans="1:55">
      <c r="AY15" s="83" t="str">
        <f t="shared" si="0"/>
        <v/>
      </c>
      <c r="AZ15" s="83" t="str">
        <f t="shared" si="1"/>
        <v/>
      </c>
      <c r="BA15" t="str">
        <f t="shared" si="2"/>
        <v/>
      </c>
      <c r="BB15" t="str">
        <f>IF(INDEX($A$1:$AX$45,BC15,MATCH($BB$6,$6:$6,0))=0,"",INDEX($A$1:AX53,BC15,MATCH($BB$6,$6:$6,0)))</f>
        <v/>
      </c>
      <c r="BC15">
        <v>15</v>
      </c>
    </row>
    <row r="16" spans="1:55">
      <c r="AY16" s="83" t="str">
        <f t="shared" si="0"/>
        <v/>
      </c>
      <c r="AZ16" s="83" t="str">
        <f t="shared" si="1"/>
        <v/>
      </c>
      <c r="BA16" t="str">
        <f t="shared" si="2"/>
        <v/>
      </c>
      <c r="BB16" t="str">
        <f>IF(INDEX($A$1:$AX$45,BC16,MATCH($BB$6,$6:$6,0))=0,"",INDEX($A$1:AX54,BC16,MATCH($BB$6,$6:$6,0)))</f>
        <v/>
      </c>
      <c r="BC16">
        <v>16</v>
      </c>
    </row>
    <row r="17" spans="51:55">
      <c r="AY17" s="83" t="str">
        <f t="shared" si="0"/>
        <v/>
      </c>
      <c r="AZ17" s="83" t="str">
        <f t="shared" si="1"/>
        <v/>
      </c>
      <c r="BA17" t="str">
        <f t="shared" si="2"/>
        <v/>
      </c>
      <c r="BB17" t="str">
        <f>IF(INDEX($A$1:$AX$45,BC17,MATCH($BB$6,$6:$6,0))=0,"",INDEX($A$1:AX55,BC17,MATCH($BB$6,$6:$6,0)))</f>
        <v/>
      </c>
      <c r="BC17">
        <v>17</v>
      </c>
    </row>
    <row r="18" spans="51:55">
      <c r="AY18" s="83" t="str">
        <f t="shared" si="0"/>
        <v/>
      </c>
      <c r="AZ18" s="83" t="str">
        <f t="shared" si="1"/>
        <v/>
      </c>
      <c r="BA18" t="str">
        <f t="shared" si="2"/>
        <v/>
      </c>
      <c r="BB18" t="str">
        <f>IF(INDEX($A$1:$AX$45,BC18,MATCH($BB$6,$6:$6,0))=0,"",INDEX($A$1:AX56,BC18,MATCH($BB$6,$6:$6,0)))</f>
        <v/>
      </c>
      <c r="BC18">
        <v>18</v>
      </c>
    </row>
    <row r="19" spans="51:55">
      <c r="AY19" s="83" t="str">
        <f t="shared" si="0"/>
        <v/>
      </c>
      <c r="AZ19" s="83" t="str">
        <f t="shared" si="1"/>
        <v/>
      </c>
      <c r="BA19" t="str">
        <f t="shared" si="2"/>
        <v/>
      </c>
      <c r="BB19" t="str">
        <f>IF(INDEX($A$1:$AX$45,BC19,MATCH($BB$6,$6:$6,0))=0,"",INDEX($A$1:AX57,BC19,MATCH($BB$6,$6:$6,0)))</f>
        <v/>
      </c>
      <c r="BC19">
        <v>19</v>
      </c>
    </row>
    <row r="20" spans="51:55">
      <c r="AY20" s="83" t="str">
        <f t="shared" si="0"/>
        <v/>
      </c>
      <c r="AZ20" s="83" t="str">
        <f t="shared" si="1"/>
        <v/>
      </c>
      <c r="BA20" t="str">
        <f t="shared" si="2"/>
        <v/>
      </c>
      <c r="BB20" t="str">
        <f>IF(INDEX($A$1:$AX$45,BC20,MATCH($BB$6,$6:$6,0))=0,"",INDEX($A$1:AX58,BC20,MATCH($BB$6,$6:$6,0)))</f>
        <v/>
      </c>
      <c r="BC20">
        <v>20</v>
      </c>
    </row>
    <row r="21" spans="51:55">
      <c r="AY21" s="83" t="str">
        <f t="shared" si="0"/>
        <v/>
      </c>
      <c r="AZ21" s="83" t="str">
        <f t="shared" si="1"/>
        <v/>
      </c>
      <c r="BA21" t="str">
        <f t="shared" si="2"/>
        <v/>
      </c>
      <c r="BB21" t="str">
        <f>IF(INDEX($A$1:$AX$45,BC21,MATCH($BB$6,$6:$6,0))=0,"",INDEX($A$1:AX59,BC21,MATCH($BB$6,$6:$6,0)))</f>
        <v/>
      </c>
      <c r="BC21">
        <v>21</v>
      </c>
    </row>
    <row r="22" spans="51:55">
      <c r="AY22" s="83" t="str">
        <f t="shared" si="0"/>
        <v/>
      </c>
      <c r="AZ22" s="83" t="str">
        <f t="shared" si="1"/>
        <v/>
      </c>
      <c r="BA22" t="str">
        <f t="shared" si="2"/>
        <v/>
      </c>
      <c r="BB22" t="str">
        <f>IF(INDEX($A$1:$AX$45,BC22,MATCH($BB$6,$6:$6,0))=0,"",INDEX($A$1:AX60,BC22,MATCH($BB$6,$6:$6,0)))</f>
        <v/>
      </c>
      <c r="BC22">
        <v>22</v>
      </c>
    </row>
    <row r="23" spans="51:55">
      <c r="AY23" s="83" t="str">
        <f t="shared" si="0"/>
        <v/>
      </c>
      <c r="AZ23" s="83" t="str">
        <f t="shared" si="1"/>
        <v/>
      </c>
      <c r="BA23" t="str">
        <f t="shared" si="2"/>
        <v/>
      </c>
      <c r="BB23" t="str">
        <f>IF(INDEX($A$1:$AX$45,BC23,MATCH($BB$6,$6:$6,0))=0,"",INDEX($A$1:AX61,BC23,MATCH($BB$6,$6:$6,0)))</f>
        <v/>
      </c>
      <c r="BC23">
        <v>23</v>
      </c>
    </row>
    <row r="24" spans="51:55">
      <c r="AY24" s="83" t="str">
        <f t="shared" si="0"/>
        <v/>
      </c>
      <c r="AZ24" s="83" t="str">
        <f t="shared" si="1"/>
        <v/>
      </c>
      <c r="BA24" t="str">
        <f t="shared" si="2"/>
        <v/>
      </c>
      <c r="BB24" t="str">
        <f>IF(INDEX($A$1:$AX$45,BC24,MATCH($BB$6,$6:$6,0))=0,"",INDEX($A$1:AX62,BC24,MATCH($BB$6,$6:$6,0)))</f>
        <v/>
      </c>
      <c r="BC24">
        <v>24</v>
      </c>
    </row>
    <row r="25" spans="51:55">
      <c r="AY25" s="83" t="str">
        <f t="shared" si="0"/>
        <v/>
      </c>
      <c r="AZ25" s="83" t="str">
        <f t="shared" si="1"/>
        <v/>
      </c>
      <c r="BA25" t="str">
        <f t="shared" si="2"/>
        <v/>
      </c>
      <c r="BB25" t="str">
        <f>IF(INDEX($A$1:$AX$45,BC25,MATCH($BB$6,$6:$6,0))=0,"",INDEX($A$1:AX63,BC25,MATCH($BB$6,$6:$6,0)))</f>
        <v/>
      </c>
      <c r="BC25">
        <v>25</v>
      </c>
    </row>
    <row r="26" spans="51:55">
      <c r="AY26" s="83" t="str">
        <f t="shared" si="0"/>
        <v/>
      </c>
      <c r="AZ26" s="83" t="str">
        <f t="shared" si="1"/>
        <v/>
      </c>
      <c r="BA26" t="str">
        <f t="shared" si="2"/>
        <v/>
      </c>
      <c r="BB26" t="str">
        <f>IF(INDEX($A$1:$AX$45,BC26,MATCH($BB$6,$6:$6,0))=0,"",INDEX($A$1:AX64,BC26,MATCH($BB$6,$6:$6,0)))</f>
        <v/>
      </c>
      <c r="BC26">
        <v>26</v>
      </c>
    </row>
    <row r="27" spans="51:55">
      <c r="AY27" s="83" t="str">
        <f t="shared" si="0"/>
        <v/>
      </c>
      <c r="AZ27" s="83" t="str">
        <f t="shared" si="1"/>
        <v/>
      </c>
      <c r="BA27" t="str">
        <f t="shared" si="2"/>
        <v/>
      </c>
      <c r="BB27" t="str">
        <f>IF(INDEX($A$1:$AX$45,BC27,MATCH($BB$6,$6:$6,0))=0,"",INDEX($A$1:AX65,BC27,MATCH($BB$6,$6:$6,0)))</f>
        <v/>
      </c>
      <c r="BC27">
        <v>27</v>
      </c>
    </row>
    <row r="28" spans="51:55">
      <c r="AY28" s="83" t="str">
        <f t="shared" si="0"/>
        <v/>
      </c>
      <c r="AZ28" s="83" t="str">
        <f t="shared" si="1"/>
        <v/>
      </c>
      <c r="BA28" t="str">
        <f t="shared" si="2"/>
        <v/>
      </c>
      <c r="BB28" t="str">
        <f>IF(INDEX($A$1:$AX$45,BC28,MATCH($BB$6,$6:$6,0))=0,"",INDEX($A$1:AX66,BC28,MATCH($BB$6,$6:$6,0)))</f>
        <v/>
      </c>
      <c r="BC28">
        <v>28</v>
      </c>
    </row>
    <row r="29" spans="51:55">
      <c r="AY29" s="83" t="str">
        <f t="shared" si="0"/>
        <v/>
      </c>
      <c r="AZ29" s="83" t="str">
        <f t="shared" si="1"/>
        <v/>
      </c>
      <c r="BA29" t="str">
        <f t="shared" si="2"/>
        <v/>
      </c>
      <c r="BB29" t="str">
        <f>IF(INDEX($A$1:$AX$45,BC29,MATCH($BB$6,$6:$6,0))=0,"",INDEX($A$1:AX67,BC29,MATCH($BB$6,$6:$6,0)))</f>
        <v/>
      </c>
      <c r="BC29">
        <v>29</v>
      </c>
    </row>
    <row r="30" spans="51:55">
      <c r="AY30" s="83" t="str">
        <f t="shared" si="0"/>
        <v/>
      </c>
      <c r="AZ30" s="83" t="str">
        <f t="shared" si="1"/>
        <v/>
      </c>
      <c r="BA30" t="str">
        <f t="shared" si="2"/>
        <v/>
      </c>
      <c r="BB30" t="str">
        <f>IF(INDEX($A$1:$AX$45,BC30,MATCH($BB$6,$6:$6,0))=0,"",INDEX($A$1:AX68,BC30,MATCH($BB$6,$6:$6,0)))</f>
        <v/>
      </c>
      <c r="BC30">
        <v>30</v>
      </c>
    </row>
    <row r="31" spans="51:55">
      <c r="AY31" s="83" t="str">
        <f t="shared" si="0"/>
        <v/>
      </c>
      <c r="AZ31" s="83" t="str">
        <f t="shared" si="1"/>
        <v/>
      </c>
      <c r="BA31" t="str">
        <f t="shared" si="2"/>
        <v/>
      </c>
      <c r="BB31" t="str">
        <f>IF(INDEX($A$1:$AX$45,BC31,MATCH($BB$6,$6:$6,0))=0,"",INDEX($A$1:AX69,BC31,MATCH($BB$6,$6:$6,0)))</f>
        <v/>
      </c>
      <c r="BC31">
        <v>31</v>
      </c>
    </row>
    <row r="32" spans="51:55">
      <c r="AY32" s="83" t="str">
        <f t="shared" si="0"/>
        <v/>
      </c>
      <c r="AZ32" s="83" t="str">
        <f t="shared" si="1"/>
        <v/>
      </c>
      <c r="BA32" t="str">
        <f t="shared" si="2"/>
        <v/>
      </c>
      <c r="BB32" t="str">
        <f>IF(INDEX($A$1:$AX$45,BC32,MATCH($BB$6,$6:$6,0))=0,"",INDEX($A$1:AX70,BC32,MATCH($BB$6,$6:$6,0)))</f>
        <v/>
      </c>
      <c r="BC32">
        <v>32</v>
      </c>
    </row>
    <row r="33" spans="51:55">
      <c r="AY33" s="83" t="str">
        <f t="shared" si="0"/>
        <v/>
      </c>
      <c r="AZ33" s="83" t="str">
        <f t="shared" si="1"/>
        <v/>
      </c>
      <c r="BA33" t="str">
        <f t="shared" si="2"/>
        <v/>
      </c>
      <c r="BB33" t="str">
        <f>IF(INDEX($A$1:$AX$45,BC33,MATCH($BB$6,$6:$6,0))=0,"",INDEX($A$1:AX71,BC33,MATCH($BB$6,$6:$6,0)))</f>
        <v/>
      </c>
      <c r="BC33">
        <v>33</v>
      </c>
    </row>
    <row r="34" spans="51:55">
      <c r="AY34" s="83" t="str">
        <f t="shared" si="0"/>
        <v/>
      </c>
      <c r="AZ34" s="83" t="str">
        <f t="shared" si="1"/>
        <v/>
      </c>
      <c r="BA34" t="str">
        <f t="shared" si="2"/>
        <v/>
      </c>
      <c r="BB34" t="str">
        <f>IF(INDEX($A$1:$AX$45,BC34,MATCH($BB$6,$6:$6,0))=0,"",INDEX($A$1:AX72,BC34,MATCH($BB$6,$6:$6,0)))</f>
        <v/>
      </c>
      <c r="BC34">
        <v>34</v>
      </c>
    </row>
    <row r="35" spans="51:55">
      <c r="AY35" s="83" t="str">
        <f t="shared" si="0"/>
        <v/>
      </c>
      <c r="AZ35" s="83" t="str">
        <f t="shared" si="1"/>
        <v/>
      </c>
      <c r="BA35" t="str">
        <f t="shared" si="2"/>
        <v/>
      </c>
      <c r="BB35" t="str">
        <f>IF(INDEX($A$1:$AX$45,BC35,MATCH($BB$6,$6:$6,0))=0,"",INDEX($A$1:AX73,BC35,MATCH($BB$6,$6:$6,0)))</f>
        <v/>
      </c>
      <c r="BC35">
        <v>35</v>
      </c>
    </row>
    <row r="36" spans="51:55">
      <c r="AY36" s="83" t="str">
        <f t="shared" si="0"/>
        <v/>
      </c>
      <c r="AZ36" s="83" t="str">
        <f t="shared" si="1"/>
        <v/>
      </c>
      <c r="BA36" t="str">
        <f t="shared" si="2"/>
        <v/>
      </c>
      <c r="BB36" t="str">
        <f>IF(INDEX($A$1:$AX$45,BC36,MATCH($BB$6,$6:$6,0))=0,"",INDEX($A$1:AX74,BC36,MATCH($BB$6,$6:$6,0)))</f>
        <v/>
      </c>
      <c r="BC36">
        <v>36</v>
      </c>
    </row>
    <row r="37" spans="51:55">
      <c r="AY37" s="83" t="str">
        <f t="shared" si="0"/>
        <v/>
      </c>
      <c r="AZ37" s="83" t="str">
        <f t="shared" si="1"/>
        <v/>
      </c>
      <c r="BA37" t="str">
        <f t="shared" si="2"/>
        <v/>
      </c>
      <c r="BB37" t="str">
        <f>IF(INDEX($A$1:$AX$45,BC37,MATCH($BB$6,$6:$6,0))=0,"",INDEX($A$1:AX75,BC37,MATCH($BB$6,$6:$6,0)))</f>
        <v/>
      </c>
      <c r="BC37">
        <v>37</v>
      </c>
    </row>
    <row r="38" spans="51:55">
      <c r="AY38" s="83" t="str">
        <f t="shared" si="0"/>
        <v/>
      </c>
      <c r="AZ38" s="83" t="str">
        <f t="shared" si="1"/>
        <v/>
      </c>
      <c r="BA38" t="str">
        <f t="shared" si="2"/>
        <v/>
      </c>
      <c r="BB38" t="str">
        <f>IF(INDEX($A$1:$AX$45,BC38,MATCH($BB$6,$6:$6,0))=0,"",INDEX($A$1:AX76,BC38,MATCH($BB$6,$6:$6,0)))</f>
        <v/>
      </c>
      <c r="BC38">
        <v>38</v>
      </c>
    </row>
    <row r="39" spans="51:55">
      <c r="AY39" s="83" t="str">
        <f t="shared" si="0"/>
        <v/>
      </c>
      <c r="AZ39" s="83" t="str">
        <f t="shared" si="1"/>
        <v/>
      </c>
      <c r="BA39" t="str">
        <f t="shared" si="2"/>
        <v/>
      </c>
      <c r="BB39" t="str">
        <f>IF(INDEX($A$1:$AX$45,BC39,MATCH($BB$6,$6:$6,0))=0,"",INDEX($A$1:AX77,BC39,MATCH($BB$6,$6:$6,0)))</f>
        <v/>
      </c>
      <c r="BC39">
        <v>39</v>
      </c>
    </row>
    <row r="40" spans="51:55">
      <c r="AY40" s="83" t="str">
        <f t="shared" si="0"/>
        <v/>
      </c>
      <c r="AZ40" s="83" t="str">
        <f t="shared" si="1"/>
        <v/>
      </c>
      <c r="BA40" t="str">
        <f t="shared" si="2"/>
        <v/>
      </c>
      <c r="BB40" t="str">
        <f>IF(INDEX($A$1:$AX$45,BC40,MATCH($BB$6,$6:$6,0))=0,"",INDEX($A$1:AX78,BC40,MATCH($BB$6,$6:$6,0)))</f>
        <v/>
      </c>
      <c r="BC40">
        <v>40</v>
      </c>
    </row>
    <row r="41" spans="51:55">
      <c r="AY41" s="83" t="str">
        <f t="shared" si="0"/>
        <v/>
      </c>
      <c r="AZ41" s="83" t="str">
        <f t="shared" si="1"/>
        <v/>
      </c>
      <c r="BA41" t="str">
        <f t="shared" si="2"/>
        <v/>
      </c>
      <c r="BB41" t="str">
        <f>IF(INDEX($A$1:$AX$45,BC41,MATCH($BB$6,$6:$6,0))=0,"",INDEX($A$1:AX79,BC41,MATCH($BB$6,$6:$6,0)))</f>
        <v/>
      </c>
      <c r="BC41">
        <v>41</v>
      </c>
    </row>
    <row r="42" spans="51:55">
      <c r="AY42" s="83" t="str">
        <f t="shared" si="0"/>
        <v/>
      </c>
      <c r="AZ42" s="83" t="str">
        <f t="shared" si="1"/>
        <v/>
      </c>
      <c r="BA42" t="str">
        <f t="shared" si="2"/>
        <v/>
      </c>
      <c r="BB42" t="str">
        <f>IF(INDEX($A$1:$AX$45,BC42,MATCH($BB$6,$6:$6,0))=0,"",INDEX($A$1:AX80,BC42,MATCH($BB$6,$6:$6,0)))</f>
        <v/>
      </c>
      <c r="BC42">
        <v>41</v>
      </c>
    </row>
    <row r="43" spans="51:55">
      <c r="AY43" s="83" t="str">
        <f t="shared" si="0"/>
        <v/>
      </c>
      <c r="AZ43" s="83" t="str">
        <f t="shared" si="1"/>
        <v/>
      </c>
      <c r="BA43" t="str">
        <f t="shared" si="2"/>
        <v/>
      </c>
      <c r="BB43" t="str">
        <f>IF(INDEX($A$1:$AX$45,BC43,MATCH($BB$6,$6:$6,0))=0,"",INDEX($A$1:AX81,BC43,MATCH($BB$6,$6:$6,0)))</f>
        <v/>
      </c>
      <c r="BC43">
        <v>41</v>
      </c>
    </row>
    <row r="44" spans="51:55">
      <c r="AY44" s="83" t="str">
        <f t="shared" si="0"/>
        <v/>
      </c>
      <c r="AZ44" s="83" t="str">
        <f t="shared" si="1"/>
        <v/>
      </c>
      <c r="BA44" t="str">
        <f t="shared" si="2"/>
        <v/>
      </c>
      <c r="BB44" t="str">
        <f>IF(INDEX($A$1:$AX$45,BC44,MATCH($BB$6,$6:$6,0))=0,"",INDEX($A$1:AX82,BC44,MATCH($BB$6,$6:$6,0)))</f>
        <v/>
      </c>
      <c r="BC44">
        <v>41</v>
      </c>
    </row>
    <row r="45" spans="51:55">
      <c r="AY45" s="83" t="str">
        <f t="shared" si="0"/>
        <v/>
      </c>
      <c r="AZ45" s="83" t="str">
        <f t="shared" si="1"/>
        <v/>
      </c>
      <c r="BA45" t="str">
        <f t="shared" si="2"/>
        <v/>
      </c>
      <c r="BB45" t="str">
        <f>IF(INDEX($A$1:$AX$45,BC45,MATCH($BB$6,$6:$6,0))=0,"",INDEX($A$1:AX83,BC45,MATCH($BB$6,$6:$6,0)))</f>
        <v/>
      </c>
      <c r="BC45">
        <v>41</v>
      </c>
    </row>
  </sheetData>
  <phoneticPr fontId="7"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49128-77F8-410C-BEEB-AD9616C3EB3F}">
  <sheetPr>
    <tabColor theme="9" tint="0.79998168889431442"/>
  </sheetPr>
  <dimension ref="A1:O21"/>
  <sheetViews>
    <sheetView zoomScale="85" zoomScaleNormal="85" workbookViewId="0">
      <selection activeCell="O29" sqref="O29"/>
    </sheetView>
  </sheetViews>
  <sheetFormatPr defaultRowHeight="17.399999999999999"/>
  <cols>
    <col min="2" max="2" width="11.19921875" customWidth="1"/>
    <col min="3" max="3" width="10.69921875" bestFit="1" customWidth="1"/>
    <col min="4" max="4" width="66.09765625" customWidth="1"/>
    <col min="7" max="7" width="12" bestFit="1" customWidth="1"/>
    <col min="10" max="10" width="10.69921875" bestFit="1" customWidth="1"/>
    <col min="11" max="11" width="9.59765625" bestFit="1" customWidth="1"/>
    <col min="13" max="15" width="18.8984375" customWidth="1"/>
  </cols>
  <sheetData>
    <row r="1" spans="1:15">
      <c r="A1" t="s">
        <v>1060</v>
      </c>
      <c r="B1" s="115" t="s">
        <v>2337</v>
      </c>
    </row>
    <row r="2" spans="1:15" ht="18" thickBot="1"/>
    <row r="3" spans="1:15" ht="38.4">
      <c r="A3" s="448" t="s">
        <v>335</v>
      </c>
      <c r="B3" s="442" t="s">
        <v>393</v>
      </c>
      <c r="C3" s="442" t="s">
        <v>394</v>
      </c>
      <c r="D3" s="34" t="s">
        <v>395</v>
      </c>
      <c r="E3" s="450" t="s">
        <v>396</v>
      </c>
      <c r="F3" s="451"/>
      <c r="G3" s="442" t="s">
        <v>397</v>
      </c>
      <c r="H3" s="442" t="s">
        <v>1575</v>
      </c>
      <c r="I3" s="442" t="s">
        <v>2314</v>
      </c>
      <c r="J3" s="442" t="s">
        <v>400</v>
      </c>
      <c r="K3" s="444" t="s">
        <v>401</v>
      </c>
      <c r="M3" s="110" t="s">
        <v>2338</v>
      </c>
      <c r="N3" s="110" t="s">
        <v>1069</v>
      </c>
      <c r="O3" s="110" t="s">
        <v>1070</v>
      </c>
    </row>
    <row r="4" spans="1:15" ht="25.2">
      <c r="A4" s="449"/>
      <c r="B4" s="443"/>
      <c r="C4" s="443"/>
      <c r="D4" s="35" t="s">
        <v>402</v>
      </c>
      <c r="E4" s="35" t="s">
        <v>403</v>
      </c>
      <c r="F4" s="35" t="s">
        <v>404</v>
      </c>
      <c r="G4" s="443"/>
      <c r="H4" s="443"/>
      <c r="I4" s="443"/>
      <c r="J4" s="443"/>
      <c r="K4" s="445"/>
      <c r="M4" s="235">
        <f>C15/G15*1000</f>
        <v>19216.020451640394</v>
      </c>
      <c r="N4" s="235">
        <f>C15/H15</f>
        <v>5882.608695652174</v>
      </c>
      <c r="O4" s="236">
        <f>H15/G15</f>
        <v>3.2665814514983666E-3</v>
      </c>
    </row>
    <row r="5" spans="1:15">
      <c r="A5" s="36">
        <v>1</v>
      </c>
      <c r="B5" s="237" t="s">
        <v>1390</v>
      </c>
      <c r="C5" s="226">
        <f>IF('Ad_04 data'!R7="","",'Ad_04 data'!R7*'Ad_04 data'!$CD$4)</f>
        <v>405900</v>
      </c>
      <c r="D5" s="239" t="s">
        <v>372</v>
      </c>
      <c r="E5" s="227" t="str">
        <f>IFERROR(IF('Ad_04 data'!CC7="","",TEXT('Ad_04 data'!CC7,"mm월 dd일")),"")</f>
        <v>09월 25일</v>
      </c>
      <c r="F5" s="227" t="str">
        <f>IFERROR(IF('Ad_04 data'!CD7="","",TEXT('Ad_03 data'!CD7,"mm월 dd일")),"")</f>
        <v>10월 03일</v>
      </c>
      <c r="G5" s="228">
        <f>IF($D5="","",INDEX('Ad_04 data'!$A$1:$CB$15,7,MATCH(G$3,'Ad_04 data'!$6:$6,0)))</f>
        <v>21123</v>
      </c>
      <c r="H5" s="228">
        <f>IF($D5="","",INDEX('Ad_04 data'!$A$1:$CB$15,7,MATCH(H$3,'Ad_04 data'!$6:$6,0)))</f>
        <v>69</v>
      </c>
      <c r="I5" s="241">
        <f>IF($D5="","",INDEX('Ad_04 data'!$A$1:$CB$15,7,MATCH(I$3,'Ad_03 data'!$6:$6,0)))</f>
        <v>3.2699999999999999E-3</v>
      </c>
      <c r="J5" s="394">
        <f>IF($D5="","",INDEX('Ad_04 data'!$A$1:$CB$15,7,MATCH(J$3,'Ad_03 data'!$6:$6,0))*$B$21)</f>
        <v>19212.599999999999</v>
      </c>
      <c r="K5" s="394">
        <f>IF($D5="","",INDEX('Ad_04 data'!$A$1:$CB$15,7,MATCH(K$3,'Ad_03 data'!$6:$6,0))*$B$21)</f>
        <v>5885.5499999999993</v>
      </c>
    </row>
    <row r="6" spans="1:15" hidden="1">
      <c r="A6" s="36">
        <v>2</v>
      </c>
      <c r="B6" s="237"/>
      <c r="C6" s="226" t="str">
        <f>IF('Ad_04 data'!R8="","",'Ad_04 data'!R8*'Ad_04 data'!$CD$4)</f>
        <v/>
      </c>
      <c r="D6" s="239"/>
      <c r="E6" s="227" t="str">
        <f>IFERROR(IF('Ad_04 data'!CC8="","",TEXT('Ad_04 data'!CC8,"mm월 dd일")),"")</f>
        <v/>
      </c>
      <c r="F6" s="227" t="str">
        <f>IFERROR(IF('Ad_04 data'!CD8="","",TEXT('Ad_03 data'!CD8,"mm월 dd일")),"")</f>
        <v/>
      </c>
      <c r="G6" s="228" t="str">
        <f>IF($D6="","",INDEX('Ad_04 data'!$A$1:$CB$15,8,MATCH(G$3,'Ad_04 data'!$6:$6,0)))</f>
        <v/>
      </c>
      <c r="H6" s="228" t="str">
        <f>IF($D6="","",INDEX('Ad_04 data'!$A$1:$CB$15,8,MATCH(H$3,'Ad_04 data'!$6:$6,0)))</f>
        <v/>
      </c>
      <c r="I6" s="241" t="str">
        <f>IF($D6="","",INDEX('Ad_03 data'!$A$1:$CB$15,8,MATCH(I$3,'Ad_04 data'!$6:$6,0)))</f>
        <v/>
      </c>
      <c r="J6" s="394" t="str">
        <f>IF($D6="","",INDEX('Ad_03 data'!$A$1:$CB$15,8,MATCH(J$3,'Ad_04 data'!$6:$6,0))*$B$21)</f>
        <v/>
      </c>
      <c r="K6" s="394" t="str">
        <f>IF($D6="","",INDEX('Ad_03 data'!$A$1:$CB$15,8,MATCH(K$3,'Ad_04 data'!$6:$6,0))*$B$21)</f>
        <v/>
      </c>
    </row>
    <row r="7" spans="1:15" hidden="1">
      <c r="A7" s="36">
        <v>3</v>
      </c>
      <c r="B7" s="238"/>
      <c r="C7" s="226" t="str">
        <f>IF('Ad_04 data'!R9="","",'Ad_04 data'!R9*'Ad_04 data'!$CD$4)</f>
        <v/>
      </c>
      <c r="D7" s="240"/>
      <c r="E7" s="227" t="str">
        <f>IFERROR(IF('Ad_04 data'!CC9="","",TEXT('Ad_04 data'!CC9,"mm월 dd일")),"")</f>
        <v/>
      </c>
      <c r="F7" s="227" t="str">
        <f>IFERROR(IF('Ad_04 data'!CD9="","",TEXT('Ad_03 data'!CD9,"mm월 dd일")),"")</f>
        <v/>
      </c>
      <c r="G7" s="228" t="str">
        <f>IF($D7="","",INDEX('Ad_04 data'!$A$1:$CB$15,8,MATCH(G$3,'Ad_04 data'!$6:$6,0)))</f>
        <v/>
      </c>
      <c r="H7" s="228" t="str">
        <f>IF($D7="","",INDEX('Ad_04 data'!$A$1:$CB$15,8,MATCH(H$3,'Ad_04 data'!$6:$6,0)))</f>
        <v/>
      </c>
      <c r="I7" s="241" t="str">
        <f>IF($D7="","",INDEX('Ad_03 data'!$A$1:$CB$15,8,MATCH(I$3,'Ad_03 data'!$6:$6,0)))</f>
        <v/>
      </c>
      <c r="J7" s="394" t="str">
        <f>IF($D7="","",INDEX('Ad_03 data'!$A$1:$CB$15,8,MATCH(J$3,'Ad_03 data'!$6:$6,0))*$B$21)</f>
        <v/>
      </c>
      <c r="K7" s="394" t="str">
        <f>IF($D7="","",INDEX('Ad_03 data'!$A$1:$CB$15,8,MATCH(K$3,'Ad_03 data'!$6:$6,0))*$B$21)</f>
        <v/>
      </c>
    </row>
    <row r="8" spans="1:15" hidden="1">
      <c r="A8" s="36">
        <v>4</v>
      </c>
      <c r="B8" s="238"/>
      <c r="C8" s="226" t="str">
        <f>IF('Ad_04 data'!R10="","",'Ad_04 data'!R10*'Ad_04 data'!$CD$4)</f>
        <v/>
      </c>
      <c r="D8" s="240"/>
      <c r="E8" s="227" t="str">
        <f>IFERROR(IF('Ad_04 data'!CC10="","",TEXT('Ad_04 data'!CC10,"mm월 dd일")),"")</f>
        <v/>
      </c>
      <c r="F8" s="227" t="str">
        <f>IFERROR(IF('Ad_04 data'!CD10="","",TEXT('Ad_03 data'!CD10,"mm월 dd일")),"")</f>
        <v/>
      </c>
      <c r="G8" s="228" t="str">
        <f>IF($D8="","",INDEX('Ad_04 data'!$A$1:$CB$15,8,MATCH(G$3,'Ad_04 data'!$6:$6,0)))</f>
        <v/>
      </c>
      <c r="H8" s="228" t="str">
        <f>IF($D8="","",INDEX('Ad_04 data'!$A$1:$CB$15,8,MATCH(H$3,'Ad_04 data'!$6:$6,0)))</f>
        <v/>
      </c>
      <c r="I8" s="241" t="str">
        <f>IF($D8="","",INDEX('Ad_03 data'!$A$1:$CB$15,8,MATCH(I$3,'Ad_03 data'!$6:$6,0)))</f>
        <v/>
      </c>
      <c r="J8" s="394" t="str">
        <f>IF($D8="","",INDEX('Ad_03 data'!$A$1:$CB$15,8,MATCH(J$3,'Ad_03 data'!$6:$6,0))*$B$21)</f>
        <v/>
      </c>
      <c r="K8" s="394" t="str">
        <f>IF($D8="","",INDEX('Ad_03 data'!$A$1:$CB$15,8,MATCH(K$3,'Ad_03 data'!$6:$6,0))*$B$21)</f>
        <v/>
      </c>
    </row>
    <row r="9" spans="1:15" hidden="1">
      <c r="A9" s="36">
        <v>5</v>
      </c>
      <c r="B9" s="238"/>
      <c r="C9" s="226" t="str">
        <f>IF('Ad_04 data'!R11="","",'Ad_04 data'!R11*'Ad_04 data'!$CD$4)</f>
        <v/>
      </c>
      <c r="D9" s="240"/>
      <c r="E9" s="227" t="str">
        <f>IFERROR(IF('Ad_04 data'!CC11="","",TEXT('Ad_04 data'!CC11,"mm월 dd일")),"")</f>
        <v/>
      </c>
      <c r="F9" s="227" t="str">
        <f>IFERROR(IF('Ad_04 data'!CD11="","",TEXT('Ad_03 data'!CD11,"mm월 dd일")),"")</f>
        <v/>
      </c>
      <c r="G9" s="228" t="str">
        <f>IF($D9="","",INDEX('Ad_04 data'!$A$1:$CB$15,8,MATCH(G$3,'Ad_04 data'!$6:$6,0)))</f>
        <v/>
      </c>
      <c r="H9" s="228" t="str">
        <f>IF($D9="","",INDEX('Ad_04 data'!$A$1:$CB$15,8,MATCH(H$3,'Ad_04 data'!$6:$6,0)))</f>
        <v/>
      </c>
      <c r="I9" s="241" t="str">
        <f>IF($D9="","",INDEX('Ad_03 data'!$A$1:$CB$15,8,MATCH(I$3,'Ad_03 data'!$6:$6,0)))</f>
        <v/>
      </c>
      <c r="J9" s="394" t="str">
        <f>IF($D9="","",INDEX('Ad_03 data'!$A$1:$CB$15,8,MATCH(J$3,'Ad_03 data'!$6:$6,0))*$B$21)</f>
        <v/>
      </c>
      <c r="K9" s="394" t="str">
        <f>IF($D9="","",INDEX('Ad_03 data'!$A$1:$CB$15,8,MATCH(K$3,'Ad_03 data'!$6:$6,0))*$B$21)</f>
        <v/>
      </c>
    </row>
    <row r="10" spans="1:15" hidden="1">
      <c r="A10" s="36">
        <v>6</v>
      </c>
      <c r="B10" s="238"/>
      <c r="C10" s="226" t="str">
        <f>IF('Ad_04 data'!R12="","",'Ad_04 data'!R12*'Ad_04 data'!$CD$4)</f>
        <v/>
      </c>
      <c r="D10" s="240"/>
      <c r="E10" s="227" t="str">
        <f>IFERROR(IF('Ad_04 data'!CC12="","",TEXT('Ad_04 data'!CC12,"mm월 dd일")),"")</f>
        <v/>
      </c>
      <c r="F10" s="227" t="str">
        <f>IFERROR(IF('Ad_04 data'!CD12="","",TEXT('Ad_03 data'!CD12,"mm월 dd일")),"")</f>
        <v/>
      </c>
      <c r="G10" s="228" t="str">
        <f>IF($D10="","",INDEX('Ad_04 data'!$A$1:$CB$15,8,MATCH(G$3,'Ad_04 data'!$6:$6,0)))</f>
        <v/>
      </c>
      <c r="H10" s="228" t="str">
        <f>IF($D10="","",INDEX('Ad_04 data'!$A$1:$CB$15,8,MATCH(H$3,'Ad_04 data'!$6:$6,0)))</f>
        <v/>
      </c>
      <c r="I10" s="241" t="str">
        <f>IF($D10="","",INDEX('Ad_03 data'!$A$1:$CB$15,8,MATCH(I$3,'Ad_03 data'!$6:$6,0)))</f>
        <v/>
      </c>
      <c r="J10" s="394" t="str">
        <f>IF($D10="","",INDEX('Ad_03 data'!$A$1:$CB$15,8,MATCH(J$3,'Ad_03 data'!$6:$6,0))*$B$21)</f>
        <v/>
      </c>
      <c r="K10" s="394" t="str">
        <f>IF($D10="","",INDEX('Ad_03 data'!$A$1:$CB$15,8,MATCH(K$3,'Ad_03 data'!$6:$6,0))*$B$21)</f>
        <v/>
      </c>
    </row>
    <row r="11" spans="1:15" hidden="1">
      <c r="A11" s="36">
        <v>7</v>
      </c>
      <c r="B11" s="238"/>
      <c r="C11" s="226" t="str">
        <f>IF('Ad_04 data'!R13="","",'Ad_04 data'!R13*'Ad_04 data'!$CD$4)</f>
        <v/>
      </c>
      <c r="D11" s="240"/>
      <c r="E11" s="227" t="str">
        <f>IFERROR(IF('Ad_04 data'!CC13="","",TEXT('Ad_04 data'!CC13,"mm월 dd일")),"")</f>
        <v/>
      </c>
      <c r="F11" s="227" t="str">
        <f>IFERROR(IF('Ad_04 data'!CD13="","",TEXT('Ad_03 data'!CD13,"mm월 dd일")),"")</f>
        <v/>
      </c>
      <c r="G11" s="228" t="str">
        <f>IF($D11="","",INDEX('Ad_04 data'!$A$1:$CB$15,8,MATCH(G$3,'Ad_04 data'!$6:$6,0)))</f>
        <v/>
      </c>
      <c r="H11" s="228" t="str">
        <f>IF($D11="","",INDEX('Ad_04 data'!$A$1:$CB$15,8,MATCH(H$3,'Ad_04 data'!$6:$6,0)))</f>
        <v/>
      </c>
      <c r="I11" s="241" t="str">
        <f>IF($D11="","",INDEX('Ad_03 data'!$A$1:$CB$15,8,MATCH(I$3,'Ad_03 data'!$6:$6,0)))</f>
        <v/>
      </c>
      <c r="J11" s="394" t="str">
        <f>IF($D11="","",INDEX('Ad_03 data'!$A$1:$CB$15,8,MATCH(J$3,'Ad_03 data'!$6:$6,0))*$B$21)</f>
        <v/>
      </c>
      <c r="K11" s="394" t="str">
        <f>IF($D11="","",INDEX('Ad_03 data'!$A$1:$CB$15,8,MATCH(K$3,'Ad_03 data'!$6:$6,0))*$B$21)</f>
        <v/>
      </c>
      <c r="M11" s="120"/>
    </row>
    <row r="12" spans="1:15" hidden="1">
      <c r="A12" s="36">
        <v>8</v>
      </c>
      <c r="B12" s="238"/>
      <c r="C12" s="226" t="str">
        <f>IF('Ad_04 data'!R14="","",'Ad_04 data'!R14*'Ad_04 data'!$CD$4)</f>
        <v/>
      </c>
      <c r="D12" s="240"/>
      <c r="E12" s="227" t="str">
        <f>IFERROR(IF('Ad_04 data'!CC14="","",TEXT('Ad_04 data'!CC14,"mm월 dd일")),"")</f>
        <v/>
      </c>
      <c r="F12" s="227" t="str">
        <f>IFERROR(IF('Ad_04 data'!CD14="","",TEXT('Ad_03 data'!CD14,"mm월 dd일")),"")</f>
        <v/>
      </c>
      <c r="G12" s="228" t="str">
        <f>IF($D12="","",INDEX('Ad_04 data'!$A$1:$CB$15,8,MATCH(G$3,'Ad_04 data'!$6:$6,0)))</f>
        <v/>
      </c>
      <c r="H12" s="228" t="str">
        <f>IF($D12="","",INDEX('Ad_04 data'!$A$1:$CB$15,8,MATCH(H$3,'Ad_04 data'!$6:$6,0)))</f>
        <v/>
      </c>
      <c r="I12" s="241" t="str">
        <f>IF($D12="","",INDEX('Ad_03 data'!$A$1:$CB$15,8,MATCH(I$3,'Ad_03 data'!$6:$6,0)))</f>
        <v/>
      </c>
      <c r="J12" s="394" t="str">
        <f>IF($D12="","",INDEX('Ad_03 data'!$A$1:$CB$15,8,MATCH(J$3,'Ad_03 data'!$6:$6,0))*$B$21)</f>
        <v/>
      </c>
      <c r="K12" s="394" t="str">
        <f>IF($D12="","",INDEX('Ad_03 data'!$A$1:$CB$15,8,MATCH(K$3,'Ad_03 data'!$6:$6,0))*$B$21)</f>
        <v/>
      </c>
    </row>
    <row r="13" spans="1:15" hidden="1">
      <c r="A13" s="36">
        <v>9</v>
      </c>
      <c r="B13" s="238"/>
      <c r="C13" s="226" t="str">
        <f>IF('Ad_04 data'!R15="","",'Ad_04 data'!R15*'Ad_04 data'!$CD$4)</f>
        <v/>
      </c>
      <c r="D13" s="240"/>
      <c r="E13" s="227" t="str">
        <f>IFERROR(IF('Ad_04 data'!CC15="","",TEXT('Ad_04 data'!CC15,"mm월 dd일")),"")</f>
        <v/>
      </c>
      <c r="F13" s="227" t="str">
        <f>IFERROR(IF('Ad_04 data'!CD15="","",TEXT('Ad_03 data'!CD15,"mm월 dd일")),"")</f>
        <v/>
      </c>
      <c r="G13" s="228" t="str">
        <f>IF($D13="","",INDEX('Ad_04 data'!$A$1:$CB$15,8,MATCH(G$3,'Ad_04 data'!$6:$6,0)))</f>
        <v/>
      </c>
      <c r="H13" s="228" t="str">
        <f>IF($D13="","",INDEX('Ad_04 data'!$A$1:$CB$15,8,MATCH(H$3,'Ad_04 data'!$6:$6,0)))</f>
        <v/>
      </c>
      <c r="I13" s="241" t="str">
        <f>IF($D13="","",INDEX('Ad_03 data'!$A$1:$CB$15,8,MATCH(I$3,'Ad_03 data'!$6:$6,0)))</f>
        <v/>
      </c>
      <c r="J13" s="394" t="str">
        <f>IF($D13="","",INDEX('Ad_03 data'!$A$1:$CB$15,8,MATCH(J$3,'Ad_03 data'!$6:$6,0))*$B$21)</f>
        <v/>
      </c>
      <c r="K13" s="394" t="str">
        <f>IF($D13="","",INDEX('Ad_03 data'!$A$1:$CB$15,8,MATCH(K$3,'Ad_03 data'!$6:$6,0))*$B$21)</f>
        <v/>
      </c>
    </row>
    <row r="14" spans="1:15" hidden="1">
      <c r="A14" s="112">
        <v>10</v>
      </c>
      <c r="B14" s="238"/>
      <c r="C14" s="226" t="str">
        <f>IF('Ad_04 data'!R16="","",'Ad_04 data'!R16*'Ad_04 data'!$CD$4)</f>
        <v/>
      </c>
      <c r="D14" s="240"/>
      <c r="E14" s="227" t="str">
        <f>IFERROR(IF('Ad_04 data'!CC16="","",TEXT('Ad_04 data'!CC16,"mm월 dd일")),"")</f>
        <v/>
      </c>
      <c r="F14" s="227" t="str">
        <f>IFERROR(IF('Ad_04 data'!CD16="","",TEXT('Ad_03 data'!CD16,"mm월 dd일")),"")</f>
        <v/>
      </c>
      <c r="G14" s="228" t="str">
        <f>IF($D14="","",INDEX('Ad_04 data'!$A$1:$CB$15,8,MATCH(G$3,'Ad_04 data'!$6:$6,0)))</f>
        <v/>
      </c>
      <c r="H14" s="228" t="str">
        <f>IF($D14="","",INDEX('Ad_04 data'!$A$1:$CB$15,8,MATCH(H$3,'Ad_04 data'!$6:$6,0)))</f>
        <v/>
      </c>
      <c r="I14" s="241" t="str">
        <f>IF($D14="","",INDEX('Ad_03 data'!$A$1:$CB$15,8,MATCH(I$3,'Ad_03 data'!$6:$6,0)))</f>
        <v/>
      </c>
      <c r="J14" s="394" t="str">
        <f>IF($D14="","",INDEX('Ad_03 data'!$A$1:$CB$15,8,MATCH(J$3,'Ad_03 data'!$6:$6,0))*$B$21)</f>
        <v/>
      </c>
      <c r="K14" s="394" t="str">
        <f>IF($D14="","",INDEX('Ad_03 data'!$A$1:$CB$15,8,MATCH(K$3,'Ad_03 data'!$6:$6,0))*$B$21)</f>
        <v/>
      </c>
    </row>
    <row r="15" spans="1:15" ht="23.4" thickBot="1">
      <c r="A15" s="446" t="s">
        <v>405</v>
      </c>
      <c r="B15" s="447"/>
      <c r="C15" s="118">
        <f>SUM(C5:C14)</f>
        <v>405900</v>
      </c>
      <c r="D15" s="109"/>
      <c r="E15" s="37"/>
      <c r="F15" s="37"/>
      <c r="G15" s="231">
        <f>SUM(G5:G14)</f>
        <v>21123</v>
      </c>
      <c r="H15" s="232">
        <f>SUM(H5:H14)</f>
        <v>69</v>
      </c>
      <c r="I15" s="233">
        <f>H15/G15</f>
        <v>3.2665814514983666E-3</v>
      </c>
      <c r="J15" s="230">
        <f>C15/G15*1000</f>
        <v>19216.020451640394</v>
      </c>
      <c r="K15" s="234">
        <f>C15/H15</f>
        <v>5882.608695652174</v>
      </c>
    </row>
    <row r="16" spans="1:15" ht="17.399999999999999" customHeight="1"/>
    <row r="18" spans="1:4" ht="25.2">
      <c r="A18" t="s">
        <v>2321</v>
      </c>
      <c r="D18" s="119" t="str">
        <f>"("&amp;B1&amp;") 총 지출비용 "&amp;TEXT(C15,"\#,##0")&amp;" / 총 노출 "&amp;TEXT(G15,"#,##0")&amp;" / 총 클릭 "&amp;TEXT(H15, "#,##0")&amp;" 진행"</f>
        <v>(SKEO 중국 17/03광구) 총 지출비용 ₩405,900 / 총 노출 21,123 / 총 클릭 69 진행</v>
      </c>
    </row>
    <row r="19" spans="1:4" ht="25.2">
      <c r="A19" t="s">
        <v>2322</v>
      </c>
      <c r="B19" s="399">
        <v>45203</v>
      </c>
      <c r="D19" s="111"/>
    </row>
    <row r="20" spans="1:4">
      <c r="A20" t="s">
        <v>2323</v>
      </c>
      <c r="B20" t="s">
        <v>2325</v>
      </c>
    </row>
    <row r="21" spans="1:4">
      <c r="A21" t="s">
        <v>2324</v>
      </c>
      <c r="B21">
        <v>1353</v>
      </c>
    </row>
  </sheetData>
  <mergeCells count="10">
    <mergeCell ref="I3:I4"/>
    <mergeCell ref="J3:J4"/>
    <mergeCell ref="K3:K4"/>
    <mergeCell ref="A15:B15"/>
    <mergeCell ref="A3:A4"/>
    <mergeCell ref="B3:B4"/>
    <mergeCell ref="C3:C4"/>
    <mergeCell ref="E3:F3"/>
    <mergeCell ref="G3:G4"/>
    <mergeCell ref="H3:H4"/>
  </mergeCells>
  <phoneticPr fontId="7"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FDA5B-5EA7-4EC2-9172-BCBDF371F144}">
  <sheetPr>
    <tabColor theme="7" tint="0.79998168889431442"/>
  </sheetPr>
  <dimension ref="A1:CD37"/>
  <sheetViews>
    <sheetView zoomScale="70" zoomScaleNormal="70" workbookViewId="0">
      <selection activeCell="X20" sqref="X20"/>
    </sheetView>
  </sheetViews>
  <sheetFormatPr defaultRowHeight="17.399999999999999"/>
  <cols>
    <col min="1" max="3" width="8.796875" style="18"/>
    <col min="4" max="4" width="14.3984375" style="18" bestFit="1" customWidth="1"/>
    <col min="5" max="5" width="34" style="18" bestFit="1" customWidth="1"/>
    <col min="6" max="6" width="16.5" style="18" bestFit="1" customWidth="1"/>
    <col min="7" max="8" width="18.59765625" style="18" bestFit="1" customWidth="1"/>
    <col min="9" max="9" width="8.796875" style="18"/>
    <col min="10" max="10" width="61.69921875" style="18" bestFit="1" customWidth="1"/>
    <col min="11" max="11" width="8.796875" style="18"/>
    <col min="12" max="12" width="11.59765625" style="18" bestFit="1" customWidth="1"/>
    <col min="13" max="14" width="8.796875" style="18"/>
    <col min="15" max="15" width="9.3984375" style="18" bestFit="1" customWidth="1"/>
    <col min="16" max="17" width="13.69921875" style="18" bestFit="1" customWidth="1"/>
    <col min="18" max="63" width="8.796875" style="18"/>
    <col min="64" max="80" width="0" style="18" hidden="1" customWidth="1"/>
    <col min="81" max="82" width="12.5" bestFit="1" customWidth="1"/>
  </cols>
  <sheetData>
    <row r="1" spans="1:82">
      <c r="A1" s="18" t="s">
        <v>1061</v>
      </c>
    </row>
    <row r="2" spans="1:82">
      <c r="A2" s="18" t="s">
        <v>1062</v>
      </c>
    </row>
    <row r="3" spans="1:82">
      <c r="A3" s="18" t="s">
        <v>1063</v>
      </c>
      <c r="CD3" s="117" t="s">
        <v>1067</v>
      </c>
    </row>
    <row r="4" spans="1:82">
      <c r="A4" s="18" t="s">
        <v>1064</v>
      </c>
      <c r="CD4" s="130">
        <v>1353</v>
      </c>
    </row>
    <row r="6" spans="1:82">
      <c r="A6" s="18" t="s">
        <v>1335</v>
      </c>
      <c r="B6" s="18" t="s">
        <v>1336</v>
      </c>
      <c r="C6" s="18" t="s">
        <v>1337</v>
      </c>
      <c r="D6" s="18" t="s">
        <v>1338</v>
      </c>
      <c r="E6" s="18" t="s">
        <v>1339</v>
      </c>
      <c r="F6" s="18" t="s">
        <v>420</v>
      </c>
      <c r="H6" s="18" t="s">
        <v>1583</v>
      </c>
      <c r="I6" s="18" t="s">
        <v>1342</v>
      </c>
      <c r="J6" s="18" t="s">
        <v>417</v>
      </c>
      <c r="K6" s="18" t="s">
        <v>1343</v>
      </c>
      <c r="L6" s="18" t="s">
        <v>1344</v>
      </c>
      <c r="M6" s="18" t="s">
        <v>1345</v>
      </c>
      <c r="N6" s="18" t="s">
        <v>1346</v>
      </c>
      <c r="O6" s="18" t="s">
        <v>1347</v>
      </c>
      <c r="P6" s="18" t="s">
        <v>420</v>
      </c>
      <c r="Q6" s="18" t="s">
        <v>421</v>
      </c>
      <c r="R6" s="18" t="s">
        <v>1348</v>
      </c>
      <c r="S6" s="18" t="s">
        <v>397</v>
      </c>
      <c r="T6" s="18" t="s">
        <v>411</v>
      </c>
      <c r="U6" s="18" t="s">
        <v>1349</v>
      </c>
      <c r="V6" s="18" t="s">
        <v>400</v>
      </c>
      <c r="W6" s="18" t="s">
        <v>401</v>
      </c>
      <c r="X6" s="18" t="s">
        <v>1350</v>
      </c>
      <c r="Y6" s="18" t="s">
        <v>407</v>
      </c>
      <c r="Z6" s="18" t="s">
        <v>440</v>
      </c>
      <c r="AA6" s="18" t="s">
        <v>426</v>
      </c>
      <c r="AB6" s="18" t="s">
        <v>1351</v>
      </c>
      <c r="AC6" s="18" t="s">
        <v>1352</v>
      </c>
      <c r="AD6" s="18" t="s">
        <v>1353</v>
      </c>
      <c r="AE6" s="18" t="s">
        <v>412</v>
      </c>
      <c r="AF6" s="18" t="s">
        <v>1354</v>
      </c>
      <c r="AG6" s="18" t="s">
        <v>1355</v>
      </c>
      <c r="AH6" s="18" t="s">
        <v>1356</v>
      </c>
      <c r="AI6" s="18" t="s">
        <v>1357</v>
      </c>
      <c r="AJ6" s="18" t="s">
        <v>1358</v>
      </c>
      <c r="AK6" s="18" t="s">
        <v>1359</v>
      </c>
      <c r="AL6" s="18" t="s">
        <v>1360</v>
      </c>
      <c r="AM6" s="18" t="s">
        <v>1361</v>
      </c>
      <c r="AN6" s="18" t="s">
        <v>1362</v>
      </c>
      <c r="AO6" s="18" t="s">
        <v>1363</v>
      </c>
      <c r="AP6" s="18" t="s">
        <v>1364</v>
      </c>
      <c r="AQ6" s="18" t="s">
        <v>1365</v>
      </c>
      <c r="AR6" s="18" t="s">
        <v>1366</v>
      </c>
      <c r="AS6" s="18" t="s">
        <v>1367</v>
      </c>
      <c r="AT6" s="18" t="s">
        <v>1368</v>
      </c>
      <c r="AU6" s="18" t="s">
        <v>1369</v>
      </c>
      <c r="AV6" s="18" t="s">
        <v>1370</v>
      </c>
      <c r="AW6" s="18" t="s">
        <v>1371</v>
      </c>
      <c r="AX6" s="18" t="s">
        <v>1372</v>
      </c>
      <c r="AY6" s="18" t="s">
        <v>1373</v>
      </c>
      <c r="AZ6" s="18" t="s">
        <v>1374</v>
      </c>
      <c r="BA6" s="18" t="s">
        <v>1375</v>
      </c>
      <c r="BB6" s="18" t="s">
        <v>1376</v>
      </c>
      <c r="BC6" s="18" t="s">
        <v>1377</v>
      </c>
      <c r="BD6" s="18" t="s">
        <v>1378</v>
      </c>
      <c r="BE6" s="18" t="s">
        <v>1379</v>
      </c>
      <c r="BF6" s="18" t="s">
        <v>1380</v>
      </c>
      <c r="BG6" s="18" t="s">
        <v>1381</v>
      </c>
      <c r="BH6" s="18" t="s">
        <v>1382</v>
      </c>
      <c r="BI6" s="18" t="s">
        <v>1383</v>
      </c>
      <c r="BJ6" s="18" t="s">
        <v>1384</v>
      </c>
      <c r="BK6" s="18" t="s">
        <v>1385</v>
      </c>
      <c r="BL6" s="18" t="s">
        <v>1386</v>
      </c>
      <c r="BM6" s="18" t="s">
        <v>1550</v>
      </c>
      <c r="BN6" s="18" t="s">
        <v>1551</v>
      </c>
      <c r="BO6" s="18" t="s">
        <v>1552</v>
      </c>
      <c r="BP6" s="18" t="s">
        <v>1553</v>
      </c>
      <c r="BQ6" s="18" t="s">
        <v>1554</v>
      </c>
      <c r="BR6" s="18" t="s">
        <v>1555</v>
      </c>
      <c r="BS6" s="18" t="s">
        <v>1556</v>
      </c>
      <c r="BT6" s="18" t="s">
        <v>1557</v>
      </c>
      <c r="BU6" s="18" t="s">
        <v>1558</v>
      </c>
      <c r="BV6" s="18" t="s">
        <v>1559</v>
      </c>
      <c r="BW6" s="18" t="s">
        <v>1560</v>
      </c>
      <c r="BX6" s="18" t="s">
        <v>1561</v>
      </c>
      <c r="BY6" s="18" t="s">
        <v>1387</v>
      </c>
      <c r="BZ6" s="18" t="s">
        <v>1388</v>
      </c>
      <c r="CA6" s="18" t="s">
        <v>1389</v>
      </c>
      <c r="CC6" s="398" t="s">
        <v>2319</v>
      </c>
      <c r="CD6" s="398" t="s">
        <v>2320</v>
      </c>
    </row>
    <row r="7" spans="1:82">
      <c r="F7" s="18" t="s">
        <v>2333</v>
      </c>
      <c r="G7" s="18" t="s">
        <v>2334</v>
      </c>
      <c r="H7" s="18" t="s">
        <v>2334</v>
      </c>
      <c r="J7" s="18" t="s">
        <v>2332</v>
      </c>
      <c r="R7" s="18">
        <v>300</v>
      </c>
      <c r="S7" s="18">
        <v>21123</v>
      </c>
      <c r="T7" s="18">
        <v>69</v>
      </c>
      <c r="U7" s="113">
        <v>3.2699999999999999E-3</v>
      </c>
      <c r="V7" s="18">
        <v>14.2</v>
      </c>
      <c r="W7" s="18">
        <v>4.3499999999999996</v>
      </c>
      <c r="AE7" s="113"/>
      <c r="AP7" s="114"/>
      <c r="AY7" s="114"/>
      <c r="CA7" s="114"/>
      <c r="CC7" s="83">
        <f>DATE(MID(F7,1,FIND(".",F7)-1),MID(F7,FIND(".",F7)+1,FIND(".",F7,FIND(".",F7)+1)-FIND(".",F7)-1),MID(F7,FIND(".",F7,FIND(".",F7)+1)+1,FIND(".",F7,FIND(".",F7,FIND(".",F7)+1)+1)-FIND(".",F7,FIND(".",F7)+1)-1))</f>
        <v>45194</v>
      </c>
      <c r="CD7" s="83">
        <f>DATE(MID(H7,1,FIND(".",H7)-1),MID(H7,FIND(".",H7)+1,FIND(".",H7,FIND(".",H7)+1)-FIND(".",H7)-1),MID(H7,FIND(".",H7,FIND(".",H7)+1)+1,FIND(".",H7,FIND(".",H7,FIND(".",H7)+1)+1)-FIND(".",H7,FIND(".",H7)+1)-1))</f>
        <v>45201</v>
      </c>
    </row>
    <row r="8" spans="1:82">
      <c r="U8" s="113"/>
      <c r="AE8" s="113"/>
      <c r="AP8" s="114"/>
      <c r="AY8" s="114"/>
      <c r="CA8" s="114"/>
      <c r="CC8" s="83" t="e">
        <f t="shared" ref="CC8:CD10" si="0">DATE(MID(G8,1,FIND(".",G8)-1),MID(G8,FIND(".",G8)+1,FIND(".",G8,FIND(".",G8)+1)-FIND(".",G8)-1),MID(G8,FIND(".",G8,FIND(".",G8)+1)+1,FIND(".",G8,FIND(".",G8,FIND(".",G8)+1)+1)-FIND(".",G8,FIND(".",G8)+1)-1))</f>
        <v>#VALUE!</v>
      </c>
      <c r="CD8" s="83" t="e">
        <f t="shared" si="0"/>
        <v>#VALUE!</v>
      </c>
    </row>
    <row r="9" spans="1:82">
      <c r="CC9" s="83" t="e">
        <f t="shared" si="0"/>
        <v>#VALUE!</v>
      </c>
      <c r="CD9" s="83" t="e">
        <f t="shared" si="0"/>
        <v>#VALUE!</v>
      </c>
    </row>
    <row r="10" spans="1:82">
      <c r="CC10" s="83" t="e">
        <f t="shared" si="0"/>
        <v>#VALUE!</v>
      </c>
      <c r="CD10" s="83" t="e">
        <f t="shared" si="0"/>
        <v>#VALUE!</v>
      </c>
    </row>
    <row r="11" spans="1:82">
      <c r="CC11" s="83" t="str">
        <f t="shared" ref="CC11:CD37" si="1">IF(G11="","",DATE(RIGHT(G11,4),LEFT(G11,FIND("/", G11)-1),MID(G11,FIND("/",G11)+1,2)))</f>
        <v/>
      </c>
      <c r="CD11" s="83" t="str">
        <f t="shared" si="1"/>
        <v/>
      </c>
    </row>
    <row r="12" spans="1:82">
      <c r="CC12" s="83" t="str">
        <f t="shared" si="1"/>
        <v/>
      </c>
      <c r="CD12" s="83" t="str">
        <f t="shared" si="1"/>
        <v/>
      </c>
    </row>
    <row r="13" spans="1:82">
      <c r="CC13" s="83" t="str">
        <f t="shared" si="1"/>
        <v/>
      </c>
      <c r="CD13" s="83" t="str">
        <f t="shared" si="1"/>
        <v/>
      </c>
    </row>
    <row r="14" spans="1:82">
      <c r="CC14" s="83" t="str">
        <f t="shared" si="1"/>
        <v/>
      </c>
      <c r="CD14" s="83" t="str">
        <f t="shared" si="1"/>
        <v/>
      </c>
    </row>
    <row r="15" spans="1:82">
      <c r="CC15" s="83" t="str">
        <f t="shared" si="1"/>
        <v/>
      </c>
      <c r="CD15" s="83" t="str">
        <f t="shared" si="1"/>
        <v/>
      </c>
    </row>
    <row r="16" spans="1:82">
      <c r="CC16" s="83" t="str">
        <f t="shared" si="1"/>
        <v/>
      </c>
      <c r="CD16" s="83" t="str">
        <f t="shared" si="1"/>
        <v/>
      </c>
    </row>
    <row r="17" spans="81:82">
      <c r="CC17" s="83" t="str">
        <f t="shared" si="1"/>
        <v/>
      </c>
      <c r="CD17" s="83" t="str">
        <f t="shared" si="1"/>
        <v/>
      </c>
    </row>
    <row r="18" spans="81:82">
      <c r="CC18" s="83" t="str">
        <f t="shared" si="1"/>
        <v/>
      </c>
      <c r="CD18" s="83" t="str">
        <f t="shared" si="1"/>
        <v/>
      </c>
    </row>
    <row r="19" spans="81:82">
      <c r="CC19" s="83" t="str">
        <f t="shared" si="1"/>
        <v/>
      </c>
      <c r="CD19" s="83" t="str">
        <f t="shared" si="1"/>
        <v/>
      </c>
    </row>
    <row r="20" spans="81:82">
      <c r="CC20" s="83" t="str">
        <f t="shared" si="1"/>
        <v/>
      </c>
      <c r="CD20" s="83" t="str">
        <f t="shared" si="1"/>
        <v/>
      </c>
    </row>
    <row r="21" spans="81:82">
      <c r="CC21" s="83" t="str">
        <f t="shared" si="1"/>
        <v/>
      </c>
      <c r="CD21" s="83" t="str">
        <f t="shared" si="1"/>
        <v/>
      </c>
    </row>
    <row r="22" spans="81:82">
      <c r="CC22" s="83" t="str">
        <f t="shared" si="1"/>
        <v/>
      </c>
      <c r="CD22" s="83" t="str">
        <f t="shared" si="1"/>
        <v/>
      </c>
    </row>
    <row r="23" spans="81:82">
      <c r="CC23" s="83" t="str">
        <f t="shared" si="1"/>
        <v/>
      </c>
      <c r="CD23" s="83" t="str">
        <f t="shared" si="1"/>
        <v/>
      </c>
    </row>
    <row r="24" spans="81:82">
      <c r="CC24" s="83" t="str">
        <f t="shared" si="1"/>
        <v/>
      </c>
      <c r="CD24" s="83" t="str">
        <f t="shared" si="1"/>
        <v/>
      </c>
    </row>
    <row r="25" spans="81:82">
      <c r="CC25" s="83" t="str">
        <f t="shared" si="1"/>
        <v/>
      </c>
      <c r="CD25" s="83" t="str">
        <f t="shared" si="1"/>
        <v/>
      </c>
    </row>
    <row r="26" spans="81:82">
      <c r="CC26" s="83" t="str">
        <f t="shared" si="1"/>
        <v/>
      </c>
      <c r="CD26" s="83" t="str">
        <f t="shared" si="1"/>
        <v/>
      </c>
    </row>
    <row r="27" spans="81:82">
      <c r="CC27" s="83" t="str">
        <f t="shared" si="1"/>
        <v/>
      </c>
      <c r="CD27" s="83" t="str">
        <f t="shared" si="1"/>
        <v/>
      </c>
    </row>
    <row r="28" spans="81:82">
      <c r="CC28" s="83" t="str">
        <f t="shared" si="1"/>
        <v/>
      </c>
      <c r="CD28" s="83" t="str">
        <f t="shared" si="1"/>
        <v/>
      </c>
    </row>
    <row r="29" spans="81:82">
      <c r="CC29" s="83" t="str">
        <f t="shared" si="1"/>
        <v/>
      </c>
      <c r="CD29" s="83" t="str">
        <f t="shared" si="1"/>
        <v/>
      </c>
    </row>
    <row r="30" spans="81:82">
      <c r="CC30" s="83" t="str">
        <f t="shared" si="1"/>
        <v/>
      </c>
      <c r="CD30" s="83" t="str">
        <f t="shared" si="1"/>
        <v/>
      </c>
    </row>
    <row r="31" spans="81:82">
      <c r="CC31" s="83" t="str">
        <f t="shared" si="1"/>
        <v/>
      </c>
      <c r="CD31" s="83" t="str">
        <f t="shared" si="1"/>
        <v/>
      </c>
    </row>
    <row r="32" spans="81:82">
      <c r="CC32" s="83" t="str">
        <f t="shared" si="1"/>
        <v/>
      </c>
      <c r="CD32" s="83" t="str">
        <f t="shared" si="1"/>
        <v/>
      </c>
    </row>
    <row r="33" spans="81:82">
      <c r="CC33" s="83" t="str">
        <f t="shared" si="1"/>
        <v/>
      </c>
      <c r="CD33" s="83" t="str">
        <f t="shared" si="1"/>
        <v/>
      </c>
    </row>
    <row r="34" spans="81:82">
      <c r="CC34" s="83" t="str">
        <f t="shared" si="1"/>
        <v/>
      </c>
      <c r="CD34" s="83" t="str">
        <f t="shared" si="1"/>
        <v/>
      </c>
    </row>
    <row r="35" spans="81:82">
      <c r="CC35" s="83" t="str">
        <f t="shared" si="1"/>
        <v/>
      </c>
      <c r="CD35" s="83" t="str">
        <f t="shared" si="1"/>
        <v/>
      </c>
    </row>
    <row r="36" spans="81:82">
      <c r="CC36" s="83" t="str">
        <f t="shared" si="1"/>
        <v/>
      </c>
      <c r="CD36" s="83" t="str">
        <f t="shared" si="1"/>
        <v/>
      </c>
    </row>
    <row r="37" spans="81:82">
      <c r="CC37" s="83" t="str">
        <f t="shared" si="1"/>
        <v/>
      </c>
      <c r="CD37" s="83" t="str">
        <f t="shared" si="1"/>
        <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O37"/>
  <sheetViews>
    <sheetView topLeftCell="E3" zoomScale="85" zoomScaleNormal="85" workbookViewId="0">
      <selection activeCell="S22" sqref="S22"/>
    </sheetView>
  </sheetViews>
  <sheetFormatPr defaultRowHeight="17.399999999999999"/>
  <cols>
    <col min="1" max="1" width="10.8984375" bestFit="1" customWidth="1"/>
    <col min="6" max="6" width="12.09765625" customWidth="1"/>
    <col min="7" max="7" width="11.3984375" customWidth="1"/>
    <col min="8" max="8" width="8.09765625" customWidth="1"/>
    <col min="9" max="9" width="11.8984375" bestFit="1" customWidth="1"/>
    <col min="11" max="11" width="10.3984375" customWidth="1"/>
    <col min="12" max="12" width="11.09765625" customWidth="1"/>
  </cols>
  <sheetData>
    <row r="1" spans="1:9" ht="18" thickBot="1"/>
    <row r="2" spans="1:9">
      <c r="A2" s="288" t="s">
        <v>1169</v>
      </c>
      <c r="B2" s="289" t="s">
        <v>1157</v>
      </c>
      <c r="C2" s="289" t="s">
        <v>1158</v>
      </c>
      <c r="D2" s="290" t="s">
        <v>1179</v>
      </c>
    </row>
    <row r="3" spans="1:9" ht="18" thickBot="1">
      <c r="A3" s="282" t="s">
        <v>1178</v>
      </c>
      <c r="B3" s="281">
        <v>6318</v>
      </c>
      <c r="C3" s="281">
        <v>11410</v>
      </c>
      <c r="D3" s="283"/>
    </row>
    <row r="4" spans="1:9">
      <c r="A4" s="282" t="s">
        <v>1170</v>
      </c>
      <c r="B4" s="281">
        <v>4524</v>
      </c>
      <c r="C4" s="281">
        <v>8077</v>
      </c>
      <c r="D4" s="283"/>
      <c r="F4" s="288" t="s">
        <v>1175</v>
      </c>
      <c r="G4" s="289" t="s">
        <v>1176</v>
      </c>
      <c r="H4" s="289" t="s">
        <v>1177</v>
      </c>
      <c r="I4" s="290" t="s">
        <v>1180</v>
      </c>
    </row>
    <row r="5" spans="1:9">
      <c r="A5" s="282" t="s">
        <v>1171</v>
      </c>
      <c r="B5" s="281">
        <v>7842</v>
      </c>
      <c r="C5" s="281">
        <v>13459</v>
      </c>
      <c r="D5" s="283"/>
      <c r="F5" s="295" t="str">
        <f>INDEX(A:A,COUNTA(A:A)-10)</f>
        <v>22년 8월</v>
      </c>
      <c r="G5" s="155">
        <f>VLOOKUP(F5,A:C,2,FALSE)</f>
        <v>10532</v>
      </c>
      <c r="H5" s="155">
        <f>VLOOKUP(F5,A:E,3,FALSE)</f>
        <v>16825</v>
      </c>
      <c r="I5" s="291">
        <f>VLOOKUP(F5,A:E,4,FALSE)</f>
        <v>17</v>
      </c>
    </row>
    <row r="6" spans="1:9">
      <c r="A6" s="282" t="s">
        <v>1172</v>
      </c>
      <c r="B6" s="281">
        <v>6428</v>
      </c>
      <c r="C6" s="281">
        <v>11004</v>
      </c>
      <c r="D6" s="283"/>
      <c r="F6" s="295" t="str">
        <f>INDEX(A:A,COUNTA(A:A)-9)</f>
        <v>22년 9월</v>
      </c>
      <c r="G6" s="155">
        <f t="shared" ref="G6:G16" si="0">VLOOKUP(F6,A:C,2,FALSE)</f>
        <v>6816</v>
      </c>
      <c r="H6" s="155">
        <f t="shared" ref="H6:H16" si="1">VLOOKUP(F6,A:E,3,FALSE)</f>
        <v>11111</v>
      </c>
      <c r="I6" s="291">
        <f t="shared" ref="I6:I16" si="2">VLOOKUP(F6,A:E,4,FALSE)</f>
        <v>10</v>
      </c>
    </row>
    <row r="7" spans="1:9">
      <c r="A7" s="282" t="s">
        <v>1173</v>
      </c>
      <c r="B7" s="281">
        <v>5822</v>
      </c>
      <c r="C7" s="281">
        <v>10499</v>
      </c>
      <c r="D7" s="283">
        <v>13</v>
      </c>
      <c r="F7" s="295" t="str">
        <f>INDEX(A:A,COUNTA(A:A)-8)</f>
        <v>22년 10월</v>
      </c>
      <c r="G7" s="155">
        <f t="shared" si="0"/>
        <v>8172</v>
      </c>
      <c r="H7" s="155">
        <f t="shared" si="1"/>
        <v>13560</v>
      </c>
      <c r="I7" s="291">
        <f t="shared" si="2"/>
        <v>10</v>
      </c>
    </row>
    <row r="8" spans="1:9">
      <c r="A8" s="282" t="s">
        <v>1174</v>
      </c>
      <c r="B8" s="281">
        <v>6203</v>
      </c>
      <c r="C8" s="281">
        <v>11042</v>
      </c>
      <c r="D8" s="283">
        <v>14</v>
      </c>
      <c r="F8" s="295" t="str">
        <f>INDEX(A:A,COUNTA(A:A)-7)</f>
        <v>22년 11월</v>
      </c>
      <c r="G8" s="155">
        <f t="shared" si="0"/>
        <v>9405</v>
      </c>
      <c r="H8" s="155">
        <f t="shared" si="1"/>
        <v>15803</v>
      </c>
      <c r="I8" s="291">
        <f t="shared" si="2"/>
        <v>21</v>
      </c>
    </row>
    <row r="9" spans="1:9">
      <c r="A9" s="282" t="s">
        <v>1159</v>
      </c>
      <c r="B9" s="281">
        <v>7850</v>
      </c>
      <c r="C9" s="281">
        <v>13569</v>
      </c>
      <c r="D9" s="283">
        <v>13</v>
      </c>
      <c r="F9" s="295" t="str">
        <f>INDEX(A:A,COUNTA(A:A)-6)</f>
        <v>22년 12월</v>
      </c>
      <c r="G9" s="155">
        <f t="shared" si="0"/>
        <v>9018</v>
      </c>
      <c r="H9" s="155">
        <f t="shared" si="1"/>
        <v>15226</v>
      </c>
      <c r="I9" s="291">
        <f t="shared" si="2"/>
        <v>16</v>
      </c>
    </row>
    <row r="10" spans="1:9">
      <c r="A10" s="282" t="s">
        <v>1160</v>
      </c>
      <c r="B10" s="281">
        <v>10532</v>
      </c>
      <c r="C10" s="281">
        <v>16825</v>
      </c>
      <c r="D10" s="283">
        <v>17</v>
      </c>
      <c r="F10" s="295" t="str">
        <f>INDEX(A:A,COUNTA(A:A)-5)</f>
        <v>23년 1월</v>
      </c>
      <c r="G10" s="155">
        <f t="shared" si="0"/>
        <v>7968</v>
      </c>
      <c r="H10" s="155">
        <f t="shared" si="1"/>
        <v>15831</v>
      </c>
      <c r="I10" s="291">
        <f t="shared" si="2"/>
        <v>33</v>
      </c>
    </row>
    <row r="11" spans="1:9">
      <c r="A11" s="282" t="s">
        <v>1161</v>
      </c>
      <c r="B11" s="281">
        <v>6816</v>
      </c>
      <c r="C11" s="281">
        <v>11111</v>
      </c>
      <c r="D11" s="283">
        <v>10</v>
      </c>
      <c r="F11" s="295" t="str">
        <f>INDEX(A:A,COUNTA(A:A)-4)</f>
        <v>23년 2월</v>
      </c>
      <c r="G11" s="155">
        <f t="shared" si="0"/>
        <v>6884</v>
      </c>
      <c r="H11" s="155">
        <f t="shared" si="1"/>
        <v>13762</v>
      </c>
      <c r="I11" s="291">
        <f t="shared" si="2"/>
        <v>13</v>
      </c>
    </row>
    <row r="12" spans="1:9">
      <c r="A12" s="282" t="s">
        <v>1162</v>
      </c>
      <c r="B12" s="281">
        <v>8172</v>
      </c>
      <c r="C12" s="281">
        <v>13560</v>
      </c>
      <c r="D12" s="283">
        <v>10</v>
      </c>
      <c r="F12" s="295" t="str">
        <f>INDEX(A:A,COUNTA(A:A)-3)</f>
        <v>23년 3월</v>
      </c>
      <c r="G12" s="155">
        <f t="shared" si="0"/>
        <v>9910</v>
      </c>
      <c r="H12" s="155">
        <f t="shared" si="1"/>
        <v>18578</v>
      </c>
      <c r="I12" s="291">
        <f t="shared" si="2"/>
        <v>21</v>
      </c>
    </row>
    <row r="13" spans="1:9">
      <c r="A13" s="282" t="s">
        <v>1163</v>
      </c>
      <c r="B13" s="281">
        <v>9405</v>
      </c>
      <c r="C13" s="281">
        <v>15803</v>
      </c>
      <c r="D13" s="283">
        <v>21</v>
      </c>
      <c r="F13" s="295" t="str">
        <f>INDEX(A:A,COUNTA(A:A)-2)</f>
        <v>23년 4월</v>
      </c>
      <c r="G13" s="155">
        <f t="shared" si="0"/>
        <v>11481</v>
      </c>
      <c r="H13" s="155">
        <f t="shared" si="1"/>
        <v>18941</v>
      </c>
      <c r="I13" s="291">
        <f t="shared" si="2"/>
        <v>10</v>
      </c>
    </row>
    <row r="14" spans="1:9">
      <c r="A14" s="282" t="s">
        <v>1164</v>
      </c>
      <c r="B14" s="281">
        <v>9018</v>
      </c>
      <c r="C14" s="281">
        <v>15226</v>
      </c>
      <c r="D14" s="283">
        <v>16</v>
      </c>
      <c r="F14" s="295" t="str">
        <f>INDEX(A:A,COUNTA(A:A)-1)</f>
        <v>23년 5월</v>
      </c>
      <c r="G14" s="155">
        <f t="shared" si="0"/>
        <v>26190</v>
      </c>
      <c r="H14" s="155">
        <f t="shared" si="1"/>
        <v>37241</v>
      </c>
      <c r="I14" s="291">
        <f t="shared" si="2"/>
        <v>15</v>
      </c>
    </row>
    <row r="15" spans="1:9">
      <c r="A15" s="282" t="s">
        <v>1165</v>
      </c>
      <c r="B15" s="281">
        <v>7968</v>
      </c>
      <c r="C15" s="281">
        <v>15831</v>
      </c>
      <c r="D15" s="283">
        <v>33</v>
      </c>
      <c r="F15" s="295" t="str">
        <f>INDEX(A:A,COUNTA(A:A))</f>
        <v>23년 6월</v>
      </c>
      <c r="G15" s="155">
        <f t="shared" si="0"/>
        <v>19531</v>
      </c>
      <c r="H15" s="155">
        <f t="shared" si="1"/>
        <v>29815</v>
      </c>
      <c r="I15" s="291">
        <f t="shared" si="2"/>
        <v>13</v>
      </c>
    </row>
    <row r="16" spans="1:9" ht="18" thickBot="1">
      <c r="A16" s="282" t="s">
        <v>1166</v>
      </c>
      <c r="B16" s="281">
        <v>6884</v>
      </c>
      <c r="C16" s="281">
        <v>13762</v>
      </c>
      <c r="D16" s="283">
        <v>13</v>
      </c>
      <c r="F16" s="292" t="str">
        <f>INDEX(A:A,COUNTA(A:A)+1)</f>
        <v>23년 7월</v>
      </c>
      <c r="G16" s="293">
        <f t="shared" si="0"/>
        <v>22735</v>
      </c>
      <c r="H16" s="293">
        <f t="shared" si="1"/>
        <v>32832</v>
      </c>
      <c r="I16" s="294">
        <f t="shared" si="2"/>
        <v>11</v>
      </c>
    </row>
    <row r="17" spans="1:15">
      <c r="A17" s="282" t="s">
        <v>1167</v>
      </c>
      <c r="B17" s="281">
        <v>9910</v>
      </c>
      <c r="C17" s="281">
        <v>18578</v>
      </c>
      <c r="D17" s="283">
        <v>21</v>
      </c>
    </row>
    <row r="18" spans="1:15">
      <c r="A18" s="284" t="s">
        <v>1168</v>
      </c>
      <c r="B18" s="281">
        <v>11481</v>
      </c>
      <c r="C18" s="281">
        <v>18941</v>
      </c>
      <c r="D18" s="283">
        <v>10</v>
      </c>
    </row>
    <row r="19" spans="1:15">
      <c r="A19" s="284" t="s">
        <v>1329</v>
      </c>
      <c r="B19" s="281">
        <v>26190</v>
      </c>
      <c r="C19" s="281">
        <v>37241</v>
      </c>
      <c r="D19" s="283">
        <v>15</v>
      </c>
    </row>
    <row r="20" spans="1:15" ht="42" customHeight="1">
      <c r="A20" s="284" t="s">
        <v>1407</v>
      </c>
      <c r="B20" s="281">
        <v>19531</v>
      </c>
      <c r="C20" s="281">
        <v>29815</v>
      </c>
      <c r="D20" s="283">
        <v>13</v>
      </c>
      <c r="F20" s="401" t="str">
        <f>MONTH('7p(1)'!F17)&amp;"월 뉴스채널 집계"</f>
        <v>7월 뉴스채널 집계</v>
      </c>
      <c r="G20" s="401"/>
      <c r="K20" s="298"/>
      <c r="L20" s="298"/>
      <c r="N20" s="298"/>
      <c r="O20" s="298"/>
    </row>
    <row r="21" spans="1:15">
      <c r="A21" s="284" t="s">
        <v>2227</v>
      </c>
      <c r="B21" s="281">
        <v>22735</v>
      </c>
      <c r="C21" s="281">
        <v>32832</v>
      </c>
      <c r="D21" s="283">
        <v>11</v>
      </c>
      <c r="F21" s="348" t="s">
        <v>1394</v>
      </c>
      <c r="G21" s="349">
        <f>M27</f>
        <v>11</v>
      </c>
      <c r="K21" s="296"/>
      <c r="L21" s="339"/>
      <c r="N21" s="296"/>
      <c r="O21" s="297"/>
    </row>
    <row r="22" spans="1:15">
      <c r="A22" s="284"/>
      <c r="B22" s="281"/>
      <c r="C22" s="281"/>
      <c r="D22" s="283"/>
      <c r="F22" s="348" t="s">
        <v>1396</v>
      </c>
      <c r="G22" s="350">
        <f>K27</f>
        <v>22735</v>
      </c>
      <c r="K22" s="296"/>
      <c r="L22" s="297"/>
      <c r="N22" s="296"/>
      <c r="O22" s="297"/>
    </row>
    <row r="23" spans="1:15">
      <c r="A23" s="284"/>
      <c r="B23" s="281"/>
      <c r="C23" s="281"/>
      <c r="D23" s="283"/>
      <c r="F23" s="348" t="s">
        <v>1395</v>
      </c>
      <c r="G23" s="350">
        <f>L27</f>
        <v>32832</v>
      </c>
      <c r="K23" s="296"/>
      <c r="L23" s="297"/>
      <c r="N23" s="296"/>
      <c r="O23" s="297"/>
    </row>
    <row r="24" spans="1:15">
      <c r="A24" s="284"/>
      <c r="B24" s="281"/>
      <c r="C24" s="281"/>
      <c r="D24" s="283"/>
    </row>
    <row r="25" spans="1:15" ht="18" thickBot="1">
      <c r="A25" s="284"/>
      <c r="B25" s="281"/>
      <c r="C25" s="281"/>
      <c r="D25" s="283"/>
    </row>
    <row r="26" spans="1:15" ht="17.399999999999999" customHeight="1">
      <c r="A26" s="284"/>
      <c r="B26" s="281"/>
      <c r="C26" s="281"/>
      <c r="D26" s="283"/>
      <c r="J26" s="288" t="s">
        <v>1330</v>
      </c>
      <c r="K26" s="289" t="s">
        <v>1151</v>
      </c>
      <c r="L26" s="289" t="s">
        <v>1331</v>
      </c>
      <c r="M26" s="290" t="s">
        <v>1332</v>
      </c>
    </row>
    <row r="27" spans="1:15" ht="18" thickBot="1">
      <c r="A27" s="284"/>
      <c r="B27" s="281"/>
      <c r="C27" s="281"/>
      <c r="D27" s="283"/>
      <c r="J27" s="292" t="str">
        <f>TEXT('7p(1)'!F17,"yy")&amp;"년 "&amp;MONTH('7p(1)'!F17)&amp;"월"</f>
        <v>23년 7월</v>
      </c>
      <c r="K27" s="293">
        <f>SUM('7p(1)'!H17:H47)</f>
        <v>22735</v>
      </c>
      <c r="L27" s="293">
        <f>SUM('7p(1)'!K17:K47)</f>
        <v>32832</v>
      </c>
      <c r="M27" s="294">
        <f>'7p(1)'!H9</f>
        <v>11</v>
      </c>
    </row>
    <row r="28" spans="1:15">
      <c r="A28" s="284"/>
      <c r="B28" s="281"/>
      <c r="C28" s="281"/>
      <c r="D28" s="283"/>
    </row>
    <row r="29" spans="1:15">
      <c r="A29" s="284"/>
      <c r="B29" s="281"/>
      <c r="C29" s="281"/>
      <c r="D29" s="283"/>
      <c r="J29" t="str">
        <f>IF(J27=F16,"ㅇㅋ확인","J27:M27 A열에 값붙하시오")</f>
        <v>ㅇㅋ확인</v>
      </c>
    </row>
    <row r="30" spans="1:15">
      <c r="A30" s="284"/>
      <c r="B30" s="281"/>
      <c r="C30" s="281"/>
      <c r="D30" s="283"/>
    </row>
    <row r="31" spans="1:15">
      <c r="A31" s="284"/>
      <c r="B31" s="281"/>
      <c r="C31" s="281"/>
      <c r="D31" s="283"/>
    </row>
    <row r="32" spans="1:15">
      <c r="A32" s="284"/>
      <c r="B32" s="281"/>
      <c r="C32" s="281"/>
      <c r="D32" s="283"/>
    </row>
    <row r="33" spans="1:4">
      <c r="A33" s="284"/>
      <c r="B33" s="281"/>
      <c r="C33" s="281"/>
      <c r="D33" s="283"/>
    </row>
    <row r="34" spans="1:4">
      <c r="A34" s="284"/>
      <c r="B34" s="281"/>
      <c r="C34" s="281"/>
      <c r="D34" s="283"/>
    </row>
    <row r="35" spans="1:4">
      <c r="A35" s="284"/>
      <c r="B35" s="281"/>
      <c r="C35" s="281"/>
      <c r="D35" s="283"/>
    </row>
    <row r="36" spans="1:4">
      <c r="A36" s="284"/>
      <c r="B36" s="281"/>
      <c r="C36" s="281"/>
      <c r="D36" s="283"/>
    </row>
    <row r="37" spans="1:4" ht="18" thickBot="1">
      <c r="A37" s="285"/>
      <c r="B37" s="286"/>
      <c r="C37" s="286"/>
      <c r="D37" s="287"/>
    </row>
  </sheetData>
  <mergeCells count="1">
    <mergeCell ref="F20:G20"/>
  </mergeCells>
  <phoneticPr fontId="7" type="noConversion"/>
  <conditionalFormatting sqref="J29">
    <cfRule type="containsText" dxfId="29" priority="1" operator="containsText" text="J27:M27 A열에 값붙하시오">
      <formula>NOT(ISERROR(SEARCH("J27:M27 A열에 값붙하시오",J29)))</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9" tint="0.79998168889431442"/>
  </sheetPr>
  <dimension ref="A1:O20"/>
  <sheetViews>
    <sheetView zoomScale="85" zoomScaleNormal="85" workbookViewId="0">
      <selection activeCell="D33" sqref="D33"/>
    </sheetView>
  </sheetViews>
  <sheetFormatPr defaultRowHeight="17.399999999999999"/>
  <cols>
    <col min="2" max="2" width="33.69921875" customWidth="1"/>
    <col min="3" max="3" width="10.69921875" bestFit="1" customWidth="1"/>
    <col min="4" max="4" width="66.09765625" customWidth="1"/>
    <col min="7" max="7" width="12" bestFit="1" customWidth="1"/>
    <col min="9" max="9" width="10.19921875" bestFit="1" customWidth="1"/>
    <col min="10" max="10" width="10.69921875" bestFit="1" customWidth="1"/>
    <col min="11" max="11" width="9.59765625" bestFit="1" customWidth="1"/>
    <col min="13" max="13" width="27.69921875" bestFit="1" customWidth="1"/>
    <col min="14" max="15" width="18.8984375" customWidth="1"/>
  </cols>
  <sheetData>
    <row r="1" spans="1:15">
      <c r="A1" t="s">
        <v>1060</v>
      </c>
      <c r="B1" t="s">
        <v>1392</v>
      </c>
    </row>
    <row r="2" spans="1:15" ht="18" thickBot="1"/>
    <row r="3" spans="1:15" ht="19.2" customHeight="1">
      <c r="A3" s="448" t="s">
        <v>335</v>
      </c>
      <c r="B3" s="442" t="s">
        <v>393</v>
      </c>
      <c r="C3" s="442" t="s">
        <v>394</v>
      </c>
      <c r="D3" s="34" t="s">
        <v>395</v>
      </c>
      <c r="E3" s="450" t="s">
        <v>396</v>
      </c>
      <c r="F3" s="451"/>
      <c r="G3" s="442" t="s">
        <v>397</v>
      </c>
      <c r="H3" s="442" t="s">
        <v>398</v>
      </c>
      <c r="I3" s="442" t="s">
        <v>1401</v>
      </c>
      <c r="J3" s="442" t="s">
        <v>400</v>
      </c>
      <c r="K3" s="444" t="s">
        <v>401</v>
      </c>
      <c r="M3" s="110" t="s">
        <v>2338</v>
      </c>
      <c r="N3" s="110" t="s">
        <v>1069</v>
      </c>
      <c r="O3" s="110" t="s">
        <v>1070</v>
      </c>
    </row>
    <row r="4" spans="1:15" ht="25.2">
      <c r="A4" s="449"/>
      <c r="B4" s="443"/>
      <c r="C4" s="443"/>
      <c r="D4" s="35" t="s">
        <v>402</v>
      </c>
      <c r="E4" s="35" t="s">
        <v>403</v>
      </c>
      <c r="F4" s="35" t="s">
        <v>404</v>
      </c>
      <c r="G4" s="443"/>
      <c r="H4" s="443"/>
      <c r="I4" s="443"/>
      <c r="J4" s="443"/>
      <c r="K4" s="445"/>
      <c r="M4" s="235">
        <f>C16/G16*1000</f>
        <v>2432.0334108016036</v>
      </c>
      <c r="N4" s="235">
        <f>C16/H16</f>
        <v>2217.4994754966892</v>
      </c>
      <c r="O4" s="236">
        <f>H16/G16</f>
        <v>1.0967458787140691E-3</v>
      </c>
    </row>
    <row r="5" spans="1:15">
      <c r="A5" s="36">
        <v>1</v>
      </c>
      <c r="B5" s="237" t="s">
        <v>2340</v>
      </c>
      <c r="C5" s="358">
        <v>1395790.352</v>
      </c>
      <c r="D5" s="239" t="s">
        <v>2362</v>
      </c>
      <c r="E5" s="359" t="s">
        <v>2366</v>
      </c>
      <c r="F5" s="359" t="s">
        <v>2367</v>
      </c>
      <c r="G5" s="360">
        <v>248966</v>
      </c>
      <c r="H5" s="360">
        <v>339</v>
      </c>
      <c r="I5" s="388">
        <v>1.3616317087473792E-3</v>
      </c>
      <c r="J5" s="361">
        <v>5604.7520000000004</v>
      </c>
      <c r="K5" s="361">
        <v>4116.1920000000009</v>
      </c>
    </row>
    <row r="6" spans="1:15">
      <c r="A6" s="36">
        <v>2</v>
      </c>
      <c r="B6" s="237" t="s">
        <v>2340</v>
      </c>
      <c r="C6" s="358">
        <v>441390.4</v>
      </c>
      <c r="D6" s="239" t="s">
        <v>2364</v>
      </c>
      <c r="E6" s="359" t="s">
        <v>2366</v>
      </c>
      <c r="F6" s="359" t="s">
        <v>2368</v>
      </c>
      <c r="G6" s="360">
        <v>139294</v>
      </c>
      <c r="H6" s="360">
        <v>62</v>
      </c>
      <c r="I6" s="388">
        <v>4.4510172728186428E-4</v>
      </c>
      <c r="J6" s="361">
        <v>3171.2800000000007</v>
      </c>
      <c r="K6" s="361">
        <v>7119.2000000000007</v>
      </c>
    </row>
    <row r="7" spans="1:15">
      <c r="A7" s="36">
        <v>3</v>
      </c>
      <c r="B7" s="237" t="s">
        <v>2340</v>
      </c>
      <c r="C7" s="358">
        <v>5820916.8000000007</v>
      </c>
      <c r="D7" s="239" t="s">
        <v>1399</v>
      </c>
      <c r="E7" s="359" t="s">
        <v>2366</v>
      </c>
      <c r="F7" s="359" t="s">
        <v>2367</v>
      </c>
      <c r="G7" s="360">
        <v>4570393</v>
      </c>
      <c r="H7" s="360">
        <v>3748</v>
      </c>
      <c r="I7" s="388">
        <v>8.2006076939116618E-4</v>
      </c>
      <c r="J7" s="361">
        <v>1268.5120000000002</v>
      </c>
      <c r="K7" s="361">
        <v>1553.28</v>
      </c>
    </row>
    <row r="8" spans="1:15">
      <c r="A8" s="36">
        <v>4</v>
      </c>
      <c r="B8" s="237" t="s">
        <v>2340</v>
      </c>
      <c r="C8" s="358">
        <v>4057879.2800000003</v>
      </c>
      <c r="D8" s="239" t="s">
        <v>2335</v>
      </c>
      <c r="E8" s="359" t="s">
        <v>2369</v>
      </c>
      <c r="F8" s="359" t="s">
        <v>2367</v>
      </c>
      <c r="G8" s="360">
        <v>523465</v>
      </c>
      <c r="H8" s="360">
        <v>1183</v>
      </c>
      <c r="I8" s="388">
        <v>2.2599409702654429E-3</v>
      </c>
      <c r="J8" s="361">
        <v>7753.456000000001</v>
      </c>
      <c r="K8" s="361">
        <v>3430.1600000000003</v>
      </c>
    </row>
    <row r="9" spans="1:15">
      <c r="A9" s="36">
        <v>5</v>
      </c>
      <c r="B9" s="237" t="s">
        <v>2339</v>
      </c>
      <c r="C9" s="358">
        <v>419430</v>
      </c>
      <c r="D9" s="239" t="s">
        <v>2350</v>
      </c>
      <c r="E9" s="359" t="s">
        <v>2366</v>
      </c>
      <c r="F9" s="359" t="s">
        <v>2370</v>
      </c>
      <c r="G9" s="360">
        <v>5447</v>
      </c>
      <c r="H9" s="360">
        <v>211</v>
      </c>
      <c r="I9" s="388">
        <v>3.8739999999999997E-2</v>
      </c>
      <c r="J9" s="361">
        <v>71295.551999999996</v>
      </c>
      <c r="K9" s="361">
        <v>1838.048</v>
      </c>
    </row>
    <row r="10" spans="1:15">
      <c r="A10" s="36">
        <v>6</v>
      </c>
      <c r="B10" s="237" t="s">
        <v>2339</v>
      </c>
      <c r="C10" s="358">
        <v>419430</v>
      </c>
      <c r="D10" s="239" t="s">
        <v>2318</v>
      </c>
      <c r="E10" s="359" t="s">
        <v>2366</v>
      </c>
      <c r="F10" s="359" t="s">
        <v>2370</v>
      </c>
      <c r="G10" s="360">
        <v>3254</v>
      </c>
      <c r="H10" s="360">
        <v>176</v>
      </c>
      <c r="I10" s="388">
        <v>5.4089999999999999E-2</v>
      </c>
      <c r="J10" s="361">
        <v>119330.736</v>
      </c>
      <c r="K10" s="361">
        <v>2200.48</v>
      </c>
    </row>
    <row r="11" spans="1:15">
      <c r="A11" s="36">
        <v>7</v>
      </c>
      <c r="B11" s="237" t="s">
        <v>2339</v>
      </c>
      <c r="C11" s="358">
        <v>419430</v>
      </c>
      <c r="D11" s="239" t="s">
        <v>2342</v>
      </c>
      <c r="E11" s="359" t="s">
        <v>2366</v>
      </c>
      <c r="F11" s="359" t="s">
        <v>2370</v>
      </c>
      <c r="G11" s="360">
        <v>4992</v>
      </c>
      <c r="H11" s="360">
        <v>177</v>
      </c>
      <c r="I11" s="388">
        <v>3.5459999999999998E-2</v>
      </c>
      <c r="J11" s="361">
        <v>77793.440000000002</v>
      </c>
      <c r="K11" s="361">
        <v>2187.5360000000001</v>
      </c>
    </row>
    <row r="12" spans="1:15">
      <c r="A12" s="36">
        <v>8</v>
      </c>
      <c r="B12" s="238" t="s">
        <v>2339</v>
      </c>
      <c r="C12" s="358">
        <v>419430</v>
      </c>
      <c r="D12" s="240" t="s">
        <v>2318</v>
      </c>
      <c r="E12" s="359" t="s">
        <v>2371</v>
      </c>
      <c r="F12" s="359" t="s">
        <v>2367</v>
      </c>
      <c r="G12" s="360">
        <v>11390</v>
      </c>
      <c r="H12" s="360">
        <v>144</v>
      </c>
      <c r="I12" s="388">
        <v>1.264E-2</v>
      </c>
      <c r="J12" s="361">
        <v>35233.567999999999</v>
      </c>
      <c r="K12" s="361">
        <v>2782.96</v>
      </c>
      <c r="M12" s="120"/>
    </row>
    <row r="13" spans="1:15" hidden="1">
      <c r="A13" s="36">
        <v>9</v>
      </c>
      <c r="B13" s="238"/>
      <c r="C13" s="358"/>
      <c r="D13" s="240"/>
      <c r="E13" s="359"/>
      <c r="F13" s="359"/>
      <c r="G13" s="360"/>
      <c r="H13" s="360"/>
      <c r="I13" s="388"/>
      <c r="J13" s="361"/>
      <c r="K13" s="361"/>
    </row>
    <row r="14" spans="1:15" hidden="1">
      <c r="A14" s="36">
        <v>10</v>
      </c>
      <c r="B14" s="238"/>
      <c r="C14" s="358"/>
      <c r="D14" s="240"/>
      <c r="E14" s="359"/>
      <c r="F14" s="359"/>
      <c r="G14" s="360"/>
      <c r="H14" s="360"/>
      <c r="I14" s="388"/>
      <c r="J14" s="361"/>
      <c r="K14" s="361"/>
    </row>
    <row r="15" spans="1:15" hidden="1">
      <c r="A15" s="36">
        <v>11</v>
      </c>
      <c r="B15" s="238"/>
      <c r="C15" s="358" t="str">
        <f>IF('Follower Ad data'!O16="","",'Follower Ad data'!O16*'Follower Ad data'!$AZ$4)</f>
        <v/>
      </c>
      <c r="D15" s="240"/>
      <c r="E15" s="359" t="str">
        <f>IF('Follower Ad data'!AY16="","",TEXT('Follower Ad data'!AY16,"mm월 dd일"))</f>
        <v/>
      </c>
      <c r="F15" s="359" t="str">
        <f>IF('Follower Ad data'!AZ16="","",TEXT('Follower Ad data'!AZ16,"mm월 dd일"))</f>
        <v/>
      </c>
      <c r="G15" s="360" t="str">
        <f>IF('Follower Ad data'!S16="","",'Follower Ad data'!S16)</f>
        <v/>
      </c>
      <c r="H15" s="360" t="str">
        <f>IF('Follower Ad data'!T16="","",'Follower Ad data'!T16)</f>
        <v/>
      </c>
      <c r="I15" s="388" t="str">
        <f>IF('Follower Ad data'!AA16="","",'Follower Ad data'!AA16)</f>
        <v/>
      </c>
      <c r="J15" s="361" t="str">
        <f>IF('Ad_01 data'!V16="","",ROUND(('Ad_01 data'!V16*'Ad_01 data'!$CD$4),0))</f>
        <v/>
      </c>
      <c r="K15" s="361" t="str">
        <f>IF('Ad_01 data'!W16="","",ROUND(('Ad_01 data'!W16*'Ad_01 data'!$CD$4),0))</f>
        <v/>
      </c>
    </row>
    <row r="16" spans="1:15" ht="23.4" thickBot="1">
      <c r="A16" s="446" t="s">
        <v>405</v>
      </c>
      <c r="B16" s="447"/>
      <c r="C16" s="230">
        <f>SUM(C5:C15)</f>
        <v>13393696.832000002</v>
      </c>
      <c r="D16" s="109"/>
      <c r="E16" s="37"/>
      <c r="F16" s="37"/>
      <c r="G16" s="231">
        <f>SUM(G5:G15)</f>
        <v>5507201</v>
      </c>
      <c r="H16" s="232">
        <f>SUM(H5:H15)</f>
        <v>6040</v>
      </c>
      <c r="I16" s="233">
        <f>H16/G16</f>
        <v>1.0967458787140691E-3</v>
      </c>
      <c r="J16" s="230">
        <f>C16/G16*1000</f>
        <v>2432.0334108016036</v>
      </c>
      <c r="K16" s="234">
        <f>C16/H16</f>
        <v>2217.4994754966892</v>
      </c>
    </row>
    <row r="17" spans="3:4" ht="17.399999999999999" customHeight="1"/>
    <row r="19" spans="3:4" ht="25.2">
      <c r="D19" s="119" t="str">
        <f>"(전체 광고) 총 지출비용 "&amp;TEXT(C16,"\#,##0")&amp;" / 총 노출 "&amp;TEXT(G16, "#,###")&amp;" / 총 클릭 "&amp;TEXT(H16,"#,##0")&amp;" 명"</f>
        <v>(전체 광고) 총 지출비용 ₩13,393,697 / 총 노출 5,507,201 / 총 클릭 6,040 명</v>
      </c>
    </row>
    <row r="20" spans="3:4" ht="25.2">
      <c r="C20" s="400">
        <f>SUM(C8:C11)</f>
        <v>5316169.28</v>
      </c>
      <c r="D20" s="111"/>
    </row>
  </sheetData>
  <mergeCells count="10">
    <mergeCell ref="I3:I4"/>
    <mergeCell ref="J3:J4"/>
    <mergeCell ref="K3:K4"/>
    <mergeCell ref="A16:B16"/>
    <mergeCell ref="A3:A4"/>
    <mergeCell ref="B3:B4"/>
    <mergeCell ref="C3:C4"/>
    <mergeCell ref="E3:F3"/>
    <mergeCell ref="G3:G4"/>
    <mergeCell ref="H3:H4"/>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AA48"/>
  <sheetViews>
    <sheetView topLeftCell="J1" zoomScale="81" zoomScaleNormal="55" workbookViewId="0">
      <selection activeCell="W11" sqref="W11"/>
    </sheetView>
  </sheetViews>
  <sheetFormatPr defaultRowHeight="17.399999999999999"/>
  <cols>
    <col min="6" max="6" width="17.09765625" customWidth="1"/>
    <col min="7" max="7" width="8.69921875" customWidth="1"/>
    <col min="8" max="8" width="9" bestFit="1" customWidth="1"/>
    <col min="9" max="9" width="8.59765625" bestFit="1" customWidth="1"/>
    <col min="10" max="10" width="12.5" bestFit="1" customWidth="1"/>
    <col min="11" max="11" width="8.69921875" bestFit="1" customWidth="1"/>
    <col min="12" max="12" width="11.8984375" bestFit="1" customWidth="1"/>
    <col min="13" max="13" width="12.19921875" bestFit="1" customWidth="1"/>
    <col min="14" max="14" width="8.69921875" customWidth="1"/>
    <col min="15" max="15" width="69.5" customWidth="1"/>
    <col min="16" max="16" width="9.09765625" customWidth="1"/>
    <col min="19" max="19" width="11.69921875" bestFit="1" customWidth="1"/>
    <col min="20" max="20" width="11.8984375" bestFit="1" customWidth="1"/>
  </cols>
  <sheetData>
    <row r="1" spans="1:27" ht="18" thickBot="1"/>
    <row r="2" spans="1:27">
      <c r="B2" s="404" t="s">
        <v>0</v>
      </c>
      <c r="C2" s="405"/>
      <c r="D2" s="405"/>
      <c r="E2" s="405"/>
      <c r="F2" s="405"/>
      <c r="G2" s="405"/>
      <c r="H2" s="405"/>
      <c r="I2" s="405"/>
      <c r="J2" s="405"/>
      <c r="K2" s="405"/>
      <c r="L2" s="405"/>
      <c r="M2" s="405"/>
      <c r="N2" s="406"/>
      <c r="X2" s="318"/>
      <c r="Y2" s="319"/>
      <c r="Z2" s="319" t="s">
        <v>1201</v>
      </c>
      <c r="AA2" s="320" t="s">
        <v>1202</v>
      </c>
    </row>
    <row r="3" spans="1:27" ht="26.4" customHeight="1">
      <c r="B3" s="10"/>
      <c r="C3" s="407" t="str">
        <f>TEXT(MONTH(F17)-1,"#월")</f>
        <v>6월</v>
      </c>
      <c r="D3" s="408"/>
      <c r="E3" s="409"/>
      <c r="F3" s="407" t="str">
        <f>TEXT(MONTH(F17),"#월")</f>
        <v>7월</v>
      </c>
      <c r="G3" s="408"/>
      <c r="H3" s="409"/>
      <c r="I3" s="410" t="s">
        <v>1187</v>
      </c>
      <c r="J3" s="410"/>
      <c r="K3" s="410"/>
      <c r="L3" s="410" t="s">
        <v>1188</v>
      </c>
      <c r="M3" s="410"/>
      <c r="N3" s="411"/>
      <c r="X3" s="328" t="str">
        <f>C3</f>
        <v>6월</v>
      </c>
      <c r="Y3" s="321"/>
      <c r="Z3" s="321"/>
      <c r="AA3" s="322"/>
    </row>
    <row r="4" spans="1:27">
      <c r="B4" s="10" t="s">
        <v>1</v>
      </c>
      <c r="C4" s="333" t="s">
        <v>1190</v>
      </c>
      <c r="D4" s="333" t="s">
        <v>1192</v>
      </c>
      <c r="E4" s="333" t="s">
        <v>1194</v>
      </c>
      <c r="F4" s="333" t="s">
        <v>1195</v>
      </c>
      <c r="G4" s="333" t="s">
        <v>1192</v>
      </c>
      <c r="H4" s="333" t="s">
        <v>1196</v>
      </c>
      <c r="I4" s="333" t="s">
        <v>1189</v>
      </c>
      <c r="J4" s="333" t="s">
        <v>1191</v>
      </c>
      <c r="K4" s="333" t="s">
        <v>1193</v>
      </c>
      <c r="L4" s="333" t="s">
        <v>1189</v>
      </c>
      <c r="M4" s="333" t="s">
        <v>1191</v>
      </c>
      <c r="N4" s="334" t="s">
        <v>1193</v>
      </c>
      <c r="X4" s="323"/>
      <c r="Y4" s="321" t="s">
        <v>381</v>
      </c>
      <c r="Z4" s="329">
        <f>C5</f>
        <v>1118</v>
      </c>
      <c r="AA4" s="330">
        <f>D5</f>
        <v>6720</v>
      </c>
    </row>
    <row r="5" spans="1:27">
      <c r="A5" t="s">
        <v>1198</v>
      </c>
      <c r="B5" s="311" t="s">
        <v>2</v>
      </c>
      <c r="C5" s="303">
        <v>1118</v>
      </c>
      <c r="D5" s="303">
        <v>6720</v>
      </c>
      <c r="E5" s="303">
        <v>7838</v>
      </c>
      <c r="F5" s="304">
        <f>SUM('10p'!E:E)-SUMIFS('10p'!E:E,'10p'!H:H,"yes")</f>
        <v>459</v>
      </c>
      <c r="G5" s="304">
        <f>SUMIFS('10p'!E:E,'10p'!H:H,"yes")</f>
        <v>1686</v>
      </c>
      <c r="H5" s="304">
        <f>SUM('10p'!E:E)</f>
        <v>2145</v>
      </c>
      <c r="I5" s="305" t="str">
        <f>IF(F5-C5&gt;=0,TEXT(F5-C5,"+#,##0"),TEXT(F5-C5,"#,##0"))</f>
        <v>-659</v>
      </c>
      <c r="J5" s="305" t="str">
        <f t="shared" ref="J5:K9" si="0">IF(G5-D5&gt;=0,TEXT(G5-D5,"+#,##0"),TEXT(G5-D5,"#,##0"))</f>
        <v>-5,034</v>
      </c>
      <c r="K5" s="305" t="str">
        <f t="shared" si="0"/>
        <v>-5,693</v>
      </c>
      <c r="L5" s="306" t="str">
        <f t="shared" ref="L5:N9" si="1">IF((F5-C5)/C5&gt;=0,TEXT((F5-C5)/C5,"+0.00%"),TEXT((F5-C5)/C5,"0.00%"))</f>
        <v>-58.94%</v>
      </c>
      <c r="M5" s="306" t="str">
        <f t="shared" si="1"/>
        <v>-74.91%</v>
      </c>
      <c r="N5" s="306" t="str">
        <f t="shared" si="1"/>
        <v>-72.63%</v>
      </c>
      <c r="X5" s="323"/>
      <c r="Y5" s="321" t="s">
        <v>1158</v>
      </c>
      <c r="Z5" s="331">
        <f>C6</f>
        <v>2056</v>
      </c>
      <c r="AA5" s="332">
        <f>D6</f>
        <v>7793</v>
      </c>
    </row>
    <row r="6" spans="1:27">
      <c r="B6" s="311" t="s">
        <v>3</v>
      </c>
      <c r="C6" s="307">
        <v>2056</v>
      </c>
      <c r="D6" s="307">
        <v>7793</v>
      </c>
      <c r="E6" s="307">
        <v>9849</v>
      </c>
      <c r="F6" s="308">
        <f>SUM('10p'!F:F)-SUMIFS('10p'!F:F,'10p'!H:H,"yes")</f>
        <v>1131</v>
      </c>
      <c r="G6" s="304">
        <f>SUMIFS('10p'!F:F,'10p'!H:H,"yes")</f>
        <v>1981</v>
      </c>
      <c r="H6" s="308">
        <f>SUM('10p'!F:F)</f>
        <v>3112</v>
      </c>
      <c r="I6" s="305" t="str">
        <f>IF(F6-C6&gt;=0,TEXT(F6-C6,"+#,##0"),TEXT(F6-C6,"#,##0"))</f>
        <v>-925</v>
      </c>
      <c r="J6" s="305" t="str">
        <f t="shared" si="0"/>
        <v>-5,812</v>
      </c>
      <c r="K6" s="305" t="str">
        <f t="shared" si="0"/>
        <v>-6,737</v>
      </c>
      <c r="L6" s="306" t="str">
        <f t="shared" si="1"/>
        <v>-44.99%</v>
      </c>
      <c r="M6" s="306" t="str">
        <f t="shared" si="1"/>
        <v>-74.58%</v>
      </c>
      <c r="N6" s="306" t="str">
        <f t="shared" si="1"/>
        <v>-68.40%</v>
      </c>
      <c r="X6" s="323"/>
      <c r="Y6" s="321"/>
      <c r="Z6" s="321"/>
      <c r="AA6" s="322"/>
    </row>
    <row r="7" spans="1:27">
      <c r="B7" s="312" t="s">
        <v>389</v>
      </c>
      <c r="C7" s="309">
        <v>86</v>
      </c>
      <c r="D7" s="309">
        <v>6720</v>
      </c>
      <c r="E7" s="309">
        <v>559.9</v>
      </c>
      <c r="F7" s="310">
        <f>F5/F9</f>
        <v>45.9</v>
      </c>
      <c r="G7" s="310">
        <f>G5/G9</f>
        <v>1686</v>
      </c>
      <c r="H7" s="310">
        <f>AVERAGE('10p'!E:E)</f>
        <v>195</v>
      </c>
      <c r="I7" s="305" t="str">
        <f>IF(F7-C7&gt;=0,TEXT(F7-C7,"+#,##0"),TEXT(F7-C7,"#,##0"))</f>
        <v>-40</v>
      </c>
      <c r="J7" s="305" t="str">
        <f t="shared" si="0"/>
        <v>-5,034</v>
      </c>
      <c r="K7" s="305" t="str">
        <f t="shared" si="0"/>
        <v>-365</v>
      </c>
      <c r="L7" s="306" t="str">
        <f t="shared" si="1"/>
        <v>-46.63%</v>
      </c>
      <c r="M7" s="306" t="str">
        <f t="shared" si="1"/>
        <v>-74.91%</v>
      </c>
      <c r="N7" s="306" t="str">
        <f t="shared" si="1"/>
        <v>-65.17%</v>
      </c>
      <c r="X7" s="328" t="str">
        <f>F3</f>
        <v>7월</v>
      </c>
      <c r="Y7" s="321"/>
      <c r="Z7" s="321"/>
      <c r="AA7" s="322"/>
    </row>
    <row r="8" spans="1:27">
      <c r="B8" s="312" t="s">
        <v>390</v>
      </c>
      <c r="C8" s="309">
        <v>158.19999999999999</v>
      </c>
      <c r="D8" s="309">
        <v>7793</v>
      </c>
      <c r="E8" s="309">
        <v>703.5</v>
      </c>
      <c r="F8" s="310">
        <f>F6/F9</f>
        <v>113.1</v>
      </c>
      <c r="G8" s="310">
        <f>G6/G9</f>
        <v>1981</v>
      </c>
      <c r="H8" s="310">
        <f>AVERAGE('10p'!F:F)</f>
        <v>282.90909090909093</v>
      </c>
      <c r="I8" s="305" t="str">
        <f>IF(F8-C8&gt;=0,TEXT(F8-C8,"+#,##0"),TEXT(F8-C8,"#,##0"))</f>
        <v>-45</v>
      </c>
      <c r="J8" s="305" t="str">
        <f t="shared" si="0"/>
        <v>-5,812</v>
      </c>
      <c r="K8" s="305" t="str">
        <f t="shared" si="0"/>
        <v>-421</v>
      </c>
      <c r="L8" s="306" t="str">
        <f t="shared" si="1"/>
        <v>-28.51%</v>
      </c>
      <c r="M8" s="306" t="str">
        <f t="shared" si="1"/>
        <v>-74.58%</v>
      </c>
      <c r="N8" s="306" t="str">
        <f t="shared" si="1"/>
        <v>-59.79%</v>
      </c>
      <c r="X8" s="323"/>
      <c r="Y8" s="321" t="s">
        <v>1199</v>
      </c>
      <c r="Z8" s="329">
        <f>F5</f>
        <v>459</v>
      </c>
      <c r="AA8" s="330">
        <f>G5</f>
        <v>1686</v>
      </c>
    </row>
    <row r="9" spans="1:27" ht="27" thickBot="1">
      <c r="B9" s="313" t="s">
        <v>4</v>
      </c>
      <c r="C9" s="314">
        <v>13</v>
      </c>
      <c r="D9" s="314">
        <v>1</v>
      </c>
      <c r="E9" s="314">
        <v>14</v>
      </c>
      <c r="F9" s="317">
        <f>H9-G9</f>
        <v>10</v>
      </c>
      <c r="G9" s="224">
        <f>COUNTIF('10p'!H3:H40,"yes")</f>
        <v>1</v>
      </c>
      <c r="H9" s="317">
        <f>SUM(P17:P47)-P48</f>
        <v>11</v>
      </c>
      <c r="I9" s="315" t="str">
        <f>IF(F9-C9&gt;=0,TEXT(F9-C9,"+#,##0"),TEXT(F9-C9,"#,##0"))</f>
        <v>-3</v>
      </c>
      <c r="J9" s="315" t="str">
        <f t="shared" si="0"/>
        <v>+0</v>
      </c>
      <c r="K9" s="315" t="str">
        <f t="shared" si="0"/>
        <v>-3</v>
      </c>
      <c r="L9" s="316" t="str">
        <f t="shared" si="1"/>
        <v>-23.08%</v>
      </c>
      <c r="M9" s="316" t="str">
        <f t="shared" si="1"/>
        <v>+0.00%</v>
      </c>
      <c r="N9" s="316" t="str">
        <f t="shared" si="1"/>
        <v>-21.43%</v>
      </c>
      <c r="X9" s="323"/>
      <c r="Y9" s="321" t="s">
        <v>1200</v>
      </c>
      <c r="Z9" s="331">
        <f>F6</f>
        <v>1131</v>
      </c>
      <c r="AA9" s="330">
        <f>G6</f>
        <v>1981</v>
      </c>
    </row>
    <row r="10" spans="1:27" ht="21.6" customHeight="1" thickBot="1">
      <c r="B10" s="338" t="s">
        <v>1204</v>
      </c>
      <c r="E10" s="154">
        <f>E5/'6p'!G15</f>
        <v>0.40131073677743073</v>
      </c>
      <c r="H10" s="154">
        <f>H5/'6p'!G16</f>
        <v>9.434792170661975E-2</v>
      </c>
      <c r="X10" s="324"/>
      <c r="Y10" s="325" t="s">
        <v>1203</v>
      </c>
      <c r="Z10" s="326">
        <v>0</v>
      </c>
      <c r="AA10" s="327">
        <v>0</v>
      </c>
    </row>
    <row r="11" spans="1:27" ht="21.6" customHeight="1">
      <c r="B11" s="338" t="s">
        <v>1205</v>
      </c>
      <c r="E11" s="154">
        <f>E6/'6p'!H15</f>
        <v>0.33033707865168538</v>
      </c>
      <c r="H11" s="154">
        <f>H6/'6p'!H16</f>
        <v>9.4785575048732945E-2</v>
      </c>
      <c r="S11" s="72"/>
      <c r="T11" s="72"/>
    </row>
    <row r="12" spans="1:27" ht="21.6" customHeight="1">
      <c r="A12" t="s">
        <v>1197</v>
      </c>
      <c r="B12" s="65" t="s">
        <v>484</v>
      </c>
      <c r="C12" s="131"/>
      <c r="D12" s="131"/>
      <c r="E12" s="131">
        <v>28235</v>
      </c>
      <c r="F12" s="301"/>
      <c r="G12" s="301"/>
      <c r="H12" s="153">
        <f>SUM('14p impression table(optional)'!E4:E8)</f>
        <v>32683</v>
      </c>
      <c r="I12" s="301"/>
      <c r="J12" s="301"/>
      <c r="K12" s="153">
        <f>H12-E12</f>
        <v>4448</v>
      </c>
      <c r="S12" s="72"/>
      <c r="T12" s="72"/>
    </row>
    <row r="13" spans="1:27" ht="21.6" customHeight="1">
      <c r="B13" s="65" t="s">
        <v>485</v>
      </c>
      <c r="C13" s="132"/>
      <c r="D13" s="132"/>
      <c r="E13" s="132">
        <v>2.6045958070127256E-2</v>
      </c>
      <c r="F13" s="8"/>
      <c r="G13" s="8"/>
      <c r="H13" s="154">
        <f>'14p'!L38</f>
        <v>6.9376628823053649E-2</v>
      </c>
      <c r="S13" s="72"/>
      <c r="T13" s="72"/>
    </row>
    <row r="14" spans="1:27">
      <c r="F14" s="73"/>
      <c r="G14" s="8"/>
    </row>
    <row r="15" spans="1:27">
      <c r="F15" s="412" t="s">
        <v>12</v>
      </c>
      <c r="G15" s="412"/>
      <c r="H15" s="413" t="s">
        <v>13</v>
      </c>
      <c r="I15" s="413"/>
      <c r="J15" s="413"/>
      <c r="K15" s="413"/>
      <c r="L15" s="413"/>
      <c r="M15" s="413"/>
      <c r="N15" s="413"/>
      <c r="O15" s="413"/>
      <c r="S15" s="156" t="str">
        <f>IF(L5&gt;0,"UV "&amp;TEXT(L5,"0.00%")&amp;" 증가","UV "&amp;TEXT(L5,"0.00%")&amp;" 감소")</f>
        <v>UV -58.94% 증가</v>
      </c>
    </row>
    <row r="16" spans="1:27" ht="18" thickBot="1">
      <c r="F16" s="412"/>
      <c r="G16" s="412"/>
      <c r="H16" s="4" t="s">
        <v>14</v>
      </c>
      <c r="I16" s="4" t="s">
        <v>15</v>
      </c>
      <c r="J16" s="4" t="s">
        <v>16</v>
      </c>
      <c r="K16" s="4" t="s">
        <v>17</v>
      </c>
      <c r="L16" s="4" t="s">
        <v>18</v>
      </c>
      <c r="M16" s="5" t="s">
        <v>19</v>
      </c>
      <c r="N16" s="5" t="s">
        <v>20</v>
      </c>
      <c r="O16" s="4" t="s">
        <v>21</v>
      </c>
      <c r="S16" s="156" t="str">
        <f>IF(L6&gt;0,"PV "&amp;TEXT(L6,"0.00%")&amp;" 증가","PV "&amp;TEXT(L6,"0.00%")&amp;" 감소")</f>
        <v>PV -44.99% 증가</v>
      </c>
    </row>
    <row r="17" spans="1:27" ht="19.2">
      <c r="A17" s="382" t="str">
        <f>IF(ISNUMBER(F5)=FALSE,"위 표의 #N/A는 7p data 수치 넣으면 집계됨",IF(ISNUMBER(G7)=FALSE,"기사 리스트 시트 D열에 GDN 표시하시오","ㅇㅋ"))</f>
        <v>ㅇㅋ</v>
      </c>
      <c r="F17" s="97">
        <v>45108</v>
      </c>
      <c r="G17" s="98" t="s">
        <v>8</v>
      </c>
      <c r="H17" s="98">
        <v>662</v>
      </c>
      <c r="I17" s="98">
        <v>80</v>
      </c>
      <c r="J17" s="98">
        <v>582</v>
      </c>
      <c r="K17" s="98">
        <v>806</v>
      </c>
      <c r="L17" s="99">
        <v>128</v>
      </c>
      <c r="M17" s="100">
        <v>678</v>
      </c>
      <c r="N17" s="101">
        <v>224.59982094897046</v>
      </c>
      <c r="O17" s="102" t="s">
        <v>382</v>
      </c>
      <c r="P17" s="6">
        <f>IF(O17="-",0,((LEN(O17)-LEN(SUBSTITUTE(O17,CHAR(10),""))))/2+1)</f>
        <v>0</v>
      </c>
      <c r="S17" s="156" t="str">
        <f>IF(L7&gt;0,"UV 평균 "&amp;TEXT(L7,"0.00%")&amp;" 증가","UV 평균 "&amp;TEXT(L7,"0.00%")&amp;" 감소")</f>
        <v>UV 평균 -46.63% 증가</v>
      </c>
      <c r="X17" s="318"/>
      <c r="Y17" s="319"/>
      <c r="Z17" s="319" t="s">
        <v>1149</v>
      </c>
      <c r="AA17" s="320" t="s">
        <v>1192</v>
      </c>
    </row>
    <row r="18" spans="1:27">
      <c r="A18" s="342" t="s">
        <v>1562</v>
      </c>
      <c r="B18" s="389"/>
      <c r="C18" s="389"/>
      <c r="D18" s="389"/>
      <c r="F18" s="97">
        <v>45109</v>
      </c>
      <c r="G18" s="98" t="s">
        <v>9</v>
      </c>
      <c r="H18" s="98">
        <v>573</v>
      </c>
      <c r="I18" s="98">
        <v>55</v>
      </c>
      <c r="J18" s="98">
        <v>518</v>
      </c>
      <c r="K18" s="98">
        <v>681</v>
      </c>
      <c r="L18" s="99">
        <v>75</v>
      </c>
      <c r="M18" s="100">
        <v>606</v>
      </c>
      <c r="N18" s="101">
        <v>224.91144901610019</v>
      </c>
      <c r="O18" s="102" t="s">
        <v>382</v>
      </c>
      <c r="P18" s="6">
        <f t="shared" ref="P18:P47" si="2">IF(O18="-",0,((LEN(O18)-LEN(SUBSTITUTE(O18,CHAR(10),""))))/2+1)</f>
        <v>0</v>
      </c>
      <c r="S18" s="156" t="str">
        <f>IF(L8&gt;0,"PV 평균 "&amp;TEXT(L8,"0.00%")&amp;" 증가","PV 평균 "&amp;TEXT(L8,"0.00%")&amp;" 감소")</f>
        <v>PV 평균 -28.51% 증가</v>
      </c>
      <c r="X18" s="328" t="str">
        <f>C3</f>
        <v>6월</v>
      </c>
      <c r="Y18" s="321" t="s">
        <v>381</v>
      </c>
      <c r="Z18" s="329">
        <f>C7</f>
        <v>86</v>
      </c>
      <c r="AA18" s="330">
        <f>D7</f>
        <v>6720</v>
      </c>
    </row>
    <row r="19" spans="1:27" ht="34.799999999999997">
      <c r="A19" s="342" t="s">
        <v>1567</v>
      </c>
      <c r="B19" s="389"/>
      <c r="C19" s="389"/>
      <c r="D19" s="389"/>
      <c r="F19" s="97">
        <v>45110</v>
      </c>
      <c r="G19" s="98" t="s">
        <v>10</v>
      </c>
      <c r="H19" s="98">
        <v>936</v>
      </c>
      <c r="I19" s="98">
        <v>254</v>
      </c>
      <c r="J19" s="98">
        <v>682</v>
      </c>
      <c r="K19" s="98">
        <v>1585</v>
      </c>
      <c r="L19" s="99">
        <v>728</v>
      </c>
      <c r="M19" s="100">
        <v>857</v>
      </c>
      <c r="N19" s="101">
        <v>225.54691689008044</v>
      </c>
      <c r="O19" s="102" t="s">
        <v>1587</v>
      </c>
      <c r="P19" s="6">
        <f t="shared" si="2"/>
        <v>1</v>
      </c>
      <c r="X19" s="323"/>
      <c r="Y19" s="321" t="s">
        <v>1158</v>
      </c>
      <c r="Z19" s="331">
        <f>C8</f>
        <v>158.19999999999999</v>
      </c>
      <c r="AA19" s="330">
        <f>D8</f>
        <v>7793</v>
      </c>
    </row>
    <row r="20" spans="1:27">
      <c r="F20" s="97">
        <v>45111</v>
      </c>
      <c r="G20" s="98" t="s">
        <v>11</v>
      </c>
      <c r="H20" s="98">
        <v>936</v>
      </c>
      <c r="I20" s="98">
        <v>252</v>
      </c>
      <c r="J20" s="98">
        <v>684</v>
      </c>
      <c r="K20" s="98">
        <v>1464</v>
      </c>
      <c r="L20" s="99">
        <v>654</v>
      </c>
      <c r="M20" s="100">
        <v>810</v>
      </c>
      <c r="N20" s="101">
        <v>226.18125000000001</v>
      </c>
      <c r="O20" s="102" t="s">
        <v>382</v>
      </c>
      <c r="P20" s="6">
        <f t="shared" si="2"/>
        <v>0</v>
      </c>
      <c r="S20" s="268" t="str">
        <f>C3 &amp;"UV 총합"</f>
        <v>6월UV 총합</v>
      </c>
      <c r="T20" s="268" t="str">
        <f>F3&amp;" UV 총합"</f>
        <v>7월 UV 총합</v>
      </c>
      <c r="X20" s="328" t="str">
        <f>F3</f>
        <v>7월</v>
      </c>
      <c r="Y20" s="321" t="s">
        <v>381</v>
      </c>
      <c r="Z20" s="329">
        <f>F7</f>
        <v>45.9</v>
      </c>
      <c r="AA20" s="330">
        <f>G7</f>
        <v>1686</v>
      </c>
    </row>
    <row r="21" spans="1:27" ht="18" thickBot="1">
      <c r="F21" s="97">
        <v>45112</v>
      </c>
      <c r="G21" s="98" t="s">
        <v>5</v>
      </c>
      <c r="H21" s="98">
        <v>919</v>
      </c>
      <c r="I21" s="98">
        <v>208</v>
      </c>
      <c r="J21" s="98">
        <v>711</v>
      </c>
      <c r="K21" s="98">
        <v>1356</v>
      </c>
      <c r="L21" s="99">
        <v>537</v>
      </c>
      <c r="M21" s="100">
        <v>819</v>
      </c>
      <c r="N21" s="101">
        <v>226.79928635147189</v>
      </c>
      <c r="O21" s="102" t="s">
        <v>1588</v>
      </c>
      <c r="P21" s="6">
        <f t="shared" si="2"/>
        <v>1</v>
      </c>
      <c r="S21" s="281">
        <v>26190</v>
      </c>
      <c r="T21" s="155">
        <f>SUM($H$17:$H$47)</f>
        <v>22735</v>
      </c>
      <c r="X21" s="324"/>
      <c r="Y21" s="326" t="s">
        <v>1158</v>
      </c>
      <c r="Z21" s="336">
        <f>F8</f>
        <v>113.1</v>
      </c>
      <c r="AA21" s="337">
        <f>G8</f>
        <v>1981</v>
      </c>
    </row>
    <row r="22" spans="1:27">
      <c r="F22" s="97">
        <v>45113</v>
      </c>
      <c r="G22" s="98" t="s">
        <v>6</v>
      </c>
      <c r="H22" s="98">
        <v>840</v>
      </c>
      <c r="I22" s="98">
        <v>232</v>
      </c>
      <c r="J22" s="98">
        <v>608</v>
      </c>
      <c r="K22" s="98">
        <v>1120</v>
      </c>
      <c r="L22" s="99">
        <v>430</v>
      </c>
      <c r="M22" s="100">
        <v>690</v>
      </c>
      <c r="N22" s="101">
        <v>227.3458110516934</v>
      </c>
      <c r="O22" s="102" t="s">
        <v>1589</v>
      </c>
      <c r="P22" s="6">
        <f t="shared" si="2"/>
        <v>1</v>
      </c>
      <c r="S22" s="268" t="str">
        <f>C3&amp;" PV 총합"</f>
        <v>6월 PV 총합</v>
      </c>
      <c r="T22" s="268" t="str">
        <f>F3&amp;" PV 총합"</f>
        <v>7월 PV 총합</v>
      </c>
    </row>
    <row r="23" spans="1:27">
      <c r="F23" s="97">
        <v>45114</v>
      </c>
      <c r="G23" s="98" t="s">
        <v>7</v>
      </c>
      <c r="H23" s="98">
        <v>900</v>
      </c>
      <c r="I23" s="98">
        <v>234</v>
      </c>
      <c r="J23" s="98">
        <v>666</v>
      </c>
      <c r="K23" s="98">
        <v>1270</v>
      </c>
      <c r="L23" s="99">
        <v>496</v>
      </c>
      <c r="M23" s="100">
        <v>774</v>
      </c>
      <c r="N23" s="101">
        <v>227.94479073909173</v>
      </c>
      <c r="O23" s="102" t="s">
        <v>382</v>
      </c>
      <c r="P23" s="6">
        <f t="shared" si="2"/>
        <v>0</v>
      </c>
      <c r="S23" s="281">
        <v>37241</v>
      </c>
      <c r="T23" s="155">
        <f>SUM($K$17:$K$47)</f>
        <v>32832</v>
      </c>
    </row>
    <row r="24" spans="1:27">
      <c r="F24" s="97">
        <v>45115</v>
      </c>
      <c r="G24" s="98" t="s">
        <v>8</v>
      </c>
      <c r="H24" s="98">
        <v>722</v>
      </c>
      <c r="I24" s="98">
        <v>70</v>
      </c>
      <c r="J24" s="98">
        <v>652</v>
      </c>
      <c r="K24" s="98">
        <v>878</v>
      </c>
      <c r="L24" s="99">
        <v>141</v>
      </c>
      <c r="M24" s="100">
        <v>737</v>
      </c>
      <c r="N24" s="101">
        <v>228.38434163701066</v>
      </c>
      <c r="O24" s="102" t="s">
        <v>382</v>
      </c>
      <c r="P24" s="6">
        <f t="shared" si="2"/>
        <v>0</v>
      </c>
      <c r="S24" s="8"/>
    </row>
    <row r="25" spans="1:27">
      <c r="F25" s="97">
        <v>45116</v>
      </c>
      <c r="G25" s="98" t="s">
        <v>9</v>
      </c>
      <c r="H25" s="98">
        <v>806</v>
      </c>
      <c r="I25" s="98">
        <v>50</v>
      </c>
      <c r="J25" s="98">
        <v>756</v>
      </c>
      <c r="K25" s="98">
        <v>950</v>
      </c>
      <c r="L25" s="99">
        <v>67</v>
      </c>
      <c r="M25" s="100">
        <v>883</v>
      </c>
      <c r="N25" s="101">
        <v>228.89777777777778</v>
      </c>
      <c r="O25" s="102" t="s">
        <v>382</v>
      </c>
      <c r="P25" s="6">
        <f t="shared" si="2"/>
        <v>0</v>
      </c>
      <c r="S25" s="8"/>
      <c r="T25" s="403" t="s">
        <v>1156</v>
      </c>
      <c r="U25" s="403"/>
      <c r="Y25" s="335"/>
    </row>
    <row r="26" spans="1:27">
      <c r="F26" s="97">
        <v>45117</v>
      </c>
      <c r="G26" s="98" t="s">
        <v>10</v>
      </c>
      <c r="H26" s="98">
        <v>972</v>
      </c>
      <c r="I26" s="98">
        <v>248</v>
      </c>
      <c r="J26" s="98">
        <v>724</v>
      </c>
      <c r="K26" s="98">
        <v>1449</v>
      </c>
      <c r="L26" s="99">
        <v>593</v>
      </c>
      <c r="M26" s="100">
        <v>856</v>
      </c>
      <c r="N26" s="101">
        <v>229.55772646536411</v>
      </c>
      <c r="O26" s="102" t="s">
        <v>382</v>
      </c>
      <c r="P26" s="6">
        <f t="shared" si="2"/>
        <v>0</v>
      </c>
      <c r="S26" t="s">
        <v>1584</v>
      </c>
      <c r="T26" s="402" t="str">
        <f>IF(AND(VALUE($H$9)=VALUE('7p data (2)'!$O$2),VALUE($H$9)=MAX('기사 리스트'!$G:$G)), "네, 모두 일치합니다", "틀렸음, 다시 확인")</f>
        <v>네, 모두 일치합니다</v>
      </c>
      <c r="U26" s="402"/>
    </row>
    <row r="27" spans="1:27">
      <c r="F27" s="97">
        <v>45118</v>
      </c>
      <c r="G27" s="98" t="s">
        <v>11</v>
      </c>
      <c r="H27" s="98">
        <v>1057</v>
      </c>
      <c r="I27" s="98">
        <v>289</v>
      </c>
      <c r="J27" s="98">
        <v>768</v>
      </c>
      <c r="K27" s="98">
        <v>1567</v>
      </c>
      <c r="L27" s="99">
        <v>664</v>
      </c>
      <c r="M27" s="100">
        <v>903</v>
      </c>
      <c r="N27" s="101">
        <v>230.29192546583852</v>
      </c>
      <c r="O27" s="102" t="s">
        <v>1590</v>
      </c>
      <c r="P27" s="6">
        <f t="shared" si="2"/>
        <v>1</v>
      </c>
    </row>
    <row r="28" spans="1:27">
      <c r="F28" s="97">
        <v>45119</v>
      </c>
      <c r="G28" s="98" t="s">
        <v>5</v>
      </c>
      <c r="H28" s="98">
        <v>1046</v>
      </c>
      <c r="I28" s="98">
        <v>294</v>
      </c>
      <c r="J28" s="98">
        <v>752</v>
      </c>
      <c r="K28" s="98">
        <v>1565</v>
      </c>
      <c r="L28" s="99">
        <v>680</v>
      </c>
      <c r="M28" s="100">
        <v>885</v>
      </c>
      <c r="N28" s="101">
        <v>231.01507092198582</v>
      </c>
      <c r="O28" s="102" t="s">
        <v>382</v>
      </c>
      <c r="P28" s="6">
        <f t="shared" si="2"/>
        <v>0</v>
      </c>
    </row>
    <row r="29" spans="1:27">
      <c r="F29" s="97">
        <v>45120</v>
      </c>
      <c r="G29" s="98" t="s">
        <v>6</v>
      </c>
      <c r="H29" s="98">
        <v>881</v>
      </c>
      <c r="I29" s="98">
        <v>266</v>
      </c>
      <c r="J29" s="98">
        <v>615</v>
      </c>
      <c r="K29" s="98">
        <v>1181</v>
      </c>
      <c r="L29" s="99">
        <v>469</v>
      </c>
      <c r="M29" s="100">
        <v>712</v>
      </c>
      <c r="N29" s="101">
        <v>231.59078830823736</v>
      </c>
      <c r="O29" s="102" t="s">
        <v>382</v>
      </c>
      <c r="P29" s="6">
        <f t="shared" si="2"/>
        <v>0</v>
      </c>
    </row>
    <row r="30" spans="1:27">
      <c r="F30" s="97">
        <v>45121</v>
      </c>
      <c r="G30" s="98" t="s">
        <v>7</v>
      </c>
      <c r="H30" s="98">
        <v>882</v>
      </c>
      <c r="I30" s="98">
        <v>241</v>
      </c>
      <c r="J30" s="98">
        <v>641</v>
      </c>
      <c r="K30" s="98">
        <v>1215</v>
      </c>
      <c r="L30" s="99">
        <v>452</v>
      </c>
      <c r="M30" s="100">
        <v>763</v>
      </c>
      <c r="N30" s="101">
        <v>232.16637168141594</v>
      </c>
      <c r="O30" s="102" t="s">
        <v>382</v>
      </c>
      <c r="P30" s="6">
        <f t="shared" si="2"/>
        <v>0</v>
      </c>
    </row>
    <row r="31" spans="1:27">
      <c r="F31" s="97">
        <v>45122</v>
      </c>
      <c r="G31" s="98" t="s">
        <v>8</v>
      </c>
      <c r="H31" s="98">
        <v>680</v>
      </c>
      <c r="I31" s="98">
        <v>57</v>
      </c>
      <c r="J31" s="98">
        <v>623</v>
      </c>
      <c r="K31" s="98">
        <v>1056</v>
      </c>
      <c r="L31" s="99">
        <v>74</v>
      </c>
      <c r="M31" s="100">
        <v>982</v>
      </c>
      <c r="N31" s="101">
        <v>232.56233421750665</v>
      </c>
      <c r="O31" s="102" t="s">
        <v>382</v>
      </c>
      <c r="P31" s="6">
        <f t="shared" si="2"/>
        <v>0</v>
      </c>
    </row>
    <row r="32" spans="1:27">
      <c r="F32" s="103">
        <v>45123</v>
      </c>
      <c r="G32" s="104" t="s">
        <v>9</v>
      </c>
      <c r="H32" s="104">
        <v>704</v>
      </c>
      <c r="I32" s="104">
        <v>54</v>
      </c>
      <c r="J32" s="104">
        <v>650</v>
      </c>
      <c r="K32" s="104">
        <v>833</v>
      </c>
      <c r="L32" s="105">
        <v>98</v>
      </c>
      <c r="M32" s="106">
        <v>735</v>
      </c>
      <c r="N32" s="107">
        <v>232.97879858657245</v>
      </c>
      <c r="O32" s="108" t="s">
        <v>382</v>
      </c>
      <c r="P32" s="6">
        <f t="shared" si="2"/>
        <v>0</v>
      </c>
    </row>
    <row r="33" spans="6:16" ht="34.799999999999997">
      <c r="F33" s="103">
        <v>45124</v>
      </c>
      <c r="G33" s="104" t="s">
        <v>10</v>
      </c>
      <c r="H33" s="104">
        <v>966</v>
      </c>
      <c r="I33" s="104">
        <v>214</v>
      </c>
      <c r="J33" s="104">
        <v>752</v>
      </c>
      <c r="K33" s="104">
        <v>1345</v>
      </c>
      <c r="L33" s="105">
        <v>435</v>
      </c>
      <c r="M33" s="106">
        <v>910</v>
      </c>
      <c r="N33" s="107">
        <v>233.62577228596646</v>
      </c>
      <c r="O33" s="108" t="s">
        <v>1591</v>
      </c>
      <c r="P33" s="6">
        <f t="shared" si="2"/>
        <v>1</v>
      </c>
    </row>
    <row r="34" spans="6:16">
      <c r="F34" s="103">
        <v>45125</v>
      </c>
      <c r="G34" s="104" t="s">
        <v>11</v>
      </c>
      <c r="H34" s="104">
        <v>588</v>
      </c>
      <c r="I34" s="104">
        <v>250</v>
      </c>
      <c r="J34" s="104">
        <v>338</v>
      </c>
      <c r="K34" s="104">
        <v>852</v>
      </c>
      <c r="L34" s="105">
        <v>471</v>
      </c>
      <c r="M34" s="106">
        <v>381</v>
      </c>
      <c r="N34" s="107">
        <v>233.93827160493828</v>
      </c>
      <c r="O34" s="108" t="s">
        <v>1592</v>
      </c>
      <c r="P34" s="6">
        <f t="shared" si="2"/>
        <v>1</v>
      </c>
    </row>
    <row r="35" spans="6:16">
      <c r="F35" s="103">
        <v>45126</v>
      </c>
      <c r="G35" s="104" t="s">
        <v>5</v>
      </c>
      <c r="H35" s="104">
        <v>476</v>
      </c>
      <c r="I35" s="104">
        <v>214</v>
      </c>
      <c r="J35" s="104">
        <v>262</v>
      </c>
      <c r="K35" s="104">
        <v>701</v>
      </c>
      <c r="L35" s="105">
        <v>404</v>
      </c>
      <c r="M35" s="106">
        <v>297</v>
      </c>
      <c r="N35" s="107">
        <v>234.15154185022027</v>
      </c>
      <c r="O35" s="108" t="s">
        <v>382</v>
      </c>
      <c r="P35" s="6">
        <f t="shared" si="2"/>
        <v>0</v>
      </c>
    </row>
    <row r="36" spans="6:16">
      <c r="F36" s="103">
        <v>45127</v>
      </c>
      <c r="G36" s="104" t="s">
        <v>6</v>
      </c>
      <c r="H36" s="104">
        <v>469</v>
      </c>
      <c r="I36" s="104">
        <v>250</v>
      </c>
      <c r="J36" s="104">
        <v>219</v>
      </c>
      <c r="K36" s="104">
        <v>839</v>
      </c>
      <c r="L36" s="105">
        <v>592</v>
      </c>
      <c r="M36" s="106">
        <v>247</v>
      </c>
      <c r="N36" s="107">
        <v>234.35827464788733</v>
      </c>
      <c r="O36" s="108" t="s">
        <v>1593</v>
      </c>
      <c r="P36" s="6">
        <f t="shared" si="2"/>
        <v>1</v>
      </c>
    </row>
    <row r="37" spans="6:16" ht="34.799999999999997">
      <c r="F37" s="103">
        <v>45128</v>
      </c>
      <c r="G37" s="104" t="s">
        <v>7</v>
      </c>
      <c r="H37" s="104">
        <v>454</v>
      </c>
      <c r="I37" s="104">
        <v>234</v>
      </c>
      <c r="J37" s="104">
        <v>220</v>
      </c>
      <c r="K37" s="104">
        <v>742</v>
      </c>
      <c r="L37" s="105">
        <v>462</v>
      </c>
      <c r="M37" s="106">
        <v>280</v>
      </c>
      <c r="N37" s="107">
        <v>234.55145118733509</v>
      </c>
      <c r="O37" s="108" t="s">
        <v>1594</v>
      </c>
      <c r="P37" s="6">
        <f t="shared" si="2"/>
        <v>1</v>
      </c>
    </row>
    <row r="38" spans="6:16">
      <c r="F38" s="103">
        <v>45129</v>
      </c>
      <c r="G38" s="104" t="s">
        <v>8</v>
      </c>
      <c r="H38" s="104">
        <v>275</v>
      </c>
      <c r="I38" s="104">
        <v>85</v>
      </c>
      <c r="J38" s="104">
        <v>190</v>
      </c>
      <c r="K38" s="104">
        <v>371</v>
      </c>
      <c r="L38" s="105">
        <v>139</v>
      </c>
      <c r="M38" s="106">
        <v>232</v>
      </c>
      <c r="N38" s="107">
        <v>234.58699472759227</v>
      </c>
      <c r="O38" s="108" t="s">
        <v>382</v>
      </c>
      <c r="P38" s="6">
        <f t="shared" si="2"/>
        <v>0</v>
      </c>
    </row>
    <row r="39" spans="6:16">
      <c r="F39" s="103">
        <v>45130</v>
      </c>
      <c r="G39" s="104" t="s">
        <v>9</v>
      </c>
      <c r="H39" s="104">
        <v>208</v>
      </c>
      <c r="I39" s="104">
        <v>35</v>
      </c>
      <c r="J39" s="104">
        <v>173</v>
      </c>
      <c r="K39" s="104">
        <v>254</v>
      </c>
      <c r="L39" s="105">
        <v>41</v>
      </c>
      <c r="M39" s="106">
        <v>213</v>
      </c>
      <c r="N39" s="107">
        <v>234.56365232660229</v>
      </c>
      <c r="O39" s="108" t="s">
        <v>382</v>
      </c>
      <c r="P39" s="6">
        <f t="shared" si="2"/>
        <v>0</v>
      </c>
    </row>
    <row r="40" spans="6:16">
      <c r="F40" s="103">
        <v>45131</v>
      </c>
      <c r="G40" s="104" t="s">
        <v>10</v>
      </c>
      <c r="H40" s="104">
        <v>361</v>
      </c>
      <c r="I40" s="104">
        <v>217</v>
      </c>
      <c r="J40" s="104">
        <v>144</v>
      </c>
      <c r="K40" s="104">
        <v>937</v>
      </c>
      <c r="L40" s="105">
        <v>757</v>
      </c>
      <c r="M40" s="106">
        <v>180</v>
      </c>
      <c r="N40" s="107">
        <v>234.67456140350876</v>
      </c>
      <c r="O40" s="108" t="s">
        <v>382</v>
      </c>
      <c r="P40" s="6">
        <f t="shared" si="2"/>
        <v>0</v>
      </c>
    </row>
    <row r="41" spans="6:16">
      <c r="F41" s="103">
        <v>45132</v>
      </c>
      <c r="G41" s="104" t="s">
        <v>11</v>
      </c>
      <c r="H41" s="104">
        <v>454</v>
      </c>
      <c r="I41" s="104">
        <v>304</v>
      </c>
      <c r="J41" s="104">
        <v>150</v>
      </c>
      <c r="K41" s="104">
        <v>983</v>
      </c>
      <c r="L41" s="105">
        <v>752</v>
      </c>
      <c r="M41" s="106">
        <v>231</v>
      </c>
      <c r="N41" s="107">
        <v>234.86678352322525</v>
      </c>
      <c r="O41" s="108" t="s">
        <v>382</v>
      </c>
      <c r="P41" s="6">
        <f t="shared" si="2"/>
        <v>0</v>
      </c>
    </row>
    <row r="42" spans="6:16" ht="52.2">
      <c r="F42" s="103">
        <v>45133</v>
      </c>
      <c r="G42" s="104" t="s">
        <v>5</v>
      </c>
      <c r="H42" s="104">
        <v>523</v>
      </c>
      <c r="I42" s="104">
        <v>291</v>
      </c>
      <c r="J42" s="104">
        <v>232</v>
      </c>
      <c r="K42" s="104">
        <v>954</v>
      </c>
      <c r="L42" s="105">
        <v>687</v>
      </c>
      <c r="M42" s="106">
        <v>267</v>
      </c>
      <c r="N42" s="107">
        <v>235.11908931698775</v>
      </c>
      <c r="O42" s="108" t="s">
        <v>2214</v>
      </c>
      <c r="P42" s="6">
        <f t="shared" si="2"/>
        <v>2</v>
      </c>
    </row>
    <row r="43" spans="6:16">
      <c r="F43" s="103">
        <v>45134</v>
      </c>
      <c r="G43" s="104" t="s">
        <v>6</v>
      </c>
      <c r="H43" s="104">
        <v>782</v>
      </c>
      <c r="I43" s="104">
        <v>256</v>
      </c>
      <c r="J43" s="104">
        <v>526</v>
      </c>
      <c r="K43" s="104">
        <v>1039</v>
      </c>
      <c r="L43" s="105">
        <v>426</v>
      </c>
      <c r="M43" s="106">
        <v>613</v>
      </c>
      <c r="N43" s="107">
        <v>235.59755030621173</v>
      </c>
      <c r="O43" s="108" t="s">
        <v>382</v>
      </c>
      <c r="P43" s="6">
        <f t="shared" si="2"/>
        <v>0</v>
      </c>
    </row>
    <row r="44" spans="6:16" ht="34.799999999999997">
      <c r="F44" s="103">
        <v>45135</v>
      </c>
      <c r="G44" s="104" t="s">
        <v>7</v>
      </c>
      <c r="H44" s="104">
        <v>900</v>
      </c>
      <c r="I44" s="104">
        <v>263</v>
      </c>
      <c r="J44" s="104">
        <v>637</v>
      </c>
      <c r="K44" s="104">
        <v>1379</v>
      </c>
      <c r="L44" s="105">
        <v>667</v>
      </c>
      <c r="M44" s="106">
        <v>712</v>
      </c>
      <c r="N44" s="107">
        <v>236.17832167832168</v>
      </c>
      <c r="O44" s="108" t="s">
        <v>1595</v>
      </c>
      <c r="P44" s="6">
        <f t="shared" si="2"/>
        <v>1</v>
      </c>
    </row>
    <row r="45" spans="6:16">
      <c r="F45" s="103">
        <v>45136</v>
      </c>
      <c r="G45" s="104" t="s">
        <v>8</v>
      </c>
      <c r="H45" s="104">
        <v>1027</v>
      </c>
      <c r="I45" s="104">
        <v>94</v>
      </c>
      <c r="J45" s="104">
        <v>933</v>
      </c>
      <c r="K45" s="104">
        <v>1260</v>
      </c>
      <c r="L45" s="105">
        <v>193</v>
      </c>
      <c r="M45" s="106">
        <v>1067</v>
      </c>
      <c r="N45" s="107">
        <v>236.86899563318778</v>
      </c>
      <c r="O45" s="108" t="s">
        <v>382</v>
      </c>
      <c r="P45" s="6">
        <f t="shared" si="2"/>
        <v>0</v>
      </c>
    </row>
    <row r="46" spans="6:16">
      <c r="F46" s="103">
        <v>45137</v>
      </c>
      <c r="G46" s="104" t="s">
        <v>9</v>
      </c>
      <c r="H46" s="104">
        <v>733</v>
      </c>
      <c r="I46" s="104">
        <v>52</v>
      </c>
      <c r="J46" s="104">
        <v>681</v>
      </c>
      <c r="K46" s="104">
        <v>839</v>
      </c>
      <c r="L46" s="105">
        <v>77</v>
      </c>
      <c r="M46" s="106">
        <v>762</v>
      </c>
      <c r="N46" s="107">
        <v>237.3019197207679</v>
      </c>
      <c r="O46" s="108" t="s">
        <v>382</v>
      </c>
      <c r="P46" s="6">
        <f t="shared" si="2"/>
        <v>0</v>
      </c>
    </row>
    <row r="47" spans="6:16">
      <c r="F47" s="103">
        <v>45138</v>
      </c>
      <c r="G47" s="104" t="s">
        <v>10</v>
      </c>
      <c r="H47" s="104">
        <v>1003</v>
      </c>
      <c r="I47" s="104">
        <v>266</v>
      </c>
      <c r="J47" s="104">
        <v>737</v>
      </c>
      <c r="K47" s="104">
        <v>1361</v>
      </c>
      <c r="L47" s="105">
        <v>544</v>
      </c>
      <c r="M47" s="106">
        <v>817</v>
      </c>
      <c r="N47" s="107">
        <v>237.96948561464691</v>
      </c>
      <c r="O47" s="108" t="s">
        <v>382</v>
      </c>
      <c r="P47" s="6">
        <f t="shared" si="2"/>
        <v>0</v>
      </c>
    </row>
    <row r="48" spans="6:16">
      <c r="P48" s="6">
        <f>COUNTIF(O17:O47,"")</f>
        <v>0</v>
      </c>
    </row>
  </sheetData>
  <mergeCells count="9">
    <mergeCell ref="T26:U26"/>
    <mergeCell ref="T25:U25"/>
    <mergeCell ref="B2:N2"/>
    <mergeCell ref="C3:E3"/>
    <mergeCell ref="F3:H3"/>
    <mergeCell ref="I3:K3"/>
    <mergeCell ref="L3:N3"/>
    <mergeCell ref="F15:G16"/>
    <mergeCell ref="H15:O15"/>
  </mergeCells>
  <phoneticPr fontId="7" type="noConversion"/>
  <conditionalFormatting sqref="A17">
    <cfRule type="containsText" dxfId="28" priority="1" operator="containsText" text="기사 리스트 시트 D열에 GDN 표시하시오">
      <formula>NOT(ISERROR(SEARCH("기사 리스트 시트 D열에 GDN 표시하시오",A17)))</formula>
    </cfRule>
    <cfRule type="containsText" dxfId="27" priority="2" operator="containsText" text="7p data">
      <formula>NOT(ISERROR(SEARCH("7p data",A17)))</formula>
    </cfRule>
  </conditionalFormatting>
  <conditionalFormatting sqref="B17:E17">
    <cfRule type="containsText" dxfId="26" priority="3" operator="containsText" text="7p data">
      <formula>NOT(ISERROR(SEARCH("7p data",B17)))</formula>
    </cfRule>
  </conditionalFormatting>
  <conditionalFormatting sqref="I5:N9">
    <cfRule type="cellIs" dxfId="24" priority="13" operator="equal">
      <formula>0</formula>
    </cfRule>
    <cfRule type="cellIs" dxfId="23" priority="14" operator="greaterThan">
      <formula>0</formula>
    </cfRule>
  </conditionalFormatting>
  <conditionalFormatting sqref="S15:S18">
    <cfRule type="containsText" dxfId="22" priority="10" operator="containsText" text="감소">
      <formula>NOT(ISERROR(SEARCH("감소",S15)))</formula>
    </cfRule>
    <cfRule type="containsText" dxfId="21" priority="11" operator="containsText" text="증가">
      <formula>NOT(ISERROR(SEARCH("증가",S15)))</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2" operator="containsText" id="{8362B41B-BB7C-44F3-85FD-E5AC861BFE3E}">
            <xm:f>NOT(ISERROR(SEARCH("-",I5)))</xm:f>
            <xm:f>"-"</xm:f>
            <x14:dxf>
              <font>
                <color rgb="FF0070C0"/>
              </font>
            </x14:dxf>
          </x14:cfRule>
          <xm:sqref>I5:N9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V2516"/>
  <sheetViews>
    <sheetView zoomScale="70" zoomScaleNormal="70" workbookViewId="0">
      <selection activeCell="A3" sqref="A3"/>
    </sheetView>
  </sheetViews>
  <sheetFormatPr defaultRowHeight="17.399999999999999"/>
  <cols>
    <col min="1" max="1" width="52" style="18" customWidth="1"/>
    <col min="2" max="5" width="8.69921875" style="18"/>
    <col min="14" max="14" width="11.19921875" style="83" bestFit="1" customWidth="1"/>
    <col min="21" max="22" width="11.69921875" customWidth="1"/>
  </cols>
  <sheetData>
    <row r="1" spans="1:22">
      <c r="A1" s="18" t="s">
        <v>489</v>
      </c>
      <c r="B1" s="18" t="s">
        <v>490</v>
      </c>
      <c r="C1" s="18" t="s">
        <v>491</v>
      </c>
      <c r="D1" s="18" t="s">
        <v>492</v>
      </c>
      <c r="E1" s="18" t="s">
        <v>493</v>
      </c>
      <c r="F1" t="s">
        <v>379</v>
      </c>
      <c r="G1" t="s">
        <v>328</v>
      </c>
      <c r="H1" t="s">
        <v>1185</v>
      </c>
      <c r="I1" t="s">
        <v>448</v>
      </c>
      <c r="J1" t="s">
        <v>449</v>
      </c>
      <c r="K1" t="s">
        <v>450</v>
      </c>
      <c r="L1" t="s">
        <v>451</v>
      </c>
      <c r="N1" s="83" t="s">
        <v>1037</v>
      </c>
      <c r="O1" t="s">
        <v>380</v>
      </c>
      <c r="U1" s="362" t="s">
        <v>1402</v>
      </c>
      <c r="V1" s="363" t="s">
        <v>1403</v>
      </c>
    </row>
    <row r="2" spans="1:22" ht="18" thickBot="1">
      <c r="A2" s="18" t="s">
        <v>1439</v>
      </c>
      <c r="B2" s="18">
        <v>10352</v>
      </c>
      <c r="C2" s="18">
        <v>9073</v>
      </c>
      <c r="D2" s="28">
        <v>196.98457223001404</v>
      </c>
      <c r="E2" s="18">
        <v>8953</v>
      </c>
      <c r="F2" t="str">
        <f t="shared" ref="F2:F65" si="0">IF(AND(LEFT(A2,17)="/global/archives/",ISNUMBER(_xlfn.NUMBERVALUE(MID(A2,18,1))),ISERROR(FIND("ckattempt",A2)),ISERROR(FIND("preview",A2))),"기사임","")</f>
        <v>기사임</v>
      </c>
      <c r="G2" t="str">
        <f>IF(F2="기사임",IFERROR(IF((VLOOKUP(CONCATENATE("http://skinnonews.com",A2),'기사 리스트'!C:E,3,FALSE))&gt;='7p(1)'!$F$17,"O",""),""),"")</f>
        <v/>
      </c>
      <c r="H2" t="str">
        <f>IFERROR(IF(VLOOKUP(CONCATENATE("http://skinnonews.com"&amp;A2),'기사 리스트'!C:D,2,FALSE)="yes","yes",""),"")</f>
        <v/>
      </c>
      <c r="I2" t="str">
        <f>IFERROR(IF(G2="O",B2/(EOMONTH('7p(1)'!$F$17,0)-(VLOOKUP(CONCATENATE("http://skinnonews.com",A2),'기사 리스트'!C:E,3,FALSE))+1),""),"")</f>
        <v/>
      </c>
      <c r="J2" t="str">
        <f>IFERROR(IF(G2="O",E2/(EOMONTH('7p(1)'!$F$17,0)-(VLOOKUP(CONCATENATE("http://skinnonews.com",A2),'기사 리스트'!C:E,3,FALSE))+1),""),"")</f>
        <v/>
      </c>
      <c r="K2" t="str">
        <f t="shared" ref="K2:L5" si="1">IFERROR(_xlfn.RANK.EQ(I2,I:I,0),"")</f>
        <v/>
      </c>
      <c r="L2" t="str">
        <f t="shared" si="1"/>
        <v/>
      </c>
      <c r="N2" s="83">
        <f>IFERROR(VLOOKUP("http://skinnonews.com"&amp;A2,'기사 리스트'!C:E,3,FALSE),"")</f>
        <v>45100</v>
      </c>
      <c r="O2">
        <f>COUNTIF(G:G,"O")</f>
        <v>11</v>
      </c>
      <c r="S2" t="str">
        <f>IFERROR(IF(G3="O",(INDEX('기사 리스트'!B:B,MATCH("http://skinnonews.com"&amp;A2,'기사 리스트'!C:C,0))),""),"")</f>
        <v/>
      </c>
      <c r="U2" s="364">
        <f>SUMIF(F:F,"기사임",B:B)</f>
        <v>24497</v>
      </c>
      <c r="V2" s="294">
        <f>SUMIF(F:F,"기사임",E:E)</f>
        <v>19239</v>
      </c>
    </row>
    <row r="3" spans="1:22">
      <c r="A3" s="18" t="s">
        <v>1436</v>
      </c>
      <c r="B3" s="18">
        <v>3299</v>
      </c>
      <c r="C3" s="18">
        <v>2902</v>
      </c>
      <c r="D3" s="28">
        <v>239.8606356968215</v>
      </c>
      <c r="E3" s="18">
        <v>2891</v>
      </c>
      <c r="F3" t="str">
        <f t="shared" si="0"/>
        <v>기사임</v>
      </c>
      <c r="G3" t="str">
        <f>IF(F3="기사임",IFERROR(IF((VLOOKUP(CONCATENATE("http://skinnonews.com",A3),'기사 리스트'!C:E,3,FALSE))&gt;='7p(1)'!$F$17,"O",""),""),"")</f>
        <v/>
      </c>
      <c r="H3" t="str">
        <f>IFERROR(IF(VLOOKUP(CONCATENATE("http://skinnonews.com"&amp;A3),'기사 리스트'!C:D,2,FALSE)="yes","yes",""),"")</f>
        <v>yes</v>
      </c>
      <c r="I3" t="str">
        <f>IFERROR(IF(G3="O",B3/(EOMONTH('7p(1)'!$F$17,0)-(VLOOKUP(CONCATENATE("http://skinnonews.com",A3),'기사 리스트'!C:E,3,FALSE))+1),""),"")</f>
        <v/>
      </c>
      <c r="J3" t="str">
        <f>IFERROR(IF(G3="O",E3/(EOMONTH('7p(1)'!$F$17,0)-(VLOOKUP(CONCATENATE("http://skinnonews.com",A3),'기사 리스트'!C:E,3,FALSE))+1),""),"")</f>
        <v/>
      </c>
      <c r="K3" t="str">
        <f t="shared" si="1"/>
        <v/>
      </c>
      <c r="L3" t="str">
        <f t="shared" si="1"/>
        <v/>
      </c>
      <c r="N3" s="83">
        <f>IFERROR(VLOOKUP("http://skinnonews.com"&amp;A3,'기사 리스트'!C:E,3,FALSE),"")</f>
        <v>45086</v>
      </c>
      <c r="S3" t="str">
        <f>IFERROR(IF(G3="O",(INDEX('기사 리스트'!B:B,MATCH("http://skinnonews.com"&amp;A3,'기사 리스트'!C:C,0))),""),"")</f>
        <v/>
      </c>
      <c r="U3" s="362" t="s">
        <v>1404</v>
      </c>
      <c r="V3" s="363" t="s">
        <v>1405</v>
      </c>
    </row>
    <row r="4" spans="1:22" ht="18" thickBot="1">
      <c r="A4" s="18" t="s">
        <v>494</v>
      </c>
      <c r="B4" s="18">
        <v>2564</v>
      </c>
      <c r="C4" s="18">
        <v>1426</v>
      </c>
      <c r="D4" s="28">
        <v>85.754890678941308</v>
      </c>
      <c r="E4" s="18">
        <v>1186</v>
      </c>
      <c r="F4" t="str">
        <f t="shared" si="0"/>
        <v/>
      </c>
      <c r="G4" t="str">
        <f>IF(F4="기사임",IFERROR(IF((VLOOKUP(CONCATENATE("http://skinnonews.com",A4),'기사 리스트'!C:E,3,FALSE))&gt;='7p(1)'!$F$17,"O",""),""),"")</f>
        <v/>
      </c>
      <c r="H4" t="str">
        <f>IFERROR(IF(VLOOKUP(CONCATENATE("http://skinnonews.com"&amp;A4),'기사 리스트'!C:D,2,FALSE)="yes","yes",""),"")</f>
        <v/>
      </c>
      <c r="I4" t="str">
        <f>IFERROR(IF(G4="O",B4/(EOMONTH('7p(1)'!$F$17,0)-(VLOOKUP(CONCATENATE("http://skinnonews.com",A4),'기사 리스트'!C:E,3,FALSE))+1),""),"")</f>
        <v/>
      </c>
      <c r="J4" t="str">
        <f>IFERROR(IF(G4="O",E4/(EOMONTH('7p(1)'!$F$17,0)-(VLOOKUP(CONCATENATE("http://skinnonews.com",A4),'기사 리스트'!C:E,3,FALSE))+1),""),"")</f>
        <v/>
      </c>
      <c r="K4" t="str">
        <f t="shared" si="1"/>
        <v/>
      </c>
      <c r="L4" t="str">
        <f t="shared" si="1"/>
        <v/>
      </c>
      <c r="N4" s="83" t="str">
        <f>IFERROR(VLOOKUP("http://skinnonews.com"&amp;A4,'기사 리스트'!C:E,3,FALSE),"")</f>
        <v/>
      </c>
      <c r="Q4" t="s">
        <v>1035</v>
      </c>
      <c r="R4">
        <f>AVERAGE(I:I)</f>
        <v>39.069823993491703</v>
      </c>
      <c r="S4" t="str">
        <f>IFERROR(IF(G4="O",(INDEX('기사 리스트'!B:B,MATCH("http://skinnonews.com"&amp;A4,'기사 리스트'!C:C,0))),""),"")</f>
        <v/>
      </c>
      <c r="U4" s="364">
        <f>'7p(1)'!H6</f>
        <v>3112</v>
      </c>
      <c r="V4" s="294">
        <f>'7p(1)'!H5</f>
        <v>2145</v>
      </c>
    </row>
    <row r="5" spans="1:22" ht="18" thickBot="1">
      <c r="A5" s="18" t="s">
        <v>1596</v>
      </c>
      <c r="B5" s="18">
        <v>1981</v>
      </c>
      <c r="C5" s="18">
        <v>1749</v>
      </c>
      <c r="D5" s="28">
        <v>222.86170212765958</v>
      </c>
      <c r="E5" s="18">
        <v>1686</v>
      </c>
      <c r="F5" t="str">
        <f t="shared" si="0"/>
        <v>기사임</v>
      </c>
      <c r="G5" t="str">
        <f>IF(F5="기사임",IFERROR(IF((VLOOKUP(CONCATENATE("http://skinnonews.com",A5),'기사 리스트'!C:E,3,FALSE))&gt;='7p(1)'!$F$17,"O",""),""),"")</f>
        <v>O</v>
      </c>
      <c r="H5" t="str">
        <f>IFERROR(IF(VLOOKUP(CONCATENATE("http://skinnonews.com"&amp;A5),'기사 리스트'!C:D,2,FALSE)="yes","yes",""),"")</f>
        <v>yes</v>
      </c>
      <c r="I5">
        <f>IFERROR(IF(G5="O",B5/(EOMONTH('7p(1)'!$F$17,0)-(VLOOKUP(CONCATENATE("http://skinnonews.com",A5),'기사 리스트'!C:E,3,FALSE))+1),""),"")</f>
        <v>330.16666666666669</v>
      </c>
      <c r="J5">
        <f>IFERROR(IF(G5="O",E5/(EOMONTH('7p(1)'!$F$17,0)-(VLOOKUP(CONCATENATE("http://skinnonews.com",A5),'기사 리스트'!C:E,3,FALSE))+1),""),"")</f>
        <v>281</v>
      </c>
      <c r="K5">
        <f t="shared" si="1"/>
        <v>1</v>
      </c>
      <c r="L5">
        <f t="shared" si="1"/>
        <v>1</v>
      </c>
      <c r="N5" s="83">
        <f>IFERROR(VLOOKUP("http://skinnonews.com"&amp;A5,'기사 리스트'!C:E,3,FALSE),"")</f>
        <v>45133</v>
      </c>
      <c r="Q5" t="s">
        <v>1036</v>
      </c>
      <c r="R5">
        <f>AVERAGE(J:J)</f>
        <v>29.488828320176278</v>
      </c>
      <c r="S5" t="str">
        <f>IFERROR(IF(G5="O",(INDEX('기사 리스트'!B:B,MATCH("http://skinnonews.com"&amp;A5,'기사 리스트'!C:C,0))),""),"")</f>
        <v xml:space="preserve">SK On opens Battery Safety Evaluation Center </v>
      </c>
      <c r="U5" s="365">
        <f>U4/U2</f>
        <v>0.12703596358737804</v>
      </c>
      <c r="V5" s="366">
        <f>V4/V2</f>
        <v>0.11149228130360206</v>
      </c>
    </row>
    <row r="6" spans="1:22">
      <c r="A6" s="18" t="s">
        <v>1245</v>
      </c>
      <c r="B6" s="18">
        <v>1440</v>
      </c>
      <c r="C6" s="18">
        <v>1333</v>
      </c>
      <c r="D6" s="28">
        <v>212.234375</v>
      </c>
      <c r="E6" s="18">
        <v>1320</v>
      </c>
      <c r="F6" t="str">
        <f t="shared" si="0"/>
        <v>기사임</v>
      </c>
      <c r="G6" t="str">
        <f>IF(F6="기사임",IFERROR(IF((VLOOKUP(CONCATENATE("http://skinnonews.com",A6),'기사 리스트'!C:E,3,FALSE))&gt;='7p(1)'!$F$17,"O",""),""),"")</f>
        <v/>
      </c>
      <c r="H6" t="str">
        <f>IFERROR(IF(VLOOKUP(CONCATENATE("http://skinnonews.com"&amp;A6),'기사 리스트'!C:D,2,FALSE)="yes","yes",""),"")</f>
        <v/>
      </c>
      <c r="I6" t="str">
        <f>IFERROR(IF(G6="O",B6/(EOMONTH('7p(1)'!$F$17,0)-(VLOOKUP(CONCATENATE("http://skinnonews.com",A6),'기사 리스트'!C:E,3,FALSE))+1),""),"")</f>
        <v/>
      </c>
      <c r="J6" t="str">
        <f>IFERROR(IF(G6="O",E6/(EOMONTH('7p(1)'!$F$17,0)-(VLOOKUP(CONCATENATE("http://skinnonews.com",A6),'기사 리스트'!C:E,3,FALSE))+1),""),"")</f>
        <v/>
      </c>
      <c r="K6" t="str">
        <f t="shared" ref="K6:K69" si="2">IFERROR(_xlfn.RANK.EQ(I6,I:I,0),"")</f>
        <v/>
      </c>
      <c r="L6" t="str">
        <f t="shared" ref="L6:L69" si="3">IFERROR(_xlfn.RANK.EQ(J6,J:J,0),"")</f>
        <v/>
      </c>
      <c r="N6" s="83">
        <f>IFERROR(VLOOKUP("http://skinnonews.com"&amp;A6,'기사 리스트'!C:E,3,FALSE),"")</f>
        <v>45057</v>
      </c>
      <c r="S6" t="str">
        <f>IFERROR(IF(G6="O",(INDEX('기사 리스트'!B:B,MATCH("http://skinnonews.com"&amp;A6,'기사 리스트'!C:C,0))),""),"")</f>
        <v/>
      </c>
    </row>
    <row r="7" spans="1:22">
      <c r="A7" s="18" t="s">
        <v>496</v>
      </c>
      <c r="B7" s="18">
        <v>566</v>
      </c>
      <c r="C7" s="18">
        <v>528</v>
      </c>
      <c r="D7" s="28">
        <v>356.87341772151899</v>
      </c>
      <c r="E7" s="18">
        <v>512</v>
      </c>
      <c r="F7" t="str">
        <f t="shared" si="0"/>
        <v>기사임</v>
      </c>
      <c r="G7" t="str">
        <f>IF(F7="기사임",IFERROR(IF((VLOOKUP(CONCATENATE("http://skinnonews.com",A7),'기사 리스트'!C:E,3,FALSE))&gt;='7p(1)'!$F$17,"O",""),""),"")</f>
        <v/>
      </c>
      <c r="H7" t="str">
        <f>IFERROR(IF(VLOOKUP(CONCATENATE("http://skinnonews.com"&amp;A7),'기사 리스트'!C:D,2,FALSE)="yes","yes",""),"")</f>
        <v/>
      </c>
      <c r="I7" t="str">
        <f>IFERROR(IF(G7="O",B7/(EOMONTH('7p(1)'!$F$17,0)-(VLOOKUP(CONCATENATE("http://skinnonews.com",A7),'기사 리스트'!C:E,3,FALSE))+1),""),"")</f>
        <v/>
      </c>
      <c r="J7" t="str">
        <f>IFERROR(IF(G7="O",E7/(EOMONTH('7p(1)'!$F$17,0)-(VLOOKUP(CONCATENATE("http://skinnonews.com",A7),'기사 리스트'!C:E,3,FALSE))+1),""),"")</f>
        <v/>
      </c>
      <c r="K7" t="str">
        <f t="shared" si="2"/>
        <v/>
      </c>
      <c r="L7" t="str">
        <f t="shared" si="3"/>
        <v/>
      </c>
      <c r="N7" s="83">
        <f>IFERROR(VLOOKUP("http://skinnonews.com"&amp;A7,'기사 리스트'!C:E,3,FALSE),"")</f>
        <v>44467</v>
      </c>
      <c r="S7" t="str">
        <f>IFERROR(IF(G7="O",(INDEX('기사 리스트'!B:B,MATCH("http://skinnonews.com"&amp;A7,'기사 리스트'!C:C,0))),""),"")</f>
        <v/>
      </c>
    </row>
    <row r="8" spans="1:22">
      <c r="A8" s="18" t="s">
        <v>498</v>
      </c>
      <c r="B8" s="18">
        <v>495</v>
      </c>
      <c r="C8" s="18">
        <v>405</v>
      </c>
      <c r="D8" s="28">
        <v>115.17171717171718</v>
      </c>
      <c r="E8" s="18">
        <v>273</v>
      </c>
      <c r="F8" t="str">
        <f t="shared" si="0"/>
        <v/>
      </c>
      <c r="G8" t="str">
        <f>IF(F8="기사임",IFERROR(IF((VLOOKUP(CONCATENATE("http://skinnonews.com",A8),'기사 리스트'!C:E,3,FALSE))&gt;='7p(1)'!$F$17,"O",""),""),"")</f>
        <v/>
      </c>
      <c r="H8" t="str">
        <f>IFERROR(IF(VLOOKUP(CONCATENATE("http://skinnonews.com"&amp;A8),'기사 리스트'!C:D,2,FALSE)="yes","yes",""),"")</f>
        <v/>
      </c>
      <c r="I8" t="str">
        <f>IFERROR(IF(G8="O",B8/(EOMONTH('7p(1)'!$F$17,0)-(VLOOKUP(CONCATENATE("http://skinnonews.com",A8),'기사 리스트'!C:E,3,FALSE))+1),""),"")</f>
        <v/>
      </c>
      <c r="J8" t="str">
        <f>IFERROR(IF(G8="O",E8/(EOMONTH('7p(1)'!$F$17,0)-(VLOOKUP(CONCATENATE("http://skinnonews.com",A8),'기사 리스트'!C:E,3,FALSE))+1),""),"")</f>
        <v/>
      </c>
      <c r="K8" t="str">
        <f t="shared" si="2"/>
        <v/>
      </c>
      <c r="L8" t="str">
        <f t="shared" si="3"/>
        <v/>
      </c>
      <c r="N8" s="83" t="str">
        <f>IFERROR(VLOOKUP("http://skinnonews.com"&amp;A8,'기사 리스트'!C:E,3,FALSE),"")</f>
        <v/>
      </c>
      <c r="S8" t="str">
        <f>IFERROR(IF(G8="O",(INDEX('기사 리스트'!B:B,MATCH("http://skinnonews.com"&amp;A8,'기사 리스트'!C:C,0))),""),"")</f>
        <v/>
      </c>
    </row>
    <row r="9" spans="1:22">
      <c r="A9" s="18" t="s">
        <v>495</v>
      </c>
      <c r="B9" s="18">
        <v>483</v>
      </c>
      <c r="C9" s="18">
        <v>348</v>
      </c>
      <c r="D9" s="28">
        <v>77.753676470588232</v>
      </c>
      <c r="E9" s="18">
        <v>203</v>
      </c>
      <c r="F9" t="str">
        <f t="shared" si="0"/>
        <v/>
      </c>
      <c r="G9" t="str">
        <f>IF(F9="기사임",IFERROR(IF((VLOOKUP(CONCATENATE("http://skinnonews.com",A9),'기사 리스트'!C:E,3,FALSE))&gt;='7p(1)'!$F$17,"O",""),""),"")</f>
        <v/>
      </c>
      <c r="H9" t="str">
        <f>IFERROR(IF(VLOOKUP(CONCATENATE("http://skinnonews.com"&amp;A9),'기사 리스트'!C:D,2,FALSE)="yes","yes",""),"")</f>
        <v/>
      </c>
      <c r="I9" t="str">
        <f>IFERROR(IF(G9="O",B9/(EOMONTH('7p(1)'!$F$17,0)-(VLOOKUP(CONCATENATE("http://skinnonews.com",A9),'기사 리스트'!C:E,3,FALSE))+1),""),"")</f>
        <v/>
      </c>
      <c r="J9" t="str">
        <f>IFERROR(IF(G9="O",E9/(EOMONTH('7p(1)'!$F$17,0)-(VLOOKUP(CONCATENATE("http://skinnonews.com",A9),'기사 리스트'!C:E,3,FALSE))+1),""),"")</f>
        <v/>
      </c>
      <c r="K9" t="str">
        <f t="shared" si="2"/>
        <v/>
      </c>
      <c r="L9" t="str">
        <f t="shared" si="3"/>
        <v/>
      </c>
      <c r="N9" s="83" t="str">
        <f>IFERROR(VLOOKUP("http://skinnonews.com"&amp;A9,'기사 리스트'!C:E,3,FALSE),"")</f>
        <v/>
      </c>
      <c r="S9" t="str">
        <f>IFERROR(IF(G9="O",(INDEX('기사 리스트'!B:B,MATCH("http://skinnonews.com"&amp;A9,'기사 리스트'!C:C,0))),""),"")</f>
        <v/>
      </c>
    </row>
    <row r="10" spans="1:22">
      <c r="A10" s="18" t="s">
        <v>500</v>
      </c>
      <c r="B10" s="18">
        <v>452</v>
      </c>
      <c r="C10" s="18">
        <v>243</v>
      </c>
      <c r="D10" s="28">
        <v>53.52513966480447</v>
      </c>
      <c r="E10" s="18">
        <v>172</v>
      </c>
      <c r="F10" t="str">
        <f t="shared" si="0"/>
        <v/>
      </c>
      <c r="G10" t="str">
        <f>IF(F10="기사임",IFERROR(IF((VLOOKUP(CONCATENATE("http://skinnonews.com",A10),'기사 리스트'!C:E,3,FALSE))&gt;='7p(1)'!$F$17,"O",""),""),"")</f>
        <v/>
      </c>
      <c r="H10" t="str">
        <f>IFERROR(IF(VLOOKUP(CONCATENATE("http://skinnonews.com"&amp;A10),'기사 리스트'!C:D,2,FALSE)="yes","yes",""),"")</f>
        <v/>
      </c>
      <c r="I10" t="str">
        <f>IFERROR(IF(G10="O",B10/(EOMONTH('7p(1)'!$F$17,0)-(VLOOKUP(CONCATENATE("http://skinnonews.com",A10),'기사 리스트'!C:E,3,FALSE))+1),""),"")</f>
        <v/>
      </c>
      <c r="J10" t="str">
        <f>IFERROR(IF(G10="O",E10/(EOMONTH('7p(1)'!$F$17,0)-(VLOOKUP(CONCATENATE("http://skinnonews.com",A10),'기사 리스트'!C:E,3,FALSE))+1),""),"")</f>
        <v/>
      </c>
      <c r="K10" t="str">
        <f t="shared" si="2"/>
        <v/>
      </c>
      <c r="L10" t="str">
        <f t="shared" si="3"/>
        <v/>
      </c>
      <c r="N10" s="83" t="str">
        <f>IFERROR(VLOOKUP("http://skinnonews.com"&amp;A10,'기사 리스트'!C:E,3,FALSE),"")</f>
        <v/>
      </c>
      <c r="S10" t="str">
        <f>IFERROR(IF(G10="O",(INDEX('기사 리스트'!B:B,MATCH("http://skinnonews.com"&amp;A10,'기사 리스트'!C:C,0))),""),"")</f>
        <v/>
      </c>
    </row>
    <row r="11" spans="1:22">
      <c r="A11" s="18" t="s">
        <v>499</v>
      </c>
      <c r="B11" s="18">
        <v>423</v>
      </c>
      <c r="C11" s="18">
        <v>316</v>
      </c>
      <c r="D11" s="28">
        <v>129.13596491228071</v>
      </c>
      <c r="E11" s="18">
        <v>182</v>
      </c>
      <c r="F11" t="str">
        <f t="shared" si="0"/>
        <v/>
      </c>
      <c r="G11" t="str">
        <f>IF(F11="기사임",IFERROR(IF((VLOOKUP(CONCATENATE("http://skinnonews.com",A11),'기사 리스트'!C:E,3,FALSE))&gt;='7p(1)'!$F$17,"O",""),""),"")</f>
        <v/>
      </c>
      <c r="H11" t="str">
        <f>IFERROR(IF(VLOOKUP(CONCATENATE("http://skinnonews.com"&amp;A11),'기사 리스트'!C:D,2,FALSE)="yes","yes",""),"")</f>
        <v/>
      </c>
      <c r="I11" t="str">
        <f>IFERROR(IF(G11="O",B11/(EOMONTH('7p(1)'!$F$17,0)-(VLOOKUP(CONCATENATE("http://skinnonews.com",A11),'기사 리스트'!C:E,3,FALSE))+1),""),"")</f>
        <v/>
      </c>
      <c r="J11" t="str">
        <f>IFERROR(IF(G11="O",E11/(EOMONTH('7p(1)'!$F$17,0)-(VLOOKUP(CONCATENATE("http://skinnonews.com",A11),'기사 리스트'!C:E,3,FALSE))+1),""),"")</f>
        <v/>
      </c>
      <c r="K11" t="str">
        <f t="shared" si="2"/>
        <v/>
      </c>
      <c r="L11" t="str">
        <f t="shared" si="3"/>
        <v/>
      </c>
      <c r="N11" s="83" t="str">
        <f>IFERROR(VLOOKUP("http://skinnonews.com"&amp;A11,'기사 리스트'!C:E,3,FALSE),"")</f>
        <v/>
      </c>
      <c r="S11" t="str">
        <f>IFERROR(IF(G11="O",(INDEX('기사 리스트'!B:B,MATCH("http://skinnonews.com"&amp;A11,'기사 리스트'!C:C,0))),""),"")</f>
        <v/>
      </c>
    </row>
    <row r="12" spans="1:22">
      <c r="A12" s="18" t="s">
        <v>1237</v>
      </c>
      <c r="B12" s="18">
        <v>369</v>
      </c>
      <c r="C12" s="18">
        <v>231</v>
      </c>
      <c r="D12" s="28">
        <v>119.18604651162791</v>
      </c>
      <c r="E12" s="18">
        <v>192</v>
      </c>
      <c r="F12" t="str">
        <f t="shared" si="0"/>
        <v>기사임</v>
      </c>
      <c r="G12" t="str">
        <f>IF(F12="기사임",IFERROR(IF((VLOOKUP(CONCATENATE("http://skinnonews.com",A12),'기사 리스트'!C:E,3,FALSE))&gt;='7p(1)'!$F$17,"O",""),""),"")</f>
        <v/>
      </c>
      <c r="H12" t="str">
        <f>IFERROR(IF(VLOOKUP(CONCATENATE("http://skinnonews.com"&amp;A12),'기사 리스트'!C:D,2,FALSE)="yes","yes",""),"")</f>
        <v>yes</v>
      </c>
      <c r="I12" t="str">
        <f>IFERROR(IF(G12="O",B12/(EOMONTH('7p(1)'!$F$17,0)-(VLOOKUP(CONCATENATE("http://skinnonews.com",A12),'기사 리스트'!C:E,3,FALSE))+1),""),"")</f>
        <v/>
      </c>
      <c r="J12" t="str">
        <f>IFERROR(IF(G12="O",E12/(EOMONTH('7p(1)'!$F$17,0)-(VLOOKUP(CONCATENATE("http://skinnonews.com",A12),'기사 리스트'!C:E,3,FALSE))+1),""),"")</f>
        <v/>
      </c>
      <c r="K12" t="str">
        <f t="shared" si="2"/>
        <v/>
      </c>
      <c r="L12" t="str">
        <f t="shared" si="3"/>
        <v/>
      </c>
      <c r="N12" s="83">
        <f>IFERROR(VLOOKUP("http://skinnonews.com"&amp;A12,'기사 리스트'!C:E,3,FALSE),"")</f>
        <v>45071</v>
      </c>
      <c r="S12" t="str">
        <f>IFERROR(IF(G12="O",(INDEX('기사 리스트'!B:B,MATCH("http://skinnonews.com"&amp;A12,'기사 리스트'!C:C,0))),""),"")</f>
        <v/>
      </c>
    </row>
    <row r="13" spans="1:22">
      <c r="A13" s="18" t="s">
        <v>501</v>
      </c>
      <c r="B13" s="18">
        <v>219</v>
      </c>
      <c r="C13" s="18">
        <v>174</v>
      </c>
      <c r="D13" s="28">
        <v>74.524096385542165</v>
      </c>
      <c r="E13" s="18">
        <v>16</v>
      </c>
      <c r="F13" t="str">
        <f t="shared" si="0"/>
        <v/>
      </c>
      <c r="G13" t="str">
        <f>IF(F13="기사임",IFERROR(IF((VLOOKUP(CONCATENATE("http://skinnonews.com",A13),'기사 리스트'!C:E,3,FALSE))&gt;='7p(1)'!$F$17,"O",""),""),"")</f>
        <v/>
      </c>
      <c r="H13" t="str">
        <f>IFERROR(IF(VLOOKUP(CONCATENATE("http://skinnonews.com"&amp;A13),'기사 리스트'!C:D,2,FALSE)="yes","yes",""),"")</f>
        <v/>
      </c>
      <c r="I13" t="str">
        <f>IFERROR(IF(G13="O",B13/(EOMONTH('7p(1)'!$F$17,0)-(VLOOKUP(CONCATENATE("http://skinnonews.com",A13),'기사 리스트'!C:E,3,FALSE))+1),""),"")</f>
        <v/>
      </c>
      <c r="J13" t="str">
        <f>IFERROR(IF(G13="O",E13/(EOMONTH('7p(1)'!$F$17,0)-(VLOOKUP(CONCATENATE("http://skinnonews.com",A13),'기사 리스트'!C:E,3,FALSE))+1),""),"")</f>
        <v/>
      </c>
      <c r="K13" t="str">
        <f t="shared" si="2"/>
        <v/>
      </c>
      <c r="L13" t="str">
        <f t="shared" si="3"/>
        <v/>
      </c>
      <c r="N13" s="83" t="str">
        <f>IFERROR(VLOOKUP("http://skinnonews.com"&amp;A13,'기사 리스트'!C:E,3,FALSE),"")</f>
        <v/>
      </c>
      <c r="S13" t="str">
        <f>IFERROR(IF(G13="O",(INDEX('기사 리스트'!B:B,MATCH("http://skinnonews.com"&amp;A13,'기사 리스트'!C:C,0))),""),"")</f>
        <v/>
      </c>
    </row>
    <row r="14" spans="1:22">
      <c r="A14" s="18" t="s">
        <v>503</v>
      </c>
      <c r="B14" s="18">
        <v>188</v>
      </c>
      <c r="C14" s="18">
        <v>163</v>
      </c>
      <c r="D14" s="28">
        <v>156.71698113207546</v>
      </c>
      <c r="E14" s="18">
        <v>141</v>
      </c>
      <c r="F14" t="str">
        <f t="shared" si="0"/>
        <v>기사임</v>
      </c>
      <c r="G14" t="str">
        <f>IF(F14="기사임",IFERROR(IF((VLOOKUP(CONCATENATE("http://skinnonews.com",A14),'기사 리스트'!C:E,3,FALSE))&gt;='7p(1)'!$F$17,"O",""),""),"")</f>
        <v/>
      </c>
      <c r="H14" t="str">
        <f>IFERROR(IF(VLOOKUP(CONCATENATE("http://skinnonews.com"&amp;A14),'기사 리스트'!C:D,2,FALSE)="yes","yes",""),"")</f>
        <v/>
      </c>
      <c r="I14" t="str">
        <f>IFERROR(IF(G14="O",B14/(EOMONTH('7p(1)'!$F$17,0)-(VLOOKUP(CONCATENATE("http://skinnonews.com",A14),'기사 리스트'!C:E,3,FALSE))+1),""),"")</f>
        <v/>
      </c>
      <c r="J14" t="str">
        <f>IFERROR(IF(G14="O",E14/(EOMONTH('7p(1)'!$F$17,0)-(VLOOKUP(CONCATENATE("http://skinnonews.com",A14),'기사 리스트'!C:E,3,FALSE))+1),""),"")</f>
        <v/>
      </c>
      <c r="K14" t="str">
        <f t="shared" si="2"/>
        <v/>
      </c>
      <c r="L14" t="str">
        <f t="shared" si="3"/>
        <v/>
      </c>
      <c r="N14" s="83">
        <f>IFERROR(VLOOKUP("http://skinnonews.com"&amp;A14,'기사 리스트'!C:E,3,FALSE),"")</f>
        <v>44755</v>
      </c>
      <c r="S14" t="str">
        <f>IFERROR(IF(G14="O",(INDEX('기사 리스트'!B:B,MATCH("http://skinnonews.com"&amp;A14,'기사 리스트'!C:C,0))),""),"")</f>
        <v/>
      </c>
    </row>
    <row r="15" spans="1:22">
      <c r="A15" s="18" t="s">
        <v>1597</v>
      </c>
      <c r="B15" s="18">
        <v>183</v>
      </c>
      <c r="C15" s="18">
        <v>150</v>
      </c>
      <c r="D15" s="28">
        <v>161.64864864864865</v>
      </c>
      <c r="E15" s="18">
        <v>89</v>
      </c>
      <c r="F15" t="str">
        <f t="shared" si="0"/>
        <v>기사임</v>
      </c>
      <c r="G15" t="str">
        <f>IF(F15="기사임",IFERROR(IF((VLOOKUP(CONCATENATE("http://skinnonews.com",A15),'기사 리스트'!C:E,3,FALSE))&gt;='7p(1)'!$F$17,"O",""),""),"")</f>
        <v>O</v>
      </c>
      <c r="H15" t="str">
        <f>IFERROR(IF(VLOOKUP(CONCATENATE("http://skinnonews.com"&amp;A15),'기사 리스트'!C:D,2,FALSE)="yes","yes",""),"")</f>
        <v/>
      </c>
      <c r="I15">
        <f>IFERROR(IF(G15="O",B15/(EOMONTH('7p(1)'!$F$17,0)-(VLOOKUP(CONCATENATE("http://skinnonews.com",A15),'기사 리스트'!C:E,3,FALSE))+1),""),"")</f>
        <v>15.25</v>
      </c>
      <c r="J15">
        <f>IFERROR(IF(G15="O",E15/(EOMONTH('7p(1)'!$F$17,0)-(VLOOKUP(CONCATENATE("http://skinnonews.com",A15),'기사 리스트'!C:E,3,FALSE))+1),""),"")</f>
        <v>7.416666666666667</v>
      </c>
      <c r="K15">
        <f t="shared" si="2"/>
        <v>3</v>
      </c>
      <c r="L15">
        <f t="shared" si="3"/>
        <v>3</v>
      </c>
      <c r="N15" s="83">
        <f>IFERROR(VLOOKUP("http://skinnonews.com"&amp;A15,'기사 리스트'!C:E,3,FALSE),"")</f>
        <v>45127</v>
      </c>
      <c r="S15" t="str">
        <f>IFERROR(IF(G15="O",(INDEX('기사 리스트'!B:B,MATCH("http://skinnonews.com"&amp;A15,'기사 리스트'!C:C,0))),""),"")</f>
        <v>SK Boulevard unveiled, celebrating SK On’s local impact in Jackson County</v>
      </c>
    </row>
    <row r="16" spans="1:22">
      <c r="A16" s="18" t="s">
        <v>497</v>
      </c>
      <c r="B16" s="18">
        <v>162</v>
      </c>
      <c r="C16" s="18">
        <v>126</v>
      </c>
      <c r="D16" s="28">
        <v>167</v>
      </c>
      <c r="E16" s="18">
        <v>42</v>
      </c>
      <c r="F16" t="str">
        <f t="shared" si="0"/>
        <v>기사임</v>
      </c>
      <c r="G16" t="str">
        <f>IF(F16="기사임",IFERROR(IF((VLOOKUP(CONCATENATE("http://skinnonews.com",A16),'기사 리스트'!C:E,3,FALSE))&gt;='7p(1)'!$F$17,"O",""),""),"")</f>
        <v/>
      </c>
      <c r="H16" t="str">
        <f>IFERROR(IF(VLOOKUP(CONCATENATE("http://skinnonews.com"&amp;A16),'기사 리스트'!C:D,2,FALSE)="yes","yes",""),"")</f>
        <v/>
      </c>
      <c r="I16" t="str">
        <f>IFERROR(IF(G16="O",B16/(EOMONTH('7p(1)'!$F$17,0)-(VLOOKUP(CONCATENATE("http://skinnonews.com",A16),'기사 리스트'!C:E,3,FALSE))+1),""),"")</f>
        <v/>
      </c>
      <c r="J16" t="str">
        <f>IFERROR(IF(G16="O",E16/(EOMONTH('7p(1)'!$F$17,0)-(VLOOKUP(CONCATENATE("http://skinnonews.com",A16),'기사 리스트'!C:E,3,FALSE))+1),""),"")</f>
        <v/>
      </c>
      <c r="K16" t="str">
        <f t="shared" si="2"/>
        <v/>
      </c>
      <c r="L16" t="str">
        <f t="shared" si="3"/>
        <v/>
      </c>
      <c r="N16" s="83">
        <f>IFERROR(VLOOKUP("http://skinnonews.com"&amp;A16,'기사 리스트'!C:E,3,FALSE),"")</f>
        <v>44964</v>
      </c>
      <c r="S16" t="str">
        <f>IFERROR(IF(G16="O",(INDEX('기사 리스트'!B:B,MATCH("http://skinnonews.com"&amp;A16,'기사 리스트'!C:C,0))),""),"")</f>
        <v/>
      </c>
    </row>
    <row r="17" spans="1:19">
      <c r="A17" s="18" t="s">
        <v>1238</v>
      </c>
      <c r="B17" s="18">
        <v>160</v>
      </c>
      <c r="C17" s="18">
        <v>117</v>
      </c>
      <c r="D17" s="28">
        <v>114.29896907216495</v>
      </c>
      <c r="E17" s="18">
        <v>39</v>
      </c>
      <c r="F17" t="str">
        <f t="shared" si="0"/>
        <v>기사임</v>
      </c>
      <c r="G17" t="str">
        <f>IF(F17="기사임",IFERROR(IF((VLOOKUP(CONCATENATE("http://skinnonews.com",A17),'기사 리스트'!C:E,3,FALSE))&gt;='7p(1)'!$F$17,"O",""),""),"")</f>
        <v/>
      </c>
      <c r="H17" t="str">
        <f>IFERROR(IF(VLOOKUP(CONCATENATE("http://skinnonews.com"&amp;A17),'기사 리스트'!C:D,2,FALSE)="yes","yes",""),"")</f>
        <v/>
      </c>
      <c r="I17" t="str">
        <f>IFERROR(IF(G17="O",B17/(EOMONTH('7p(1)'!$F$17,0)-(VLOOKUP(CONCATENATE("http://skinnonews.com",A17),'기사 리스트'!C:E,3,FALSE))+1),""),"")</f>
        <v/>
      </c>
      <c r="J17" t="str">
        <f>IFERROR(IF(G17="O",E17/(EOMONTH('7p(1)'!$F$17,0)-(VLOOKUP(CONCATENATE("http://skinnonews.com",A17),'기사 리스트'!C:E,3,FALSE))+1),""),"")</f>
        <v/>
      </c>
      <c r="K17" t="str">
        <f t="shared" si="2"/>
        <v/>
      </c>
      <c r="L17" t="str">
        <f t="shared" si="3"/>
        <v/>
      </c>
      <c r="N17" s="83">
        <f>IFERROR(VLOOKUP("http://skinnonews.com"&amp;A17,'기사 리스트'!C:E,3,FALSE),"")</f>
        <v>45050</v>
      </c>
      <c r="S17" t="str">
        <f>IFERROR(IF(G17="O",(INDEX('기사 리스트'!B:B,MATCH("http://skinnonews.com"&amp;A17,'기사 리스트'!C:C,0))),""),"")</f>
        <v/>
      </c>
    </row>
    <row r="18" spans="1:19">
      <c r="A18" s="18" t="s">
        <v>1598</v>
      </c>
      <c r="B18" s="18">
        <v>159</v>
      </c>
      <c r="C18" s="18">
        <v>132</v>
      </c>
      <c r="D18" s="28">
        <v>75.5</v>
      </c>
      <c r="E18" s="18">
        <v>88</v>
      </c>
      <c r="F18" t="str">
        <f t="shared" si="0"/>
        <v>기사임</v>
      </c>
      <c r="G18" t="str">
        <f>IF(F18="기사임",IFERROR(IF((VLOOKUP(CONCATENATE("http://skinnonews.com",A18),'기사 리스트'!C:E,3,FALSE))&gt;='7p(1)'!$F$17,"O",""),""),"")</f>
        <v>O</v>
      </c>
      <c r="H18" t="str">
        <f>IFERROR(IF(VLOOKUP(CONCATENATE("http://skinnonews.com"&amp;A18),'기사 리스트'!C:D,2,FALSE)="yes","yes",""),"")</f>
        <v/>
      </c>
      <c r="I18">
        <f>IFERROR(IF(G18="O",B18/(EOMONTH('7p(1)'!$F$17,0)-(VLOOKUP(CONCATENATE("http://skinnonews.com",A18),'기사 리스트'!C:E,3,FALSE))+1),""),"")</f>
        <v>11.357142857142858</v>
      </c>
      <c r="J18">
        <f>IFERROR(IF(G18="O",E18/(EOMONTH('7p(1)'!$F$17,0)-(VLOOKUP(CONCATENATE("http://skinnonews.com",A18),'기사 리스트'!C:E,3,FALSE))+1),""),"")</f>
        <v>6.2857142857142856</v>
      </c>
      <c r="K18">
        <f t="shared" si="2"/>
        <v>4</v>
      </c>
      <c r="L18">
        <f t="shared" si="3"/>
        <v>4</v>
      </c>
      <c r="N18" s="83">
        <f>IFERROR(VLOOKUP("http://skinnonews.com"&amp;A18,'기사 리스트'!C:E,3,FALSE),"")</f>
        <v>45125</v>
      </c>
      <c r="S18" t="str">
        <f>IFERROR(IF(G18="O",(INDEX('기사 리스트'!B:B,MATCH("http://skinnonews.com"&amp;A18,'기사 리스트'!C:C,0))),""),"")</f>
        <v>[Interview] Meet Lee Bok-hee, an Independent Director of SK Innovation</v>
      </c>
    </row>
    <row r="19" spans="1:19">
      <c r="A19" s="18" t="s">
        <v>1242</v>
      </c>
      <c r="B19" s="18">
        <v>153</v>
      </c>
      <c r="C19" s="18">
        <v>129</v>
      </c>
      <c r="D19" s="28">
        <v>92.241379310344826</v>
      </c>
      <c r="E19" s="18">
        <v>83</v>
      </c>
      <c r="F19" t="str">
        <f t="shared" si="0"/>
        <v>기사임</v>
      </c>
      <c r="G19" t="str">
        <f>IF(F19="기사임",IFERROR(IF((VLOOKUP(CONCATENATE("http://skinnonews.com",A19),'기사 리스트'!C:E,3,FALSE))&gt;='7p(1)'!$F$17,"O",""),""),"")</f>
        <v/>
      </c>
      <c r="H19" t="str">
        <f>IFERROR(IF(VLOOKUP(CONCATENATE("http://skinnonews.com"&amp;A19),'기사 리스트'!C:D,2,FALSE)="yes","yes",""),"")</f>
        <v/>
      </c>
      <c r="I19" t="str">
        <f>IFERROR(IF(G19="O",B19/(EOMONTH('7p(1)'!$F$17,0)-(VLOOKUP(CONCATENATE("http://skinnonews.com",A19),'기사 리스트'!C:E,3,FALSE))+1),""),"")</f>
        <v/>
      </c>
      <c r="J19" t="str">
        <f>IFERROR(IF(G19="O",E19/(EOMONTH('7p(1)'!$F$17,0)-(VLOOKUP(CONCATENATE("http://skinnonews.com",A19),'기사 리스트'!C:E,3,FALSE))+1),""),"")</f>
        <v/>
      </c>
      <c r="K19" t="str">
        <f t="shared" si="2"/>
        <v/>
      </c>
      <c r="L19" t="str">
        <f t="shared" si="3"/>
        <v/>
      </c>
      <c r="N19" s="83">
        <f>IFERROR(VLOOKUP("http://skinnonews.com"&amp;A19,'기사 리스트'!C:E,3,FALSE),"")</f>
        <v>45070</v>
      </c>
      <c r="S19" t="str">
        <f>IFERROR(IF(G19="O",(INDEX('기사 리스트'!B:B,MATCH("http://skinnonews.com"&amp;A19,'기사 리스트'!C:C,0))),""),"")</f>
        <v/>
      </c>
    </row>
    <row r="20" spans="1:19">
      <c r="A20" s="18" t="s">
        <v>1599</v>
      </c>
      <c r="B20" s="18">
        <v>137</v>
      </c>
      <c r="C20" s="18">
        <v>99</v>
      </c>
      <c r="D20" s="28">
        <v>156.55844155844156</v>
      </c>
      <c r="E20" s="18">
        <v>50</v>
      </c>
      <c r="F20" t="str">
        <f t="shared" si="0"/>
        <v>기사임</v>
      </c>
      <c r="G20" t="str">
        <f>IF(F20="기사임",IFERROR(IF((VLOOKUP(CONCATENATE("http://skinnonews.com",A20),'기사 리스트'!C:E,3,FALSE))&gt;='7p(1)'!$F$17,"O",""),""),"")</f>
        <v>O</v>
      </c>
      <c r="H20" t="str">
        <f>IFERROR(IF(VLOOKUP(CONCATENATE("http://skinnonews.com"&amp;A20),'기사 리스트'!C:D,2,FALSE)="yes","yes",""),"")</f>
        <v/>
      </c>
      <c r="I20">
        <f>IFERROR(IF(G20="O",B20/(EOMONTH('7p(1)'!$F$17,0)-(VLOOKUP(CONCATENATE("http://skinnonews.com",A20),'기사 리스트'!C:E,3,FALSE))+1),""),"")</f>
        <v>5.2692307692307692</v>
      </c>
      <c r="J20">
        <f>IFERROR(IF(G20="O",E20/(EOMONTH('7p(1)'!$F$17,0)-(VLOOKUP(CONCATENATE("http://skinnonews.com",A20),'기사 리스트'!C:E,3,FALSE))+1),""),"")</f>
        <v>1.9230769230769231</v>
      </c>
      <c r="K20">
        <f t="shared" si="2"/>
        <v>9</v>
      </c>
      <c r="L20">
        <f t="shared" si="3"/>
        <v>7</v>
      </c>
      <c r="N20" s="83">
        <f>IFERROR(VLOOKUP("http://skinnonews.com"&amp;A20,'기사 리스트'!C:E,3,FALSE),"")</f>
        <v>45113</v>
      </c>
      <c r="S20" t="str">
        <f>IFERROR(IF(G20="O",(INDEX('기사 리스트'!B:B,MATCH("http://skinnonews.com"&amp;A20,'기사 리스트'!C:C,0))),""),"")</f>
        <v>[Recap] Visit Gangneung to enjoy the World Choir Games 2023 with SK Innovation</v>
      </c>
    </row>
    <row r="21" spans="1:19">
      <c r="A21" s="18" t="s">
        <v>511</v>
      </c>
      <c r="B21" s="18">
        <v>135</v>
      </c>
      <c r="C21" s="18">
        <v>127</v>
      </c>
      <c r="D21" s="28">
        <v>114.83333333333333</v>
      </c>
      <c r="E21" s="18">
        <v>120</v>
      </c>
      <c r="F21" t="str">
        <f t="shared" si="0"/>
        <v>기사임</v>
      </c>
      <c r="G21" t="str">
        <f>IF(F21="기사임",IFERROR(IF((VLOOKUP(CONCATENATE("http://skinnonews.com",A21),'기사 리스트'!C:E,3,FALSE))&gt;='7p(1)'!$F$17,"O",""),""),"")</f>
        <v/>
      </c>
      <c r="H21" t="str">
        <f>IFERROR(IF(VLOOKUP(CONCATENATE("http://skinnonews.com"&amp;A21),'기사 리스트'!C:D,2,FALSE)="yes","yes",""),"")</f>
        <v/>
      </c>
      <c r="I21" t="str">
        <f>IFERROR(IF(G21="O",B21/(EOMONTH('7p(1)'!$F$17,0)-(VLOOKUP(CONCATENATE("http://skinnonews.com",A21),'기사 리스트'!C:E,3,FALSE))+1),""),"")</f>
        <v/>
      </c>
      <c r="J21" t="str">
        <f>IFERROR(IF(G21="O",E21/(EOMONTH('7p(1)'!$F$17,0)-(VLOOKUP(CONCATENATE("http://skinnonews.com",A21),'기사 리스트'!C:E,3,FALSE))+1),""),"")</f>
        <v/>
      </c>
      <c r="K21" t="str">
        <f t="shared" si="2"/>
        <v/>
      </c>
      <c r="L21" t="str">
        <f t="shared" si="3"/>
        <v/>
      </c>
      <c r="N21" s="83">
        <f>IFERROR(VLOOKUP("http://skinnonews.com"&amp;A21,'기사 리스트'!C:E,3,FALSE),"")</f>
        <v>44386</v>
      </c>
      <c r="S21" t="str">
        <f>IFERROR(IF(G21="O",(INDEX('기사 리스트'!B:B,MATCH("http://skinnonews.com"&amp;A21,'기사 리스트'!C:C,0))),""),"")</f>
        <v/>
      </c>
    </row>
    <row r="22" spans="1:19">
      <c r="A22" s="18" t="s">
        <v>1600</v>
      </c>
      <c r="B22" s="18">
        <v>130</v>
      </c>
      <c r="C22" s="18">
        <v>98</v>
      </c>
      <c r="D22" s="28">
        <v>204.4375</v>
      </c>
      <c r="E22" s="18">
        <v>67</v>
      </c>
      <c r="F22" t="str">
        <f t="shared" si="0"/>
        <v>기사임</v>
      </c>
      <c r="G22" t="str">
        <f>IF(F22="기사임",IFERROR(IF((VLOOKUP(CONCATENATE("http://skinnonews.com",A22),'기사 리스트'!C:E,3,FALSE))&gt;='7p(1)'!$F$17,"O",""),""),"")</f>
        <v>O</v>
      </c>
      <c r="H22" t="str">
        <f>IFERROR(IF(VLOOKUP(CONCATENATE("http://skinnonews.com"&amp;A22),'기사 리스트'!C:D,2,FALSE)="yes","yes",""),"")</f>
        <v/>
      </c>
      <c r="I22">
        <f>IFERROR(IF(G22="O",B22/(EOMONTH('7p(1)'!$F$17,0)-(VLOOKUP(CONCATENATE("http://skinnonews.com",A22),'기사 리스트'!C:E,3,FALSE))+1),""),"")</f>
        <v>32.5</v>
      </c>
      <c r="J22">
        <f>IFERROR(IF(G22="O",E22/(EOMONTH('7p(1)'!$F$17,0)-(VLOOKUP(CONCATENATE("http://skinnonews.com",A22),'기사 리스트'!C:E,3,FALSE))+1),""),"")</f>
        <v>16.75</v>
      </c>
      <c r="K22">
        <f t="shared" si="2"/>
        <v>2</v>
      </c>
      <c r="L22">
        <f t="shared" si="3"/>
        <v>2</v>
      </c>
      <c r="N22" s="83">
        <f>IFERROR(VLOOKUP("http://skinnonews.com"&amp;A22,'기사 리스트'!C:E,3,FALSE),"")</f>
        <v>45135</v>
      </c>
      <c r="S22" t="str">
        <f>IFERROR(IF(G22="O",(INDEX('기사 리스트'!B:B,MATCH("http://skinnonews.com"&amp;A22,'기사 리스트'!C:C,0))),""),"")</f>
        <v>[SK Innovation’s Q2 2023 Financial Results] Recording sales of KRW 18.73 trillion and operating loss of KRW 106.8 billion</v>
      </c>
    </row>
    <row r="23" spans="1:19">
      <c r="A23" s="18" t="s">
        <v>523</v>
      </c>
      <c r="B23" s="18">
        <v>117</v>
      </c>
      <c r="C23" s="18">
        <v>92</v>
      </c>
      <c r="D23" s="28">
        <v>236.36842105263159</v>
      </c>
      <c r="E23" s="18">
        <v>58</v>
      </c>
      <c r="F23" t="str">
        <f t="shared" si="0"/>
        <v/>
      </c>
      <c r="G23" t="str">
        <f>IF(F23="기사임",IFERROR(IF((VLOOKUP(CONCATENATE("http://skinnonews.com",A23),'기사 리스트'!C:E,3,FALSE))&gt;='7p(1)'!$F$17,"O",""),""),"")</f>
        <v/>
      </c>
      <c r="H23" t="str">
        <f>IFERROR(IF(VLOOKUP(CONCATENATE("http://skinnonews.com"&amp;A23),'기사 리스트'!C:D,2,FALSE)="yes","yes",""),"")</f>
        <v/>
      </c>
      <c r="I23" t="str">
        <f>IFERROR(IF(G23="O",B23/(EOMONTH('7p(1)'!$F$17,0)-(VLOOKUP(CONCATENATE("http://skinnonews.com",A23),'기사 리스트'!C:E,3,FALSE))+1),""),"")</f>
        <v/>
      </c>
      <c r="J23" t="str">
        <f>IFERROR(IF(G23="O",E23/(EOMONTH('7p(1)'!$F$17,0)-(VLOOKUP(CONCATENATE("http://skinnonews.com",A23),'기사 리스트'!C:E,3,FALSE))+1),""),"")</f>
        <v/>
      </c>
      <c r="K23" t="str">
        <f t="shared" si="2"/>
        <v/>
      </c>
      <c r="L23" t="str">
        <f t="shared" si="3"/>
        <v/>
      </c>
      <c r="N23" s="83" t="str">
        <f>IFERROR(VLOOKUP("http://skinnonews.com"&amp;A23,'기사 리스트'!C:E,3,FALSE),"")</f>
        <v/>
      </c>
      <c r="S23" t="str">
        <f>IFERROR(IF(G23="O",(INDEX('기사 리스트'!B:B,MATCH("http://skinnonews.com"&amp;A23,'기사 리스트'!C:C,0))),""),"")</f>
        <v/>
      </c>
    </row>
    <row r="24" spans="1:19">
      <c r="A24" s="18" t="s">
        <v>1601</v>
      </c>
      <c r="B24" s="18">
        <v>115</v>
      </c>
      <c r="C24" s="18">
        <v>106</v>
      </c>
      <c r="D24" s="28">
        <v>248.3095238095238</v>
      </c>
      <c r="E24" s="18">
        <v>57</v>
      </c>
      <c r="F24" t="str">
        <f t="shared" si="0"/>
        <v>기사임</v>
      </c>
      <c r="G24" t="str">
        <f>IF(F24="기사임",IFERROR(IF((VLOOKUP(CONCATENATE("http://skinnonews.com",A24),'기사 리스트'!C:E,3,FALSE))&gt;='7p(1)'!$F$17,"O",""),""),"")</f>
        <v>O</v>
      </c>
      <c r="H24" t="str">
        <f>IFERROR(IF(VLOOKUP(CONCATENATE("http://skinnonews.com"&amp;A24),'기사 리스트'!C:D,2,FALSE)="yes","yes",""),"")</f>
        <v/>
      </c>
      <c r="I24">
        <f>IFERROR(IF(G24="O",B24/(EOMONTH('7p(1)'!$F$17,0)-(VLOOKUP(CONCATENATE("http://skinnonews.com",A24),'기사 리스트'!C:E,3,FALSE))+1),""),"")</f>
        <v>5.4761904761904763</v>
      </c>
      <c r="J24">
        <f>IFERROR(IF(G24="O",E24/(EOMONTH('7p(1)'!$F$17,0)-(VLOOKUP(CONCATENATE("http://skinnonews.com",A24),'기사 리스트'!C:E,3,FALSE))+1),""),"")</f>
        <v>2.7142857142857144</v>
      </c>
      <c r="K24">
        <f t="shared" si="2"/>
        <v>8</v>
      </c>
      <c r="L24">
        <f t="shared" si="3"/>
        <v>6</v>
      </c>
      <c r="N24" s="83">
        <f>IFERROR(VLOOKUP("http://skinnonews.com"&amp;A24,'기사 리스트'!C:E,3,FALSE),"")</f>
        <v>45118</v>
      </c>
      <c r="S24" t="str">
        <f>IFERROR(IF(G24="O",(INDEX('기사 리스트'!B:B,MATCH("http://skinnonews.com"&amp;A24,'기사 리스트'!C:C,0))),""),"")</f>
        <v>[Interview] Meet Park Jin-Hei, SK Innovation’s new Chairman of the Board</v>
      </c>
    </row>
    <row r="25" spans="1:19">
      <c r="A25" s="18" t="s">
        <v>1602</v>
      </c>
      <c r="B25" s="18">
        <v>108</v>
      </c>
      <c r="C25" s="18">
        <v>86</v>
      </c>
      <c r="D25" s="28">
        <v>187.38333333333333</v>
      </c>
      <c r="E25" s="18">
        <v>38</v>
      </c>
      <c r="F25" t="str">
        <f t="shared" si="0"/>
        <v>기사임</v>
      </c>
      <c r="G25" t="str">
        <f>IF(F25="기사임",IFERROR(IF((VLOOKUP(CONCATENATE("http://skinnonews.com",A25),'기사 리스트'!C:E,3,FALSE))&gt;='7p(1)'!$F$17,"O",""),""),"")</f>
        <v>O</v>
      </c>
      <c r="H25" t="str">
        <f>IFERROR(IF(VLOOKUP(CONCATENATE("http://skinnonews.com"&amp;A25),'기사 리스트'!C:D,2,FALSE)="yes","yes",""),"")</f>
        <v/>
      </c>
      <c r="I25">
        <f>IFERROR(IF(G25="O",B25/(EOMONTH('7p(1)'!$F$17,0)-(VLOOKUP(CONCATENATE("http://skinnonews.com",A25),'기사 리스트'!C:E,3,FALSE))+1),""),"")</f>
        <v>9.8181818181818183</v>
      </c>
      <c r="J25">
        <f>IFERROR(IF(G25="O",E25/(EOMONTH('7p(1)'!$F$17,0)-(VLOOKUP(CONCATENATE("http://skinnonews.com",A25),'기사 리스트'!C:E,3,FALSE))+1),""),"")</f>
        <v>3.4545454545454546</v>
      </c>
      <c r="K25">
        <f t="shared" si="2"/>
        <v>5</v>
      </c>
      <c r="L25">
        <f t="shared" si="3"/>
        <v>5</v>
      </c>
      <c r="N25" s="83">
        <f>IFERROR(VLOOKUP("http://skinnonews.com"&amp;A25,'기사 리스트'!C:E,3,FALSE),"")</f>
        <v>45128</v>
      </c>
      <c r="S25" t="str">
        <f>IFERROR(IF(G25="O",(INDEX('기사 리스트'!B:B,MATCH("http://skinnonews.com"&amp;A25,'기사 리스트'!C:C,0))),""),"")</f>
        <v>Social enterprise Morethan receives a global LCA certificate with the support of SK Innovation</v>
      </c>
    </row>
    <row r="26" spans="1:19">
      <c r="A26" s="18" t="s">
        <v>1603</v>
      </c>
      <c r="B26" s="18">
        <v>106</v>
      </c>
      <c r="C26" s="18">
        <v>75</v>
      </c>
      <c r="D26" s="28">
        <v>163.45283018867926</v>
      </c>
      <c r="E26" s="18">
        <v>28</v>
      </c>
      <c r="F26" t="str">
        <f t="shared" si="0"/>
        <v>기사임</v>
      </c>
      <c r="G26" t="str">
        <f>IF(F26="기사임",IFERROR(IF((VLOOKUP(CONCATENATE("http://skinnonews.com",A26),'기사 리스트'!C:E,3,FALSE))&gt;='7p(1)'!$F$17,"O",""),""),"")</f>
        <v>O</v>
      </c>
      <c r="H26" t="str">
        <f>IFERROR(IF(VLOOKUP(CONCATENATE("http://skinnonews.com"&amp;A26),'기사 리스트'!C:D,2,FALSE)="yes","yes",""),"")</f>
        <v/>
      </c>
      <c r="I26">
        <f>IFERROR(IF(G26="O",B26/(EOMONTH('7p(1)'!$F$17,0)-(VLOOKUP(CONCATENATE("http://skinnonews.com",A26),'기사 리스트'!C:E,3,FALSE))+1),""),"")</f>
        <v>7.0666666666666664</v>
      </c>
      <c r="J26">
        <f>IFERROR(IF(G26="O",E26/(EOMONTH('7p(1)'!$F$17,0)-(VLOOKUP(CONCATENATE("http://skinnonews.com",A26),'기사 리스트'!C:E,3,FALSE))+1),""),"")</f>
        <v>1.8666666666666667</v>
      </c>
      <c r="K26">
        <f t="shared" si="2"/>
        <v>7</v>
      </c>
      <c r="L26">
        <f t="shared" si="3"/>
        <v>8</v>
      </c>
      <c r="N26" s="83">
        <f>IFERROR(VLOOKUP("http://skinnonews.com"&amp;A26,'기사 리스트'!C:E,3,FALSE),"")</f>
        <v>45124</v>
      </c>
      <c r="S26" t="str">
        <f>IFERROR(IF(G26="O",(INDEX('기사 리스트'!B:B,MATCH("http://skinnonews.com"&amp;A26,'기사 리스트'!C:C,0))),""),"")</f>
        <v>The SK Liquor Station pop-up store in Ulsan, a hot spot to refuel your life with positive energy</v>
      </c>
    </row>
    <row r="27" spans="1:19">
      <c r="A27" s="18" t="s">
        <v>529</v>
      </c>
      <c r="B27" s="18">
        <v>105</v>
      </c>
      <c r="C27" s="18">
        <v>71</v>
      </c>
      <c r="D27" s="28">
        <v>40.153846153846153</v>
      </c>
      <c r="E27" s="18">
        <v>6</v>
      </c>
      <c r="F27" t="str">
        <f t="shared" si="0"/>
        <v/>
      </c>
      <c r="G27" t="str">
        <f>IF(F27="기사임",IFERROR(IF((VLOOKUP(CONCATENATE("http://skinnonews.com",A27),'기사 리스트'!C:E,3,FALSE))&gt;='7p(1)'!$F$17,"O",""),""),"")</f>
        <v/>
      </c>
      <c r="H27" t="str">
        <f>IFERROR(IF(VLOOKUP(CONCATENATE("http://skinnonews.com"&amp;A27),'기사 리스트'!C:D,2,FALSE)="yes","yes",""),"")</f>
        <v/>
      </c>
      <c r="I27" t="str">
        <f>IFERROR(IF(G27="O",B27/(EOMONTH('7p(1)'!$F$17,0)-(VLOOKUP(CONCATENATE("http://skinnonews.com",A27),'기사 리스트'!C:E,3,FALSE))+1),""),"")</f>
        <v/>
      </c>
      <c r="J27" t="str">
        <f>IFERROR(IF(G27="O",E27/(EOMONTH('7p(1)'!$F$17,0)-(VLOOKUP(CONCATENATE("http://skinnonews.com",A27),'기사 리스트'!C:E,3,FALSE))+1),""),"")</f>
        <v/>
      </c>
      <c r="K27" t="str">
        <f t="shared" si="2"/>
        <v/>
      </c>
      <c r="L27" t="str">
        <f t="shared" si="3"/>
        <v/>
      </c>
      <c r="N27" s="83" t="str">
        <f>IFERROR(VLOOKUP("http://skinnonews.com"&amp;A27,'기사 리스트'!C:E,3,FALSE),"")</f>
        <v/>
      </c>
      <c r="S27" t="str">
        <f>IFERROR(IF(G27="O",(INDEX('기사 리스트'!B:B,MATCH("http://skinnonews.com"&amp;A27,'기사 리스트'!C:C,0))),""),"")</f>
        <v/>
      </c>
    </row>
    <row r="28" spans="1:19">
      <c r="A28" s="18" t="s">
        <v>515</v>
      </c>
      <c r="B28" s="18">
        <v>105</v>
      </c>
      <c r="C28" s="18">
        <v>77</v>
      </c>
      <c r="D28" s="28">
        <v>60.952380952380949</v>
      </c>
      <c r="E28" s="18">
        <v>12</v>
      </c>
      <c r="F28" t="str">
        <f t="shared" si="0"/>
        <v/>
      </c>
      <c r="G28" t="str">
        <f>IF(F28="기사임",IFERROR(IF((VLOOKUP(CONCATENATE("http://skinnonews.com",A28),'기사 리스트'!C:E,3,FALSE))&gt;='7p(1)'!$F$17,"O",""),""),"")</f>
        <v/>
      </c>
      <c r="H28" t="str">
        <f>IFERROR(IF(VLOOKUP(CONCATENATE("http://skinnonews.com"&amp;A28),'기사 리스트'!C:D,2,FALSE)="yes","yes",""),"")</f>
        <v/>
      </c>
      <c r="I28" t="str">
        <f>IFERROR(IF(G28="O",B28/(EOMONTH('7p(1)'!$F$17,0)-(VLOOKUP(CONCATENATE("http://skinnonews.com",A28),'기사 리스트'!C:E,3,FALSE))+1),""),"")</f>
        <v/>
      </c>
      <c r="J28" t="str">
        <f>IFERROR(IF(G28="O",E28/(EOMONTH('7p(1)'!$F$17,0)-(VLOOKUP(CONCATENATE("http://skinnonews.com",A28),'기사 리스트'!C:E,3,FALSE))+1),""),"")</f>
        <v/>
      </c>
      <c r="K28" t="str">
        <f t="shared" si="2"/>
        <v/>
      </c>
      <c r="L28" t="str">
        <f t="shared" si="3"/>
        <v/>
      </c>
      <c r="N28" s="83" t="str">
        <f>IFERROR(VLOOKUP("http://skinnonews.com"&amp;A28,'기사 리스트'!C:E,3,FALSE),"")</f>
        <v/>
      </c>
      <c r="S28" t="str">
        <f>IFERROR(IF(G28="O",(INDEX('기사 리스트'!B:B,MATCH("http://skinnonews.com"&amp;A28,'기사 리스트'!C:C,0))),""),"")</f>
        <v/>
      </c>
    </row>
    <row r="29" spans="1:19">
      <c r="A29" s="18" t="s">
        <v>1604</v>
      </c>
      <c r="B29" s="18">
        <v>102</v>
      </c>
      <c r="C29" s="18">
        <v>81</v>
      </c>
      <c r="D29" s="28">
        <v>127.38709677419355</v>
      </c>
      <c r="E29" s="18">
        <v>25</v>
      </c>
      <c r="F29" t="str">
        <f t="shared" si="0"/>
        <v>기사임</v>
      </c>
      <c r="G29" t="str">
        <f>IF(F29="기사임",IFERROR(IF((VLOOKUP(CONCATENATE("http://skinnonews.com",A29),'기사 리스트'!C:E,3,FALSE))&gt;='7p(1)'!$F$17,"O",""),""),"")</f>
        <v>O</v>
      </c>
      <c r="H29" t="str">
        <f>IFERROR(IF(VLOOKUP(CONCATENATE("http://skinnonews.com"&amp;A29),'기사 리스트'!C:D,2,FALSE)="yes","yes",""),"")</f>
        <v/>
      </c>
      <c r="I29">
        <f>IFERROR(IF(G29="O",B29/(EOMONTH('7p(1)'!$F$17,0)-(VLOOKUP(CONCATENATE("http://skinnonews.com",A29),'기사 리스트'!C:E,3,FALSE))+1),""),"")</f>
        <v>3.7777777777777777</v>
      </c>
      <c r="J29">
        <f>IFERROR(IF(G29="O",E29/(EOMONTH('7p(1)'!$F$17,0)-(VLOOKUP(CONCATENATE("http://skinnonews.com",A29),'기사 리스트'!C:E,3,FALSE))+1),""),"")</f>
        <v>0.92592592592592593</v>
      </c>
      <c r="K29">
        <f t="shared" si="2"/>
        <v>10</v>
      </c>
      <c r="L29">
        <f t="shared" si="3"/>
        <v>10</v>
      </c>
      <c r="N29" s="83">
        <f>IFERROR(VLOOKUP("http://skinnonews.com"&amp;A29,'기사 리스트'!C:E,3,FALSE),"")</f>
        <v>45112</v>
      </c>
      <c r="S29" t="str">
        <f>IFERROR(IF(G29="O",(INDEX('기사 리스트'!B:B,MATCH("http://skinnonews.com"&amp;A29,'기사 리스트'!C:C,0))),""),"")</f>
        <v>SK Innovation proudly supports the World Choir Games Gangneung 2023</v>
      </c>
    </row>
    <row r="30" spans="1:19">
      <c r="A30" s="18" t="s">
        <v>516</v>
      </c>
      <c r="B30" s="18">
        <v>100</v>
      </c>
      <c r="C30" s="18">
        <v>95</v>
      </c>
      <c r="D30" s="28">
        <v>389.77777777777777</v>
      </c>
      <c r="E30" s="18">
        <v>92</v>
      </c>
      <c r="F30" t="str">
        <f t="shared" si="0"/>
        <v>기사임</v>
      </c>
      <c r="G30" t="str">
        <f>IF(F30="기사임",IFERROR(IF((VLOOKUP(CONCATENATE("http://skinnonews.com",A30),'기사 리스트'!C:E,3,FALSE))&gt;='7p(1)'!$F$17,"O",""),""),"")</f>
        <v/>
      </c>
      <c r="H30" t="str">
        <f>IFERROR(IF(VLOOKUP(CONCATENATE("http://skinnonews.com"&amp;A30),'기사 리스트'!C:D,2,FALSE)="yes","yes",""),"")</f>
        <v/>
      </c>
      <c r="I30" t="str">
        <f>IFERROR(IF(G30="O",B30/(EOMONTH('7p(1)'!$F$17,0)-(VLOOKUP(CONCATENATE("http://skinnonews.com",A30),'기사 리스트'!C:E,3,FALSE))+1),""),"")</f>
        <v/>
      </c>
      <c r="J30" t="str">
        <f>IFERROR(IF(G30="O",E30/(EOMONTH('7p(1)'!$F$17,0)-(VLOOKUP(CONCATENATE("http://skinnonews.com",A30),'기사 리스트'!C:E,3,FALSE))+1),""),"")</f>
        <v/>
      </c>
      <c r="K30" t="str">
        <f t="shared" si="2"/>
        <v/>
      </c>
      <c r="L30" t="str">
        <f t="shared" si="3"/>
        <v/>
      </c>
      <c r="N30" s="83">
        <f>IFERROR(VLOOKUP("http://skinnonews.com"&amp;A30,'기사 리스트'!C:E,3,FALSE),"")</f>
        <v>44603</v>
      </c>
      <c r="S30" t="str">
        <f>IFERROR(IF(G30="O",(INDEX('기사 리스트'!B:B,MATCH("http://skinnonews.com"&amp;A30,'기사 리스트'!C:C,0))),""),"")</f>
        <v/>
      </c>
    </row>
    <row r="31" spans="1:19">
      <c r="A31" s="18" t="s">
        <v>1440</v>
      </c>
      <c r="B31" s="18">
        <v>98</v>
      </c>
      <c r="C31" s="18">
        <v>90</v>
      </c>
      <c r="D31" s="28">
        <v>120.15625</v>
      </c>
      <c r="E31" s="18">
        <v>59</v>
      </c>
      <c r="F31" t="str">
        <f t="shared" si="0"/>
        <v>기사임</v>
      </c>
      <c r="G31" t="str">
        <f>IF(F31="기사임",IFERROR(IF((VLOOKUP(CONCATENATE("http://skinnonews.com",A31),'기사 리스트'!C:E,3,FALSE))&gt;='7p(1)'!$F$17,"O",""),""),"")</f>
        <v/>
      </c>
      <c r="H31" t="str">
        <f>IFERROR(IF(VLOOKUP(CONCATENATE("http://skinnonews.com"&amp;A31),'기사 리스트'!C:D,2,FALSE)="yes","yes",""),"")</f>
        <v/>
      </c>
      <c r="I31" t="str">
        <f>IFERROR(IF(G31="O",B31/(EOMONTH('7p(1)'!$F$17,0)-(VLOOKUP(CONCATENATE("http://skinnonews.com",A31),'기사 리스트'!C:E,3,FALSE))+1),""),"")</f>
        <v/>
      </c>
      <c r="J31" t="str">
        <f>IFERROR(IF(G31="O",E31/(EOMONTH('7p(1)'!$F$17,0)-(VLOOKUP(CONCATENATE("http://skinnonews.com",A31),'기사 리스트'!C:E,3,FALSE))+1),""),"")</f>
        <v/>
      </c>
      <c r="K31" t="str">
        <f t="shared" si="2"/>
        <v/>
      </c>
      <c r="L31" t="str">
        <f t="shared" si="3"/>
        <v/>
      </c>
      <c r="N31" s="83">
        <f>IFERROR(VLOOKUP("http://skinnonews.com"&amp;A31,'기사 리스트'!C:E,3,FALSE),"")</f>
        <v>45103</v>
      </c>
      <c r="S31" t="str">
        <f>IFERROR(IF(G31="O",(INDEX('기사 리스트'!B:B,MATCH("http://skinnonews.com"&amp;A31,'기사 리스트'!C:C,0))),""),"")</f>
        <v/>
      </c>
    </row>
    <row r="32" spans="1:19">
      <c r="A32" s="18" t="s">
        <v>532</v>
      </c>
      <c r="B32" s="18">
        <v>95</v>
      </c>
      <c r="C32" s="18">
        <v>75</v>
      </c>
      <c r="D32" s="28">
        <v>72.432432432432435</v>
      </c>
      <c r="E32" s="18">
        <v>12</v>
      </c>
      <c r="F32" t="str">
        <f t="shared" si="0"/>
        <v/>
      </c>
      <c r="G32" t="str">
        <f>IF(F32="기사임",IFERROR(IF((VLOOKUP(CONCATENATE("http://skinnonews.com",A32),'기사 리스트'!C:E,3,FALSE))&gt;='7p(1)'!$F$17,"O",""),""),"")</f>
        <v/>
      </c>
      <c r="H32" t="str">
        <f>IFERROR(IF(VLOOKUP(CONCATENATE("http://skinnonews.com"&amp;A32),'기사 리스트'!C:D,2,FALSE)="yes","yes",""),"")</f>
        <v/>
      </c>
      <c r="I32" t="str">
        <f>IFERROR(IF(G32="O",B32/(EOMONTH('7p(1)'!$F$17,0)-(VLOOKUP(CONCATENATE("http://skinnonews.com",A32),'기사 리스트'!C:E,3,FALSE))+1),""),"")</f>
        <v/>
      </c>
      <c r="J32" t="str">
        <f>IFERROR(IF(G32="O",E32/(EOMONTH('7p(1)'!$F$17,0)-(VLOOKUP(CONCATENATE("http://skinnonews.com",A32),'기사 리스트'!C:E,3,FALSE))+1),""),"")</f>
        <v/>
      </c>
      <c r="K32" t="str">
        <f t="shared" si="2"/>
        <v/>
      </c>
      <c r="L32" t="str">
        <f t="shared" si="3"/>
        <v/>
      </c>
      <c r="N32" s="83" t="str">
        <f>IFERROR(VLOOKUP("http://skinnonews.com"&amp;A32,'기사 리스트'!C:E,3,FALSE),"")</f>
        <v/>
      </c>
      <c r="S32" t="str">
        <f>IFERROR(IF(G32="O",(INDEX('기사 리스트'!B:B,MATCH("http://skinnonews.com"&amp;A32,'기사 리스트'!C:C,0))),""),"")</f>
        <v/>
      </c>
    </row>
    <row r="33" spans="1:19">
      <c r="A33" s="18" t="s">
        <v>507</v>
      </c>
      <c r="B33" s="18">
        <v>86</v>
      </c>
      <c r="C33" s="18">
        <v>64</v>
      </c>
      <c r="D33" s="28">
        <v>58.466666666666669</v>
      </c>
      <c r="E33" s="18">
        <v>13</v>
      </c>
      <c r="F33" t="str">
        <f t="shared" si="0"/>
        <v/>
      </c>
      <c r="G33" t="str">
        <f>IF(F33="기사임",IFERROR(IF((VLOOKUP(CONCATENATE("http://skinnonews.com",A33),'기사 리스트'!C:E,3,FALSE))&gt;='7p(1)'!$F$17,"O",""),""),"")</f>
        <v/>
      </c>
      <c r="H33" t="str">
        <f>IFERROR(IF(VLOOKUP(CONCATENATE("http://skinnonews.com"&amp;A33),'기사 리스트'!C:D,2,FALSE)="yes","yes",""),"")</f>
        <v/>
      </c>
      <c r="I33" t="str">
        <f>IFERROR(IF(G33="O",B33/(EOMONTH('7p(1)'!$F$17,0)-(VLOOKUP(CONCATENATE("http://skinnonews.com",A33),'기사 리스트'!C:E,3,FALSE))+1),""),"")</f>
        <v/>
      </c>
      <c r="J33" t="str">
        <f>IFERROR(IF(G33="O",E33/(EOMONTH('7p(1)'!$F$17,0)-(VLOOKUP(CONCATENATE("http://skinnonews.com",A33),'기사 리스트'!C:E,3,FALSE))+1),""),"")</f>
        <v/>
      </c>
      <c r="K33" t="str">
        <f t="shared" si="2"/>
        <v/>
      </c>
      <c r="L33" t="str">
        <f t="shared" si="3"/>
        <v/>
      </c>
      <c r="N33" s="83" t="str">
        <f>IFERROR(VLOOKUP("http://skinnonews.com"&amp;A33,'기사 리스트'!C:E,3,FALSE),"")</f>
        <v/>
      </c>
      <c r="S33" t="str">
        <f>IFERROR(IF(G33="O",(INDEX('기사 리스트'!B:B,MATCH("http://skinnonews.com"&amp;A33,'기사 리스트'!C:C,0))),""),"")</f>
        <v/>
      </c>
    </row>
    <row r="34" spans="1:19">
      <c r="A34" s="18" t="s">
        <v>1605</v>
      </c>
      <c r="B34" s="18">
        <v>75</v>
      </c>
      <c r="C34" s="18">
        <v>72</v>
      </c>
      <c r="D34" s="28">
        <v>401</v>
      </c>
      <c r="E34" s="18">
        <v>72</v>
      </c>
      <c r="F34" t="str">
        <f t="shared" si="0"/>
        <v/>
      </c>
      <c r="G34" t="str">
        <f>IF(F34="기사임",IFERROR(IF((VLOOKUP(CONCATENATE("http://skinnonews.com",A34),'기사 리스트'!C:E,3,FALSE))&gt;='7p(1)'!$F$17,"O",""),""),"")</f>
        <v/>
      </c>
      <c r="H34" t="str">
        <f>IFERROR(IF(VLOOKUP(CONCATENATE("http://skinnonews.com"&amp;A34),'기사 리스트'!C:D,2,FALSE)="yes","yes",""),"")</f>
        <v/>
      </c>
      <c r="I34" t="str">
        <f>IFERROR(IF(G34="O",B34/(EOMONTH('7p(1)'!$F$17,0)-(VLOOKUP(CONCATENATE("http://skinnonews.com",A34),'기사 리스트'!C:E,3,FALSE))+1),""),"")</f>
        <v/>
      </c>
      <c r="J34" t="str">
        <f>IFERROR(IF(G34="O",E34/(EOMONTH('7p(1)'!$F$17,0)-(VLOOKUP(CONCATENATE("http://skinnonews.com",A34),'기사 리스트'!C:E,3,FALSE))+1),""),"")</f>
        <v/>
      </c>
      <c r="K34" t="str">
        <f t="shared" si="2"/>
        <v/>
      </c>
      <c r="L34" t="str">
        <f t="shared" si="3"/>
        <v/>
      </c>
      <c r="N34" s="83" t="str">
        <f>IFERROR(VLOOKUP("http://skinnonews.com"&amp;A34,'기사 리스트'!C:E,3,FALSE),"")</f>
        <v/>
      </c>
      <c r="S34" t="str">
        <f>IFERROR(IF(G34="O",(INDEX('기사 리스트'!B:B,MATCH("http://skinnonews.com"&amp;A34,'기사 리스트'!C:C,0))),""),"")</f>
        <v/>
      </c>
    </row>
    <row r="35" spans="1:19">
      <c r="A35" s="18" t="s">
        <v>1448</v>
      </c>
      <c r="B35" s="18">
        <v>72</v>
      </c>
      <c r="C35" s="18">
        <v>66</v>
      </c>
      <c r="D35" s="28">
        <v>180.46938775510205</v>
      </c>
      <c r="E35" s="18">
        <v>14</v>
      </c>
      <c r="F35" t="str">
        <f t="shared" si="0"/>
        <v>기사임</v>
      </c>
      <c r="G35" t="str">
        <f>IF(F35="기사임",IFERROR(IF((VLOOKUP(CONCATENATE("http://skinnonews.com",A35),'기사 리스트'!C:E,3,FALSE))&gt;='7p(1)'!$F$17,"O",""),""),"")</f>
        <v/>
      </c>
      <c r="H35" t="str">
        <f>IFERROR(IF(VLOOKUP(CONCATENATE("http://skinnonews.com"&amp;A35),'기사 리스트'!C:D,2,FALSE)="yes","yes",""),"")</f>
        <v/>
      </c>
      <c r="I35" t="str">
        <f>IFERROR(IF(G35="O",B35/(EOMONTH('7p(1)'!$F$17,0)-(VLOOKUP(CONCATENATE("http://skinnonews.com",A35),'기사 리스트'!C:E,3,FALSE))+1),""),"")</f>
        <v/>
      </c>
      <c r="J35" t="str">
        <f>IFERROR(IF(G35="O",E35/(EOMONTH('7p(1)'!$F$17,0)-(VLOOKUP(CONCATENATE("http://skinnonews.com",A35),'기사 리스트'!C:E,3,FALSE))+1),""),"")</f>
        <v/>
      </c>
      <c r="K35" t="str">
        <f t="shared" si="2"/>
        <v/>
      </c>
      <c r="L35" t="str">
        <f t="shared" si="3"/>
        <v/>
      </c>
      <c r="N35" s="83">
        <f>IFERROR(VLOOKUP("http://skinnonews.com"&amp;A35,'기사 리스트'!C:E,3,FALSE),"")</f>
        <v>45103</v>
      </c>
      <c r="S35" t="str">
        <f>IFERROR(IF(G35="O",(INDEX('기사 리스트'!B:B,MATCH("http://skinnonews.com"&amp;A35,'기사 리스트'!C:C,0))),""),"")</f>
        <v/>
      </c>
    </row>
    <row r="36" spans="1:19">
      <c r="A36" s="18" t="s">
        <v>631</v>
      </c>
      <c r="B36" s="18">
        <v>72</v>
      </c>
      <c r="C36" s="18">
        <v>35</v>
      </c>
      <c r="D36" s="28">
        <v>148.36734693877551</v>
      </c>
      <c r="E36" s="18">
        <v>7</v>
      </c>
      <c r="F36" t="str">
        <f t="shared" si="0"/>
        <v/>
      </c>
      <c r="G36" t="str">
        <f>IF(F36="기사임",IFERROR(IF((VLOOKUP(CONCATENATE("http://skinnonews.com",A36),'기사 리스트'!C:E,3,FALSE))&gt;='7p(1)'!$F$17,"O",""),""),"")</f>
        <v/>
      </c>
      <c r="H36" t="str">
        <f>IFERROR(IF(VLOOKUP(CONCATENATE("http://skinnonews.com"&amp;A36),'기사 리스트'!C:D,2,FALSE)="yes","yes",""),"")</f>
        <v/>
      </c>
      <c r="I36" t="str">
        <f>IFERROR(IF(G36="O",B36/(EOMONTH('7p(1)'!$F$17,0)-(VLOOKUP(CONCATENATE("http://skinnonews.com",A36),'기사 리스트'!C:E,3,FALSE))+1),""),"")</f>
        <v/>
      </c>
      <c r="J36" t="str">
        <f>IFERROR(IF(G36="O",E36/(EOMONTH('7p(1)'!$F$17,0)-(VLOOKUP(CONCATENATE("http://skinnonews.com",A36),'기사 리스트'!C:E,3,FALSE))+1),""),"")</f>
        <v/>
      </c>
      <c r="K36" t="str">
        <f t="shared" si="2"/>
        <v/>
      </c>
      <c r="L36" t="str">
        <f t="shared" si="3"/>
        <v/>
      </c>
      <c r="N36" s="83" t="str">
        <f>IFERROR(VLOOKUP("http://skinnonews.com"&amp;A36,'기사 리스트'!C:E,3,FALSE),"")</f>
        <v/>
      </c>
      <c r="S36" t="str">
        <f>IFERROR(IF(G36="O",(INDEX('기사 리스트'!B:B,MATCH("http://skinnonews.com"&amp;A36,'기사 리스트'!C:C,0))),""),"")</f>
        <v/>
      </c>
    </row>
    <row r="37" spans="1:19">
      <c r="A37" s="18" t="s">
        <v>1437</v>
      </c>
      <c r="B37" s="18">
        <v>71</v>
      </c>
      <c r="C37" s="18">
        <v>61</v>
      </c>
      <c r="D37" s="28">
        <v>247.12121212121212</v>
      </c>
      <c r="E37" s="18">
        <v>29</v>
      </c>
      <c r="F37" t="str">
        <f t="shared" si="0"/>
        <v>기사임</v>
      </c>
      <c r="G37" t="str">
        <f>IF(F37="기사임",IFERROR(IF((VLOOKUP(CONCATENATE("http://skinnonews.com",A37),'기사 리스트'!C:E,3,FALSE))&gt;='7p(1)'!$F$17,"O",""),""),"")</f>
        <v/>
      </c>
      <c r="H37" t="str">
        <f>IFERROR(IF(VLOOKUP(CONCATENATE("http://skinnonews.com"&amp;A37),'기사 리스트'!C:D,2,FALSE)="yes","yes",""),"")</f>
        <v/>
      </c>
      <c r="I37" t="str">
        <f>IFERROR(IF(G37="O",B37/(EOMONTH('7p(1)'!$F$17,0)-(VLOOKUP(CONCATENATE("http://skinnonews.com",A37),'기사 리스트'!C:E,3,FALSE))+1),""),"")</f>
        <v/>
      </c>
      <c r="J37" t="str">
        <f>IFERROR(IF(G37="O",E37/(EOMONTH('7p(1)'!$F$17,0)-(VLOOKUP(CONCATENATE("http://skinnonews.com",A37),'기사 리스트'!C:E,3,FALSE))+1),""),"")</f>
        <v/>
      </c>
      <c r="K37" t="str">
        <f t="shared" si="2"/>
        <v/>
      </c>
      <c r="L37" t="str">
        <f t="shared" si="3"/>
        <v/>
      </c>
      <c r="N37" s="83">
        <f>IFERROR(VLOOKUP("http://skinnonews.com"&amp;A37,'기사 리스트'!C:E,3,FALSE),"")</f>
        <v>45100</v>
      </c>
      <c r="S37" t="str">
        <f>IFERROR(IF(G37="O",(INDEX('기사 리스트'!B:B,MATCH("http://skinnonews.com"&amp;A37,'기사 리스트'!C:C,0))),""),"")</f>
        <v/>
      </c>
    </row>
    <row r="38" spans="1:19">
      <c r="A38" s="18" t="s">
        <v>536</v>
      </c>
      <c r="B38" s="18">
        <v>71</v>
      </c>
      <c r="C38" s="18">
        <v>41</v>
      </c>
      <c r="D38" s="28">
        <v>75.051724137931032</v>
      </c>
      <c r="E38" s="18">
        <v>6</v>
      </c>
      <c r="F38" t="str">
        <f t="shared" si="0"/>
        <v/>
      </c>
      <c r="G38" t="str">
        <f>IF(F38="기사임",IFERROR(IF((VLOOKUP(CONCATENATE("http://skinnonews.com",A38),'기사 리스트'!C:E,3,FALSE))&gt;='7p(1)'!$F$17,"O",""),""),"")</f>
        <v/>
      </c>
      <c r="H38" t="str">
        <f>IFERROR(IF(VLOOKUP(CONCATENATE("http://skinnonews.com"&amp;A38),'기사 리스트'!C:D,2,FALSE)="yes","yes",""),"")</f>
        <v/>
      </c>
      <c r="I38" t="str">
        <f>IFERROR(IF(G38="O",B38/(EOMONTH('7p(1)'!$F$17,0)-(VLOOKUP(CONCATENATE("http://skinnonews.com",A38),'기사 리스트'!C:E,3,FALSE))+1),""),"")</f>
        <v/>
      </c>
      <c r="J38" t="str">
        <f>IFERROR(IF(G38="O",E38/(EOMONTH('7p(1)'!$F$17,0)-(VLOOKUP(CONCATENATE("http://skinnonews.com",A38),'기사 리스트'!C:E,3,FALSE))+1),""),"")</f>
        <v/>
      </c>
      <c r="K38" t="str">
        <f t="shared" si="2"/>
        <v/>
      </c>
      <c r="L38" t="str">
        <f t="shared" si="3"/>
        <v/>
      </c>
      <c r="N38" s="83" t="str">
        <f>IFERROR(VLOOKUP("http://skinnonews.com"&amp;A38,'기사 리스트'!C:E,3,FALSE),"")</f>
        <v/>
      </c>
      <c r="S38" t="str">
        <f>IFERROR(IF(G38="O",(INDEX('기사 리스트'!B:B,MATCH("http://skinnonews.com"&amp;A38,'기사 리스트'!C:C,0))),""),"")</f>
        <v/>
      </c>
    </row>
    <row r="39" spans="1:19">
      <c r="A39" s="18" t="s">
        <v>517</v>
      </c>
      <c r="B39" s="18">
        <v>70</v>
      </c>
      <c r="C39" s="18">
        <v>63</v>
      </c>
      <c r="D39" s="28">
        <v>396.93333333333334</v>
      </c>
      <c r="E39" s="18">
        <v>56</v>
      </c>
      <c r="F39" t="str">
        <f t="shared" si="0"/>
        <v>기사임</v>
      </c>
      <c r="G39" t="str">
        <f>IF(F39="기사임",IFERROR(IF((VLOOKUP(CONCATENATE("http://skinnonews.com",A39),'기사 리스트'!C:E,3,FALSE))&gt;='7p(1)'!$F$17,"O",""),""),"")</f>
        <v/>
      </c>
      <c r="H39" t="str">
        <f>IFERROR(IF(VLOOKUP(CONCATENATE("http://skinnonews.com"&amp;A39),'기사 리스트'!C:D,2,FALSE)="yes","yes",""),"")</f>
        <v/>
      </c>
      <c r="I39" t="str">
        <f>IFERROR(IF(G39="O",B39/(EOMONTH('7p(1)'!$F$17,0)-(VLOOKUP(CONCATENATE("http://skinnonews.com",A39),'기사 리스트'!C:E,3,FALSE))+1),""),"")</f>
        <v/>
      </c>
      <c r="J39" t="str">
        <f>IFERROR(IF(G39="O",E39/(EOMONTH('7p(1)'!$F$17,0)-(VLOOKUP(CONCATENATE("http://skinnonews.com",A39),'기사 리스트'!C:E,3,FALSE))+1),""),"")</f>
        <v/>
      </c>
      <c r="K39" t="str">
        <f t="shared" si="2"/>
        <v/>
      </c>
      <c r="L39" t="str">
        <f t="shared" si="3"/>
        <v/>
      </c>
      <c r="N39" s="83">
        <f>IFERROR(VLOOKUP("http://skinnonews.com"&amp;A39,'기사 리스트'!C:E,3,FALSE),"")</f>
        <v>44225</v>
      </c>
      <c r="S39" t="str">
        <f>IFERROR(IF(G39="O",(INDEX('기사 리스트'!B:B,MATCH("http://skinnonews.com"&amp;A39,'기사 리스트'!C:C,0))),""),"")</f>
        <v/>
      </c>
    </row>
    <row r="40" spans="1:19">
      <c r="A40" s="18" t="s">
        <v>548</v>
      </c>
      <c r="B40" s="18">
        <v>70</v>
      </c>
      <c r="C40" s="18">
        <v>61</v>
      </c>
      <c r="D40" s="28">
        <v>59.93333333333333</v>
      </c>
      <c r="E40" s="18">
        <v>6</v>
      </c>
      <c r="F40" t="str">
        <f t="shared" si="0"/>
        <v/>
      </c>
      <c r="G40" t="str">
        <f>IF(F40="기사임",IFERROR(IF((VLOOKUP(CONCATENATE("http://skinnonews.com",A40),'기사 리스트'!C:E,3,FALSE))&gt;='7p(1)'!$F$17,"O",""),""),"")</f>
        <v/>
      </c>
      <c r="H40" t="str">
        <f>IFERROR(IF(VLOOKUP(CONCATENATE("http://skinnonews.com"&amp;A40),'기사 리스트'!C:D,2,FALSE)="yes","yes",""),"")</f>
        <v/>
      </c>
      <c r="I40" t="str">
        <f>IFERROR(IF(G40="O",B40/(EOMONTH('7p(1)'!$F$17,0)-(VLOOKUP(CONCATENATE("http://skinnonews.com",A40),'기사 리스트'!C:E,3,FALSE))+1),""),"")</f>
        <v/>
      </c>
      <c r="J40" t="str">
        <f>IFERROR(IF(G40="O",E40/(EOMONTH('7p(1)'!$F$17,0)-(VLOOKUP(CONCATENATE("http://skinnonews.com",A40),'기사 리스트'!C:E,3,FALSE))+1),""),"")</f>
        <v/>
      </c>
      <c r="K40" t="str">
        <f t="shared" si="2"/>
        <v/>
      </c>
      <c r="L40" t="str">
        <f t="shared" si="3"/>
        <v/>
      </c>
      <c r="N40" s="83" t="str">
        <f>IFERROR(VLOOKUP("http://skinnonews.com"&amp;A40,'기사 리스트'!C:E,3,FALSE),"")</f>
        <v/>
      </c>
      <c r="S40" t="str">
        <f>IFERROR(IF(G40="O",(INDEX('기사 리스트'!B:B,MATCH("http://skinnonews.com"&amp;A40,'기사 리스트'!C:C,0))),""),"")</f>
        <v/>
      </c>
    </row>
    <row r="41" spans="1:19">
      <c r="A41" s="18" t="s">
        <v>522</v>
      </c>
      <c r="B41" s="18">
        <v>68</v>
      </c>
      <c r="C41" s="18">
        <v>61</v>
      </c>
      <c r="D41" s="28">
        <v>275.22727272727275</v>
      </c>
      <c r="E41" s="18">
        <v>42</v>
      </c>
      <c r="F41" t="str">
        <f t="shared" si="0"/>
        <v>기사임</v>
      </c>
      <c r="G41" t="str">
        <f>IF(F41="기사임",IFERROR(IF((VLOOKUP(CONCATENATE("http://skinnonews.com",A41),'기사 리스트'!C:E,3,FALSE))&gt;='7p(1)'!$F$17,"O",""),""),"")</f>
        <v/>
      </c>
      <c r="H41" t="str">
        <f>IFERROR(IF(VLOOKUP(CONCATENATE("http://skinnonews.com"&amp;A41),'기사 리스트'!C:D,2,FALSE)="yes","yes",""),"")</f>
        <v/>
      </c>
      <c r="I41" t="str">
        <f>IFERROR(IF(G41="O",B41/(EOMONTH('7p(1)'!$F$17,0)-(VLOOKUP(CONCATENATE("http://skinnonews.com",A41),'기사 리스트'!C:E,3,FALSE))+1),""),"")</f>
        <v/>
      </c>
      <c r="J41" t="str">
        <f>IFERROR(IF(G41="O",E41/(EOMONTH('7p(1)'!$F$17,0)-(VLOOKUP(CONCATENATE("http://skinnonews.com",A41),'기사 리스트'!C:E,3,FALSE))+1),""),"")</f>
        <v/>
      </c>
      <c r="K41" t="str">
        <f t="shared" si="2"/>
        <v/>
      </c>
      <c r="L41" t="str">
        <f t="shared" si="3"/>
        <v/>
      </c>
      <c r="N41" s="83">
        <f>IFERROR(VLOOKUP("http://skinnonews.com"&amp;A41,'기사 리스트'!C:E,3,FALSE),"")</f>
        <v>44921</v>
      </c>
      <c r="S41" t="str">
        <f>IFERROR(IF(G41="O",(INDEX('기사 리스트'!B:B,MATCH("http://skinnonews.com"&amp;A41,'기사 리스트'!C:C,0))),""),"")</f>
        <v/>
      </c>
    </row>
    <row r="42" spans="1:19">
      <c r="A42" s="18" t="s">
        <v>518</v>
      </c>
      <c r="B42" s="18">
        <v>67</v>
      </c>
      <c r="C42" s="18">
        <v>55</v>
      </c>
      <c r="D42" s="28">
        <v>75.421052631578945</v>
      </c>
      <c r="E42" s="18">
        <v>53</v>
      </c>
      <c r="F42" t="str">
        <f t="shared" si="0"/>
        <v/>
      </c>
      <c r="G42" t="str">
        <f>IF(F42="기사임",IFERROR(IF((VLOOKUP(CONCATENATE("http://skinnonews.com",A42),'기사 리스트'!C:E,3,FALSE))&gt;='7p(1)'!$F$17,"O",""),""),"")</f>
        <v/>
      </c>
      <c r="H42" t="str">
        <f>IFERROR(IF(VLOOKUP(CONCATENATE("http://skinnonews.com"&amp;A42),'기사 리스트'!C:D,2,FALSE)="yes","yes",""),"")</f>
        <v/>
      </c>
      <c r="I42" t="str">
        <f>IFERROR(IF(G42="O",B42/(EOMONTH('7p(1)'!$F$17,0)-(VLOOKUP(CONCATENATE("http://skinnonews.com",A42),'기사 리스트'!C:E,3,FALSE))+1),""),"")</f>
        <v/>
      </c>
      <c r="J42" t="str">
        <f>IFERROR(IF(G42="O",E42/(EOMONTH('7p(1)'!$F$17,0)-(VLOOKUP(CONCATENATE("http://skinnonews.com",A42),'기사 리스트'!C:E,3,FALSE))+1),""),"")</f>
        <v/>
      </c>
      <c r="K42" t="str">
        <f t="shared" si="2"/>
        <v/>
      </c>
      <c r="L42" t="str">
        <f t="shared" si="3"/>
        <v/>
      </c>
      <c r="N42" s="83" t="str">
        <f>IFERROR(VLOOKUP("http://skinnonews.com"&amp;A42,'기사 리스트'!C:E,3,FALSE),"")</f>
        <v/>
      </c>
      <c r="S42" t="str">
        <f>IFERROR(IF(G42="O",(INDEX('기사 리스트'!B:B,MATCH("http://skinnonews.com"&amp;A42,'기사 리스트'!C:C,0))),""),"")</f>
        <v/>
      </c>
    </row>
    <row r="43" spans="1:19">
      <c r="A43" s="18" t="s">
        <v>1110</v>
      </c>
      <c r="B43" s="18">
        <v>66</v>
      </c>
      <c r="C43" s="18">
        <v>61</v>
      </c>
      <c r="D43" s="28">
        <v>254.3</v>
      </c>
      <c r="E43" s="18">
        <v>54</v>
      </c>
      <c r="F43" t="str">
        <f t="shared" si="0"/>
        <v>기사임</v>
      </c>
      <c r="G43" t="str">
        <f>IF(F43="기사임",IFERROR(IF((VLOOKUP(CONCATENATE("http://skinnonews.com",A43),'기사 리스트'!C:E,3,FALSE))&gt;='7p(1)'!$F$17,"O",""),""),"")</f>
        <v/>
      </c>
      <c r="H43" t="str">
        <f>IFERROR(IF(VLOOKUP(CONCATENATE("http://skinnonews.com"&amp;A43),'기사 리스트'!C:D,2,FALSE)="yes","yes",""),"")</f>
        <v/>
      </c>
      <c r="I43" t="str">
        <f>IFERROR(IF(G43="O",B43/(EOMONTH('7p(1)'!$F$17,0)-(VLOOKUP(CONCATENATE("http://skinnonews.com",A43),'기사 리스트'!C:E,3,FALSE))+1),""),"")</f>
        <v/>
      </c>
      <c r="J43" t="str">
        <f>IFERROR(IF(G43="O",E43/(EOMONTH('7p(1)'!$F$17,0)-(VLOOKUP(CONCATENATE("http://skinnonews.com",A43),'기사 리스트'!C:E,3,FALSE))+1),""),"")</f>
        <v/>
      </c>
      <c r="K43" t="str">
        <f t="shared" si="2"/>
        <v/>
      </c>
      <c r="L43" t="str">
        <f t="shared" si="3"/>
        <v/>
      </c>
      <c r="N43" s="83">
        <f>IFERROR(VLOOKUP("http://skinnonews.com"&amp;A43,'기사 리스트'!C:E,3,FALSE),"")</f>
        <v>45047</v>
      </c>
      <c r="S43" t="str">
        <f>IFERROR(IF(G43="O",(INDEX('기사 리스트'!B:B,MATCH("http://skinnonews.com"&amp;A43,'기사 리스트'!C:C,0))),""),"")</f>
        <v/>
      </c>
    </row>
    <row r="44" spans="1:19">
      <c r="A44" s="18" t="s">
        <v>1442</v>
      </c>
      <c r="B44" s="18">
        <v>62</v>
      </c>
      <c r="C44" s="18">
        <v>50</v>
      </c>
      <c r="D44" s="28">
        <v>48.151515151515149</v>
      </c>
      <c r="E44" s="18">
        <v>20</v>
      </c>
      <c r="F44" t="str">
        <f t="shared" si="0"/>
        <v>기사임</v>
      </c>
      <c r="G44" t="str">
        <f>IF(F44="기사임",IFERROR(IF((VLOOKUP(CONCATENATE("http://skinnonews.com",A44),'기사 리스트'!C:E,3,FALSE))&gt;='7p(1)'!$F$17,"O",""),""),"")</f>
        <v/>
      </c>
      <c r="H44" t="str">
        <f>IFERROR(IF(VLOOKUP(CONCATENATE("http://skinnonews.com"&amp;A44),'기사 리스트'!C:D,2,FALSE)="yes","yes",""),"")</f>
        <v/>
      </c>
      <c r="I44" t="str">
        <f>IFERROR(IF(G44="O",B44/(EOMONTH('7p(1)'!$F$17,0)-(VLOOKUP(CONCATENATE("http://skinnonews.com",A44),'기사 리스트'!C:E,3,FALSE))+1),""),"")</f>
        <v/>
      </c>
      <c r="J44" t="str">
        <f>IFERROR(IF(G44="O",E44/(EOMONTH('7p(1)'!$F$17,0)-(VLOOKUP(CONCATENATE("http://skinnonews.com",A44),'기사 리스트'!C:E,3,FALSE))+1),""),"")</f>
        <v/>
      </c>
      <c r="K44" t="str">
        <f t="shared" si="2"/>
        <v/>
      </c>
      <c r="L44" t="str">
        <f t="shared" si="3"/>
        <v/>
      </c>
      <c r="N44" s="83">
        <f>IFERROR(VLOOKUP("http://skinnonews.com"&amp;A44,'기사 리스트'!C:E,3,FALSE),"")</f>
        <v>45097</v>
      </c>
      <c r="S44" t="str">
        <f>IFERROR(IF(G44="O",(INDEX('기사 리스트'!B:B,MATCH("http://skinnonews.com"&amp;A44,'기사 리스트'!C:C,0))),""),"")</f>
        <v/>
      </c>
    </row>
    <row r="45" spans="1:19">
      <c r="A45" s="18" t="s">
        <v>1100</v>
      </c>
      <c r="B45" s="18">
        <v>57</v>
      </c>
      <c r="C45" s="18">
        <v>57</v>
      </c>
      <c r="D45" s="28">
        <v>228.22222222222223</v>
      </c>
      <c r="E45" s="18">
        <v>42</v>
      </c>
      <c r="F45" t="str">
        <f t="shared" si="0"/>
        <v>기사임</v>
      </c>
      <c r="G45" t="str">
        <f>IF(F45="기사임",IFERROR(IF((VLOOKUP(CONCATENATE("http://skinnonews.com",A45),'기사 리스트'!C:E,3,FALSE))&gt;='7p(1)'!$F$17,"O",""),""),"")</f>
        <v/>
      </c>
      <c r="H45" t="str">
        <f>IFERROR(IF(VLOOKUP(CONCATENATE("http://skinnonews.com"&amp;A45),'기사 리스트'!C:D,2,FALSE)="yes","yes",""),"")</f>
        <v>yes</v>
      </c>
      <c r="I45" t="str">
        <f>IFERROR(IF(G45="O",B45/(EOMONTH('7p(1)'!$F$17,0)-(VLOOKUP(CONCATENATE("http://skinnonews.com",A45),'기사 리스트'!C:E,3,FALSE))+1),""),"")</f>
        <v/>
      </c>
      <c r="J45" t="str">
        <f>IFERROR(IF(G45="O",E45/(EOMONTH('7p(1)'!$F$17,0)-(VLOOKUP(CONCATENATE("http://skinnonews.com",A45),'기사 리스트'!C:E,3,FALSE))+1),""),"")</f>
        <v/>
      </c>
      <c r="K45" t="str">
        <f t="shared" si="2"/>
        <v/>
      </c>
      <c r="L45" t="str">
        <f t="shared" si="3"/>
        <v/>
      </c>
      <c r="N45" s="83">
        <f>IFERROR(VLOOKUP("http://skinnonews.com"&amp;A45,'기사 리스트'!C:E,3,FALSE),"")</f>
        <v>45040</v>
      </c>
      <c r="S45" t="str">
        <f>IFERROR(IF(G45="O",(INDEX('기사 리스트'!B:B,MATCH("http://skinnonews.com"&amp;A45,'기사 리스트'!C:C,0))),""),"")</f>
        <v/>
      </c>
    </row>
    <row r="46" spans="1:19">
      <c r="A46" s="18" t="s">
        <v>544</v>
      </c>
      <c r="B46" s="18">
        <v>57</v>
      </c>
      <c r="C46" s="18">
        <v>54</v>
      </c>
      <c r="D46" s="28">
        <v>227.14285714285714</v>
      </c>
      <c r="E46" s="18">
        <v>51</v>
      </c>
      <c r="F46" t="str">
        <f t="shared" si="0"/>
        <v>기사임</v>
      </c>
      <c r="G46" t="str">
        <f>IF(F46="기사임",IFERROR(IF((VLOOKUP(CONCATENATE("http://skinnonews.com",A46),'기사 리스트'!C:E,3,FALSE))&gt;='7p(1)'!$F$17,"O",""),""),"")</f>
        <v/>
      </c>
      <c r="H46" t="str">
        <f>IFERROR(IF(VLOOKUP(CONCATENATE("http://skinnonews.com"&amp;A46),'기사 리스트'!C:D,2,FALSE)="yes","yes",""),"")</f>
        <v/>
      </c>
      <c r="I46" t="str">
        <f>IFERROR(IF(G46="O",B46/(EOMONTH('7p(1)'!$F$17,0)-(VLOOKUP(CONCATENATE("http://skinnonews.com",A46),'기사 리스트'!C:E,3,FALSE))+1),""),"")</f>
        <v/>
      </c>
      <c r="J46" t="str">
        <f>IFERROR(IF(G46="O",E46/(EOMONTH('7p(1)'!$F$17,0)-(VLOOKUP(CONCATENATE("http://skinnonews.com",A46),'기사 리스트'!C:E,3,FALSE))+1),""),"")</f>
        <v/>
      </c>
      <c r="K46" t="str">
        <f t="shared" si="2"/>
        <v/>
      </c>
      <c r="L46" t="str">
        <f t="shared" si="3"/>
        <v/>
      </c>
      <c r="N46" s="83">
        <f>IFERROR(VLOOKUP("http://skinnonews.com"&amp;A46,'기사 리스트'!C:E,3,FALSE),"")</f>
        <v>44675</v>
      </c>
      <c r="S46" t="str">
        <f>IFERROR(IF(G46="O",(INDEX('기사 리스트'!B:B,MATCH("http://skinnonews.com"&amp;A46,'기사 리스트'!C:C,0))),""),"")</f>
        <v/>
      </c>
    </row>
    <row r="47" spans="1:19">
      <c r="A47" s="18" t="s">
        <v>538</v>
      </c>
      <c r="B47" s="18">
        <v>57</v>
      </c>
      <c r="C47" s="18">
        <v>40</v>
      </c>
      <c r="D47" s="28">
        <v>67.474999999999994</v>
      </c>
      <c r="E47" s="18">
        <v>16</v>
      </c>
      <c r="F47" t="str">
        <f t="shared" si="0"/>
        <v/>
      </c>
      <c r="G47" t="str">
        <f>IF(F47="기사임",IFERROR(IF((VLOOKUP(CONCATENATE("http://skinnonews.com",A47),'기사 리스트'!C:E,3,FALSE))&gt;='7p(1)'!$F$17,"O",""),""),"")</f>
        <v/>
      </c>
      <c r="H47" t="str">
        <f>IFERROR(IF(VLOOKUP(CONCATENATE("http://skinnonews.com"&amp;A47),'기사 리스트'!C:D,2,FALSE)="yes","yes",""),"")</f>
        <v/>
      </c>
      <c r="I47" t="str">
        <f>IFERROR(IF(G47="O",B47/(EOMONTH('7p(1)'!$F$17,0)-(VLOOKUP(CONCATENATE("http://skinnonews.com",A47),'기사 리스트'!C:E,3,FALSE))+1),""),"")</f>
        <v/>
      </c>
      <c r="J47" t="str">
        <f>IFERROR(IF(G47="O",E47/(EOMONTH('7p(1)'!$F$17,0)-(VLOOKUP(CONCATENATE("http://skinnonews.com",A47),'기사 리스트'!C:E,3,FALSE))+1),""),"")</f>
        <v/>
      </c>
      <c r="K47" t="str">
        <f t="shared" si="2"/>
        <v/>
      </c>
      <c r="L47" t="str">
        <f t="shared" si="3"/>
        <v/>
      </c>
      <c r="N47" s="83" t="str">
        <f>IFERROR(VLOOKUP("http://skinnonews.com"&amp;A47,'기사 리스트'!C:E,3,FALSE),"")</f>
        <v/>
      </c>
      <c r="S47" t="str">
        <f>IFERROR(IF(G47="O",(INDEX('기사 리스트'!B:B,MATCH("http://skinnonews.com"&amp;A47,'기사 리스트'!C:C,0))),""),"")</f>
        <v/>
      </c>
    </row>
    <row r="48" spans="1:19">
      <c r="A48" s="18" t="s">
        <v>722</v>
      </c>
      <c r="B48" s="18">
        <v>57</v>
      </c>
      <c r="C48" s="18">
        <v>36</v>
      </c>
      <c r="D48" s="28">
        <v>214.97674418604652</v>
      </c>
      <c r="E48" s="18">
        <v>4</v>
      </c>
      <c r="F48" t="str">
        <f t="shared" si="0"/>
        <v/>
      </c>
      <c r="G48" t="str">
        <f>IF(F48="기사임",IFERROR(IF((VLOOKUP(CONCATENATE("http://skinnonews.com",A48),'기사 리스트'!C:E,3,FALSE))&gt;='7p(1)'!$F$17,"O",""),""),"")</f>
        <v/>
      </c>
      <c r="H48" t="str">
        <f>IFERROR(IF(VLOOKUP(CONCATENATE("http://skinnonews.com"&amp;A48),'기사 리스트'!C:D,2,FALSE)="yes","yes",""),"")</f>
        <v/>
      </c>
      <c r="I48" t="str">
        <f>IFERROR(IF(G48="O",B48/(EOMONTH('7p(1)'!$F$17,0)-(VLOOKUP(CONCATENATE("http://skinnonews.com",A48),'기사 리스트'!C:E,3,FALSE))+1),""),"")</f>
        <v/>
      </c>
      <c r="J48" t="str">
        <f>IFERROR(IF(G48="O",E48/(EOMONTH('7p(1)'!$F$17,0)-(VLOOKUP(CONCATENATE("http://skinnonews.com",A48),'기사 리스트'!C:E,3,FALSE))+1),""),"")</f>
        <v/>
      </c>
      <c r="K48" t="str">
        <f t="shared" si="2"/>
        <v/>
      </c>
      <c r="L48" t="str">
        <f t="shared" si="3"/>
        <v/>
      </c>
      <c r="N48" s="83" t="str">
        <f>IFERROR(VLOOKUP("http://skinnonews.com"&amp;A48,'기사 리스트'!C:E,3,FALSE),"")</f>
        <v/>
      </c>
      <c r="S48" t="str">
        <f>IFERROR(IF(G48="O",(INDEX('기사 리스트'!B:B,MATCH("http://skinnonews.com"&amp;A48,'기사 리스트'!C:C,0))),""),"")</f>
        <v/>
      </c>
    </row>
    <row r="49" spans="1:19">
      <c r="A49" s="18" t="s">
        <v>1447</v>
      </c>
      <c r="B49" s="18">
        <v>55</v>
      </c>
      <c r="C49" s="18">
        <v>48</v>
      </c>
      <c r="D49" s="28">
        <v>120.6</v>
      </c>
      <c r="E49" s="18">
        <v>12</v>
      </c>
      <c r="F49" t="str">
        <f t="shared" si="0"/>
        <v>기사임</v>
      </c>
      <c r="G49" t="str">
        <f>IF(F49="기사임",IFERROR(IF((VLOOKUP(CONCATENATE("http://skinnonews.com",A49),'기사 리스트'!C:E,3,FALSE))&gt;='7p(1)'!$F$17,"O",""),""),"")</f>
        <v/>
      </c>
      <c r="H49" t="str">
        <f>IFERROR(IF(VLOOKUP(CONCATENATE("http://skinnonews.com"&amp;A49),'기사 리스트'!C:D,2,FALSE)="yes","yes",""),"")</f>
        <v/>
      </c>
      <c r="I49" t="str">
        <f>IFERROR(IF(G49="O",B49/(EOMONTH('7p(1)'!$F$17,0)-(VLOOKUP(CONCATENATE("http://skinnonews.com",A49),'기사 리스트'!C:E,3,FALSE))+1),""),"")</f>
        <v/>
      </c>
      <c r="J49" t="str">
        <f>IFERROR(IF(G49="O",E49/(EOMONTH('7p(1)'!$F$17,0)-(VLOOKUP(CONCATENATE("http://skinnonews.com",A49),'기사 리스트'!C:E,3,FALSE))+1),""),"")</f>
        <v/>
      </c>
      <c r="K49" t="str">
        <f t="shared" si="2"/>
        <v/>
      </c>
      <c r="L49" t="str">
        <f t="shared" si="3"/>
        <v/>
      </c>
      <c r="N49" s="83">
        <f>IFERROR(VLOOKUP("http://skinnonews.com"&amp;A49,'기사 리스트'!C:E,3,FALSE),"")</f>
        <v>45100</v>
      </c>
      <c r="S49" t="str">
        <f>IFERROR(IF(G49="O",(INDEX('기사 리스트'!B:B,MATCH("http://skinnonews.com"&amp;A49,'기사 리스트'!C:C,0))),""),"")</f>
        <v/>
      </c>
    </row>
    <row r="50" spans="1:19">
      <c r="A50" s="18" t="s">
        <v>520</v>
      </c>
      <c r="B50" s="18">
        <v>52</v>
      </c>
      <c r="C50" s="18">
        <v>50</v>
      </c>
      <c r="D50" s="28">
        <v>424.16666666666669</v>
      </c>
      <c r="E50" s="18">
        <v>48</v>
      </c>
      <c r="F50" t="str">
        <f t="shared" si="0"/>
        <v>기사임</v>
      </c>
      <c r="G50" t="str">
        <f>IF(F50="기사임",IFERROR(IF((VLOOKUP(CONCATENATE("http://skinnonews.com",A50),'기사 리스트'!C:E,3,FALSE))&gt;='7p(1)'!$F$17,"O",""),""),"")</f>
        <v/>
      </c>
      <c r="H50" t="str">
        <f>IFERROR(IF(VLOOKUP(CONCATENATE("http://skinnonews.com"&amp;A50),'기사 리스트'!C:D,2,FALSE)="yes","yes",""),"")</f>
        <v/>
      </c>
      <c r="I50" t="str">
        <f>IFERROR(IF(G50="O",B50/(EOMONTH('7p(1)'!$F$17,0)-(VLOOKUP(CONCATENATE("http://skinnonews.com",A50),'기사 리스트'!C:E,3,FALSE))+1),""),"")</f>
        <v/>
      </c>
      <c r="J50" t="str">
        <f>IFERROR(IF(G50="O",E50/(EOMONTH('7p(1)'!$F$17,0)-(VLOOKUP(CONCATENATE("http://skinnonews.com",A50),'기사 리스트'!C:E,3,FALSE))+1),""),"")</f>
        <v/>
      </c>
      <c r="K50" t="str">
        <f t="shared" si="2"/>
        <v/>
      </c>
      <c r="L50" t="str">
        <f t="shared" si="3"/>
        <v/>
      </c>
      <c r="N50" s="83">
        <f>IFERROR(VLOOKUP("http://skinnonews.com"&amp;A50,'기사 리스트'!C:E,3,FALSE),"")</f>
        <v>44890</v>
      </c>
      <c r="S50" t="str">
        <f>IFERROR(IF(G50="O",(INDEX('기사 리스트'!B:B,MATCH("http://skinnonews.com"&amp;A50,'기사 리스트'!C:C,0))),""),"")</f>
        <v/>
      </c>
    </row>
    <row r="51" spans="1:19">
      <c r="A51" s="18" t="s">
        <v>533</v>
      </c>
      <c r="B51" s="18">
        <v>49</v>
      </c>
      <c r="C51" s="18">
        <v>35</v>
      </c>
      <c r="D51" s="28">
        <v>27.25</v>
      </c>
      <c r="E51" s="18">
        <v>1</v>
      </c>
      <c r="F51" t="str">
        <f t="shared" si="0"/>
        <v/>
      </c>
      <c r="G51" t="str">
        <f>IF(F51="기사임",IFERROR(IF((VLOOKUP(CONCATENATE("http://skinnonews.com",A51),'기사 리스트'!C:E,3,FALSE))&gt;='7p(1)'!$F$17,"O",""),""),"")</f>
        <v/>
      </c>
      <c r="H51" t="str">
        <f>IFERROR(IF(VLOOKUP(CONCATENATE("http://skinnonews.com"&amp;A51),'기사 리스트'!C:D,2,FALSE)="yes","yes",""),"")</f>
        <v/>
      </c>
      <c r="I51" t="str">
        <f>IFERROR(IF(G51="O",B51/(EOMONTH('7p(1)'!$F$17,0)-(VLOOKUP(CONCATENATE("http://skinnonews.com",A51),'기사 리스트'!C:E,3,FALSE))+1),""),"")</f>
        <v/>
      </c>
      <c r="J51" t="str">
        <f>IFERROR(IF(G51="O",E51/(EOMONTH('7p(1)'!$F$17,0)-(VLOOKUP(CONCATENATE("http://skinnonews.com",A51),'기사 리스트'!C:E,3,FALSE))+1),""),"")</f>
        <v/>
      </c>
      <c r="K51" t="str">
        <f t="shared" si="2"/>
        <v/>
      </c>
      <c r="L51" t="str">
        <f t="shared" si="3"/>
        <v/>
      </c>
      <c r="N51" s="83" t="str">
        <f>IFERROR(VLOOKUP("http://skinnonews.com"&amp;A51,'기사 리스트'!C:E,3,FALSE),"")</f>
        <v/>
      </c>
      <c r="S51" t="str">
        <f>IFERROR(IF(G51="O",(INDEX('기사 리스트'!B:B,MATCH("http://skinnonews.com"&amp;A51,'기사 리스트'!C:C,0))),""),"")</f>
        <v/>
      </c>
    </row>
    <row r="52" spans="1:19">
      <c r="A52" s="18" t="s">
        <v>543</v>
      </c>
      <c r="B52" s="18">
        <v>48</v>
      </c>
      <c r="C52" s="18">
        <v>44</v>
      </c>
      <c r="D52" s="28">
        <v>391.33333333333331</v>
      </c>
      <c r="E52" s="18">
        <v>31</v>
      </c>
      <c r="F52" t="str">
        <f t="shared" si="0"/>
        <v>기사임</v>
      </c>
      <c r="G52" t="str">
        <f>IF(F52="기사임",IFERROR(IF((VLOOKUP(CONCATENATE("http://skinnonews.com",A52),'기사 리스트'!C:E,3,FALSE))&gt;='7p(1)'!$F$17,"O",""),""),"")</f>
        <v/>
      </c>
      <c r="H52" t="str">
        <f>IFERROR(IF(VLOOKUP(CONCATENATE("http://skinnonews.com"&amp;A52),'기사 리스트'!C:D,2,FALSE)="yes","yes",""),"")</f>
        <v/>
      </c>
      <c r="I52" t="str">
        <f>IFERROR(IF(G52="O",B52/(EOMONTH('7p(1)'!$F$17,0)-(VLOOKUP(CONCATENATE("http://skinnonews.com",A52),'기사 리스트'!C:E,3,FALSE))+1),""),"")</f>
        <v/>
      </c>
      <c r="J52" t="str">
        <f>IFERROR(IF(G52="O",E52/(EOMONTH('7p(1)'!$F$17,0)-(VLOOKUP(CONCATENATE("http://skinnonews.com",A52),'기사 리스트'!C:E,3,FALSE))+1),""),"")</f>
        <v/>
      </c>
      <c r="K52" t="str">
        <f t="shared" si="2"/>
        <v/>
      </c>
      <c r="L52" t="str">
        <f t="shared" si="3"/>
        <v/>
      </c>
      <c r="N52" s="83">
        <f>IFERROR(VLOOKUP("http://skinnonews.com"&amp;A52,'기사 리스트'!C:E,3,FALSE),"")</f>
        <v>44764</v>
      </c>
      <c r="S52" t="str">
        <f>IFERROR(IF(G52="O",(INDEX('기사 리스트'!B:B,MATCH("http://skinnonews.com"&amp;A52,'기사 리스트'!C:C,0))),""),"")</f>
        <v/>
      </c>
    </row>
    <row r="53" spans="1:19">
      <c r="A53" s="18" t="s">
        <v>962</v>
      </c>
      <c r="B53" s="18">
        <v>48</v>
      </c>
      <c r="C53" s="18">
        <v>45</v>
      </c>
      <c r="D53" s="28">
        <v>238.77777777777777</v>
      </c>
      <c r="E53" s="18">
        <v>36</v>
      </c>
      <c r="F53" t="str">
        <f t="shared" si="0"/>
        <v>기사임</v>
      </c>
      <c r="G53" t="str">
        <f>IF(F53="기사임",IFERROR(IF((VLOOKUP(CONCATENATE("http://skinnonews.com",A53),'기사 리스트'!C:E,3,FALSE))&gt;='7p(1)'!$F$17,"O",""),""),"")</f>
        <v/>
      </c>
      <c r="H53" t="str">
        <f>IFERROR(IF(VLOOKUP(CONCATENATE("http://skinnonews.com"&amp;A53),'기사 리스트'!C:D,2,FALSE)="yes","yes",""),"")</f>
        <v/>
      </c>
      <c r="I53" t="str">
        <f>IFERROR(IF(G53="O",B53/(EOMONTH('7p(1)'!$F$17,0)-(VLOOKUP(CONCATENATE("http://skinnonews.com",A53),'기사 리스트'!C:E,3,FALSE))+1),""),"")</f>
        <v/>
      </c>
      <c r="J53" t="str">
        <f>IFERROR(IF(G53="O",E53/(EOMONTH('7p(1)'!$F$17,0)-(VLOOKUP(CONCATENATE("http://skinnonews.com",A53),'기사 리스트'!C:E,3,FALSE))+1),""),"")</f>
        <v/>
      </c>
      <c r="K53" t="str">
        <f t="shared" si="2"/>
        <v/>
      </c>
      <c r="L53" t="str">
        <f t="shared" si="3"/>
        <v/>
      </c>
      <c r="N53" s="83">
        <f>IFERROR(VLOOKUP("http://skinnonews.com"&amp;A53,'기사 리스트'!C:E,3,FALSE),"")</f>
        <v>44994</v>
      </c>
      <c r="S53" t="str">
        <f>IFERROR(IF(G53="O",(INDEX('기사 리스트'!B:B,MATCH("http://skinnonews.com"&amp;A53,'기사 리스트'!C:C,0))),""),"")</f>
        <v/>
      </c>
    </row>
    <row r="54" spans="1:19">
      <c r="A54" s="18" t="s">
        <v>527</v>
      </c>
      <c r="B54" s="18">
        <v>48</v>
      </c>
      <c r="C54" s="18">
        <v>38</v>
      </c>
      <c r="D54" s="28">
        <v>91.21052631578948</v>
      </c>
      <c r="E54" s="18">
        <v>36</v>
      </c>
      <c r="F54" t="str">
        <f t="shared" si="0"/>
        <v/>
      </c>
      <c r="G54" t="str">
        <f>IF(F54="기사임",IFERROR(IF((VLOOKUP(CONCATENATE("http://skinnonews.com",A54),'기사 리스트'!C:E,3,FALSE))&gt;='7p(1)'!$F$17,"O",""),""),"")</f>
        <v/>
      </c>
      <c r="H54" t="str">
        <f>IFERROR(IF(VLOOKUP(CONCATENATE("http://skinnonews.com"&amp;A54),'기사 리스트'!C:D,2,FALSE)="yes","yes",""),"")</f>
        <v/>
      </c>
      <c r="I54" t="str">
        <f>IFERROR(IF(G54="O",B54/(EOMONTH('7p(1)'!$F$17,0)-(VLOOKUP(CONCATENATE("http://skinnonews.com",A54),'기사 리스트'!C:E,3,FALSE))+1),""),"")</f>
        <v/>
      </c>
      <c r="J54" t="str">
        <f>IFERROR(IF(G54="O",E54/(EOMONTH('7p(1)'!$F$17,0)-(VLOOKUP(CONCATENATE("http://skinnonews.com",A54),'기사 리스트'!C:E,3,FALSE))+1),""),"")</f>
        <v/>
      </c>
      <c r="K54" t="str">
        <f t="shared" si="2"/>
        <v/>
      </c>
      <c r="L54" t="str">
        <f t="shared" si="3"/>
        <v/>
      </c>
      <c r="N54" s="83" t="str">
        <f>IFERROR(VLOOKUP("http://skinnonews.com"&amp;A54,'기사 리스트'!C:E,3,FALSE),"")</f>
        <v/>
      </c>
      <c r="S54" t="str">
        <f>IFERROR(IF(G54="O",(INDEX('기사 리스트'!B:B,MATCH("http://skinnonews.com"&amp;A54,'기사 리스트'!C:C,0))),""),"")</f>
        <v/>
      </c>
    </row>
    <row r="55" spans="1:19">
      <c r="A55" s="18" t="s">
        <v>1236</v>
      </c>
      <c r="B55" s="18">
        <v>47</v>
      </c>
      <c r="C55" s="18">
        <v>46</v>
      </c>
      <c r="D55" s="28">
        <v>97</v>
      </c>
      <c r="E55" s="18">
        <v>45</v>
      </c>
      <c r="F55" t="str">
        <f t="shared" si="0"/>
        <v/>
      </c>
      <c r="G55" t="str">
        <f>IF(F55="기사임",IFERROR(IF((VLOOKUP(CONCATENATE("http://skinnonews.com",A55),'기사 리스트'!C:E,3,FALSE))&gt;='7p(1)'!$F$17,"O",""),""),"")</f>
        <v/>
      </c>
      <c r="H55" t="str">
        <f>IFERROR(IF(VLOOKUP(CONCATENATE("http://skinnonews.com"&amp;A55),'기사 리스트'!C:D,2,FALSE)="yes","yes",""),"")</f>
        <v/>
      </c>
      <c r="I55" t="str">
        <f>IFERROR(IF(G55="O",B55/(EOMONTH('7p(1)'!$F$17,0)-(VLOOKUP(CONCATENATE("http://skinnonews.com",A55),'기사 리스트'!C:E,3,FALSE))+1),""),"")</f>
        <v/>
      </c>
      <c r="J55" t="str">
        <f>IFERROR(IF(G55="O",E55/(EOMONTH('7p(1)'!$F$17,0)-(VLOOKUP(CONCATENATE("http://skinnonews.com",A55),'기사 리스트'!C:E,3,FALSE))+1),""),"")</f>
        <v/>
      </c>
      <c r="K55" t="str">
        <f t="shared" si="2"/>
        <v/>
      </c>
      <c r="L55" t="str">
        <f t="shared" si="3"/>
        <v/>
      </c>
      <c r="N55" s="83" t="str">
        <f>IFERROR(VLOOKUP("http://skinnonews.com"&amp;A55,'기사 리스트'!C:E,3,FALSE),"")</f>
        <v/>
      </c>
      <c r="S55" t="str">
        <f>IFERROR(IF(G55="O",(INDEX('기사 리스트'!B:B,MATCH("http://skinnonews.com"&amp;A55,'기사 리스트'!C:C,0))),""),"")</f>
        <v/>
      </c>
    </row>
    <row r="56" spans="1:19">
      <c r="A56" s="18" t="s">
        <v>519</v>
      </c>
      <c r="B56" s="18">
        <v>47</v>
      </c>
      <c r="C56" s="18">
        <v>42</v>
      </c>
      <c r="D56" s="28">
        <v>51.911764705882355</v>
      </c>
      <c r="E56" s="18">
        <v>11</v>
      </c>
      <c r="F56" t="str">
        <f t="shared" si="0"/>
        <v/>
      </c>
      <c r="G56" t="str">
        <f>IF(F56="기사임",IFERROR(IF((VLOOKUP(CONCATENATE("http://skinnonews.com",A56),'기사 리스트'!C:E,3,FALSE))&gt;='7p(1)'!$F$17,"O",""),""),"")</f>
        <v/>
      </c>
      <c r="H56" t="str">
        <f>IFERROR(IF(VLOOKUP(CONCATENATE("http://skinnonews.com"&amp;A56),'기사 리스트'!C:D,2,FALSE)="yes","yes",""),"")</f>
        <v/>
      </c>
      <c r="I56" t="str">
        <f>IFERROR(IF(G56="O",B56/(EOMONTH('7p(1)'!$F$17,0)-(VLOOKUP(CONCATENATE("http://skinnonews.com",A56),'기사 리스트'!C:E,3,FALSE))+1),""),"")</f>
        <v/>
      </c>
      <c r="J56" t="str">
        <f>IFERROR(IF(G56="O",E56/(EOMONTH('7p(1)'!$F$17,0)-(VLOOKUP(CONCATENATE("http://skinnonews.com",A56),'기사 리스트'!C:E,3,FALSE))+1),""),"")</f>
        <v/>
      </c>
      <c r="K56" t="str">
        <f t="shared" si="2"/>
        <v/>
      </c>
      <c r="L56" t="str">
        <f t="shared" si="3"/>
        <v/>
      </c>
      <c r="N56" s="83" t="str">
        <f>IFERROR(VLOOKUP("http://skinnonews.com"&amp;A56,'기사 리스트'!C:E,3,FALSE),"")</f>
        <v/>
      </c>
      <c r="S56" t="str">
        <f>IFERROR(IF(G56="O",(INDEX('기사 리스트'!B:B,MATCH("http://skinnonews.com"&amp;A56,'기사 리스트'!C:C,0))),""),"")</f>
        <v/>
      </c>
    </row>
    <row r="57" spans="1:19">
      <c r="A57" s="18" t="s">
        <v>1606</v>
      </c>
      <c r="B57" s="18">
        <v>46</v>
      </c>
      <c r="C57" s="18">
        <v>43</v>
      </c>
      <c r="D57" s="28">
        <v>173.33333333333334</v>
      </c>
      <c r="E57" s="18">
        <v>43</v>
      </c>
      <c r="F57" t="str">
        <f t="shared" si="0"/>
        <v/>
      </c>
      <c r="G57" t="str">
        <f>IF(F57="기사임",IFERROR(IF((VLOOKUP(CONCATENATE("http://skinnonews.com",A57),'기사 리스트'!C:E,3,FALSE))&gt;='7p(1)'!$F$17,"O",""),""),"")</f>
        <v/>
      </c>
      <c r="H57" t="str">
        <f>IFERROR(IF(VLOOKUP(CONCATENATE("http://skinnonews.com"&amp;A57),'기사 리스트'!C:D,2,FALSE)="yes","yes",""),"")</f>
        <v/>
      </c>
      <c r="I57" t="str">
        <f>IFERROR(IF(G57="O",B57/(EOMONTH('7p(1)'!$F$17,0)-(VLOOKUP(CONCATENATE("http://skinnonews.com",A57),'기사 리스트'!C:E,3,FALSE))+1),""),"")</f>
        <v/>
      </c>
      <c r="J57" t="str">
        <f>IFERROR(IF(G57="O",E57/(EOMONTH('7p(1)'!$F$17,0)-(VLOOKUP(CONCATENATE("http://skinnonews.com",A57),'기사 리스트'!C:E,3,FALSE))+1),""),"")</f>
        <v/>
      </c>
      <c r="K57" t="str">
        <f t="shared" si="2"/>
        <v/>
      </c>
      <c r="L57" t="str">
        <f t="shared" si="3"/>
        <v/>
      </c>
      <c r="N57" s="83" t="str">
        <f>IFERROR(VLOOKUP("http://skinnonews.com"&amp;A57,'기사 리스트'!C:E,3,FALSE),"")</f>
        <v/>
      </c>
      <c r="S57" t="str">
        <f>IFERROR(IF(G57="O",(INDEX('기사 리스트'!B:B,MATCH("http://skinnonews.com"&amp;A57,'기사 리스트'!C:C,0))),""),"")</f>
        <v/>
      </c>
    </row>
    <row r="58" spans="1:19">
      <c r="A58" s="18" t="s">
        <v>1607</v>
      </c>
      <c r="B58" s="18">
        <v>46</v>
      </c>
      <c r="C58" s="18">
        <v>39</v>
      </c>
      <c r="D58" s="28">
        <v>98.592592592592595</v>
      </c>
      <c r="E58" s="18">
        <v>6</v>
      </c>
      <c r="F58" t="str">
        <f t="shared" si="0"/>
        <v>기사임</v>
      </c>
      <c r="G58" t="str">
        <f>IF(F58="기사임",IFERROR(IF((VLOOKUP(CONCATENATE("http://skinnonews.com",A58),'기사 리스트'!C:E,3,FALSE))&gt;='7p(1)'!$F$17,"O",""),""),"")</f>
        <v>O</v>
      </c>
      <c r="H58" t="str">
        <f>IFERROR(IF(VLOOKUP(CONCATENATE("http://skinnonews.com"&amp;A58),'기사 리스트'!C:D,2,FALSE)="yes","yes",""),"")</f>
        <v/>
      </c>
      <c r="I58">
        <f>IFERROR(IF(G58="O",B58/(EOMONTH('7p(1)'!$F$17,0)-(VLOOKUP(CONCATENATE("http://skinnonews.com",A58),'기사 리스트'!C:E,3,FALSE))+1),""),"")</f>
        <v>1.5862068965517242</v>
      </c>
      <c r="J58">
        <f>IFERROR(IF(G58="O",E58/(EOMONTH('7p(1)'!$F$17,0)-(VLOOKUP(CONCATENATE("http://skinnonews.com",A58),'기사 리스트'!C:E,3,FALSE))+1),""),"")</f>
        <v>0.20689655172413793</v>
      </c>
      <c r="K58">
        <f t="shared" si="2"/>
        <v>11</v>
      </c>
      <c r="L58">
        <f t="shared" si="3"/>
        <v>11</v>
      </c>
      <c r="N58" s="83">
        <f>IFERROR(VLOOKUP("http://skinnonews.com"&amp;A58,'기사 리스트'!C:E,3,FALSE),"")</f>
        <v>45110</v>
      </c>
      <c r="S58" t="str">
        <f>IFERROR(IF(G58="O",(INDEX('기사 리스트'!B:B,MATCH("http://skinnonews.com"&amp;A58,'기사 리스트'!C:C,0))),""),"")</f>
        <v>[Tasty Inno Life] Xin chào! Do you know “somaek?” 😋 (ft. SK Earthon HCMC Branch)</v>
      </c>
    </row>
    <row r="59" spans="1:19">
      <c r="A59" s="18" t="s">
        <v>1438</v>
      </c>
      <c r="B59" s="18">
        <v>45</v>
      </c>
      <c r="C59" s="18">
        <v>43</v>
      </c>
      <c r="D59" s="28">
        <v>229.3</v>
      </c>
      <c r="E59" s="18">
        <v>18</v>
      </c>
      <c r="F59" t="str">
        <f t="shared" si="0"/>
        <v>기사임</v>
      </c>
      <c r="G59" t="str">
        <f>IF(F59="기사임",IFERROR(IF((VLOOKUP(CONCATENATE("http://skinnonews.com",A59),'기사 리스트'!C:E,3,FALSE))&gt;='7p(1)'!$F$17,"O",""),""),"")</f>
        <v/>
      </c>
      <c r="H59" t="str">
        <f>IFERROR(IF(VLOOKUP(CONCATENATE("http://skinnonews.com"&amp;A59),'기사 리스트'!C:D,2,FALSE)="yes","yes",""),"")</f>
        <v/>
      </c>
      <c r="I59" t="str">
        <f>IFERROR(IF(G59="O",B59/(EOMONTH('7p(1)'!$F$17,0)-(VLOOKUP(CONCATENATE("http://skinnonews.com",A59),'기사 리스트'!C:E,3,FALSE))+1),""),"")</f>
        <v/>
      </c>
      <c r="J59" t="str">
        <f>IFERROR(IF(G59="O",E59/(EOMONTH('7p(1)'!$F$17,0)-(VLOOKUP(CONCATENATE("http://skinnonews.com",A59),'기사 리스트'!C:E,3,FALSE))+1),""),"")</f>
        <v/>
      </c>
      <c r="K59" t="str">
        <f t="shared" si="2"/>
        <v/>
      </c>
      <c r="L59" t="str">
        <f t="shared" si="3"/>
        <v/>
      </c>
      <c r="N59" s="83">
        <f>IFERROR(VLOOKUP("http://skinnonews.com"&amp;A59,'기사 리스트'!C:E,3,FALSE),"")</f>
        <v>45085</v>
      </c>
      <c r="S59" t="str">
        <f>IFERROR(IF(G59="O",(INDEX('기사 리스트'!B:B,MATCH("http://skinnonews.com"&amp;A59,'기사 리스트'!C:C,0))),""),"")</f>
        <v/>
      </c>
    </row>
    <row r="60" spans="1:19">
      <c r="A60" s="18" t="s">
        <v>1608</v>
      </c>
      <c r="B60" s="18">
        <v>45</v>
      </c>
      <c r="C60" s="18">
        <v>31</v>
      </c>
      <c r="D60" s="28">
        <v>193.68</v>
      </c>
      <c r="E60" s="18">
        <v>11</v>
      </c>
      <c r="F60" t="str">
        <f t="shared" si="0"/>
        <v>기사임</v>
      </c>
      <c r="G60" t="str">
        <f>IF(F60="기사임",IFERROR(IF((VLOOKUP(CONCATENATE("http://skinnonews.com",A60),'기사 리스트'!C:E,3,FALSE))&gt;='7p(1)'!$F$17,"O",""),""),"")</f>
        <v>O</v>
      </c>
      <c r="H60" t="str">
        <f>IFERROR(IF(VLOOKUP(CONCATENATE("http://skinnonews.com"&amp;A60),'기사 리스트'!C:D,2,FALSE)="yes","yes",""),"")</f>
        <v/>
      </c>
      <c r="I60">
        <f>IFERROR(IF(G60="O",B60/(EOMONTH('7p(1)'!$F$17,0)-(VLOOKUP(CONCATENATE("http://skinnonews.com",A60),'기사 리스트'!C:E,3,FALSE))+1),""),"")</f>
        <v>7.5</v>
      </c>
      <c r="J60">
        <f>IFERROR(IF(G60="O",E60/(EOMONTH('7p(1)'!$F$17,0)-(VLOOKUP(CONCATENATE("http://skinnonews.com",A60),'기사 리스트'!C:E,3,FALSE))+1),""),"")</f>
        <v>1.8333333333333333</v>
      </c>
      <c r="K60">
        <f t="shared" si="2"/>
        <v>6</v>
      </c>
      <c r="L60">
        <f t="shared" si="3"/>
        <v>9</v>
      </c>
      <c r="N60" s="83">
        <f>IFERROR(VLOOKUP("http://skinnonews.com"&amp;A60,'기사 리스트'!C:E,3,FALSE),"")</f>
        <v>45133</v>
      </c>
      <c r="S60" t="str">
        <f>IFERROR(IF(G60="O",(INDEX('기사 리스트'!B:B,MATCH("http://skinnonews.com"&amp;A60,'기사 리스트'!C:C,0))),""),"")</f>
        <v>[Inno Info] From M to E, what you should know about Mangrove</v>
      </c>
    </row>
    <row r="61" spans="1:19">
      <c r="A61" s="18" t="s">
        <v>509</v>
      </c>
      <c r="B61" s="18">
        <v>44</v>
      </c>
      <c r="C61" s="18">
        <v>39</v>
      </c>
      <c r="D61" s="28">
        <v>457</v>
      </c>
      <c r="E61" s="18">
        <v>34</v>
      </c>
      <c r="F61" t="str">
        <f t="shared" si="0"/>
        <v>기사임</v>
      </c>
      <c r="G61" t="str">
        <f>IF(F61="기사임",IFERROR(IF((VLOOKUP(CONCATENATE("http://skinnonews.com",A61),'기사 리스트'!C:E,3,FALSE))&gt;='7p(1)'!$F$17,"O",""),""),"")</f>
        <v/>
      </c>
      <c r="H61" t="str">
        <f>IFERROR(IF(VLOOKUP(CONCATENATE("http://skinnonews.com"&amp;A61),'기사 리스트'!C:D,2,FALSE)="yes","yes",""),"")</f>
        <v/>
      </c>
      <c r="I61" t="str">
        <f>IFERROR(IF(G61="O",B61/(EOMONTH('7p(1)'!$F$17,0)-(VLOOKUP(CONCATENATE("http://skinnonews.com",A61),'기사 리스트'!C:E,3,FALSE))+1),""),"")</f>
        <v/>
      </c>
      <c r="J61" t="str">
        <f>IFERROR(IF(G61="O",E61/(EOMONTH('7p(1)'!$F$17,0)-(VLOOKUP(CONCATENATE("http://skinnonews.com",A61),'기사 리스트'!C:E,3,FALSE))+1),""),"")</f>
        <v/>
      </c>
      <c r="K61" t="str">
        <f t="shared" si="2"/>
        <v/>
      </c>
      <c r="L61" t="str">
        <f t="shared" si="3"/>
        <v/>
      </c>
      <c r="N61" s="83">
        <f>IFERROR(VLOOKUP("http://skinnonews.com"&amp;A61,'기사 리스트'!C:E,3,FALSE),"")</f>
        <v>44867</v>
      </c>
      <c r="S61" t="str">
        <f>IFERROR(IF(G61="O",(INDEX('기사 리스트'!B:B,MATCH("http://skinnonews.com"&amp;A61,'기사 리스트'!C:C,0))),""),"")</f>
        <v/>
      </c>
    </row>
    <row r="62" spans="1:19">
      <c r="A62" s="18" t="s">
        <v>554</v>
      </c>
      <c r="B62" s="18">
        <v>43</v>
      </c>
      <c r="C62" s="18">
        <v>35</v>
      </c>
      <c r="D62" s="28">
        <v>390.41176470588238</v>
      </c>
      <c r="E62" s="18">
        <v>33</v>
      </c>
      <c r="F62" t="str">
        <f t="shared" si="0"/>
        <v>기사임</v>
      </c>
      <c r="G62" t="str">
        <f>IF(F62="기사임",IFERROR(IF((VLOOKUP(CONCATENATE("http://skinnonews.com",A62),'기사 리스트'!C:E,3,FALSE))&gt;='7p(1)'!$F$17,"O",""),""),"")</f>
        <v/>
      </c>
      <c r="H62" t="str">
        <f>IFERROR(IF(VLOOKUP(CONCATENATE("http://skinnonews.com"&amp;A62),'기사 리스트'!C:D,2,FALSE)="yes","yes",""),"")</f>
        <v/>
      </c>
      <c r="I62" t="str">
        <f>IFERROR(IF(G62="O",B62/(EOMONTH('7p(1)'!$F$17,0)-(VLOOKUP(CONCATENATE("http://skinnonews.com",A62),'기사 리스트'!C:E,3,FALSE))+1),""),"")</f>
        <v/>
      </c>
      <c r="J62" t="str">
        <f>IFERROR(IF(G62="O",E62/(EOMONTH('7p(1)'!$F$17,0)-(VLOOKUP(CONCATENATE("http://skinnonews.com",A62),'기사 리스트'!C:E,3,FALSE))+1),""),"")</f>
        <v/>
      </c>
      <c r="K62" t="str">
        <f t="shared" si="2"/>
        <v/>
      </c>
      <c r="L62" t="str">
        <f t="shared" si="3"/>
        <v/>
      </c>
      <c r="N62" s="83">
        <f>IFERROR(VLOOKUP("http://skinnonews.com"&amp;A62,'기사 리스트'!C:E,3,FALSE),"")</f>
        <v>44476</v>
      </c>
      <c r="S62" t="str">
        <f>IFERROR(IF(G62="O",(INDEX('기사 리스트'!B:B,MATCH("http://skinnonews.com"&amp;A62,'기사 리스트'!C:C,0))),""),"")</f>
        <v/>
      </c>
    </row>
    <row r="63" spans="1:19">
      <c r="A63" s="18" t="s">
        <v>1102</v>
      </c>
      <c r="B63" s="18">
        <v>42</v>
      </c>
      <c r="C63" s="18">
        <v>37</v>
      </c>
      <c r="D63" s="28">
        <v>260.39999999999998</v>
      </c>
      <c r="E63" s="18">
        <v>32</v>
      </c>
      <c r="F63" t="str">
        <f t="shared" si="0"/>
        <v>기사임</v>
      </c>
      <c r="G63" t="str">
        <f>IF(F63="기사임",IFERROR(IF((VLOOKUP(CONCATENATE("http://skinnonews.com",A63),'기사 리스트'!C:E,3,FALSE))&gt;='7p(1)'!$F$17,"O",""),""),"")</f>
        <v/>
      </c>
      <c r="H63" t="str">
        <f>IFERROR(IF(VLOOKUP(CONCATENATE("http://skinnonews.com"&amp;A63),'기사 리스트'!C:D,2,FALSE)="yes","yes",""),"")</f>
        <v>yes</v>
      </c>
      <c r="I63" t="str">
        <f>IFERROR(IF(G63="O",B63/(EOMONTH('7p(1)'!$F$17,0)-(VLOOKUP(CONCATENATE("http://skinnonews.com",A63),'기사 리스트'!C:E,3,FALSE))+1),""),"")</f>
        <v/>
      </c>
      <c r="J63" t="str">
        <f>IFERROR(IF(G63="O",E63/(EOMONTH('7p(1)'!$F$17,0)-(VLOOKUP(CONCATENATE("http://skinnonews.com",A63),'기사 리스트'!C:E,3,FALSE))+1),""),"")</f>
        <v/>
      </c>
      <c r="K63" t="str">
        <f t="shared" si="2"/>
        <v/>
      </c>
      <c r="L63" t="str">
        <f t="shared" si="3"/>
        <v/>
      </c>
      <c r="N63" s="83">
        <f>IFERROR(VLOOKUP("http://skinnonews.com"&amp;A63,'기사 리스트'!C:E,3,FALSE),"")</f>
        <v>45042</v>
      </c>
      <c r="S63" t="str">
        <f>IFERROR(IF(G63="O",(INDEX('기사 리스트'!B:B,MATCH("http://skinnonews.com"&amp;A63,'기사 리스트'!C:C,0))),""),"")</f>
        <v/>
      </c>
    </row>
    <row r="64" spans="1:19">
      <c r="A64" s="18" t="s">
        <v>586</v>
      </c>
      <c r="B64" s="18">
        <v>41</v>
      </c>
      <c r="C64" s="18">
        <v>29</v>
      </c>
      <c r="D64" s="28">
        <v>123.6</v>
      </c>
      <c r="E64" s="18">
        <v>14</v>
      </c>
      <c r="F64" t="str">
        <f t="shared" si="0"/>
        <v/>
      </c>
      <c r="G64" t="str">
        <f>IF(F64="기사임",IFERROR(IF((VLOOKUP(CONCATENATE("http://skinnonews.com",A64),'기사 리스트'!C:E,3,FALSE))&gt;='7p(1)'!$F$17,"O",""),""),"")</f>
        <v/>
      </c>
      <c r="H64" t="str">
        <f>IFERROR(IF(VLOOKUP(CONCATENATE("http://skinnonews.com"&amp;A64),'기사 리스트'!C:D,2,FALSE)="yes","yes",""),"")</f>
        <v/>
      </c>
      <c r="I64" t="str">
        <f>IFERROR(IF(G64="O",B64/(EOMONTH('7p(1)'!$F$17,0)-(VLOOKUP(CONCATENATE("http://skinnonews.com",A64),'기사 리스트'!C:E,3,FALSE))+1),""),"")</f>
        <v/>
      </c>
      <c r="J64" t="str">
        <f>IFERROR(IF(G64="O",E64/(EOMONTH('7p(1)'!$F$17,0)-(VLOOKUP(CONCATENATE("http://skinnonews.com",A64),'기사 리스트'!C:E,3,FALSE))+1),""),"")</f>
        <v/>
      </c>
      <c r="K64" t="str">
        <f t="shared" si="2"/>
        <v/>
      </c>
      <c r="L64" t="str">
        <f t="shared" si="3"/>
        <v/>
      </c>
      <c r="N64" s="83" t="str">
        <f>IFERROR(VLOOKUP("http://skinnonews.com"&amp;A64,'기사 리스트'!C:E,3,FALSE),"")</f>
        <v/>
      </c>
      <c r="S64" t="str">
        <f>IFERROR(IF(G64="O",(INDEX('기사 리스트'!B:B,MATCH("http://skinnonews.com"&amp;A64,'기사 리스트'!C:C,0))),""),"")</f>
        <v/>
      </c>
    </row>
    <row r="65" spans="1:19">
      <c r="A65" s="18" t="s">
        <v>1449</v>
      </c>
      <c r="B65" s="18">
        <v>41</v>
      </c>
      <c r="C65" s="18">
        <v>38</v>
      </c>
      <c r="D65" s="28">
        <v>462.25</v>
      </c>
      <c r="E65" s="18">
        <v>37</v>
      </c>
      <c r="F65" t="str">
        <f t="shared" si="0"/>
        <v/>
      </c>
      <c r="G65" t="str">
        <f>IF(F65="기사임",IFERROR(IF((VLOOKUP(CONCATENATE("http://skinnonews.com",A65),'기사 리스트'!C:E,3,FALSE))&gt;='7p(1)'!$F$17,"O",""),""),"")</f>
        <v/>
      </c>
      <c r="H65" t="str">
        <f>IFERROR(IF(VLOOKUP(CONCATENATE("http://skinnonews.com"&amp;A65),'기사 리스트'!C:D,2,FALSE)="yes","yes",""),"")</f>
        <v/>
      </c>
      <c r="I65" t="str">
        <f>IFERROR(IF(G65="O",B65/(EOMONTH('7p(1)'!$F$17,0)-(VLOOKUP(CONCATENATE("http://skinnonews.com",A65),'기사 리스트'!C:E,3,FALSE))+1),""),"")</f>
        <v/>
      </c>
      <c r="J65" t="str">
        <f>IFERROR(IF(G65="O",E65/(EOMONTH('7p(1)'!$F$17,0)-(VLOOKUP(CONCATENATE("http://skinnonews.com",A65),'기사 리스트'!C:E,3,FALSE))+1),""),"")</f>
        <v/>
      </c>
      <c r="K65" t="str">
        <f t="shared" si="2"/>
        <v/>
      </c>
      <c r="L65" t="str">
        <f t="shared" si="3"/>
        <v/>
      </c>
      <c r="N65" s="83" t="str">
        <f>IFERROR(VLOOKUP("http://skinnonews.com"&amp;A65,'기사 리스트'!C:E,3,FALSE),"")</f>
        <v/>
      </c>
      <c r="S65" t="str">
        <f>IFERROR(IF(G65="O",(INDEX('기사 리스트'!B:B,MATCH("http://skinnonews.com"&amp;A65,'기사 리스트'!C:C,0))),""),"")</f>
        <v/>
      </c>
    </row>
    <row r="66" spans="1:19">
      <c r="A66" s="18" t="s">
        <v>506</v>
      </c>
      <c r="B66" s="18">
        <v>40</v>
      </c>
      <c r="C66" s="18">
        <v>29</v>
      </c>
      <c r="D66" s="28">
        <v>106.93333333333334</v>
      </c>
      <c r="E66" s="18">
        <v>21</v>
      </c>
      <c r="F66" t="str">
        <f t="shared" ref="F66:F129" si="4">IF(AND(LEFT(A66,17)="/global/archives/",ISNUMBER(_xlfn.NUMBERVALUE(MID(A66,18,1))),ISERROR(FIND("ckattempt",A66)),ISERROR(FIND("preview",A66))),"기사임","")</f>
        <v>기사임</v>
      </c>
      <c r="G66" t="str">
        <f>IF(F66="기사임",IFERROR(IF((VLOOKUP(CONCATENATE("http://skinnonews.com",A66),'기사 리스트'!C:E,3,FALSE))&gt;='7p(1)'!$F$17,"O",""),""),"")</f>
        <v/>
      </c>
      <c r="H66" t="str">
        <f>IFERROR(IF(VLOOKUP(CONCATENATE("http://skinnonews.com"&amp;A66),'기사 리스트'!C:D,2,FALSE)="yes","yes",""),"")</f>
        <v/>
      </c>
      <c r="I66" t="str">
        <f>IFERROR(IF(G66="O",B66/(EOMONTH('7p(1)'!$F$17,0)-(VLOOKUP(CONCATENATE("http://skinnonews.com",A66),'기사 리스트'!C:E,3,FALSE))+1),""),"")</f>
        <v/>
      </c>
      <c r="J66" t="str">
        <f>IFERROR(IF(G66="O",E66/(EOMONTH('7p(1)'!$F$17,0)-(VLOOKUP(CONCATENATE("http://skinnonews.com",A66),'기사 리스트'!C:E,3,FALSE))+1),""),"")</f>
        <v/>
      </c>
      <c r="K66" t="str">
        <f t="shared" si="2"/>
        <v/>
      </c>
      <c r="L66" t="str">
        <f t="shared" si="3"/>
        <v/>
      </c>
      <c r="N66" s="83">
        <f>IFERROR(VLOOKUP("http://skinnonews.com"&amp;A66,'기사 리스트'!C:E,3,FALSE),"")</f>
        <v>44977</v>
      </c>
      <c r="S66" t="str">
        <f>IFERROR(IF(G66="O",(INDEX('기사 리스트'!B:B,MATCH("http://skinnonews.com"&amp;A66,'기사 리스트'!C:C,0))),""),"")</f>
        <v/>
      </c>
    </row>
    <row r="67" spans="1:19">
      <c r="A67" s="18" t="s">
        <v>594</v>
      </c>
      <c r="B67" s="18">
        <v>40</v>
      </c>
      <c r="C67" s="18">
        <v>32</v>
      </c>
      <c r="D67" s="28">
        <v>41.81818181818182</v>
      </c>
      <c r="E67" s="18">
        <v>28</v>
      </c>
      <c r="F67" t="str">
        <f t="shared" si="4"/>
        <v>기사임</v>
      </c>
      <c r="G67" t="str">
        <f>IF(F67="기사임",IFERROR(IF((VLOOKUP(CONCATENATE("http://skinnonews.com",A67),'기사 리스트'!C:E,3,FALSE))&gt;='7p(1)'!$F$17,"O",""),""),"")</f>
        <v/>
      </c>
      <c r="H67" t="str">
        <f>IFERROR(IF(VLOOKUP(CONCATENATE("http://skinnonews.com"&amp;A67),'기사 리스트'!C:D,2,FALSE)="yes","yes",""),"")</f>
        <v/>
      </c>
      <c r="I67" t="str">
        <f>IFERROR(IF(G67="O",B67/(EOMONTH('7p(1)'!$F$17,0)-(VLOOKUP(CONCATENATE("http://skinnonews.com",A67),'기사 리스트'!C:E,3,FALSE))+1),""),"")</f>
        <v/>
      </c>
      <c r="J67" t="str">
        <f>IFERROR(IF(G67="O",E67/(EOMONTH('7p(1)'!$F$17,0)-(VLOOKUP(CONCATENATE("http://skinnonews.com",A67),'기사 리스트'!C:E,3,FALSE))+1),""),"")</f>
        <v/>
      </c>
      <c r="K67" t="str">
        <f t="shared" si="2"/>
        <v/>
      </c>
      <c r="L67" t="str">
        <f t="shared" si="3"/>
        <v/>
      </c>
      <c r="N67" s="83">
        <f>IFERROR(VLOOKUP("http://skinnonews.com"&amp;A67,'기사 리스트'!C:E,3,FALSE),"")</f>
        <v>44659</v>
      </c>
      <c r="S67" t="str">
        <f>IFERROR(IF(G67="O",(INDEX('기사 리스트'!B:B,MATCH("http://skinnonews.com"&amp;A67,'기사 리스트'!C:C,0))),""),"")</f>
        <v/>
      </c>
    </row>
    <row r="68" spans="1:19">
      <c r="A68" s="18" t="s">
        <v>1445</v>
      </c>
      <c r="B68" s="18">
        <v>39</v>
      </c>
      <c r="C68" s="18">
        <v>35</v>
      </c>
      <c r="D68" s="28">
        <v>217.57142857142858</v>
      </c>
      <c r="E68" s="18">
        <v>7</v>
      </c>
      <c r="F68" t="str">
        <f t="shared" si="4"/>
        <v>기사임</v>
      </c>
      <c r="G68" t="str">
        <f>IF(F68="기사임",IFERROR(IF((VLOOKUP(CONCATENATE("http://skinnonews.com",A68),'기사 리스트'!C:E,3,FALSE))&gt;='7p(1)'!$F$17,"O",""),""),"")</f>
        <v/>
      </c>
      <c r="H68" t="str">
        <f>IFERROR(IF(VLOOKUP(CONCATENATE("http://skinnonews.com"&amp;A68),'기사 리스트'!C:D,2,FALSE)="yes","yes",""),"")</f>
        <v/>
      </c>
      <c r="I68" t="str">
        <f>IFERROR(IF(G68="O",B68/(EOMONTH('7p(1)'!$F$17,0)-(VLOOKUP(CONCATENATE("http://skinnonews.com",A68),'기사 리스트'!C:E,3,FALSE))+1),""),"")</f>
        <v/>
      </c>
      <c r="J68" t="str">
        <f>IFERROR(IF(G68="O",E68/(EOMONTH('7p(1)'!$F$17,0)-(VLOOKUP(CONCATENATE("http://skinnonews.com",A68),'기사 리스트'!C:E,3,FALSE))+1),""),"")</f>
        <v/>
      </c>
      <c r="K68" t="str">
        <f t="shared" si="2"/>
        <v/>
      </c>
      <c r="L68" t="str">
        <f t="shared" si="3"/>
        <v/>
      </c>
      <c r="N68" s="83">
        <f>IFERROR(VLOOKUP("http://skinnonews.com"&amp;A68,'기사 리스트'!C:E,3,FALSE),"")</f>
        <v>45091</v>
      </c>
      <c r="S68" t="str">
        <f>IFERROR(IF(G68="O",(INDEX('기사 리스트'!B:B,MATCH("http://skinnonews.com"&amp;A68,'기사 리스트'!C:C,0))),""),"")</f>
        <v/>
      </c>
    </row>
    <row r="69" spans="1:19">
      <c r="A69" s="18" t="s">
        <v>597</v>
      </c>
      <c r="B69" s="18">
        <v>38</v>
      </c>
      <c r="C69" s="18">
        <v>33</v>
      </c>
      <c r="D69" s="28">
        <v>226.25</v>
      </c>
      <c r="E69" s="18">
        <v>28</v>
      </c>
      <c r="F69" t="str">
        <f t="shared" si="4"/>
        <v>기사임</v>
      </c>
      <c r="G69" t="str">
        <f>IF(F69="기사임",IFERROR(IF((VLOOKUP(CONCATENATE("http://skinnonews.com",A69),'기사 리스트'!C:E,3,FALSE))&gt;='7p(1)'!$F$17,"O",""),""),"")</f>
        <v/>
      </c>
      <c r="H69" t="str">
        <f>IFERROR(IF(VLOOKUP(CONCATENATE("http://skinnonews.com"&amp;A69),'기사 리스트'!C:D,2,FALSE)="yes","yes",""),"")</f>
        <v/>
      </c>
      <c r="I69" t="str">
        <f>IFERROR(IF(G69="O",B69/(EOMONTH('7p(1)'!$F$17,0)-(VLOOKUP(CONCATENATE("http://skinnonews.com",A69),'기사 리스트'!C:E,3,FALSE))+1),""),"")</f>
        <v/>
      </c>
      <c r="J69" t="str">
        <f>IFERROR(IF(G69="O",E69/(EOMONTH('7p(1)'!$F$17,0)-(VLOOKUP(CONCATENATE("http://skinnonews.com",A69),'기사 리스트'!C:E,3,FALSE))+1),""),"")</f>
        <v/>
      </c>
      <c r="K69" t="str">
        <f t="shared" si="2"/>
        <v/>
      </c>
      <c r="L69" t="str">
        <f t="shared" si="3"/>
        <v/>
      </c>
      <c r="N69" s="83">
        <f>IFERROR(VLOOKUP("http://skinnonews.com"&amp;A69,'기사 리스트'!C:E,3,FALSE),"")</f>
        <v>44768</v>
      </c>
      <c r="S69" t="str">
        <f>IFERROR(IF(G69="O",(INDEX('기사 리스트'!B:B,MATCH("http://skinnonews.com"&amp;A69,'기사 리스트'!C:C,0))),""),"")</f>
        <v/>
      </c>
    </row>
    <row r="70" spans="1:19">
      <c r="A70" s="18" t="s">
        <v>964</v>
      </c>
      <c r="B70" s="18">
        <v>38</v>
      </c>
      <c r="C70" s="18">
        <v>37</v>
      </c>
      <c r="D70" s="28">
        <v>153.625</v>
      </c>
      <c r="E70" s="18">
        <v>22</v>
      </c>
      <c r="F70" t="str">
        <f t="shared" si="4"/>
        <v>기사임</v>
      </c>
      <c r="G70" t="str">
        <f>IF(F70="기사임",IFERROR(IF((VLOOKUP(CONCATENATE("http://skinnonews.com",A70),'기사 리스트'!C:E,3,FALSE))&gt;='7p(1)'!$F$17,"O",""),""),"")</f>
        <v/>
      </c>
      <c r="H70" t="str">
        <f>IFERROR(IF(VLOOKUP(CONCATENATE("http://skinnonews.com"&amp;A70),'기사 리스트'!C:D,2,FALSE)="yes","yes",""),"")</f>
        <v/>
      </c>
      <c r="I70" t="str">
        <f>IFERROR(IF(G70="O",B70/(EOMONTH('7p(1)'!$F$17,0)-(VLOOKUP(CONCATENATE("http://skinnonews.com",A70),'기사 리스트'!C:E,3,FALSE))+1),""),"")</f>
        <v/>
      </c>
      <c r="J70" t="str">
        <f>IFERROR(IF(G70="O",E70/(EOMONTH('7p(1)'!$F$17,0)-(VLOOKUP(CONCATENATE("http://skinnonews.com",A70),'기사 리스트'!C:E,3,FALSE))+1),""),"")</f>
        <v/>
      </c>
      <c r="K70" t="str">
        <f t="shared" ref="K70:K133" si="5">IFERROR(_xlfn.RANK.EQ(I70,I:I,0),"")</f>
        <v/>
      </c>
      <c r="L70" t="str">
        <f t="shared" ref="L70:L133" si="6">IFERROR(_xlfn.RANK.EQ(J70,J:J,0),"")</f>
        <v/>
      </c>
      <c r="N70" s="83">
        <f>IFERROR(VLOOKUP("http://skinnonews.com"&amp;A70,'기사 리스트'!C:E,3,FALSE),"")</f>
        <v>45008</v>
      </c>
      <c r="S70" t="str">
        <f>IFERROR(IF(G70="O",(INDEX('기사 리스트'!B:B,MATCH("http://skinnonews.com"&amp;A70,'기사 리스트'!C:C,0))),""),"")</f>
        <v/>
      </c>
    </row>
    <row r="71" spans="1:19">
      <c r="A71" s="18" t="s">
        <v>636</v>
      </c>
      <c r="B71" s="18">
        <v>37</v>
      </c>
      <c r="C71" s="18">
        <v>33</v>
      </c>
      <c r="D71" s="28">
        <v>57.2</v>
      </c>
      <c r="E71" s="18">
        <v>28</v>
      </c>
      <c r="F71" t="str">
        <f t="shared" si="4"/>
        <v>기사임</v>
      </c>
      <c r="G71" t="str">
        <f>IF(F71="기사임",IFERROR(IF((VLOOKUP(CONCATENATE("http://skinnonews.com",A71),'기사 리스트'!C:E,3,FALSE))&gt;='7p(1)'!$F$17,"O",""),""),"")</f>
        <v/>
      </c>
      <c r="H71" t="str">
        <f>IFERROR(IF(VLOOKUP(CONCATENATE("http://skinnonews.com"&amp;A71),'기사 리스트'!C:D,2,FALSE)="yes","yes",""),"")</f>
        <v/>
      </c>
      <c r="I71" t="str">
        <f>IFERROR(IF(G71="O",B71/(EOMONTH('7p(1)'!$F$17,0)-(VLOOKUP(CONCATENATE("http://skinnonews.com",A71),'기사 리스트'!C:E,3,FALSE))+1),""),"")</f>
        <v/>
      </c>
      <c r="J71" t="str">
        <f>IFERROR(IF(G71="O",E71/(EOMONTH('7p(1)'!$F$17,0)-(VLOOKUP(CONCATENATE("http://skinnonews.com",A71),'기사 리스트'!C:E,3,FALSE))+1),""),"")</f>
        <v/>
      </c>
      <c r="K71" t="str">
        <f t="shared" si="5"/>
        <v/>
      </c>
      <c r="L71" t="str">
        <f t="shared" si="6"/>
        <v/>
      </c>
      <c r="N71" s="83">
        <f>IFERROR(VLOOKUP("http://skinnonews.com"&amp;A71,'기사 리스트'!C:E,3,FALSE),"")</f>
        <v>44776</v>
      </c>
      <c r="S71" t="str">
        <f>IFERROR(IF(G71="O",(INDEX('기사 리스트'!B:B,MATCH("http://skinnonews.com"&amp;A71,'기사 리스트'!C:C,0))),""),"")</f>
        <v/>
      </c>
    </row>
    <row r="72" spans="1:19">
      <c r="A72" s="18" t="s">
        <v>603</v>
      </c>
      <c r="B72" s="18">
        <v>36</v>
      </c>
      <c r="C72" s="18">
        <v>29</v>
      </c>
      <c r="D72" s="28">
        <v>109.94736842105263</v>
      </c>
      <c r="E72" s="18">
        <v>25</v>
      </c>
      <c r="F72" t="str">
        <f t="shared" si="4"/>
        <v/>
      </c>
      <c r="G72" t="str">
        <f>IF(F72="기사임",IFERROR(IF((VLOOKUP(CONCATENATE("http://skinnonews.com",A72),'기사 리스트'!C:E,3,FALSE))&gt;='7p(1)'!$F$17,"O",""),""),"")</f>
        <v/>
      </c>
      <c r="H72" t="str">
        <f>IFERROR(IF(VLOOKUP(CONCATENATE("http://skinnonews.com"&amp;A72),'기사 리스트'!C:D,2,FALSE)="yes","yes",""),"")</f>
        <v/>
      </c>
      <c r="I72" t="str">
        <f>IFERROR(IF(G72="O",B72/(EOMONTH('7p(1)'!$F$17,0)-(VLOOKUP(CONCATENATE("http://skinnonews.com",A72),'기사 리스트'!C:E,3,FALSE))+1),""),"")</f>
        <v/>
      </c>
      <c r="J72" t="str">
        <f>IFERROR(IF(G72="O",E72/(EOMONTH('7p(1)'!$F$17,0)-(VLOOKUP(CONCATENATE("http://skinnonews.com",A72),'기사 리스트'!C:E,3,FALSE))+1),""),"")</f>
        <v/>
      </c>
      <c r="K72" t="str">
        <f t="shared" si="5"/>
        <v/>
      </c>
      <c r="L72" t="str">
        <f t="shared" si="6"/>
        <v/>
      </c>
      <c r="N72" s="83" t="str">
        <f>IFERROR(VLOOKUP("http://skinnonews.com"&amp;A72,'기사 리스트'!C:E,3,FALSE),"")</f>
        <v/>
      </c>
      <c r="S72" t="str">
        <f>IFERROR(IF(G72="O",(INDEX('기사 리스트'!B:B,MATCH("http://skinnonews.com"&amp;A72,'기사 리스트'!C:C,0))),""),"")</f>
        <v/>
      </c>
    </row>
    <row r="73" spans="1:19">
      <c r="A73" s="18" t="s">
        <v>530</v>
      </c>
      <c r="B73" s="18">
        <v>33</v>
      </c>
      <c r="C73" s="18">
        <v>32</v>
      </c>
      <c r="D73" s="28">
        <v>374.53846153846155</v>
      </c>
      <c r="E73" s="18">
        <v>18</v>
      </c>
      <c r="F73" t="str">
        <f t="shared" si="4"/>
        <v>기사임</v>
      </c>
      <c r="G73" t="str">
        <f>IF(F73="기사임",IFERROR(IF((VLOOKUP(CONCATENATE("http://skinnonews.com",A73),'기사 리스트'!C:E,3,FALSE))&gt;='7p(1)'!$F$17,"O",""),""),"")</f>
        <v/>
      </c>
      <c r="H73" t="str">
        <f>IFERROR(IF(VLOOKUP(CONCATENATE("http://skinnonews.com"&amp;A73),'기사 리스트'!C:D,2,FALSE)="yes","yes",""),"")</f>
        <v/>
      </c>
      <c r="I73" t="str">
        <f>IFERROR(IF(G73="O",B73/(EOMONTH('7p(1)'!$F$17,0)-(VLOOKUP(CONCATENATE("http://skinnonews.com",A73),'기사 리스트'!C:E,3,FALSE))+1),""),"")</f>
        <v/>
      </c>
      <c r="J73" t="str">
        <f>IFERROR(IF(G73="O",E73/(EOMONTH('7p(1)'!$F$17,0)-(VLOOKUP(CONCATENATE("http://skinnonews.com",A73),'기사 리스트'!C:E,3,FALSE))+1),""),"")</f>
        <v/>
      </c>
      <c r="K73" t="str">
        <f t="shared" si="5"/>
        <v/>
      </c>
      <c r="L73" t="str">
        <f t="shared" si="6"/>
        <v/>
      </c>
      <c r="N73" s="83">
        <f>IFERROR(VLOOKUP("http://skinnonews.com"&amp;A73,'기사 리스트'!C:E,3,FALSE),"")</f>
        <v>44901</v>
      </c>
      <c r="S73" t="str">
        <f>IFERROR(IF(G73="O",(INDEX('기사 리스트'!B:B,MATCH("http://skinnonews.com"&amp;A73,'기사 리스트'!C:C,0))),""),"")</f>
        <v/>
      </c>
    </row>
    <row r="74" spans="1:19">
      <c r="A74" s="18" t="s">
        <v>534</v>
      </c>
      <c r="B74" s="18">
        <v>33</v>
      </c>
      <c r="C74" s="18">
        <v>30</v>
      </c>
      <c r="D74" s="28">
        <v>196.125</v>
      </c>
      <c r="E74" s="18">
        <v>26</v>
      </c>
      <c r="F74" t="str">
        <f t="shared" si="4"/>
        <v>기사임</v>
      </c>
      <c r="G74" t="str">
        <f>IF(F74="기사임",IFERROR(IF((VLOOKUP(CONCATENATE("http://skinnonews.com",A74),'기사 리스트'!C:E,3,FALSE))&gt;='7p(1)'!$F$17,"O",""),""),"")</f>
        <v/>
      </c>
      <c r="H74" t="str">
        <f>IFERROR(IF(VLOOKUP(CONCATENATE("http://skinnonews.com"&amp;A74),'기사 리스트'!C:D,2,FALSE)="yes","yes",""),"")</f>
        <v/>
      </c>
      <c r="I74" t="str">
        <f>IFERROR(IF(G74="O",B74/(EOMONTH('7p(1)'!$F$17,0)-(VLOOKUP(CONCATENATE("http://skinnonews.com",A74),'기사 리스트'!C:E,3,FALSE))+1),""),"")</f>
        <v/>
      </c>
      <c r="J74" t="str">
        <f>IFERROR(IF(G74="O",E74/(EOMONTH('7p(1)'!$F$17,0)-(VLOOKUP(CONCATENATE("http://skinnonews.com",A74),'기사 리스트'!C:E,3,FALSE))+1),""),"")</f>
        <v/>
      </c>
      <c r="K74" t="str">
        <f t="shared" si="5"/>
        <v/>
      </c>
      <c r="L74" t="str">
        <f t="shared" si="6"/>
        <v/>
      </c>
      <c r="N74" s="83">
        <f>IFERROR(VLOOKUP("http://skinnonews.com"&amp;A74,'기사 리스트'!C:E,3,FALSE),"")</f>
        <v>44935</v>
      </c>
      <c r="S74" t="str">
        <f>IFERROR(IF(G74="O",(INDEX('기사 리스트'!B:B,MATCH("http://skinnonews.com"&amp;A74,'기사 리스트'!C:C,0))),""),"")</f>
        <v/>
      </c>
    </row>
    <row r="75" spans="1:19">
      <c r="A75" s="18" t="s">
        <v>967</v>
      </c>
      <c r="B75" s="18">
        <v>33</v>
      </c>
      <c r="C75" s="18">
        <v>29</v>
      </c>
      <c r="D75" s="28">
        <v>125.6</v>
      </c>
      <c r="E75" s="18">
        <v>18</v>
      </c>
      <c r="F75" t="str">
        <f t="shared" si="4"/>
        <v>기사임</v>
      </c>
      <c r="G75" t="str">
        <f>IF(F75="기사임",IFERROR(IF((VLOOKUP(CONCATENATE("http://skinnonews.com",A75),'기사 리스트'!C:E,3,FALSE))&gt;='7p(1)'!$F$17,"O",""),""),"")</f>
        <v/>
      </c>
      <c r="H75" t="str">
        <f>IFERROR(IF(VLOOKUP(CONCATENATE("http://skinnonews.com"&amp;A75),'기사 리스트'!C:D,2,FALSE)="yes","yes",""),"")</f>
        <v/>
      </c>
      <c r="I75" t="str">
        <f>IFERROR(IF(G75="O",B75/(EOMONTH('7p(1)'!$F$17,0)-(VLOOKUP(CONCATENATE("http://skinnonews.com",A75),'기사 리스트'!C:E,3,FALSE))+1),""),"")</f>
        <v/>
      </c>
      <c r="J75" t="str">
        <f>IFERROR(IF(G75="O",E75/(EOMONTH('7p(1)'!$F$17,0)-(VLOOKUP(CONCATENATE("http://skinnonews.com",A75),'기사 리스트'!C:E,3,FALSE))+1),""),"")</f>
        <v/>
      </c>
      <c r="K75" t="str">
        <f t="shared" si="5"/>
        <v/>
      </c>
      <c r="L75" t="str">
        <f t="shared" si="6"/>
        <v/>
      </c>
      <c r="N75" s="83">
        <f>IFERROR(VLOOKUP("http://skinnonews.com"&amp;A75,'기사 리스트'!C:E,3,FALSE),"")</f>
        <v>45014</v>
      </c>
      <c r="S75" t="str">
        <f>IFERROR(IF(G75="O",(INDEX('기사 리스트'!B:B,MATCH("http://skinnonews.com"&amp;A75,'기사 리스트'!C:C,0))),""),"")</f>
        <v/>
      </c>
    </row>
    <row r="76" spans="1:19">
      <c r="A76" s="18" t="s">
        <v>1444</v>
      </c>
      <c r="B76" s="18">
        <v>32</v>
      </c>
      <c r="C76" s="18">
        <v>28</v>
      </c>
      <c r="D76" s="28">
        <v>183.22727272727272</v>
      </c>
      <c r="E76" s="18">
        <v>9</v>
      </c>
      <c r="F76" t="str">
        <f t="shared" si="4"/>
        <v>기사임</v>
      </c>
      <c r="G76" t="str">
        <f>IF(F76="기사임",IFERROR(IF((VLOOKUP(CONCATENATE("http://skinnonews.com",A76),'기사 리스트'!C:E,3,FALSE))&gt;='7p(1)'!$F$17,"O",""),""),"")</f>
        <v/>
      </c>
      <c r="H76" t="str">
        <f>IFERROR(IF(VLOOKUP(CONCATENATE("http://skinnonews.com"&amp;A76),'기사 리스트'!C:D,2,FALSE)="yes","yes",""),"")</f>
        <v/>
      </c>
      <c r="I76" t="str">
        <f>IFERROR(IF(G76="O",B76/(EOMONTH('7p(1)'!$F$17,0)-(VLOOKUP(CONCATENATE("http://skinnonews.com",A76),'기사 리스트'!C:E,3,FALSE))+1),""),"")</f>
        <v/>
      </c>
      <c r="J76" t="str">
        <f>IFERROR(IF(G76="O",E76/(EOMONTH('7p(1)'!$F$17,0)-(VLOOKUP(CONCATENATE("http://skinnonews.com",A76),'기사 리스트'!C:E,3,FALSE))+1),""),"")</f>
        <v/>
      </c>
      <c r="K76" t="str">
        <f t="shared" si="5"/>
        <v/>
      </c>
      <c r="L76" t="str">
        <f t="shared" si="6"/>
        <v/>
      </c>
      <c r="N76" s="83">
        <f>IFERROR(VLOOKUP("http://skinnonews.com"&amp;A76,'기사 리스트'!C:E,3,FALSE),"")</f>
        <v>45096</v>
      </c>
      <c r="S76" t="str">
        <f>IFERROR(IF(G76="O",(INDEX('기사 리스트'!B:B,MATCH("http://skinnonews.com"&amp;A76,'기사 리스트'!C:C,0))),""),"")</f>
        <v/>
      </c>
    </row>
    <row r="77" spans="1:19">
      <c r="A77" s="18" t="s">
        <v>1453</v>
      </c>
      <c r="B77" s="18">
        <v>31</v>
      </c>
      <c r="C77" s="18">
        <v>7</v>
      </c>
      <c r="D77" s="28">
        <v>180.03333333333333</v>
      </c>
      <c r="E77" s="18">
        <v>0</v>
      </c>
      <c r="F77" t="str">
        <f t="shared" si="4"/>
        <v/>
      </c>
      <c r="G77" t="str">
        <f>IF(F77="기사임",IFERROR(IF((VLOOKUP(CONCATENATE("http://skinnonews.com",A77),'기사 리스트'!C:E,3,FALSE))&gt;='7p(1)'!$F$17,"O",""),""),"")</f>
        <v/>
      </c>
      <c r="H77" t="str">
        <f>IFERROR(IF(VLOOKUP(CONCATENATE("http://skinnonews.com"&amp;A77),'기사 리스트'!C:D,2,FALSE)="yes","yes",""),"")</f>
        <v/>
      </c>
      <c r="I77" t="str">
        <f>IFERROR(IF(G77="O",B77/(EOMONTH('7p(1)'!$F$17,0)-(VLOOKUP(CONCATENATE("http://skinnonews.com",A77),'기사 리스트'!C:E,3,FALSE))+1),""),"")</f>
        <v/>
      </c>
      <c r="J77" t="str">
        <f>IFERROR(IF(G77="O",E77/(EOMONTH('7p(1)'!$F$17,0)-(VLOOKUP(CONCATENATE("http://skinnonews.com",A77),'기사 리스트'!C:E,3,FALSE))+1),""),"")</f>
        <v/>
      </c>
      <c r="K77" t="str">
        <f t="shared" si="5"/>
        <v/>
      </c>
      <c r="L77" t="str">
        <f t="shared" si="6"/>
        <v/>
      </c>
      <c r="N77" s="83" t="str">
        <f>IFERROR(VLOOKUP("http://skinnonews.com"&amp;A77,'기사 리스트'!C:E,3,FALSE),"")</f>
        <v/>
      </c>
      <c r="S77" t="str">
        <f>IFERROR(IF(G77="O",(INDEX('기사 리스트'!B:B,MATCH("http://skinnonews.com"&amp;A77,'기사 리스트'!C:C,0))),""),"")</f>
        <v/>
      </c>
    </row>
    <row r="78" spans="1:19">
      <c r="A78" s="18" t="s">
        <v>505</v>
      </c>
      <c r="B78" s="18">
        <v>31</v>
      </c>
      <c r="C78" s="18">
        <v>28</v>
      </c>
      <c r="D78" s="28">
        <v>134.07692307692307</v>
      </c>
      <c r="E78" s="18">
        <v>13</v>
      </c>
      <c r="F78" t="str">
        <f t="shared" si="4"/>
        <v>기사임</v>
      </c>
      <c r="G78" t="str">
        <f>IF(F78="기사임",IFERROR(IF((VLOOKUP(CONCATENATE("http://skinnonews.com",A78),'기사 리스트'!C:E,3,FALSE))&gt;='7p(1)'!$F$17,"O",""),""),"")</f>
        <v/>
      </c>
      <c r="H78" t="str">
        <f>IFERROR(IF(VLOOKUP(CONCATENATE("http://skinnonews.com"&amp;A78),'기사 리스트'!C:D,2,FALSE)="yes","yes",""),"")</f>
        <v/>
      </c>
      <c r="I78" t="str">
        <f>IFERROR(IF(G78="O",B78/(EOMONTH('7p(1)'!$F$17,0)-(VLOOKUP(CONCATENATE("http://skinnonews.com",A78),'기사 리스트'!C:E,3,FALSE))+1),""),"")</f>
        <v/>
      </c>
      <c r="J78" t="str">
        <f>IFERROR(IF(G78="O",E78/(EOMONTH('7p(1)'!$F$17,0)-(VLOOKUP(CONCATENATE("http://skinnonews.com",A78),'기사 리스트'!C:E,3,FALSE))+1),""),"")</f>
        <v/>
      </c>
      <c r="K78" t="str">
        <f t="shared" si="5"/>
        <v/>
      </c>
      <c r="L78" t="str">
        <f t="shared" si="6"/>
        <v/>
      </c>
      <c r="N78" s="83">
        <f>IFERROR(VLOOKUP("http://skinnonews.com"&amp;A78,'기사 리스트'!C:E,3,FALSE),"")</f>
        <v>44953</v>
      </c>
      <c r="S78" t="str">
        <f>IFERROR(IF(G78="O",(INDEX('기사 리스트'!B:B,MATCH("http://skinnonews.com"&amp;A78,'기사 리스트'!C:C,0))),""),"")</f>
        <v/>
      </c>
    </row>
    <row r="79" spans="1:19">
      <c r="A79" s="18" t="s">
        <v>746</v>
      </c>
      <c r="B79" s="18">
        <v>31</v>
      </c>
      <c r="C79" s="18">
        <v>20</v>
      </c>
      <c r="D79" s="28">
        <v>138.7037037037037</v>
      </c>
      <c r="E79" s="18">
        <v>0</v>
      </c>
      <c r="F79" t="str">
        <f t="shared" si="4"/>
        <v/>
      </c>
      <c r="G79" t="str">
        <f>IF(F79="기사임",IFERROR(IF((VLOOKUP(CONCATENATE("http://skinnonews.com",A79),'기사 리스트'!C:E,3,FALSE))&gt;='7p(1)'!$F$17,"O",""),""),"")</f>
        <v/>
      </c>
      <c r="H79" t="str">
        <f>IFERROR(IF(VLOOKUP(CONCATENATE("http://skinnonews.com"&amp;A79),'기사 리스트'!C:D,2,FALSE)="yes","yes",""),"")</f>
        <v/>
      </c>
      <c r="I79" t="str">
        <f>IFERROR(IF(G79="O",B79/(EOMONTH('7p(1)'!$F$17,0)-(VLOOKUP(CONCATENATE("http://skinnonews.com",A79),'기사 리스트'!C:E,3,FALSE))+1),""),"")</f>
        <v/>
      </c>
      <c r="J79" t="str">
        <f>IFERROR(IF(G79="O",E79/(EOMONTH('7p(1)'!$F$17,0)-(VLOOKUP(CONCATENATE("http://skinnonews.com",A79),'기사 리스트'!C:E,3,FALSE))+1),""),"")</f>
        <v/>
      </c>
      <c r="K79" t="str">
        <f t="shared" si="5"/>
        <v/>
      </c>
      <c r="L79" t="str">
        <f t="shared" si="6"/>
        <v/>
      </c>
      <c r="N79" s="83" t="str">
        <f>IFERROR(VLOOKUP("http://skinnonews.com"&amp;A79,'기사 리스트'!C:E,3,FALSE),"")</f>
        <v/>
      </c>
      <c r="S79" t="str">
        <f>IFERROR(IF(G79="O",(INDEX('기사 리스트'!B:B,MATCH("http://skinnonews.com"&amp;A79,'기사 리스트'!C:C,0))),""),"")</f>
        <v/>
      </c>
    </row>
    <row r="80" spans="1:19">
      <c r="A80" s="18" t="s">
        <v>559</v>
      </c>
      <c r="B80" s="18">
        <v>30</v>
      </c>
      <c r="C80" s="18">
        <v>23</v>
      </c>
      <c r="D80" s="28">
        <v>48.636363636363633</v>
      </c>
      <c r="E80" s="18">
        <v>21</v>
      </c>
      <c r="F80" t="str">
        <f t="shared" si="4"/>
        <v>기사임</v>
      </c>
      <c r="G80" t="str">
        <f>IF(F80="기사임",IFERROR(IF((VLOOKUP(CONCATENATE("http://skinnonews.com",A80),'기사 리스트'!C:E,3,FALSE))&gt;='7p(1)'!$F$17,"O",""),""),"")</f>
        <v/>
      </c>
      <c r="H80" t="str">
        <f>IFERROR(IF(VLOOKUP(CONCATENATE("http://skinnonews.com"&amp;A80),'기사 리스트'!C:D,2,FALSE)="yes","yes",""),"")</f>
        <v/>
      </c>
      <c r="I80" t="str">
        <f>IFERROR(IF(G80="O",B80/(EOMONTH('7p(1)'!$F$17,0)-(VLOOKUP(CONCATENATE("http://skinnonews.com",A80),'기사 리스트'!C:E,3,FALSE))+1),""),"")</f>
        <v/>
      </c>
      <c r="J80" t="str">
        <f>IFERROR(IF(G80="O",E80/(EOMONTH('7p(1)'!$F$17,0)-(VLOOKUP(CONCATENATE("http://skinnonews.com",A80),'기사 리스트'!C:E,3,FALSE))+1),""),"")</f>
        <v/>
      </c>
      <c r="K80" t="str">
        <f t="shared" si="5"/>
        <v/>
      </c>
      <c r="L80" t="str">
        <f t="shared" si="6"/>
        <v/>
      </c>
      <c r="N80" s="83">
        <f>IFERROR(VLOOKUP("http://skinnonews.com"&amp;A80,'기사 리스트'!C:E,3,FALSE),"")</f>
        <v>44530</v>
      </c>
      <c r="S80" t="str">
        <f>IFERROR(IF(G80="O",(INDEX('기사 리스트'!B:B,MATCH("http://skinnonews.com"&amp;A80,'기사 리스트'!C:C,0))),""),"")</f>
        <v/>
      </c>
    </row>
    <row r="81" spans="1:19">
      <c r="A81" s="18" t="s">
        <v>576</v>
      </c>
      <c r="B81" s="18">
        <v>30</v>
      </c>
      <c r="C81" s="18">
        <v>19</v>
      </c>
      <c r="D81" s="28">
        <v>70.421052631578945</v>
      </c>
      <c r="E81" s="18">
        <v>15</v>
      </c>
      <c r="F81" t="str">
        <f t="shared" si="4"/>
        <v/>
      </c>
      <c r="G81" t="str">
        <f>IF(F81="기사임",IFERROR(IF((VLOOKUP(CONCATENATE("http://skinnonews.com",A81),'기사 리스트'!C:E,3,FALSE))&gt;='7p(1)'!$F$17,"O",""),""),"")</f>
        <v/>
      </c>
      <c r="H81" t="str">
        <f>IFERROR(IF(VLOOKUP(CONCATENATE("http://skinnonews.com"&amp;A81),'기사 리스트'!C:D,2,FALSE)="yes","yes",""),"")</f>
        <v/>
      </c>
      <c r="I81" t="str">
        <f>IFERROR(IF(G81="O",B81/(EOMONTH('7p(1)'!$F$17,0)-(VLOOKUP(CONCATENATE("http://skinnonews.com",A81),'기사 리스트'!C:E,3,FALSE))+1),""),"")</f>
        <v/>
      </c>
      <c r="J81" t="str">
        <f>IFERROR(IF(G81="O",E81/(EOMONTH('7p(1)'!$F$17,0)-(VLOOKUP(CONCATENATE("http://skinnonews.com",A81),'기사 리스트'!C:E,3,FALSE))+1),""),"")</f>
        <v/>
      </c>
      <c r="K81" t="str">
        <f t="shared" si="5"/>
        <v/>
      </c>
      <c r="L81" t="str">
        <f t="shared" si="6"/>
        <v/>
      </c>
      <c r="N81" s="83" t="str">
        <f>IFERROR(VLOOKUP("http://skinnonews.com"&amp;A81,'기사 리스트'!C:E,3,FALSE),"")</f>
        <v/>
      </c>
      <c r="S81" t="str">
        <f>IFERROR(IF(G81="O",(INDEX('기사 리스트'!B:B,MATCH("http://skinnonews.com"&amp;A81,'기사 리스트'!C:C,0))),""),"")</f>
        <v/>
      </c>
    </row>
    <row r="82" spans="1:19">
      <c r="A82" s="18" t="s">
        <v>574</v>
      </c>
      <c r="B82" s="18">
        <v>30</v>
      </c>
      <c r="C82" s="18">
        <v>26</v>
      </c>
      <c r="D82" s="28">
        <v>160</v>
      </c>
      <c r="E82" s="18">
        <v>26</v>
      </c>
      <c r="F82" t="str">
        <f t="shared" si="4"/>
        <v/>
      </c>
      <c r="G82" t="str">
        <f>IF(F82="기사임",IFERROR(IF((VLOOKUP(CONCATENATE("http://skinnonews.com",A82),'기사 리스트'!C:E,3,FALSE))&gt;='7p(1)'!$F$17,"O",""),""),"")</f>
        <v/>
      </c>
      <c r="H82" t="str">
        <f>IFERROR(IF(VLOOKUP(CONCATENATE("http://skinnonews.com"&amp;A82),'기사 리스트'!C:D,2,FALSE)="yes","yes",""),"")</f>
        <v/>
      </c>
      <c r="I82" t="str">
        <f>IFERROR(IF(G82="O",B82/(EOMONTH('7p(1)'!$F$17,0)-(VLOOKUP(CONCATENATE("http://skinnonews.com",A82),'기사 리스트'!C:E,3,FALSE))+1),""),"")</f>
        <v/>
      </c>
      <c r="J82" t="str">
        <f>IFERROR(IF(G82="O",E82/(EOMONTH('7p(1)'!$F$17,0)-(VLOOKUP(CONCATENATE("http://skinnonews.com",A82),'기사 리스트'!C:E,3,FALSE))+1),""),"")</f>
        <v/>
      </c>
      <c r="K82" t="str">
        <f t="shared" si="5"/>
        <v/>
      </c>
      <c r="L82" t="str">
        <f t="shared" si="6"/>
        <v/>
      </c>
      <c r="N82" s="83" t="str">
        <f>IFERROR(VLOOKUP("http://skinnonews.com"&amp;A82,'기사 리스트'!C:E,3,FALSE),"")</f>
        <v/>
      </c>
      <c r="S82" t="str">
        <f>IFERROR(IF(G82="O",(INDEX('기사 리스트'!B:B,MATCH("http://skinnonews.com"&amp;A82,'기사 리스트'!C:C,0))),""),"")</f>
        <v/>
      </c>
    </row>
    <row r="83" spans="1:19">
      <c r="A83" s="18" t="s">
        <v>525</v>
      </c>
      <c r="B83" s="18">
        <v>29</v>
      </c>
      <c r="C83" s="18">
        <v>13</v>
      </c>
      <c r="D83" s="28">
        <v>140.84</v>
      </c>
      <c r="E83" s="18">
        <v>3</v>
      </c>
      <c r="F83" t="str">
        <f t="shared" si="4"/>
        <v>기사임</v>
      </c>
      <c r="G83" t="str">
        <f>IF(F83="기사임",IFERROR(IF((VLOOKUP(CONCATENATE("http://skinnonews.com",A83),'기사 리스트'!C:E,3,FALSE))&gt;='7p(1)'!$F$17,"O",""),""),"")</f>
        <v/>
      </c>
      <c r="H83" t="str">
        <f>IFERROR(IF(VLOOKUP(CONCATENATE("http://skinnonews.com"&amp;A83),'기사 리스트'!C:D,2,FALSE)="yes","yes",""),"")</f>
        <v/>
      </c>
      <c r="I83" t="str">
        <f>IFERROR(IF(G83="O",B83/(EOMONTH('7p(1)'!$F$17,0)-(VLOOKUP(CONCATENATE("http://skinnonews.com",A83),'기사 리스트'!C:E,3,FALSE))+1),""),"")</f>
        <v/>
      </c>
      <c r="J83" t="str">
        <f>IFERROR(IF(G83="O",E83/(EOMONTH('7p(1)'!$F$17,0)-(VLOOKUP(CONCATENATE("http://skinnonews.com",A83),'기사 리스트'!C:E,3,FALSE))+1),""),"")</f>
        <v/>
      </c>
      <c r="K83" t="str">
        <f t="shared" si="5"/>
        <v/>
      </c>
      <c r="L83" t="str">
        <f t="shared" si="6"/>
        <v/>
      </c>
      <c r="N83" s="83">
        <f>IFERROR(VLOOKUP("http://skinnonews.com"&amp;A83,'기사 리스트'!C:E,3,FALSE),"")</f>
        <v>44868</v>
      </c>
      <c r="S83" t="str">
        <f>IFERROR(IF(G83="O",(INDEX('기사 리스트'!B:B,MATCH("http://skinnonews.com"&amp;A83,'기사 리스트'!C:C,0))),""),"")</f>
        <v/>
      </c>
    </row>
    <row r="84" spans="1:19">
      <c r="A84" s="18" t="s">
        <v>508</v>
      </c>
      <c r="B84" s="18">
        <v>29</v>
      </c>
      <c r="C84" s="18">
        <v>26</v>
      </c>
      <c r="D84" s="28">
        <v>220</v>
      </c>
      <c r="E84" s="18">
        <v>20</v>
      </c>
      <c r="F84" t="str">
        <f t="shared" si="4"/>
        <v>기사임</v>
      </c>
      <c r="G84" t="str">
        <f>IF(F84="기사임",IFERROR(IF((VLOOKUP(CONCATENATE("http://skinnonews.com",A84),'기사 리스트'!C:E,3,FALSE))&gt;='7p(1)'!$F$17,"O",""),""),"")</f>
        <v/>
      </c>
      <c r="H84" t="str">
        <f>IFERROR(IF(VLOOKUP(CONCATENATE("http://skinnonews.com"&amp;A84),'기사 리스트'!C:D,2,FALSE)="yes","yes",""),"")</f>
        <v/>
      </c>
      <c r="I84" t="str">
        <f>IFERROR(IF(G84="O",B84/(EOMONTH('7p(1)'!$F$17,0)-(VLOOKUP(CONCATENATE("http://skinnonews.com",A84),'기사 리스트'!C:E,3,FALSE))+1),""),"")</f>
        <v/>
      </c>
      <c r="J84" t="str">
        <f>IFERROR(IF(G84="O",E84/(EOMONTH('7p(1)'!$F$17,0)-(VLOOKUP(CONCATENATE("http://skinnonews.com",A84),'기사 리스트'!C:E,3,FALSE))+1),""),"")</f>
        <v/>
      </c>
      <c r="K84" t="str">
        <f t="shared" si="5"/>
        <v/>
      </c>
      <c r="L84" t="str">
        <f t="shared" si="6"/>
        <v/>
      </c>
      <c r="N84" s="83">
        <f>IFERROR(VLOOKUP("http://skinnonews.com"&amp;A84,'기사 리스트'!C:E,3,FALSE),"")</f>
        <v>44945</v>
      </c>
      <c r="S84" t="str">
        <f>IFERROR(IF(G84="O",(INDEX('기사 리스트'!B:B,MATCH("http://skinnonews.com"&amp;A84,'기사 리스트'!C:C,0))),""),"")</f>
        <v/>
      </c>
    </row>
    <row r="85" spans="1:19">
      <c r="A85" s="18" t="s">
        <v>607</v>
      </c>
      <c r="B85" s="18">
        <v>29</v>
      </c>
      <c r="C85" s="18">
        <v>24</v>
      </c>
      <c r="D85" s="28">
        <v>15.32</v>
      </c>
      <c r="E85" s="18">
        <v>1</v>
      </c>
      <c r="F85" t="str">
        <f t="shared" si="4"/>
        <v/>
      </c>
      <c r="G85" t="str">
        <f>IF(F85="기사임",IFERROR(IF((VLOOKUP(CONCATENATE("http://skinnonews.com",A85),'기사 리스트'!C:E,3,FALSE))&gt;='7p(1)'!$F$17,"O",""),""),"")</f>
        <v/>
      </c>
      <c r="H85" t="str">
        <f>IFERROR(IF(VLOOKUP(CONCATENATE("http://skinnonews.com"&amp;A85),'기사 리스트'!C:D,2,FALSE)="yes","yes",""),"")</f>
        <v/>
      </c>
      <c r="I85" t="str">
        <f>IFERROR(IF(G85="O",B85/(EOMONTH('7p(1)'!$F$17,0)-(VLOOKUP(CONCATENATE("http://skinnonews.com",A85),'기사 리스트'!C:E,3,FALSE))+1),""),"")</f>
        <v/>
      </c>
      <c r="J85" t="str">
        <f>IFERROR(IF(G85="O",E85/(EOMONTH('7p(1)'!$F$17,0)-(VLOOKUP(CONCATENATE("http://skinnonews.com",A85),'기사 리스트'!C:E,3,FALSE))+1),""),"")</f>
        <v/>
      </c>
      <c r="K85" t="str">
        <f t="shared" si="5"/>
        <v/>
      </c>
      <c r="L85" t="str">
        <f t="shared" si="6"/>
        <v/>
      </c>
      <c r="N85" s="83" t="str">
        <f>IFERROR(VLOOKUP("http://skinnonews.com"&amp;A85,'기사 리스트'!C:E,3,FALSE),"")</f>
        <v/>
      </c>
      <c r="S85" t="str">
        <f>IFERROR(IF(G85="O",(INDEX('기사 리스트'!B:B,MATCH("http://skinnonews.com"&amp;A85,'기사 리스트'!C:C,0))),""),"")</f>
        <v/>
      </c>
    </row>
    <row r="86" spans="1:19">
      <c r="A86" s="18" t="s">
        <v>541</v>
      </c>
      <c r="B86" s="18">
        <v>28</v>
      </c>
      <c r="C86" s="18">
        <v>24</v>
      </c>
      <c r="D86" s="28">
        <v>28.136363636363637</v>
      </c>
      <c r="E86" s="18">
        <v>1</v>
      </c>
      <c r="F86" t="str">
        <f t="shared" si="4"/>
        <v/>
      </c>
      <c r="G86" t="str">
        <f>IF(F86="기사임",IFERROR(IF((VLOOKUP(CONCATENATE("http://skinnonews.com",A86),'기사 리스트'!C:E,3,FALSE))&gt;='7p(1)'!$F$17,"O",""),""),"")</f>
        <v/>
      </c>
      <c r="H86" t="str">
        <f>IFERROR(IF(VLOOKUP(CONCATENATE("http://skinnonews.com"&amp;A86),'기사 리스트'!C:D,2,FALSE)="yes","yes",""),"")</f>
        <v/>
      </c>
      <c r="I86" t="str">
        <f>IFERROR(IF(G86="O",B86/(EOMONTH('7p(1)'!$F$17,0)-(VLOOKUP(CONCATENATE("http://skinnonews.com",A86),'기사 리스트'!C:E,3,FALSE))+1),""),"")</f>
        <v/>
      </c>
      <c r="J86" t="str">
        <f>IFERROR(IF(G86="O",E86/(EOMONTH('7p(1)'!$F$17,0)-(VLOOKUP(CONCATENATE("http://skinnonews.com",A86),'기사 리스트'!C:E,3,FALSE))+1),""),"")</f>
        <v/>
      </c>
      <c r="K86" t="str">
        <f t="shared" si="5"/>
        <v/>
      </c>
      <c r="L86" t="str">
        <f t="shared" si="6"/>
        <v/>
      </c>
      <c r="N86" s="83" t="str">
        <f>IFERROR(VLOOKUP("http://skinnonews.com"&amp;A86,'기사 리스트'!C:E,3,FALSE),"")</f>
        <v/>
      </c>
      <c r="S86" t="str">
        <f>IFERROR(IF(G86="O",(INDEX('기사 리스트'!B:B,MATCH("http://skinnonews.com"&amp;A86,'기사 리스트'!C:C,0))),""),"")</f>
        <v/>
      </c>
    </row>
    <row r="87" spans="1:19">
      <c r="A87" s="18" t="s">
        <v>968</v>
      </c>
      <c r="B87" s="18">
        <v>27</v>
      </c>
      <c r="C87" s="18">
        <v>23</v>
      </c>
      <c r="D87" s="28">
        <v>108.66666666666667</v>
      </c>
      <c r="E87" s="18">
        <v>10</v>
      </c>
      <c r="F87" t="str">
        <f t="shared" si="4"/>
        <v>기사임</v>
      </c>
      <c r="G87" t="str">
        <f>IF(F87="기사임",IFERROR(IF((VLOOKUP(CONCATENATE("http://skinnonews.com",A87),'기사 리스트'!C:E,3,FALSE))&gt;='7p(1)'!$F$17,"O",""),""),"")</f>
        <v/>
      </c>
      <c r="H87" t="str">
        <f>IFERROR(IF(VLOOKUP(CONCATENATE("http://skinnonews.com"&amp;A87),'기사 리스트'!C:D,2,FALSE)="yes","yes",""),"")</f>
        <v/>
      </c>
      <c r="I87" t="str">
        <f>IFERROR(IF(G87="O",B87/(EOMONTH('7p(1)'!$F$17,0)-(VLOOKUP(CONCATENATE("http://skinnonews.com",A87),'기사 리스트'!C:E,3,FALSE))+1),""),"")</f>
        <v/>
      </c>
      <c r="J87" t="str">
        <f>IFERROR(IF(G87="O",E87/(EOMONTH('7p(1)'!$F$17,0)-(VLOOKUP(CONCATENATE("http://skinnonews.com",A87),'기사 리스트'!C:E,3,FALSE))+1),""),"")</f>
        <v/>
      </c>
      <c r="K87" t="str">
        <f t="shared" si="5"/>
        <v/>
      </c>
      <c r="L87" t="str">
        <f t="shared" si="6"/>
        <v/>
      </c>
      <c r="N87" s="83">
        <f>IFERROR(VLOOKUP("http://skinnonews.com"&amp;A87,'기사 리스트'!C:E,3,FALSE),"")</f>
        <v>45013</v>
      </c>
      <c r="S87" t="str">
        <f>IFERROR(IF(G87="O",(INDEX('기사 리스트'!B:B,MATCH("http://skinnonews.com"&amp;A87,'기사 리스트'!C:C,0))),""),"")</f>
        <v/>
      </c>
    </row>
    <row r="88" spans="1:19">
      <c r="A88" s="18" t="s">
        <v>1441</v>
      </c>
      <c r="B88" s="18">
        <v>27</v>
      </c>
      <c r="C88" s="18">
        <v>26</v>
      </c>
      <c r="D88" s="28">
        <v>1183</v>
      </c>
      <c r="E88" s="18">
        <v>26</v>
      </c>
      <c r="F88" t="str">
        <f t="shared" si="4"/>
        <v/>
      </c>
      <c r="G88" t="str">
        <f>IF(F88="기사임",IFERROR(IF((VLOOKUP(CONCATENATE("http://skinnonews.com",A88),'기사 리스트'!C:E,3,FALSE))&gt;='7p(1)'!$F$17,"O",""),""),"")</f>
        <v/>
      </c>
      <c r="H88" t="str">
        <f>IFERROR(IF(VLOOKUP(CONCATENATE("http://skinnonews.com"&amp;A88),'기사 리스트'!C:D,2,FALSE)="yes","yes",""),"")</f>
        <v/>
      </c>
      <c r="I88" t="str">
        <f>IFERROR(IF(G88="O",B88/(EOMONTH('7p(1)'!$F$17,0)-(VLOOKUP(CONCATENATE("http://skinnonews.com",A88),'기사 리스트'!C:E,3,FALSE))+1),""),"")</f>
        <v/>
      </c>
      <c r="J88" t="str">
        <f>IFERROR(IF(G88="O",E88/(EOMONTH('7p(1)'!$F$17,0)-(VLOOKUP(CONCATENATE("http://skinnonews.com",A88),'기사 리스트'!C:E,3,FALSE))+1),""),"")</f>
        <v/>
      </c>
      <c r="K88" t="str">
        <f t="shared" si="5"/>
        <v/>
      </c>
      <c r="L88" t="str">
        <f t="shared" si="6"/>
        <v/>
      </c>
      <c r="N88" s="83" t="str">
        <f>IFERROR(VLOOKUP("http://skinnonews.com"&amp;A88,'기사 리스트'!C:E,3,FALSE),"")</f>
        <v/>
      </c>
      <c r="S88" t="str">
        <f>IFERROR(IF(G88="O",(INDEX('기사 리스트'!B:B,MATCH("http://skinnonews.com"&amp;A88,'기사 리스트'!C:C,0))),""),"")</f>
        <v/>
      </c>
    </row>
    <row r="89" spans="1:19">
      <c r="A89" s="18" t="s">
        <v>1247</v>
      </c>
      <c r="B89" s="18">
        <v>27</v>
      </c>
      <c r="C89" s="18">
        <v>25</v>
      </c>
      <c r="D89" s="28">
        <v>113.22222222222223</v>
      </c>
      <c r="E89" s="18">
        <v>11</v>
      </c>
      <c r="F89" t="str">
        <f t="shared" si="4"/>
        <v>기사임</v>
      </c>
      <c r="G89" t="str">
        <f>IF(F89="기사임",IFERROR(IF((VLOOKUP(CONCATENATE("http://skinnonews.com",A89),'기사 리스트'!C:E,3,FALSE))&gt;='7p(1)'!$F$17,"O",""),""),"")</f>
        <v/>
      </c>
      <c r="H89" t="str">
        <f>IFERROR(IF(VLOOKUP(CONCATENATE("http://skinnonews.com"&amp;A89),'기사 리스트'!C:D,2,FALSE)="yes","yes",""),"")</f>
        <v/>
      </c>
      <c r="I89" t="str">
        <f>IFERROR(IF(G89="O",B89/(EOMONTH('7p(1)'!$F$17,0)-(VLOOKUP(CONCATENATE("http://skinnonews.com",A89),'기사 리스트'!C:E,3,FALSE))+1),""),"")</f>
        <v/>
      </c>
      <c r="J89" t="str">
        <f>IFERROR(IF(G89="O",E89/(EOMONTH('7p(1)'!$F$17,0)-(VLOOKUP(CONCATENATE("http://skinnonews.com",A89),'기사 리스트'!C:E,3,FALSE))+1),""),"")</f>
        <v/>
      </c>
      <c r="K89" t="str">
        <f t="shared" si="5"/>
        <v/>
      </c>
      <c r="L89" t="str">
        <f t="shared" si="6"/>
        <v/>
      </c>
      <c r="N89" s="83">
        <f>IFERROR(VLOOKUP("http://skinnonews.com"&amp;A89,'기사 리스트'!C:E,3,FALSE),"")</f>
        <v>45076</v>
      </c>
      <c r="S89" t="str">
        <f>IFERROR(IF(G89="O",(INDEX('기사 리스트'!B:B,MATCH("http://skinnonews.com"&amp;A89,'기사 리스트'!C:C,0))),""),"")</f>
        <v/>
      </c>
    </row>
    <row r="90" spans="1:19">
      <c r="A90" s="18" t="s">
        <v>575</v>
      </c>
      <c r="B90" s="18">
        <v>27</v>
      </c>
      <c r="C90" s="18">
        <v>23</v>
      </c>
      <c r="D90" s="28">
        <v>118.14285714285714</v>
      </c>
      <c r="E90" s="18">
        <v>19</v>
      </c>
      <c r="F90" t="str">
        <f t="shared" si="4"/>
        <v>기사임</v>
      </c>
      <c r="G90" t="str">
        <f>IF(F90="기사임",IFERROR(IF((VLOOKUP(CONCATENATE("http://skinnonews.com",A90),'기사 리스트'!C:E,3,FALSE))&gt;='7p(1)'!$F$17,"O",""),""),"")</f>
        <v/>
      </c>
      <c r="H90" t="str">
        <f>IFERROR(IF(VLOOKUP(CONCATENATE("http://skinnonews.com"&amp;A90),'기사 리스트'!C:D,2,FALSE)="yes","yes",""),"")</f>
        <v/>
      </c>
      <c r="I90" t="str">
        <f>IFERROR(IF(G90="O",B90/(EOMONTH('7p(1)'!$F$17,0)-(VLOOKUP(CONCATENATE("http://skinnonews.com",A90),'기사 리스트'!C:E,3,FALSE))+1),""),"")</f>
        <v/>
      </c>
      <c r="J90" t="str">
        <f>IFERROR(IF(G90="O",E90/(EOMONTH('7p(1)'!$F$17,0)-(VLOOKUP(CONCATENATE("http://skinnonews.com",A90),'기사 리스트'!C:E,3,FALSE))+1),""),"")</f>
        <v/>
      </c>
      <c r="K90" t="str">
        <f t="shared" si="5"/>
        <v/>
      </c>
      <c r="L90" t="str">
        <f t="shared" si="6"/>
        <v/>
      </c>
      <c r="N90" s="83" t="str">
        <f>IFERROR(VLOOKUP("http://skinnonews.com"&amp;A90,'기사 리스트'!C:E,3,FALSE),"")</f>
        <v/>
      </c>
      <c r="S90" t="str">
        <f>IFERROR(IF(G90="O",(INDEX('기사 리스트'!B:B,MATCH("http://skinnonews.com"&amp;A90,'기사 리스트'!C:C,0))),""),"")</f>
        <v/>
      </c>
    </row>
    <row r="91" spans="1:19">
      <c r="A91" s="18" t="s">
        <v>552</v>
      </c>
      <c r="B91" s="18">
        <v>27</v>
      </c>
      <c r="C91" s="18">
        <v>23</v>
      </c>
      <c r="D91" s="28">
        <v>193.75</v>
      </c>
      <c r="E91" s="18">
        <v>16</v>
      </c>
      <c r="F91" t="str">
        <f t="shared" si="4"/>
        <v/>
      </c>
      <c r="G91" t="str">
        <f>IF(F91="기사임",IFERROR(IF((VLOOKUP(CONCATENATE("http://skinnonews.com",A91),'기사 리스트'!C:E,3,FALSE))&gt;='7p(1)'!$F$17,"O",""),""),"")</f>
        <v/>
      </c>
      <c r="H91" t="str">
        <f>IFERROR(IF(VLOOKUP(CONCATENATE("http://skinnonews.com"&amp;A91),'기사 리스트'!C:D,2,FALSE)="yes","yes",""),"")</f>
        <v/>
      </c>
      <c r="I91" t="str">
        <f>IFERROR(IF(G91="O",B91/(EOMONTH('7p(1)'!$F$17,0)-(VLOOKUP(CONCATENATE("http://skinnonews.com",A91),'기사 리스트'!C:E,3,FALSE))+1),""),"")</f>
        <v/>
      </c>
      <c r="J91" t="str">
        <f>IFERROR(IF(G91="O",E91/(EOMONTH('7p(1)'!$F$17,0)-(VLOOKUP(CONCATENATE("http://skinnonews.com",A91),'기사 리스트'!C:E,3,FALSE))+1),""),"")</f>
        <v/>
      </c>
      <c r="K91" t="str">
        <f t="shared" si="5"/>
        <v/>
      </c>
      <c r="L91" t="str">
        <f t="shared" si="6"/>
        <v/>
      </c>
      <c r="N91" s="83" t="str">
        <f>IFERROR(VLOOKUP("http://skinnonews.com"&amp;A91,'기사 리스트'!C:E,3,FALSE),"")</f>
        <v/>
      </c>
      <c r="S91" t="str">
        <f>IFERROR(IF(G91="O",(INDEX('기사 리스트'!B:B,MATCH("http://skinnonews.com"&amp;A91,'기사 리스트'!C:C,0))),""),"")</f>
        <v/>
      </c>
    </row>
    <row r="92" spans="1:19">
      <c r="A92" s="18" t="s">
        <v>719</v>
      </c>
      <c r="B92" s="18">
        <v>27</v>
      </c>
      <c r="C92" s="18">
        <v>13</v>
      </c>
      <c r="D92" s="28">
        <v>20.571428571428573</v>
      </c>
      <c r="E92" s="18">
        <v>1</v>
      </c>
      <c r="F92" t="str">
        <f t="shared" si="4"/>
        <v/>
      </c>
      <c r="G92" t="str">
        <f>IF(F92="기사임",IFERROR(IF((VLOOKUP(CONCATENATE("http://skinnonews.com",A92),'기사 리스트'!C:E,3,FALSE))&gt;='7p(1)'!$F$17,"O",""),""),"")</f>
        <v/>
      </c>
      <c r="H92" t="str">
        <f>IFERROR(IF(VLOOKUP(CONCATENATE("http://skinnonews.com"&amp;A92),'기사 리스트'!C:D,2,FALSE)="yes","yes",""),"")</f>
        <v/>
      </c>
      <c r="I92" t="str">
        <f>IFERROR(IF(G92="O",B92/(EOMONTH('7p(1)'!$F$17,0)-(VLOOKUP(CONCATENATE("http://skinnonews.com",A92),'기사 리스트'!C:E,3,FALSE))+1),""),"")</f>
        <v/>
      </c>
      <c r="J92" t="str">
        <f>IFERROR(IF(G92="O",E92/(EOMONTH('7p(1)'!$F$17,0)-(VLOOKUP(CONCATENATE("http://skinnonews.com",A92),'기사 리스트'!C:E,3,FALSE))+1),""),"")</f>
        <v/>
      </c>
      <c r="K92" t="str">
        <f t="shared" si="5"/>
        <v/>
      </c>
      <c r="L92" t="str">
        <f t="shared" si="6"/>
        <v/>
      </c>
      <c r="N92" s="83" t="str">
        <f>IFERROR(VLOOKUP("http://skinnonews.com"&amp;A92,'기사 리스트'!C:E,3,FALSE),"")</f>
        <v/>
      </c>
      <c r="S92" t="str">
        <f>IFERROR(IF(G92="O",(INDEX('기사 리스트'!B:B,MATCH("http://skinnonews.com"&amp;A92,'기사 리스트'!C:C,0))),""),"")</f>
        <v/>
      </c>
    </row>
    <row r="93" spans="1:19">
      <c r="A93" s="18" t="s">
        <v>551</v>
      </c>
      <c r="B93" s="18">
        <v>26</v>
      </c>
      <c r="C93" s="18">
        <v>24</v>
      </c>
      <c r="D93" s="28">
        <v>215.33333333333334</v>
      </c>
      <c r="E93" s="18">
        <v>24</v>
      </c>
      <c r="F93" t="str">
        <f t="shared" si="4"/>
        <v>기사임</v>
      </c>
      <c r="G93" t="str">
        <f>IF(F93="기사임",IFERROR(IF((VLOOKUP(CONCATENATE("http://skinnonews.com",A93),'기사 리스트'!C:E,3,FALSE))&gt;='7p(1)'!$F$17,"O",""),""),"")</f>
        <v/>
      </c>
      <c r="H93" t="str">
        <f>IFERROR(IF(VLOOKUP(CONCATENATE("http://skinnonews.com"&amp;A93),'기사 리스트'!C:D,2,FALSE)="yes","yes",""),"")</f>
        <v/>
      </c>
      <c r="I93" t="str">
        <f>IFERROR(IF(G93="O",B93/(EOMONTH('7p(1)'!$F$17,0)-(VLOOKUP(CONCATENATE("http://skinnonews.com",A93),'기사 리스트'!C:E,3,FALSE))+1),""),"")</f>
        <v/>
      </c>
      <c r="J93" t="str">
        <f>IFERROR(IF(G93="O",E93/(EOMONTH('7p(1)'!$F$17,0)-(VLOOKUP(CONCATENATE("http://skinnonews.com",A93),'기사 리스트'!C:E,3,FALSE))+1),""),"")</f>
        <v/>
      </c>
      <c r="K93" t="str">
        <f t="shared" si="5"/>
        <v/>
      </c>
      <c r="L93" t="str">
        <f t="shared" si="6"/>
        <v/>
      </c>
      <c r="N93" s="83">
        <f>IFERROR(VLOOKUP("http://skinnonews.com"&amp;A93,'기사 리스트'!C:E,3,FALSE),"")</f>
        <v>44791</v>
      </c>
      <c r="S93" t="str">
        <f>IFERROR(IF(G93="O",(INDEX('기사 리스트'!B:B,MATCH("http://skinnonews.com"&amp;A93,'기사 리스트'!C:C,0))),""),"")</f>
        <v/>
      </c>
    </row>
    <row r="94" spans="1:19">
      <c r="A94" s="18" t="s">
        <v>589</v>
      </c>
      <c r="B94" s="18">
        <v>26</v>
      </c>
      <c r="C94" s="18">
        <v>23</v>
      </c>
      <c r="D94" s="28">
        <v>283.78571428571428</v>
      </c>
      <c r="E94" s="18">
        <v>9</v>
      </c>
      <c r="F94" t="str">
        <f t="shared" si="4"/>
        <v>기사임</v>
      </c>
      <c r="G94" t="str">
        <f>IF(F94="기사임",IFERROR(IF((VLOOKUP(CONCATENATE("http://skinnonews.com",A94),'기사 리스트'!C:E,3,FALSE))&gt;='7p(1)'!$F$17,"O",""),""),"")</f>
        <v/>
      </c>
      <c r="H94" t="str">
        <f>IFERROR(IF(VLOOKUP(CONCATENATE("http://skinnonews.com"&amp;A94),'기사 리스트'!C:D,2,FALSE)="yes","yes",""),"")</f>
        <v/>
      </c>
      <c r="I94" t="str">
        <f>IFERROR(IF(G94="O",B94/(EOMONTH('7p(1)'!$F$17,0)-(VLOOKUP(CONCATENATE("http://skinnonews.com",A94),'기사 리스트'!C:E,3,FALSE))+1),""),"")</f>
        <v/>
      </c>
      <c r="J94" t="str">
        <f>IFERROR(IF(G94="O",E94/(EOMONTH('7p(1)'!$F$17,0)-(VLOOKUP(CONCATENATE("http://skinnonews.com",A94),'기사 리스트'!C:E,3,FALSE))+1),""),"")</f>
        <v/>
      </c>
      <c r="K94" t="str">
        <f t="shared" si="5"/>
        <v/>
      </c>
      <c r="L94" t="str">
        <f t="shared" si="6"/>
        <v/>
      </c>
      <c r="N94" s="83">
        <f>IFERROR(VLOOKUP("http://skinnonews.com"&amp;A94,'기사 리스트'!C:E,3,FALSE),"")</f>
        <v>44847</v>
      </c>
      <c r="S94" t="str">
        <f>IFERROR(IF(G94="O",(INDEX('기사 리스트'!B:B,MATCH("http://skinnonews.com"&amp;A94,'기사 리스트'!C:C,0))),""),"")</f>
        <v/>
      </c>
    </row>
    <row r="95" spans="1:19">
      <c r="A95" s="18" t="s">
        <v>961</v>
      </c>
      <c r="B95" s="18">
        <v>26</v>
      </c>
      <c r="C95" s="18">
        <v>21</v>
      </c>
      <c r="D95" s="28">
        <v>235.15384615384616</v>
      </c>
      <c r="E95" s="18">
        <v>9</v>
      </c>
      <c r="F95" t="str">
        <f t="shared" si="4"/>
        <v>기사임</v>
      </c>
      <c r="G95" t="str">
        <f>IF(F95="기사임",IFERROR(IF((VLOOKUP(CONCATENATE("http://skinnonews.com",A95),'기사 리스트'!C:E,3,FALSE))&gt;='7p(1)'!$F$17,"O",""),""),"")</f>
        <v/>
      </c>
      <c r="H95" t="str">
        <f>IFERROR(IF(VLOOKUP(CONCATENATE("http://skinnonews.com"&amp;A95),'기사 리스트'!C:D,2,FALSE)="yes","yes",""),"")</f>
        <v/>
      </c>
      <c r="I95" t="str">
        <f>IFERROR(IF(G95="O",B95/(EOMONTH('7p(1)'!$F$17,0)-(VLOOKUP(CONCATENATE("http://skinnonews.com",A95),'기사 리스트'!C:E,3,FALSE))+1),""),"")</f>
        <v/>
      </c>
      <c r="J95" t="str">
        <f>IFERROR(IF(G95="O",E95/(EOMONTH('7p(1)'!$F$17,0)-(VLOOKUP(CONCATENATE("http://skinnonews.com",A95),'기사 리스트'!C:E,3,FALSE))+1),""),"")</f>
        <v/>
      </c>
      <c r="K95" t="str">
        <f t="shared" si="5"/>
        <v/>
      </c>
      <c r="L95" t="str">
        <f t="shared" si="6"/>
        <v/>
      </c>
      <c r="N95" s="83">
        <f>IFERROR(VLOOKUP("http://skinnonews.com"&amp;A95,'기사 리스트'!C:E,3,FALSE),"")</f>
        <v>45001</v>
      </c>
      <c r="S95" t="str">
        <f>IFERROR(IF(G95="O",(INDEX('기사 리스트'!B:B,MATCH("http://skinnonews.com"&amp;A95,'기사 리스트'!C:C,0))),""),"")</f>
        <v/>
      </c>
    </row>
    <row r="96" spans="1:19">
      <c r="A96" s="18" t="s">
        <v>1101</v>
      </c>
      <c r="B96" s="18">
        <v>26</v>
      </c>
      <c r="C96" s="18">
        <v>25</v>
      </c>
      <c r="D96" s="28">
        <v>391.88888888888891</v>
      </c>
      <c r="E96" s="18">
        <v>16</v>
      </c>
      <c r="F96" t="str">
        <f t="shared" si="4"/>
        <v>기사임</v>
      </c>
      <c r="G96" t="str">
        <f>IF(F96="기사임",IFERROR(IF((VLOOKUP(CONCATENATE("http://skinnonews.com",A96),'기사 리스트'!C:E,3,FALSE))&gt;='7p(1)'!$F$17,"O",""),""),"")</f>
        <v/>
      </c>
      <c r="H96" t="str">
        <f>IFERROR(IF(VLOOKUP(CONCATENATE("http://skinnonews.com"&amp;A96),'기사 리스트'!C:D,2,FALSE)="yes","yes",""),"")</f>
        <v/>
      </c>
      <c r="I96" t="str">
        <f>IFERROR(IF(G96="O",B96/(EOMONTH('7p(1)'!$F$17,0)-(VLOOKUP(CONCATENATE("http://skinnonews.com",A96),'기사 리스트'!C:E,3,FALSE))+1),""),"")</f>
        <v/>
      </c>
      <c r="J96" t="str">
        <f>IFERROR(IF(G96="O",E96/(EOMONTH('7p(1)'!$F$17,0)-(VLOOKUP(CONCATENATE("http://skinnonews.com",A96),'기사 리스트'!C:E,3,FALSE))+1),""),"")</f>
        <v/>
      </c>
      <c r="K96" t="str">
        <f t="shared" si="5"/>
        <v/>
      </c>
      <c r="L96" t="str">
        <f t="shared" si="6"/>
        <v/>
      </c>
      <c r="N96" s="83">
        <f>IFERROR(VLOOKUP("http://skinnonews.com"&amp;A96,'기사 리스트'!C:E,3,FALSE),"")</f>
        <v>45029</v>
      </c>
      <c r="S96" t="str">
        <f>IFERROR(IF(G96="O",(INDEX('기사 리스트'!B:B,MATCH("http://skinnonews.com"&amp;A96,'기사 리스트'!C:C,0))),""),"")</f>
        <v/>
      </c>
    </row>
    <row r="97" spans="1:19">
      <c r="A97" s="18" t="s">
        <v>1241</v>
      </c>
      <c r="B97" s="18">
        <v>26</v>
      </c>
      <c r="C97" s="18">
        <v>25</v>
      </c>
      <c r="D97" s="28">
        <v>85.5</v>
      </c>
      <c r="E97" s="18">
        <v>13</v>
      </c>
      <c r="F97" t="str">
        <f t="shared" si="4"/>
        <v>기사임</v>
      </c>
      <c r="G97" t="str">
        <f>IF(F97="기사임",IFERROR(IF((VLOOKUP(CONCATENATE("http://skinnonews.com",A97),'기사 리스트'!C:E,3,FALSE))&gt;='7p(1)'!$F$17,"O",""),""),"")</f>
        <v/>
      </c>
      <c r="H97" t="str">
        <f>IFERROR(IF(VLOOKUP(CONCATENATE("http://skinnonews.com"&amp;A97),'기사 리스트'!C:D,2,FALSE)="yes","yes",""),"")</f>
        <v/>
      </c>
      <c r="I97" t="str">
        <f>IFERROR(IF(G97="O",B97/(EOMONTH('7p(1)'!$F$17,0)-(VLOOKUP(CONCATENATE("http://skinnonews.com",A97),'기사 리스트'!C:E,3,FALSE))+1),""),"")</f>
        <v/>
      </c>
      <c r="J97" t="str">
        <f>IFERROR(IF(G97="O",E97/(EOMONTH('7p(1)'!$F$17,0)-(VLOOKUP(CONCATENATE("http://skinnonews.com",A97),'기사 리스트'!C:E,3,FALSE))+1),""),"")</f>
        <v/>
      </c>
      <c r="K97" t="str">
        <f t="shared" si="5"/>
        <v/>
      </c>
      <c r="L97" t="str">
        <f t="shared" si="6"/>
        <v/>
      </c>
      <c r="N97" s="83">
        <f>IFERROR(VLOOKUP("http://skinnonews.com"&amp;A97,'기사 리스트'!C:E,3,FALSE),"")</f>
        <v>45049</v>
      </c>
      <c r="S97" t="str">
        <f>IFERROR(IF(G97="O",(INDEX('기사 리스트'!B:B,MATCH("http://skinnonews.com"&amp;A97,'기사 리스트'!C:C,0))),""),"")</f>
        <v/>
      </c>
    </row>
    <row r="98" spans="1:19">
      <c r="A98" s="18" t="s">
        <v>602</v>
      </c>
      <c r="B98" s="18">
        <v>26</v>
      </c>
      <c r="C98" s="18">
        <v>21</v>
      </c>
      <c r="D98" s="28">
        <v>16.12</v>
      </c>
      <c r="E98" s="18">
        <v>1</v>
      </c>
      <c r="F98" t="str">
        <f t="shared" si="4"/>
        <v/>
      </c>
      <c r="G98" t="str">
        <f>IF(F98="기사임",IFERROR(IF((VLOOKUP(CONCATENATE("http://skinnonews.com",A98),'기사 리스트'!C:E,3,FALSE))&gt;='7p(1)'!$F$17,"O",""),""),"")</f>
        <v/>
      </c>
      <c r="H98" t="str">
        <f>IFERROR(IF(VLOOKUP(CONCATENATE("http://skinnonews.com"&amp;A98),'기사 리스트'!C:D,2,FALSE)="yes","yes",""),"")</f>
        <v/>
      </c>
      <c r="I98" t="str">
        <f>IFERROR(IF(G98="O",B98/(EOMONTH('7p(1)'!$F$17,0)-(VLOOKUP(CONCATENATE("http://skinnonews.com",A98),'기사 리스트'!C:E,3,FALSE))+1),""),"")</f>
        <v/>
      </c>
      <c r="J98" t="str">
        <f>IFERROR(IF(G98="O",E98/(EOMONTH('7p(1)'!$F$17,0)-(VLOOKUP(CONCATENATE("http://skinnonews.com",A98),'기사 리스트'!C:E,3,FALSE))+1),""),"")</f>
        <v/>
      </c>
      <c r="K98" t="str">
        <f t="shared" si="5"/>
        <v/>
      </c>
      <c r="L98" t="str">
        <f t="shared" si="6"/>
        <v/>
      </c>
      <c r="N98" s="83" t="str">
        <f>IFERROR(VLOOKUP("http://skinnonews.com"&amp;A98,'기사 리스트'!C:E,3,FALSE),"")</f>
        <v/>
      </c>
      <c r="S98" t="str">
        <f>IFERROR(IF(G98="O",(INDEX('기사 리스트'!B:B,MATCH("http://skinnonews.com"&amp;A98,'기사 리스트'!C:C,0))),""),"")</f>
        <v/>
      </c>
    </row>
    <row r="99" spans="1:19">
      <c r="A99" s="18" t="s">
        <v>1106</v>
      </c>
      <c r="B99" s="18">
        <v>25</v>
      </c>
      <c r="C99" s="18">
        <v>24</v>
      </c>
      <c r="D99" s="28">
        <v>29</v>
      </c>
      <c r="E99" s="18">
        <v>21</v>
      </c>
      <c r="F99" t="str">
        <f t="shared" si="4"/>
        <v>기사임</v>
      </c>
      <c r="G99" t="str">
        <f>IF(F99="기사임",IFERROR(IF((VLOOKUP(CONCATENATE("http://skinnonews.com",A99),'기사 리스트'!C:E,3,FALSE))&gt;='7p(1)'!$F$17,"O",""),""),"")</f>
        <v/>
      </c>
      <c r="H99" t="str">
        <f>IFERROR(IF(VLOOKUP(CONCATENATE("http://skinnonews.com"&amp;A99),'기사 리스트'!C:D,2,FALSE)="yes","yes",""),"")</f>
        <v/>
      </c>
      <c r="I99" t="str">
        <f>IFERROR(IF(G99="O",B99/(EOMONTH('7p(1)'!$F$17,0)-(VLOOKUP(CONCATENATE("http://skinnonews.com",A99),'기사 리스트'!C:E,3,FALSE))+1),""),"")</f>
        <v/>
      </c>
      <c r="J99" t="str">
        <f>IFERROR(IF(G99="O",E99/(EOMONTH('7p(1)'!$F$17,0)-(VLOOKUP(CONCATENATE("http://skinnonews.com",A99),'기사 리스트'!C:E,3,FALSE))+1),""),"")</f>
        <v/>
      </c>
      <c r="K99" t="str">
        <f t="shared" si="5"/>
        <v/>
      </c>
      <c r="L99" t="str">
        <f t="shared" si="6"/>
        <v/>
      </c>
      <c r="N99" s="83">
        <f>IFERROR(VLOOKUP("http://skinnonews.com"&amp;A99,'기사 리스트'!C:E,3,FALSE),"")</f>
        <v>45044</v>
      </c>
      <c r="S99" t="str">
        <f>IFERROR(IF(G99="O",(INDEX('기사 리스트'!B:B,MATCH("http://skinnonews.com"&amp;A99,'기사 리스트'!C:C,0))),""),"")</f>
        <v/>
      </c>
    </row>
    <row r="100" spans="1:19">
      <c r="A100" s="18" t="s">
        <v>1443</v>
      </c>
      <c r="B100" s="18">
        <v>25</v>
      </c>
      <c r="C100" s="18">
        <v>21</v>
      </c>
      <c r="D100" s="28">
        <v>146.38461538461539</v>
      </c>
      <c r="E100" s="18">
        <v>10</v>
      </c>
      <c r="F100" t="str">
        <f t="shared" si="4"/>
        <v>기사임</v>
      </c>
      <c r="G100" t="str">
        <f>IF(F100="기사임",IFERROR(IF((VLOOKUP(CONCATENATE("http://skinnonews.com",A100),'기사 리스트'!C:E,3,FALSE))&gt;='7p(1)'!$F$17,"O",""),""),"")</f>
        <v/>
      </c>
      <c r="H100" t="str">
        <f>IFERROR(IF(VLOOKUP(CONCATENATE("http://skinnonews.com"&amp;A100),'기사 리스트'!C:D,2,FALSE)="yes","yes",""),"")</f>
        <v/>
      </c>
      <c r="I100" t="str">
        <f>IFERROR(IF(G100="O",B100/(EOMONTH('7p(1)'!$F$17,0)-(VLOOKUP(CONCATENATE("http://skinnonews.com",A100),'기사 리스트'!C:E,3,FALSE))+1),""),"")</f>
        <v/>
      </c>
      <c r="J100" t="str">
        <f>IFERROR(IF(G100="O",E100/(EOMONTH('7p(1)'!$F$17,0)-(VLOOKUP(CONCATENATE("http://skinnonews.com",A100),'기사 리스트'!C:E,3,FALSE))+1),""),"")</f>
        <v/>
      </c>
      <c r="K100" t="str">
        <f t="shared" si="5"/>
        <v/>
      </c>
      <c r="L100" t="str">
        <f t="shared" si="6"/>
        <v/>
      </c>
      <c r="N100" s="83">
        <f>IFERROR(VLOOKUP("http://skinnonews.com"&amp;A100,'기사 리스트'!C:E,3,FALSE),"")</f>
        <v>45098</v>
      </c>
      <c r="S100" t="str">
        <f>IFERROR(IF(G100="O",(INDEX('기사 리스트'!B:B,MATCH("http://skinnonews.com"&amp;A100,'기사 리스트'!C:C,0))),""),"")</f>
        <v/>
      </c>
    </row>
    <row r="101" spans="1:19">
      <c r="A101" s="18" t="s">
        <v>760</v>
      </c>
      <c r="B101" s="18">
        <v>25</v>
      </c>
      <c r="C101" s="18">
        <v>17</v>
      </c>
      <c r="D101" s="28">
        <v>16.899999999999999</v>
      </c>
      <c r="E101" s="18">
        <v>16</v>
      </c>
      <c r="F101" t="str">
        <f t="shared" si="4"/>
        <v/>
      </c>
      <c r="G101" t="str">
        <f>IF(F101="기사임",IFERROR(IF((VLOOKUP(CONCATENATE("http://skinnonews.com",A101),'기사 리스트'!C:E,3,FALSE))&gt;='7p(1)'!$F$17,"O",""),""),"")</f>
        <v/>
      </c>
      <c r="H101" t="str">
        <f>IFERROR(IF(VLOOKUP(CONCATENATE("http://skinnonews.com"&amp;A101),'기사 리스트'!C:D,2,FALSE)="yes","yes",""),"")</f>
        <v/>
      </c>
      <c r="I101" t="str">
        <f>IFERROR(IF(G101="O",B101/(EOMONTH('7p(1)'!$F$17,0)-(VLOOKUP(CONCATENATE("http://skinnonews.com",A101),'기사 리스트'!C:E,3,FALSE))+1),""),"")</f>
        <v/>
      </c>
      <c r="J101" t="str">
        <f>IFERROR(IF(G101="O",E101/(EOMONTH('7p(1)'!$F$17,0)-(VLOOKUP(CONCATENATE("http://skinnonews.com",A101),'기사 리스트'!C:E,3,FALSE))+1),""),"")</f>
        <v/>
      </c>
      <c r="K101" t="str">
        <f t="shared" si="5"/>
        <v/>
      </c>
      <c r="L101" t="str">
        <f t="shared" si="6"/>
        <v/>
      </c>
      <c r="N101" s="83" t="str">
        <f>IFERROR(VLOOKUP("http://skinnonews.com"&amp;A101,'기사 리스트'!C:E,3,FALSE),"")</f>
        <v/>
      </c>
      <c r="S101" t="str">
        <f>IFERROR(IF(G101="O",(INDEX('기사 리스트'!B:B,MATCH("http://skinnonews.com"&amp;A101,'기사 리스트'!C:C,0))),""),"")</f>
        <v/>
      </c>
    </row>
    <row r="102" spans="1:19">
      <c r="A102" s="18" t="s">
        <v>560</v>
      </c>
      <c r="B102" s="18">
        <v>25</v>
      </c>
      <c r="C102" s="18">
        <v>23</v>
      </c>
      <c r="D102" s="28">
        <v>89.25</v>
      </c>
      <c r="E102" s="18">
        <v>22</v>
      </c>
      <c r="F102" t="str">
        <f t="shared" si="4"/>
        <v/>
      </c>
      <c r="G102" t="str">
        <f>IF(F102="기사임",IFERROR(IF((VLOOKUP(CONCATENATE("http://skinnonews.com",A102),'기사 리스트'!C:E,3,FALSE))&gt;='7p(1)'!$F$17,"O",""),""),"")</f>
        <v/>
      </c>
      <c r="H102" t="str">
        <f>IFERROR(IF(VLOOKUP(CONCATENATE("http://skinnonews.com"&amp;A102),'기사 리스트'!C:D,2,FALSE)="yes","yes",""),"")</f>
        <v/>
      </c>
      <c r="I102" t="str">
        <f>IFERROR(IF(G102="O",B102/(EOMONTH('7p(1)'!$F$17,0)-(VLOOKUP(CONCATENATE("http://skinnonews.com",A102),'기사 리스트'!C:E,3,FALSE))+1),""),"")</f>
        <v/>
      </c>
      <c r="J102" t="str">
        <f>IFERROR(IF(G102="O",E102/(EOMONTH('7p(1)'!$F$17,0)-(VLOOKUP(CONCATENATE("http://skinnonews.com",A102),'기사 리스트'!C:E,3,FALSE))+1),""),"")</f>
        <v/>
      </c>
      <c r="K102" t="str">
        <f t="shared" si="5"/>
        <v/>
      </c>
      <c r="L102" t="str">
        <f t="shared" si="6"/>
        <v/>
      </c>
      <c r="N102" s="83" t="str">
        <f>IFERROR(VLOOKUP("http://skinnonews.com"&amp;A102,'기사 리스트'!C:E,3,FALSE),"")</f>
        <v/>
      </c>
      <c r="S102" t="str">
        <f>IFERROR(IF(G102="O",(INDEX('기사 리스트'!B:B,MATCH("http://skinnonews.com"&amp;A102,'기사 리스트'!C:C,0))),""),"")</f>
        <v/>
      </c>
    </row>
    <row r="103" spans="1:19">
      <c r="A103" s="18" t="s">
        <v>521</v>
      </c>
      <c r="B103" s="18">
        <v>24</v>
      </c>
      <c r="C103" s="18">
        <v>20</v>
      </c>
      <c r="D103" s="28">
        <v>244.84615384615384</v>
      </c>
      <c r="E103" s="18">
        <v>15</v>
      </c>
      <c r="F103" t="str">
        <f t="shared" si="4"/>
        <v>기사임</v>
      </c>
      <c r="G103" t="str">
        <f>IF(F103="기사임",IFERROR(IF((VLOOKUP(CONCATENATE("http://skinnonews.com",A103),'기사 리스트'!C:E,3,FALSE))&gt;='7p(1)'!$F$17,"O",""),""),"")</f>
        <v/>
      </c>
      <c r="H103" t="str">
        <f>IFERROR(IF(VLOOKUP(CONCATENATE("http://skinnonews.com"&amp;A103),'기사 리스트'!C:D,2,FALSE)="yes","yes",""),"")</f>
        <v/>
      </c>
      <c r="I103" t="str">
        <f>IFERROR(IF(G103="O",B103/(EOMONTH('7p(1)'!$F$17,0)-(VLOOKUP(CONCATENATE("http://skinnonews.com",A103),'기사 리스트'!C:E,3,FALSE))+1),""),"")</f>
        <v/>
      </c>
      <c r="J103" t="str">
        <f>IFERROR(IF(G103="O",E103/(EOMONTH('7p(1)'!$F$17,0)-(VLOOKUP(CONCATENATE("http://skinnonews.com",A103),'기사 리스트'!C:E,3,FALSE))+1),""),"")</f>
        <v/>
      </c>
      <c r="K103" t="str">
        <f t="shared" si="5"/>
        <v/>
      </c>
      <c r="L103" t="str">
        <f t="shared" si="6"/>
        <v/>
      </c>
      <c r="N103" s="83">
        <f>IFERROR(VLOOKUP("http://skinnonews.com"&amp;A103,'기사 리스트'!C:E,3,FALSE),"")</f>
        <v>44916</v>
      </c>
      <c r="S103" t="str">
        <f>IFERROR(IF(G103="O",(INDEX('기사 리스트'!B:B,MATCH("http://skinnonews.com"&amp;A103,'기사 리스트'!C:C,0))),""),"")</f>
        <v/>
      </c>
    </row>
    <row r="104" spans="1:19">
      <c r="A104" s="18" t="s">
        <v>547</v>
      </c>
      <c r="B104" s="18">
        <v>24</v>
      </c>
      <c r="C104" s="18">
        <v>21</v>
      </c>
      <c r="D104" s="28">
        <v>175.375</v>
      </c>
      <c r="E104" s="18">
        <v>13</v>
      </c>
      <c r="F104" t="str">
        <f t="shared" si="4"/>
        <v>기사임</v>
      </c>
      <c r="G104" t="str">
        <f>IF(F104="기사임",IFERROR(IF((VLOOKUP(CONCATENATE("http://skinnonews.com",A104),'기사 리스트'!C:E,3,FALSE))&gt;='7p(1)'!$F$17,"O",""),""),"")</f>
        <v/>
      </c>
      <c r="H104" t="str">
        <f>IFERROR(IF(VLOOKUP(CONCATENATE("http://skinnonews.com"&amp;A104),'기사 리스트'!C:D,2,FALSE)="yes","yes",""),"")</f>
        <v/>
      </c>
      <c r="I104" t="str">
        <f>IFERROR(IF(G104="O",B104/(EOMONTH('7p(1)'!$F$17,0)-(VLOOKUP(CONCATENATE("http://skinnonews.com",A104),'기사 리스트'!C:E,3,FALSE))+1),""),"")</f>
        <v/>
      </c>
      <c r="J104" t="str">
        <f>IFERROR(IF(G104="O",E104/(EOMONTH('7p(1)'!$F$17,0)-(VLOOKUP(CONCATENATE("http://skinnonews.com",A104),'기사 리스트'!C:E,3,FALSE))+1),""),"")</f>
        <v/>
      </c>
      <c r="K104" t="str">
        <f t="shared" si="5"/>
        <v/>
      </c>
      <c r="L104" t="str">
        <f t="shared" si="6"/>
        <v/>
      </c>
      <c r="N104" s="83">
        <f>IFERROR(VLOOKUP("http://skinnonews.com"&amp;A104,'기사 리스트'!C:E,3,FALSE),"")</f>
        <v>44644</v>
      </c>
      <c r="S104" t="str">
        <f>IFERROR(IF(G104="O",(INDEX('기사 리스트'!B:B,MATCH("http://skinnonews.com"&amp;A104,'기사 리스트'!C:C,0))),""),"")</f>
        <v/>
      </c>
    </row>
    <row r="105" spans="1:19">
      <c r="A105" s="18" t="s">
        <v>653</v>
      </c>
      <c r="B105" s="18">
        <v>24</v>
      </c>
      <c r="C105" s="18">
        <v>22</v>
      </c>
      <c r="D105" s="28">
        <v>194.28571428571428</v>
      </c>
      <c r="E105" s="18">
        <v>15</v>
      </c>
      <c r="F105" t="str">
        <f t="shared" si="4"/>
        <v>기사임</v>
      </c>
      <c r="G105" t="str">
        <f>IF(F105="기사임",IFERROR(IF((VLOOKUP(CONCATENATE("http://skinnonews.com",A105),'기사 리스트'!C:E,3,FALSE))&gt;='7p(1)'!$F$17,"O",""),""),"")</f>
        <v/>
      </c>
      <c r="H105" t="str">
        <f>IFERROR(IF(VLOOKUP(CONCATENATE("http://skinnonews.com"&amp;A105),'기사 리스트'!C:D,2,FALSE)="yes","yes",""),"")</f>
        <v/>
      </c>
      <c r="I105" t="str">
        <f>IFERROR(IF(G105="O",B105/(EOMONTH('7p(1)'!$F$17,0)-(VLOOKUP(CONCATENATE("http://skinnonews.com",A105),'기사 리스트'!C:E,3,FALSE))+1),""),"")</f>
        <v/>
      </c>
      <c r="J105" t="str">
        <f>IFERROR(IF(G105="O",E105/(EOMONTH('7p(1)'!$F$17,0)-(VLOOKUP(CONCATENATE("http://skinnonews.com",A105),'기사 리스트'!C:E,3,FALSE))+1),""),"")</f>
        <v/>
      </c>
      <c r="K105" t="str">
        <f t="shared" si="5"/>
        <v/>
      </c>
      <c r="L105" t="str">
        <f t="shared" si="6"/>
        <v/>
      </c>
      <c r="N105" s="83">
        <f>IFERROR(VLOOKUP("http://skinnonews.com"&amp;A105,'기사 리스트'!C:E,3,FALSE),"")</f>
        <v>44655</v>
      </c>
      <c r="S105" t="str">
        <f>IFERROR(IF(G105="O",(INDEX('기사 리스트'!B:B,MATCH("http://skinnonews.com"&amp;A105,'기사 리스트'!C:C,0))),""),"")</f>
        <v/>
      </c>
    </row>
    <row r="106" spans="1:19">
      <c r="A106" s="18" t="s">
        <v>601</v>
      </c>
      <c r="B106" s="18">
        <v>24</v>
      </c>
      <c r="C106" s="18">
        <v>21</v>
      </c>
      <c r="D106" s="28">
        <v>27.157894736842106</v>
      </c>
      <c r="E106" s="18">
        <v>1</v>
      </c>
      <c r="F106" t="str">
        <f t="shared" si="4"/>
        <v/>
      </c>
      <c r="G106" t="str">
        <f>IF(F106="기사임",IFERROR(IF((VLOOKUP(CONCATENATE("http://skinnonews.com",A106),'기사 리스트'!C:E,3,FALSE))&gt;='7p(1)'!$F$17,"O",""),""),"")</f>
        <v/>
      </c>
      <c r="H106" t="str">
        <f>IFERROR(IF(VLOOKUP(CONCATENATE("http://skinnonews.com"&amp;A106),'기사 리스트'!C:D,2,FALSE)="yes","yes",""),"")</f>
        <v/>
      </c>
      <c r="I106" t="str">
        <f>IFERROR(IF(G106="O",B106/(EOMONTH('7p(1)'!$F$17,0)-(VLOOKUP(CONCATENATE("http://skinnonews.com",A106),'기사 리스트'!C:E,3,FALSE))+1),""),"")</f>
        <v/>
      </c>
      <c r="J106" t="str">
        <f>IFERROR(IF(G106="O",E106/(EOMONTH('7p(1)'!$F$17,0)-(VLOOKUP(CONCATENATE("http://skinnonews.com",A106),'기사 리스트'!C:E,3,FALSE))+1),""),"")</f>
        <v/>
      </c>
      <c r="K106" t="str">
        <f t="shared" si="5"/>
        <v/>
      </c>
      <c r="L106" t="str">
        <f t="shared" si="6"/>
        <v/>
      </c>
      <c r="N106" s="83" t="str">
        <f>IFERROR(VLOOKUP("http://skinnonews.com"&amp;A106,'기사 리스트'!C:E,3,FALSE),"")</f>
        <v/>
      </c>
      <c r="S106" t="str">
        <f>IFERROR(IF(G106="O",(INDEX('기사 리스트'!B:B,MATCH("http://skinnonews.com"&amp;A106,'기사 리스트'!C:C,0))),""),"")</f>
        <v/>
      </c>
    </row>
    <row r="107" spans="1:19">
      <c r="A107" s="18" t="s">
        <v>616</v>
      </c>
      <c r="B107" s="18">
        <v>24</v>
      </c>
      <c r="C107" s="18">
        <v>23</v>
      </c>
      <c r="D107" s="28">
        <v>44.863636363636367</v>
      </c>
      <c r="E107" s="18">
        <v>0</v>
      </c>
      <c r="F107" t="str">
        <f t="shared" si="4"/>
        <v/>
      </c>
      <c r="G107" t="str">
        <f>IF(F107="기사임",IFERROR(IF((VLOOKUP(CONCATENATE("http://skinnonews.com",A107),'기사 리스트'!C:E,3,FALSE))&gt;='7p(1)'!$F$17,"O",""),""),"")</f>
        <v/>
      </c>
      <c r="H107" t="str">
        <f>IFERROR(IF(VLOOKUP(CONCATENATE("http://skinnonews.com"&amp;A107),'기사 리스트'!C:D,2,FALSE)="yes","yes",""),"")</f>
        <v/>
      </c>
      <c r="I107" t="str">
        <f>IFERROR(IF(G107="O",B107/(EOMONTH('7p(1)'!$F$17,0)-(VLOOKUP(CONCATENATE("http://skinnonews.com",A107),'기사 리스트'!C:E,3,FALSE))+1),""),"")</f>
        <v/>
      </c>
      <c r="J107" t="str">
        <f>IFERROR(IF(G107="O",E107/(EOMONTH('7p(1)'!$F$17,0)-(VLOOKUP(CONCATENATE("http://skinnonews.com",A107),'기사 리스트'!C:E,3,FALSE))+1),""),"")</f>
        <v/>
      </c>
      <c r="K107" t="str">
        <f t="shared" si="5"/>
        <v/>
      </c>
      <c r="L107" t="str">
        <f t="shared" si="6"/>
        <v/>
      </c>
      <c r="N107" s="83" t="str">
        <f>IFERROR(VLOOKUP("http://skinnonews.com"&amp;A107,'기사 리스트'!C:E,3,FALSE),"")</f>
        <v/>
      </c>
      <c r="S107" t="str">
        <f>IFERROR(IF(G107="O",(INDEX('기사 리스트'!B:B,MATCH("http://skinnonews.com"&amp;A107,'기사 리스트'!C:C,0))),""),"")</f>
        <v/>
      </c>
    </row>
    <row r="108" spans="1:19">
      <c r="A108" s="18" t="s">
        <v>646</v>
      </c>
      <c r="B108" s="18">
        <v>24</v>
      </c>
      <c r="C108" s="18">
        <v>20</v>
      </c>
      <c r="D108" s="28">
        <v>58.615384615384613</v>
      </c>
      <c r="E108" s="18">
        <v>17</v>
      </c>
      <c r="F108" t="str">
        <f t="shared" si="4"/>
        <v/>
      </c>
      <c r="G108" t="str">
        <f>IF(F108="기사임",IFERROR(IF((VLOOKUP(CONCATENATE("http://skinnonews.com",A108),'기사 리스트'!C:E,3,FALSE))&gt;='7p(1)'!$F$17,"O",""),""),"")</f>
        <v/>
      </c>
      <c r="H108" t="str">
        <f>IFERROR(IF(VLOOKUP(CONCATENATE("http://skinnonews.com"&amp;A108),'기사 리스트'!C:D,2,FALSE)="yes","yes",""),"")</f>
        <v/>
      </c>
      <c r="I108" t="str">
        <f>IFERROR(IF(G108="O",B108/(EOMONTH('7p(1)'!$F$17,0)-(VLOOKUP(CONCATENATE("http://skinnonews.com",A108),'기사 리스트'!C:E,3,FALSE))+1),""),"")</f>
        <v/>
      </c>
      <c r="J108" t="str">
        <f>IFERROR(IF(G108="O",E108/(EOMONTH('7p(1)'!$F$17,0)-(VLOOKUP(CONCATENATE("http://skinnonews.com",A108),'기사 리스트'!C:E,3,FALSE))+1),""),"")</f>
        <v/>
      </c>
      <c r="K108" t="str">
        <f t="shared" si="5"/>
        <v/>
      </c>
      <c r="L108" t="str">
        <f t="shared" si="6"/>
        <v/>
      </c>
      <c r="N108" s="83" t="str">
        <f>IFERROR(VLOOKUP("http://skinnonews.com"&amp;A108,'기사 리스트'!C:E,3,FALSE),"")</f>
        <v/>
      </c>
      <c r="S108" t="str">
        <f>IFERROR(IF(G108="O",(INDEX('기사 리스트'!B:B,MATCH("http://skinnonews.com"&amp;A108,'기사 리스트'!C:C,0))),""),"")</f>
        <v/>
      </c>
    </row>
    <row r="109" spans="1:19">
      <c r="A109" s="18" t="s">
        <v>1243</v>
      </c>
      <c r="B109" s="18">
        <v>23</v>
      </c>
      <c r="C109" s="18">
        <v>20</v>
      </c>
      <c r="D109" s="28">
        <v>37.700000000000003</v>
      </c>
      <c r="E109" s="18">
        <v>11</v>
      </c>
      <c r="F109" t="str">
        <f t="shared" si="4"/>
        <v>기사임</v>
      </c>
      <c r="G109" t="str">
        <f>IF(F109="기사임",IFERROR(IF((VLOOKUP(CONCATENATE("http://skinnonews.com",A109),'기사 리스트'!C:E,3,FALSE))&gt;='7p(1)'!$F$17,"O",""),""),"")</f>
        <v/>
      </c>
      <c r="H109" t="str">
        <f>IFERROR(IF(VLOOKUP(CONCATENATE("http://skinnonews.com"&amp;A109),'기사 리스트'!C:D,2,FALSE)="yes","yes",""),"")</f>
        <v/>
      </c>
      <c r="I109" t="str">
        <f>IFERROR(IF(G109="O",B109/(EOMONTH('7p(1)'!$F$17,0)-(VLOOKUP(CONCATENATE("http://skinnonews.com",A109),'기사 리스트'!C:E,3,FALSE))+1),""),"")</f>
        <v/>
      </c>
      <c r="J109" t="str">
        <f>IFERROR(IF(G109="O",E109/(EOMONTH('7p(1)'!$F$17,0)-(VLOOKUP(CONCATENATE("http://skinnonews.com",A109),'기사 리스트'!C:E,3,FALSE))+1),""),"")</f>
        <v/>
      </c>
      <c r="K109" t="str">
        <f t="shared" si="5"/>
        <v/>
      </c>
      <c r="L109" t="str">
        <f t="shared" si="6"/>
        <v/>
      </c>
      <c r="N109" s="83">
        <f>IFERROR(VLOOKUP("http://skinnonews.com"&amp;A109,'기사 리스트'!C:E,3,FALSE),"")</f>
        <v>45054</v>
      </c>
      <c r="S109" t="str">
        <f>IFERROR(IF(G109="O",(INDEX('기사 리스트'!B:B,MATCH("http://skinnonews.com"&amp;A109,'기사 리스트'!C:C,0))),""),"")</f>
        <v/>
      </c>
    </row>
    <row r="110" spans="1:19">
      <c r="A110" s="18" t="s">
        <v>633</v>
      </c>
      <c r="B110" s="18">
        <v>23</v>
      </c>
      <c r="C110" s="18">
        <v>20</v>
      </c>
      <c r="D110" s="28">
        <v>127.33333333333333</v>
      </c>
      <c r="E110" s="18">
        <v>20</v>
      </c>
      <c r="F110" t="str">
        <f t="shared" si="4"/>
        <v>기사임</v>
      </c>
      <c r="G110" t="str">
        <f>IF(F110="기사임",IFERROR(IF((VLOOKUP(CONCATENATE("http://skinnonews.com",A110),'기사 리스트'!C:E,3,FALSE))&gt;='7p(1)'!$F$17,"O",""),""),"")</f>
        <v/>
      </c>
      <c r="H110" t="str">
        <f>IFERROR(IF(VLOOKUP(CONCATENATE("http://skinnonews.com"&amp;A110),'기사 리스트'!C:D,2,FALSE)="yes","yes",""),"")</f>
        <v/>
      </c>
      <c r="I110" t="str">
        <f>IFERROR(IF(G110="O",B110/(EOMONTH('7p(1)'!$F$17,0)-(VLOOKUP(CONCATENATE("http://skinnonews.com",A110),'기사 리스트'!C:E,3,FALSE))+1),""),"")</f>
        <v/>
      </c>
      <c r="J110" t="str">
        <f>IFERROR(IF(G110="O",E110/(EOMONTH('7p(1)'!$F$17,0)-(VLOOKUP(CONCATENATE("http://skinnonews.com",A110),'기사 리스트'!C:E,3,FALSE))+1),""),"")</f>
        <v/>
      </c>
      <c r="K110" t="str">
        <f t="shared" si="5"/>
        <v/>
      </c>
      <c r="L110" t="str">
        <f t="shared" si="6"/>
        <v/>
      </c>
      <c r="N110" s="83">
        <f>IFERROR(VLOOKUP("http://skinnonews.com"&amp;A110,'기사 리스트'!C:E,3,FALSE),"")</f>
        <v>44281</v>
      </c>
      <c r="S110" t="str">
        <f>IFERROR(IF(G110="O",(INDEX('기사 리스트'!B:B,MATCH("http://skinnonews.com"&amp;A110,'기사 리스트'!C:C,0))),""),"")</f>
        <v/>
      </c>
    </row>
    <row r="111" spans="1:19">
      <c r="A111" s="18" t="s">
        <v>610</v>
      </c>
      <c r="B111" s="18">
        <v>23</v>
      </c>
      <c r="C111" s="18">
        <v>21</v>
      </c>
      <c r="D111" s="28">
        <v>11.666666666666666</v>
      </c>
      <c r="E111" s="18">
        <v>21</v>
      </c>
      <c r="F111" t="str">
        <f t="shared" si="4"/>
        <v/>
      </c>
      <c r="G111" t="str">
        <f>IF(F111="기사임",IFERROR(IF((VLOOKUP(CONCATENATE("http://skinnonews.com",A111),'기사 리스트'!C:E,3,FALSE))&gt;='7p(1)'!$F$17,"O",""),""),"")</f>
        <v/>
      </c>
      <c r="H111" t="str">
        <f>IFERROR(IF(VLOOKUP(CONCATENATE("http://skinnonews.com"&amp;A111),'기사 리스트'!C:D,2,FALSE)="yes","yes",""),"")</f>
        <v/>
      </c>
      <c r="I111" t="str">
        <f>IFERROR(IF(G111="O",B111/(EOMONTH('7p(1)'!$F$17,0)-(VLOOKUP(CONCATENATE("http://skinnonews.com",A111),'기사 리스트'!C:E,3,FALSE))+1),""),"")</f>
        <v/>
      </c>
      <c r="J111" t="str">
        <f>IFERROR(IF(G111="O",E111/(EOMONTH('7p(1)'!$F$17,0)-(VLOOKUP(CONCATENATE("http://skinnonews.com",A111),'기사 리스트'!C:E,3,FALSE))+1),""),"")</f>
        <v/>
      </c>
      <c r="K111" t="str">
        <f t="shared" si="5"/>
        <v/>
      </c>
      <c r="L111" t="str">
        <f t="shared" si="6"/>
        <v/>
      </c>
      <c r="N111" s="83" t="str">
        <f>IFERROR(VLOOKUP("http://skinnonews.com"&amp;A111,'기사 리스트'!C:E,3,FALSE),"")</f>
        <v/>
      </c>
      <c r="S111" t="str">
        <f>IFERROR(IF(G111="O",(INDEX('기사 리스트'!B:B,MATCH("http://skinnonews.com"&amp;A111,'기사 리스트'!C:C,0))),""),"")</f>
        <v/>
      </c>
    </row>
    <row r="112" spans="1:19">
      <c r="A112" s="18" t="s">
        <v>1609</v>
      </c>
      <c r="B112" s="18">
        <v>23</v>
      </c>
      <c r="C112" s="18">
        <v>5</v>
      </c>
      <c r="D112" s="28">
        <v>134.28571428571428</v>
      </c>
      <c r="E112" s="18">
        <v>1</v>
      </c>
      <c r="F112" t="str">
        <f t="shared" si="4"/>
        <v/>
      </c>
      <c r="G112" t="str">
        <f>IF(F112="기사임",IFERROR(IF((VLOOKUP(CONCATENATE("http://skinnonews.com",A112),'기사 리스트'!C:E,3,FALSE))&gt;='7p(1)'!$F$17,"O",""),""),"")</f>
        <v/>
      </c>
      <c r="H112" t="str">
        <f>IFERROR(IF(VLOOKUP(CONCATENATE("http://skinnonews.com"&amp;A112),'기사 리스트'!C:D,2,FALSE)="yes","yes",""),"")</f>
        <v/>
      </c>
      <c r="I112" t="str">
        <f>IFERROR(IF(G112="O",B112/(EOMONTH('7p(1)'!$F$17,0)-(VLOOKUP(CONCATENATE("http://skinnonews.com",A112),'기사 리스트'!C:E,3,FALSE))+1),""),"")</f>
        <v/>
      </c>
      <c r="J112" t="str">
        <f>IFERROR(IF(G112="O",E112/(EOMONTH('7p(1)'!$F$17,0)-(VLOOKUP(CONCATENATE("http://skinnonews.com",A112),'기사 리스트'!C:E,3,FALSE))+1),""),"")</f>
        <v/>
      </c>
      <c r="K112" t="str">
        <f t="shared" si="5"/>
        <v/>
      </c>
      <c r="L112" t="str">
        <f t="shared" si="6"/>
        <v/>
      </c>
      <c r="N112" s="83" t="str">
        <f>IFERROR(VLOOKUP("http://skinnonews.com"&amp;A112,'기사 리스트'!C:E,3,FALSE),"")</f>
        <v/>
      </c>
      <c r="S112" t="str">
        <f>IFERROR(IF(G112="O",(INDEX('기사 리스트'!B:B,MATCH("http://skinnonews.com"&amp;A112,'기사 리스트'!C:C,0))),""),"")</f>
        <v/>
      </c>
    </row>
    <row r="113" spans="1:19">
      <c r="A113" s="18" t="s">
        <v>1104</v>
      </c>
      <c r="B113" s="18">
        <v>22</v>
      </c>
      <c r="C113" s="18">
        <v>16</v>
      </c>
      <c r="D113" s="28">
        <v>216.33333333333334</v>
      </c>
      <c r="E113" s="18">
        <v>10</v>
      </c>
      <c r="F113" t="str">
        <f t="shared" si="4"/>
        <v>기사임</v>
      </c>
      <c r="G113" t="str">
        <f>IF(F113="기사임",IFERROR(IF((VLOOKUP(CONCATENATE("http://skinnonews.com",A113),'기사 리스트'!C:E,3,FALSE))&gt;='7p(1)'!$F$17,"O",""),""),"")</f>
        <v/>
      </c>
      <c r="H113" t="str">
        <f>IFERROR(IF(VLOOKUP(CONCATENATE("http://skinnonews.com"&amp;A113),'기사 리스트'!C:D,2,FALSE)="yes","yes",""),"")</f>
        <v/>
      </c>
      <c r="I113" t="str">
        <f>IFERROR(IF(G113="O",B113/(EOMONTH('7p(1)'!$F$17,0)-(VLOOKUP(CONCATENATE("http://skinnonews.com",A113),'기사 리스트'!C:E,3,FALSE))+1),""),"")</f>
        <v/>
      </c>
      <c r="J113" t="str">
        <f>IFERROR(IF(G113="O",E113/(EOMONTH('7p(1)'!$F$17,0)-(VLOOKUP(CONCATENATE("http://skinnonews.com",A113),'기사 리스트'!C:E,3,FALSE))+1),""),"")</f>
        <v/>
      </c>
      <c r="K113" t="str">
        <f t="shared" si="5"/>
        <v/>
      </c>
      <c r="L113" t="str">
        <f t="shared" si="6"/>
        <v/>
      </c>
      <c r="N113" s="83">
        <f>IFERROR(VLOOKUP("http://skinnonews.com"&amp;A113,'기사 리스트'!C:E,3,FALSE),"")</f>
        <v>45034</v>
      </c>
      <c r="S113" t="str">
        <f>IFERROR(IF(G113="O",(INDEX('기사 리스트'!B:B,MATCH("http://skinnonews.com"&amp;A113,'기사 리스트'!C:C,0))),""),"")</f>
        <v/>
      </c>
    </row>
    <row r="114" spans="1:19">
      <c r="A114" s="18" t="s">
        <v>1450</v>
      </c>
      <c r="B114" s="18">
        <v>22</v>
      </c>
      <c r="C114" s="18">
        <v>18</v>
      </c>
      <c r="D114" s="28">
        <v>102</v>
      </c>
      <c r="E114" s="18">
        <v>4</v>
      </c>
      <c r="F114" t="str">
        <f t="shared" si="4"/>
        <v>기사임</v>
      </c>
      <c r="G114" t="str">
        <f>IF(F114="기사임",IFERROR(IF((VLOOKUP(CONCATENATE("http://skinnonews.com",A114),'기사 리스트'!C:E,3,FALSE))&gt;='7p(1)'!$F$17,"O",""),""),"")</f>
        <v/>
      </c>
      <c r="H114" t="str">
        <f>IFERROR(IF(VLOOKUP(CONCATENATE("http://skinnonews.com"&amp;A114),'기사 리스트'!C:D,2,FALSE)="yes","yes",""),"")</f>
        <v/>
      </c>
      <c r="I114" t="str">
        <f>IFERROR(IF(G114="O",B114/(EOMONTH('7p(1)'!$F$17,0)-(VLOOKUP(CONCATENATE("http://skinnonews.com",A114),'기사 리스트'!C:E,3,FALSE))+1),""),"")</f>
        <v/>
      </c>
      <c r="J114" t="str">
        <f>IFERROR(IF(G114="O",E114/(EOMONTH('7p(1)'!$F$17,0)-(VLOOKUP(CONCATENATE("http://skinnonews.com",A114),'기사 리스트'!C:E,3,FALSE))+1),""),"")</f>
        <v/>
      </c>
      <c r="K114" t="str">
        <f t="shared" si="5"/>
        <v/>
      </c>
      <c r="L114" t="str">
        <f t="shared" si="6"/>
        <v/>
      </c>
      <c r="N114" s="83">
        <f>IFERROR(VLOOKUP("http://skinnonews.com"&amp;A114,'기사 리스트'!C:E,3,FALSE),"")</f>
        <v>45096</v>
      </c>
      <c r="S114" t="str">
        <f>IFERROR(IF(G114="O",(INDEX('기사 리스트'!B:B,MATCH("http://skinnonews.com"&amp;A114,'기사 리스트'!C:C,0))),""),"")</f>
        <v/>
      </c>
    </row>
    <row r="115" spans="1:19">
      <c r="A115" s="18" t="s">
        <v>542</v>
      </c>
      <c r="B115" s="18">
        <v>22</v>
      </c>
      <c r="C115" s="18">
        <v>17</v>
      </c>
      <c r="D115" s="28">
        <v>111.8</v>
      </c>
      <c r="E115" s="18">
        <v>14</v>
      </c>
      <c r="F115" t="str">
        <f t="shared" si="4"/>
        <v>기사임</v>
      </c>
      <c r="G115" t="str">
        <f>IF(F115="기사임",IFERROR(IF((VLOOKUP(CONCATENATE("http://skinnonews.com",A115),'기사 리스트'!C:E,3,FALSE))&gt;='7p(1)'!$F$17,"O",""),""),"")</f>
        <v/>
      </c>
      <c r="H115" t="str">
        <f>IFERROR(IF(VLOOKUP(CONCATENATE("http://skinnonews.com"&amp;A115),'기사 리스트'!C:D,2,FALSE)="yes","yes",""),"")</f>
        <v/>
      </c>
      <c r="I115" t="str">
        <f>IFERROR(IF(G115="O",B115/(EOMONTH('7p(1)'!$F$17,0)-(VLOOKUP(CONCATENATE("http://skinnonews.com",A115),'기사 리스트'!C:E,3,FALSE))+1),""),"")</f>
        <v/>
      </c>
      <c r="J115" t="str">
        <f>IFERROR(IF(G115="O",E115/(EOMONTH('7p(1)'!$F$17,0)-(VLOOKUP(CONCATENATE("http://skinnonews.com",A115),'기사 리스트'!C:E,3,FALSE))+1),""),"")</f>
        <v/>
      </c>
      <c r="K115" t="str">
        <f t="shared" si="5"/>
        <v/>
      </c>
      <c r="L115" t="str">
        <f t="shared" si="6"/>
        <v/>
      </c>
      <c r="N115" s="83">
        <f>IFERROR(VLOOKUP("http://skinnonews.com"&amp;A115,'기사 리스트'!C:E,3,FALSE),"")</f>
        <v>43665</v>
      </c>
      <c r="S115" t="str">
        <f>IFERROR(IF(G115="O",(INDEX('기사 리스트'!B:B,MATCH("http://skinnonews.com"&amp;A115,'기사 리스트'!C:C,0))),""),"")</f>
        <v/>
      </c>
    </row>
    <row r="116" spans="1:19">
      <c r="A116" s="18" t="s">
        <v>558</v>
      </c>
      <c r="B116" s="18">
        <v>22</v>
      </c>
      <c r="C116" s="18">
        <v>21</v>
      </c>
      <c r="D116" s="28">
        <v>187.25</v>
      </c>
      <c r="E116" s="18">
        <v>18</v>
      </c>
      <c r="F116" t="str">
        <f t="shared" si="4"/>
        <v>기사임</v>
      </c>
      <c r="G116" t="str">
        <f>IF(F116="기사임",IFERROR(IF((VLOOKUP(CONCATENATE("http://skinnonews.com",A116),'기사 리스트'!C:E,3,FALSE))&gt;='7p(1)'!$F$17,"O",""),""),"")</f>
        <v/>
      </c>
      <c r="H116" t="str">
        <f>IFERROR(IF(VLOOKUP(CONCATENATE("http://skinnonews.com"&amp;A116),'기사 리스트'!C:D,2,FALSE)="yes","yes",""),"")</f>
        <v/>
      </c>
      <c r="I116" t="str">
        <f>IFERROR(IF(G116="O",B116/(EOMONTH('7p(1)'!$F$17,0)-(VLOOKUP(CONCATENATE("http://skinnonews.com",A116),'기사 리스트'!C:E,3,FALSE))+1),""),"")</f>
        <v/>
      </c>
      <c r="J116" t="str">
        <f>IFERROR(IF(G116="O",E116/(EOMONTH('7p(1)'!$F$17,0)-(VLOOKUP(CONCATENATE("http://skinnonews.com",A116),'기사 리스트'!C:E,3,FALSE))+1),""),"")</f>
        <v/>
      </c>
      <c r="K116" t="str">
        <f t="shared" si="5"/>
        <v/>
      </c>
      <c r="L116" t="str">
        <f t="shared" si="6"/>
        <v/>
      </c>
      <c r="N116" s="83">
        <f>IFERROR(VLOOKUP("http://skinnonews.com"&amp;A116,'기사 리스트'!C:E,3,FALSE),"")</f>
        <v>44356</v>
      </c>
      <c r="S116" t="str">
        <f>IFERROR(IF(G116="O",(INDEX('기사 리스트'!B:B,MATCH("http://skinnonews.com"&amp;A116,'기사 리스트'!C:C,0))),""),"")</f>
        <v/>
      </c>
    </row>
    <row r="117" spans="1:19">
      <c r="A117" s="18" t="s">
        <v>609</v>
      </c>
      <c r="B117" s="18">
        <v>22</v>
      </c>
      <c r="C117" s="18">
        <v>17</v>
      </c>
      <c r="D117" s="28">
        <v>160.625</v>
      </c>
      <c r="E117" s="18">
        <v>13</v>
      </c>
      <c r="F117" t="str">
        <f t="shared" si="4"/>
        <v>기사임</v>
      </c>
      <c r="G117" t="str">
        <f>IF(F117="기사임",IFERROR(IF((VLOOKUP(CONCATENATE("http://skinnonews.com",A117),'기사 리스트'!C:E,3,FALSE))&gt;='7p(1)'!$F$17,"O",""),""),"")</f>
        <v/>
      </c>
      <c r="H117" t="str">
        <f>IFERROR(IF(VLOOKUP(CONCATENATE("http://skinnonews.com"&amp;A117),'기사 리스트'!C:D,2,FALSE)="yes","yes",""),"")</f>
        <v/>
      </c>
      <c r="I117" t="str">
        <f>IFERROR(IF(G117="O",B117/(EOMONTH('7p(1)'!$F$17,0)-(VLOOKUP(CONCATENATE("http://skinnonews.com",A117),'기사 리스트'!C:E,3,FALSE))+1),""),"")</f>
        <v/>
      </c>
      <c r="J117" t="str">
        <f>IFERROR(IF(G117="O",E117/(EOMONTH('7p(1)'!$F$17,0)-(VLOOKUP(CONCATENATE("http://skinnonews.com",A117),'기사 리스트'!C:E,3,FALSE))+1),""),"")</f>
        <v/>
      </c>
      <c r="K117" t="str">
        <f t="shared" si="5"/>
        <v/>
      </c>
      <c r="L117" t="str">
        <f t="shared" si="6"/>
        <v/>
      </c>
      <c r="N117" s="83">
        <f>IFERROR(VLOOKUP("http://skinnonews.com"&amp;A117,'기사 리스트'!C:E,3,FALSE),"")</f>
        <v>44469</v>
      </c>
      <c r="S117" t="str">
        <f>IFERROR(IF(G117="O",(INDEX('기사 리스트'!B:B,MATCH("http://skinnonews.com"&amp;A117,'기사 리스트'!C:C,0))),""),"")</f>
        <v/>
      </c>
    </row>
    <row r="118" spans="1:19">
      <c r="A118" s="18" t="s">
        <v>535</v>
      </c>
      <c r="B118" s="18">
        <v>22</v>
      </c>
      <c r="C118" s="18">
        <v>19</v>
      </c>
      <c r="D118" s="28">
        <v>63.125</v>
      </c>
      <c r="E118" s="18">
        <v>14</v>
      </c>
      <c r="F118" t="str">
        <f t="shared" si="4"/>
        <v>기사임</v>
      </c>
      <c r="G118" t="str">
        <f>IF(F118="기사임",IFERROR(IF((VLOOKUP(CONCATENATE("http://skinnonews.com",A118),'기사 리스트'!C:E,3,FALSE))&gt;='7p(1)'!$F$17,"O",""),""),"")</f>
        <v/>
      </c>
      <c r="H118" t="str">
        <f>IFERROR(IF(VLOOKUP(CONCATENATE("http://skinnonews.com"&amp;A118),'기사 리스트'!C:D,2,FALSE)="yes","yes",""),"")</f>
        <v/>
      </c>
      <c r="I118" t="str">
        <f>IFERROR(IF(G118="O",B118/(EOMONTH('7p(1)'!$F$17,0)-(VLOOKUP(CONCATENATE("http://skinnonews.com",A118),'기사 리스트'!C:E,3,FALSE))+1),""),"")</f>
        <v/>
      </c>
      <c r="J118" t="str">
        <f>IFERROR(IF(G118="O",E118/(EOMONTH('7p(1)'!$F$17,0)-(VLOOKUP(CONCATENATE("http://skinnonews.com",A118),'기사 리스트'!C:E,3,FALSE))+1),""),"")</f>
        <v/>
      </c>
      <c r="K118" t="str">
        <f t="shared" si="5"/>
        <v/>
      </c>
      <c r="L118" t="str">
        <f t="shared" si="6"/>
        <v/>
      </c>
      <c r="N118" s="83">
        <f>IFERROR(VLOOKUP("http://skinnonews.com"&amp;A118,'기사 리스트'!C:E,3,FALSE),"")</f>
        <v>44511</v>
      </c>
      <c r="S118" t="str">
        <f>IFERROR(IF(G118="O",(INDEX('기사 리스트'!B:B,MATCH("http://skinnonews.com"&amp;A118,'기사 리스트'!C:C,0))),""),"")</f>
        <v/>
      </c>
    </row>
    <row r="119" spans="1:19">
      <c r="A119" s="18" t="s">
        <v>614</v>
      </c>
      <c r="B119" s="18">
        <v>22</v>
      </c>
      <c r="C119" s="18">
        <v>17</v>
      </c>
      <c r="D119" s="28">
        <v>167.83333333333334</v>
      </c>
      <c r="E119" s="18">
        <v>16</v>
      </c>
      <c r="F119" t="str">
        <f t="shared" si="4"/>
        <v>기사임</v>
      </c>
      <c r="G119" t="str">
        <f>IF(F119="기사임",IFERROR(IF((VLOOKUP(CONCATENATE("http://skinnonews.com",A119),'기사 리스트'!C:E,3,FALSE))&gt;='7p(1)'!$F$17,"O",""),""),"")</f>
        <v/>
      </c>
      <c r="H119" t="str">
        <f>IFERROR(IF(VLOOKUP(CONCATENATE("http://skinnonews.com"&amp;A119),'기사 리스트'!C:D,2,FALSE)="yes","yes",""),"")</f>
        <v/>
      </c>
      <c r="I119" t="str">
        <f>IFERROR(IF(G119="O",B119/(EOMONTH('7p(1)'!$F$17,0)-(VLOOKUP(CONCATENATE("http://skinnonews.com",A119),'기사 리스트'!C:E,3,FALSE))+1),""),"")</f>
        <v/>
      </c>
      <c r="J119" t="str">
        <f>IFERROR(IF(G119="O",E119/(EOMONTH('7p(1)'!$F$17,0)-(VLOOKUP(CONCATENATE("http://skinnonews.com",A119),'기사 리스트'!C:E,3,FALSE))+1),""),"")</f>
        <v/>
      </c>
      <c r="K119" t="str">
        <f t="shared" si="5"/>
        <v/>
      </c>
      <c r="L119" t="str">
        <f t="shared" si="6"/>
        <v/>
      </c>
      <c r="N119" s="83" t="str">
        <f>IFERROR(VLOOKUP("http://skinnonews.com"&amp;A119,'기사 리스트'!C:E,3,FALSE),"")</f>
        <v/>
      </c>
      <c r="S119" t="str">
        <f>IFERROR(IF(G119="O",(INDEX('기사 리스트'!B:B,MATCH("http://skinnonews.com"&amp;A119,'기사 리스트'!C:C,0))),""),"")</f>
        <v/>
      </c>
    </row>
    <row r="120" spans="1:19">
      <c r="A120" s="18" t="s">
        <v>1111</v>
      </c>
      <c r="B120" s="18">
        <v>21</v>
      </c>
      <c r="C120" s="18">
        <v>21</v>
      </c>
      <c r="D120" s="28">
        <v>75</v>
      </c>
      <c r="E120" s="18">
        <v>19</v>
      </c>
      <c r="F120" t="str">
        <f t="shared" si="4"/>
        <v>기사임</v>
      </c>
      <c r="G120" t="str">
        <f>IF(F120="기사임",IFERROR(IF((VLOOKUP(CONCATENATE("http://skinnonews.com",A120),'기사 리스트'!C:E,3,FALSE))&gt;='7p(1)'!$F$17,"O",""),""),"")</f>
        <v/>
      </c>
      <c r="H120" t="str">
        <f>IFERROR(IF(VLOOKUP(CONCATENATE("http://skinnonews.com"&amp;A120),'기사 리스트'!C:D,2,FALSE)="yes","yes",""),"")</f>
        <v/>
      </c>
      <c r="I120" t="str">
        <f>IFERROR(IF(G120="O",B120/(EOMONTH('7p(1)'!$F$17,0)-(VLOOKUP(CONCATENATE("http://skinnonews.com",A120),'기사 리스트'!C:E,3,FALSE))+1),""),"")</f>
        <v/>
      </c>
      <c r="J120" t="str">
        <f>IFERROR(IF(G120="O",E120/(EOMONTH('7p(1)'!$F$17,0)-(VLOOKUP(CONCATENATE("http://skinnonews.com",A120),'기사 리스트'!C:E,3,FALSE))+1),""),"")</f>
        <v/>
      </c>
      <c r="K120" t="str">
        <f t="shared" si="5"/>
        <v/>
      </c>
      <c r="L120" t="str">
        <f t="shared" si="6"/>
        <v/>
      </c>
      <c r="N120" s="83">
        <f>IFERROR(VLOOKUP("http://skinnonews.com"&amp;A120,'기사 리스트'!C:E,3,FALSE),"")</f>
        <v>45047</v>
      </c>
      <c r="S120" t="str">
        <f>IFERROR(IF(G120="O",(INDEX('기사 리스트'!B:B,MATCH("http://skinnonews.com"&amp;A120,'기사 리스트'!C:C,0))),""),"")</f>
        <v/>
      </c>
    </row>
    <row r="121" spans="1:19">
      <c r="A121" s="18" t="s">
        <v>581</v>
      </c>
      <c r="B121" s="18">
        <v>21</v>
      </c>
      <c r="C121" s="18">
        <v>21</v>
      </c>
      <c r="D121" s="28">
        <v>483</v>
      </c>
      <c r="E121" s="18">
        <v>18</v>
      </c>
      <c r="F121" t="str">
        <f t="shared" si="4"/>
        <v>기사임</v>
      </c>
      <c r="G121" t="str">
        <f>IF(F121="기사임",IFERROR(IF((VLOOKUP(CONCATENATE("http://skinnonews.com",A121),'기사 리스트'!C:E,3,FALSE))&gt;='7p(1)'!$F$17,"O",""),""),"")</f>
        <v/>
      </c>
      <c r="H121" t="str">
        <f>IFERROR(IF(VLOOKUP(CONCATENATE("http://skinnonews.com"&amp;A121),'기사 리스트'!C:D,2,FALSE)="yes","yes",""),"")</f>
        <v/>
      </c>
      <c r="I121" t="str">
        <f>IFERROR(IF(G121="O",B121/(EOMONTH('7p(1)'!$F$17,0)-(VLOOKUP(CONCATENATE("http://skinnonews.com",A121),'기사 리스트'!C:E,3,FALSE))+1),""),"")</f>
        <v/>
      </c>
      <c r="J121" t="str">
        <f>IFERROR(IF(G121="O",E121/(EOMONTH('7p(1)'!$F$17,0)-(VLOOKUP(CONCATENATE("http://skinnonews.com",A121),'기사 리스트'!C:E,3,FALSE))+1),""),"")</f>
        <v/>
      </c>
      <c r="K121" t="str">
        <f t="shared" si="5"/>
        <v/>
      </c>
      <c r="L121" t="str">
        <f t="shared" si="6"/>
        <v/>
      </c>
      <c r="N121" s="83">
        <f>IFERROR(VLOOKUP("http://skinnonews.com"&amp;A121,'기사 리스트'!C:E,3,FALSE),"")</f>
        <v>44259</v>
      </c>
      <c r="S121" t="str">
        <f>IFERROR(IF(G121="O",(INDEX('기사 리스트'!B:B,MATCH("http://skinnonews.com"&amp;A121,'기사 리스트'!C:C,0))),""),"")</f>
        <v/>
      </c>
    </row>
    <row r="122" spans="1:19">
      <c r="A122" s="18" t="s">
        <v>805</v>
      </c>
      <c r="B122" s="18">
        <v>21</v>
      </c>
      <c r="C122" s="18">
        <v>16</v>
      </c>
      <c r="D122" s="28">
        <v>13.45</v>
      </c>
      <c r="E122" s="18">
        <v>0</v>
      </c>
      <c r="F122" t="str">
        <f t="shared" si="4"/>
        <v/>
      </c>
      <c r="G122" t="str">
        <f>IF(F122="기사임",IFERROR(IF((VLOOKUP(CONCATENATE("http://skinnonews.com",A122),'기사 리스트'!C:E,3,FALSE))&gt;='7p(1)'!$F$17,"O",""),""),"")</f>
        <v/>
      </c>
      <c r="H122" t="str">
        <f>IFERROR(IF(VLOOKUP(CONCATENATE("http://skinnonews.com"&amp;A122),'기사 리스트'!C:D,2,FALSE)="yes","yes",""),"")</f>
        <v/>
      </c>
      <c r="I122" t="str">
        <f>IFERROR(IF(G122="O",B122/(EOMONTH('7p(1)'!$F$17,0)-(VLOOKUP(CONCATENATE("http://skinnonews.com",A122),'기사 리스트'!C:E,3,FALSE))+1),""),"")</f>
        <v/>
      </c>
      <c r="J122" t="str">
        <f>IFERROR(IF(G122="O",E122/(EOMONTH('7p(1)'!$F$17,0)-(VLOOKUP(CONCATENATE("http://skinnonews.com",A122),'기사 리스트'!C:E,3,FALSE))+1),""),"")</f>
        <v/>
      </c>
      <c r="K122" t="str">
        <f t="shared" si="5"/>
        <v/>
      </c>
      <c r="L122" t="str">
        <f t="shared" si="6"/>
        <v/>
      </c>
      <c r="N122" s="83" t="str">
        <f>IFERROR(VLOOKUP("http://skinnonews.com"&amp;A122,'기사 리스트'!C:E,3,FALSE),"")</f>
        <v/>
      </c>
      <c r="S122" t="str">
        <f>IFERROR(IF(G122="O",(INDEX('기사 리스트'!B:B,MATCH("http://skinnonews.com"&amp;A122,'기사 리스트'!C:C,0))),""),"")</f>
        <v/>
      </c>
    </row>
    <row r="123" spans="1:19">
      <c r="A123" s="18" t="s">
        <v>743</v>
      </c>
      <c r="B123" s="18">
        <v>21</v>
      </c>
      <c r="C123" s="18">
        <v>17</v>
      </c>
      <c r="D123" s="28">
        <v>26.75</v>
      </c>
      <c r="E123" s="18">
        <v>16</v>
      </c>
      <c r="F123" t="str">
        <f t="shared" si="4"/>
        <v/>
      </c>
      <c r="G123" t="str">
        <f>IF(F123="기사임",IFERROR(IF((VLOOKUP(CONCATENATE("http://skinnonews.com",A123),'기사 리스트'!C:E,3,FALSE))&gt;='7p(1)'!$F$17,"O",""),""),"")</f>
        <v/>
      </c>
      <c r="H123" t="str">
        <f>IFERROR(IF(VLOOKUP(CONCATENATE("http://skinnonews.com"&amp;A123),'기사 리스트'!C:D,2,FALSE)="yes","yes",""),"")</f>
        <v/>
      </c>
      <c r="I123" t="str">
        <f>IFERROR(IF(G123="O",B123/(EOMONTH('7p(1)'!$F$17,0)-(VLOOKUP(CONCATENATE("http://skinnonews.com",A123),'기사 리스트'!C:E,3,FALSE))+1),""),"")</f>
        <v/>
      </c>
      <c r="J123" t="str">
        <f>IFERROR(IF(G123="O",E123/(EOMONTH('7p(1)'!$F$17,0)-(VLOOKUP(CONCATENATE("http://skinnonews.com",A123),'기사 리스트'!C:E,3,FALSE))+1),""),"")</f>
        <v/>
      </c>
      <c r="K123" t="str">
        <f t="shared" si="5"/>
        <v/>
      </c>
      <c r="L123" t="str">
        <f t="shared" si="6"/>
        <v/>
      </c>
      <c r="N123" s="83" t="str">
        <f>IFERROR(VLOOKUP("http://skinnonews.com"&amp;A123,'기사 리스트'!C:E,3,FALSE),"")</f>
        <v/>
      </c>
      <c r="S123" t="str">
        <f>IFERROR(IF(G123="O",(INDEX('기사 리스트'!B:B,MATCH("http://skinnonews.com"&amp;A123,'기사 리스트'!C:C,0))),""),"")</f>
        <v/>
      </c>
    </row>
    <row r="124" spans="1:19">
      <c r="A124" s="18" t="s">
        <v>658</v>
      </c>
      <c r="B124" s="18">
        <v>20</v>
      </c>
      <c r="C124" s="18">
        <v>19</v>
      </c>
      <c r="D124" s="28">
        <v>41</v>
      </c>
      <c r="E124" s="18">
        <v>11</v>
      </c>
      <c r="F124" t="str">
        <f t="shared" si="4"/>
        <v>기사임</v>
      </c>
      <c r="G124" t="str">
        <f>IF(F124="기사임",IFERROR(IF((VLOOKUP(CONCATENATE("http://skinnonews.com",A124),'기사 리스트'!C:E,3,FALSE))&gt;='7p(1)'!$F$17,"O",""),""),"")</f>
        <v/>
      </c>
      <c r="H124" t="str">
        <f>IFERROR(IF(VLOOKUP(CONCATENATE("http://skinnonews.com"&amp;A124),'기사 리스트'!C:D,2,FALSE)="yes","yes",""),"")</f>
        <v/>
      </c>
      <c r="I124" t="str">
        <f>IFERROR(IF(G124="O",B124/(EOMONTH('7p(1)'!$F$17,0)-(VLOOKUP(CONCATENATE("http://skinnonews.com",A124),'기사 리스트'!C:E,3,FALSE))+1),""),"")</f>
        <v/>
      </c>
      <c r="J124" t="str">
        <f>IFERROR(IF(G124="O",E124/(EOMONTH('7p(1)'!$F$17,0)-(VLOOKUP(CONCATENATE("http://skinnonews.com",A124),'기사 리스트'!C:E,3,FALSE))+1),""),"")</f>
        <v/>
      </c>
      <c r="K124" t="str">
        <f t="shared" si="5"/>
        <v/>
      </c>
      <c r="L124" t="str">
        <f t="shared" si="6"/>
        <v/>
      </c>
      <c r="N124" s="83">
        <f>IFERROR(VLOOKUP("http://skinnonews.com"&amp;A124,'기사 리스트'!C:E,3,FALSE),"")</f>
        <v>44886</v>
      </c>
      <c r="S124" t="str">
        <f>IFERROR(IF(G124="O",(INDEX('기사 리스트'!B:B,MATCH("http://skinnonews.com"&amp;A124,'기사 리스트'!C:C,0))),""),"")</f>
        <v/>
      </c>
    </row>
    <row r="125" spans="1:19">
      <c r="A125" s="18" t="s">
        <v>502</v>
      </c>
      <c r="B125" s="18">
        <v>20</v>
      </c>
      <c r="C125" s="18">
        <v>17</v>
      </c>
      <c r="D125" s="28">
        <v>101.66666666666667</v>
      </c>
      <c r="E125" s="18">
        <v>13</v>
      </c>
      <c r="F125" t="str">
        <f t="shared" si="4"/>
        <v>기사임</v>
      </c>
      <c r="G125" t="str">
        <f>IF(F125="기사임",IFERROR(IF((VLOOKUP(CONCATENATE("http://skinnonews.com",A125),'기사 리스트'!C:E,3,FALSE))&gt;='7p(1)'!$F$17,"O",""),""),"")</f>
        <v/>
      </c>
      <c r="H125" t="str">
        <f>IFERROR(IF(VLOOKUP(CONCATENATE("http://skinnonews.com"&amp;A125),'기사 리스트'!C:D,2,FALSE)="yes","yes",""),"")</f>
        <v/>
      </c>
      <c r="I125" t="str">
        <f>IFERROR(IF(G125="O",B125/(EOMONTH('7p(1)'!$F$17,0)-(VLOOKUP(CONCATENATE("http://skinnonews.com",A125),'기사 리스트'!C:E,3,FALSE))+1),""),"")</f>
        <v/>
      </c>
      <c r="J125" t="str">
        <f>IFERROR(IF(G125="O",E125/(EOMONTH('7p(1)'!$F$17,0)-(VLOOKUP(CONCATENATE("http://skinnonews.com",A125),'기사 리스트'!C:E,3,FALSE))+1),""),"")</f>
        <v/>
      </c>
      <c r="K125" t="str">
        <f t="shared" si="5"/>
        <v/>
      </c>
      <c r="L125" t="str">
        <f t="shared" si="6"/>
        <v/>
      </c>
      <c r="N125" s="83">
        <f>IFERROR(VLOOKUP("http://skinnonews.com"&amp;A125,'기사 리스트'!C:E,3,FALSE),"")</f>
        <v>44974</v>
      </c>
      <c r="S125" t="str">
        <f>IFERROR(IF(G125="O",(INDEX('기사 리스트'!B:B,MATCH("http://skinnonews.com"&amp;A125,'기사 리스트'!C:C,0))),""),"")</f>
        <v/>
      </c>
    </row>
    <row r="126" spans="1:19">
      <c r="A126" s="18" t="s">
        <v>963</v>
      </c>
      <c r="B126" s="18">
        <v>20</v>
      </c>
      <c r="C126" s="18">
        <v>19</v>
      </c>
      <c r="D126" s="28">
        <v>432.6</v>
      </c>
      <c r="E126" s="18">
        <v>15</v>
      </c>
      <c r="F126" t="str">
        <f t="shared" si="4"/>
        <v>기사임</v>
      </c>
      <c r="G126" t="str">
        <f>IF(F126="기사임",IFERROR(IF((VLOOKUP(CONCATENATE("http://skinnonews.com",A126),'기사 리스트'!C:E,3,FALSE))&gt;='7p(1)'!$F$17,"O",""),""),"")</f>
        <v/>
      </c>
      <c r="H126" t="str">
        <f>IFERROR(IF(VLOOKUP(CONCATENATE("http://skinnonews.com"&amp;A126),'기사 리스트'!C:D,2,FALSE)="yes","yes",""),"")</f>
        <v>yes</v>
      </c>
      <c r="I126" t="str">
        <f>IFERROR(IF(G126="O",B126/(EOMONTH('7p(1)'!$F$17,0)-(VLOOKUP(CONCATENATE("http://skinnonews.com",A126),'기사 리스트'!C:E,3,FALSE))+1),""),"")</f>
        <v/>
      </c>
      <c r="J126" t="str">
        <f>IFERROR(IF(G126="O",E126/(EOMONTH('7p(1)'!$F$17,0)-(VLOOKUP(CONCATENATE("http://skinnonews.com",A126),'기사 리스트'!C:E,3,FALSE))+1),""),"")</f>
        <v/>
      </c>
      <c r="K126" t="str">
        <f t="shared" si="5"/>
        <v/>
      </c>
      <c r="L126" t="str">
        <f t="shared" si="6"/>
        <v/>
      </c>
      <c r="N126" s="83">
        <f>IFERROR(VLOOKUP("http://skinnonews.com"&amp;A126,'기사 리스트'!C:E,3,FALSE),"")</f>
        <v>44995</v>
      </c>
      <c r="S126" t="str">
        <f>IFERROR(IF(G126="O",(INDEX('기사 리스트'!B:B,MATCH("http://skinnonews.com"&amp;A126,'기사 리스트'!C:C,0))),""),"")</f>
        <v/>
      </c>
    </row>
    <row r="127" spans="1:19">
      <c r="A127" s="18" t="s">
        <v>1446</v>
      </c>
      <c r="B127" s="18">
        <v>20</v>
      </c>
      <c r="C127" s="18">
        <v>20</v>
      </c>
      <c r="D127" s="28">
        <v>244.75</v>
      </c>
      <c r="E127" s="18">
        <v>12</v>
      </c>
      <c r="F127" t="str">
        <f t="shared" si="4"/>
        <v>기사임</v>
      </c>
      <c r="G127" t="str">
        <f>IF(F127="기사임",IFERROR(IF((VLOOKUP(CONCATENATE("http://skinnonews.com",A127),'기사 리스트'!C:E,3,FALSE))&gt;='7p(1)'!$F$17,"O",""),""),"")</f>
        <v/>
      </c>
      <c r="H127" t="str">
        <f>IFERROR(IF(VLOOKUP(CONCATENATE("http://skinnonews.com"&amp;A127),'기사 리스트'!C:D,2,FALSE)="yes","yes",""),"")</f>
        <v/>
      </c>
      <c r="I127" t="str">
        <f>IFERROR(IF(G127="O",B127/(EOMONTH('7p(1)'!$F$17,0)-(VLOOKUP(CONCATENATE("http://skinnonews.com",A127),'기사 리스트'!C:E,3,FALSE))+1),""),"")</f>
        <v/>
      </c>
      <c r="J127" t="str">
        <f>IFERROR(IF(G127="O",E127/(EOMONTH('7p(1)'!$F$17,0)-(VLOOKUP(CONCATENATE("http://skinnonews.com",A127),'기사 리스트'!C:E,3,FALSE))+1),""),"")</f>
        <v/>
      </c>
      <c r="K127" t="str">
        <f t="shared" si="5"/>
        <v/>
      </c>
      <c r="L127" t="str">
        <f t="shared" si="6"/>
        <v/>
      </c>
      <c r="N127" s="83">
        <f>IFERROR(VLOOKUP("http://skinnonews.com"&amp;A127,'기사 리스트'!C:E,3,FALSE),"")</f>
        <v>45084</v>
      </c>
      <c r="S127" t="str">
        <f>IFERROR(IF(G127="O",(INDEX('기사 리스트'!B:B,MATCH("http://skinnonews.com"&amp;A127,'기사 리스트'!C:C,0))),""),"")</f>
        <v/>
      </c>
    </row>
    <row r="128" spans="1:19">
      <c r="A128" s="18" t="s">
        <v>613</v>
      </c>
      <c r="B128" s="18">
        <v>20</v>
      </c>
      <c r="C128" s="18">
        <v>16</v>
      </c>
      <c r="D128" s="28">
        <v>215.6</v>
      </c>
      <c r="E128" s="18">
        <v>12</v>
      </c>
      <c r="F128" t="str">
        <f t="shared" si="4"/>
        <v>기사임</v>
      </c>
      <c r="G128" t="str">
        <f>IF(F128="기사임",IFERROR(IF((VLOOKUP(CONCATENATE("http://skinnonews.com",A128),'기사 리스트'!C:E,3,FALSE))&gt;='7p(1)'!$F$17,"O",""),""),"")</f>
        <v/>
      </c>
      <c r="H128" t="str">
        <f>IFERROR(IF(VLOOKUP(CONCATENATE("http://skinnonews.com"&amp;A128),'기사 리스트'!C:D,2,FALSE)="yes","yes",""),"")</f>
        <v/>
      </c>
      <c r="I128" t="str">
        <f>IFERROR(IF(G128="O",B128/(EOMONTH('7p(1)'!$F$17,0)-(VLOOKUP(CONCATENATE("http://skinnonews.com",A128),'기사 리스트'!C:E,3,FALSE))+1),""),"")</f>
        <v/>
      </c>
      <c r="J128" t="str">
        <f>IFERROR(IF(G128="O",E128/(EOMONTH('7p(1)'!$F$17,0)-(VLOOKUP(CONCATENATE("http://skinnonews.com",A128),'기사 리스트'!C:E,3,FALSE))+1),""),"")</f>
        <v/>
      </c>
      <c r="K128" t="str">
        <f t="shared" si="5"/>
        <v/>
      </c>
      <c r="L128" t="str">
        <f t="shared" si="6"/>
        <v/>
      </c>
      <c r="N128" s="83" t="str">
        <f>IFERROR(VLOOKUP("http://skinnonews.com"&amp;A128,'기사 리스트'!C:E,3,FALSE),"")</f>
        <v/>
      </c>
      <c r="S128" t="str">
        <f>IFERROR(IF(G128="O",(INDEX('기사 리스트'!B:B,MATCH("http://skinnonews.com"&amp;A128,'기사 리스트'!C:C,0))),""),"")</f>
        <v/>
      </c>
    </row>
    <row r="129" spans="1:19">
      <c r="A129" s="18" t="s">
        <v>629</v>
      </c>
      <c r="B129" s="18">
        <v>20</v>
      </c>
      <c r="C129" s="18">
        <v>17</v>
      </c>
      <c r="D129" s="28">
        <v>19.235294117647058</v>
      </c>
      <c r="E129" s="18">
        <v>0</v>
      </c>
      <c r="F129" t="str">
        <f t="shared" si="4"/>
        <v/>
      </c>
      <c r="G129" t="str">
        <f>IF(F129="기사임",IFERROR(IF((VLOOKUP(CONCATENATE("http://skinnonews.com",A129),'기사 리스트'!C:E,3,FALSE))&gt;='7p(1)'!$F$17,"O",""),""),"")</f>
        <v/>
      </c>
      <c r="H129" t="str">
        <f>IFERROR(IF(VLOOKUP(CONCATENATE("http://skinnonews.com"&amp;A129),'기사 리스트'!C:D,2,FALSE)="yes","yes",""),"")</f>
        <v/>
      </c>
      <c r="I129" t="str">
        <f>IFERROR(IF(G129="O",B129/(EOMONTH('7p(1)'!$F$17,0)-(VLOOKUP(CONCATENATE("http://skinnonews.com",A129),'기사 리스트'!C:E,3,FALSE))+1),""),"")</f>
        <v/>
      </c>
      <c r="J129" t="str">
        <f>IFERROR(IF(G129="O",E129/(EOMONTH('7p(1)'!$F$17,0)-(VLOOKUP(CONCATENATE("http://skinnonews.com",A129),'기사 리스트'!C:E,3,FALSE))+1),""),"")</f>
        <v/>
      </c>
      <c r="K129" t="str">
        <f t="shared" si="5"/>
        <v/>
      </c>
      <c r="L129" t="str">
        <f t="shared" si="6"/>
        <v/>
      </c>
      <c r="N129" s="83" t="str">
        <f>IFERROR(VLOOKUP("http://skinnonews.com"&amp;A129,'기사 리스트'!C:E,3,FALSE),"")</f>
        <v/>
      </c>
      <c r="S129" t="str">
        <f>IFERROR(IF(G129="O",(INDEX('기사 리스트'!B:B,MATCH("http://skinnonews.com"&amp;A129,'기사 리스트'!C:C,0))),""),"")</f>
        <v/>
      </c>
    </row>
    <row r="130" spans="1:19">
      <c r="A130" s="18" t="s">
        <v>617</v>
      </c>
      <c r="B130" s="18">
        <v>20</v>
      </c>
      <c r="C130" s="18">
        <v>14</v>
      </c>
      <c r="D130" s="28">
        <v>38.700000000000003</v>
      </c>
      <c r="E130" s="18">
        <v>14</v>
      </c>
      <c r="F130" t="str">
        <f t="shared" ref="F130:F193" si="7">IF(AND(LEFT(A130,17)="/global/archives/",ISNUMBER(_xlfn.NUMBERVALUE(MID(A130,18,1))),ISERROR(FIND("ckattempt",A130)),ISERROR(FIND("preview",A130))),"기사임","")</f>
        <v/>
      </c>
      <c r="G130" t="str">
        <f>IF(F130="기사임",IFERROR(IF((VLOOKUP(CONCATENATE("http://skinnonews.com",A130),'기사 리스트'!C:E,3,FALSE))&gt;='7p(1)'!$F$17,"O",""),""),"")</f>
        <v/>
      </c>
      <c r="H130" t="str">
        <f>IFERROR(IF(VLOOKUP(CONCATENATE("http://skinnonews.com"&amp;A130),'기사 리스트'!C:D,2,FALSE)="yes","yes",""),"")</f>
        <v/>
      </c>
      <c r="I130" t="str">
        <f>IFERROR(IF(G130="O",B130/(EOMONTH('7p(1)'!$F$17,0)-(VLOOKUP(CONCATENATE("http://skinnonews.com",A130),'기사 리스트'!C:E,3,FALSE))+1),""),"")</f>
        <v/>
      </c>
      <c r="J130" t="str">
        <f>IFERROR(IF(G130="O",E130/(EOMONTH('7p(1)'!$F$17,0)-(VLOOKUP(CONCATENATE("http://skinnonews.com",A130),'기사 리스트'!C:E,3,FALSE))+1),""),"")</f>
        <v/>
      </c>
      <c r="K130" t="str">
        <f t="shared" si="5"/>
        <v/>
      </c>
      <c r="L130" t="str">
        <f t="shared" si="6"/>
        <v/>
      </c>
      <c r="N130" s="83" t="str">
        <f>IFERROR(VLOOKUP("http://skinnonews.com"&amp;A130,'기사 리스트'!C:E,3,FALSE),"")</f>
        <v/>
      </c>
      <c r="S130" t="str">
        <f>IFERROR(IF(G130="O",(INDEX('기사 리스트'!B:B,MATCH("http://skinnonews.com"&amp;A130,'기사 리스트'!C:C,0))),""),"")</f>
        <v/>
      </c>
    </row>
    <row r="131" spans="1:19">
      <c r="A131" s="18" t="s">
        <v>1454</v>
      </c>
      <c r="B131" s="18">
        <v>19</v>
      </c>
      <c r="C131" s="18">
        <v>3</v>
      </c>
      <c r="D131" s="28">
        <v>169.94444444444446</v>
      </c>
      <c r="E131" s="18">
        <v>1</v>
      </c>
      <c r="F131" t="str">
        <f t="shared" si="7"/>
        <v>기사임</v>
      </c>
      <c r="G131" t="str">
        <f>IF(F131="기사임",IFERROR(IF((VLOOKUP(CONCATENATE("http://skinnonews.com",A131),'기사 리스트'!C:E,3,FALSE))&gt;='7p(1)'!$F$17,"O",""),""),"")</f>
        <v/>
      </c>
      <c r="H131" t="str">
        <f>IFERROR(IF(VLOOKUP(CONCATENATE("http://skinnonews.com"&amp;A131),'기사 리스트'!C:D,2,FALSE)="yes","yes",""),"")</f>
        <v/>
      </c>
      <c r="I131" t="str">
        <f>IFERROR(IF(G131="O",B131/(EOMONTH('7p(1)'!$F$17,0)-(VLOOKUP(CONCATENATE("http://skinnonews.com",A131),'기사 리스트'!C:E,3,FALSE))+1),""),"")</f>
        <v/>
      </c>
      <c r="J131" t="str">
        <f>IFERROR(IF(G131="O",E131/(EOMONTH('7p(1)'!$F$17,0)-(VLOOKUP(CONCATENATE("http://skinnonews.com",A131),'기사 리스트'!C:E,3,FALSE))+1),""),"")</f>
        <v/>
      </c>
      <c r="K131" t="str">
        <f t="shared" si="5"/>
        <v/>
      </c>
      <c r="L131" t="str">
        <f t="shared" si="6"/>
        <v/>
      </c>
      <c r="N131" s="83" t="str">
        <f>IFERROR(VLOOKUP("http://skinnonews.com"&amp;A131,'기사 리스트'!C:E,3,FALSE),"")</f>
        <v/>
      </c>
      <c r="S131" t="str">
        <f>IFERROR(IF(G131="O",(INDEX('기사 리스트'!B:B,MATCH("http://skinnonews.com"&amp;A131,'기사 리스트'!C:C,0))),""),"")</f>
        <v/>
      </c>
    </row>
    <row r="132" spans="1:19">
      <c r="A132" s="18" t="s">
        <v>710</v>
      </c>
      <c r="B132" s="18">
        <v>19</v>
      </c>
      <c r="C132" s="18">
        <v>18</v>
      </c>
      <c r="D132" s="28">
        <v>8.1999999999999993</v>
      </c>
      <c r="E132" s="18">
        <v>10</v>
      </c>
      <c r="F132" t="str">
        <f t="shared" si="7"/>
        <v>기사임</v>
      </c>
      <c r="G132" t="str">
        <f>IF(F132="기사임",IFERROR(IF((VLOOKUP(CONCATENATE("http://skinnonews.com",A132),'기사 리스트'!C:E,3,FALSE))&gt;='7p(1)'!$F$17,"O",""),""),"")</f>
        <v/>
      </c>
      <c r="H132" t="str">
        <f>IFERROR(IF(VLOOKUP(CONCATENATE("http://skinnonews.com"&amp;A132),'기사 리스트'!C:D,2,FALSE)="yes","yes",""),"")</f>
        <v/>
      </c>
      <c r="I132" t="str">
        <f>IFERROR(IF(G132="O",B132/(EOMONTH('7p(1)'!$F$17,0)-(VLOOKUP(CONCATENATE("http://skinnonews.com",A132),'기사 리스트'!C:E,3,FALSE))+1),""),"")</f>
        <v/>
      </c>
      <c r="J132" t="str">
        <f>IFERROR(IF(G132="O",E132/(EOMONTH('7p(1)'!$F$17,0)-(VLOOKUP(CONCATENATE("http://skinnonews.com",A132),'기사 리스트'!C:E,3,FALSE))+1),""),"")</f>
        <v/>
      </c>
      <c r="K132" t="str">
        <f t="shared" si="5"/>
        <v/>
      </c>
      <c r="L132" t="str">
        <f t="shared" si="6"/>
        <v/>
      </c>
      <c r="N132" s="83" t="str">
        <f>IFERROR(VLOOKUP("http://skinnonews.com"&amp;A132,'기사 리스트'!C:E,3,FALSE),"")</f>
        <v/>
      </c>
      <c r="S132" t="str">
        <f>IFERROR(IF(G132="O",(INDEX('기사 리스트'!B:B,MATCH("http://skinnonews.com"&amp;A132,'기사 리스트'!C:C,0))),""),"")</f>
        <v/>
      </c>
    </row>
    <row r="133" spans="1:19">
      <c r="A133" s="18" t="s">
        <v>595</v>
      </c>
      <c r="B133" s="18">
        <v>19</v>
      </c>
      <c r="C133" s="18">
        <v>18</v>
      </c>
      <c r="D133" s="28">
        <v>57.5625</v>
      </c>
      <c r="E133" s="18">
        <v>3</v>
      </c>
      <c r="F133" t="str">
        <f t="shared" si="7"/>
        <v/>
      </c>
      <c r="G133" t="str">
        <f>IF(F133="기사임",IFERROR(IF((VLOOKUP(CONCATENATE("http://skinnonews.com",A133),'기사 리스트'!C:E,3,FALSE))&gt;='7p(1)'!$F$17,"O",""),""),"")</f>
        <v/>
      </c>
      <c r="H133" t="str">
        <f>IFERROR(IF(VLOOKUP(CONCATENATE("http://skinnonews.com"&amp;A133),'기사 리스트'!C:D,2,FALSE)="yes","yes",""),"")</f>
        <v/>
      </c>
      <c r="I133" t="str">
        <f>IFERROR(IF(G133="O",B133/(EOMONTH('7p(1)'!$F$17,0)-(VLOOKUP(CONCATENATE("http://skinnonews.com",A133),'기사 리스트'!C:E,3,FALSE))+1),""),"")</f>
        <v/>
      </c>
      <c r="J133" t="str">
        <f>IFERROR(IF(G133="O",E133/(EOMONTH('7p(1)'!$F$17,0)-(VLOOKUP(CONCATENATE("http://skinnonews.com",A133),'기사 리스트'!C:E,3,FALSE))+1),""),"")</f>
        <v/>
      </c>
      <c r="K133" t="str">
        <f t="shared" si="5"/>
        <v/>
      </c>
      <c r="L133" t="str">
        <f t="shared" si="6"/>
        <v/>
      </c>
      <c r="N133" s="83" t="str">
        <f>IFERROR(VLOOKUP("http://skinnonews.com"&amp;A133,'기사 리스트'!C:E,3,FALSE),"")</f>
        <v/>
      </c>
      <c r="S133" t="str">
        <f>IFERROR(IF(G133="O",(INDEX('기사 리스트'!B:B,MATCH("http://skinnonews.com"&amp;A133,'기사 리스트'!C:C,0))),""),"")</f>
        <v/>
      </c>
    </row>
    <row r="134" spans="1:19">
      <c r="A134" s="18" t="s">
        <v>806</v>
      </c>
      <c r="B134" s="18">
        <v>19</v>
      </c>
      <c r="C134" s="18">
        <v>15</v>
      </c>
      <c r="D134" s="28">
        <v>40.833333333333336</v>
      </c>
      <c r="E134" s="18">
        <v>4</v>
      </c>
      <c r="F134" t="str">
        <f t="shared" si="7"/>
        <v/>
      </c>
      <c r="G134" t="str">
        <f>IF(F134="기사임",IFERROR(IF((VLOOKUP(CONCATENATE("http://skinnonews.com",A134),'기사 리스트'!C:E,3,FALSE))&gt;='7p(1)'!$F$17,"O",""),""),"")</f>
        <v/>
      </c>
      <c r="H134" t="str">
        <f>IFERROR(IF(VLOOKUP(CONCATENATE("http://skinnonews.com"&amp;A134),'기사 리스트'!C:D,2,FALSE)="yes","yes",""),"")</f>
        <v/>
      </c>
      <c r="I134" t="str">
        <f>IFERROR(IF(G134="O",B134/(EOMONTH('7p(1)'!$F$17,0)-(VLOOKUP(CONCATENATE("http://skinnonews.com",A134),'기사 리스트'!C:E,3,FALSE))+1),""),"")</f>
        <v/>
      </c>
      <c r="J134" t="str">
        <f>IFERROR(IF(G134="O",E134/(EOMONTH('7p(1)'!$F$17,0)-(VLOOKUP(CONCATENATE("http://skinnonews.com",A134),'기사 리스트'!C:E,3,FALSE))+1),""),"")</f>
        <v/>
      </c>
      <c r="K134" t="str">
        <f t="shared" ref="K134:K197" si="8">IFERROR(_xlfn.RANK.EQ(I134,I:I,0),"")</f>
        <v/>
      </c>
      <c r="L134" t="str">
        <f t="shared" ref="L134:L197" si="9">IFERROR(_xlfn.RANK.EQ(J134,J:J,0),"")</f>
        <v/>
      </c>
      <c r="N134" s="83" t="str">
        <f>IFERROR(VLOOKUP("http://skinnonews.com"&amp;A134,'기사 리스트'!C:E,3,FALSE),"")</f>
        <v/>
      </c>
      <c r="S134" t="str">
        <f>IFERROR(IF(G134="O",(INDEX('기사 리스트'!B:B,MATCH("http://skinnonews.com"&amp;A134,'기사 리스트'!C:C,0))),""),"")</f>
        <v/>
      </c>
    </row>
    <row r="135" spans="1:19">
      <c r="A135" s="18" t="s">
        <v>618</v>
      </c>
      <c r="B135" s="18">
        <v>18</v>
      </c>
      <c r="C135" s="18">
        <v>17</v>
      </c>
      <c r="D135" s="28">
        <v>131.25</v>
      </c>
      <c r="E135" s="18">
        <v>15</v>
      </c>
      <c r="F135" t="str">
        <f t="shared" si="7"/>
        <v>기사임</v>
      </c>
      <c r="G135" t="str">
        <f>IF(F135="기사임",IFERROR(IF((VLOOKUP(CONCATENATE("http://skinnonews.com",A135),'기사 리스트'!C:E,3,FALSE))&gt;='7p(1)'!$F$17,"O",""),""),"")</f>
        <v/>
      </c>
      <c r="H135" t="str">
        <f>IFERROR(IF(VLOOKUP(CONCATENATE("http://skinnonews.com"&amp;A135),'기사 리스트'!C:D,2,FALSE)="yes","yes",""),"")</f>
        <v/>
      </c>
      <c r="I135" t="str">
        <f>IFERROR(IF(G135="O",B135/(EOMONTH('7p(1)'!$F$17,0)-(VLOOKUP(CONCATENATE("http://skinnonews.com",A135),'기사 리스트'!C:E,3,FALSE))+1),""),"")</f>
        <v/>
      </c>
      <c r="J135" t="str">
        <f>IFERROR(IF(G135="O",E135/(EOMONTH('7p(1)'!$F$17,0)-(VLOOKUP(CONCATENATE("http://skinnonews.com",A135),'기사 리스트'!C:E,3,FALSE))+1),""),"")</f>
        <v/>
      </c>
      <c r="K135" t="str">
        <f t="shared" si="8"/>
        <v/>
      </c>
      <c r="L135" t="str">
        <f t="shared" si="9"/>
        <v/>
      </c>
      <c r="N135" s="83">
        <f>IFERROR(VLOOKUP("http://skinnonews.com"&amp;A135,'기사 리스트'!C:E,3,FALSE),"")</f>
        <v>44805</v>
      </c>
      <c r="S135" t="str">
        <f>IFERROR(IF(G135="O",(INDEX('기사 리스트'!B:B,MATCH("http://skinnonews.com"&amp;A135,'기사 리스트'!C:C,0))),""),"")</f>
        <v/>
      </c>
    </row>
    <row r="136" spans="1:19">
      <c r="A136" s="18" t="s">
        <v>545</v>
      </c>
      <c r="B136" s="18">
        <v>18</v>
      </c>
      <c r="C136" s="18">
        <v>17</v>
      </c>
      <c r="D136" s="28">
        <v>72.333333333333329</v>
      </c>
      <c r="E136" s="18">
        <v>13</v>
      </c>
      <c r="F136" t="str">
        <f t="shared" si="7"/>
        <v>기사임</v>
      </c>
      <c r="G136" t="str">
        <f>IF(F136="기사임",IFERROR(IF((VLOOKUP(CONCATENATE("http://skinnonews.com",A136),'기사 리스트'!C:E,3,FALSE))&gt;='7p(1)'!$F$17,"O",""),""),"")</f>
        <v/>
      </c>
      <c r="H136" t="str">
        <f>IFERROR(IF(VLOOKUP(CONCATENATE("http://skinnonews.com"&amp;A136),'기사 리스트'!C:D,2,FALSE)="yes","yes",""),"")</f>
        <v/>
      </c>
      <c r="I136" t="str">
        <f>IFERROR(IF(G136="O",B136/(EOMONTH('7p(1)'!$F$17,0)-(VLOOKUP(CONCATENATE("http://skinnonews.com",A136),'기사 리스트'!C:E,3,FALSE))+1),""),"")</f>
        <v/>
      </c>
      <c r="J136" t="str">
        <f>IFERROR(IF(G136="O",E136/(EOMONTH('7p(1)'!$F$17,0)-(VLOOKUP(CONCATENATE("http://skinnonews.com",A136),'기사 리스트'!C:E,3,FALSE))+1),""),"")</f>
        <v/>
      </c>
      <c r="K136" t="str">
        <f t="shared" si="8"/>
        <v/>
      </c>
      <c r="L136" t="str">
        <f t="shared" si="9"/>
        <v/>
      </c>
      <c r="N136" s="83">
        <f>IFERROR(VLOOKUP("http://skinnonews.com"&amp;A136,'기사 리스트'!C:E,3,FALSE),"")</f>
        <v>44846</v>
      </c>
      <c r="S136" t="str">
        <f>IFERROR(IF(G136="O",(INDEX('기사 리스트'!B:B,MATCH("http://skinnonews.com"&amp;A136,'기사 리스트'!C:C,0))),""),"")</f>
        <v/>
      </c>
    </row>
    <row r="137" spans="1:19">
      <c r="A137" s="18" t="s">
        <v>1610</v>
      </c>
      <c r="B137" s="18">
        <v>18</v>
      </c>
      <c r="C137" s="18">
        <v>1</v>
      </c>
      <c r="D137" s="28">
        <v>105.05555555555556</v>
      </c>
      <c r="E137" s="18">
        <v>1</v>
      </c>
      <c r="F137" t="str">
        <f t="shared" si="7"/>
        <v/>
      </c>
      <c r="G137" t="str">
        <f>IF(F137="기사임",IFERROR(IF((VLOOKUP(CONCATENATE("http://skinnonews.com",A137),'기사 리스트'!C:E,3,FALSE))&gt;='7p(1)'!$F$17,"O",""),""),"")</f>
        <v/>
      </c>
      <c r="H137" t="str">
        <f>IFERROR(IF(VLOOKUP(CONCATENATE("http://skinnonews.com"&amp;A137),'기사 리스트'!C:D,2,FALSE)="yes","yes",""),"")</f>
        <v/>
      </c>
      <c r="I137" t="str">
        <f>IFERROR(IF(G137="O",B137/(EOMONTH('7p(1)'!$F$17,0)-(VLOOKUP(CONCATENATE("http://skinnonews.com",A137),'기사 리스트'!C:E,3,FALSE))+1),""),"")</f>
        <v/>
      </c>
      <c r="J137" t="str">
        <f>IFERROR(IF(G137="O",E137/(EOMONTH('7p(1)'!$F$17,0)-(VLOOKUP(CONCATENATE("http://skinnonews.com",A137),'기사 리스트'!C:E,3,FALSE))+1),""),"")</f>
        <v/>
      </c>
      <c r="K137" t="str">
        <f t="shared" si="8"/>
        <v/>
      </c>
      <c r="L137" t="str">
        <f t="shared" si="9"/>
        <v/>
      </c>
      <c r="N137" s="83" t="str">
        <f>IFERROR(VLOOKUP("http://skinnonews.com"&amp;A137,'기사 리스트'!C:E,3,FALSE),"")</f>
        <v/>
      </c>
      <c r="S137" t="str">
        <f>IFERROR(IF(G137="O",(INDEX('기사 리스트'!B:B,MATCH("http://skinnonews.com"&amp;A137,'기사 리스트'!C:C,0))),""),"")</f>
        <v/>
      </c>
    </row>
    <row r="138" spans="1:19">
      <c r="A138" s="18" t="s">
        <v>642</v>
      </c>
      <c r="B138" s="18">
        <v>18</v>
      </c>
      <c r="C138" s="18">
        <v>16</v>
      </c>
      <c r="D138" s="28">
        <v>161.85714285714286</v>
      </c>
      <c r="E138" s="18">
        <v>15</v>
      </c>
      <c r="F138" t="str">
        <f t="shared" si="7"/>
        <v>기사임</v>
      </c>
      <c r="G138" t="str">
        <f>IF(F138="기사임",IFERROR(IF((VLOOKUP(CONCATENATE("http://skinnonews.com",A138),'기사 리스트'!C:E,3,FALSE))&gt;='7p(1)'!$F$17,"O",""),""),"")</f>
        <v/>
      </c>
      <c r="H138" t="str">
        <f>IFERROR(IF(VLOOKUP(CONCATENATE("http://skinnonews.com"&amp;A138),'기사 리스트'!C:D,2,FALSE)="yes","yes",""),"")</f>
        <v/>
      </c>
      <c r="I138" t="str">
        <f>IFERROR(IF(G138="O",B138/(EOMONTH('7p(1)'!$F$17,0)-(VLOOKUP(CONCATENATE("http://skinnonews.com",A138),'기사 리스트'!C:E,3,FALSE))+1),""),"")</f>
        <v/>
      </c>
      <c r="J138" t="str">
        <f>IFERROR(IF(G138="O",E138/(EOMONTH('7p(1)'!$F$17,0)-(VLOOKUP(CONCATENATE("http://skinnonews.com",A138),'기사 리스트'!C:E,3,FALSE))+1),""),"")</f>
        <v/>
      </c>
      <c r="K138" t="str">
        <f t="shared" si="8"/>
        <v/>
      </c>
      <c r="L138" t="str">
        <f t="shared" si="9"/>
        <v/>
      </c>
      <c r="N138" s="83" t="str">
        <f>IFERROR(VLOOKUP("http://skinnonews.com"&amp;A138,'기사 리스트'!C:E,3,FALSE),"")</f>
        <v/>
      </c>
      <c r="S138" t="str">
        <f>IFERROR(IF(G138="O",(INDEX('기사 리스트'!B:B,MATCH("http://skinnonews.com"&amp;A138,'기사 리스트'!C:C,0))),""),"")</f>
        <v/>
      </c>
    </row>
    <row r="139" spans="1:19">
      <c r="A139" s="18" t="s">
        <v>561</v>
      </c>
      <c r="B139" s="18">
        <v>17</v>
      </c>
      <c r="C139" s="18">
        <v>17</v>
      </c>
      <c r="D139" s="28">
        <v>176</v>
      </c>
      <c r="E139" s="18">
        <v>14</v>
      </c>
      <c r="F139" t="str">
        <f t="shared" si="7"/>
        <v>기사임</v>
      </c>
      <c r="G139" t="str">
        <f>IF(F139="기사임",IFERROR(IF((VLOOKUP(CONCATENATE("http://skinnonews.com",A139),'기사 리스트'!C:E,3,FALSE))&gt;='7p(1)'!$F$17,"O",""),""),"")</f>
        <v/>
      </c>
      <c r="H139" t="str">
        <f>IFERROR(IF(VLOOKUP(CONCATENATE("http://skinnonews.com"&amp;A139),'기사 리스트'!C:D,2,FALSE)="yes","yes",""),"")</f>
        <v/>
      </c>
      <c r="I139" t="str">
        <f>IFERROR(IF(G139="O",B139/(EOMONTH('7p(1)'!$F$17,0)-(VLOOKUP(CONCATENATE("http://skinnonews.com",A139),'기사 리스트'!C:E,3,FALSE))+1),""),"")</f>
        <v/>
      </c>
      <c r="J139" t="str">
        <f>IFERROR(IF(G139="O",E139/(EOMONTH('7p(1)'!$F$17,0)-(VLOOKUP(CONCATENATE("http://skinnonews.com",A139),'기사 리스트'!C:E,3,FALSE))+1),""),"")</f>
        <v/>
      </c>
      <c r="K139" t="str">
        <f t="shared" si="8"/>
        <v/>
      </c>
      <c r="L139" t="str">
        <f t="shared" si="9"/>
        <v/>
      </c>
      <c r="N139" s="83">
        <f>IFERROR(VLOOKUP("http://skinnonews.com"&amp;A139,'기사 리스트'!C:E,3,FALSE),"")</f>
        <v>44774</v>
      </c>
      <c r="S139" t="str">
        <f>IFERROR(IF(G139="O",(INDEX('기사 리스트'!B:B,MATCH("http://skinnonews.com"&amp;A139,'기사 리스트'!C:C,0))),""),"")</f>
        <v/>
      </c>
    </row>
    <row r="140" spans="1:19">
      <c r="A140" s="18" t="s">
        <v>1113</v>
      </c>
      <c r="B140" s="18">
        <v>17</v>
      </c>
      <c r="C140" s="18">
        <v>14</v>
      </c>
      <c r="D140" s="28">
        <v>37.6</v>
      </c>
      <c r="E140" s="18">
        <v>14</v>
      </c>
      <c r="F140" t="str">
        <f t="shared" si="7"/>
        <v>기사임</v>
      </c>
      <c r="G140" t="str">
        <f>IF(F140="기사임",IFERROR(IF((VLOOKUP(CONCATENATE("http://skinnonews.com",A140),'기사 리스트'!C:E,3,FALSE))&gt;='7p(1)'!$F$17,"O",""),""),"")</f>
        <v/>
      </c>
      <c r="H140" t="str">
        <f>IFERROR(IF(VLOOKUP(CONCATENATE("http://skinnonews.com"&amp;A140),'기사 리스트'!C:D,2,FALSE)="yes","yes",""),"")</f>
        <v/>
      </c>
      <c r="I140" t="str">
        <f>IFERROR(IF(G140="O",B140/(EOMONTH('7p(1)'!$F$17,0)-(VLOOKUP(CONCATENATE("http://skinnonews.com",A140),'기사 리스트'!C:E,3,FALSE))+1),""),"")</f>
        <v/>
      </c>
      <c r="J140" t="str">
        <f>IFERROR(IF(G140="O",E140/(EOMONTH('7p(1)'!$F$17,0)-(VLOOKUP(CONCATENATE("http://skinnonews.com",A140),'기사 리스트'!C:E,3,FALSE))+1),""),"")</f>
        <v/>
      </c>
      <c r="K140" t="str">
        <f t="shared" si="8"/>
        <v/>
      </c>
      <c r="L140" t="str">
        <f t="shared" si="9"/>
        <v/>
      </c>
      <c r="N140" s="83" t="str">
        <f>IFERROR(VLOOKUP("http://skinnonews.com"&amp;A140,'기사 리스트'!C:E,3,FALSE),"")</f>
        <v/>
      </c>
      <c r="S140" t="str">
        <f>IFERROR(IF(G140="O",(INDEX('기사 리스트'!B:B,MATCH("http://skinnonews.com"&amp;A140,'기사 리스트'!C:C,0))),""),"")</f>
        <v/>
      </c>
    </row>
    <row r="141" spans="1:19">
      <c r="A141" s="18" t="s">
        <v>531</v>
      </c>
      <c r="B141" s="18">
        <v>17</v>
      </c>
      <c r="C141" s="18">
        <v>16</v>
      </c>
      <c r="D141" s="28">
        <v>69</v>
      </c>
      <c r="E141" s="18">
        <v>8</v>
      </c>
      <c r="F141" t="str">
        <f t="shared" si="7"/>
        <v>기사임</v>
      </c>
      <c r="G141" t="str">
        <f>IF(F141="기사임",IFERROR(IF((VLOOKUP(CONCATENATE("http://skinnonews.com",A141),'기사 리스트'!C:E,3,FALSE))&gt;='7p(1)'!$F$17,"O",""),""),"")</f>
        <v/>
      </c>
      <c r="H141" t="str">
        <f>IFERROR(IF(VLOOKUP(CONCATENATE("http://skinnonews.com"&amp;A141),'기사 리스트'!C:D,2,FALSE)="yes","yes",""),"")</f>
        <v/>
      </c>
      <c r="I141" t="str">
        <f>IFERROR(IF(G141="O",B141/(EOMONTH('7p(1)'!$F$17,0)-(VLOOKUP(CONCATENATE("http://skinnonews.com",A141),'기사 리스트'!C:E,3,FALSE))+1),""),"")</f>
        <v/>
      </c>
      <c r="J141" t="str">
        <f>IFERROR(IF(G141="O",E141/(EOMONTH('7p(1)'!$F$17,0)-(VLOOKUP(CONCATENATE("http://skinnonews.com",A141),'기사 리스트'!C:E,3,FALSE))+1),""),"")</f>
        <v/>
      </c>
      <c r="K141" t="str">
        <f t="shared" si="8"/>
        <v/>
      </c>
      <c r="L141" t="str">
        <f t="shared" si="9"/>
        <v/>
      </c>
      <c r="N141" s="83">
        <f>IFERROR(VLOOKUP("http://skinnonews.com"&amp;A141,'기사 리스트'!C:E,3,FALSE),"")</f>
        <v>44933</v>
      </c>
      <c r="S141" t="str">
        <f>IFERROR(IF(G141="O",(INDEX('기사 리스트'!B:B,MATCH("http://skinnonews.com"&amp;A141,'기사 리스트'!C:C,0))),""),"")</f>
        <v/>
      </c>
    </row>
    <row r="142" spans="1:19">
      <c r="A142" s="18" t="s">
        <v>969</v>
      </c>
      <c r="B142" s="18">
        <v>17</v>
      </c>
      <c r="C142" s="18">
        <v>17</v>
      </c>
      <c r="D142" s="28">
        <v>231.25</v>
      </c>
      <c r="E142" s="18">
        <v>7</v>
      </c>
      <c r="F142" t="str">
        <f t="shared" si="7"/>
        <v>기사임</v>
      </c>
      <c r="G142" t="str">
        <f>IF(F142="기사임",IFERROR(IF((VLOOKUP(CONCATENATE("http://skinnonews.com",A142),'기사 리스트'!C:E,3,FALSE))&gt;='7p(1)'!$F$17,"O",""),""),"")</f>
        <v/>
      </c>
      <c r="H142" t="str">
        <f>IFERROR(IF(VLOOKUP(CONCATENATE("http://skinnonews.com"&amp;A142),'기사 리스트'!C:D,2,FALSE)="yes","yes",""),"")</f>
        <v>yes</v>
      </c>
      <c r="I142" t="str">
        <f>IFERROR(IF(G142="O",B142/(EOMONTH('7p(1)'!$F$17,0)-(VLOOKUP(CONCATENATE("http://skinnonews.com",A142),'기사 리스트'!C:E,3,FALSE))+1),""),"")</f>
        <v/>
      </c>
      <c r="J142" t="str">
        <f>IFERROR(IF(G142="O",E142/(EOMONTH('7p(1)'!$F$17,0)-(VLOOKUP(CONCATENATE("http://skinnonews.com",A142),'기사 리스트'!C:E,3,FALSE))+1),""),"")</f>
        <v/>
      </c>
      <c r="K142" t="str">
        <f t="shared" si="8"/>
        <v/>
      </c>
      <c r="L142" t="str">
        <f t="shared" si="9"/>
        <v/>
      </c>
      <c r="N142" s="83">
        <f>IFERROR(VLOOKUP("http://skinnonews.com"&amp;A142,'기사 리스트'!C:E,3,FALSE),"")</f>
        <v>44991</v>
      </c>
      <c r="S142" t="str">
        <f>IFERROR(IF(G142="O",(INDEX('기사 리스트'!B:B,MATCH("http://skinnonews.com"&amp;A142,'기사 리스트'!C:C,0))),""),"")</f>
        <v/>
      </c>
    </row>
    <row r="143" spans="1:19">
      <c r="A143" s="18" t="s">
        <v>1103</v>
      </c>
      <c r="B143" s="18">
        <v>17</v>
      </c>
      <c r="C143" s="18">
        <v>14</v>
      </c>
      <c r="D143" s="28">
        <v>72</v>
      </c>
      <c r="E143" s="18">
        <v>5</v>
      </c>
      <c r="F143" t="str">
        <f t="shared" si="7"/>
        <v>기사임</v>
      </c>
      <c r="G143" t="str">
        <f>IF(F143="기사임",IFERROR(IF((VLOOKUP(CONCATENATE("http://skinnonews.com",A143),'기사 리스트'!C:E,3,FALSE))&gt;='7p(1)'!$F$17,"O",""),""),"")</f>
        <v/>
      </c>
      <c r="H143" t="str">
        <f>IFERROR(IF(VLOOKUP(CONCATENATE("http://skinnonews.com"&amp;A143),'기사 리스트'!C:D,2,FALSE)="yes","yes",""),"")</f>
        <v/>
      </c>
      <c r="I143" t="str">
        <f>IFERROR(IF(G143="O",B143/(EOMONTH('7p(1)'!$F$17,0)-(VLOOKUP(CONCATENATE("http://skinnonews.com",A143),'기사 리스트'!C:E,3,FALSE))+1),""),"")</f>
        <v/>
      </c>
      <c r="J143" t="str">
        <f>IFERROR(IF(G143="O",E143/(EOMONTH('7p(1)'!$F$17,0)-(VLOOKUP(CONCATENATE("http://skinnonews.com",A143),'기사 리스트'!C:E,3,FALSE))+1),""),"")</f>
        <v/>
      </c>
      <c r="K143" t="str">
        <f t="shared" si="8"/>
        <v/>
      </c>
      <c r="L143" t="str">
        <f t="shared" si="9"/>
        <v/>
      </c>
      <c r="N143" s="83">
        <f>IFERROR(VLOOKUP("http://skinnonews.com"&amp;A143,'기사 리스트'!C:E,3,FALSE),"")</f>
        <v>45036</v>
      </c>
      <c r="S143" t="str">
        <f>IFERROR(IF(G143="O",(INDEX('기사 리스트'!B:B,MATCH("http://skinnonews.com"&amp;A143,'기사 리스트'!C:C,0))),""),"")</f>
        <v/>
      </c>
    </row>
    <row r="144" spans="1:19">
      <c r="A144" s="18" t="s">
        <v>1611</v>
      </c>
      <c r="B144" s="18">
        <v>17</v>
      </c>
      <c r="C144" s="18">
        <v>6</v>
      </c>
      <c r="D144" s="28">
        <v>118.06666666666666</v>
      </c>
      <c r="E144" s="18">
        <v>0</v>
      </c>
      <c r="F144" t="str">
        <f t="shared" si="7"/>
        <v>기사임</v>
      </c>
      <c r="G144" t="str">
        <f>IF(F144="기사임",IFERROR(IF((VLOOKUP(CONCATENATE("http://skinnonews.com",A144),'기사 리스트'!C:E,3,FALSE))&gt;='7p(1)'!$F$17,"O",""),""),"")</f>
        <v/>
      </c>
      <c r="H144" t="str">
        <f>IFERROR(IF(VLOOKUP(CONCATENATE("http://skinnonews.com"&amp;A144),'기사 리스트'!C:D,2,FALSE)="yes","yes",""),"")</f>
        <v/>
      </c>
      <c r="I144" t="str">
        <f>IFERROR(IF(G144="O",B144/(EOMONTH('7p(1)'!$F$17,0)-(VLOOKUP(CONCATENATE("http://skinnonews.com",A144),'기사 리스트'!C:E,3,FALSE))+1),""),"")</f>
        <v/>
      </c>
      <c r="J144" t="str">
        <f>IFERROR(IF(G144="O",E144/(EOMONTH('7p(1)'!$F$17,0)-(VLOOKUP(CONCATENATE("http://skinnonews.com",A144),'기사 리스트'!C:E,3,FALSE))+1),""),"")</f>
        <v/>
      </c>
      <c r="K144" t="str">
        <f t="shared" si="8"/>
        <v/>
      </c>
      <c r="L144" t="str">
        <f t="shared" si="9"/>
        <v/>
      </c>
      <c r="N144" s="83" t="str">
        <f>IFERROR(VLOOKUP("http://skinnonews.com"&amp;A144,'기사 리스트'!C:E,3,FALSE),"")</f>
        <v/>
      </c>
      <c r="S144" t="str">
        <f>IFERROR(IF(G144="O",(INDEX('기사 리스트'!B:B,MATCH("http://skinnonews.com"&amp;A144,'기사 리스트'!C:C,0))),""),"")</f>
        <v/>
      </c>
    </row>
    <row r="145" spans="1:19">
      <c r="A145" s="18" t="s">
        <v>1612</v>
      </c>
      <c r="B145" s="18">
        <v>17</v>
      </c>
      <c r="C145" s="18">
        <v>1</v>
      </c>
      <c r="D145" s="28">
        <v>157.64705882352942</v>
      </c>
      <c r="E145" s="18">
        <v>0</v>
      </c>
      <c r="F145" t="str">
        <f t="shared" si="7"/>
        <v/>
      </c>
      <c r="G145" t="str">
        <f>IF(F145="기사임",IFERROR(IF((VLOOKUP(CONCATENATE("http://skinnonews.com",A145),'기사 리스트'!C:E,3,FALSE))&gt;='7p(1)'!$F$17,"O",""),""),"")</f>
        <v/>
      </c>
      <c r="H145" t="str">
        <f>IFERROR(IF(VLOOKUP(CONCATENATE("http://skinnonews.com"&amp;A145),'기사 리스트'!C:D,2,FALSE)="yes","yes",""),"")</f>
        <v/>
      </c>
      <c r="I145" t="str">
        <f>IFERROR(IF(G145="O",B145/(EOMONTH('7p(1)'!$F$17,0)-(VLOOKUP(CONCATENATE("http://skinnonews.com",A145),'기사 리스트'!C:E,3,FALSE))+1),""),"")</f>
        <v/>
      </c>
      <c r="J145" t="str">
        <f>IFERROR(IF(G145="O",E145/(EOMONTH('7p(1)'!$F$17,0)-(VLOOKUP(CONCATENATE("http://skinnonews.com",A145),'기사 리스트'!C:E,3,FALSE))+1),""),"")</f>
        <v/>
      </c>
      <c r="K145" t="str">
        <f t="shared" si="8"/>
        <v/>
      </c>
      <c r="L145" t="str">
        <f t="shared" si="9"/>
        <v/>
      </c>
      <c r="N145" s="83" t="str">
        <f>IFERROR(VLOOKUP("http://skinnonews.com"&amp;A145,'기사 리스트'!C:E,3,FALSE),"")</f>
        <v/>
      </c>
      <c r="S145" t="str">
        <f>IFERROR(IF(G145="O",(INDEX('기사 리스트'!B:B,MATCH("http://skinnonews.com"&amp;A145,'기사 리스트'!C:C,0))),""),"")</f>
        <v/>
      </c>
    </row>
    <row r="146" spans="1:19">
      <c r="A146" s="18" t="s">
        <v>650</v>
      </c>
      <c r="B146" s="18">
        <v>17</v>
      </c>
      <c r="C146" s="18">
        <v>16</v>
      </c>
      <c r="D146" s="28">
        <v>107.25</v>
      </c>
      <c r="E146" s="18">
        <v>15</v>
      </c>
      <c r="F146" t="str">
        <f t="shared" si="7"/>
        <v>기사임</v>
      </c>
      <c r="G146" t="str">
        <f>IF(F146="기사임",IFERROR(IF((VLOOKUP(CONCATENATE("http://skinnonews.com",A146),'기사 리스트'!C:E,3,FALSE))&gt;='7p(1)'!$F$17,"O",""),""),"")</f>
        <v/>
      </c>
      <c r="H146" t="str">
        <f>IFERROR(IF(VLOOKUP(CONCATENATE("http://skinnonews.com"&amp;A146),'기사 리스트'!C:D,2,FALSE)="yes","yes",""),"")</f>
        <v/>
      </c>
      <c r="I146" t="str">
        <f>IFERROR(IF(G146="O",B146/(EOMONTH('7p(1)'!$F$17,0)-(VLOOKUP(CONCATENATE("http://skinnonews.com",A146),'기사 리스트'!C:E,3,FALSE))+1),""),"")</f>
        <v/>
      </c>
      <c r="J146" t="str">
        <f>IFERROR(IF(G146="O",E146/(EOMONTH('7p(1)'!$F$17,0)-(VLOOKUP(CONCATENATE("http://skinnonews.com",A146),'기사 리스트'!C:E,3,FALSE))+1),""),"")</f>
        <v/>
      </c>
      <c r="K146" t="str">
        <f t="shared" si="8"/>
        <v/>
      </c>
      <c r="L146" t="str">
        <f t="shared" si="9"/>
        <v/>
      </c>
      <c r="N146" s="83">
        <f>IFERROR(VLOOKUP("http://skinnonews.com"&amp;A146,'기사 리스트'!C:E,3,FALSE),"")</f>
        <v>44283</v>
      </c>
      <c r="S146" t="str">
        <f>IFERROR(IF(G146="O",(INDEX('기사 리스트'!B:B,MATCH("http://skinnonews.com"&amp;A146,'기사 리스트'!C:C,0))),""),"")</f>
        <v/>
      </c>
    </row>
    <row r="147" spans="1:19">
      <c r="A147" s="18" t="s">
        <v>665</v>
      </c>
      <c r="B147" s="18">
        <v>17</v>
      </c>
      <c r="C147" s="18">
        <v>17</v>
      </c>
      <c r="D147" s="28">
        <v>19.5</v>
      </c>
      <c r="E147" s="18">
        <v>15</v>
      </c>
      <c r="F147" t="str">
        <f t="shared" si="7"/>
        <v>기사임</v>
      </c>
      <c r="G147" t="str">
        <f>IF(F147="기사임",IFERROR(IF((VLOOKUP(CONCATENATE("http://skinnonews.com",A147),'기사 리스트'!C:E,3,FALSE))&gt;='7p(1)'!$F$17,"O",""),""),"")</f>
        <v/>
      </c>
      <c r="H147" t="str">
        <f>IFERROR(IF(VLOOKUP(CONCATENATE("http://skinnonews.com"&amp;A147),'기사 리스트'!C:D,2,FALSE)="yes","yes",""),"")</f>
        <v/>
      </c>
      <c r="I147" t="str">
        <f>IFERROR(IF(G147="O",B147/(EOMONTH('7p(1)'!$F$17,0)-(VLOOKUP(CONCATENATE("http://skinnonews.com",A147),'기사 리스트'!C:E,3,FALSE))+1),""),"")</f>
        <v/>
      </c>
      <c r="J147" t="str">
        <f>IFERROR(IF(G147="O",E147/(EOMONTH('7p(1)'!$F$17,0)-(VLOOKUP(CONCATENATE("http://skinnonews.com",A147),'기사 리스트'!C:E,3,FALSE))+1),""),"")</f>
        <v/>
      </c>
      <c r="K147" t="str">
        <f t="shared" si="8"/>
        <v/>
      </c>
      <c r="L147" t="str">
        <f t="shared" si="9"/>
        <v/>
      </c>
      <c r="N147" s="83" t="str">
        <f>IFERROR(VLOOKUP("http://skinnonews.com"&amp;A147,'기사 리스트'!C:E,3,FALSE),"")</f>
        <v/>
      </c>
      <c r="S147" t="str">
        <f>IFERROR(IF(G147="O",(INDEX('기사 리스트'!B:B,MATCH("http://skinnonews.com"&amp;A147,'기사 리스트'!C:C,0))),""),"")</f>
        <v/>
      </c>
    </row>
    <row r="148" spans="1:19">
      <c r="A148" s="18" t="s">
        <v>678</v>
      </c>
      <c r="B148" s="18">
        <v>17</v>
      </c>
      <c r="C148" s="18">
        <v>14</v>
      </c>
      <c r="D148" s="28">
        <v>133.80000000000001</v>
      </c>
      <c r="E148" s="18">
        <v>10</v>
      </c>
      <c r="F148" t="str">
        <f t="shared" si="7"/>
        <v>기사임</v>
      </c>
      <c r="G148" t="str">
        <f>IF(F148="기사임",IFERROR(IF((VLOOKUP(CONCATENATE("http://skinnonews.com",A148),'기사 리스트'!C:E,3,FALSE))&gt;='7p(1)'!$F$17,"O",""),""),"")</f>
        <v/>
      </c>
      <c r="H148" t="str">
        <f>IFERROR(IF(VLOOKUP(CONCATENATE("http://skinnonews.com"&amp;A148),'기사 리스트'!C:D,2,FALSE)="yes","yes",""),"")</f>
        <v/>
      </c>
      <c r="I148" t="str">
        <f>IFERROR(IF(G148="O",B148/(EOMONTH('7p(1)'!$F$17,0)-(VLOOKUP(CONCATENATE("http://skinnonews.com",A148),'기사 리스트'!C:E,3,FALSE))+1),""),"")</f>
        <v/>
      </c>
      <c r="J148" t="str">
        <f>IFERROR(IF(G148="O",E148/(EOMONTH('7p(1)'!$F$17,0)-(VLOOKUP(CONCATENATE("http://skinnonews.com",A148),'기사 리스트'!C:E,3,FALSE))+1),""),"")</f>
        <v/>
      </c>
      <c r="K148" t="str">
        <f t="shared" si="8"/>
        <v/>
      </c>
      <c r="L148" t="str">
        <f t="shared" si="9"/>
        <v/>
      </c>
      <c r="N148" s="83" t="str">
        <f>IFERROR(VLOOKUP("http://skinnonews.com"&amp;A148,'기사 리스트'!C:E,3,FALSE),"")</f>
        <v/>
      </c>
      <c r="S148" t="str">
        <f>IFERROR(IF(G148="O",(INDEX('기사 리스트'!B:B,MATCH("http://skinnonews.com"&amp;A148,'기사 리스트'!C:C,0))),""),"")</f>
        <v/>
      </c>
    </row>
    <row r="149" spans="1:19">
      <c r="A149" s="18" t="s">
        <v>572</v>
      </c>
      <c r="B149" s="18">
        <v>17</v>
      </c>
      <c r="C149" s="18">
        <v>12</v>
      </c>
      <c r="D149" s="28">
        <v>45.571428571428569</v>
      </c>
      <c r="E149" s="18">
        <v>3</v>
      </c>
      <c r="F149" t="str">
        <f t="shared" si="7"/>
        <v/>
      </c>
      <c r="G149" t="str">
        <f>IF(F149="기사임",IFERROR(IF((VLOOKUP(CONCATENATE("http://skinnonews.com",A149),'기사 리스트'!C:E,3,FALSE))&gt;='7p(1)'!$F$17,"O",""),""),"")</f>
        <v/>
      </c>
      <c r="H149" t="str">
        <f>IFERROR(IF(VLOOKUP(CONCATENATE("http://skinnonews.com"&amp;A149),'기사 리스트'!C:D,2,FALSE)="yes","yes",""),"")</f>
        <v/>
      </c>
      <c r="I149" t="str">
        <f>IFERROR(IF(G149="O",B149/(EOMONTH('7p(1)'!$F$17,0)-(VLOOKUP(CONCATENATE("http://skinnonews.com",A149),'기사 리스트'!C:E,3,FALSE))+1),""),"")</f>
        <v/>
      </c>
      <c r="J149" t="str">
        <f>IFERROR(IF(G149="O",E149/(EOMONTH('7p(1)'!$F$17,0)-(VLOOKUP(CONCATENATE("http://skinnonews.com",A149),'기사 리스트'!C:E,3,FALSE))+1),""),"")</f>
        <v/>
      </c>
      <c r="K149" t="str">
        <f t="shared" si="8"/>
        <v/>
      </c>
      <c r="L149" t="str">
        <f t="shared" si="9"/>
        <v/>
      </c>
      <c r="N149" s="83" t="str">
        <f>IFERROR(VLOOKUP("http://skinnonews.com"&amp;A149,'기사 리스트'!C:E,3,FALSE),"")</f>
        <v/>
      </c>
      <c r="S149" t="str">
        <f>IFERROR(IF(G149="O",(INDEX('기사 리스트'!B:B,MATCH("http://skinnonews.com"&amp;A149,'기사 리스트'!C:C,0))),""),"")</f>
        <v/>
      </c>
    </row>
    <row r="150" spans="1:19">
      <c r="A150" s="18" t="s">
        <v>680</v>
      </c>
      <c r="B150" s="18">
        <v>17</v>
      </c>
      <c r="C150" s="18">
        <v>14</v>
      </c>
      <c r="D150" s="28">
        <v>26.444444444444443</v>
      </c>
      <c r="E150" s="18">
        <v>13</v>
      </c>
      <c r="F150" t="str">
        <f t="shared" si="7"/>
        <v/>
      </c>
      <c r="G150" t="str">
        <f>IF(F150="기사임",IFERROR(IF((VLOOKUP(CONCATENATE("http://skinnonews.com",A150),'기사 리스트'!C:E,3,FALSE))&gt;='7p(1)'!$F$17,"O",""),""),"")</f>
        <v/>
      </c>
      <c r="H150" t="str">
        <f>IFERROR(IF(VLOOKUP(CONCATENATE("http://skinnonews.com"&amp;A150),'기사 리스트'!C:D,2,FALSE)="yes","yes",""),"")</f>
        <v/>
      </c>
      <c r="I150" t="str">
        <f>IFERROR(IF(G150="O",B150/(EOMONTH('7p(1)'!$F$17,0)-(VLOOKUP(CONCATENATE("http://skinnonews.com",A150),'기사 리스트'!C:E,3,FALSE))+1),""),"")</f>
        <v/>
      </c>
      <c r="J150" t="str">
        <f>IFERROR(IF(G150="O",E150/(EOMONTH('7p(1)'!$F$17,0)-(VLOOKUP(CONCATENATE("http://skinnonews.com",A150),'기사 리스트'!C:E,3,FALSE))+1),""),"")</f>
        <v/>
      </c>
      <c r="K150" t="str">
        <f t="shared" si="8"/>
        <v/>
      </c>
      <c r="L150" t="str">
        <f t="shared" si="9"/>
        <v/>
      </c>
      <c r="N150" s="83" t="str">
        <f>IFERROR(VLOOKUP("http://skinnonews.com"&amp;A150,'기사 리스트'!C:E,3,FALSE),"")</f>
        <v/>
      </c>
      <c r="S150" t="str">
        <f>IFERROR(IF(G150="O",(INDEX('기사 리스트'!B:B,MATCH("http://skinnonews.com"&amp;A150,'기사 리스트'!C:C,0))),""),"")</f>
        <v/>
      </c>
    </row>
    <row r="151" spans="1:19">
      <c r="A151" s="18" t="s">
        <v>813</v>
      </c>
      <c r="B151" s="18">
        <v>17</v>
      </c>
      <c r="C151" s="18">
        <v>7</v>
      </c>
      <c r="D151" s="28">
        <v>117.28571428571429</v>
      </c>
      <c r="E151" s="18">
        <v>3</v>
      </c>
      <c r="F151" t="str">
        <f t="shared" si="7"/>
        <v/>
      </c>
      <c r="G151" t="str">
        <f>IF(F151="기사임",IFERROR(IF((VLOOKUP(CONCATENATE("http://skinnonews.com",A151),'기사 리스트'!C:E,3,FALSE))&gt;='7p(1)'!$F$17,"O",""),""),"")</f>
        <v/>
      </c>
      <c r="H151" t="str">
        <f>IFERROR(IF(VLOOKUP(CONCATENATE("http://skinnonews.com"&amp;A151),'기사 리스트'!C:D,2,FALSE)="yes","yes",""),"")</f>
        <v/>
      </c>
      <c r="I151" t="str">
        <f>IFERROR(IF(G151="O",B151/(EOMONTH('7p(1)'!$F$17,0)-(VLOOKUP(CONCATENATE("http://skinnonews.com",A151),'기사 리스트'!C:E,3,FALSE))+1),""),"")</f>
        <v/>
      </c>
      <c r="J151" t="str">
        <f>IFERROR(IF(G151="O",E151/(EOMONTH('7p(1)'!$F$17,0)-(VLOOKUP(CONCATENATE("http://skinnonews.com",A151),'기사 리스트'!C:E,3,FALSE))+1),""),"")</f>
        <v/>
      </c>
      <c r="K151" t="str">
        <f t="shared" si="8"/>
        <v/>
      </c>
      <c r="L151" t="str">
        <f t="shared" si="9"/>
        <v/>
      </c>
      <c r="N151" s="83" t="str">
        <f>IFERROR(VLOOKUP("http://skinnonews.com"&amp;A151,'기사 리스트'!C:E,3,FALSE),"")</f>
        <v/>
      </c>
      <c r="S151" t="str">
        <f>IFERROR(IF(G151="O",(INDEX('기사 리스트'!B:B,MATCH("http://skinnonews.com"&amp;A151,'기사 리스트'!C:C,0))),""),"")</f>
        <v/>
      </c>
    </row>
    <row r="152" spans="1:19">
      <c r="A152" s="18" t="s">
        <v>513</v>
      </c>
      <c r="B152" s="18">
        <v>16</v>
      </c>
      <c r="C152" s="18">
        <v>16</v>
      </c>
      <c r="D152" s="28">
        <v>177.33333333333334</v>
      </c>
      <c r="E152" s="18">
        <v>12</v>
      </c>
      <c r="F152" t="str">
        <f t="shared" si="7"/>
        <v>기사임</v>
      </c>
      <c r="G152" t="str">
        <f>IF(F152="기사임",IFERROR(IF((VLOOKUP(CONCATENATE("http://skinnonews.com",A152),'기사 리스트'!C:E,3,FALSE))&gt;='7p(1)'!$F$17,"O",""),""),"")</f>
        <v/>
      </c>
      <c r="H152" t="str">
        <f>IFERROR(IF(VLOOKUP(CONCATENATE("http://skinnonews.com"&amp;A152),'기사 리스트'!C:D,2,FALSE)="yes","yes",""),"")</f>
        <v/>
      </c>
      <c r="I152" t="str">
        <f>IFERROR(IF(G152="O",B152/(EOMONTH('7p(1)'!$F$17,0)-(VLOOKUP(CONCATENATE("http://skinnonews.com",A152),'기사 리스트'!C:E,3,FALSE))+1),""),"")</f>
        <v/>
      </c>
      <c r="J152" t="str">
        <f>IFERROR(IF(G152="O",E152/(EOMONTH('7p(1)'!$F$17,0)-(VLOOKUP(CONCATENATE("http://skinnonews.com",A152),'기사 리스트'!C:E,3,FALSE))+1),""),"")</f>
        <v/>
      </c>
      <c r="K152" t="str">
        <f t="shared" si="8"/>
        <v/>
      </c>
      <c r="L152" t="str">
        <f t="shared" si="9"/>
        <v/>
      </c>
      <c r="N152" s="83">
        <f>IFERROR(VLOOKUP("http://skinnonews.com"&amp;A152,'기사 리스트'!C:E,3,FALSE),"")</f>
        <v>44747</v>
      </c>
      <c r="S152" t="str">
        <f>IFERROR(IF(G152="O",(INDEX('기사 리스트'!B:B,MATCH("http://skinnonews.com"&amp;A152,'기사 리스트'!C:C,0))),""),"")</f>
        <v/>
      </c>
    </row>
    <row r="153" spans="1:19">
      <c r="A153" s="18" t="s">
        <v>598</v>
      </c>
      <c r="B153" s="18">
        <v>16</v>
      </c>
      <c r="C153" s="18">
        <v>13</v>
      </c>
      <c r="D153" s="28">
        <v>275.39999999999998</v>
      </c>
      <c r="E153" s="18">
        <v>11</v>
      </c>
      <c r="F153" t="str">
        <f t="shared" si="7"/>
        <v>기사임</v>
      </c>
      <c r="G153" t="str">
        <f>IF(F153="기사임",IFERROR(IF((VLOOKUP(CONCATENATE("http://skinnonews.com",A153),'기사 리스트'!C:E,3,FALSE))&gt;='7p(1)'!$F$17,"O",""),""),"")</f>
        <v/>
      </c>
      <c r="H153" t="str">
        <f>IFERROR(IF(VLOOKUP(CONCATENATE("http://skinnonews.com"&amp;A153),'기사 리스트'!C:D,2,FALSE)="yes","yes",""),"")</f>
        <v/>
      </c>
      <c r="I153" t="str">
        <f>IFERROR(IF(G153="O",B153/(EOMONTH('7p(1)'!$F$17,0)-(VLOOKUP(CONCATENATE("http://skinnonews.com",A153),'기사 리스트'!C:E,3,FALSE))+1),""),"")</f>
        <v/>
      </c>
      <c r="J153" t="str">
        <f>IFERROR(IF(G153="O",E153/(EOMONTH('7p(1)'!$F$17,0)-(VLOOKUP(CONCATENATE("http://skinnonews.com",A153),'기사 리스트'!C:E,3,FALSE))+1),""),"")</f>
        <v/>
      </c>
      <c r="K153" t="str">
        <f t="shared" si="8"/>
        <v/>
      </c>
      <c r="L153" t="str">
        <f t="shared" si="9"/>
        <v/>
      </c>
      <c r="N153" s="83">
        <f>IFERROR(VLOOKUP("http://skinnonews.com"&amp;A153,'기사 리스트'!C:E,3,FALSE),"")</f>
        <v>44782</v>
      </c>
      <c r="S153" t="str">
        <f>IFERROR(IF(G153="O",(INDEX('기사 리스트'!B:B,MATCH("http://skinnonews.com"&amp;A153,'기사 리스트'!C:C,0))),""),"")</f>
        <v/>
      </c>
    </row>
    <row r="154" spans="1:19">
      <c r="A154" s="18" t="s">
        <v>566</v>
      </c>
      <c r="B154" s="18">
        <v>16</v>
      </c>
      <c r="C154" s="18">
        <v>15</v>
      </c>
      <c r="D154" s="28">
        <v>520.33333333333337</v>
      </c>
      <c r="E154" s="18">
        <v>13</v>
      </c>
      <c r="F154" t="str">
        <f t="shared" si="7"/>
        <v>기사임</v>
      </c>
      <c r="G154" t="str">
        <f>IF(F154="기사임",IFERROR(IF((VLOOKUP(CONCATENATE("http://skinnonews.com",A154),'기사 리스트'!C:E,3,FALSE))&gt;='7p(1)'!$F$17,"O",""),""),"")</f>
        <v/>
      </c>
      <c r="H154" t="str">
        <f>IFERROR(IF(VLOOKUP(CONCATENATE("http://skinnonews.com"&amp;A154),'기사 리스트'!C:D,2,FALSE)="yes","yes",""),"")</f>
        <v/>
      </c>
      <c r="I154" t="str">
        <f>IFERROR(IF(G154="O",B154/(EOMONTH('7p(1)'!$F$17,0)-(VLOOKUP(CONCATENATE("http://skinnonews.com",A154),'기사 리스트'!C:E,3,FALSE))+1),""),"")</f>
        <v/>
      </c>
      <c r="J154" t="str">
        <f>IFERROR(IF(G154="O",E154/(EOMONTH('7p(1)'!$F$17,0)-(VLOOKUP(CONCATENATE("http://skinnonews.com",A154),'기사 리스트'!C:E,3,FALSE))+1),""),"")</f>
        <v/>
      </c>
      <c r="K154" t="str">
        <f t="shared" si="8"/>
        <v/>
      </c>
      <c r="L154" t="str">
        <f t="shared" si="9"/>
        <v/>
      </c>
      <c r="N154" s="83">
        <f>IFERROR(VLOOKUP("http://skinnonews.com"&amp;A154,'기사 리스트'!C:E,3,FALSE),"")</f>
        <v>44872</v>
      </c>
      <c r="S154" t="str">
        <f>IFERROR(IF(G154="O",(INDEX('기사 리스트'!B:B,MATCH("http://skinnonews.com"&amp;A154,'기사 리스트'!C:C,0))),""),"")</f>
        <v/>
      </c>
    </row>
    <row r="155" spans="1:19">
      <c r="A155" s="18" t="s">
        <v>555</v>
      </c>
      <c r="B155" s="18">
        <v>16</v>
      </c>
      <c r="C155" s="18">
        <v>15</v>
      </c>
      <c r="D155" s="28">
        <v>25</v>
      </c>
      <c r="E155" s="18">
        <v>12</v>
      </c>
      <c r="F155" t="str">
        <f t="shared" si="7"/>
        <v>기사임</v>
      </c>
      <c r="G155" t="str">
        <f>IF(F155="기사임",IFERROR(IF((VLOOKUP(CONCATENATE("http://skinnonews.com",A155),'기사 리스트'!C:E,3,FALSE))&gt;='7p(1)'!$F$17,"O",""),""),"")</f>
        <v/>
      </c>
      <c r="H155" t="str">
        <f>IFERROR(IF(VLOOKUP(CONCATENATE("http://skinnonews.com"&amp;A155),'기사 리스트'!C:D,2,FALSE)="yes","yes",""),"")</f>
        <v/>
      </c>
      <c r="I155" t="str">
        <f>IFERROR(IF(G155="O",B155/(EOMONTH('7p(1)'!$F$17,0)-(VLOOKUP(CONCATENATE("http://skinnonews.com",A155),'기사 리스트'!C:E,3,FALSE))+1),""),"")</f>
        <v/>
      </c>
      <c r="J155" t="str">
        <f>IFERROR(IF(G155="O",E155/(EOMONTH('7p(1)'!$F$17,0)-(VLOOKUP(CONCATENATE("http://skinnonews.com",A155),'기사 리스트'!C:E,3,FALSE))+1),""),"")</f>
        <v/>
      </c>
      <c r="K155" t="str">
        <f t="shared" si="8"/>
        <v/>
      </c>
      <c r="L155" t="str">
        <f t="shared" si="9"/>
        <v/>
      </c>
      <c r="N155" s="83">
        <f>IFERROR(VLOOKUP("http://skinnonews.com"&amp;A155,'기사 리스트'!C:E,3,FALSE),"")</f>
        <v>44887</v>
      </c>
      <c r="S155" t="str">
        <f>IFERROR(IF(G155="O",(INDEX('기사 리스트'!B:B,MATCH("http://skinnonews.com"&amp;A155,'기사 리스트'!C:C,0))),""),"")</f>
        <v/>
      </c>
    </row>
    <row r="156" spans="1:19">
      <c r="A156" s="18" t="s">
        <v>975</v>
      </c>
      <c r="B156" s="18">
        <v>16</v>
      </c>
      <c r="C156" s="18">
        <v>14</v>
      </c>
      <c r="D156" s="28">
        <v>47.833333333333336</v>
      </c>
      <c r="E156" s="18">
        <v>14</v>
      </c>
      <c r="F156" t="str">
        <f t="shared" si="7"/>
        <v>기사임</v>
      </c>
      <c r="G156" t="str">
        <f>IF(F156="기사임",IFERROR(IF((VLOOKUP(CONCATENATE("http://skinnonews.com",A156),'기사 리스트'!C:E,3,FALSE))&gt;='7p(1)'!$F$17,"O",""),""),"")</f>
        <v/>
      </c>
      <c r="H156" t="str">
        <f>IFERROR(IF(VLOOKUP(CONCATENATE("http://skinnonews.com"&amp;A156),'기사 리스트'!C:D,2,FALSE)="yes","yes",""),"")</f>
        <v/>
      </c>
      <c r="I156" t="str">
        <f>IFERROR(IF(G156="O",B156/(EOMONTH('7p(1)'!$F$17,0)-(VLOOKUP(CONCATENATE("http://skinnonews.com",A156),'기사 리스트'!C:E,3,FALSE))+1),""),"")</f>
        <v/>
      </c>
      <c r="J156" t="str">
        <f>IFERROR(IF(G156="O",E156/(EOMONTH('7p(1)'!$F$17,0)-(VLOOKUP(CONCATENATE("http://skinnonews.com",A156),'기사 리스트'!C:E,3,FALSE))+1),""),"")</f>
        <v/>
      </c>
      <c r="K156" t="str">
        <f t="shared" si="8"/>
        <v/>
      </c>
      <c r="L156" t="str">
        <f t="shared" si="9"/>
        <v/>
      </c>
      <c r="N156" s="83">
        <f>IFERROR(VLOOKUP("http://skinnonews.com"&amp;A156,'기사 리스트'!C:E,3,FALSE),"")</f>
        <v>45009</v>
      </c>
      <c r="S156" t="str">
        <f>IFERROR(IF(G156="O",(INDEX('기사 리스트'!B:B,MATCH("http://skinnonews.com"&amp;A156,'기사 리스트'!C:C,0))),""),"")</f>
        <v/>
      </c>
    </row>
    <row r="157" spans="1:19">
      <c r="A157" s="18" t="s">
        <v>585</v>
      </c>
      <c r="B157" s="18">
        <v>16</v>
      </c>
      <c r="C157" s="18">
        <v>13</v>
      </c>
      <c r="D157" s="28">
        <v>231.5</v>
      </c>
      <c r="E157" s="18">
        <v>11</v>
      </c>
      <c r="F157" t="str">
        <f t="shared" si="7"/>
        <v>기사임</v>
      </c>
      <c r="G157" t="str">
        <f>IF(F157="기사임",IFERROR(IF((VLOOKUP(CONCATENATE("http://skinnonews.com",A157),'기사 리스트'!C:E,3,FALSE))&gt;='7p(1)'!$F$17,"O",""),""),"")</f>
        <v/>
      </c>
      <c r="H157" t="str">
        <f>IFERROR(IF(VLOOKUP(CONCATENATE("http://skinnonews.com"&amp;A157),'기사 리스트'!C:D,2,FALSE)="yes","yes",""),"")</f>
        <v/>
      </c>
      <c r="I157" t="str">
        <f>IFERROR(IF(G157="O",B157/(EOMONTH('7p(1)'!$F$17,0)-(VLOOKUP(CONCATENATE("http://skinnonews.com",A157),'기사 리스트'!C:E,3,FALSE))+1),""),"")</f>
        <v/>
      </c>
      <c r="J157" t="str">
        <f>IFERROR(IF(G157="O",E157/(EOMONTH('7p(1)'!$F$17,0)-(VLOOKUP(CONCATENATE("http://skinnonews.com",A157),'기사 리스트'!C:E,3,FALSE))+1),""),"")</f>
        <v/>
      </c>
      <c r="K157" t="str">
        <f t="shared" si="8"/>
        <v/>
      </c>
      <c r="L157" t="str">
        <f t="shared" si="9"/>
        <v/>
      </c>
      <c r="N157" s="83" t="str">
        <f>IFERROR(VLOOKUP("http://skinnonews.com"&amp;A157,'기사 리스트'!C:E,3,FALSE),"")</f>
        <v/>
      </c>
      <c r="S157" t="str">
        <f>IFERROR(IF(G157="O",(INDEX('기사 리스트'!B:B,MATCH("http://skinnonews.com"&amp;A157,'기사 리스트'!C:C,0))),""),"")</f>
        <v/>
      </c>
    </row>
    <row r="158" spans="1:19">
      <c r="A158" s="18" t="s">
        <v>1240</v>
      </c>
      <c r="B158" s="18">
        <v>16</v>
      </c>
      <c r="C158" s="18">
        <v>14</v>
      </c>
      <c r="D158" s="28">
        <v>60.3</v>
      </c>
      <c r="E158" s="18">
        <v>4</v>
      </c>
      <c r="F158" t="str">
        <f t="shared" si="7"/>
        <v>기사임</v>
      </c>
      <c r="G158" t="str">
        <f>IF(F158="기사임",IFERROR(IF((VLOOKUP(CONCATENATE("http://skinnonews.com",A158),'기사 리스트'!C:E,3,FALSE))&gt;='7p(1)'!$F$17,"O",""),""),"")</f>
        <v/>
      </c>
      <c r="H158" t="str">
        <f>IFERROR(IF(VLOOKUP(CONCATENATE("http://skinnonews.com"&amp;A158),'기사 리스트'!C:D,2,FALSE)="yes","yes",""),"")</f>
        <v/>
      </c>
      <c r="I158" t="str">
        <f>IFERROR(IF(G158="O",B158/(EOMONTH('7p(1)'!$F$17,0)-(VLOOKUP(CONCATENATE("http://skinnonews.com",A158),'기사 리스트'!C:E,3,FALSE))+1),""),"")</f>
        <v/>
      </c>
      <c r="J158" t="str">
        <f>IFERROR(IF(G158="O",E158/(EOMONTH('7p(1)'!$F$17,0)-(VLOOKUP(CONCATENATE("http://skinnonews.com",A158),'기사 리스트'!C:E,3,FALSE))+1),""),"")</f>
        <v/>
      </c>
      <c r="K158" t="str">
        <f t="shared" si="8"/>
        <v/>
      </c>
      <c r="L158" t="str">
        <f t="shared" si="9"/>
        <v/>
      </c>
      <c r="N158" s="83">
        <f>IFERROR(VLOOKUP("http://skinnonews.com"&amp;A158,'기사 리스트'!C:E,3,FALSE),"")</f>
        <v>45049</v>
      </c>
      <c r="S158" t="str">
        <f>IFERROR(IF(G158="O",(INDEX('기사 리스트'!B:B,MATCH("http://skinnonews.com"&amp;A158,'기사 리스트'!C:C,0))),""),"")</f>
        <v/>
      </c>
    </row>
    <row r="159" spans="1:19">
      <c r="A159" s="18" t="s">
        <v>612</v>
      </c>
      <c r="B159" s="18">
        <v>16</v>
      </c>
      <c r="C159" s="18">
        <v>16</v>
      </c>
      <c r="D159" s="28">
        <v>155</v>
      </c>
      <c r="E159" s="18">
        <v>16</v>
      </c>
      <c r="F159" t="str">
        <f t="shared" si="7"/>
        <v>기사임</v>
      </c>
      <c r="G159" t="str">
        <f>IF(F159="기사임",IFERROR(IF((VLOOKUP(CONCATENATE("http://skinnonews.com",A159),'기사 리스트'!C:E,3,FALSE))&gt;='7p(1)'!$F$17,"O",""),""),"")</f>
        <v/>
      </c>
      <c r="H159" t="str">
        <f>IFERROR(IF(VLOOKUP(CONCATENATE("http://skinnonews.com"&amp;A159),'기사 리스트'!C:D,2,FALSE)="yes","yes",""),"")</f>
        <v/>
      </c>
      <c r="I159" t="str">
        <f>IFERROR(IF(G159="O",B159/(EOMONTH('7p(1)'!$F$17,0)-(VLOOKUP(CONCATENATE("http://skinnonews.com",A159),'기사 리스트'!C:E,3,FALSE))+1),""),"")</f>
        <v/>
      </c>
      <c r="J159" t="str">
        <f>IFERROR(IF(G159="O",E159/(EOMONTH('7p(1)'!$F$17,0)-(VLOOKUP(CONCATENATE("http://skinnonews.com",A159),'기사 리스트'!C:E,3,FALSE))+1),""),"")</f>
        <v/>
      </c>
      <c r="K159" t="str">
        <f t="shared" si="8"/>
        <v/>
      </c>
      <c r="L159" t="str">
        <f t="shared" si="9"/>
        <v/>
      </c>
      <c r="N159" s="83" t="str">
        <f>IFERROR(VLOOKUP("http://skinnonews.com"&amp;A159,'기사 리스트'!C:E,3,FALSE),"")</f>
        <v/>
      </c>
      <c r="S159" t="str">
        <f>IFERROR(IF(G159="O",(INDEX('기사 리스트'!B:B,MATCH("http://skinnonews.com"&amp;A159,'기사 리스트'!C:C,0))),""),"")</f>
        <v/>
      </c>
    </row>
    <row r="160" spans="1:19">
      <c r="A160" s="18" t="s">
        <v>656</v>
      </c>
      <c r="B160" s="18">
        <v>16</v>
      </c>
      <c r="C160" s="18">
        <v>13</v>
      </c>
      <c r="D160" s="28">
        <v>133</v>
      </c>
      <c r="E160" s="18">
        <v>12</v>
      </c>
      <c r="F160" t="str">
        <f t="shared" si="7"/>
        <v/>
      </c>
      <c r="G160" t="str">
        <f>IF(F160="기사임",IFERROR(IF((VLOOKUP(CONCATENATE("http://skinnonews.com",A160),'기사 리스트'!C:E,3,FALSE))&gt;='7p(1)'!$F$17,"O",""),""),"")</f>
        <v/>
      </c>
      <c r="H160" t="str">
        <f>IFERROR(IF(VLOOKUP(CONCATENATE("http://skinnonews.com"&amp;A160),'기사 리스트'!C:D,2,FALSE)="yes","yes",""),"")</f>
        <v/>
      </c>
      <c r="I160" t="str">
        <f>IFERROR(IF(G160="O",B160/(EOMONTH('7p(1)'!$F$17,0)-(VLOOKUP(CONCATENATE("http://skinnonews.com",A160),'기사 리스트'!C:E,3,FALSE))+1),""),"")</f>
        <v/>
      </c>
      <c r="J160" t="str">
        <f>IFERROR(IF(G160="O",E160/(EOMONTH('7p(1)'!$F$17,0)-(VLOOKUP(CONCATENATE("http://skinnonews.com",A160),'기사 리스트'!C:E,3,FALSE))+1),""),"")</f>
        <v/>
      </c>
      <c r="K160" t="str">
        <f t="shared" si="8"/>
        <v/>
      </c>
      <c r="L160" t="str">
        <f t="shared" si="9"/>
        <v/>
      </c>
      <c r="N160" s="83" t="str">
        <f>IFERROR(VLOOKUP("http://skinnonews.com"&amp;A160,'기사 리스트'!C:E,3,FALSE),"")</f>
        <v/>
      </c>
      <c r="S160" t="str">
        <f>IFERROR(IF(G160="O",(INDEX('기사 리스트'!B:B,MATCH("http://skinnonews.com"&amp;A160,'기사 리스트'!C:C,0))),""),"")</f>
        <v/>
      </c>
    </row>
    <row r="161" spans="1:19">
      <c r="A161" s="18" t="s">
        <v>1249</v>
      </c>
      <c r="B161" s="18">
        <v>15</v>
      </c>
      <c r="C161" s="18">
        <v>15</v>
      </c>
      <c r="D161" s="28">
        <v>26.25</v>
      </c>
      <c r="E161" s="18">
        <v>14</v>
      </c>
      <c r="F161" t="str">
        <f t="shared" si="7"/>
        <v/>
      </c>
      <c r="G161" t="str">
        <f>IF(F161="기사임",IFERROR(IF((VLOOKUP(CONCATENATE("http://skinnonews.com",A161),'기사 리스트'!C:E,3,FALSE))&gt;='7p(1)'!$F$17,"O",""),""),"")</f>
        <v/>
      </c>
      <c r="H161" t="str">
        <f>IFERROR(IF(VLOOKUP(CONCATENATE("http://skinnonews.com"&amp;A161),'기사 리스트'!C:D,2,FALSE)="yes","yes",""),"")</f>
        <v/>
      </c>
      <c r="I161" t="str">
        <f>IFERROR(IF(G161="O",B161/(EOMONTH('7p(1)'!$F$17,0)-(VLOOKUP(CONCATENATE("http://skinnonews.com",A161),'기사 리스트'!C:E,3,FALSE))+1),""),"")</f>
        <v/>
      </c>
      <c r="J161" t="str">
        <f>IFERROR(IF(G161="O",E161/(EOMONTH('7p(1)'!$F$17,0)-(VLOOKUP(CONCATENATE("http://skinnonews.com",A161),'기사 리스트'!C:E,3,FALSE))+1),""),"")</f>
        <v/>
      </c>
      <c r="K161" t="str">
        <f t="shared" si="8"/>
        <v/>
      </c>
      <c r="L161" t="str">
        <f t="shared" si="9"/>
        <v/>
      </c>
      <c r="N161" s="83" t="str">
        <f>IFERROR(VLOOKUP("http://skinnonews.com"&amp;A161,'기사 리스트'!C:E,3,FALSE),"")</f>
        <v/>
      </c>
      <c r="S161" t="str">
        <f>IFERROR(IF(G161="O",(INDEX('기사 리스트'!B:B,MATCH("http://skinnonews.com"&amp;A161,'기사 리스트'!C:C,0))),""),"")</f>
        <v/>
      </c>
    </row>
    <row r="162" spans="1:19">
      <c r="A162" s="18" t="s">
        <v>648</v>
      </c>
      <c r="B162" s="18">
        <v>15</v>
      </c>
      <c r="C162" s="18">
        <v>12</v>
      </c>
      <c r="D162" s="28">
        <v>159.88888888888889</v>
      </c>
      <c r="E162" s="18">
        <v>9</v>
      </c>
      <c r="F162" t="str">
        <f t="shared" si="7"/>
        <v/>
      </c>
      <c r="G162" t="str">
        <f>IF(F162="기사임",IFERROR(IF((VLOOKUP(CONCATENATE("http://skinnonews.com",A162),'기사 리스트'!C:E,3,FALSE))&gt;='7p(1)'!$F$17,"O",""),""),"")</f>
        <v/>
      </c>
      <c r="H162" t="str">
        <f>IFERROR(IF(VLOOKUP(CONCATENATE("http://skinnonews.com"&amp;A162),'기사 리스트'!C:D,2,FALSE)="yes","yes",""),"")</f>
        <v/>
      </c>
      <c r="I162" t="str">
        <f>IFERROR(IF(G162="O",B162/(EOMONTH('7p(1)'!$F$17,0)-(VLOOKUP(CONCATENATE("http://skinnonews.com",A162),'기사 리스트'!C:E,3,FALSE))+1),""),"")</f>
        <v/>
      </c>
      <c r="J162" t="str">
        <f>IFERROR(IF(G162="O",E162/(EOMONTH('7p(1)'!$F$17,0)-(VLOOKUP(CONCATENATE("http://skinnonews.com",A162),'기사 리스트'!C:E,3,FALSE))+1),""),"")</f>
        <v/>
      </c>
      <c r="K162" t="str">
        <f t="shared" si="8"/>
        <v/>
      </c>
      <c r="L162" t="str">
        <f t="shared" si="9"/>
        <v/>
      </c>
      <c r="N162" s="83" t="str">
        <f>IFERROR(VLOOKUP("http://skinnonews.com"&amp;A162,'기사 리스트'!C:E,3,FALSE),"")</f>
        <v/>
      </c>
      <c r="S162" t="str">
        <f>IFERROR(IF(G162="O",(INDEX('기사 리스트'!B:B,MATCH("http://skinnonews.com"&amp;A162,'기사 리스트'!C:C,0))),""),"")</f>
        <v/>
      </c>
    </row>
    <row r="163" spans="1:19">
      <c r="A163" s="18" t="s">
        <v>596</v>
      </c>
      <c r="B163" s="18">
        <v>15</v>
      </c>
      <c r="C163" s="18">
        <v>12</v>
      </c>
      <c r="D163" s="28">
        <v>363.2</v>
      </c>
      <c r="E163" s="18">
        <v>10</v>
      </c>
      <c r="F163" t="str">
        <f t="shared" si="7"/>
        <v>기사임</v>
      </c>
      <c r="G163" t="str">
        <f>IF(F163="기사임",IFERROR(IF((VLOOKUP(CONCATENATE("http://skinnonews.com",A163),'기사 리스트'!C:E,3,FALSE))&gt;='7p(1)'!$F$17,"O",""),""),"")</f>
        <v/>
      </c>
      <c r="H163" t="str">
        <f>IFERROR(IF(VLOOKUP(CONCATENATE("http://skinnonews.com"&amp;A163),'기사 리스트'!C:D,2,FALSE)="yes","yes",""),"")</f>
        <v/>
      </c>
      <c r="I163" t="str">
        <f>IFERROR(IF(G163="O",B163/(EOMONTH('7p(1)'!$F$17,0)-(VLOOKUP(CONCATENATE("http://skinnonews.com",A163),'기사 리스트'!C:E,3,FALSE))+1),""),"")</f>
        <v/>
      </c>
      <c r="J163" t="str">
        <f>IFERROR(IF(G163="O",E163/(EOMONTH('7p(1)'!$F$17,0)-(VLOOKUP(CONCATENATE("http://skinnonews.com",A163),'기사 리스트'!C:E,3,FALSE))+1),""),"")</f>
        <v/>
      </c>
      <c r="K163" t="str">
        <f t="shared" si="8"/>
        <v/>
      </c>
      <c r="L163" t="str">
        <f t="shared" si="9"/>
        <v/>
      </c>
      <c r="N163" s="83">
        <f>IFERROR(VLOOKUP("http://skinnonews.com"&amp;A163,'기사 리스트'!C:E,3,FALSE),"")</f>
        <v>44694</v>
      </c>
      <c r="S163" t="str">
        <f>IFERROR(IF(G163="O",(INDEX('기사 리스트'!B:B,MATCH("http://skinnonews.com"&amp;A163,'기사 리스트'!C:C,0))),""),"")</f>
        <v/>
      </c>
    </row>
    <row r="164" spans="1:19">
      <c r="A164" s="18" t="s">
        <v>672</v>
      </c>
      <c r="B164" s="18">
        <v>15</v>
      </c>
      <c r="C164" s="18">
        <v>13</v>
      </c>
      <c r="D164" s="28">
        <v>91.1</v>
      </c>
      <c r="E164" s="18">
        <v>12</v>
      </c>
      <c r="F164" t="str">
        <f t="shared" si="7"/>
        <v>기사임</v>
      </c>
      <c r="G164" t="str">
        <f>IF(F164="기사임",IFERROR(IF((VLOOKUP(CONCATENATE("http://skinnonews.com",A164),'기사 리스트'!C:E,3,FALSE))&gt;='7p(1)'!$F$17,"O",""),""),"")</f>
        <v/>
      </c>
      <c r="H164" t="str">
        <f>IFERROR(IF(VLOOKUP(CONCATENATE("http://skinnonews.com"&amp;A164),'기사 리스트'!C:D,2,FALSE)="yes","yes",""),"")</f>
        <v/>
      </c>
      <c r="I164" t="str">
        <f>IFERROR(IF(G164="O",B164/(EOMONTH('7p(1)'!$F$17,0)-(VLOOKUP(CONCATENATE("http://skinnonews.com",A164),'기사 리스트'!C:E,3,FALSE))+1),""),"")</f>
        <v/>
      </c>
      <c r="J164" t="str">
        <f>IFERROR(IF(G164="O",E164/(EOMONTH('7p(1)'!$F$17,0)-(VLOOKUP(CONCATENATE("http://skinnonews.com",A164),'기사 리스트'!C:E,3,FALSE))+1),""),"")</f>
        <v/>
      </c>
      <c r="K164" t="str">
        <f t="shared" si="8"/>
        <v/>
      </c>
      <c r="L164" t="str">
        <f t="shared" si="9"/>
        <v/>
      </c>
      <c r="N164" s="83">
        <f>IFERROR(VLOOKUP("http://skinnonews.com"&amp;A164,'기사 리스트'!C:E,3,FALSE),"")</f>
        <v>44781</v>
      </c>
      <c r="S164" t="str">
        <f>IFERROR(IF(G164="O",(INDEX('기사 리스트'!B:B,MATCH("http://skinnonews.com"&amp;A164,'기사 리스트'!C:C,0))),""),"")</f>
        <v/>
      </c>
    </row>
    <row r="165" spans="1:19">
      <c r="A165" s="18" t="s">
        <v>562</v>
      </c>
      <c r="B165" s="18">
        <v>15</v>
      </c>
      <c r="C165" s="18">
        <v>13</v>
      </c>
      <c r="D165" s="28">
        <v>471</v>
      </c>
      <c r="E165" s="18">
        <v>9</v>
      </c>
      <c r="F165" t="str">
        <f t="shared" si="7"/>
        <v>기사임</v>
      </c>
      <c r="G165" t="str">
        <f>IF(F165="기사임",IFERROR(IF((VLOOKUP(CONCATENATE("http://skinnonews.com",A165),'기사 리스트'!C:E,3,FALSE))&gt;='7p(1)'!$F$17,"O",""),""),"")</f>
        <v/>
      </c>
      <c r="H165" t="str">
        <f>IFERROR(IF(VLOOKUP(CONCATENATE("http://skinnonews.com"&amp;A165),'기사 리스트'!C:D,2,FALSE)="yes","yes",""),"")</f>
        <v/>
      </c>
      <c r="I165" t="str">
        <f>IFERROR(IF(G165="O",B165/(EOMONTH('7p(1)'!$F$17,0)-(VLOOKUP(CONCATENATE("http://skinnonews.com",A165),'기사 리스트'!C:E,3,FALSE))+1),""),"")</f>
        <v/>
      </c>
      <c r="J165" t="str">
        <f>IFERROR(IF(G165="O",E165/(EOMONTH('7p(1)'!$F$17,0)-(VLOOKUP(CONCATENATE("http://skinnonews.com",A165),'기사 리스트'!C:E,3,FALSE))+1),""),"")</f>
        <v/>
      </c>
      <c r="K165" t="str">
        <f t="shared" si="8"/>
        <v/>
      </c>
      <c r="L165" t="str">
        <f t="shared" si="9"/>
        <v/>
      </c>
      <c r="N165" s="83">
        <f>IFERROR(VLOOKUP("http://skinnonews.com"&amp;A165,'기사 리스트'!C:E,3,FALSE),"")</f>
        <v>44834</v>
      </c>
      <c r="S165" t="str">
        <f>IFERROR(IF(G165="O",(INDEX('기사 리스트'!B:B,MATCH("http://skinnonews.com"&amp;A165,'기사 리스트'!C:C,0))),""),"")</f>
        <v/>
      </c>
    </row>
    <row r="166" spans="1:19">
      <c r="A166" s="18" t="s">
        <v>590</v>
      </c>
      <c r="B166" s="18">
        <v>15</v>
      </c>
      <c r="C166" s="18">
        <v>15</v>
      </c>
      <c r="D166" s="28">
        <v>643.66666666666663</v>
      </c>
      <c r="E166" s="18">
        <v>12</v>
      </c>
      <c r="F166" t="str">
        <f t="shared" si="7"/>
        <v>기사임</v>
      </c>
      <c r="G166" t="str">
        <f>IF(F166="기사임",IFERROR(IF((VLOOKUP(CONCATENATE("http://skinnonews.com",A166),'기사 리스트'!C:E,3,FALSE))&gt;='7p(1)'!$F$17,"O",""),""),"")</f>
        <v/>
      </c>
      <c r="H166" t="str">
        <f>IFERROR(IF(VLOOKUP(CONCATENATE("http://skinnonews.com"&amp;A166),'기사 리스트'!C:D,2,FALSE)="yes","yes",""),"")</f>
        <v/>
      </c>
      <c r="I166" t="str">
        <f>IFERROR(IF(G166="O",B166/(EOMONTH('7p(1)'!$F$17,0)-(VLOOKUP(CONCATENATE("http://skinnonews.com",A166),'기사 리스트'!C:E,3,FALSE))+1),""),"")</f>
        <v/>
      </c>
      <c r="J166" t="str">
        <f>IFERROR(IF(G166="O",E166/(EOMONTH('7p(1)'!$F$17,0)-(VLOOKUP(CONCATENATE("http://skinnonews.com",A166),'기사 리스트'!C:E,3,FALSE))+1),""),"")</f>
        <v/>
      </c>
      <c r="K166" t="str">
        <f t="shared" si="8"/>
        <v/>
      </c>
      <c r="L166" t="str">
        <f t="shared" si="9"/>
        <v/>
      </c>
      <c r="N166" s="83">
        <f>IFERROR(VLOOKUP("http://skinnonews.com"&amp;A166,'기사 리스트'!C:E,3,FALSE),"")</f>
        <v>44889</v>
      </c>
      <c r="S166" t="str">
        <f>IFERROR(IF(G166="O",(INDEX('기사 리스트'!B:B,MATCH("http://skinnonews.com"&amp;A166,'기사 리스트'!C:C,0))),""),"")</f>
        <v/>
      </c>
    </row>
    <row r="167" spans="1:19">
      <c r="A167" s="18" t="s">
        <v>528</v>
      </c>
      <c r="B167" s="18">
        <v>15</v>
      </c>
      <c r="C167" s="18">
        <v>15</v>
      </c>
      <c r="D167" s="28">
        <v>40</v>
      </c>
      <c r="E167" s="18">
        <v>11</v>
      </c>
      <c r="F167" t="str">
        <f t="shared" si="7"/>
        <v>기사임</v>
      </c>
      <c r="G167" t="str">
        <f>IF(F167="기사임",IFERROR(IF((VLOOKUP(CONCATENATE("http://skinnonews.com",A167),'기사 리스트'!C:E,3,FALSE))&gt;='7p(1)'!$F$17,"O",""),""),"")</f>
        <v/>
      </c>
      <c r="H167" t="str">
        <f>IFERROR(IF(VLOOKUP(CONCATENATE("http://skinnonews.com"&amp;A167),'기사 리스트'!C:D,2,FALSE)="yes","yes",""),"")</f>
        <v/>
      </c>
      <c r="I167" t="str">
        <f>IFERROR(IF(G167="O",B167/(EOMONTH('7p(1)'!$F$17,0)-(VLOOKUP(CONCATENATE("http://skinnonews.com",A167),'기사 리스트'!C:E,3,FALSE))+1),""),"")</f>
        <v/>
      </c>
      <c r="J167" t="str">
        <f>IFERROR(IF(G167="O",E167/(EOMONTH('7p(1)'!$F$17,0)-(VLOOKUP(CONCATENATE("http://skinnonews.com",A167),'기사 리스트'!C:E,3,FALSE))+1),""),"")</f>
        <v/>
      </c>
      <c r="K167" t="str">
        <f t="shared" si="8"/>
        <v/>
      </c>
      <c r="L167" t="str">
        <f t="shared" si="9"/>
        <v/>
      </c>
      <c r="N167" s="83">
        <f>IFERROR(VLOOKUP("http://skinnonews.com"&amp;A167,'기사 리스트'!C:E,3,FALSE),"")</f>
        <v>44932</v>
      </c>
      <c r="S167" t="str">
        <f>IFERROR(IF(G167="O",(INDEX('기사 리스트'!B:B,MATCH("http://skinnonews.com"&amp;A167,'기사 리스트'!C:C,0))),""),"")</f>
        <v/>
      </c>
    </row>
    <row r="168" spans="1:19">
      <c r="A168" s="18" t="s">
        <v>966</v>
      </c>
      <c r="B168" s="18">
        <v>15</v>
      </c>
      <c r="C168" s="18">
        <v>15</v>
      </c>
      <c r="D168" s="28">
        <v>63.333333333333336</v>
      </c>
      <c r="E168" s="18">
        <v>13</v>
      </c>
      <c r="F168" t="str">
        <f t="shared" si="7"/>
        <v>기사임</v>
      </c>
      <c r="G168" t="str">
        <f>IF(F168="기사임",IFERROR(IF((VLOOKUP(CONCATENATE("http://skinnonews.com",A168),'기사 리스트'!C:E,3,FALSE))&gt;='7p(1)'!$F$17,"O",""),""),"")</f>
        <v/>
      </c>
      <c r="H168" t="str">
        <f>IFERROR(IF(VLOOKUP(CONCATENATE("http://skinnonews.com"&amp;A168),'기사 리스트'!C:D,2,FALSE)="yes","yes",""),"")</f>
        <v/>
      </c>
      <c r="I168" t="str">
        <f>IFERROR(IF(G168="O",B168/(EOMONTH('7p(1)'!$F$17,0)-(VLOOKUP(CONCATENATE("http://skinnonews.com",A168),'기사 리스트'!C:E,3,FALSE))+1),""),"")</f>
        <v/>
      </c>
      <c r="J168" t="str">
        <f>IFERROR(IF(G168="O",E168/(EOMONTH('7p(1)'!$F$17,0)-(VLOOKUP(CONCATENATE("http://skinnonews.com",A168),'기사 리스트'!C:E,3,FALSE))+1),""),"")</f>
        <v/>
      </c>
      <c r="K168" t="str">
        <f t="shared" si="8"/>
        <v/>
      </c>
      <c r="L168" t="str">
        <f t="shared" si="9"/>
        <v/>
      </c>
      <c r="N168" s="83">
        <f>IFERROR(VLOOKUP("http://skinnonews.com"&amp;A168,'기사 리스트'!C:E,3,FALSE),"")</f>
        <v>45008</v>
      </c>
      <c r="S168" t="str">
        <f>IFERROR(IF(G168="O",(INDEX('기사 리스트'!B:B,MATCH("http://skinnonews.com"&amp;A168,'기사 리스트'!C:C,0))),""),"")</f>
        <v/>
      </c>
    </row>
    <row r="169" spans="1:19">
      <c r="A169" s="18" t="s">
        <v>1239</v>
      </c>
      <c r="B169" s="18">
        <v>15</v>
      </c>
      <c r="C169" s="18">
        <v>13</v>
      </c>
      <c r="D169" s="28">
        <v>59.384615384615387</v>
      </c>
      <c r="E169" s="18">
        <v>2</v>
      </c>
      <c r="F169" t="str">
        <f t="shared" si="7"/>
        <v>기사임</v>
      </c>
      <c r="G169" t="str">
        <f>IF(F169="기사임",IFERROR(IF((VLOOKUP(CONCATENATE("http://skinnonews.com",A169),'기사 리스트'!C:E,3,FALSE))&gt;='7p(1)'!$F$17,"O",""),""),"")</f>
        <v/>
      </c>
      <c r="H169" t="str">
        <f>IFERROR(IF(VLOOKUP(CONCATENATE("http://skinnonews.com"&amp;A169),'기사 리스트'!C:D,2,FALSE)="yes","yes",""),"")</f>
        <v/>
      </c>
      <c r="I169" t="str">
        <f>IFERROR(IF(G169="O",B169/(EOMONTH('7p(1)'!$F$17,0)-(VLOOKUP(CONCATENATE("http://skinnonews.com",A169),'기사 리스트'!C:E,3,FALSE))+1),""),"")</f>
        <v/>
      </c>
      <c r="J169" t="str">
        <f>IFERROR(IF(G169="O",E169/(EOMONTH('7p(1)'!$F$17,0)-(VLOOKUP(CONCATENATE("http://skinnonews.com",A169),'기사 리스트'!C:E,3,FALSE))+1),""),"")</f>
        <v/>
      </c>
      <c r="K169" t="str">
        <f t="shared" si="8"/>
        <v/>
      </c>
      <c r="L169" t="str">
        <f t="shared" si="9"/>
        <v/>
      </c>
      <c r="N169" s="83">
        <f>IFERROR(VLOOKUP("http://skinnonews.com"&amp;A169,'기사 리스트'!C:E,3,FALSE),"")</f>
        <v>45062</v>
      </c>
      <c r="S169" t="str">
        <f>IFERROR(IF(G169="O",(INDEX('기사 리스트'!B:B,MATCH("http://skinnonews.com"&amp;A169,'기사 리스트'!C:C,0))),""),"")</f>
        <v/>
      </c>
    </row>
    <row r="170" spans="1:19">
      <c r="A170" s="18" t="s">
        <v>608</v>
      </c>
      <c r="B170" s="18">
        <v>15</v>
      </c>
      <c r="C170" s="18">
        <v>13</v>
      </c>
      <c r="D170" s="28">
        <v>233.25</v>
      </c>
      <c r="E170" s="18">
        <v>9</v>
      </c>
      <c r="F170" t="str">
        <f t="shared" si="7"/>
        <v>기사임</v>
      </c>
      <c r="G170" t="str">
        <f>IF(F170="기사임",IFERROR(IF((VLOOKUP(CONCATENATE("http://skinnonews.com",A170),'기사 리스트'!C:E,3,FALSE))&gt;='7p(1)'!$F$17,"O",""),""),"")</f>
        <v/>
      </c>
      <c r="H170" t="str">
        <f>IFERROR(IF(VLOOKUP(CONCATENATE("http://skinnonews.com"&amp;A170),'기사 리스트'!C:D,2,FALSE)="yes","yes",""),"")</f>
        <v/>
      </c>
      <c r="I170" t="str">
        <f>IFERROR(IF(G170="O",B170/(EOMONTH('7p(1)'!$F$17,0)-(VLOOKUP(CONCATENATE("http://skinnonews.com",A170),'기사 리스트'!C:E,3,FALSE))+1),""),"")</f>
        <v/>
      </c>
      <c r="J170" t="str">
        <f>IFERROR(IF(G170="O",E170/(EOMONTH('7p(1)'!$F$17,0)-(VLOOKUP(CONCATENATE("http://skinnonews.com",A170),'기사 리스트'!C:E,3,FALSE))+1),""),"")</f>
        <v/>
      </c>
      <c r="K170" t="str">
        <f t="shared" si="8"/>
        <v/>
      </c>
      <c r="L170" t="str">
        <f t="shared" si="9"/>
        <v/>
      </c>
      <c r="N170" s="83" t="str">
        <f>IFERROR(VLOOKUP("http://skinnonews.com"&amp;A170,'기사 리스트'!C:E,3,FALSE),"")</f>
        <v/>
      </c>
      <c r="S170" t="str">
        <f>IFERROR(IF(G170="O",(INDEX('기사 리스트'!B:B,MATCH("http://skinnonews.com"&amp;A170,'기사 리스트'!C:C,0))),""),"")</f>
        <v/>
      </c>
    </row>
    <row r="171" spans="1:19">
      <c r="A171" s="18" t="s">
        <v>731</v>
      </c>
      <c r="B171" s="18">
        <v>15</v>
      </c>
      <c r="C171" s="18">
        <v>12</v>
      </c>
      <c r="D171" s="28">
        <v>398.66666666666669</v>
      </c>
      <c r="E171" s="18">
        <v>12</v>
      </c>
      <c r="F171" t="str">
        <f t="shared" si="7"/>
        <v>기사임</v>
      </c>
      <c r="G171" t="str">
        <f>IF(F171="기사임",IFERROR(IF((VLOOKUP(CONCATENATE("http://skinnonews.com",A171),'기사 리스트'!C:E,3,FALSE))&gt;='7p(1)'!$F$17,"O",""),""),"")</f>
        <v/>
      </c>
      <c r="H171" t="str">
        <f>IFERROR(IF(VLOOKUP(CONCATENATE("http://skinnonews.com"&amp;A171),'기사 리스트'!C:D,2,FALSE)="yes","yes",""),"")</f>
        <v/>
      </c>
      <c r="I171" t="str">
        <f>IFERROR(IF(G171="O",B171/(EOMONTH('7p(1)'!$F$17,0)-(VLOOKUP(CONCATENATE("http://skinnonews.com",A171),'기사 리스트'!C:E,3,FALSE))+1),""),"")</f>
        <v/>
      </c>
      <c r="J171" t="str">
        <f>IFERROR(IF(G171="O",E171/(EOMONTH('7p(1)'!$F$17,0)-(VLOOKUP(CONCATENATE("http://skinnonews.com",A171),'기사 리스트'!C:E,3,FALSE))+1),""),"")</f>
        <v/>
      </c>
      <c r="K171" t="str">
        <f t="shared" si="8"/>
        <v/>
      </c>
      <c r="L171" t="str">
        <f t="shared" si="9"/>
        <v/>
      </c>
      <c r="N171" s="83" t="str">
        <f>IFERROR(VLOOKUP("http://skinnonews.com"&amp;A171,'기사 리스트'!C:E,3,FALSE),"")</f>
        <v/>
      </c>
      <c r="S171" t="str">
        <f>IFERROR(IF(G171="O",(INDEX('기사 리스트'!B:B,MATCH("http://skinnonews.com"&amp;A171,'기사 리스트'!C:C,0))),""),"")</f>
        <v/>
      </c>
    </row>
    <row r="172" spans="1:19">
      <c r="A172" s="18" t="s">
        <v>734</v>
      </c>
      <c r="B172" s="18">
        <v>15</v>
      </c>
      <c r="C172" s="18">
        <v>15</v>
      </c>
      <c r="D172" s="28">
        <v>0</v>
      </c>
      <c r="E172" s="18">
        <v>14</v>
      </c>
      <c r="F172" t="str">
        <f t="shared" si="7"/>
        <v>기사임</v>
      </c>
      <c r="G172" t="str">
        <f>IF(F172="기사임",IFERROR(IF((VLOOKUP(CONCATENATE("http://skinnonews.com",A172),'기사 리스트'!C:E,3,FALSE))&gt;='7p(1)'!$F$17,"O",""),""),"")</f>
        <v/>
      </c>
      <c r="H172" t="str">
        <f>IFERROR(IF(VLOOKUP(CONCATENATE("http://skinnonews.com"&amp;A172),'기사 리스트'!C:D,2,FALSE)="yes","yes",""),"")</f>
        <v/>
      </c>
      <c r="I172" t="str">
        <f>IFERROR(IF(G172="O",B172/(EOMONTH('7p(1)'!$F$17,0)-(VLOOKUP(CONCATENATE("http://skinnonews.com",A172),'기사 리스트'!C:E,3,FALSE))+1),""),"")</f>
        <v/>
      </c>
      <c r="J172" t="str">
        <f>IFERROR(IF(G172="O",E172/(EOMONTH('7p(1)'!$F$17,0)-(VLOOKUP(CONCATENATE("http://skinnonews.com",A172),'기사 리스트'!C:E,3,FALSE))+1),""),"")</f>
        <v/>
      </c>
      <c r="K172" t="str">
        <f t="shared" si="8"/>
        <v/>
      </c>
      <c r="L172" t="str">
        <f t="shared" si="9"/>
        <v/>
      </c>
      <c r="N172" s="83" t="str">
        <f>IFERROR(VLOOKUP("http://skinnonews.com"&amp;A172,'기사 리스트'!C:E,3,FALSE),"")</f>
        <v/>
      </c>
      <c r="S172" t="str">
        <f>IFERROR(IF(G172="O",(INDEX('기사 리스트'!B:B,MATCH("http://skinnonews.com"&amp;A172,'기사 리스트'!C:C,0))),""),"")</f>
        <v/>
      </c>
    </row>
    <row r="173" spans="1:19">
      <c r="A173" s="18" t="s">
        <v>696</v>
      </c>
      <c r="B173" s="18">
        <v>15</v>
      </c>
      <c r="C173" s="18">
        <v>15</v>
      </c>
      <c r="D173" s="28">
        <v>134.16666666666666</v>
      </c>
      <c r="E173" s="18">
        <v>14</v>
      </c>
      <c r="F173" t="str">
        <f t="shared" si="7"/>
        <v/>
      </c>
      <c r="G173" t="str">
        <f>IF(F173="기사임",IFERROR(IF((VLOOKUP(CONCATENATE("http://skinnonews.com",A173),'기사 리스트'!C:E,3,FALSE))&gt;='7p(1)'!$F$17,"O",""),""),"")</f>
        <v/>
      </c>
      <c r="H173" t="str">
        <f>IFERROR(IF(VLOOKUP(CONCATENATE("http://skinnonews.com"&amp;A173),'기사 리스트'!C:D,2,FALSE)="yes","yes",""),"")</f>
        <v/>
      </c>
      <c r="I173" t="str">
        <f>IFERROR(IF(G173="O",B173/(EOMONTH('7p(1)'!$F$17,0)-(VLOOKUP(CONCATENATE("http://skinnonews.com",A173),'기사 리스트'!C:E,3,FALSE))+1),""),"")</f>
        <v/>
      </c>
      <c r="J173" t="str">
        <f>IFERROR(IF(G173="O",E173/(EOMONTH('7p(1)'!$F$17,0)-(VLOOKUP(CONCATENATE("http://skinnonews.com",A173),'기사 리스트'!C:E,3,FALSE))+1),""),"")</f>
        <v/>
      </c>
      <c r="K173" t="str">
        <f t="shared" si="8"/>
        <v/>
      </c>
      <c r="L173" t="str">
        <f t="shared" si="9"/>
        <v/>
      </c>
      <c r="N173" s="83" t="str">
        <f>IFERROR(VLOOKUP("http://skinnonews.com"&amp;A173,'기사 리스트'!C:E,3,FALSE),"")</f>
        <v/>
      </c>
      <c r="S173" t="str">
        <f>IFERROR(IF(G173="O",(INDEX('기사 리스트'!B:B,MATCH("http://skinnonews.com"&amp;A173,'기사 리스트'!C:C,0))),""),"")</f>
        <v/>
      </c>
    </row>
    <row r="174" spans="1:19">
      <c r="A174" s="18" t="s">
        <v>762</v>
      </c>
      <c r="B174" s="18">
        <v>15</v>
      </c>
      <c r="C174" s="18">
        <v>14</v>
      </c>
      <c r="D174" s="28">
        <v>14</v>
      </c>
      <c r="E174" s="18">
        <v>14</v>
      </c>
      <c r="F174" t="str">
        <f t="shared" si="7"/>
        <v/>
      </c>
      <c r="G174" t="str">
        <f>IF(F174="기사임",IFERROR(IF((VLOOKUP(CONCATENATE("http://skinnonews.com",A174),'기사 리스트'!C:E,3,FALSE))&gt;='7p(1)'!$F$17,"O",""),""),"")</f>
        <v/>
      </c>
      <c r="H174" t="str">
        <f>IFERROR(IF(VLOOKUP(CONCATENATE("http://skinnonews.com"&amp;A174),'기사 리스트'!C:D,2,FALSE)="yes","yes",""),"")</f>
        <v/>
      </c>
      <c r="I174" t="str">
        <f>IFERROR(IF(G174="O",B174/(EOMONTH('7p(1)'!$F$17,0)-(VLOOKUP(CONCATENATE("http://skinnonews.com",A174),'기사 리스트'!C:E,3,FALSE))+1),""),"")</f>
        <v/>
      </c>
      <c r="J174" t="str">
        <f>IFERROR(IF(G174="O",E174/(EOMONTH('7p(1)'!$F$17,0)-(VLOOKUP(CONCATENATE("http://skinnonews.com",A174),'기사 리스트'!C:E,3,FALSE))+1),""),"")</f>
        <v/>
      </c>
      <c r="K174" t="str">
        <f t="shared" si="8"/>
        <v/>
      </c>
      <c r="L174" t="str">
        <f t="shared" si="9"/>
        <v/>
      </c>
      <c r="N174" s="83" t="str">
        <f>IFERROR(VLOOKUP("http://skinnonews.com"&amp;A174,'기사 리스트'!C:E,3,FALSE),"")</f>
        <v/>
      </c>
      <c r="S174" t="str">
        <f>IFERROR(IF(G174="O",(INDEX('기사 리스트'!B:B,MATCH("http://skinnonews.com"&amp;A174,'기사 리스트'!C:C,0))),""),"")</f>
        <v/>
      </c>
    </row>
    <row r="175" spans="1:19">
      <c r="A175" s="18" t="s">
        <v>579</v>
      </c>
      <c r="B175" s="18">
        <v>14</v>
      </c>
      <c r="C175" s="18">
        <v>13</v>
      </c>
      <c r="D175" s="28">
        <v>176.6</v>
      </c>
      <c r="E175" s="18">
        <v>9</v>
      </c>
      <c r="F175" t="str">
        <f t="shared" si="7"/>
        <v>기사임</v>
      </c>
      <c r="G175" t="str">
        <f>IF(F175="기사임",IFERROR(IF((VLOOKUP(CONCATENATE("http://skinnonews.com",A175),'기사 리스트'!C:E,3,FALSE))&gt;='7p(1)'!$F$17,"O",""),""),"")</f>
        <v/>
      </c>
      <c r="H175" t="str">
        <f>IFERROR(IF(VLOOKUP(CONCATENATE("http://skinnonews.com"&amp;A175),'기사 리스트'!C:D,2,FALSE)="yes","yes",""),"")</f>
        <v/>
      </c>
      <c r="I175" t="str">
        <f>IFERROR(IF(G175="O",B175/(EOMONTH('7p(1)'!$F$17,0)-(VLOOKUP(CONCATENATE("http://skinnonews.com",A175),'기사 리스트'!C:E,3,FALSE))+1),""),"")</f>
        <v/>
      </c>
      <c r="J175" t="str">
        <f>IFERROR(IF(G175="O",E175/(EOMONTH('7p(1)'!$F$17,0)-(VLOOKUP(CONCATENATE("http://skinnonews.com",A175),'기사 리스트'!C:E,3,FALSE))+1),""),"")</f>
        <v/>
      </c>
      <c r="K175" t="str">
        <f t="shared" si="8"/>
        <v/>
      </c>
      <c r="L175" t="str">
        <f t="shared" si="9"/>
        <v/>
      </c>
      <c r="N175" s="83">
        <f>IFERROR(VLOOKUP("http://skinnonews.com"&amp;A175,'기사 리스트'!C:E,3,FALSE),"")</f>
        <v>44881</v>
      </c>
      <c r="S175" t="str">
        <f>IFERROR(IF(G175="O",(INDEX('기사 리스트'!B:B,MATCH("http://skinnonews.com"&amp;A175,'기사 리스트'!C:C,0))),""),"")</f>
        <v/>
      </c>
    </row>
    <row r="176" spans="1:19">
      <c r="A176" s="18" t="s">
        <v>1105</v>
      </c>
      <c r="B176" s="18">
        <v>14</v>
      </c>
      <c r="C176" s="18">
        <v>12</v>
      </c>
      <c r="D176" s="28">
        <v>51.555555555555557</v>
      </c>
      <c r="E176" s="18">
        <v>1</v>
      </c>
      <c r="F176" t="str">
        <f t="shared" si="7"/>
        <v>기사임</v>
      </c>
      <c r="G176" t="str">
        <f>IF(F176="기사임",IFERROR(IF((VLOOKUP(CONCATENATE("http://skinnonews.com",A176),'기사 리스트'!C:E,3,FALSE))&gt;='7p(1)'!$F$17,"O",""),""),"")</f>
        <v/>
      </c>
      <c r="H176" t="str">
        <f>IFERROR(IF(VLOOKUP(CONCATENATE("http://skinnonews.com"&amp;A176),'기사 리스트'!C:D,2,FALSE)="yes","yes",""),"")</f>
        <v/>
      </c>
      <c r="I176" t="str">
        <f>IFERROR(IF(G176="O",B176/(EOMONTH('7p(1)'!$F$17,0)-(VLOOKUP(CONCATENATE("http://skinnonews.com",A176),'기사 리스트'!C:E,3,FALSE))+1),""),"")</f>
        <v/>
      </c>
      <c r="J176" t="str">
        <f>IFERROR(IF(G176="O",E176/(EOMONTH('7p(1)'!$F$17,0)-(VLOOKUP(CONCATENATE("http://skinnonews.com",A176),'기사 리스트'!C:E,3,FALSE))+1),""),"")</f>
        <v/>
      </c>
      <c r="K176" t="str">
        <f t="shared" si="8"/>
        <v/>
      </c>
      <c r="L176" t="str">
        <f t="shared" si="9"/>
        <v/>
      </c>
      <c r="N176" s="83">
        <f>IFERROR(VLOOKUP("http://skinnonews.com"&amp;A176,'기사 리스트'!C:E,3,FALSE),"")</f>
        <v>45023</v>
      </c>
      <c r="S176" t="str">
        <f>IFERROR(IF(G176="O",(INDEX('기사 리스트'!B:B,MATCH("http://skinnonews.com"&amp;A176,'기사 리스트'!C:C,0))),""),"")</f>
        <v/>
      </c>
    </row>
    <row r="177" spans="1:19">
      <c r="A177" s="18" t="s">
        <v>1613</v>
      </c>
      <c r="B177" s="18">
        <v>14</v>
      </c>
      <c r="C177" s="18">
        <v>2</v>
      </c>
      <c r="D177" s="28">
        <v>57.214285714285715</v>
      </c>
      <c r="E177" s="18">
        <v>1</v>
      </c>
      <c r="F177" t="str">
        <f t="shared" si="7"/>
        <v/>
      </c>
      <c r="G177" t="str">
        <f>IF(F177="기사임",IFERROR(IF((VLOOKUP(CONCATENATE("http://skinnonews.com",A177),'기사 리스트'!C:E,3,FALSE))&gt;='7p(1)'!$F$17,"O",""),""),"")</f>
        <v/>
      </c>
      <c r="H177" t="str">
        <f>IFERROR(IF(VLOOKUP(CONCATENATE("http://skinnonews.com"&amp;A177),'기사 리스트'!C:D,2,FALSE)="yes","yes",""),"")</f>
        <v/>
      </c>
      <c r="I177" t="str">
        <f>IFERROR(IF(G177="O",B177/(EOMONTH('7p(1)'!$F$17,0)-(VLOOKUP(CONCATENATE("http://skinnonews.com",A177),'기사 리스트'!C:E,3,FALSE))+1),""),"")</f>
        <v/>
      </c>
      <c r="J177" t="str">
        <f>IFERROR(IF(G177="O",E177/(EOMONTH('7p(1)'!$F$17,0)-(VLOOKUP(CONCATENATE("http://skinnonews.com",A177),'기사 리스트'!C:E,3,FALSE))+1),""),"")</f>
        <v/>
      </c>
      <c r="K177" t="str">
        <f t="shared" si="8"/>
        <v/>
      </c>
      <c r="L177" t="str">
        <f t="shared" si="9"/>
        <v/>
      </c>
      <c r="N177" s="83" t="str">
        <f>IFERROR(VLOOKUP("http://skinnonews.com"&amp;A177,'기사 리스트'!C:E,3,FALSE),"")</f>
        <v/>
      </c>
      <c r="S177" t="str">
        <f>IFERROR(IF(G177="O",(INDEX('기사 리스트'!B:B,MATCH("http://skinnonews.com"&amp;A177,'기사 리스트'!C:C,0))),""),"")</f>
        <v/>
      </c>
    </row>
    <row r="178" spans="1:19">
      <c r="A178" s="18" t="s">
        <v>1614</v>
      </c>
      <c r="B178" s="18">
        <v>14</v>
      </c>
      <c r="C178" s="18">
        <v>1</v>
      </c>
      <c r="D178" s="28">
        <v>97.285714285714292</v>
      </c>
      <c r="E178" s="18">
        <v>0</v>
      </c>
      <c r="F178" t="str">
        <f t="shared" si="7"/>
        <v/>
      </c>
      <c r="G178" t="str">
        <f>IF(F178="기사임",IFERROR(IF((VLOOKUP(CONCATENATE("http://skinnonews.com",A178),'기사 리스트'!C:E,3,FALSE))&gt;='7p(1)'!$F$17,"O",""),""),"")</f>
        <v/>
      </c>
      <c r="H178" t="str">
        <f>IFERROR(IF(VLOOKUP(CONCATENATE("http://skinnonews.com"&amp;A178),'기사 리스트'!C:D,2,FALSE)="yes","yes",""),"")</f>
        <v/>
      </c>
      <c r="I178" t="str">
        <f>IFERROR(IF(G178="O",B178/(EOMONTH('7p(1)'!$F$17,0)-(VLOOKUP(CONCATENATE("http://skinnonews.com",A178),'기사 리스트'!C:E,3,FALSE))+1),""),"")</f>
        <v/>
      </c>
      <c r="J178" t="str">
        <f>IFERROR(IF(G178="O",E178/(EOMONTH('7p(1)'!$F$17,0)-(VLOOKUP(CONCATENATE("http://skinnonews.com",A178),'기사 리스트'!C:E,3,FALSE))+1),""),"")</f>
        <v/>
      </c>
      <c r="K178" t="str">
        <f t="shared" si="8"/>
        <v/>
      </c>
      <c r="L178" t="str">
        <f t="shared" si="9"/>
        <v/>
      </c>
      <c r="N178" s="83" t="str">
        <f>IFERROR(VLOOKUP("http://skinnonews.com"&amp;A178,'기사 리스트'!C:E,3,FALSE),"")</f>
        <v/>
      </c>
      <c r="S178" t="str">
        <f>IFERROR(IF(G178="O",(INDEX('기사 리스트'!B:B,MATCH("http://skinnonews.com"&amp;A178,'기사 리스트'!C:C,0))),""),"")</f>
        <v/>
      </c>
    </row>
    <row r="179" spans="1:19">
      <c r="A179" s="18" t="s">
        <v>802</v>
      </c>
      <c r="B179" s="18">
        <v>14</v>
      </c>
      <c r="C179" s="18">
        <v>13</v>
      </c>
      <c r="D179" s="28">
        <v>69.5</v>
      </c>
      <c r="E179" s="18">
        <v>12</v>
      </c>
      <c r="F179" t="str">
        <f t="shared" si="7"/>
        <v>기사임</v>
      </c>
      <c r="G179" t="str">
        <f>IF(F179="기사임",IFERROR(IF((VLOOKUP(CONCATENATE("http://skinnonews.com",A179),'기사 리스트'!C:E,3,FALSE))&gt;='7p(1)'!$F$17,"O",""),""),"")</f>
        <v/>
      </c>
      <c r="H179" t="str">
        <f>IFERROR(IF(VLOOKUP(CONCATENATE("http://skinnonews.com"&amp;A179),'기사 리스트'!C:D,2,FALSE)="yes","yes",""),"")</f>
        <v/>
      </c>
      <c r="I179" t="str">
        <f>IFERROR(IF(G179="O",B179/(EOMONTH('7p(1)'!$F$17,0)-(VLOOKUP(CONCATENATE("http://skinnonews.com",A179),'기사 리스트'!C:E,3,FALSE))+1),""),"")</f>
        <v/>
      </c>
      <c r="J179" t="str">
        <f>IFERROR(IF(G179="O",E179/(EOMONTH('7p(1)'!$F$17,0)-(VLOOKUP(CONCATENATE("http://skinnonews.com",A179),'기사 리스트'!C:E,3,FALSE))+1),""),"")</f>
        <v/>
      </c>
      <c r="K179" t="str">
        <f t="shared" si="8"/>
        <v/>
      </c>
      <c r="L179" t="str">
        <f t="shared" si="9"/>
        <v/>
      </c>
      <c r="N179" s="83" t="str">
        <f>IFERROR(VLOOKUP("http://skinnonews.com"&amp;A179,'기사 리스트'!C:E,3,FALSE),"")</f>
        <v/>
      </c>
      <c r="S179" t="str">
        <f>IFERROR(IF(G179="O",(INDEX('기사 리스트'!B:B,MATCH("http://skinnonews.com"&amp;A179,'기사 리스트'!C:C,0))),""),"")</f>
        <v/>
      </c>
    </row>
    <row r="180" spans="1:19">
      <c r="A180" s="18" t="s">
        <v>825</v>
      </c>
      <c r="B180" s="18">
        <v>14</v>
      </c>
      <c r="C180" s="18">
        <v>13</v>
      </c>
      <c r="D180" s="28">
        <v>61</v>
      </c>
      <c r="E180" s="18">
        <v>10</v>
      </c>
      <c r="F180" t="str">
        <f t="shared" si="7"/>
        <v>기사임</v>
      </c>
      <c r="G180" t="str">
        <f>IF(F180="기사임",IFERROR(IF((VLOOKUP(CONCATENATE("http://skinnonews.com",A180),'기사 리스트'!C:E,3,FALSE))&gt;='7p(1)'!$F$17,"O",""),""),"")</f>
        <v/>
      </c>
      <c r="H180" t="str">
        <f>IFERROR(IF(VLOOKUP(CONCATENATE("http://skinnonews.com"&amp;A180),'기사 리스트'!C:D,2,FALSE)="yes","yes",""),"")</f>
        <v/>
      </c>
      <c r="I180" t="str">
        <f>IFERROR(IF(G180="O",B180/(EOMONTH('7p(1)'!$F$17,0)-(VLOOKUP(CONCATENATE("http://skinnonews.com",A180),'기사 리스트'!C:E,3,FALSE))+1),""),"")</f>
        <v/>
      </c>
      <c r="J180" t="str">
        <f>IFERROR(IF(G180="O",E180/(EOMONTH('7p(1)'!$F$17,0)-(VLOOKUP(CONCATENATE("http://skinnonews.com",A180),'기사 리스트'!C:E,3,FALSE))+1),""),"")</f>
        <v/>
      </c>
      <c r="K180" t="str">
        <f t="shared" si="8"/>
        <v/>
      </c>
      <c r="L180" t="str">
        <f t="shared" si="9"/>
        <v/>
      </c>
      <c r="N180" s="83" t="str">
        <f>IFERROR(VLOOKUP("http://skinnonews.com"&amp;A180,'기사 리스트'!C:E,3,FALSE),"")</f>
        <v/>
      </c>
      <c r="S180" t="str">
        <f>IFERROR(IF(G180="O",(INDEX('기사 리스트'!B:B,MATCH("http://skinnonews.com"&amp;A180,'기사 리스트'!C:C,0))),""),"")</f>
        <v/>
      </c>
    </row>
    <row r="181" spans="1:19">
      <c r="A181" s="18" t="s">
        <v>771</v>
      </c>
      <c r="B181" s="18">
        <v>14</v>
      </c>
      <c r="C181" s="18">
        <v>13</v>
      </c>
      <c r="D181" s="28">
        <v>165</v>
      </c>
      <c r="E181" s="18">
        <v>10</v>
      </c>
      <c r="F181" t="str">
        <f t="shared" si="7"/>
        <v>기사임</v>
      </c>
      <c r="G181" t="str">
        <f>IF(F181="기사임",IFERROR(IF((VLOOKUP(CONCATENATE("http://skinnonews.com",A181),'기사 리스트'!C:E,3,FALSE))&gt;='7p(1)'!$F$17,"O",""),""),"")</f>
        <v/>
      </c>
      <c r="H181" t="str">
        <f>IFERROR(IF(VLOOKUP(CONCATENATE("http://skinnonews.com"&amp;A181),'기사 리스트'!C:D,2,FALSE)="yes","yes",""),"")</f>
        <v/>
      </c>
      <c r="I181" t="str">
        <f>IFERROR(IF(G181="O",B181/(EOMONTH('7p(1)'!$F$17,0)-(VLOOKUP(CONCATENATE("http://skinnonews.com",A181),'기사 리스트'!C:E,3,FALSE))+1),""),"")</f>
        <v/>
      </c>
      <c r="J181" t="str">
        <f>IFERROR(IF(G181="O",E181/(EOMONTH('7p(1)'!$F$17,0)-(VLOOKUP(CONCATENATE("http://skinnonews.com",A181),'기사 리스트'!C:E,3,FALSE))+1),""),"")</f>
        <v/>
      </c>
      <c r="K181" t="str">
        <f t="shared" si="8"/>
        <v/>
      </c>
      <c r="L181" t="str">
        <f t="shared" si="9"/>
        <v/>
      </c>
      <c r="N181" s="83" t="str">
        <f>IFERROR(VLOOKUP("http://skinnonews.com"&amp;A181,'기사 리스트'!C:E,3,FALSE),"")</f>
        <v/>
      </c>
      <c r="S181" t="str">
        <f>IFERROR(IF(G181="O",(INDEX('기사 리스트'!B:B,MATCH("http://skinnonews.com"&amp;A181,'기사 리스트'!C:C,0))),""),"")</f>
        <v/>
      </c>
    </row>
    <row r="182" spans="1:19">
      <c r="A182" s="18" t="s">
        <v>539</v>
      </c>
      <c r="B182" s="18">
        <v>14</v>
      </c>
      <c r="C182" s="18">
        <v>12</v>
      </c>
      <c r="D182" s="28">
        <v>24.75</v>
      </c>
      <c r="E182" s="18">
        <v>2</v>
      </c>
      <c r="F182" t="str">
        <f t="shared" si="7"/>
        <v>기사임</v>
      </c>
      <c r="G182" t="str">
        <f>IF(F182="기사임",IFERROR(IF((VLOOKUP(CONCATENATE("http://skinnonews.com",A182),'기사 리스트'!C:E,3,FALSE))&gt;='7p(1)'!$F$17,"O",""),""),"")</f>
        <v/>
      </c>
      <c r="H182" t="str">
        <f>IFERROR(IF(VLOOKUP(CONCATENATE("http://skinnonews.com"&amp;A182),'기사 리스트'!C:D,2,FALSE)="yes","yes",""),"")</f>
        <v/>
      </c>
      <c r="I182" t="str">
        <f>IFERROR(IF(G182="O",B182/(EOMONTH('7p(1)'!$F$17,0)-(VLOOKUP(CONCATENATE("http://skinnonews.com",A182),'기사 리스트'!C:E,3,FALSE))+1),""),"")</f>
        <v/>
      </c>
      <c r="J182" t="str">
        <f>IFERROR(IF(G182="O",E182/(EOMONTH('7p(1)'!$F$17,0)-(VLOOKUP(CONCATENATE("http://skinnonews.com",A182),'기사 리스트'!C:E,3,FALSE))+1),""),"")</f>
        <v/>
      </c>
      <c r="K182" t="str">
        <f t="shared" si="8"/>
        <v/>
      </c>
      <c r="L182" t="str">
        <f t="shared" si="9"/>
        <v/>
      </c>
      <c r="N182" s="83">
        <f>IFERROR(VLOOKUP("http://skinnonews.com"&amp;A182,'기사 리스트'!C:E,3,FALSE),"")</f>
        <v>44588</v>
      </c>
      <c r="S182" t="str">
        <f>IFERROR(IF(G182="O",(INDEX('기사 리스트'!B:B,MATCH("http://skinnonews.com"&amp;A182,'기사 리스트'!C:C,0))),""),"")</f>
        <v/>
      </c>
    </row>
    <row r="183" spans="1:19">
      <c r="A183" s="18" t="s">
        <v>569</v>
      </c>
      <c r="B183" s="18">
        <v>14</v>
      </c>
      <c r="C183" s="18">
        <v>13</v>
      </c>
      <c r="D183" s="28">
        <v>217</v>
      </c>
      <c r="E183" s="18">
        <v>11</v>
      </c>
      <c r="F183" t="str">
        <f t="shared" si="7"/>
        <v>기사임</v>
      </c>
      <c r="G183" t="str">
        <f>IF(F183="기사임",IFERROR(IF((VLOOKUP(CONCATENATE("http://skinnonews.com",A183),'기사 리스트'!C:E,3,FALSE))&gt;='7p(1)'!$F$17,"O",""),""),"")</f>
        <v/>
      </c>
      <c r="H183" t="str">
        <f>IFERROR(IF(VLOOKUP(CONCATENATE("http://skinnonews.com"&amp;A183),'기사 리스트'!C:D,2,FALSE)="yes","yes",""),"")</f>
        <v/>
      </c>
      <c r="I183" t="str">
        <f>IFERROR(IF(G183="O",B183/(EOMONTH('7p(1)'!$F$17,0)-(VLOOKUP(CONCATENATE("http://skinnonews.com",A183),'기사 리스트'!C:E,3,FALSE))+1),""),"")</f>
        <v/>
      </c>
      <c r="J183" t="str">
        <f>IFERROR(IF(G183="O",E183/(EOMONTH('7p(1)'!$F$17,0)-(VLOOKUP(CONCATENATE("http://skinnonews.com",A183),'기사 리스트'!C:E,3,FALSE))+1),""),"")</f>
        <v/>
      </c>
      <c r="K183" t="str">
        <f t="shared" si="8"/>
        <v/>
      </c>
      <c r="L183" t="str">
        <f t="shared" si="9"/>
        <v/>
      </c>
      <c r="N183" s="83">
        <f>IFERROR(VLOOKUP("http://skinnonews.com"&amp;A183,'기사 리스트'!C:E,3,FALSE),"")</f>
        <v>44637</v>
      </c>
      <c r="S183" t="str">
        <f>IFERROR(IF(G183="O",(INDEX('기사 리스트'!B:B,MATCH("http://skinnonews.com"&amp;A183,'기사 리스트'!C:C,0))),""),"")</f>
        <v/>
      </c>
    </row>
    <row r="184" spans="1:19">
      <c r="A184" s="18" t="s">
        <v>600</v>
      </c>
      <c r="B184" s="18">
        <v>14</v>
      </c>
      <c r="C184" s="18">
        <v>14</v>
      </c>
      <c r="D184" s="28">
        <v>0</v>
      </c>
      <c r="E184" s="18">
        <v>12</v>
      </c>
      <c r="F184" t="str">
        <f t="shared" si="7"/>
        <v>기사임</v>
      </c>
      <c r="G184" t="str">
        <f>IF(F184="기사임",IFERROR(IF((VLOOKUP(CONCATENATE("http://skinnonews.com",A184),'기사 리스트'!C:E,3,FALSE))&gt;='7p(1)'!$F$17,"O",""),""),"")</f>
        <v/>
      </c>
      <c r="H184" t="str">
        <f>IFERROR(IF(VLOOKUP(CONCATENATE("http://skinnonews.com"&amp;A184),'기사 리스트'!C:D,2,FALSE)="yes","yes",""),"")</f>
        <v/>
      </c>
      <c r="I184" t="str">
        <f>IFERROR(IF(G184="O",B184/(EOMONTH('7p(1)'!$F$17,0)-(VLOOKUP(CONCATENATE("http://skinnonews.com",A184),'기사 리스트'!C:E,3,FALSE))+1),""),"")</f>
        <v/>
      </c>
      <c r="J184" t="str">
        <f>IFERROR(IF(G184="O",E184/(EOMONTH('7p(1)'!$F$17,0)-(VLOOKUP(CONCATENATE("http://skinnonews.com",A184),'기사 리스트'!C:E,3,FALSE))+1),""),"")</f>
        <v/>
      </c>
      <c r="K184" t="str">
        <f t="shared" si="8"/>
        <v/>
      </c>
      <c r="L184" t="str">
        <f t="shared" si="9"/>
        <v/>
      </c>
      <c r="N184" s="83" t="str">
        <f>IFERROR(VLOOKUP("http://skinnonews.com"&amp;A184,'기사 리스트'!C:E,3,FALSE),"")</f>
        <v/>
      </c>
      <c r="S184" t="str">
        <f>IFERROR(IF(G184="O",(INDEX('기사 리스트'!B:B,MATCH("http://skinnonews.com"&amp;A184,'기사 리스트'!C:C,0))),""),"")</f>
        <v/>
      </c>
    </row>
    <row r="185" spans="1:19">
      <c r="A185" s="18" t="s">
        <v>623</v>
      </c>
      <c r="B185" s="18">
        <v>14</v>
      </c>
      <c r="C185" s="18">
        <v>9</v>
      </c>
      <c r="D185" s="28">
        <v>72.5</v>
      </c>
      <c r="E185" s="18">
        <v>3</v>
      </c>
      <c r="F185" t="str">
        <f t="shared" si="7"/>
        <v>기사임</v>
      </c>
      <c r="G185" t="str">
        <f>IF(F185="기사임",IFERROR(IF((VLOOKUP(CONCATENATE("http://skinnonews.com",A185),'기사 리스트'!C:E,3,FALSE))&gt;='7p(1)'!$F$17,"O",""),""),"")</f>
        <v/>
      </c>
      <c r="H185" t="str">
        <f>IFERROR(IF(VLOOKUP(CONCATENATE("http://skinnonews.com"&amp;A185),'기사 리스트'!C:D,2,FALSE)="yes","yes",""),"")</f>
        <v/>
      </c>
      <c r="I185" t="str">
        <f>IFERROR(IF(G185="O",B185/(EOMONTH('7p(1)'!$F$17,0)-(VLOOKUP(CONCATENATE("http://skinnonews.com",A185),'기사 리스트'!C:E,3,FALSE))+1),""),"")</f>
        <v/>
      </c>
      <c r="J185" t="str">
        <f>IFERROR(IF(G185="O",E185/(EOMONTH('7p(1)'!$F$17,0)-(VLOOKUP(CONCATENATE("http://skinnonews.com",A185),'기사 리스트'!C:E,3,FALSE))+1),""),"")</f>
        <v/>
      </c>
      <c r="K185" t="str">
        <f t="shared" si="8"/>
        <v/>
      </c>
      <c r="L185" t="str">
        <f t="shared" si="9"/>
        <v/>
      </c>
      <c r="N185" s="83">
        <f>IFERROR(VLOOKUP("http://skinnonews.com"&amp;A185,'기사 리스트'!C:E,3,FALSE),"")</f>
        <v>44680</v>
      </c>
      <c r="S185" t="str">
        <f>IFERROR(IF(G185="O",(INDEX('기사 리스트'!B:B,MATCH("http://skinnonews.com"&amp;A185,'기사 리스트'!C:C,0))),""),"")</f>
        <v/>
      </c>
    </row>
    <row r="186" spans="1:19">
      <c r="A186" s="18" t="s">
        <v>984</v>
      </c>
      <c r="B186" s="18">
        <v>14</v>
      </c>
      <c r="C186" s="18">
        <v>10</v>
      </c>
      <c r="D186" s="28">
        <v>9</v>
      </c>
      <c r="E186" s="18">
        <v>9</v>
      </c>
      <c r="F186" t="str">
        <f t="shared" si="7"/>
        <v/>
      </c>
      <c r="G186" t="str">
        <f>IF(F186="기사임",IFERROR(IF((VLOOKUP(CONCATENATE("http://skinnonews.com",A186),'기사 리스트'!C:E,3,FALSE))&gt;='7p(1)'!$F$17,"O",""),""),"")</f>
        <v/>
      </c>
      <c r="H186" t="str">
        <f>IFERROR(IF(VLOOKUP(CONCATENATE("http://skinnonews.com"&amp;A186),'기사 리스트'!C:D,2,FALSE)="yes","yes",""),"")</f>
        <v/>
      </c>
      <c r="I186" t="str">
        <f>IFERROR(IF(G186="O",B186/(EOMONTH('7p(1)'!$F$17,0)-(VLOOKUP(CONCATENATE("http://skinnonews.com",A186),'기사 리스트'!C:E,3,FALSE))+1),""),"")</f>
        <v/>
      </c>
      <c r="J186" t="str">
        <f>IFERROR(IF(G186="O",E186/(EOMONTH('7p(1)'!$F$17,0)-(VLOOKUP(CONCATENATE("http://skinnonews.com",A186),'기사 리스트'!C:E,3,FALSE))+1),""),"")</f>
        <v/>
      </c>
      <c r="K186" t="str">
        <f t="shared" si="8"/>
        <v/>
      </c>
      <c r="L186" t="str">
        <f t="shared" si="9"/>
        <v/>
      </c>
      <c r="N186" s="83" t="str">
        <f>IFERROR(VLOOKUP("http://skinnonews.com"&amp;A186,'기사 리스트'!C:E,3,FALSE),"")</f>
        <v/>
      </c>
      <c r="S186" t="str">
        <f>IFERROR(IF(G186="O",(INDEX('기사 리스트'!B:B,MATCH("http://skinnonews.com"&amp;A186,'기사 리스트'!C:C,0))),""),"")</f>
        <v/>
      </c>
    </row>
    <row r="187" spans="1:19">
      <c r="A187" s="18" t="s">
        <v>550</v>
      </c>
      <c r="B187" s="18">
        <v>13</v>
      </c>
      <c r="C187" s="18">
        <v>11</v>
      </c>
      <c r="D187" s="28">
        <v>129</v>
      </c>
      <c r="E187" s="18">
        <v>5</v>
      </c>
      <c r="F187" t="str">
        <f t="shared" si="7"/>
        <v>기사임</v>
      </c>
      <c r="G187" t="str">
        <f>IF(F187="기사임",IFERROR(IF((VLOOKUP(CONCATENATE("http://skinnonews.com",A187),'기사 리스트'!C:E,3,FALSE))&gt;='7p(1)'!$F$17,"O",""),""),"")</f>
        <v/>
      </c>
      <c r="H187" t="str">
        <f>IFERROR(IF(VLOOKUP(CONCATENATE("http://skinnonews.com"&amp;A187),'기사 리스트'!C:D,2,FALSE)="yes","yes",""),"")</f>
        <v/>
      </c>
      <c r="I187" t="str">
        <f>IFERROR(IF(G187="O",B187/(EOMONTH('7p(1)'!$F$17,0)-(VLOOKUP(CONCATENATE("http://skinnonews.com",A187),'기사 리스트'!C:E,3,FALSE))+1),""),"")</f>
        <v/>
      </c>
      <c r="J187" t="str">
        <f>IFERROR(IF(G187="O",E187/(EOMONTH('7p(1)'!$F$17,0)-(VLOOKUP(CONCATENATE("http://skinnonews.com",A187),'기사 리스트'!C:E,3,FALSE))+1),""),"")</f>
        <v/>
      </c>
      <c r="K187" t="str">
        <f t="shared" si="8"/>
        <v/>
      </c>
      <c r="L187" t="str">
        <f t="shared" si="9"/>
        <v/>
      </c>
      <c r="N187" s="83">
        <f>IFERROR(VLOOKUP("http://skinnonews.com"&amp;A187,'기사 리스트'!C:E,3,FALSE),"")</f>
        <v>44771</v>
      </c>
      <c r="S187" t="str">
        <f>IFERROR(IF(G187="O",(INDEX('기사 리스트'!B:B,MATCH("http://skinnonews.com"&amp;A187,'기사 리스트'!C:C,0))),""),"")</f>
        <v/>
      </c>
    </row>
    <row r="188" spans="1:19">
      <c r="A188" s="18" t="s">
        <v>1615</v>
      </c>
      <c r="B188" s="18">
        <v>13</v>
      </c>
      <c r="C188" s="18">
        <v>1</v>
      </c>
      <c r="D188" s="28">
        <v>32.307692307692307</v>
      </c>
      <c r="E188" s="18">
        <v>0</v>
      </c>
      <c r="F188" t="str">
        <f t="shared" si="7"/>
        <v/>
      </c>
      <c r="G188" t="str">
        <f>IF(F188="기사임",IFERROR(IF((VLOOKUP(CONCATENATE("http://skinnonews.com",A188),'기사 리스트'!C:E,3,FALSE))&gt;='7p(1)'!$F$17,"O",""),""),"")</f>
        <v/>
      </c>
      <c r="H188" t="str">
        <f>IFERROR(IF(VLOOKUP(CONCATENATE("http://skinnonews.com"&amp;A188),'기사 리스트'!C:D,2,FALSE)="yes","yes",""),"")</f>
        <v/>
      </c>
      <c r="I188" t="str">
        <f>IFERROR(IF(G188="O",B188/(EOMONTH('7p(1)'!$F$17,0)-(VLOOKUP(CONCATENATE("http://skinnonews.com",A188),'기사 리스트'!C:E,3,FALSE))+1),""),"")</f>
        <v/>
      </c>
      <c r="J188" t="str">
        <f>IFERROR(IF(G188="O",E188/(EOMONTH('7p(1)'!$F$17,0)-(VLOOKUP(CONCATENATE("http://skinnonews.com",A188),'기사 리스트'!C:E,3,FALSE))+1),""),"")</f>
        <v/>
      </c>
      <c r="K188" t="str">
        <f t="shared" si="8"/>
        <v/>
      </c>
      <c r="L188" t="str">
        <f t="shared" si="9"/>
        <v/>
      </c>
      <c r="N188" s="83" t="str">
        <f>IFERROR(VLOOKUP("http://skinnonews.com"&amp;A188,'기사 리스트'!C:E,3,FALSE),"")</f>
        <v/>
      </c>
      <c r="S188" t="str">
        <f>IFERROR(IF(G188="O",(INDEX('기사 리스트'!B:B,MATCH("http://skinnonews.com"&amp;A188,'기사 리스트'!C:C,0))),""),"")</f>
        <v/>
      </c>
    </row>
    <row r="189" spans="1:19">
      <c r="A189" s="18" t="s">
        <v>1248</v>
      </c>
      <c r="B189" s="18">
        <v>13</v>
      </c>
      <c r="C189" s="18">
        <v>13</v>
      </c>
      <c r="D189" s="28">
        <v>191.5</v>
      </c>
      <c r="E189" s="18">
        <v>2</v>
      </c>
      <c r="F189" t="str">
        <f t="shared" si="7"/>
        <v>기사임</v>
      </c>
      <c r="G189" t="str">
        <f>IF(F189="기사임",IFERROR(IF((VLOOKUP(CONCATENATE("http://skinnonews.com",A189),'기사 리스트'!C:E,3,FALSE))&gt;='7p(1)'!$F$17,"O",""),""),"")</f>
        <v/>
      </c>
      <c r="H189" t="str">
        <f>IFERROR(IF(VLOOKUP(CONCATENATE("http://skinnonews.com"&amp;A189),'기사 리스트'!C:D,2,FALSE)="yes","yes",""),"")</f>
        <v/>
      </c>
      <c r="I189" t="str">
        <f>IFERROR(IF(G189="O",B189/(EOMONTH('7p(1)'!$F$17,0)-(VLOOKUP(CONCATENATE("http://skinnonews.com",A189),'기사 리스트'!C:E,3,FALSE))+1),""),"")</f>
        <v/>
      </c>
      <c r="J189" t="str">
        <f>IFERROR(IF(G189="O",E189/(EOMONTH('7p(1)'!$F$17,0)-(VLOOKUP(CONCATENATE("http://skinnonews.com",A189),'기사 리스트'!C:E,3,FALSE))+1),""),"")</f>
        <v/>
      </c>
      <c r="K189" t="str">
        <f t="shared" si="8"/>
        <v/>
      </c>
      <c r="L189" t="str">
        <f t="shared" si="9"/>
        <v/>
      </c>
      <c r="N189" s="83">
        <f>IFERROR(VLOOKUP("http://skinnonews.com"&amp;A189,'기사 리스트'!C:E,3,FALSE),"")</f>
        <v>45069</v>
      </c>
      <c r="S189" t="str">
        <f>IFERROR(IF(G189="O",(INDEX('기사 리스트'!B:B,MATCH("http://skinnonews.com"&amp;A189,'기사 리스트'!C:C,0))),""),"")</f>
        <v/>
      </c>
    </row>
    <row r="190" spans="1:19">
      <c r="A190" s="18" t="s">
        <v>1616</v>
      </c>
      <c r="B190" s="18">
        <v>13</v>
      </c>
      <c r="C190" s="18">
        <v>2</v>
      </c>
      <c r="D190" s="28">
        <v>141.33333333333334</v>
      </c>
      <c r="E190" s="18">
        <v>2</v>
      </c>
      <c r="F190" t="str">
        <f t="shared" si="7"/>
        <v/>
      </c>
      <c r="G190" t="str">
        <f>IF(F190="기사임",IFERROR(IF((VLOOKUP(CONCATENATE("http://skinnonews.com",A190),'기사 리스트'!C:E,3,FALSE))&gt;='7p(1)'!$F$17,"O",""),""),"")</f>
        <v/>
      </c>
      <c r="H190" t="str">
        <f>IFERROR(IF(VLOOKUP(CONCATENATE("http://skinnonews.com"&amp;A190),'기사 리스트'!C:D,2,FALSE)="yes","yes",""),"")</f>
        <v/>
      </c>
      <c r="I190" t="str">
        <f>IFERROR(IF(G190="O",B190/(EOMONTH('7p(1)'!$F$17,0)-(VLOOKUP(CONCATENATE("http://skinnonews.com",A190),'기사 리스트'!C:E,3,FALSE))+1),""),"")</f>
        <v/>
      </c>
      <c r="J190" t="str">
        <f>IFERROR(IF(G190="O",E190/(EOMONTH('7p(1)'!$F$17,0)-(VLOOKUP(CONCATENATE("http://skinnonews.com",A190),'기사 리스트'!C:E,3,FALSE))+1),""),"")</f>
        <v/>
      </c>
      <c r="K190" t="str">
        <f t="shared" si="8"/>
        <v/>
      </c>
      <c r="L190" t="str">
        <f t="shared" si="9"/>
        <v/>
      </c>
      <c r="N190" s="83" t="str">
        <f>IFERROR(VLOOKUP("http://skinnonews.com"&amp;A190,'기사 리스트'!C:E,3,FALSE),"")</f>
        <v/>
      </c>
      <c r="S190" t="str">
        <f>IFERROR(IF(G190="O",(INDEX('기사 리스트'!B:B,MATCH("http://skinnonews.com"&amp;A190,'기사 리스트'!C:C,0))),""),"")</f>
        <v/>
      </c>
    </row>
    <row r="191" spans="1:19">
      <c r="A191" s="18" t="s">
        <v>1617</v>
      </c>
      <c r="B191" s="18">
        <v>13</v>
      </c>
      <c r="C191" s="18">
        <v>2</v>
      </c>
      <c r="D191" s="28">
        <v>111.25</v>
      </c>
      <c r="E191" s="18">
        <v>1</v>
      </c>
      <c r="F191" t="str">
        <f t="shared" si="7"/>
        <v/>
      </c>
      <c r="G191" t="str">
        <f>IF(F191="기사임",IFERROR(IF((VLOOKUP(CONCATENATE("http://skinnonews.com",A191),'기사 리스트'!C:E,3,FALSE))&gt;='7p(1)'!$F$17,"O",""),""),"")</f>
        <v/>
      </c>
      <c r="H191" t="str">
        <f>IFERROR(IF(VLOOKUP(CONCATENATE("http://skinnonews.com"&amp;A191),'기사 리스트'!C:D,2,FALSE)="yes","yes",""),"")</f>
        <v/>
      </c>
      <c r="I191" t="str">
        <f>IFERROR(IF(G191="O",B191/(EOMONTH('7p(1)'!$F$17,0)-(VLOOKUP(CONCATENATE("http://skinnonews.com",A191),'기사 리스트'!C:E,3,FALSE))+1),""),"")</f>
        <v/>
      </c>
      <c r="J191" t="str">
        <f>IFERROR(IF(G191="O",E191/(EOMONTH('7p(1)'!$F$17,0)-(VLOOKUP(CONCATENATE("http://skinnonews.com",A191),'기사 리스트'!C:E,3,FALSE))+1),""),"")</f>
        <v/>
      </c>
      <c r="K191" t="str">
        <f t="shared" si="8"/>
        <v/>
      </c>
      <c r="L191" t="str">
        <f t="shared" si="9"/>
        <v/>
      </c>
      <c r="N191" s="83" t="str">
        <f>IFERROR(VLOOKUP("http://skinnonews.com"&amp;A191,'기사 리스트'!C:E,3,FALSE),"")</f>
        <v/>
      </c>
      <c r="S191" t="str">
        <f>IFERROR(IF(G191="O",(INDEX('기사 리스트'!B:B,MATCH("http://skinnonews.com"&amp;A191,'기사 리스트'!C:C,0))),""),"")</f>
        <v/>
      </c>
    </row>
    <row r="192" spans="1:19">
      <c r="A192" s="18" t="s">
        <v>1618</v>
      </c>
      <c r="B192" s="18">
        <v>13</v>
      </c>
      <c r="C192" s="18">
        <v>2</v>
      </c>
      <c r="D192" s="28">
        <v>275.33333333333331</v>
      </c>
      <c r="E192" s="18">
        <v>0</v>
      </c>
      <c r="F192" t="str">
        <f t="shared" si="7"/>
        <v/>
      </c>
      <c r="G192" t="str">
        <f>IF(F192="기사임",IFERROR(IF((VLOOKUP(CONCATENATE("http://skinnonews.com",A192),'기사 리스트'!C:E,3,FALSE))&gt;='7p(1)'!$F$17,"O",""),""),"")</f>
        <v/>
      </c>
      <c r="H192" t="str">
        <f>IFERROR(IF(VLOOKUP(CONCATENATE("http://skinnonews.com"&amp;A192),'기사 리스트'!C:D,2,FALSE)="yes","yes",""),"")</f>
        <v/>
      </c>
      <c r="I192" t="str">
        <f>IFERROR(IF(G192="O",B192/(EOMONTH('7p(1)'!$F$17,0)-(VLOOKUP(CONCATENATE("http://skinnonews.com",A192),'기사 리스트'!C:E,3,FALSE))+1),""),"")</f>
        <v/>
      </c>
      <c r="J192" t="str">
        <f>IFERROR(IF(G192="O",E192/(EOMONTH('7p(1)'!$F$17,0)-(VLOOKUP(CONCATENATE("http://skinnonews.com",A192),'기사 리스트'!C:E,3,FALSE))+1),""),"")</f>
        <v/>
      </c>
      <c r="K192" t="str">
        <f t="shared" si="8"/>
        <v/>
      </c>
      <c r="L192" t="str">
        <f t="shared" si="9"/>
        <v/>
      </c>
      <c r="N192" s="83" t="str">
        <f>IFERROR(VLOOKUP("http://skinnonews.com"&amp;A192,'기사 리스트'!C:E,3,FALSE),"")</f>
        <v/>
      </c>
      <c r="S192" t="str">
        <f>IFERROR(IF(G192="O",(INDEX('기사 리스트'!B:B,MATCH("http://skinnonews.com"&amp;A192,'기사 리스트'!C:C,0))),""),"")</f>
        <v/>
      </c>
    </row>
    <row r="193" spans="1:19">
      <c r="A193" s="18" t="s">
        <v>1619</v>
      </c>
      <c r="B193" s="18">
        <v>13</v>
      </c>
      <c r="C193" s="18">
        <v>2</v>
      </c>
      <c r="D193" s="28">
        <v>228.08333333333334</v>
      </c>
      <c r="E193" s="18">
        <v>0</v>
      </c>
      <c r="F193" t="str">
        <f t="shared" si="7"/>
        <v/>
      </c>
      <c r="G193" t="str">
        <f>IF(F193="기사임",IFERROR(IF((VLOOKUP(CONCATENATE("http://skinnonews.com",A193),'기사 리스트'!C:E,3,FALSE))&gt;='7p(1)'!$F$17,"O",""),""),"")</f>
        <v/>
      </c>
      <c r="H193" t="str">
        <f>IFERROR(IF(VLOOKUP(CONCATENATE("http://skinnonews.com"&amp;A193),'기사 리스트'!C:D,2,FALSE)="yes","yes",""),"")</f>
        <v/>
      </c>
      <c r="I193" t="str">
        <f>IFERROR(IF(G193="O",B193/(EOMONTH('7p(1)'!$F$17,0)-(VLOOKUP(CONCATENATE("http://skinnonews.com",A193),'기사 리스트'!C:E,3,FALSE))+1),""),"")</f>
        <v/>
      </c>
      <c r="J193" t="str">
        <f>IFERROR(IF(G193="O",E193/(EOMONTH('7p(1)'!$F$17,0)-(VLOOKUP(CONCATENATE("http://skinnonews.com",A193),'기사 리스트'!C:E,3,FALSE))+1),""),"")</f>
        <v/>
      </c>
      <c r="K193" t="str">
        <f t="shared" si="8"/>
        <v/>
      </c>
      <c r="L193" t="str">
        <f t="shared" si="9"/>
        <v/>
      </c>
      <c r="N193" s="83" t="str">
        <f>IFERROR(VLOOKUP("http://skinnonews.com"&amp;A193,'기사 리스트'!C:E,3,FALSE),"")</f>
        <v/>
      </c>
      <c r="S193" t="str">
        <f>IFERROR(IF(G193="O",(INDEX('기사 리스트'!B:B,MATCH("http://skinnonews.com"&amp;A193,'기사 리스트'!C:C,0))),""),"")</f>
        <v/>
      </c>
    </row>
    <row r="194" spans="1:19">
      <c r="A194" s="18" t="s">
        <v>641</v>
      </c>
      <c r="B194" s="18">
        <v>13</v>
      </c>
      <c r="C194" s="18">
        <v>9</v>
      </c>
      <c r="D194" s="28">
        <v>21.4</v>
      </c>
      <c r="E194" s="18">
        <v>9</v>
      </c>
      <c r="F194" t="str">
        <f t="shared" ref="F194:F257" si="10">IF(AND(LEFT(A194,17)="/global/archives/",ISNUMBER(_xlfn.NUMBERVALUE(MID(A194,18,1))),ISERROR(FIND("ckattempt",A194)),ISERROR(FIND("preview",A194))),"기사임","")</f>
        <v>기사임</v>
      </c>
      <c r="G194" t="str">
        <f>IF(F194="기사임",IFERROR(IF((VLOOKUP(CONCATENATE("http://skinnonews.com",A194),'기사 리스트'!C:E,3,FALSE))&gt;='7p(1)'!$F$17,"O",""),""),"")</f>
        <v/>
      </c>
      <c r="H194" t="str">
        <f>IFERROR(IF(VLOOKUP(CONCATENATE("http://skinnonews.com"&amp;A194),'기사 리스트'!C:D,2,FALSE)="yes","yes",""),"")</f>
        <v/>
      </c>
      <c r="I194" t="str">
        <f>IFERROR(IF(G194="O",B194/(EOMONTH('7p(1)'!$F$17,0)-(VLOOKUP(CONCATENATE("http://skinnonews.com",A194),'기사 리스트'!C:E,3,FALSE))+1),""),"")</f>
        <v/>
      </c>
      <c r="J194" t="str">
        <f>IFERROR(IF(G194="O",E194/(EOMONTH('7p(1)'!$F$17,0)-(VLOOKUP(CONCATENATE("http://skinnonews.com",A194),'기사 리스트'!C:E,3,FALSE))+1),""),"")</f>
        <v/>
      </c>
      <c r="K194" t="str">
        <f t="shared" si="8"/>
        <v/>
      </c>
      <c r="L194" t="str">
        <f t="shared" si="9"/>
        <v/>
      </c>
      <c r="N194" s="83" t="str">
        <f>IFERROR(VLOOKUP("http://skinnonews.com"&amp;A194,'기사 리스트'!C:E,3,FALSE),"")</f>
        <v/>
      </c>
      <c r="S194" t="str">
        <f>IFERROR(IF(G194="O",(INDEX('기사 리스트'!B:B,MATCH("http://skinnonews.com"&amp;A194,'기사 리스트'!C:C,0))),""),"")</f>
        <v/>
      </c>
    </row>
    <row r="195" spans="1:19">
      <c r="A195" s="18" t="s">
        <v>1620</v>
      </c>
      <c r="B195" s="18">
        <v>13</v>
      </c>
      <c r="C195" s="18">
        <v>11</v>
      </c>
      <c r="D195" s="28">
        <v>161</v>
      </c>
      <c r="E195" s="18">
        <v>9</v>
      </c>
      <c r="F195" t="str">
        <f t="shared" si="10"/>
        <v>기사임</v>
      </c>
      <c r="G195" t="str">
        <f>IF(F195="기사임",IFERROR(IF((VLOOKUP(CONCATENATE("http://skinnonews.com",A195),'기사 리스트'!C:E,3,FALSE))&gt;='7p(1)'!$F$17,"O",""),""),"")</f>
        <v/>
      </c>
      <c r="H195" t="str">
        <f>IFERROR(IF(VLOOKUP(CONCATENATE("http://skinnonews.com"&amp;A195),'기사 리스트'!C:D,2,FALSE)="yes","yes",""),"")</f>
        <v/>
      </c>
      <c r="I195" t="str">
        <f>IFERROR(IF(G195="O",B195/(EOMONTH('7p(1)'!$F$17,0)-(VLOOKUP(CONCATENATE("http://skinnonews.com",A195),'기사 리스트'!C:E,3,FALSE))+1),""),"")</f>
        <v/>
      </c>
      <c r="J195" t="str">
        <f>IFERROR(IF(G195="O",E195/(EOMONTH('7p(1)'!$F$17,0)-(VLOOKUP(CONCATENATE("http://skinnonews.com",A195),'기사 리스트'!C:E,3,FALSE))+1),""),"")</f>
        <v/>
      </c>
      <c r="K195" t="str">
        <f t="shared" si="8"/>
        <v/>
      </c>
      <c r="L195" t="str">
        <f t="shared" si="9"/>
        <v/>
      </c>
      <c r="N195" s="83" t="str">
        <f>IFERROR(VLOOKUP("http://skinnonews.com"&amp;A195,'기사 리스트'!C:E,3,FALSE),"")</f>
        <v/>
      </c>
      <c r="S195" t="str">
        <f>IFERROR(IF(G195="O",(INDEX('기사 리스트'!B:B,MATCH("http://skinnonews.com"&amp;A195,'기사 리스트'!C:C,0))),""),"")</f>
        <v/>
      </c>
    </row>
    <row r="196" spans="1:19">
      <c r="A196" s="18" t="s">
        <v>688</v>
      </c>
      <c r="B196" s="18">
        <v>13</v>
      </c>
      <c r="C196" s="18">
        <v>13</v>
      </c>
      <c r="D196" s="28">
        <v>50</v>
      </c>
      <c r="E196" s="18">
        <v>11</v>
      </c>
      <c r="F196" t="str">
        <f t="shared" si="10"/>
        <v>기사임</v>
      </c>
      <c r="G196" t="str">
        <f>IF(F196="기사임",IFERROR(IF((VLOOKUP(CONCATENATE("http://skinnonews.com",A196),'기사 리스트'!C:E,3,FALSE))&gt;='7p(1)'!$F$17,"O",""),""),"")</f>
        <v/>
      </c>
      <c r="H196" t="str">
        <f>IFERROR(IF(VLOOKUP(CONCATENATE("http://skinnonews.com"&amp;A196),'기사 리스트'!C:D,2,FALSE)="yes","yes",""),"")</f>
        <v/>
      </c>
      <c r="I196" t="str">
        <f>IFERROR(IF(G196="O",B196/(EOMONTH('7p(1)'!$F$17,0)-(VLOOKUP(CONCATENATE("http://skinnonews.com",A196),'기사 리스트'!C:E,3,FALSE))+1),""),"")</f>
        <v/>
      </c>
      <c r="J196" t="str">
        <f>IFERROR(IF(G196="O",E196/(EOMONTH('7p(1)'!$F$17,0)-(VLOOKUP(CONCATENATE("http://skinnonews.com",A196),'기사 리스트'!C:E,3,FALSE))+1),""),"")</f>
        <v/>
      </c>
      <c r="K196" t="str">
        <f t="shared" si="8"/>
        <v/>
      </c>
      <c r="L196" t="str">
        <f t="shared" si="9"/>
        <v/>
      </c>
      <c r="N196" s="83" t="str">
        <f>IFERROR(VLOOKUP("http://skinnonews.com"&amp;A196,'기사 리스트'!C:E,3,FALSE),"")</f>
        <v/>
      </c>
      <c r="S196" t="str">
        <f>IFERROR(IF(G196="O",(INDEX('기사 리스트'!B:B,MATCH("http://skinnonews.com"&amp;A196,'기사 리스트'!C:C,0))),""),"")</f>
        <v/>
      </c>
    </row>
    <row r="197" spans="1:19">
      <c r="A197" s="18" t="s">
        <v>621</v>
      </c>
      <c r="B197" s="18">
        <v>13</v>
      </c>
      <c r="C197" s="18">
        <v>9</v>
      </c>
      <c r="D197" s="28">
        <v>131.66666666666666</v>
      </c>
      <c r="E197" s="18">
        <v>8</v>
      </c>
      <c r="F197" t="str">
        <f t="shared" si="10"/>
        <v>기사임</v>
      </c>
      <c r="G197" t="str">
        <f>IF(F197="기사임",IFERROR(IF((VLOOKUP(CONCATENATE("http://skinnonews.com",A197),'기사 리스트'!C:E,3,FALSE))&gt;='7p(1)'!$F$17,"O",""),""),"")</f>
        <v/>
      </c>
      <c r="H197" t="str">
        <f>IFERROR(IF(VLOOKUP(CONCATENATE("http://skinnonews.com"&amp;A197),'기사 리스트'!C:D,2,FALSE)="yes","yes",""),"")</f>
        <v/>
      </c>
      <c r="I197" t="str">
        <f>IFERROR(IF(G197="O",B197/(EOMONTH('7p(1)'!$F$17,0)-(VLOOKUP(CONCATENATE("http://skinnonews.com",A197),'기사 리스트'!C:E,3,FALSE))+1),""),"")</f>
        <v/>
      </c>
      <c r="J197" t="str">
        <f>IFERROR(IF(G197="O",E197/(EOMONTH('7p(1)'!$F$17,0)-(VLOOKUP(CONCATENATE("http://skinnonews.com",A197),'기사 리스트'!C:E,3,FALSE))+1),""),"")</f>
        <v/>
      </c>
      <c r="K197" t="str">
        <f t="shared" si="8"/>
        <v/>
      </c>
      <c r="L197" t="str">
        <f t="shared" si="9"/>
        <v/>
      </c>
      <c r="N197" s="83" t="str">
        <f>IFERROR(VLOOKUP("http://skinnonews.com"&amp;A197,'기사 리스트'!C:E,3,FALSE),"")</f>
        <v/>
      </c>
      <c r="S197" t="str">
        <f>IFERROR(IF(G197="O",(INDEX('기사 리스트'!B:B,MATCH("http://skinnonews.com"&amp;A197,'기사 리스트'!C:C,0))),""),"")</f>
        <v/>
      </c>
    </row>
    <row r="198" spans="1:19">
      <c r="A198" s="18" t="s">
        <v>1115</v>
      </c>
      <c r="B198" s="18">
        <v>13</v>
      </c>
      <c r="C198" s="18">
        <v>8</v>
      </c>
      <c r="D198" s="28">
        <v>81.384615384615387</v>
      </c>
      <c r="E198" s="18">
        <v>2</v>
      </c>
      <c r="F198" t="str">
        <f t="shared" si="10"/>
        <v/>
      </c>
      <c r="G198" t="str">
        <f>IF(F198="기사임",IFERROR(IF((VLOOKUP(CONCATENATE("http://skinnonews.com",A198),'기사 리스트'!C:E,3,FALSE))&gt;='7p(1)'!$F$17,"O",""),""),"")</f>
        <v/>
      </c>
      <c r="H198" t="str">
        <f>IFERROR(IF(VLOOKUP(CONCATENATE("http://skinnonews.com"&amp;A198),'기사 리스트'!C:D,2,FALSE)="yes","yes",""),"")</f>
        <v/>
      </c>
      <c r="I198" t="str">
        <f>IFERROR(IF(G198="O",B198/(EOMONTH('7p(1)'!$F$17,0)-(VLOOKUP(CONCATENATE("http://skinnonews.com",A198),'기사 리스트'!C:E,3,FALSE))+1),""),"")</f>
        <v/>
      </c>
      <c r="J198" t="str">
        <f>IFERROR(IF(G198="O",E198/(EOMONTH('7p(1)'!$F$17,0)-(VLOOKUP(CONCATENATE("http://skinnonews.com",A198),'기사 리스트'!C:E,3,FALSE))+1),""),"")</f>
        <v/>
      </c>
      <c r="K198" t="str">
        <f t="shared" ref="K198:K261" si="11">IFERROR(_xlfn.RANK.EQ(I198,I:I,0),"")</f>
        <v/>
      </c>
      <c r="L198" t="str">
        <f t="shared" ref="L198:L261" si="12">IFERROR(_xlfn.RANK.EQ(J198,J:J,0),"")</f>
        <v/>
      </c>
      <c r="N198" s="83" t="str">
        <f>IFERROR(VLOOKUP("http://skinnonews.com"&amp;A198,'기사 리스트'!C:E,3,FALSE),"")</f>
        <v/>
      </c>
      <c r="S198" t="str">
        <f>IFERROR(IF(G198="O",(INDEX('기사 리스트'!B:B,MATCH("http://skinnonews.com"&amp;A198,'기사 리스트'!C:C,0))),""),"")</f>
        <v/>
      </c>
    </row>
    <row r="199" spans="1:19">
      <c r="A199" s="18" t="s">
        <v>780</v>
      </c>
      <c r="B199" s="18">
        <v>13</v>
      </c>
      <c r="C199" s="18">
        <v>9</v>
      </c>
      <c r="D199" s="28">
        <v>13.833333333333334</v>
      </c>
      <c r="E199" s="18">
        <v>9</v>
      </c>
      <c r="F199" t="str">
        <f t="shared" si="10"/>
        <v/>
      </c>
      <c r="G199" t="str">
        <f>IF(F199="기사임",IFERROR(IF((VLOOKUP(CONCATENATE("http://skinnonews.com",A199),'기사 리스트'!C:E,3,FALSE))&gt;='7p(1)'!$F$17,"O",""),""),"")</f>
        <v/>
      </c>
      <c r="H199" t="str">
        <f>IFERROR(IF(VLOOKUP(CONCATENATE("http://skinnonews.com"&amp;A199),'기사 리스트'!C:D,2,FALSE)="yes","yes",""),"")</f>
        <v/>
      </c>
      <c r="I199" t="str">
        <f>IFERROR(IF(G199="O",B199/(EOMONTH('7p(1)'!$F$17,0)-(VLOOKUP(CONCATENATE("http://skinnonews.com",A199),'기사 리스트'!C:E,3,FALSE))+1),""),"")</f>
        <v/>
      </c>
      <c r="J199" t="str">
        <f>IFERROR(IF(G199="O",E199/(EOMONTH('7p(1)'!$F$17,0)-(VLOOKUP(CONCATENATE("http://skinnonews.com",A199),'기사 리스트'!C:E,3,FALSE))+1),""),"")</f>
        <v/>
      </c>
      <c r="K199" t="str">
        <f t="shared" si="11"/>
        <v/>
      </c>
      <c r="L199" t="str">
        <f t="shared" si="12"/>
        <v/>
      </c>
      <c r="N199" s="83" t="str">
        <f>IFERROR(VLOOKUP("http://skinnonews.com"&amp;A199,'기사 리스트'!C:E,3,FALSE),"")</f>
        <v/>
      </c>
      <c r="S199" t="str">
        <f>IFERROR(IF(G199="O",(INDEX('기사 리스트'!B:B,MATCH("http://skinnonews.com"&amp;A199,'기사 리스트'!C:C,0))),""),"")</f>
        <v/>
      </c>
    </row>
    <row r="200" spans="1:19">
      <c r="A200" s="18" t="s">
        <v>811</v>
      </c>
      <c r="B200" s="18">
        <v>13</v>
      </c>
      <c r="C200" s="18">
        <v>5</v>
      </c>
      <c r="D200" s="28">
        <v>169</v>
      </c>
      <c r="E200" s="18">
        <v>3</v>
      </c>
      <c r="F200" t="str">
        <f t="shared" si="10"/>
        <v/>
      </c>
      <c r="G200" t="str">
        <f>IF(F200="기사임",IFERROR(IF((VLOOKUP(CONCATENATE("http://skinnonews.com",A200),'기사 리스트'!C:E,3,FALSE))&gt;='7p(1)'!$F$17,"O",""),""),"")</f>
        <v/>
      </c>
      <c r="H200" t="str">
        <f>IFERROR(IF(VLOOKUP(CONCATENATE("http://skinnonews.com"&amp;A200),'기사 리스트'!C:D,2,FALSE)="yes","yes",""),"")</f>
        <v/>
      </c>
      <c r="I200" t="str">
        <f>IFERROR(IF(G200="O",B200/(EOMONTH('7p(1)'!$F$17,0)-(VLOOKUP(CONCATENATE("http://skinnonews.com",A200),'기사 리스트'!C:E,3,FALSE))+1),""),"")</f>
        <v/>
      </c>
      <c r="J200" t="str">
        <f>IFERROR(IF(G200="O",E200/(EOMONTH('7p(1)'!$F$17,0)-(VLOOKUP(CONCATENATE("http://skinnonews.com",A200),'기사 리스트'!C:E,3,FALSE))+1),""),"")</f>
        <v/>
      </c>
      <c r="K200" t="str">
        <f t="shared" si="11"/>
        <v/>
      </c>
      <c r="L200" t="str">
        <f t="shared" si="12"/>
        <v/>
      </c>
      <c r="N200" s="83" t="str">
        <f>IFERROR(VLOOKUP("http://skinnonews.com"&amp;A200,'기사 리스트'!C:E,3,FALSE),"")</f>
        <v/>
      </c>
      <c r="S200" t="str">
        <f>IFERROR(IF(G200="O",(INDEX('기사 리스트'!B:B,MATCH("http://skinnonews.com"&amp;A200,'기사 리스트'!C:C,0))),""),"")</f>
        <v/>
      </c>
    </row>
    <row r="201" spans="1:19">
      <c r="A201" s="18" t="s">
        <v>1462</v>
      </c>
      <c r="B201" s="18">
        <v>13</v>
      </c>
      <c r="C201" s="18">
        <v>7</v>
      </c>
      <c r="D201" s="28">
        <v>42.5</v>
      </c>
      <c r="E201" s="18">
        <v>6</v>
      </c>
      <c r="F201" t="str">
        <f t="shared" si="10"/>
        <v/>
      </c>
      <c r="G201" t="str">
        <f>IF(F201="기사임",IFERROR(IF((VLOOKUP(CONCATENATE("http://skinnonews.com",A201),'기사 리스트'!C:E,3,FALSE))&gt;='7p(1)'!$F$17,"O",""),""),"")</f>
        <v/>
      </c>
      <c r="H201" t="str">
        <f>IFERROR(IF(VLOOKUP(CONCATENATE("http://skinnonews.com"&amp;A201),'기사 리스트'!C:D,2,FALSE)="yes","yes",""),"")</f>
        <v/>
      </c>
      <c r="I201" t="str">
        <f>IFERROR(IF(G201="O",B201/(EOMONTH('7p(1)'!$F$17,0)-(VLOOKUP(CONCATENATE("http://skinnonews.com",A201),'기사 리스트'!C:E,3,FALSE))+1),""),"")</f>
        <v/>
      </c>
      <c r="J201" t="str">
        <f>IFERROR(IF(G201="O",E201/(EOMONTH('7p(1)'!$F$17,0)-(VLOOKUP(CONCATENATE("http://skinnonews.com",A201),'기사 리스트'!C:E,3,FALSE))+1),""),"")</f>
        <v/>
      </c>
      <c r="K201" t="str">
        <f t="shared" si="11"/>
        <v/>
      </c>
      <c r="L201" t="str">
        <f t="shared" si="12"/>
        <v/>
      </c>
      <c r="N201" s="83" t="str">
        <f>IFERROR(VLOOKUP("http://skinnonews.com"&amp;A201,'기사 리스트'!C:E,3,FALSE),"")</f>
        <v/>
      </c>
      <c r="S201" t="str">
        <f>IFERROR(IF(G201="O",(INDEX('기사 리스트'!B:B,MATCH("http://skinnonews.com"&amp;A201,'기사 리스트'!C:C,0))),""),"")</f>
        <v/>
      </c>
    </row>
    <row r="202" spans="1:19">
      <c r="A202" s="18" t="s">
        <v>647</v>
      </c>
      <c r="B202" s="18">
        <v>12</v>
      </c>
      <c r="C202" s="18">
        <v>12</v>
      </c>
      <c r="D202" s="28">
        <v>0</v>
      </c>
      <c r="E202" s="18">
        <v>12</v>
      </c>
      <c r="F202" t="str">
        <f t="shared" si="10"/>
        <v/>
      </c>
      <c r="G202" t="str">
        <f>IF(F202="기사임",IFERROR(IF((VLOOKUP(CONCATENATE("http://skinnonews.com",A202),'기사 리스트'!C:E,3,FALSE))&gt;='7p(1)'!$F$17,"O",""),""),"")</f>
        <v/>
      </c>
      <c r="H202" t="str">
        <f>IFERROR(IF(VLOOKUP(CONCATENATE("http://skinnonews.com"&amp;A202),'기사 리스트'!C:D,2,FALSE)="yes","yes",""),"")</f>
        <v/>
      </c>
      <c r="I202" t="str">
        <f>IFERROR(IF(G202="O",B202/(EOMONTH('7p(1)'!$F$17,0)-(VLOOKUP(CONCATENATE("http://skinnonews.com",A202),'기사 리스트'!C:E,3,FALSE))+1),""),"")</f>
        <v/>
      </c>
      <c r="J202" t="str">
        <f>IFERROR(IF(G202="O",E202/(EOMONTH('7p(1)'!$F$17,0)-(VLOOKUP(CONCATENATE("http://skinnonews.com",A202),'기사 리스트'!C:E,3,FALSE))+1),""),"")</f>
        <v/>
      </c>
      <c r="K202" t="str">
        <f t="shared" si="11"/>
        <v/>
      </c>
      <c r="L202" t="str">
        <f t="shared" si="12"/>
        <v/>
      </c>
      <c r="N202" s="83" t="str">
        <f>IFERROR(VLOOKUP("http://skinnonews.com"&amp;A202,'기사 리스트'!C:E,3,FALSE),"")</f>
        <v/>
      </c>
      <c r="S202" t="str">
        <f>IFERROR(IF(G202="O",(INDEX('기사 리스트'!B:B,MATCH("http://skinnonews.com"&amp;A202,'기사 리스트'!C:C,0))),""),"")</f>
        <v/>
      </c>
    </row>
    <row r="203" spans="1:19">
      <c r="A203" s="18" t="s">
        <v>567</v>
      </c>
      <c r="B203" s="18">
        <v>12</v>
      </c>
      <c r="C203" s="18">
        <v>9</v>
      </c>
      <c r="D203" s="28">
        <v>312.42857142857144</v>
      </c>
      <c r="E203" s="18">
        <v>6</v>
      </c>
      <c r="F203" t="str">
        <f t="shared" si="10"/>
        <v>기사임</v>
      </c>
      <c r="G203" t="str">
        <f>IF(F203="기사임",IFERROR(IF((VLOOKUP(CONCATENATE("http://skinnonews.com",A203),'기사 리스트'!C:E,3,FALSE))&gt;='7p(1)'!$F$17,"O",""),""),"")</f>
        <v/>
      </c>
      <c r="H203" t="str">
        <f>IFERROR(IF(VLOOKUP(CONCATENATE("http://skinnonews.com"&amp;A203),'기사 리스트'!C:D,2,FALSE)="yes","yes",""),"")</f>
        <v/>
      </c>
      <c r="I203" t="str">
        <f>IFERROR(IF(G203="O",B203/(EOMONTH('7p(1)'!$F$17,0)-(VLOOKUP(CONCATENATE("http://skinnonews.com",A203),'기사 리스트'!C:E,3,FALSE))+1),""),"")</f>
        <v/>
      </c>
      <c r="J203" t="str">
        <f>IFERROR(IF(G203="O",E203/(EOMONTH('7p(1)'!$F$17,0)-(VLOOKUP(CONCATENATE("http://skinnonews.com",A203),'기사 리스트'!C:E,3,FALSE))+1),""),"")</f>
        <v/>
      </c>
      <c r="K203" t="str">
        <f t="shared" si="11"/>
        <v/>
      </c>
      <c r="L203" t="str">
        <f t="shared" si="12"/>
        <v/>
      </c>
      <c r="N203" s="83">
        <f>IFERROR(VLOOKUP("http://skinnonews.com"&amp;A203,'기사 리스트'!C:E,3,FALSE),"")</f>
        <v>44894</v>
      </c>
      <c r="S203" t="str">
        <f>IFERROR(IF(G203="O",(INDEX('기사 리스트'!B:B,MATCH("http://skinnonews.com"&amp;A203,'기사 리스트'!C:C,0))),""),"")</f>
        <v/>
      </c>
    </row>
    <row r="204" spans="1:19">
      <c r="A204" s="18" t="s">
        <v>512</v>
      </c>
      <c r="B204" s="18">
        <v>12</v>
      </c>
      <c r="C204" s="18">
        <v>12</v>
      </c>
      <c r="D204" s="28">
        <v>87</v>
      </c>
      <c r="E204" s="18">
        <v>7</v>
      </c>
      <c r="F204" t="str">
        <f t="shared" si="10"/>
        <v>기사임</v>
      </c>
      <c r="G204" t="str">
        <f>IF(F204="기사임",IFERROR(IF((VLOOKUP(CONCATENATE("http://skinnonews.com",A204),'기사 리스트'!C:E,3,FALSE))&gt;='7p(1)'!$F$17,"O",""),""),"")</f>
        <v/>
      </c>
      <c r="H204" t="str">
        <f>IFERROR(IF(VLOOKUP(CONCATENATE("http://skinnonews.com"&amp;A204),'기사 리스트'!C:D,2,FALSE)="yes","yes",""),"")</f>
        <v/>
      </c>
      <c r="I204" t="str">
        <f>IFERROR(IF(G204="O",B204/(EOMONTH('7p(1)'!$F$17,0)-(VLOOKUP(CONCATENATE("http://skinnonews.com",A204),'기사 리스트'!C:E,3,FALSE))+1),""),"")</f>
        <v/>
      </c>
      <c r="J204" t="str">
        <f>IFERROR(IF(G204="O",E204/(EOMONTH('7p(1)'!$F$17,0)-(VLOOKUP(CONCATENATE("http://skinnonews.com",A204),'기사 리스트'!C:E,3,FALSE))+1),""),"")</f>
        <v/>
      </c>
      <c r="K204" t="str">
        <f t="shared" si="11"/>
        <v/>
      </c>
      <c r="L204" t="str">
        <f t="shared" si="12"/>
        <v/>
      </c>
      <c r="N204" s="83">
        <f>IFERROR(VLOOKUP("http://skinnonews.com"&amp;A204,'기사 리스트'!C:E,3,FALSE),"")</f>
        <v>44963</v>
      </c>
      <c r="S204" t="str">
        <f>IFERROR(IF(G204="O",(INDEX('기사 리스트'!B:B,MATCH("http://skinnonews.com"&amp;A204,'기사 리스트'!C:C,0))),""),"")</f>
        <v/>
      </c>
    </row>
    <row r="205" spans="1:19">
      <c r="A205" s="18" t="s">
        <v>1621</v>
      </c>
      <c r="B205" s="18">
        <v>12</v>
      </c>
      <c r="C205" s="18">
        <v>2</v>
      </c>
      <c r="D205" s="28">
        <v>190</v>
      </c>
      <c r="E205" s="18">
        <v>1</v>
      </c>
      <c r="F205" t="str">
        <f t="shared" si="10"/>
        <v/>
      </c>
      <c r="G205" t="str">
        <f>IF(F205="기사임",IFERROR(IF((VLOOKUP(CONCATENATE("http://skinnonews.com",A205),'기사 리스트'!C:E,3,FALSE))&gt;='7p(1)'!$F$17,"O",""),""),"")</f>
        <v/>
      </c>
      <c r="H205" t="str">
        <f>IFERROR(IF(VLOOKUP(CONCATENATE("http://skinnonews.com"&amp;A205),'기사 리스트'!C:D,2,FALSE)="yes","yes",""),"")</f>
        <v/>
      </c>
      <c r="I205" t="str">
        <f>IFERROR(IF(G205="O",B205/(EOMONTH('7p(1)'!$F$17,0)-(VLOOKUP(CONCATENATE("http://skinnonews.com",A205),'기사 리스트'!C:E,3,FALSE))+1),""),"")</f>
        <v/>
      </c>
      <c r="J205" t="str">
        <f>IFERROR(IF(G205="O",E205/(EOMONTH('7p(1)'!$F$17,0)-(VLOOKUP(CONCATENATE("http://skinnonews.com",A205),'기사 리스트'!C:E,3,FALSE))+1),""),"")</f>
        <v/>
      </c>
      <c r="K205" t="str">
        <f t="shared" si="11"/>
        <v/>
      </c>
      <c r="L205" t="str">
        <f t="shared" si="12"/>
        <v/>
      </c>
      <c r="N205" s="83" t="str">
        <f>IFERROR(VLOOKUP("http://skinnonews.com"&amp;A205,'기사 리스트'!C:E,3,FALSE),"")</f>
        <v/>
      </c>
      <c r="S205" t="str">
        <f>IFERROR(IF(G205="O",(INDEX('기사 리스트'!B:B,MATCH("http://skinnonews.com"&amp;A205,'기사 리스트'!C:C,0))),""),"")</f>
        <v/>
      </c>
    </row>
    <row r="206" spans="1:19">
      <c r="A206" s="18" t="s">
        <v>1622</v>
      </c>
      <c r="B206" s="18">
        <v>12</v>
      </c>
      <c r="C206" s="18">
        <v>2</v>
      </c>
      <c r="D206" s="28">
        <v>52.454545454545453</v>
      </c>
      <c r="E206" s="18">
        <v>1</v>
      </c>
      <c r="F206" t="str">
        <f t="shared" si="10"/>
        <v/>
      </c>
      <c r="G206" t="str">
        <f>IF(F206="기사임",IFERROR(IF((VLOOKUP(CONCATENATE("http://skinnonews.com",A206),'기사 리스트'!C:E,3,FALSE))&gt;='7p(1)'!$F$17,"O",""),""),"")</f>
        <v/>
      </c>
      <c r="H206" t="str">
        <f>IFERROR(IF(VLOOKUP(CONCATENATE("http://skinnonews.com"&amp;A206),'기사 리스트'!C:D,2,FALSE)="yes","yes",""),"")</f>
        <v/>
      </c>
      <c r="I206" t="str">
        <f>IFERROR(IF(G206="O",B206/(EOMONTH('7p(1)'!$F$17,0)-(VLOOKUP(CONCATENATE("http://skinnonews.com",A206),'기사 리스트'!C:E,3,FALSE))+1),""),"")</f>
        <v/>
      </c>
      <c r="J206" t="str">
        <f>IFERROR(IF(G206="O",E206/(EOMONTH('7p(1)'!$F$17,0)-(VLOOKUP(CONCATENATE("http://skinnonews.com",A206),'기사 리스트'!C:E,3,FALSE))+1),""),"")</f>
        <v/>
      </c>
      <c r="K206" t="str">
        <f t="shared" si="11"/>
        <v/>
      </c>
      <c r="L206" t="str">
        <f t="shared" si="12"/>
        <v/>
      </c>
      <c r="N206" s="83" t="str">
        <f>IFERROR(VLOOKUP("http://skinnonews.com"&amp;A206,'기사 리스트'!C:E,3,FALSE),"")</f>
        <v/>
      </c>
      <c r="S206" t="str">
        <f>IFERROR(IF(G206="O",(INDEX('기사 리스트'!B:B,MATCH("http://skinnonews.com"&amp;A206,'기사 리스트'!C:C,0))),""),"")</f>
        <v/>
      </c>
    </row>
    <row r="207" spans="1:19">
      <c r="A207" s="18" t="s">
        <v>582</v>
      </c>
      <c r="B207" s="18">
        <v>12</v>
      </c>
      <c r="C207" s="18">
        <v>12</v>
      </c>
      <c r="D207" s="28">
        <v>256</v>
      </c>
      <c r="E207" s="18">
        <v>10</v>
      </c>
      <c r="F207" t="str">
        <f t="shared" si="10"/>
        <v>기사임</v>
      </c>
      <c r="G207" t="str">
        <f>IF(F207="기사임",IFERROR(IF((VLOOKUP(CONCATENATE("http://skinnonews.com",A207),'기사 리스트'!C:E,3,FALSE))&gt;='7p(1)'!$F$17,"O",""),""),"")</f>
        <v/>
      </c>
      <c r="H207" t="str">
        <f>IFERROR(IF(VLOOKUP(CONCATENATE("http://skinnonews.com"&amp;A207),'기사 리스트'!C:D,2,FALSE)="yes","yes",""),"")</f>
        <v/>
      </c>
      <c r="I207" t="str">
        <f>IFERROR(IF(G207="O",B207/(EOMONTH('7p(1)'!$F$17,0)-(VLOOKUP(CONCATENATE("http://skinnonews.com",A207),'기사 리스트'!C:E,3,FALSE))+1),""),"")</f>
        <v/>
      </c>
      <c r="J207" t="str">
        <f>IFERROR(IF(G207="O",E207/(EOMONTH('7p(1)'!$F$17,0)-(VLOOKUP(CONCATENATE("http://skinnonews.com",A207),'기사 리스트'!C:E,3,FALSE))+1),""),"")</f>
        <v/>
      </c>
      <c r="K207" t="str">
        <f t="shared" si="11"/>
        <v/>
      </c>
      <c r="L207" t="str">
        <f t="shared" si="12"/>
        <v/>
      </c>
      <c r="N207" s="83" t="str">
        <f>IFERROR(VLOOKUP("http://skinnonews.com"&amp;A207,'기사 리스트'!C:E,3,FALSE),"")</f>
        <v/>
      </c>
      <c r="S207" t="str">
        <f>IFERROR(IF(G207="O",(INDEX('기사 리스트'!B:B,MATCH("http://skinnonews.com"&amp;A207,'기사 리스트'!C:C,0))),""),"")</f>
        <v/>
      </c>
    </row>
    <row r="208" spans="1:19">
      <c r="A208" s="18" t="s">
        <v>615</v>
      </c>
      <c r="B208" s="18">
        <v>12</v>
      </c>
      <c r="C208" s="18">
        <v>12</v>
      </c>
      <c r="D208" s="28">
        <v>29</v>
      </c>
      <c r="E208" s="18">
        <v>10</v>
      </c>
      <c r="F208" t="str">
        <f t="shared" si="10"/>
        <v>기사임</v>
      </c>
      <c r="G208" t="str">
        <f>IF(F208="기사임",IFERROR(IF((VLOOKUP(CONCATENATE("http://skinnonews.com",A208),'기사 리스트'!C:E,3,FALSE))&gt;='7p(1)'!$F$17,"O",""),""),"")</f>
        <v/>
      </c>
      <c r="H208" t="str">
        <f>IFERROR(IF(VLOOKUP(CONCATENATE("http://skinnonews.com"&amp;A208),'기사 리스트'!C:D,2,FALSE)="yes","yes",""),"")</f>
        <v/>
      </c>
      <c r="I208" t="str">
        <f>IFERROR(IF(G208="O",B208/(EOMONTH('7p(1)'!$F$17,0)-(VLOOKUP(CONCATENATE("http://skinnonews.com",A208),'기사 리스트'!C:E,3,FALSE))+1),""),"")</f>
        <v/>
      </c>
      <c r="J208" t="str">
        <f>IFERROR(IF(G208="O",E208/(EOMONTH('7p(1)'!$F$17,0)-(VLOOKUP(CONCATENATE("http://skinnonews.com",A208),'기사 리스트'!C:E,3,FALSE))+1),""),"")</f>
        <v/>
      </c>
      <c r="K208" t="str">
        <f t="shared" si="11"/>
        <v/>
      </c>
      <c r="L208" t="str">
        <f t="shared" si="12"/>
        <v/>
      </c>
      <c r="N208" s="83">
        <f>IFERROR(VLOOKUP("http://skinnonews.com"&amp;A208,'기사 리스트'!C:E,3,FALSE),"")</f>
        <v>44599</v>
      </c>
      <c r="S208" t="str">
        <f>IFERROR(IF(G208="O",(INDEX('기사 리스트'!B:B,MATCH("http://skinnonews.com"&amp;A208,'기사 리스트'!C:C,0))),""),"")</f>
        <v/>
      </c>
    </row>
    <row r="209" spans="1:19">
      <c r="A209" s="18" t="s">
        <v>739</v>
      </c>
      <c r="B209" s="18">
        <v>12</v>
      </c>
      <c r="C209" s="18">
        <v>10</v>
      </c>
      <c r="D209" s="28">
        <v>350.66666666666669</v>
      </c>
      <c r="E209" s="18">
        <v>6</v>
      </c>
      <c r="F209" t="str">
        <f t="shared" si="10"/>
        <v>기사임</v>
      </c>
      <c r="G209" t="str">
        <f>IF(F209="기사임",IFERROR(IF((VLOOKUP(CONCATENATE("http://skinnonews.com",A209),'기사 리스트'!C:E,3,FALSE))&gt;='7p(1)'!$F$17,"O",""),""),"")</f>
        <v/>
      </c>
      <c r="H209" t="str">
        <f>IFERROR(IF(VLOOKUP(CONCATENATE("http://skinnonews.com"&amp;A209),'기사 리스트'!C:D,2,FALSE)="yes","yes",""),"")</f>
        <v/>
      </c>
      <c r="I209" t="str">
        <f>IFERROR(IF(G209="O",B209/(EOMONTH('7p(1)'!$F$17,0)-(VLOOKUP(CONCATENATE("http://skinnonews.com",A209),'기사 리스트'!C:E,3,FALSE))+1),""),"")</f>
        <v/>
      </c>
      <c r="J209" t="str">
        <f>IFERROR(IF(G209="O",E209/(EOMONTH('7p(1)'!$F$17,0)-(VLOOKUP(CONCATENATE("http://skinnonews.com",A209),'기사 리스트'!C:E,3,FALSE))+1),""),"")</f>
        <v/>
      </c>
      <c r="K209" t="str">
        <f t="shared" si="11"/>
        <v/>
      </c>
      <c r="L209" t="str">
        <f t="shared" si="12"/>
        <v/>
      </c>
      <c r="N209" s="83">
        <f>IFERROR(VLOOKUP("http://skinnonews.com"&amp;A209,'기사 리스트'!C:E,3,FALSE),"")</f>
        <v>44643</v>
      </c>
      <c r="S209" t="str">
        <f>IFERROR(IF(G209="O",(INDEX('기사 리스트'!B:B,MATCH("http://skinnonews.com"&amp;A209,'기사 리스트'!C:C,0))),""),"")</f>
        <v/>
      </c>
    </row>
    <row r="210" spans="1:19">
      <c r="A210" s="18" t="s">
        <v>759</v>
      </c>
      <c r="B210" s="18">
        <v>12</v>
      </c>
      <c r="C210" s="18">
        <v>10</v>
      </c>
      <c r="D210" s="28">
        <v>62.7</v>
      </c>
      <c r="E210" s="18">
        <v>2</v>
      </c>
      <c r="F210" t="str">
        <f t="shared" si="10"/>
        <v/>
      </c>
      <c r="G210" t="str">
        <f>IF(F210="기사임",IFERROR(IF((VLOOKUP(CONCATENATE("http://skinnonews.com",A210),'기사 리스트'!C:E,3,FALSE))&gt;='7p(1)'!$F$17,"O",""),""),"")</f>
        <v/>
      </c>
      <c r="H210" t="str">
        <f>IFERROR(IF(VLOOKUP(CONCATENATE("http://skinnonews.com"&amp;A210),'기사 리스트'!C:D,2,FALSE)="yes","yes",""),"")</f>
        <v/>
      </c>
      <c r="I210" t="str">
        <f>IFERROR(IF(G210="O",B210/(EOMONTH('7p(1)'!$F$17,0)-(VLOOKUP(CONCATENATE("http://skinnonews.com",A210),'기사 리스트'!C:E,3,FALSE))+1),""),"")</f>
        <v/>
      </c>
      <c r="J210" t="str">
        <f>IFERROR(IF(G210="O",E210/(EOMONTH('7p(1)'!$F$17,0)-(VLOOKUP(CONCATENATE("http://skinnonews.com",A210),'기사 리스트'!C:E,3,FALSE))+1),""),"")</f>
        <v/>
      </c>
      <c r="K210" t="str">
        <f t="shared" si="11"/>
        <v/>
      </c>
      <c r="L210" t="str">
        <f t="shared" si="12"/>
        <v/>
      </c>
      <c r="N210" s="83" t="str">
        <f>IFERROR(VLOOKUP("http://skinnonews.com"&amp;A210,'기사 리스트'!C:E,3,FALSE),"")</f>
        <v/>
      </c>
      <c r="S210" t="str">
        <f>IFERROR(IF(G210="O",(INDEX('기사 리스트'!B:B,MATCH("http://skinnonews.com"&amp;A210,'기사 리스트'!C:C,0))),""),"")</f>
        <v/>
      </c>
    </row>
    <row r="211" spans="1:19">
      <c r="A211" s="18" t="s">
        <v>670</v>
      </c>
      <c r="B211" s="18">
        <v>12</v>
      </c>
      <c r="C211" s="18">
        <v>8</v>
      </c>
      <c r="D211" s="28">
        <v>13.714285714285714</v>
      </c>
      <c r="E211" s="18">
        <v>5</v>
      </c>
      <c r="F211" t="str">
        <f t="shared" si="10"/>
        <v/>
      </c>
      <c r="G211" t="str">
        <f>IF(F211="기사임",IFERROR(IF((VLOOKUP(CONCATENATE("http://skinnonews.com",A211),'기사 리스트'!C:E,3,FALSE))&gt;='7p(1)'!$F$17,"O",""),""),"")</f>
        <v/>
      </c>
      <c r="H211" t="str">
        <f>IFERROR(IF(VLOOKUP(CONCATENATE("http://skinnonews.com"&amp;A211),'기사 리스트'!C:D,2,FALSE)="yes","yes",""),"")</f>
        <v/>
      </c>
      <c r="I211" t="str">
        <f>IFERROR(IF(G211="O",B211/(EOMONTH('7p(1)'!$F$17,0)-(VLOOKUP(CONCATENATE("http://skinnonews.com",A211),'기사 리스트'!C:E,3,FALSE))+1),""),"")</f>
        <v/>
      </c>
      <c r="J211" t="str">
        <f>IFERROR(IF(G211="O",E211/(EOMONTH('7p(1)'!$F$17,0)-(VLOOKUP(CONCATENATE("http://skinnonews.com",A211),'기사 리스트'!C:E,3,FALSE))+1),""),"")</f>
        <v/>
      </c>
      <c r="K211" t="str">
        <f t="shared" si="11"/>
        <v/>
      </c>
      <c r="L211" t="str">
        <f t="shared" si="12"/>
        <v/>
      </c>
      <c r="N211" s="83" t="str">
        <f>IFERROR(VLOOKUP("http://skinnonews.com"&amp;A211,'기사 리스트'!C:E,3,FALSE),"")</f>
        <v/>
      </c>
      <c r="S211" t="str">
        <f>IFERROR(IF(G211="O",(INDEX('기사 리스트'!B:B,MATCH("http://skinnonews.com"&amp;A211,'기사 리스트'!C:C,0))),""),"")</f>
        <v/>
      </c>
    </row>
    <row r="212" spans="1:19">
      <c r="A212" s="18" t="s">
        <v>761</v>
      </c>
      <c r="B212" s="18">
        <v>12</v>
      </c>
      <c r="C212" s="18">
        <v>10</v>
      </c>
      <c r="D212" s="28">
        <v>24.166666666666668</v>
      </c>
      <c r="E212" s="18">
        <v>7</v>
      </c>
      <c r="F212" t="str">
        <f t="shared" si="10"/>
        <v/>
      </c>
      <c r="G212" t="str">
        <f>IF(F212="기사임",IFERROR(IF((VLOOKUP(CONCATENATE("http://skinnonews.com",A212),'기사 리스트'!C:E,3,FALSE))&gt;='7p(1)'!$F$17,"O",""),""),"")</f>
        <v/>
      </c>
      <c r="H212" t="str">
        <f>IFERROR(IF(VLOOKUP(CONCATENATE("http://skinnonews.com"&amp;A212),'기사 리스트'!C:D,2,FALSE)="yes","yes",""),"")</f>
        <v/>
      </c>
      <c r="I212" t="str">
        <f>IFERROR(IF(G212="O",B212/(EOMONTH('7p(1)'!$F$17,0)-(VLOOKUP(CONCATENATE("http://skinnonews.com",A212),'기사 리스트'!C:E,3,FALSE))+1),""),"")</f>
        <v/>
      </c>
      <c r="J212" t="str">
        <f>IFERROR(IF(G212="O",E212/(EOMONTH('7p(1)'!$F$17,0)-(VLOOKUP(CONCATENATE("http://skinnonews.com",A212),'기사 리스트'!C:E,3,FALSE))+1),""),"")</f>
        <v/>
      </c>
      <c r="K212" t="str">
        <f t="shared" si="11"/>
        <v/>
      </c>
      <c r="L212" t="str">
        <f t="shared" si="12"/>
        <v/>
      </c>
      <c r="N212" s="83" t="str">
        <f>IFERROR(VLOOKUP("http://skinnonews.com"&amp;A212,'기사 리스트'!C:E,3,FALSE),"")</f>
        <v/>
      </c>
      <c r="S212" t="str">
        <f>IFERROR(IF(G212="O",(INDEX('기사 리스트'!B:B,MATCH("http://skinnonews.com"&amp;A212,'기사 리스트'!C:C,0))),""),"")</f>
        <v/>
      </c>
    </row>
    <row r="213" spans="1:19">
      <c r="A213" s="18" t="s">
        <v>978</v>
      </c>
      <c r="B213" s="18">
        <v>11</v>
      </c>
      <c r="C213" s="18">
        <v>9</v>
      </c>
      <c r="D213" s="28">
        <v>123.25</v>
      </c>
      <c r="E213" s="18">
        <v>5</v>
      </c>
      <c r="F213" t="str">
        <f t="shared" si="10"/>
        <v>기사임</v>
      </c>
      <c r="G213" t="str">
        <f>IF(F213="기사임",IFERROR(IF((VLOOKUP(CONCATENATE("http://skinnonews.com",A213),'기사 리스트'!C:E,3,FALSE))&gt;='7p(1)'!$F$17,"O",""),""),"")</f>
        <v/>
      </c>
      <c r="H213" t="str">
        <f>IFERROR(IF(VLOOKUP(CONCATENATE("http://skinnonews.com"&amp;A213),'기사 리스트'!C:D,2,FALSE)="yes","yes",""),"")</f>
        <v/>
      </c>
      <c r="I213" t="str">
        <f>IFERROR(IF(G213="O",B213/(EOMONTH('7p(1)'!$F$17,0)-(VLOOKUP(CONCATENATE("http://skinnonews.com",A213),'기사 리스트'!C:E,3,FALSE))+1),""),"")</f>
        <v/>
      </c>
      <c r="J213" t="str">
        <f>IFERROR(IF(G213="O",E213/(EOMONTH('7p(1)'!$F$17,0)-(VLOOKUP(CONCATENATE("http://skinnonews.com",A213),'기사 리스트'!C:E,3,FALSE))+1),""),"")</f>
        <v/>
      </c>
      <c r="K213" t="str">
        <f t="shared" si="11"/>
        <v/>
      </c>
      <c r="L213" t="str">
        <f t="shared" si="12"/>
        <v/>
      </c>
      <c r="N213" s="83">
        <f>IFERROR(VLOOKUP("http://skinnonews.com"&amp;A213,'기사 리스트'!C:E,3,FALSE),"")</f>
        <v>44732</v>
      </c>
      <c r="S213" t="str">
        <f>IFERROR(IF(G213="O",(INDEX('기사 리스트'!B:B,MATCH("http://skinnonews.com"&amp;A213,'기사 리스트'!C:C,0))),""),"")</f>
        <v/>
      </c>
    </row>
    <row r="214" spans="1:19">
      <c r="A214" s="18" t="s">
        <v>611</v>
      </c>
      <c r="B214" s="18">
        <v>11</v>
      </c>
      <c r="C214" s="18">
        <v>11</v>
      </c>
      <c r="D214" s="28">
        <v>215.25</v>
      </c>
      <c r="E214" s="18">
        <v>8</v>
      </c>
      <c r="F214" t="str">
        <f t="shared" si="10"/>
        <v>기사임</v>
      </c>
      <c r="G214" t="str">
        <f>IF(F214="기사임",IFERROR(IF((VLOOKUP(CONCATENATE("http://skinnonews.com",A214),'기사 리스트'!C:E,3,FALSE))&gt;='7p(1)'!$F$17,"O",""),""),"")</f>
        <v/>
      </c>
      <c r="H214" t="str">
        <f>IFERROR(IF(VLOOKUP(CONCATENATE("http://skinnonews.com"&amp;A214),'기사 리스트'!C:D,2,FALSE)="yes","yes",""),"")</f>
        <v/>
      </c>
      <c r="I214" t="str">
        <f>IFERROR(IF(G214="O",B214/(EOMONTH('7p(1)'!$F$17,0)-(VLOOKUP(CONCATENATE("http://skinnonews.com",A214),'기사 리스트'!C:E,3,FALSE))+1),""),"")</f>
        <v/>
      </c>
      <c r="J214" t="str">
        <f>IFERROR(IF(G214="O",E214/(EOMONTH('7p(1)'!$F$17,0)-(VLOOKUP(CONCATENATE("http://skinnonews.com",A214),'기사 리스트'!C:E,3,FALSE))+1),""),"")</f>
        <v/>
      </c>
      <c r="K214" t="str">
        <f t="shared" si="11"/>
        <v/>
      </c>
      <c r="L214" t="str">
        <f t="shared" si="12"/>
        <v/>
      </c>
      <c r="N214" s="83">
        <f>IFERROR(VLOOKUP("http://skinnonews.com"&amp;A214,'기사 리스트'!C:E,3,FALSE),"")</f>
        <v>44882</v>
      </c>
      <c r="S214" t="str">
        <f>IFERROR(IF(G214="O",(INDEX('기사 리스트'!B:B,MATCH("http://skinnonews.com"&amp;A214,'기사 리스트'!C:C,0))),""),"")</f>
        <v/>
      </c>
    </row>
    <row r="215" spans="1:19">
      <c r="A215" s="18" t="s">
        <v>684</v>
      </c>
      <c r="B215" s="18">
        <v>11</v>
      </c>
      <c r="C215" s="18">
        <v>10</v>
      </c>
      <c r="D215" s="28">
        <v>206.5</v>
      </c>
      <c r="E215" s="18">
        <v>0</v>
      </c>
      <c r="F215" t="str">
        <f t="shared" si="10"/>
        <v>기사임</v>
      </c>
      <c r="G215" t="str">
        <f>IF(F215="기사임",IFERROR(IF((VLOOKUP(CONCATENATE("http://skinnonews.com",A215),'기사 리스트'!C:E,3,FALSE))&gt;='7p(1)'!$F$17,"O",""),""),"")</f>
        <v/>
      </c>
      <c r="H215" t="str">
        <f>IFERROR(IF(VLOOKUP(CONCATENATE("http://skinnonews.com"&amp;A215),'기사 리스트'!C:D,2,FALSE)="yes","yes",""),"")</f>
        <v/>
      </c>
      <c r="I215" t="str">
        <f>IFERROR(IF(G215="O",B215/(EOMONTH('7p(1)'!$F$17,0)-(VLOOKUP(CONCATENATE("http://skinnonews.com",A215),'기사 리스트'!C:E,3,FALSE))+1),""),"")</f>
        <v/>
      </c>
      <c r="J215" t="str">
        <f>IFERROR(IF(G215="O",E215/(EOMONTH('7p(1)'!$F$17,0)-(VLOOKUP(CONCATENATE("http://skinnonews.com",A215),'기사 리스트'!C:E,3,FALSE))+1),""),"")</f>
        <v/>
      </c>
      <c r="K215" t="str">
        <f t="shared" si="11"/>
        <v/>
      </c>
      <c r="L215" t="str">
        <f t="shared" si="12"/>
        <v/>
      </c>
      <c r="N215" s="83" t="str">
        <f>IFERROR(VLOOKUP("http://skinnonews.com"&amp;A215,'기사 리스트'!C:E,3,FALSE),"")</f>
        <v/>
      </c>
      <c r="S215" t="str">
        <f>IFERROR(IF(G215="O",(INDEX('기사 리스트'!B:B,MATCH("http://skinnonews.com"&amp;A215,'기사 리스트'!C:C,0))),""),"")</f>
        <v/>
      </c>
    </row>
    <row r="216" spans="1:19">
      <c r="A216" s="18" t="s">
        <v>553</v>
      </c>
      <c r="B216" s="18">
        <v>11</v>
      </c>
      <c r="C216" s="18">
        <v>9</v>
      </c>
      <c r="D216" s="28">
        <v>99.5</v>
      </c>
      <c r="E216" s="18">
        <v>3</v>
      </c>
      <c r="F216" t="str">
        <f t="shared" si="10"/>
        <v>기사임</v>
      </c>
      <c r="G216" t="str">
        <f>IF(F216="기사임",IFERROR(IF((VLOOKUP(CONCATENATE("http://skinnonews.com",A216),'기사 리스트'!C:E,3,FALSE))&gt;='7p(1)'!$F$17,"O",""),""),"")</f>
        <v/>
      </c>
      <c r="H216" t="str">
        <f>IFERROR(IF(VLOOKUP(CONCATENATE("http://skinnonews.com"&amp;A216),'기사 리스트'!C:D,2,FALSE)="yes","yes",""),"")</f>
        <v/>
      </c>
      <c r="I216" t="str">
        <f>IFERROR(IF(G216="O",B216/(EOMONTH('7p(1)'!$F$17,0)-(VLOOKUP(CONCATENATE("http://skinnonews.com",A216),'기사 리스트'!C:E,3,FALSE))+1),""),"")</f>
        <v/>
      </c>
      <c r="J216" t="str">
        <f>IFERROR(IF(G216="O",E216/(EOMONTH('7p(1)'!$F$17,0)-(VLOOKUP(CONCATENATE("http://skinnonews.com",A216),'기사 리스트'!C:E,3,FALSE))+1),""),"")</f>
        <v/>
      </c>
      <c r="K216" t="str">
        <f t="shared" si="11"/>
        <v/>
      </c>
      <c r="L216" t="str">
        <f t="shared" si="12"/>
        <v/>
      </c>
      <c r="N216" s="83">
        <f>IFERROR(VLOOKUP("http://skinnonews.com"&amp;A216,'기사 리스트'!C:E,3,FALSE),"")</f>
        <v>44979</v>
      </c>
      <c r="S216" t="str">
        <f>IFERROR(IF(G216="O",(INDEX('기사 리스트'!B:B,MATCH("http://skinnonews.com"&amp;A216,'기사 리스트'!C:C,0))),""),"")</f>
        <v/>
      </c>
    </row>
    <row r="217" spans="1:19">
      <c r="A217" s="18" t="s">
        <v>974</v>
      </c>
      <c r="B217" s="18">
        <v>11</v>
      </c>
      <c r="C217" s="18">
        <v>11</v>
      </c>
      <c r="D217" s="28">
        <v>109.14285714285714</v>
      </c>
      <c r="E217" s="18">
        <v>3</v>
      </c>
      <c r="F217" t="str">
        <f t="shared" si="10"/>
        <v>기사임</v>
      </c>
      <c r="G217" t="str">
        <f>IF(F217="기사임",IFERROR(IF((VLOOKUP(CONCATENATE("http://skinnonews.com",A217),'기사 리스트'!C:E,3,FALSE))&gt;='7p(1)'!$F$17,"O",""),""),"")</f>
        <v/>
      </c>
      <c r="H217" t="str">
        <f>IFERROR(IF(VLOOKUP(CONCATENATE("http://skinnonews.com"&amp;A217),'기사 리스트'!C:D,2,FALSE)="yes","yes",""),"")</f>
        <v/>
      </c>
      <c r="I217" t="str">
        <f>IFERROR(IF(G217="O",B217/(EOMONTH('7p(1)'!$F$17,0)-(VLOOKUP(CONCATENATE("http://skinnonews.com",A217),'기사 리스트'!C:E,3,FALSE))+1),""),"")</f>
        <v/>
      </c>
      <c r="J217" t="str">
        <f>IFERROR(IF(G217="O",E217/(EOMONTH('7p(1)'!$F$17,0)-(VLOOKUP(CONCATENATE("http://skinnonews.com",A217),'기사 리스트'!C:E,3,FALSE))+1),""),"")</f>
        <v/>
      </c>
      <c r="K217" t="str">
        <f t="shared" si="11"/>
        <v/>
      </c>
      <c r="L217" t="str">
        <f t="shared" si="12"/>
        <v/>
      </c>
      <c r="N217" s="83">
        <f>IFERROR(VLOOKUP("http://skinnonews.com"&amp;A217,'기사 리스트'!C:E,3,FALSE),"")</f>
        <v>44993</v>
      </c>
      <c r="S217" t="str">
        <f>IFERROR(IF(G217="O",(INDEX('기사 리스트'!B:B,MATCH("http://skinnonews.com"&amp;A217,'기사 리스트'!C:C,0))),""),"")</f>
        <v/>
      </c>
    </row>
    <row r="218" spans="1:19">
      <c r="A218" s="18" t="s">
        <v>965</v>
      </c>
      <c r="B218" s="18">
        <v>11</v>
      </c>
      <c r="C218" s="18">
        <v>9</v>
      </c>
      <c r="D218" s="28">
        <v>287.375</v>
      </c>
      <c r="E218" s="18">
        <v>4</v>
      </c>
      <c r="F218" t="str">
        <f t="shared" si="10"/>
        <v>기사임</v>
      </c>
      <c r="G218" t="str">
        <f>IF(F218="기사임",IFERROR(IF((VLOOKUP(CONCATENATE("http://skinnonews.com",A218),'기사 리스트'!C:E,3,FALSE))&gt;='7p(1)'!$F$17,"O",""),""),"")</f>
        <v/>
      </c>
      <c r="H218" t="str">
        <f>IFERROR(IF(VLOOKUP(CONCATENATE("http://skinnonews.com"&amp;A218),'기사 리스트'!C:D,2,FALSE)="yes","yes",""),"")</f>
        <v/>
      </c>
      <c r="I218" t="str">
        <f>IFERROR(IF(G218="O",B218/(EOMONTH('7p(1)'!$F$17,0)-(VLOOKUP(CONCATENATE("http://skinnonews.com",A218),'기사 리스트'!C:E,3,FALSE))+1),""),"")</f>
        <v/>
      </c>
      <c r="J218" t="str">
        <f>IFERROR(IF(G218="O",E218/(EOMONTH('7p(1)'!$F$17,0)-(VLOOKUP(CONCATENATE("http://skinnonews.com",A218),'기사 리스트'!C:E,3,FALSE))+1),""),"")</f>
        <v/>
      </c>
      <c r="K218" t="str">
        <f t="shared" si="11"/>
        <v/>
      </c>
      <c r="L218" t="str">
        <f t="shared" si="12"/>
        <v/>
      </c>
      <c r="N218" s="83">
        <f>IFERROR(VLOOKUP("http://skinnonews.com"&amp;A218,'기사 리스트'!C:E,3,FALSE),"")</f>
        <v>45009</v>
      </c>
      <c r="S218" t="str">
        <f>IFERROR(IF(G218="O",(INDEX('기사 리스트'!B:B,MATCH("http://skinnonews.com"&amp;A218,'기사 리스트'!C:C,0))),""),"")</f>
        <v/>
      </c>
    </row>
    <row r="219" spans="1:19">
      <c r="A219" s="18" t="s">
        <v>973</v>
      </c>
      <c r="B219" s="18">
        <v>11</v>
      </c>
      <c r="C219" s="18">
        <v>10</v>
      </c>
      <c r="D219" s="28">
        <v>263.85714285714283</v>
      </c>
      <c r="E219" s="18">
        <v>2</v>
      </c>
      <c r="F219" t="str">
        <f t="shared" si="10"/>
        <v>기사임</v>
      </c>
      <c r="G219" t="str">
        <f>IF(F219="기사임",IFERROR(IF((VLOOKUP(CONCATENATE("http://skinnonews.com",A219),'기사 리스트'!C:E,3,FALSE))&gt;='7p(1)'!$F$17,"O",""),""),"")</f>
        <v/>
      </c>
      <c r="H219" t="str">
        <f>IFERROR(IF(VLOOKUP(CONCATENATE("http://skinnonews.com"&amp;A219),'기사 리스트'!C:D,2,FALSE)="yes","yes",""),"")</f>
        <v/>
      </c>
      <c r="I219" t="str">
        <f>IFERROR(IF(G219="O",B219/(EOMONTH('7p(1)'!$F$17,0)-(VLOOKUP(CONCATENATE("http://skinnonews.com",A219),'기사 리스트'!C:E,3,FALSE))+1),""),"")</f>
        <v/>
      </c>
      <c r="J219" t="str">
        <f>IFERROR(IF(G219="O",E219/(EOMONTH('7p(1)'!$F$17,0)-(VLOOKUP(CONCATENATE("http://skinnonews.com",A219),'기사 리스트'!C:E,3,FALSE))+1),""),"")</f>
        <v/>
      </c>
      <c r="K219" t="str">
        <f t="shared" si="11"/>
        <v/>
      </c>
      <c r="L219" t="str">
        <f t="shared" si="12"/>
        <v/>
      </c>
      <c r="N219" s="83">
        <f>IFERROR(VLOOKUP("http://skinnonews.com"&amp;A219,'기사 리스트'!C:E,3,FALSE),"")</f>
        <v>45015</v>
      </c>
      <c r="S219" t="str">
        <f>IFERROR(IF(G219="O",(INDEX('기사 리스트'!B:B,MATCH("http://skinnonews.com"&amp;A219,'기사 리스트'!C:C,0))),""),"")</f>
        <v/>
      </c>
    </row>
    <row r="220" spans="1:19">
      <c r="A220" s="18" t="s">
        <v>661</v>
      </c>
      <c r="B220" s="18">
        <v>11</v>
      </c>
      <c r="C220" s="18">
        <v>9</v>
      </c>
      <c r="D220" s="28">
        <v>331</v>
      </c>
      <c r="E220" s="18">
        <v>5</v>
      </c>
      <c r="F220" t="str">
        <f t="shared" si="10"/>
        <v>기사임</v>
      </c>
      <c r="G220" t="str">
        <f>IF(F220="기사임",IFERROR(IF((VLOOKUP(CONCATENATE("http://skinnonews.com",A220),'기사 리스트'!C:E,3,FALSE))&gt;='7p(1)'!$F$17,"O",""),""),"")</f>
        <v/>
      </c>
      <c r="H220" t="str">
        <f>IFERROR(IF(VLOOKUP(CONCATENATE("http://skinnonews.com"&amp;A220),'기사 리스트'!C:D,2,FALSE)="yes","yes",""),"")</f>
        <v/>
      </c>
      <c r="I220" t="str">
        <f>IFERROR(IF(G220="O",B220/(EOMONTH('7p(1)'!$F$17,0)-(VLOOKUP(CONCATENATE("http://skinnonews.com",A220),'기사 리스트'!C:E,3,FALSE))+1),""),"")</f>
        <v/>
      </c>
      <c r="J220" t="str">
        <f>IFERROR(IF(G220="O",E220/(EOMONTH('7p(1)'!$F$17,0)-(VLOOKUP(CONCATENATE("http://skinnonews.com",A220),'기사 리스트'!C:E,3,FALSE))+1),""),"")</f>
        <v/>
      </c>
      <c r="K220" t="str">
        <f t="shared" si="11"/>
        <v/>
      </c>
      <c r="L220" t="str">
        <f t="shared" si="12"/>
        <v/>
      </c>
      <c r="N220" s="83" t="str">
        <f>IFERROR(VLOOKUP("http://skinnonews.com"&amp;A220,'기사 리스트'!C:E,3,FALSE),"")</f>
        <v/>
      </c>
      <c r="S220" t="str">
        <f>IFERROR(IF(G220="O",(INDEX('기사 리스트'!B:B,MATCH("http://skinnonews.com"&amp;A220,'기사 리스트'!C:C,0))),""),"")</f>
        <v/>
      </c>
    </row>
    <row r="221" spans="1:19">
      <c r="A221" s="18" t="s">
        <v>881</v>
      </c>
      <c r="B221" s="18">
        <v>11</v>
      </c>
      <c r="C221" s="18">
        <v>9</v>
      </c>
      <c r="D221" s="28">
        <v>295.16666666666669</v>
      </c>
      <c r="E221" s="18">
        <v>4</v>
      </c>
      <c r="F221" t="str">
        <f t="shared" si="10"/>
        <v>기사임</v>
      </c>
      <c r="G221" t="str">
        <f>IF(F221="기사임",IFERROR(IF((VLOOKUP(CONCATENATE("http://skinnonews.com",A221),'기사 리스트'!C:E,3,FALSE))&gt;='7p(1)'!$F$17,"O",""),""),"")</f>
        <v/>
      </c>
      <c r="H221" t="str">
        <f>IFERROR(IF(VLOOKUP(CONCATENATE("http://skinnonews.com"&amp;A221),'기사 리스트'!C:D,2,FALSE)="yes","yes",""),"")</f>
        <v/>
      </c>
      <c r="I221" t="str">
        <f>IFERROR(IF(G221="O",B221/(EOMONTH('7p(1)'!$F$17,0)-(VLOOKUP(CONCATENATE("http://skinnonews.com",A221),'기사 리스트'!C:E,3,FALSE))+1),""),"")</f>
        <v/>
      </c>
      <c r="J221" t="str">
        <f>IFERROR(IF(G221="O",E221/(EOMONTH('7p(1)'!$F$17,0)-(VLOOKUP(CONCATENATE("http://skinnonews.com",A221),'기사 리스트'!C:E,3,FALSE))+1),""),"")</f>
        <v/>
      </c>
      <c r="K221" t="str">
        <f t="shared" si="11"/>
        <v/>
      </c>
      <c r="L221" t="str">
        <f t="shared" si="12"/>
        <v/>
      </c>
      <c r="N221" s="83" t="str">
        <f>IFERROR(VLOOKUP("http://skinnonews.com"&amp;A221,'기사 리스트'!C:E,3,FALSE),"")</f>
        <v/>
      </c>
      <c r="S221" t="str">
        <f>IFERROR(IF(G221="O",(INDEX('기사 리스트'!B:B,MATCH("http://skinnonews.com"&amp;A221,'기사 리스트'!C:C,0))),""),"")</f>
        <v/>
      </c>
    </row>
    <row r="222" spans="1:19">
      <c r="A222" s="18" t="s">
        <v>591</v>
      </c>
      <c r="B222" s="18">
        <v>11</v>
      </c>
      <c r="C222" s="18">
        <v>11</v>
      </c>
      <c r="D222" s="28">
        <v>307.125</v>
      </c>
      <c r="E222" s="18">
        <v>9</v>
      </c>
      <c r="F222" t="str">
        <f t="shared" si="10"/>
        <v>기사임</v>
      </c>
      <c r="G222" t="str">
        <f>IF(F222="기사임",IFERROR(IF((VLOOKUP(CONCATENATE("http://skinnonews.com",A222),'기사 리스트'!C:E,3,FALSE))&gt;='7p(1)'!$F$17,"O",""),""),"")</f>
        <v/>
      </c>
      <c r="H222" t="str">
        <f>IFERROR(IF(VLOOKUP(CONCATENATE("http://skinnonews.com"&amp;A222),'기사 리스트'!C:D,2,FALSE)="yes","yes",""),"")</f>
        <v/>
      </c>
      <c r="I222" t="str">
        <f>IFERROR(IF(G222="O",B222/(EOMONTH('7p(1)'!$F$17,0)-(VLOOKUP(CONCATENATE("http://skinnonews.com",A222),'기사 리스트'!C:E,3,FALSE))+1),""),"")</f>
        <v/>
      </c>
      <c r="J222" t="str">
        <f>IFERROR(IF(G222="O",E222/(EOMONTH('7p(1)'!$F$17,0)-(VLOOKUP(CONCATENATE("http://skinnonews.com",A222),'기사 리스트'!C:E,3,FALSE))+1),""),"")</f>
        <v/>
      </c>
      <c r="K222" t="str">
        <f t="shared" si="11"/>
        <v/>
      </c>
      <c r="L222" t="str">
        <f t="shared" si="12"/>
        <v/>
      </c>
      <c r="N222" s="83" t="str">
        <f>IFERROR(VLOOKUP("http://skinnonews.com"&amp;A222,'기사 리스트'!C:E,3,FALSE),"")</f>
        <v/>
      </c>
      <c r="S222" t="str">
        <f>IFERROR(IF(G222="O",(INDEX('기사 리스트'!B:B,MATCH("http://skinnonews.com"&amp;A222,'기사 리스트'!C:C,0))),""),"")</f>
        <v/>
      </c>
    </row>
    <row r="223" spans="1:19">
      <c r="A223" s="18" t="s">
        <v>1623</v>
      </c>
      <c r="B223" s="18">
        <v>11</v>
      </c>
      <c r="C223" s="18">
        <v>11</v>
      </c>
      <c r="D223" s="28">
        <v>92.5</v>
      </c>
      <c r="E223" s="18">
        <v>6</v>
      </c>
      <c r="F223" t="str">
        <f t="shared" si="10"/>
        <v>기사임</v>
      </c>
      <c r="G223" t="str">
        <f>IF(F223="기사임",IFERROR(IF((VLOOKUP(CONCATENATE("http://skinnonews.com",A223),'기사 리스트'!C:E,3,FALSE))&gt;='7p(1)'!$F$17,"O",""),""),"")</f>
        <v/>
      </c>
      <c r="H223" t="str">
        <f>IFERROR(IF(VLOOKUP(CONCATENATE("http://skinnonews.com"&amp;A223),'기사 리스트'!C:D,2,FALSE)="yes","yes",""),"")</f>
        <v/>
      </c>
      <c r="I223" t="str">
        <f>IFERROR(IF(G223="O",B223/(EOMONTH('7p(1)'!$F$17,0)-(VLOOKUP(CONCATENATE("http://skinnonews.com",A223),'기사 리스트'!C:E,3,FALSE))+1),""),"")</f>
        <v/>
      </c>
      <c r="J223" t="str">
        <f>IFERROR(IF(G223="O",E223/(EOMONTH('7p(1)'!$F$17,0)-(VLOOKUP(CONCATENATE("http://skinnonews.com",A223),'기사 리스트'!C:E,3,FALSE))+1),""),"")</f>
        <v/>
      </c>
      <c r="K223" t="str">
        <f t="shared" si="11"/>
        <v/>
      </c>
      <c r="L223" t="str">
        <f t="shared" si="12"/>
        <v/>
      </c>
      <c r="N223" s="83" t="str">
        <f>IFERROR(VLOOKUP("http://skinnonews.com"&amp;A223,'기사 리스트'!C:E,3,FALSE),"")</f>
        <v/>
      </c>
      <c r="S223" t="str">
        <f>IFERROR(IF(G223="O",(INDEX('기사 리스트'!B:B,MATCH("http://skinnonews.com"&amp;A223,'기사 리스트'!C:C,0))),""),"")</f>
        <v/>
      </c>
    </row>
    <row r="224" spans="1:19">
      <c r="A224" s="18" t="s">
        <v>643</v>
      </c>
      <c r="B224" s="18">
        <v>11</v>
      </c>
      <c r="C224" s="18">
        <v>11</v>
      </c>
      <c r="D224" s="28">
        <v>0</v>
      </c>
      <c r="E224" s="18">
        <v>11</v>
      </c>
      <c r="F224" t="str">
        <f t="shared" si="10"/>
        <v>기사임</v>
      </c>
      <c r="G224" t="str">
        <f>IF(F224="기사임",IFERROR(IF((VLOOKUP(CONCATENATE("http://skinnonews.com",A224),'기사 리스트'!C:E,3,FALSE))&gt;='7p(1)'!$F$17,"O",""),""),"")</f>
        <v/>
      </c>
      <c r="H224" t="str">
        <f>IFERROR(IF(VLOOKUP(CONCATENATE("http://skinnonews.com"&amp;A224),'기사 리스트'!C:D,2,FALSE)="yes","yes",""),"")</f>
        <v/>
      </c>
      <c r="I224" t="str">
        <f>IFERROR(IF(G224="O",B224/(EOMONTH('7p(1)'!$F$17,0)-(VLOOKUP(CONCATENATE("http://skinnonews.com",A224),'기사 리스트'!C:E,3,FALSE))+1),""),"")</f>
        <v/>
      </c>
      <c r="J224" t="str">
        <f>IFERROR(IF(G224="O",E224/(EOMONTH('7p(1)'!$F$17,0)-(VLOOKUP(CONCATENATE("http://skinnonews.com",A224),'기사 리스트'!C:E,3,FALSE))+1),""),"")</f>
        <v/>
      </c>
      <c r="K224" t="str">
        <f t="shared" si="11"/>
        <v/>
      </c>
      <c r="L224" t="str">
        <f t="shared" si="12"/>
        <v/>
      </c>
      <c r="N224" s="83" t="str">
        <f>IFERROR(VLOOKUP("http://skinnonews.com"&amp;A224,'기사 리스트'!C:E,3,FALSE),"")</f>
        <v/>
      </c>
      <c r="S224" t="str">
        <f>IFERROR(IF(G224="O",(INDEX('기사 리스트'!B:B,MATCH("http://skinnonews.com"&amp;A224,'기사 리스트'!C:C,0))),""),"")</f>
        <v/>
      </c>
    </row>
    <row r="225" spans="1:19">
      <c r="A225" s="18" t="s">
        <v>593</v>
      </c>
      <c r="B225" s="18">
        <v>11</v>
      </c>
      <c r="C225" s="18">
        <v>10</v>
      </c>
      <c r="D225" s="28">
        <v>503.5</v>
      </c>
      <c r="E225" s="18">
        <v>7</v>
      </c>
      <c r="F225" t="str">
        <f t="shared" si="10"/>
        <v>기사임</v>
      </c>
      <c r="G225" t="str">
        <f>IF(F225="기사임",IFERROR(IF((VLOOKUP(CONCATENATE("http://skinnonews.com",A225),'기사 리스트'!C:E,3,FALSE))&gt;='7p(1)'!$F$17,"O",""),""),"")</f>
        <v/>
      </c>
      <c r="H225" t="str">
        <f>IFERROR(IF(VLOOKUP(CONCATENATE("http://skinnonews.com"&amp;A225),'기사 리스트'!C:D,2,FALSE)="yes","yes",""),"")</f>
        <v/>
      </c>
      <c r="I225" t="str">
        <f>IFERROR(IF(G225="O",B225/(EOMONTH('7p(1)'!$F$17,0)-(VLOOKUP(CONCATENATE("http://skinnonews.com",A225),'기사 리스트'!C:E,3,FALSE))+1),""),"")</f>
        <v/>
      </c>
      <c r="J225" t="str">
        <f>IFERROR(IF(G225="O",E225/(EOMONTH('7p(1)'!$F$17,0)-(VLOOKUP(CONCATENATE("http://skinnonews.com",A225),'기사 리스트'!C:E,3,FALSE))+1),""),"")</f>
        <v/>
      </c>
      <c r="K225" t="str">
        <f t="shared" si="11"/>
        <v/>
      </c>
      <c r="L225" t="str">
        <f t="shared" si="12"/>
        <v/>
      </c>
      <c r="N225" s="83">
        <f>IFERROR(VLOOKUP("http://skinnonews.com"&amp;A225,'기사 리스트'!C:E,3,FALSE),"")</f>
        <v>44635</v>
      </c>
      <c r="S225" t="str">
        <f>IFERROR(IF(G225="O",(INDEX('기사 리스트'!B:B,MATCH("http://skinnonews.com"&amp;A225,'기사 리스트'!C:C,0))),""),"")</f>
        <v/>
      </c>
    </row>
    <row r="226" spans="1:19">
      <c r="A226" s="18" t="s">
        <v>862</v>
      </c>
      <c r="B226" s="18">
        <v>11</v>
      </c>
      <c r="C226" s="18">
        <v>8</v>
      </c>
      <c r="D226" s="28">
        <v>366.75</v>
      </c>
      <c r="E226" s="18">
        <v>6</v>
      </c>
      <c r="F226" t="str">
        <f t="shared" si="10"/>
        <v>기사임</v>
      </c>
      <c r="G226" t="str">
        <f>IF(F226="기사임",IFERROR(IF((VLOOKUP(CONCATENATE("http://skinnonews.com",A226),'기사 리스트'!C:E,3,FALSE))&gt;='7p(1)'!$F$17,"O",""),""),"")</f>
        <v/>
      </c>
      <c r="H226" t="str">
        <f>IFERROR(IF(VLOOKUP(CONCATENATE("http://skinnonews.com"&amp;A226),'기사 리스트'!C:D,2,FALSE)="yes","yes",""),"")</f>
        <v/>
      </c>
      <c r="I226" t="str">
        <f>IFERROR(IF(G226="O",B226/(EOMONTH('7p(1)'!$F$17,0)-(VLOOKUP(CONCATENATE("http://skinnonews.com",A226),'기사 리스트'!C:E,3,FALSE))+1),""),"")</f>
        <v/>
      </c>
      <c r="J226" t="str">
        <f>IFERROR(IF(G226="O",E226/(EOMONTH('7p(1)'!$F$17,0)-(VLOOKUP(CONCATENATE("http://skinnonews.com",A226),'기사 리스트'!C:E,3,FALSE))+1),""),"")</f>
        <v/>
      </c>
      <c r="K226" t="str">
        <f t="shared" si="11"/>
        <v/>
      </c>
      <c r="L226" t="str">
        <f t="shared" si="12"/>
        <v/>
      </c>
      <c r="N226" s="83" t="str">
        <f>IFERROR(VLOOKUP("http://skinnonews.com"&amp;A226,'기사 리스트'!C:E,3,FALSE),"")</f>
        <v/>
      </c>
      <c r="S226" t="str">
        <f>IFERROR(IF(G226="O",(INDEX('기사 리스트'!B:B,MATCH("http://skinnonews.com"&amp;A226,'기사 리스트'!C:C,0))),""),"")</f>
        <v/>
      </c>
    </row>
    <row r="227" spans="1:19">
      <c r="A227" s="18" t="s">
        <v>635</v>
      </c>
      <c r="B227" s="18">
        <v>11</v>
      </c>
      <c r="C227" s="18">
        <v>9</v>
      </c>
      <c r="D227" s="28">
        <v>32.285714285714285</v>
      </c>
      <c r="E227" s="18">
        <v>4</v>
      </c>
      <c r="F227" t="str">
        <f t="shared" si="10"/>
        <v/>
      </c>
      <c r="G227" t="str">
        <f>IF(F227="기사임",IFERROR(IF((VLOOKUP(CONCATENATE("http://skinnonews.com",A227),'기사 리스트'!C:E,3,FALSE))&gt;='7p(1)'!$F$17,"O",""),""),"")</f>
        <v/>
      </c>
      <c r="H227" t="str">
        <f>IFERROR(IF(VLOOKUP(CONCATENATE("http://skinnonews.com"&amp;A227),'기사 리스트'!C:D,2,FALSE)="yes","yes",""),"")</f>
        <v/>
      </c>
      <c r="I227" t="str">
        <f>IFERROR(IF(G227="O",B227/(EOMONTH('7p(1)'!$F$17,0)-(VLOOKUP(CONCATENATE("http://skinnonews.com",A227),'기사 리스트'!C:E,3,FALSE))+1),""),"")</f>
        <v/>
      </c>
      <c r="J227" t="str">
        <f>IFERROR(IF(G227="O",E227/(EOMONTH('7p(1)'!$F$17,0)-(VLOOKUP(CONCATENATE("http://skinnonews.com",A227),'기사 리스트'!C:E,3,FALSE))+1),""),"")</f>
        <v/>
      </c>
      <c r="K227" t="str">
        <f t="shared" si="11"/>
        <v/>
      </c>
      <c r="L227" t="str">
        <f t="shared" si="12"/>
        <v/>
      </c>
      <c r="N227" s="83" t="str">
        <f>IFERROR(VLOOKUP("http://skinnonews.com"&amp;A227,'기사 리스트'!C:E,3,FALSE),"")</f>
        <v/>
      </c>
      <c r="S227" t="str">
        <f>IFERROR(IF(G227="O",(INDEX('기사 리스트'!B:B,MATCH("http://skinnonews.com"&amp;A227,'기사 리스트'!C:C,0))),""),"")</f>
        <v/>
      </c>
    </row>
    <row r="228" spans="1:19">
      <c r="A228" s="18" t="s">
        <v>742</v>
      </c>
      <c r="B228" s="18">
        <v>11</v>
      </c>
      <c r="C228" s="18">
        <v>10</v>
      </c>
      <c r="D228" s="28">
        <v>51.4</v>
      </c>
      <c r="E228" s="18">
        <v>0</v>
      </c>
      <c r="F228" t="str">
        <f t="shared" si="10"/>
        <v/>
      </c>
      <c r="G228" t="str">
        <f>IF(F228="기사임",IFERROR(IF((VLOOKUP(CONCATENATE("http://skinnonews.com",A228),'기사 리스트'!C:E,3,FALSE))&gt;='7p(1)'!$F$17,"O",""),""),"")</f>
        <v/>
      </c>
      <c r="H228" t="str">
        <f>IFERROR(IF(VLOOKUP(CONCATENATE("http://skinnonews.com"&amp;A228),'기사 리스트'!C:D,2,FALSE)="yes","yes",""),"")</f>
        <v/>
      </c>
      <c r="I228" t="str">
        <f>IFERROR(IF(G228="O",B228/(EOMONTH('7p(1)'!$F$17,0)-(VLOOKUP(CONCATENATE("http://skinnonews.com",A228),'기사 리스트'!C:E,3,FALSE))+1),""),"")</f>
        <v/>
      </c>
      <c r="J228" t="str">
        <f>IFERROR(IF(G228="O",E228/(EOMONTH('7p(1)'!$F$17,0)-(VLOOKUP(CONCATENATE("http://skinnonews.com",A228),'기사 리스트'!C:E,3,FALSE))+1),""),"")</f>
        <v/>
      </c>
      <c r="K228" t="str">
        <f t="shared" si="11"/>
        <v/>
      </c>
      <c r="L228" t="str">
        <f t="shared" si="12"/>
        <v/>
      </c>
      <c r="N228" s="83" t="str">
        <f>IFERROR(VLOOKUP("http://skinnonews.com"&amp;A228,'기사 리스트'!C:E,3,FALSE),"")</f>
        <v/>
      </c>
      <c r="S228" t="str">
        <f>IFERROR(IF(G228="O",(INDEX('기사 리스트'!B:B,MATCH("http://skinnonews.com"&amp;A228,'기사 리스트'!C:C,0))),""),"")</f>
        <v/>
      </c>
    </row>
    <row r="229" spans="1:19">
      <c r="A229" s="18" t="s">
        <v>655</v>
      </c>
      <c r="B229" s="18">
        <v>11</v>
      </c>
      <c r="C229" s="18">
        <v>9</v>
      </c>
      <c r="D229" s="28">
        <v>11.5</v>
      </c>
      <c r="E229" s="18">
        <v>8</v>
      </c>
      <c r="F229" t="str">
        <f t="shared" si="10"/>
        <v/>
      </c>
      <c r="G229" t="str">
        <f>IF(F229="기사임",IFERROR(IF((VLOOKUP(CONCATENATE("http://skinnonews.com",A229),'기사 리스트'!C:E,3,FALSE))&gt;='7p(1)'!$F$17,"O",""),""),"")</f>
        <v/>
      </c>
      <c r="H229" t="str">
        <f>IFERROR(IF(VLOOKUP(CONCATENATE("http://skinnonews.com"&amp;A229),'기사 리스트'!C:D,2,FALSE)="yes","yes",""),"")</f>
        <v/>
      </c>
      <c r="I229" t="str">
        <f>IFERROR(IF(G229="O",B229/(EOMONTH('7p(1)'!$F$17,0)-(VLOOKUP(CONCATENATE("http://skinnonews.com",A229),'기사 리스트'!C:E,3,FALSE))+1),""),"")</f>
        <v/>
      </c>
      <c r="J229" t="str">
        <f>IFERROR(IF(G229="O",E229/(EOMONTH('7p(1)'!$F$17,0)-(VLOOKUP(CONCATENATE("http://skinnonews.com",A229),'기사 리스트'!C:E,3,FALSE))+1),""),"")</f>
        <v/>
      </c>
      <c r="K229" t="str">
        <f t="shared" si="11"/>
        <v/>
      </c>
      <c r="L229" t="str">
        <f t="shared" si="12"/>
        <v/>
      </c>
      <c r="N229" s="83" t="str">
        <f>IFERROR(VLOOKUP("http://skinnonews.com"&amp;A229,'기사 리스트'!C:E,3,FALSE),"")</f>
        <v/>
      </c>
      <c r="S229" t="str">
        <f>IFERROR(IF(G229="O",(INDEX('기사 리스트'!B:B,MATCH("http://skinnonews.com"&amp;A229,'기사 리스트'!C:C,0))),""),"")</f>
        <v/>
      </c>
    </row>
    <row r="230" spans="1:19">
      <c r="A230" s="18" t="s">
        <v>564</v>
      </c>
      <c r="B230" s="18">
        <v>10</v>
      </c>
      <c r="C230" s="18">
        <v>10</v>
      </c>
      <c r="D230" s="28">
        <v>6</v>
      </c>
      <c r="E230" s="18">
        <v>8</v>
      </c>
      <c r="F230" t="str">
        <f t="shared" si="10"/>
        <v>기사임</v>
      </c>
      <c r="G230" t="str">
        <f>IF(F230="기사임",IFERROR(IF((VLOOKUP(CONCATENATE("http://skinnonews.com",A230),'기사 리스트'!C:E,3,FALSE))&gt;='7p(1)'!$F$17,"O",""),""),"")</f>
        <v/>
      </c>
      <c r="H230" t="str">
        <f>IFERROR(IF(VLOOKUP(CONCATENATE("http://skinnonews.com"&amp;A230),'기사 리스트'!C:D,2,FALSE)="yes","yes",""),"")</f>
        <v/>
      </c>
      <c r="I230" t="str">
        <f>IFERROR(IF(G230="O",B230/(EOMONTH('7p(1)'!$F$17,0)-(VLOOKUP(CONCATENATE("http://skinnonews.com",A230),'기사 리스트'!C:E,3,FALSE))+1),""),"")</f>
        <v/>
      </c>
      <c r="J230" t="str">
        <f>IFERROR(IF(G230="O",E230/(EOMONTH('7p(1)'!$F$17,0)-(VLOOKUP(CONCATENATE("http://skinnonews.com",A230),'기사 리스트'!C:E,3,FALSE))+1),""),"")</f>
        <v/>
      </c>
      <c r="K230" t="str">
        <f t="shared" si="11"/>
        <v/>
      </c>
      <c r="L230" t="str">
        <f t="shared" si="12"/>
        <v/>
      </c>
      <c r="N230" s="83">
        <f>IFERROR(VLOOKUP("http://skinnonews.com"&amp;A230,'기사 리스트'!C:E,3,FALSE),"")</f>
        <v>44735</v>
      </c>
      <c r="S230" t="str">
        <f>IFERROR(IF(G230="O",(INDEX('기사 리스트'!B:B,MATCH("http://skinnonews.com"&amp;A230,'기사 리스트'!C:C,0))),""),"")</f>
        <v/>
      </c>
    </row>
    <row r="231" spans="1:19">
      <c r="A231" s="18" t="s">
        <v>681</v>
      </c>
      <c r="B231" s="18">
        <v>10</v>
      </c>
      <c r="C231" s="18">
        <v>10</v>
      </c>
      <c r="D231" s="28">
        <v>328</v>
      </c>
      <c r="E231" s="18">
        <v>9</v>
      </c>
      <c r="F231" t="str">
        <f t="shared" si="10"/>
        <v>기사임</v>
      </c>
      <c r="G231" t="str">
        <f>IF(F231="기사임",IFERROR(IF((VLOOKUP(CONCATENATE("http://skinnonews.com",A231),'기사 리스트'!C:E,3,FALSE))&gt;='7p(1)'!$F$17,"O",""),""),"")</f>
        <v/>
      </c>
      <c r="H231" t="str">
        <f>IFERROR(IF(VLOOKUP(CONCATENATE("http://skinnonews.com"&amp;A231),'기사 리스트'!C:D,2,FALSE)="yes","yes",""),"")</f>
        <v/>
      </c>
      <c r="I231" t="str">
        <f>IFERROR(IF(G231="O",B231/(EOMONTH('7p(1)'!$F$17,0)-(VLOOKUP(CONCATENATE("http://skinnonews.com",A231),'기사 리스트'!C:E,3,FALSE))+1),""),"")</f>
        <v/>
      </c>
      <c r="J231" t="str">
        <f>IFERROR(IF(G231="O",E231/(EOMONTH('7p(1)'!$F$17,0)-(VLOOKUP(CONCATENATE("http://skinnonews.com",A231),'기사 리스트'!C:E,3,FALSE))+1),""),"")</f>
        <v/>
      </c>
      <c r="K231" t="str">
        <f t="shared" si="11"/>
        <v/>
      </c>
      <c r="L231" t="str">
        <f t="shared" si="12"/>
        <v/>
      </c>
      <c r="N231" s="83">
        <f>IFERROR(VLOOKUP("http://skinnonews.com"&amp;A231,'기사 리스트'!C:E,3,FALSE),"")</f>
        <v>44755</v>
      </c>
      <c r="S231" t="str">
        <f>IFERROR(IF(G231="O",(INDEX('기사 리스트'!B:B,MATCH("http://skinnonews.com"&amp;A231,'기사 리스트'!C:C,0))),""),"")</f>
        <v/>
      </c>
    </row>
    <row r="232" spans="1:19">
      <c r="A232" s="18" t="s">
        <v>565</v>
      </c>
      <c r="B232" s="18">
        <v>10</v>
      </c>
      <c r="C232" s="18">
        <v>8</v>
      </c>
      <c r="D232" s="28">
        <v>88</v>
      </c>
      <c r="E232" s="18">
        <v>8</v>
      </c>
      <c r="F232" t="str">
        <f t="shared" si="10"/>
        <v>기사임</v>
      </c>
      <c r="G232" t="str">
        <f>IF(F232="기사임",IFERROR(IF((VLOOKUP(CONCATENATE("http://skinnonews.com",A232),'기사 리스트'!C:E,3,FALSE))&gt;='7p(1)'!$F$17,"O",""),""),"")</f>
        <v/>
      </c>
      <c r="H232" t="str">
        <f>IFERROR(IF(VLOOKUP(CONCATENATE("http://skinnonews.com"&amp;A232),'기사 리스트'!C:D,2,FALSE)="yes","yes",""),"")</f>
        <v/>
      </c>
      <c r="I232" t="str">
        <f>IFERROR(IF(G232="O",B232/(EOMONTH('7p(1)'!$F$17,0)-(VLOOKUP(CONCATENATE("http://skinnonews.com",A232),'기사 리스트'!C:E,3,FALSE))+1),""),"")</f>
        <v/>
      </c>
      <c r="J232" t="str">
        <f>IFERROR(IF(G232="O",E232/(EOMONTH('7p(1)'!$F$17,0)-(VLOOKUP(CONCATENATE("http://skinnonews.com",A232),'기사 리스트'!C:E,3,FALSE))+1),""),"")</f>
        <v/>
      </c>
      <c r="K232" t="str">
        <f t="shared" si="11"/>
        <v/>
      </c>
      <c r="L232" t="str">
        <f t="shared" si="12"/>
        <v/>
      </c>
      <c r="N232" s="83">
        <f>IFERROR(VLOOKUP("http://skinnonews.com"&amp;A232,'기사 리스트'!C:E,3,FALSE),"")</f>
        <v>44796</v>
      </c>
      <c r="S232" t="str">
        <f>IFERROR(IF(G232="O",(INDEX('기사 리스트'!B:B,MATCH("http://skinnonews.com"&amp;A232,'기사 리스트'!C:C,0))),""),"")</f>
        <v/>
      </c>
    </row>
    <row r="233" spans="1:19">
      <c r="A233" s="18" t="s">
        <v>578</v>
      </c>
      <c r="B233" s="18">
        <v>10</v>
      </c>
      <c r="C233" s="18">
        <v>10</v>
      </c>
      <c r="D233" s="28">
        <v>110.4</v>
      </c>
      <c r="E233" s="18">
        <v>5</v>
      </c>
      <c r="F233" t="str">
        <f t="shared" si="10"/>
        <v>기사임</v>
      </c>
      <c r="G233" t="str">
        <f>IF(F233="기사임",IFERROR(IF((VLOOKUP(CONCATENATE("http://skinnonews.com",A233),'기사 리스트'!C:E,3,FALSE))&gt;='7p(1)'!$F$17,"O",""),""),"")</f>
        <v/>
      </c>
      <c r="H233" t="str">
        <f>IFERROR(IF(VLOOKUP(CONCATENATE("http://skinnonews.com"&amp;A233),'기사 리스트'!C:D,2,FALSE)="yes","yes",""),"")</f>
        <v/>
      </c>
      <c r="I233" t="str">
        <f>IFERROR(IF(G233="O",B233/(EOMONTH('7p(1)'!$F$17,0)-(VLOOKUP(CONCATENATE("http://skinnonews.com",A233),'기사 리스트'!C:E,3,FALSE))+1),""),"")</f>
        <v/>
      </c>
      <c r="J233" t="str">
        <f>IFERROR(IF(G233="O",E233/(EOMONTH('7p(1)'!$F$17,0)-(VLOOKUP(CONCATENATE("http://skinnonews.com",A233),'기사 리스트'!C:E,3,FALSE))+1),""),"")</f>
        <v/>
      </c>
      <c r="K233" t="str">
        <f t="shared" si="11"/>
        <v/>
      </c>
      <c r="L233" t="str">
        <f t="shared" si="12"/>
        <v/>
      </c>
      <c r="N233" s="83">
        <f>IFERROR(VLOOKUP("http://skinnonews.com"&amp;A233,'기사 리스트'!C:E,3,FALSE),"")</f>
        <v>44984</v>
      </c>
      <c r="S233" t="str">
        <f>IFERROR(IF(G233="O",(INDEX('기사 리스트'!B:B,MATCH("http://skinnonews.com"&amp;A233,'기사 리스트'!C:C,0))),""),"")</f>
        <v/>
      </c>
    </row>
    <row r="234" spans="1:19">
      <c r="A234" s="18" t="s">
        <v>1244</v>
      </c>
      <c r="B234" s="18">
        <v>10</v>
      </c>
      <c r="C234" s="18">
        <v>10</v>
      </c>
      <c r="D234" s="28">
        <v>118.33333333333333</v>
      </c>
      <c r="E234" s="18">
        <v>5</v>
      </c>
      <c r="F234" t="str">
        <f t="shared" si="10"/>
        <v>기사임</v>
      </c>
      <c r="G234" t="str">
        <f>IF(F234="기사임",IFERROR(IF((VLOOKUP(CONCATENATE("http://skinnonews.com",A234),'기사 리스트'!C:E,3,FALSE))&gt;='7p(1)'!$F$17,"O",""),""),"")</f>
        <v/>
      </c>
      <c r="H234" t="str">
        <f>IFERROR(IF(VLOOKUP(CONCATENATE("http://skinnonews.com"&amp;A234),'기사 리스트'!C:D,2,FALSE)="yes","yes",""),"")</f>
        <v/>
      </c>
      <c r="I234" t="str">
        <f>IFERROR(IF(G234="O",B234/(EOMONTH('7p(1)'!$F$17,0)-(VLOOKUP(CONCATENATE("http://skinnonews.com",A234),'기사 리스트'!C:E,3,FALSE))+1),""),"")</f>
        <v/>
      </c>
      <c r="J234" t="str">
        <f>IFERROR(IF(G234="O",E234/(EOMONTH('7p(1)'!$F$17,0)-(VLOOKUP(CONCATENATE("http://skinnonews.com",A234),'기사 리스트'!C:E,3,FALSE))+1),""),"")</f>
        <v/>
      </c>
      <c r="K234" t="str">
        <f t="shared" si="11"/>
        <v/>
      </c>
      <c r="L234" t="str">
        <f t="shared" si="12"/>
        <v/>
      </c>
      <c r="N234" s="83">
        <f>IFERROR(VLOOKUP("http://skinnonews.com"&amp;A234,'기사 리스트'!C:E,3,FALSE),"")</f>
        <v>45061</v>
      </c>
      <c r="S234" t="str">
        <f>IFERROR(IF(G234="O",(INDEX('기사 리스트'!B:B,MATCH("http://skinnonews.com"&amp;A234,'기사 리스트'!C:C,0))),""),"")</f>
        <v/>
      </c>
    </row>
    <row r="235" spans="1:19">
      <c r="A235" s="18" t="s">
        <v>1624</v>
      </c>
      <c r="B235" s="18">
        <v>10</v>
      </c>
      <c r="C235" s="18">
        <v>1</v>
      </c>
      <c r="D235" s="28">
        <v>161.5</v>
      </c>
      <c r="E235" s="18">
        <v>0</v>
      </c>
      <c r="F235" t="str">
        <f t="shared" si="10"/>
        <v/>
      </c>
      <c r="G235" t="str">
        <f>IF(F235="기사임",IFERROR(IF((VLOOKUP(CONCATENATE("http://skinnonews.com",A235),'기사 리스트'!C:E,3,FALSE))&gt;='7p(1)'!$F$17,"O",""),""),"")</f>
        <v/>
      </c>
      <c r="H235" t="str">
        <f>IFERROR(IF(VLOOKUP(CONCATENATE("http://skinnonews.com"&amp;A235),'기사 리스트'!C:D,2,FALSE)="yes","yes",""),"")</f>
        <v/>
      </c>
      <c r="I235" t="str">
        <f>IFERROR(IF(G235="O",B235/(EOMONTH('7p(1)'!$F$17,0)-(VLOOKUP(CONCATENATE("http://skinnonews.com",A235),'기사 리스트'!C:E,3,FALSE))+1),""),"")</f>
        <v/>
      </c>
      <c r="J235" t="str">
        <f>IFERROR(IF(G235="O",E235/(EOMONTH('7p(1)'!$F$17,0)-(VLOOKUP(CONCATENATE("http://skinnonews.com",A235),'기사 리스트'!C:E,3,FALSE))+1),""),"")</f>
        <v/>
      </c>
      <c r="K235" t="str">
        <f t="shared" si="11"/>
        <v/>
      </c>
      <c r="L235" t="str">
        <f t="shared" si="12"/>
        <v/>
      </c>
      <c r="N235" s="83" t="str">
        <f>IFERROR(VLOOKUP("http://skinnonews.com"&amp;A235,'기사 리스트'!C:E,3,FALSE),"")</f>
        <v/>
      </c>
      <c r="S235" t="str">
        <f>IFERROR(IF(G235="O",(INDEX('기사 리스트'!B:B,MATCH("http://skinnonews.com"&amp;A235,'기사 리스트'!C:C,0))),""),"")</f>
        <v/>
      </c>
    </row>
    <row r="236" spans="1:19">
      <c r="A236" s="18" t="s">
        <v>1625</v>
      </c>
      <c r="B236" s="18">
        <v>10</v>
      </c>
      <c r="C236" s="18">
        <v>2</v>
      </c>
      <c r="D236" s="28">
        <v>312.60000000000002</v>
      </c>
      <c r="E236" s="18">
        <v>1</v>
      </c>
      <c r="F236" t="str">
        <f t="shared" si="10"/>
        <v/>
      </c>
      <c r="G236" t="str">
        <f>IF(F236="기사임",IFERROR(IF((VLOOKUP(CONCATENATE("http://skinnonews.com",A236),'기사 리스트'!C:E,3,FALSE))&gt;='7p(1)'!$F$17,"O",""),""),"")</f>
        <v/>
      </c>
      <c r="H236" t="str">
        <f>IFERROR(IF(VLOOKUP(CONCATENATE("http://skinnonews.com"&amp;A236),'기사 리스트'!C:D,2,FALSE)="yes","yes",""),"")</f>
        <v/>
      </c>
      <c r="I236" t="str">
        <f>IFERROR(IF(G236="O",B236/(EOMONTH('7p(1)'!$F$17,0)-(VLOOKUP(CONCATENATE("http://skinnonews.com",A236),'기사 리스트'!C:E,3,FALSE))+1),""),"")</f>
        <v/>
      </c>
      <c r="J236" t="str">
        <f>IFERROR(IF(G236="O",E236/(EOMONTH('7p(1)'!$F$17,0)-(VLOOKUP(CONCATENATE("http://skinnonews.com",A236),'기사 리스트'!C:E,3,FALSE))+1),""),"")</f>
        <v/>
      </c>
      <c r="K236" t="str">
        <f t="shared" si="11"/>
        <v/>
      </c>
      <c r="L236" t="str">
        <f t="shared" si="12"/>
        <v/>
      </c>
      <c r="N236" s="83" t="str">
        <f>IFERROR(VLOOKUP("http://skinnonews.com"&amp;A236,'기사 리스트'!C:E,3,FALSE),"")</f>
        <v/>
      </c>
      <c r="S236" t="str">
        <f>IFERROR(IF(G236="O",(INDEX('기사 리스트'!B:B,MATCH("http://skinnonews.com"&amp;A236,'기사 리스트'!C:C,0))),""),"")</f>
        <v/>
      </c>
    </row>
    <row r="237" spans="1:19">
      <c r="A237" s="18" t="s">
        <v>571</v>
      </c>
      <c r="B237" s="18">
        <v>10</v>
      </c>
      <c r="C237" s="18">
        <v>10</v>
      </c>
      <c r="D237" s="28">
        <v>0</v>
      </c>
      <c r="E237" s="18">
        <v>10</v>
      </c>
      <c r="F237" t="str">
        <f t="shared" si="10"/>
        <v>기사임</v>
      </c>
      <c r="G237" t="str">
        <f>IF(F237="기사임",IFERROR(IF((VLOOKUP(CONCATENATE("http://skinnonews.com",A237),'기사 리스트'!C:E,3,FALSE))&gt;='7p(1)'!$F$17,"O",""),""),"")</f>
        <v/>
      </c>
      <c r="H237" t="str">
        <f>IFERROR(IF(VLOOKUP(CONCATENATE("http://skinnonews.com"&amp;A237),'기사 리스트'!C:D,2,FALSE)="yes","yes",""),"")</f>
        <v/>
      </c>
      <c r="I237" t="str">
        <f>IFERROR(IF(G237="O",B237/(EOMONTH('7p(1)'!$F$17,0)-(VLOOKUP(CONCATENATE("http://skinnonews.com",A237),'기사 리스트'!C:E,3,FALSE))+1),""),"")</f>
        <v/>
      </c>
      <c r="J237" t="str">
        <f>IFERROR(IF(G237="O",E237/(EOMONTH('7p(1)'!$F$17,0)-(VLOOKUP(CONCATENATE("http://skinnonews.com",A237),'기사 리스트'!C:E,3,FALSE))+1),""),"")</f>
        <v/>
      </c>
      <c r="K237" t="str">
        <f t="shared" si="11"/>
        <v/>
      </c>
      <c r="L237" t="str">
        <f t="shared" si="12"/>
        <v/>
      </c>
      <c r="N237" s="83" t="str">
        <f>IFERROR(VLOOKUP("http://skinnonews.com"&amp;A237,'기사 리스트'!C:E,3,FALSE),"")</f>
        <v/>
      </c>
      <c r="S237" t="str">
        <f>IFERROR(IF(G237="O",(INDEX('기사 리스트'!B:B,MATCH("http://skinnonews.com"&amp;A237,'기사 리스트'!C:C,0))),""),"")</f>
        <v/>
      </c>
    </row>
    <row r="238" spans="1:19">
      <c r="A238" s="18" t="s">
        <v>1271</v>
      </c>
      <c r="B238" s="18">
        <v>10</v>
      </c>
      <c r="C238" s="18">
        <v>8</v>
      </c>
      <c r="D238" s="28">
        <v>718.25</v>
      </c>
      <c r="E238" s="18">
        <v>7</v>
      </c>
      <c r="F238" t="str">
        <f t="shared" si="10"/>
        <v>기사임</v>
      </c>
      <c r="G238" t="str">
        <f>IF(F238="기사임",IFERROR(IF((VLOOKUP(CONCATENATE("http://skinnonews.com",A238),'기사 리스트'!C:E,3,FALSE))&gt;='7p(1)'!$F$17,"O",""),""),"")</f>
        <v/>
      </c>
      <c r="H238" t="str">
        <f>IFERROR(IF(VLOOKUP(CONCATENATE("http://skinnonews.com"&amp;A238),'기사 리스트'!C:D,2,FALSE)="yes","yes",""),"")</f>
        <v/>
      </c>
      <c r="I238" t="str">
        <f>IFERROR(IF(G238="O",B238/(EOMONTH('7p(1)'!$F$17,0)-(VLOOKUP(CONCATENATE("http://skinnonews.com",A238),'기사 리스트'!C:E,3,FALSE))+1),""),"")</f>
        <v/>
      </c>
      <c r="J238" t="str">
        <f>IFERROR(IF(G238="O",E238/(EOMONTH('7p(1)'!$F$17,0)-(VLOOKUP(CONCATENATE("http://skinnonews.com",A238),'기사 리스트'!C:E,3,FALSE))+1),""),"")</f>
        <v/>
      </c>
      <c r="K238" t="str">
        <f t="shared" si="11"/>
        <v/>
      </c>
      <c r="L238" t="str">
        <f t="shared" si="12"/>
        <v/>
      </c>
      <c r="N238" s="83" t="str">
        <f>IFERROR(VLOOKUP("http://skinnonews.com"&amp;A238,'기사 리스트'!C:E,3,FALSE),"")</f>
        <v/>
      </c>
      <c r="S238" t="str">
        <f>IFERROR(IF(G238="O",(INDEX('기사 리스트'!B:B,MATCH("http://skinnonews.com"&amp;A238,'기사 리스트'!C:C,0))),""),"")</f>
        <v/>
      </c>
    </row>
    <row r="239" spans="1:19">
      <c r="A239" s="18" t="s">
        <v>620</v>
      </c>
      <c r="B239" s="18">
        <v>10</v>
      </c>
      <c r="C239" s="18">
        <v>9</v>
      </c>
      <c r="D239" s="28">
        <v>332</v>
      </c>
      <c r="E239" s="18">
        <v>8</v>
      </c>
      <c r="F239" t="str">
        <f t="shared" si="10"/>
        <v>기사임</v>
      </c>
      <c r="G239" t="str">
        <f>IF(F239="기사임",IFERROR(IF((VLOOKUP(CONCATENATE("http://skinnonews.com",A239),'기사 리스트'!C:E,3,FALSE))&gt;='7p(1)'!$F$17,"O",""),""),"")</f>
        <v/>
      </c>
      <c r="H239" t="str">
        <f>IFERROR(IF(VLOOKUP(CONCATENATE("http://skinnonews.com"&amp;A239),'기사 리스트'!C:D,2,FALSE)="yes","yes",""),"")</f>
        <v/>
      </c>
      <c r="I239" t="str">
        <f>IFERROR(IF(G239="O",B239/(EOMONTH('7p(1)'!$F$17,0)-(VLOOKUP(CONCATENATE("http://skinnonews.com",A239),'기사 리스트'!C:E,3,FALSE))+1),""),"")</f>
        <v/>
      </c>
      <c r="J239" t="str">
        <f>IFERROR(IF(G239="O",E239/(EOMONTH('7p(1)'!$F$17,0)-(VLOOKUP(CONCATENATE("http://skinnonews.com",A239),'기사 리스트'!C:E,3,FALSE))+1),""),"")</f>
        <v/>
      </c>
      <c r="K239" t="str">
        <f t="shared" si="11"/>
        <v/>
      </c>
      <c r="L239" t="str">
        <f t="shared" si="12"/>
        <v/>
      </c>
      <c r="N239" s="83" t="str">
        <f>IFERROR(VLOOKUP("http://skinnonews.com"&amp;A239,'기사 리스트'!C:E,3,FALSE),"")</f>
        <v/>
      </c>
      <c r="S239" t="str">
        <f>IFERROR(IF(G239="O",(INDEX('기사 리스트'!B:B,MATCH("http://skinnonews.com"&amp;A239,'기사 리스트'!C:C,0))),""),"")</f>
        <v/>
      </c>
    </row>
    <row r="240" spans="1:19">
      <c r="A240" s="18" t="s">
        <v>592</v>
      </c>
      <c r="B240" s="18">
        <v>10</v>
      </c>
      <c r="C240" s="18">
        <v>9</v>
      </c>
      <c r="D240" s="28">
        <v>33</v>
      </c>
      <c r="E240" s="18">
        <v>4</v>
      </c>
      <c r="F240" t="str">
        <f t="shared" si="10"/>
        <v>기사임</v>
      </c>
      <c r="G240" t="str">
        <f>IF(F240="기사임",IFERROR(IF((VLOOKUP(CONCATENATE("http://skinnonews.com",A240),'기사 리스트'!C:E,3,FALSE))&gt;='7p(1)'!$F$17,"O",""),""),"")</f>
        <v/>
      </c>
      <c r="H240" t="str">
        <f>IFERROR(IF(VLOOKUP(CONCATENATE("http://skinnonews.com"&amp;A240),'기사 리스트'!C:D,2,FALSE)="yes","yes",""),"")</f>
        <v/>
      </c>
      <c r="I240" t="str">
        <f>IFERROR(IF(G240="O",B240/(EOMONTH('7p(1)'!$F$17,0)-(VLOOKUP(CONCATENATE("http://skinnonews.com",A240),'기사 리스트'!C:E,3,FALSE))+1),""),"")</f>
        <v/>
      </c>
      <c r="J240" t="str">
        <f>IFERROR(IF(G240="O",E240/(EOMONTH('7p(1)'!$F$17,0)-(VLOOKUP(CONCATENATE("http://skinnonews.com",A240),'기사 리스트'!C:E,3,FALSE))+1),""),"")</f>
        <v/>
      </c>
      <c r="K240" t="str">
        <f t="shared" si="11"/>
        <v/>
      </c>
      <c r="L240" t="str">
        <f t="shared" si="12"/>
        <v/>
      </c>
      <c r="N240" s="83" t="str">
        <f>IFERROR(VLOOKUP("http://skinnonews.com"&amp;A240,'기사 리스트'!C:E,3,FALSE),"")</f>
        <v/>
      </c>
      <c r="S240" t="str">
        <f>IFERROR(IF(G240="O",(INDEX('기사 리스트'!B:B,MATCH("http://skinnonews.com"&amp;A240,'기사 리스트'!C:C,0))),""),"")</f>
        <v/>
      </c>
    </row>
    <row r="241" spans="1:19">
      <c r="A241" s="18" t="s">
        <v>856</v>
      </c>
      <c r="B241" s="18">
        <v>10</v>
      </c>
      <c r="C241" s="18">
        <v>9</v>
      </c>
      <c r="D241" s="28">
        <v>4</v>
      </c>
      <c r="E241" s="18">
        <v>9</v>
      </c>
      <c r="F241" t="str">
        <f t="shared" si="10"/>
        <v>기사임</v>
      </c>
      <c r="G241" t="str">
        <f>IF(F241="기사임",IFERROR(IF((VLOOKUP(CONCATENATE("http://skinnonews.com",A241),'기사 리스트'!C:E,3,FALSE))&gt;='7p(1)'!$F$17,"O",""),""),"")</f>
        <v/>
      </c>
      <c r="H241" t="str">
        <f>IFERROR(IF(VLOOKUP(CONCATENATE("http://skinnonews.com"&amp;A241),'기사 리스트'!C:D,2,FALSE)="yes","yes",""),"")</f>
        <v/>
      </c>
      <c r="I241" t="str">
        <f>IFERROR(IF(G241="O",B241/(EOMONTH('7p(1)'!$F$17,0)-(VLOOKUP(CONCATENATE("http://skinnonews.com",A241),'기사 리스트'!C:E,3,FALSE))+1),""),"")</f>
        <v/>
      </c>
      <c r="J241" t="str">
        <f>IFERROR(IF(G241="O",E241/(EOMONTH('7p(1)'!$F$17,0)-(VLOOKUP(CONCATENATE("http://skinnonews.com",A241),'기사 리스트'!C:E,3,FALSE))+1),""),"")</f>
        <v/>
      </c>
      <c r="K241" t="str">
        <f t="shared" si="11"/>
        <v/>
      </c>
      <c r="L241" t="str">
        <f t="shared" si="12"/>
        <v/>
      </c>
      <c r="N241" s="83" t="str">
        <f>IFERROR(VLOOKUP("http://skinnonews.com"&amp;A241,'기사 리스트'!C:E,3,FALSE),"")</f>
        <v/>
      </c>
      <c r="S241" t="str">
        <f>IFERROR(IF(G241="O",(INDEX('기사 리스트'!B:B,MATCH("http://skinnonews.com"&amp;A241,'기사 리스트'!C:C,0))),""),"")</f>
        <v/>
      </c>
    </row>
    <row r="242" spans="1:19">
      <c r="A242" s="18" t="s">
        <v>714</v>
      </c>
      <c r="B242" s="18">
        <v>10</v>
      </c>
      <c r="C242" s="18">
        <v>9</v>
      </c>
      <c r="D242" s="28">
        <v>8</v>
      </c>
      <c r="E242" s="18">
        <v>9</v>
      </c>
      <c r="F242" t="str">
        <f t="shared" si="10"/>
        <v>기사임</v>
      </c>
      <c r="G242" t="str">
        <f>IF(F242="기사임",IFERROR(IF((VLOOKUP(CONCATENATE("http://skinnonews.com",A242),'기사 리스트'!C:E,3,FALSE))&gt;='7p(1)'!$F$17,"O",""),""),"")</f>
        <v/>
      </c>
      <c r="H242" t="str">
        <f>IFERROR(IF(VLOOKUP(CONCATENATE("http://skinnonews.com"&amp;A242),'기사 리스트'!C:D,2,FALSE)="yes","yes",""),"")</f>
        <v/>
      </c>
      <c r="I242" t="str">
        <f>IFERROR(IF(G242="O",B242/(EOMONTH('7p(1)'!$F$17,0)-(VLOOKUP(CONCATENATE("http://skinnonews.com",A242),'기사 리스트'!C:E,3,FALSE))+1),""),"")</f>
        <v/>
      </c>
      <c r="J242" t="str">
        <f>IFERROR(IF(G242="O",E242/(EOMONTH('7p(1)'!$F$17,0)-(VLOOKUP(CONCATENATE("http://skinnonews.com",A242),'기사 리스트'!C:E,3,FALSE))+1),""),"")</f>
        <v/>
      </c>
      <c r="K242" t="str">
        <f t="shared" si="11"/>
        <v/>
      </c>
      <c r="L242" t="str">
        <f t="shared" si="12"/>
        <v/>
      </c>
      <c r="N242" s="83" t="str">
        <f>IFERROR(VLOOKUP("http://skinnonews.com"&amp;A242,'기사 리스트'!C:E,3,FALSE),"")</f>
        <v/>
      </c>
      <c r="S242" t="str">
        <f>IFERROR(IF(G242="O",(INDEX('기사 리스트'!B:B,MATCH("http://skinnonews.com"&amp;A242,'기사 리스트'!C:C,0))),""),"")</f>
        <v/>
      </c>
    </row>
    <row r="243" spans="1:19">
      <c r="A243" s="18" t="s">
        <v>668</v>
      </c>
      <c r="B243" s="18">
        <v>10</v>
      </c>
      <c r="C243" s="18">
        <v>9</v>
      </c>
      <c r="D243" s="28">
        <v>951</v>
      </c>
      <c r="E243" s="18">
        <v>9</v>
      </c>
      <c r="F243" t="str">
        <f t="shared" si="10"/>
        <v>기사임</v>
      </c>
      <c r="G243" t="str">
        <f>IF(F243="기사임",IFERROR(IF((VLOOKUP(CONCATENATE("http://skinnonews.com",A243),'기사 리스트'!C:E,3,FALSE))&gt;='7p(1)'!$F$17,"O",""),""),"")</f>
        <v/>
      </c>
      <c r="H243" t="str">
        <f>IFERROR(IF(VLOOKUP(CONCATENATE("http://skinnonews.com"&amp;A243),'기사 리스트'!C:D,2,FALSE)="yes","yes",""),"")</f>
        <v/>
      </c>
      <c r="I243" t="str">
        <f>IFERROR(IF(G243="O",B243/(EOMONTH('7p(1)'!$F$17,0)-(VLOOKUP(CONCATENATE("http://skinnonews.com",A243),'기사 리스트'!C:E,3,FALSE))+1),""),"")</f>
        <v/>
      </c>
      <c r="J243" t="str">
        <f>IFERROR(IF(G243="O",E243/(EOMONTH('7p(1)'!$F$17,0)-(VLOOKUP(CONCATENATE("http://skinnonews.com",A243),'기사 리스트'!C:E,3,FALSE))+1),""),"")</f>
        <v/>
      </c>
      <c r="K243" t="str">
        <f t="shared" si="11"/>
        <v/>
      </c>
      <c r="L243" t="str">
        <f t="shared" si="12"/>
        <v/>
      </c>
      <c r="N243" s="83" t="str">
        <f>IFERROR(VLOOKUP("http://skinnonews.com"&amp;A243,'기사 리스트'!C:E,3,FALSE),"")</f>
        <v/>
      </c>
      <c r="S243" t="str">
        <f>IFERROR(IF(G243="O",(INDEX('기사 리스트'!B:B,MATCH("http://skinnonews.com"&amp;A243,'기사 리스트'!C:C,0))),""),"")</f>
        <v/>
      </c>
    </row>
    <row r="244" spans="1:19">
      <c r="A244" s="18" t="s">
        <v>736</v>
      </c>
      <c r="B244" s="18">
        <v>10</v>
      </c>
      <c r="C244" s="18">
        <v>10</v>
      </c>
      <c r="D244" s="28">
        <v>211</v>
      </c>
      <c r="E244" s="18">
        <v>6</v>
      </c>
      <c r="F244" t="str">
        <f t="shared" si="10"/>
        <v>기사임</v>
      </c>
      <c r="G244" t="str">
        <f>IF(F244="기사임",IFERROR(IF((VLOOKUP(CONCATENATE("http://skinnonews.com",A244),'기사 리스트'!C:E,3,FALSE))&gt;='7p(1)'!$F$17,"O",""),""),"")</f>
        <v/>
      </c>
      <c r="H244" t="str">
        <f>IFERROR(IF(VLOOKUP(CONCATENATE("http://skinnonews.com"&amp;A244),'기사 리스트'!C:D,2,FALSE)="yes","yes",""),"")</f>
        <v/>
      </c>
      <c r="I244" t="str">
        <f>IFERROR(IF(G244="O",B244/(EOMONTH('7p(1)'!$F$17,0)-(VLOOKUP(CONCATENATE("http://skinnonews.com",A244),'기사 리스트'!C:E,3,FALSE))+1),""),"")</f>
        <v/>
      </c>
      <c r="J244" t="str">
        <f>IFERROR(IF(G244="O",E244/(EOMONTH('7p(1)'!$F$17,0)-(VLOOKUP(CONCATENATE("http://skinnonews.com",A244),'기사 리스트'!C:E,3,FALSE))+1),""),"")</f>
        <v/>
      </c>
      <c r="K244" t="str">
        <f t="shared" si="11"/>
        <v/>
      </c>
      <c r="L244" t="str">
        <f t="shared" si="12"/>
        <v/>
      </c>
      <c r="N244" s="83" t="str">
        <f>IFERROR(VLOOKUP("http://skinnonews.com"&amp;A244,'기사 리스트'!C:E,3,FALSE),"")</f>
        <v/>
      </c>
      <c r="S244" t="str">
        <f>IFERROR(IF(G244="O",(INDEX('기사 리스트'!B:B,MATCH("http://skinnonews.com"&amp;A244,'기사 리스트'!C:C,0))),""),"")</f>
        <v/>
      </c>
    </row>
    <row r="245" spans="1:19">
      <c r="A245" s="18" t="s">
        <v>740</v>
      </c>
      <c r="B245" s="18">
        <v>10</v>
      </c>
      <c r="C245" s="18">
        <v>10</v>
      </c>
      <c r="D245" s="28">
        <v>0</v>
      </c>
      <c r="E245" s="18">
        <v>10</v>
      </c>
      <c r="F245" t="str">
        <f t="shared" si="10"/>
        <v>기사임</v>
      </c>
      <c r="G245" t="str">
        <f>IF(F245="기사임",IFERROR(IF((VLOOKUP(CONCATENATE("http://skinnonews.com",A245),'기사 리스트'!C:E,3,FALSE))&gt;='7p(1)'!$F$17,"O",""),""),"")</f>
        <v/>
      </c>
      <c r="H245" t="str">
        <f>IFERROR(IF(VLOOKUP(CONCATENATE("http://skinnonews.com"&amp;A245),'기사 리스트'!C:D,2,FALSE)="yes","yes",""),"")</f>
        <v/>
      </c>
      <c r="I245" t="str">
        <f>IFERROR(IF(G245="O",B245/(EOMONTH('7p(1)'!$F$17,0)-(VLOOKUP(CONCATENATE("http://skinnonews.com",A245),'기사 리스트'!C:E,3,FALSE))+1),""),"")</f>
        <v/>
      </c>
      <c r="J245" t="str">
        <f>IFERROR(IF(G245="O",E245/(EOMONTH('7p(1)'!$F$17,0)-(VLOOKUP(CONCATENATE("http://skinnonews.com",A245),'기사 리스트'!C:E,3,FALSE))+1),""),"")</f>
        <v/>
      </c>
      <c r="K245" t="str">
        <f t="shared" si="11"/>
        <v/>
      </c>
      <c r="L245" t="str">
        <f t="shared" si="12"/>
        <v/>
      </c>
      <c r="N245" s="83">
        <f>IFERROR(VLOOKUP("http://skinnonews.com"&amp;A245,'기사 리스트'!C:E,3,FALSE),"")</f>
        <v>44656</v>
      </c>
      <c r="S245" t="str">
        <f>IFERROR(IF(G245="O",(INDEX('기사 리스트'!B:B,MATCH("http://skinnonews.com"&amp;A245,'기사 리스트'!C:C,0))),""),"")</f>
        <v/>
      </c>
    </row>
    <row r="246" spans="1:19">
      <c r="A246" s="18" t="s">
        <v>630</v>
      </c>
      <c r="B246" s="18">
        <v>10</v>
      </c>
      <c r="C246" s="18">
        <v>6</v>
      </c>
      <c r="D246" s="28">
        <v>7.9</v>
      </c>
      <c r="E246" s="18">
        <v>1</v>
      </c>
      <c r="F246" t="str">
        <f t="shared" si="10"/>
        <v/>
      </c>
      <c r="G246" t="str">
        <f>IF(F246="기사임",IFERROR(IF((VLOOKUP(CONCATENATE("http://skinnonews.com",A246),'기사 리스트'!C:E,3,FALSE))&gt;='7p(1)'!$F$17,"O",""),""),"")</f>
        <v/>
      </c>
      <c r="H246" t="str">
        <f>IFERROR(IF(VLOOKUP(CONCATENATE("http://skinnonews.com"&amp;A246),'기사 리스트'!C:D,2,FALSE)="yes","yes",""),"")</f>
        <v/>
      </c>
      <c r="I246" t="str">
        <f>IFERROR(IF(G246="O",B246/(EOMONTH('7p(1)'!$F$17,0)-(VLOOKUP(CONCATENATE("http://skinnonews.com",A246),'기사 리스트'!C:E,3,FALSE))+1),""),"")</f>
        <v/>
      </c>
      <c r="J246" t="str">
        <f>IFERROR(IF(G246="O",E246/(EOMONTH('7p(1)'!$F$17,0)-(VLOOKUP(CONCATENATE("http://skinnonews.com",A246),'기사 리스트'!C:E,3,FALSE))+1),""),"")</f>
        <v/>
      </c>
      <c r="K246" t="str">
        <f t="shared" si="11"/>
        <v/>
      </c>
      <c r="L246" t="str">
        <f t="shared" si="12"/>
        <v/>
      </c>
      <c r="N246" s="83" t="str">
        <f>IFERROR(VLOOKUP("http://skinnonews.com"&amp;A246,'기사 리스트'!C:E,3,FALSE),"")</f>
        <v/>
      </c>
      <c r="S246" t="str">
        <f>IFERROR(IF(G246="O",(INDEX('기사 리스트'!B:B,MATCH("http://skinnonews.com"&amp;A246,'기사 리스트'!C:C,0))),""),"")</f>
        <v/>
      </c>
    </row>
    <row r="247" spans="1:19">
      <c r="A247" s="18" t="s">
        <v>744</v>
      </c>
      <c r="B247" s="18">
        <v>10</v>
      </c>
      <c r="C247" s="18">
        <v>7</v>
      </c>
      <c r="D247" s="28">
        <v>71.875</v>
      </c>
      <c r="E247" s="18">
        <v>6</v>
      </c>
      <c r="F247" t="str">
        <f t="shared" si="10"/>
        <v/>
      </c>
      <c r="G247" t="str">
        <f>IF(F247="기사임",IFERROR(IF((VLOOKUP(CONCATENATE("http://skinnonews.com",A247),'기사 리스트'!C:E,3,FALSE))&gt;='7p(1)'!$F$17,"O",""),""),"")</f>
        <v/>
      </c>
      <c r="H247" t="str">
        <f>IFERROR(IF(VLOOKUP(CONCATENATE("http://skinnonews.com"&amp;A247),'기사 리스트'!C:D,2,FALSE)="yes","yes",""),"")</f>
        <v/>
      </c>
      <c r="I247" t="str">
        <f>IFERROR(IF(G247="O",B247/(EOMONTH('7p(1)'!$F$17,0)-(VLOOKUP(CONCATENATE("http://skinnonews.com",A247),'기사 리스트'!C:E,3,FALSE))+1),""),"")</f>
        <v/>
      </c>
      <c r="J247" t="str">
        <f>IFERROR(IF(G247="O",E247/(EOMONTH('7p(1)'!$F$17,0)-(VLOOKUP(CONCATENATE("http://skinnonews.com",A247),'기사 리스트'!C:E,3,FALSE))+1),""),"")</f>
        <v/>
      </c>
      <c r="K247" t="str">
        <f t="shared" si="11"/>
        <v/>
      </c>
      <c r="L247" t="str">
        <f t="shared" si="12"/>
        <v/>
      </c>
      <c r="N247" s="83" t="str">
        <f>IFERROR(VLOOKUP("http://skinnonews.com"&amp;A247,'기사 리스트'!C:E,3,FALSE),"")</f>
        <v/>
      </c>
      <c r="S247" t="str">
        <f>IFERROR(IF(G247="O",(INDEX('기사 리스트'!B:B,MATCH("http://skinnonews.com"&amp;A247,'기사 리스트'!C:C,0))),""),"")</f>
        <v/>
      </c>
    </row>
    <row r="248" spans="1:19">
      <c r="A248" s="18" t="s">
        <v>1266</v>
      </c>
      <c r="B248" s="18">
        <v>10</v>
      </c>
      <c r="C248" s="18">
        <v>8</v>
      </c>
      <c r="D248" s="28">
        <v>9</v>
      </c>
      <c r="E248" s="18">
        <v>3</v>
      </c>
      <c r="F248" t="str">
        <f t="shared" si="10"/>
        <v/>
      </c>
      <c r="G248" t="str">
        <f>IF(F248="기사임",IFERROR(IF((VLOOKUP(CONCATENATE("http://skinnonews.com",A248),'기사 리스트'!C:E,3,FALSE))&gt;='7p(1)'!$F$17,"O",""),""),"")</f>
        <v/>
      </c>
      <c r="H248" t="str">
        <f>IFERROR(IF(VLOOKUP(CONCATENATE("http://skinnonews.com"&amp;A248),'기사 리스트'!C:D,2,FALSE)="yes","yes",""),"")</f>
        <v/>
      </c>
      <c r="I248" t="str">
        <f>IFERROR(IF(G248="O",B248/(EOMONTH('7p(1)'!$F$17,0)-(VLOOKUP(CONCATENATE("http://skinnonews.com",A248),'기사 리스트'!C:E,3,FALSE))+1),""),"")</f>
        <v/>
      </c>
      <c r="J248" t="str">
        <f>IFERROR(IF(G248="O",E248/(EOMONTH('7p(1)'!$F$17,0)-(VLOOKUP(CONCATENATE("http://skinnonews.com",A248),'기사 리스트'!C:E,3,FALSE))+1),""),"")</f>
        <v/>
      </c>
      <c r="K248" t="str">
        <f t="shared" si="11"/>
        <v/>
      </c>
      <c r="L248" t="str">
        <f t="shared" si="12"/>
        <v/>
      </c>
      <c r="N248" s="83" t="str">
        <f>IFERROR(VLOOKUP("http://skinnonews.com"&amp;A248,'기사 리스트'!C:E,3,FALSE),"")</f>
        <v/>
      </c>
      <c r="S248" t="str">
        <f>IFERROR(IF(G248="O",(INDEX('기사 리스트'!B:B,MATCH("http://skinnonews.com"&amp;A248,'기사 리스트'!C:C,0))),""),"")</f>
        <v/>
      </c>
    </row>
    <row r="249" spans="1:19">
      <c r="A249" s="18" t="s">
        <v>1626</v>
      </c>
      <c r="B249" s="18">
        <v>10</v>
      </c>
      <c r="C249" s="18">
        <v>3</v>
      </c>
      <c r="D249" s="28">
        <v>85</v>
      </c>
      <c r="E249" s="18">
        <v>0</v>
      </c>
      <c r="F249" t="str">
        <f t="shared" si="10"/>
        <v/>
      </c>
      <c r="G249" t="str">
        <f>IF(F249="기사임",IFERROR(IF((VLOOKUP(CONCATENATE("http://skinnonews.com",A249),'기사 리스트'!C:E,3,FALSE))&gt;='7p(1)'!$F$17,"O",""),""),"")</f>
        <v/>
      </c>
      <c r="H249" t="str">
        <f>IFERROR(IF(VLOOKUP(CONCATENATE("http://skinnonews.com"&amp;A249),'기사 리스트'!C:D,2,FALSE)="yes","yes",""),"")</f>
        <v/>
      </c>
      <c r="I249" t="str">
        <f>IFERROR(IF(G249="O",B249/(EOMONTH('7p(1)'!$F$17,0)-(VLOOKUP(CONCATENATE("http://skinnonews.com",A249),'기사 리스트'!C:E,3,FALSE))+1),""),"")</f>
        <v/>
      </c>
      <c r="J249" t="str">
        <f>IFERROR(IF(G249="O",E249/(EOMONTH('7p(1)'!$F$17,0)-(VLOOKUP(CONCATENATE("http://skinnonews.com",A249),'기사 리스트'!C:E,3,FALSE))+1),""),"")</f>
        <v/>
      </c>
      <c r="K249" t="str">
        <f t="shared" si="11"/>
        <v/>
      </c>
      <c r="L249" t="str">
        <f t="shared" si="12"/>
        <v/>
      </c>
      <c r="N249" s="83" t="str">
        <f>IFERROR(VLOOKUP("http://skinnonews.com"&amp;A249,'기사 리스트'!C:E,3,FALSE),"")</f>
        <v/>
      </c>
      <c r="S249" t="str">
        <f>IFERROR(IF(G249="O",(INDEX('기사 리스트'!B:B,MATCH("http://skinnonews.com"&amp;A249,'기사 리스트'!C:C,0))),""),"")</f>
        <v/>
      </c>
    </row>
    <row r="250" spans="1:19">
      <c r="A250" s="18" t="s">
        <v>1627</v>
      </c>
      <c r="B250" s="18">
        <v>9</v>
      </c>
      <c r="C250" s="18">
        <v>1</v>
      </c>
      <c r="D250" s="28">
        <v>4.1111111111111107</v>
      </c>
      <c r="E250" s="18">
        <v>0</v>
      </c>
      <c r="F250" t="str">
        <f t="shared" si="10"/>
        <v/>
      </c>
      <c r="G250" t="str">
        <f>IF(F250="기사임",IFERROR(IF((VLOOKUP(CONCATENATE("http://skinnonews.com",A250),'기사 리스트'!C:E,3,FALSE))&gt;='7p(1)'!$F$17,"O",""),""),"")</f>
        <v/>
      </c>
      <c r="H250" t="str">
        <f>IFERROR(IF(VLOOKUP(CONCATENATE("http://skinnonews.com"&amp;A250),'기사 리스트'!C:D,2,FALSE)="yes","yes",""),"")</f>
        <v/>
      </c>
      <c r="I250" t="str">
        <f>IFERROR(IF(G250="O",B250/(EOMONTH('7p(1)'!$F$17,0)-(VLOOKUP(CONCATENATE("http://skinnonews.com",A250),'기사 리스트'!C:E,3,FALSE))+1),""),"")</f>
        <v/>
      </c>
      <c r="J250" t="str">
        <f>IFERROR(IF(G250="O",E250/(EOMONTH('7p(1)'!$F$17,0)-(VLOOKUP(CONCATENATE("http://skinnonews.com",A250),'기사 리스트'!C:E,3,FALSE))+1),""),"")</f>
        <v/>
      </c>
      <c r="K250" t="str">
        <f t="shared" si="11"/>
        <v/>
      </c>
      <c r="L250" t="str">
        <f t="shared" si="12"/>
        <v/>
      </c>
      <c r="N250" s="83" t="str">
        <f>IFERROR(VLOOKUP("http://skinnonews.com"&amp;A250,'기사 리스트'!C:E,3,FALSE),"")</f>
        <v/>
      </c>
      <c r="S250" t="str">
        <f>IFERROR(IF(G250="O",(INDEX('기사 리스트'!B:B,MATCH("http://skinnonews.com"&amp;A250,'기사 리스트'!C:C,0))),""),"")</f>
        <v/>
      </c>
    </row>
    <row r="251" spans="1:19">
      <c r="A251" s="18" t="s">
        <v>705</v>
      </c>
      <c r="B251" s="18">
        <v>9</v>
      </c>
      <c r="C251" s="18">
        <v>8</v>
      </c>
      <c r="D251" s="28">
        <v>37</v>
      </c>
      <c r="E251" s="18">
        <v>7</v>
      </c>
      <c r="F251" t="str">
        <f t="shared" si="10"/>
        <v>기사임</v>
      </c>
      <c r="G251" t="str">
        <f>IF(F251="기사임",IFERROR(IF((VLOOKUP(CONCATENATE("http://skinnonews.com",A251),'기사 리스트'!C:E,3,FALSE))&gt;='7p(1)'!$F$17,"O",""),""),"")</f>
        <v/>
      </c>
      <c r="H251" t="str">
        <f>IFERROR(IF(VLOOKUP(CONCATENATE("http://skinnonews.com"&amp;A251),'기사 리스트'!C:D,2,FALSE)="yes","yes",""),"")</f>
        <v/>
      </c>
      <c r="I251" t="str">
        <f>IFERROR(IF(G251="O",B251/(EOMONTH('7p(1)'!$F$17,0)-(VLOOKUP(CONCATENATE("http://skinnonews.com",A251),'기사 리스트'!C:E,3,FALSE))+1),""),"")</f>
        <v/>
      </c>
      <c r="J251" t="str">
        <f>IFERROR(IF(G251="O",E251/(EOMONTH('7p(1)'!$F$17,0)-(VLOOKUP(CONCATENATE("http://skinnonews.com",A251),'기사 리스트'!C:E,3,FALSE))+1),""),"")</f>
        <v/>
      </c>
      <c r="K251" t="str">
        <f t="shared" si="11"/>
        <v/>
      </c>
      <c r="L251" t="str">
        <f t="shared" si="12"/>
        <v/>
      </c>
      <c r="N251" s="83" t="str">
        <f>IFERROR(VLOOKUP("http://skinnonews.com"&amp;A251,'기사 리스트'!C:E,3,FALSE),"")</f>
        <v/>
      </c>
      <c r="S251" t="str">
        <f>IFERROR(IF(G251="O",(INDEX('기사 리스트'!B:B,MATCH("http://skinnonews.com"&amp;A251,'기사 리스트'!C:C,0))),""),"")</f>
        <v/>
      </c>
    </row>
    <row r="252" spans="1:19">
      <c r="A252" s="18" t="s">
        <v>723</v>
      </c>
      <c r="B252" s="18">
        <v>9</v>
      </c>
      <c r="C252" s="18">
        <v>9</v>
      </c>
      <c r="D252" s="28">
        <v>0</v>
      </c>
      <c r="E252" s="18">
        <v>9</v>
      </c>
      <c r="F252" t="str">
        <f t="shared" si="10"/>
        <v>기사임</v>
      </c>
      <c r="G252" t="str">
        <f>IF(F252="기사임",IFERROR(IF((VLOOKUP(CONCATENATE("http://skinnonews.com",A252),'기사 리스트'!C:E,3,FALSE))&gt;='7p(1)'!$F$17,"O",""),""),"")</f>
        <v/>
      </c>
      <c r="H252" t="str">
        <f>IFERROR(IF(VLOOKUP(CONCATENATE("http://skinnonews.com"&amp;A252),'기사 리스트'!C:D,2,FALSE)="yes","yes",""),"")</f>
        <v/>
      </c>
      <c r="I252" t="str">
        <f>IFERROR(IF(G252="O",B252/(EOMONTH('7p(1)'!$F$17,0)-(VLOOKUP(CONCATENATE("http://skinnonews.com",A252),'기사 리스트'!C:E,3,FALSE))+1),""),"")</f>
        <v/>
      </c>
      <c r="J252" t="str">
        <f>IFERROR(IF(G252="O",E252/(EOMONTH('7p(1)'!$F$17,0)-(VLOOKUP(CONCATENATE("http://skinnonews.com",A252),'기사 리스트'!C:E,3,FALSE))+1),""),"")</f>
        <v/>
      </c>
      <c r="K252" t="str">
        <f t="shared" si="11"/>
        <v/>
      </c>
      <c r="L252" t="str">
        <f t="shared" si="12"/>
        <v/>
      </c>
      <c r="N252" s="83" t="str">
        <f>IFERROR(VLOOKUP("http://skinnonews.com"&amp;A252,'기사 리스트'!C:E,3,FALSE),"")</f>
        <v/>
      </c>
      <c r="S252" t="str">
        <f>IFERROR(IF(G252="O",(INDEX('기사 리스트'!B:B,MATCH("http://skinnonews.com"&amp;A252,'기사 리스트'!C:C,0))),""),"")</f>
        <v/>
      </c>
    </row>
    <row r="253" spans="1:19">
      <c r="A253" s="18" t="s">
        <v>699</v>
      </c>
      <c r="B253" s="18">
        <v>9</v>
      </c>
      <c r="C253" s="18">
        <v>9</v>
      </c>
      <c r="D253" s="28">
        <v>112</v>
      </c>
      <c r="E253" s="18">
        <v>4</v>
      </c>
      <c r="F253" t="str">
        <f t="shared" si="10"/>
        <v>기사임</v>
      </c>
      <c r="G253" t="str">
        <f>IF(F253="기사임",IFERROR(IF((VLOOKUP(CONCATENATE("http://skinnonews.com",A253),'기사 리스트'!C:E,3,FALSE))&gt;='7p(1)'!$F$17,"O",""),""),"")</f>
        <v/>
      </c>
      <c r="H253" t="str">
        <f>IFERROR(IF(VLOOKUP(CONCATENATE("http://skinnonews.com"&amp;A253),'기사 리스트'!C:D,2,FALSE)="yes","yes",""),"")</f>
        <v/>
      </c>
      <c r="I253" t="str">
        <f>IFERROR(IF(G253="O",B253/(EOMONTH('7p(1)'!$F$17,0)-(VLOOKUP(CONCATENATE("http://skinnonews.com",A253),'기사 리스트'!C:E,3,FALSE))+1),""),"")</f>
        <v/>
      </c>
      <c r="J253" t="str">
        <f>IFERROR(IF(G253="O",E253/(EOMONTH('7p(1)'!$F$17,0)-(VLOOKUP(CONCATENATE("http://skinnonews.com",A253),'기사 리스트'!C:E,3,FALSE))+1),""),"")</f>
        <v/>
      </c>
      <c r="K253" t="str">
        <f t="shared" si="11"/>
        <v/>
      </c>
      <c r="L253" t="str">
        <f t="shared" si="12"/>
        <v/>
      </c>
      <c r="N253" s="83">
        <f>IFERROR(VLOOKUP("http://skinnonews.com"&amp;A253,'기사 리스트'!C:E,3,FALSE),"")</f>
        <v>44854</v>
      </c>
      <c r="S253" t="str">
        <f>IFERROR(IF(G253="O",(INDEX('기사 리스트'!B:B,MATCH("http://skinnonews.com"&amp;A253,'기사 리스트'!C:C,0))),""),"")</f>
        <v/>
      </c>
    </row>
    <row r="254" spans="1:19">
      <c r="A254" s="18" t="s">
        <v>707</v>
      </c>
      <c r="B254" s="18">
        <v>9</v>
      </c>
      <c r="C254" s="18">
        <v>8</v>
      </c>
      <c r="D254" s="28">
        <v>151.66666666666666</v>
      </c>
      <c r="E254" s="18">
        <v>6</v>
      </c>
      <c r="F254" t="str">
        <f t="shared" si="10"/>
        <v>기사임</v>
      </c>
      <c r="G254" t="str">
        <f>IF(F254="기사임",IFERROR(IF((VLOOKUP(CONCATENATE("http://skinnonews.com",A254),'기사 리스트'!C:E,3,FALSE))&gt;='7p(1)'!$F$17,"O",""),""),"")</f>
        <v/>
      </c>
      <c r="H254" t="str">
        <f>IFERROR(IF(VLOOKUP(CONCATENATE("http://skinnonews.com"&amp;A254),'기사 리스트'!C:D,2,FALSE)="yes","yes",""),"")</f>
        <v/>
      </c>
      <c r="I254" t="str">
        <f>IFERROR(IF(G254="O",B254/(EOMONTH('7p(1)'!$F$17,0)-(VLOOKUP(CONCATENATE("http://skinnonews.com",A254),'기사 리스트'!C:E,3,FALSE))+1),""),"")</f>
        <v/>
      </c>
      <c r="J254" t="str">
        <f>IFERROR(IF(G254="O",E254/(EOMONTH('7p(1)'!$F$17,0)-(VLOOKUP(CONCATENATE("http://skinnonews.com",A254),'기사 리스트'!C:E,3,FALSE))+1),""),"")</f>
        <v/>
      </c>
      <c r="K254" t="str">
        <f t="shared" si="11"/>
        <v/>
      </c>
      <c r="L254" t="str">
        <f t="shared" si="12"/>
        <v/>
      </c>
      <c r="N254" s="83">
        <f>IFERROR(VLOOKUP("http://skinnonews.com"&amp;A254,'기사 리스트'!C:E,3,FALSE),"")</f>
        <v>44855</v>
      </c>
      <c r="S254" t="str">
        <f>IFERROR(IF(G254="O",(INDEX('기사 리스트'!B:B,MATCH("http://skinnonews.com"&amp;A254,'기사 리스트'!C:C,0))),""),"")</f>
        <v/>
      </c>
    </row>
    <row r="255" spans="1:19">
      <c r="A255" s="18" t="s">
        <v>546</v>
      </c>
      <c r="B255" s="18">
        <v>9</v>
      </c>
      <c r="C255" s="18">
        <v>9</v>
      </c>
      <c r="D255" s="28">
        <v>251.5</v>
      </c>
      <c r="E255" s="18">
        <v>9</v>
      </c>
      <c r="F255" t="str">
        <f t="shared" si="10"/>
        <v>기사임</v>
      </c>
      <c r="G255" t="str">
        <f>IF(F255="기사임",IFERROR(IF((VLOOKUP(CONCATENATE("http://skinnonews.com",A255),'기사 리스트'!C:E,3,FALSE))&gt;='7p(1)'!$F$17,"O",""),""),"")</f>
        <v/>
      </c>
      <c r="H255" t="str">
        <f>IFERROR(IF(VLOOKUP(CONCATENATE("http://skinnonews.com"&amp;A255),'기사 리스트'!C:D,2,FALSE)="yes","yes",""),"")</f>
        <v/>
      </c>
      <c r="I255" t="str">
        <f>IFERROR(IF(G255="O",B255/(EOMONTH('7p(1)'!$F$17,0)-(VLOOKUP(CONCATENATE("http://skinnonews.com",A255),'기사 리스트'!C:E,3,FALSE))+1),""),"")</f>
        <v/>
      </c>
      <c r="J255" t="str">
        <f>IFERROR(IF(G255="O",E255/(EOMONTH('7p(1)'!$F$17,0)-(VLOOKUP(CONCATENATE("http://skinnonews.com",A255),'기사 리스트'!C:E,3,FALSE))+1),""),"")</f>
        <v/>
      </c>
      <c r="K255" t="str">
        <f t="shared" si="11"/>
        <v/>
      </c>
      <c r="L255" t="str">
        <f t="shared" si="12"/>
        <v/>
      </c>
      <c r="N255" s="83">
        <f>IFERROR(VLOOKUP("http://skinnonews.com"&amp;A255,'기사 리스트'!C:E,3,FALSE),"")</f>
        <v>44908</v>
      </c>
      <c r="S255" t="str">
        <f>IFERROR(IF(G255="O",(INDEX('기사 리스트'!B:B,MATCH("http://skinnonews.com"&amp;A255,'기사 리스트'!C:C,0))),""),"")</f>
        <v/>
      </c>
    </row>
    <row r="256" spans="1:19">
      <c r="A256" s="18" t="s">
        <v>556</v>
      </c>
      <c r="B256" s="18">
        <v>9</v>
      </c>
      <c r="C256" s="18">
        <v>8</v>
      </c>
      <c r="D256" s="28">
        <v>8.8000000000000007</v>
      </c>
      <c r="E256" s="18">
        <v>1</v>
      </c>
      <c r="F256" t="str">
        <f t="shared" si="10"/>
        <v>기사임</v>
      </c>
      <c r="G256" t="str">
        <f>IF(F256="기사임",IFERROR(IF((VLOOKUP(CONCATENATE("http://skinnonews.com",A256),'기사 리스트'!C:E,3,FALSE))&gt;='7p(1)'!$F$17,"O",""),""),"")</f>
        <v/>
      </c>
      <c r="H256" t="str">
        <f>IFERROR(IF(VLOOKUP(CONCATENATE("http://skinnonews.com"&amp;A256),'기사 리스트'!C:D,2,FALSE)="yes","yes",""),"")</f>
        <v/>
      </c>
      <c r="I256" t="str">
        <f>IFERROR(IF(G256="O",B256/(EOMONTH('7p(1)'!$F$17,0)-(VLOOKUP(CONCATENATE("http://skinnonews.com",A256),'기사 리스트'!C:E,3,FALSE))+1),""),"")</f>
        <v/>
      </c>
      <c r="J256" t="str">
        <f>IFERROR(IF(G256="O",E256/(EOMONTH('7p(1)'!$F$17,0)-(VLOOKUP(CONCATENATE("http://skinnonews.com",A256),'기사 리스트'!C:E,3,FALSE))+1),""),"")</f>
        <v/>
      </c>
      <c r="K256" t="str">
        <f t="shared" si="11"/>
        <v/>
      </c>
      <c r="L256" t="str">
        <f t="shared" si="12"/>
        <v/>
      </c>
      <c r="N256" s="83">
        <f>IFERROR(VLOOKUP("http://skinnonews.com"&amp;A256,'기사 리스트'!C:E,3,FALSE),"")</f>
        <v>44944</v>
      </c>
      <c r="S256" t="str">
        <f>IFERROR(IF(G256="O",(INDEX('기사 리스트'!B:B,MATCH("http://skinnonews.com"&amp;A256,'기사 리스트'!C:C,0))),""),"")</f>
        <v/>
      </c>
    </row>
    <row r="257" spans="1:19">
      <c r="A257" s="18" t="s">
        <v>524</v>
      </c>
      <c r="B257" s="18">
        <v>9</v>
      </c>
      <c r="C257" s="18">
        <v>9</v>
      </c>
      <c r="D257" s="28">
        <v>42.333333333333336</v>
      </c>
      <c r="E257" s="18">
        <v>6</v>
      </c>
      <c r="F257" t="str">
        <f t="shared" si="10"/>
        <v>기사임</v>
      </c>
      <c r="G257" t="str">
        <f>IF(F257="기사임",IFERROR(IF((VLOOKUP(CONCATENATE("http://skinnonews.com",A257),'기사 리스트'!C:E,3,FALSE))&gt;='7p(1)'!$F$17,"O",""),""),"")</f>
        <v/>
      </c>
      <c r="H257" t="str">
        <f>IFERROR(IF(VLOOKUP(CONCATENATE("http://skinnonews.com"&amp;A257),'기사 리스트'!C:D,2,FALSE)="yes","yes",""),"")</f>
        <v/>
      </c>
      <c r="I257" t="str">
        <f>IFERROR(IF(G257="O",B257/(EOMONTH('7p(1)'!$F$17,0)-(VLOOKUP(CONCATENATE("http://skinnonews.com",A257),'기사 리스트'!C:E,3,FALSE))+1),""),"")</f>
        <v/>
      </c>
      <c r="J257" t="str">
        <f>IFERROR(IF(G257="O",E257/(EOMONTH('7p(1)'!$F$17,0)-(VLOOKUP(CONCATENATE("http://skinnonews.com",A257),'기사 리스트'!C:E,3,FALSE))+1),""),"")</f>
        <v/>
      </c>
      <c r="K257" t="str">
        <f t="shared" si="11"/>
        <v/>
      </c>
      <c r="L257" t="str">
        <f t="shared" si="12"/>
        <v/>
      </c>
      <c r="N257" s="83">
        <f>IFERROR(VLOOKUP("http://skinnonews.com"&amp;A257,'기사 리스트'!C:E,3,FALSE),"")</f>
        <v>44965</v>
      </c>
      <c r="S257" t="str">
        <f>IFERROR(IF(G257="O",(INDEX('기사 리스트'!B:B,MATCH("http://skinnonews.com"&amp;A257,'기사 리스트'!C:C,0))),""),"")</f>
        <v/>
      </c>
    </row>
    <row r="258" spans="1:19">
      <c r="A258" s="18" t="s">
        <v>1628</v>
      </c>
      <c r="B258" s="18">
        <v>9</v>
      </c>
      <c r="C258" s="18">
        <v>8</v>
      </c>
      <c r="D258" s="28">
        <v>1767</v>
      </c>
      <c r="E258" s="18">
        <v>8</v>
      </c>
      <c r="F258" t="str">
        <f t="shared" ref="F258:F321" si="13">IF(AND(LEFT(A258,17)="/global/archives/",ISNUMBER(_xlfn.NUMBERVALUE(MID(A258,18,1))),ISERROR(FIND("ckattempt",A258)),ISERROR(FIND("preview",A258))),"기사임","")</f>
        <v/>
      </c>
      <c r="G258" t="str">
        <f>IF(F258="기사임",IFERROR(IF((VLOOKUP(CONCATENATE("http://skinnonews.com",A258),'기사 리스트'!C:E,3,FALSE))&gt;='7p(1)'!$F$17,"O",""),""),"")</f>
        <v/>
      </c>
      <c r="H258" t="str">
        <f>IFERROR(IF(VLOOKUP(CONCATENATE("http://skinnonews.com"&amp;A258),'기사 리스트'!C:D,2,FALSE)="yes","yes",""),"")</f>
        <v/>
      </c>
      <c r="I258" t="str">
        <f>IFERROR(IF(G258="O",B258/(EOMONTH('7p(1)'!$F$17,0)-(VLOOKUP(CONCATENATE("http://skinnonews.com",A258),'기사 리스트'!C:E,3,FALSE))+1),""),"")</f>
        <v/>
      </c>
      <c r="J258" t="str">
        <f>IFERROR(IF(G258="O",E258/(EOMONTH('7p(1)'!$F$17,0)-(VLOOKUP(CONCATENATE("http://skinnonews.com",A258),'기사 리스트'!C:E,3,FALSE))+1),""),"")</f>
        <v/>
      </c>
      <c r="K258" t="str">
        <f t="shared" si="11"/>
        <v/>
      </c>
      <c r="L258" t="str">
        <f t="shared" si="12"/>
        <v/>
      </c>
      <c r="N258" s="83" t="str">
        <f>IFERROR(VLOOKUP("http://skinnonews.com"&amp;A258,'기사 리스트'!C:E,3,FALSE),"")</f>
        <v/>
      </c>
      <c r="S258" t="str">
        <f>IFERROR(IF(G258="O",(INDEX('기사 리스트'!B:B,MATCH("http://skinnonews.com"&amp;A258,'기사 리스트'!C:C,0))),""),"")</f>
        <v/>
      </c>
    </row>
    <row r="259" spans="1:19">
      <c r="A259" s="18" t="s">
        <v>1629</v>
      </c>
      <c r="B259" s="18">
        <v>9</v>
      </c>
      <c r="C259" s="18">
        <v>2</v>
      </c>
      <c r="D259" s="28">
        <v>168.77777777777777</v>
      </c>
      <c r="E259" s="18">
        <v>1</v>
      </c>
      <c r="F259" t="str">
        <f t="shared" si="13"/>
        <v/>
      </c>
      <c r="G259" t="str">
        <f>IF(F259="기사임",IFERROR(IF((VLOOKUP(CONCATENATE("http://skinnonews.com",A259),'기사 리스트'!C:E,3,FALSE))&gt;='7p(1)'!$F$17,"O",""),""),"")</f>
        <v/>
      </c>
      <c r="H259" t="str">
        <f>IFERROR(IF(VLOOKUP(CONCATENATE("http://skinnonews.com"&amp;A259),'기사 리스트'!C:D,2,FALSE)="yes","yes",""),"")</f>
        <v/>
      </c>
      <c r="I259" t="str">
        <f>IFERROR(IF(G259="O",B259/(EOMONTH('7p(1)'!$F$17,0)-(VLOOKUP(CONCATENATE("http://skinnonews.com",A259),'기사 리스트'!C:E,3,FALSE))+1),""),"")</f>
        <v/>
      </c>
      <c r="J259" t="str">
        <f>IFERROR(IF(G259="O",E259/(EOMONTH('7p(1)'!$F$17,0)-(VLOOKUP(CONCATENATE("http://skinnonews.com",A259),'기사 리스트'!C:E,3,FALSE))+1),""),"")</f>
        <v/>
      </c>
      <c r="K259" t="str">
        <f t="shared" si="11"/>
        <v/>
      </c>
      <c r="L259" t="str">
        <f t="shared" si="12"/>
        <v/>
      </c>
      <c r="N259" s="83" t="str">
        <f>IFERROR(VLOOKUP("http://skinnonews.com"&amp;A259,'기사 리스트'!C:E,3,FALSE),"")</f>
        <v/>
      </c>
      <c r="S259" t="str">
        <f>IFERROR(IF(G259="O",(INDEX('기사 리스트'!B:B,MATCH("http://skinnonews.com"&amp;A259,'기사 리스트'!C:C,0))),""),"")</f>
        <v/>
      </c>
    </row>
    <row r="260" spans="1:19">
      <c r="A260" s="18" t="s">
        <v>729</v>
      </c>
      <c r="B260" s="18">
        <v>9</v>
      </c>
      <c r="C260" s="18">
        <v>6</v>
      </c>
      <c r="D260" s="28">
        <v>224.42857142857142</v>
      </c>
      <c r="E260" s="18">
        <v>5</v>
      </c>
      <c r="F260" t="str">
        <f t="shared" si="13"/>
        <v>기사임</v>
      </c>
      <c r="G260" t="str">
        <f>IF(F260="기사임",IFERROR(IF((VLOOKUP(CONCATENATE("http://skinnonews.com",A260),'기사 리스트'!C:E,3,FALSE))&gt;='7p(1)'!$F$17,"O",""),""),"")</f>
        <v/>
      </c>
      <c r="H260" t="str">
        <f>IFERROR(IF(VLOOKUP(CONCATENATE("http://skinnonews.com"&amp;A260),'기사 리스트'!C:D,2,FALSE)="yes","yes",""),"")</f>
        <v/>
      </c>
      <c r="I260" t="str">
        <f>IFERROR(IF(G260="O",B260/(EOMONTH('7p(1)'!$F$17,0)-(VLOOKUP(CONCATENATE("http://skinnonews.com",A260),'기사 리스트'!C:E,3,FALSE))+1),""),"")</f>
        <v/>
      </c>
      <c r="J260" t="str">
        <f>IFERROR(IF(G260="O",E260/(EOMONTH('7p(1)'!$F$17,0)-(VLOOKUP(CONCATENATE("http://skinnonews.com",A260),'기사 리스트'!C:E,3,FALSE))+1),""),"")</f>
        <v/>
      </c>
      <c r="K260" t="str">
        <f t="shared" si="11"/>
        <v/>
      </c>
      <c r="L260" t="str">
        <f t="shared" si="12"/>
        <v/>
      </c>
      <c r="N260" s="83" t="str">
        <f>IFERROR(VLOOKUP("http://skinnonews.com"&amp;A260,'기사 리스트'!C:E,3,FALSE),"")</f>
        <v/>
      </c>
      <c r="S260" t="str">
        <f>IFERROR(IF(G260="O",(INDEX('기사 리스트'!B:B,MATCH("http://skinnonews.com"&amp;A260,'기사 리스트'!C:C,0))),""),"")</f>
        <v/>
      </c>
    </row>
    <row r="261" spans="1:19">
      <c r="A261" s="18" t="s">
        <v>844</v>
      </c>
      <c r="B261" s="18">
        <v>9</v>
      </c>
      <c r="C261" s="18">
        <v>8</v>
      </c>
      <c r="D261" s="28">
        <v>610</v>
      </c>
      <c r="E261" s="18">
        <v>8</v>
      </c>
      <c r="F261" t="str">
        <f t="shared" si="13"/>
        <v>기사임</v>
      </c>
      <c r="G261" t="str">
        <f>IF(F261="기사임",IFERROR(IF((VLOOKUP(CONCATENATE("http://skinnonews.com",A261),'기사 리스트'!C:E,3,FALSE))&gt;='7p(1)'!$F$17,"O",""),""),"")</f>
        <v/>
      </c>
      <c r="H261" t="str">
        <f>IFERROR(IF(VLOOKUP(CONCATENATE("http://skinnonews.com"&amp;A261),'기사 리스트'!C:D,2,FALSE)="yes","yes",""),"")</f>
        <v/>
      </c>
      <c r="I261" t="str">
        <f>IFERROR(IF(G261="O",B261/(EOMONTH('7p(1)'!$F$17,0)-(VLOOKUP(CONCATENATE("http://skinnonews.com",A261),'기사 리스트'!C:E,3,FALSE))+1),""),"")</f>
        <v/>
      </c>
      <c r="J261" t="str">
        <f>IFERROR(IF(G261="O",E261/(EOMONTH('7p(1)'!$F$17,0)-(VLOOKUP(CONCATENATE("http://skinnonews.com",A261),'기사 리스트'!C:E,3,FALSE))+1),""),"")</f>
        <v/>
      </c>
      <c r="K261" t="str">
        <f t="shared" si="11"/>
        <v/>
      </c>
      <c r="L261" t="str">
        <f t="shared" si="12"/>
        <v/>
      </c>
      <c r="N261" s="83">
        <f>IFERROR(VLOOKUP("http://skinnonews.com"&amp;A261,'기사 리스트'!C:E,3,FALSE),"")</f>
        <v>44127</v>
      </c>
      <c r="S261" t="str">
        <f>IFERROR(IF(G261="O",(INDEX('기사 리스트'!B:B,MATCH("http://skinnonews.com"&amp;A261,'기사 리스트'!C:C,0))),""),"")</f>
        <v/>
      </c>
    </row>
    <row r="262" spans="1:19">
      <c r="A262" s="18" t="s">
        <v>845</v>
      </c>
      <c r="B262" s="18">
        <v>9</v>
      </c>
      <c r="C262" s="18">
        <v>8</v>
      </c>
      <c r="D262" s="28">
        <v>971</v>
      </c>
      <c r="E262" s="18">
        <v>5</v>
      </c>
      <c r="F262" t="str">
        <f t="shared" si="13"/>
        <v>기사임</v>
      </c>
      <c r="G262" t="str">
        <f>IF(F262="기사임",IFERROR(IF((VLOOKUP(CONCATENATE("http://skinnonews.com",A262),'기사 리스트'!C:E,3,FALSE))&gt;='7p(1)'!$F$17,"O",""),""),"")</f>
        <v/>
      </c>
      <c r="H262" t="str">
        <f>IFERROR(IF(VLOOKUP(CONCATENATE("http://skinnonews.com"&amp;A262),'기사 리스트'!C:D,2,FALSE)="yes","yes",""),"")</f>
        <v/>
      </c>
      <c r="I262" t="str">
        <f>IFERROR(IF(G262="O",B262/(EOMONTH('7p(1)'!$F$17,0)-(VLOOKUP(CONCATENATE("http://skinnonews.com",A262),'기사 리스트'!C:E,3,FALSE))+1),""),"")</f>
        <v/>
      </c>
      <c r="J262" t="str">
        <f>IFERROR(IF(G262="O",E262/(EOMONTH('7p(1)'!$F$17,0)-(VLOOKUP(CONCATENATE("http://skinnonews.com",A262),'기사 리스트'!C:E,3,FALSE))+1),""),"")</f>
        <v/>
      </c>
      <c r="K262" t="str">
        <f t="shared" ref="K262:K325" si="14">IFERROR(_xlfn.RANK.EQ(I262,I:I,0),"")</f>
        <v/>
      </c>
      <c r="L262" t="str">
        <f t="shared" ref="L262:L325" si="15">IFERROR(_xlfn.RANK.EQ(J262,J:J,0),"")</f>
        <v/>
      </c>
      <c r="N262" s="83" t="str">
        <f>IFERROR(VLOOKUP("http://skinnonews.com"&amp;A262,'기사 리스트'!C:E,3,FALSE),"")</f>
        <v/>
      </c>
      <c r="S262" t="str">
        <f>IFERROR(IF(G262="O",(INDEX('기사 리스트'!B:B,MATCH("http://skinnonews.com"&amp;A262,'기사 리스트'!C:C,0))),""),"")</f>
        <v/>
      </c>
    </row>
    <row r="263" spans="1:19">
      <c r="A263" s="18" t="s">
        <v>730</v>
      </c>
      <c r="B263" s="18">
        <v>9</v>
      </c>
      <c r="C263" s="18">
        <v>7</v>
      </c>
      <c r="D263" s="28">
        <v>27.5</v>
      </c>
      <c r="E263" s="18">
        <v>6</v>
      </c>
      <c r="F263" t="str">
        <f t="shared" si="13"/>
        <v>기사임</v>
      </c>
      <c r="G263" t="str">
        <f>IF(F263="기사임",IFERROR(IF((VLOOKUP(CONCATENATE("http://skinnonews.com",A263),'기사 리스트'!C:E,3,FALSE))&gt;='7p(1)'!$F$17,"O",""),""),"")</f>
        <v/>
      </c>
      <c r="H263" t="str">
        <f>IFERROR(IF(VLOOKUP(CONCATENATE("http://skinnonews.com"&amp;A263),'기사 리스트'!C:D,2,FALSE)="yes","yes",""),"")</f>
        <v/>
      </c>
      <c r="I263" t="str">
        <f>IFERROR(IF(G263="O",B263/(EOMONTH('7p(1)'!$F$17,0)-(VLOOKUP(CONCATENATE("http://skinnonews.com",A263),'기사 리스트'!C:E,3,FALSE))+1),""),"")</f>
        <v/>
      </c>
      <c r="J263" t="str">
        <f>IFERROR(IF(G263="O",E263/(EOMONTH('7p(1)'!$F$17,0)-(VLOOKUP(CONCATENATE("http://skinnonews.com",A263),'기사 리스트'!C:E,3,FALSE))+1),""),"")</f>
        <v/>
      </c>
      <c r="K263" t="str">
        <f t="shared" si="14"/>
        <v/>
      </c>
      <c r="L263" t="str">
        <f t="shared" si="15"/>
        <v/>
      </c>
      <c r="N263" s="83" t="str">
        <f>IFERROR(VLOOKUP("http://skinnonews.com"&amp;A263,'기사 리스트'!C:E,3,FALSE),"")</f>
        <v/>
      </c>
      <c r="S263" t="str">
        <f>IFERROR(IF(G263="O",(INDEX('기사 리스트'!B:B,MATCH("http://skinnonews.com"&amp;A263,'기사 리스트'!C:C,0))),""),"")</f>
        <v/>
      </c>
    </row>
    <row r="264" spans="1:19">
      <c r="A264" s="18" t="s">
        <v>1122</v>
      </c>
      <c r="B264" s="18">
        <v>9</v>
      </c>
      <c r="C264" s="18">
        <v>7</v>
      </c>
      <c r="D264" s="28">
        <v>257.66666666666669</v>
      </c>
      <c r="E264" s="18">
        <v>6</v>
      </c>
      <c r="F264" t="str">
        <f t="shared" si="13"/>
        <v>기사임</v>
      </c>
      <c r="G264" t="str">
        <f>IF(F264="기사임",IFERROR(IF((VLOOKUP(CONCATENATE("http://skinnonews.com",A264),'기사 리스트'!C:E,3,FALSE))&gt;='7p(1)'!$F$17,"O",""),""),"")</f>
        <v/>
      </c>
      <c r="H264" t="str">
        <f>IFERROR(IF(VLOOKUP(CONCATENATE("http://skinnonews.com"&amp;A264),'기사 리스트'!C:D,2,FALSE)="yes","yes",""),"")</f>
        <v/>
      </c>
      <c r="I264" t="str">
        <f>IFERROR(IF(G264="O",B264/(EOMONTH('7p(1)'!$F$17,0)-(VLOOKUP(CONCATENATE("http://skinnonews.com",A264),'기사 리스트'!C:E,3,FALSE))+1),""),"")</f>
        <v/>
      </c>
      <c r="J264" t="str">
        <f>IFERROR(IF(G264="O",E264/(EOMONTH('7p(1)'!$F$17,0)-(VLOOKUP(CONCATENATE("http://skinnonews.com",A264),'기사 리스트'!C:E,3,FALSE))+1),""),"")</f>
        <v/>
      </c>
      <c r="K264" t="str">
        <f t="shared" si="14"/>
        <v/>
      </c>
      <c r="L264" t="str">
        <f t="shared" si="15"/>
        <v/>
      </c>
      <c r="N264" s="83" t="str">
        <f>IFERROR(VLOOKUP("http://skinnonews.com"&amp;A264,'기사 리스트'!C:E,3,FALSE),"")</f>
        <v/>
      </c>
      <c r="S264" t="str">
        <f>IFERROR(IF(G264="O",(INDEX('기사 리스트'!B:B,MATCH("http://skinnonews.com"&amp;A264,'기사 리스트'!C:C,0))),""),"")</f>
        <v/>
      </c>
    </row>
    <row r="265" spans="1:19">
      <c r="A265" s="18" t="s">
        <v>662</v>
      </c>
      <c r="B265" s="18">
        <v>9</v>
      </c>
      <c r="C265" s="18">
        <v>7</v>
      </c>
      <c r="D265" s="28">
        <v>130.75</v>
      </c>
      <c r="E265" s="18">
        <v>6</v>
      </c>
      <c r="F265" t="str">
        <f t="shared" si="13"/>
        <v>기사임</v>
      </c>
      <c r="G265" t="str">
        <f>IF(F265="기사임",IFERROR(IF((VLOOKUP(CONCATENATE("http://skinnonews.com",A265),'기사 리스트'!C:E,3,FALSE))&gt;='7p(1)'!$F$17,"O",""),""),"")</f>
        <v/>
      </c>
      <c r="H265" t="str">
        <f>IFERROR(IF(VLOOKUP(CONCATENATE("http://skinnonews.com"&amp;A265),'기사 리스트'!C:D,2,FALSE)="yes","yes",""),"")</f>
        <v/>
      </c>
      <c r="I265" t="str">
        <f>IFERROR(IF(G265="O",B265/(EOMONTH('7p(1)'!$F$17,0)-(VLOOKUP(CONCATENATE("http://skinnonews.com",A265),'기사 리스트'!C:E,3,FALSE))+1),""),"")</f>
        <v/>
      </c>
      <c r="J265" t="str">
        <f>IFERROR(IF(G265="O",E265/(EOMONTH('7p(1)'!$F$17,0)-(VLOOKUP(CONCATENATE("http://skinnonews.com",A265),'기사 리스트'!C:E,3,FALSE))+1),""),"")</f>
        <v/>
      </c>
      <c r="K265" t="str">
        <f t="shared" si="14"/>
        <v/>
      </c>
      <c r="L265" t="str">
        <f t="shared" si="15"/>
        <v/>
      </c>
      <c r="N265" s="83" t="str">
        <f>IFERROR(VLOOKUP("http://skinnonews.com"&amp;A265,'기사 리스트'!C:E,3,FALSE),"")</f>
        <v/>
      </c>
      <c r="S265" t="str">
        <f>IFERROR(IF(G265="O",(INDEX('기사 리스트'!B:B,MATCH("http://skinnonews.com"&amp;A265,'기사 리스트'!C:C,0))),""),"")</f>
        <v/>
      </c>
    </row>
    <row r="266" spans="1:19">
      <c r="A266" s="18" t="s">
        <v>663</v>
      </c>
      <c r="B266" s="18">
        <v>9</v>
      </c>
      <c r="C266" s="18">
        <v>9</v>
      </c>
      <c r="D266" s="28">
        <v>69.25</v>
      </c>
      <c r="E266" s="18">
        <v>5</v>
      </c>
      <c r="F266" t="str">
        <f t="shared" si="13"/>
        <v>기사임</v>
      </c>
      <c r="G266" t="str">
        <f>IF(F266="기사임",IFERROR(IF((VLOOKUP(CONCATENATE("http://skinnonews.com",A266),'기사 리스트'!C:E,3,FALSE))&gt;='7p(1)'!$F$17,"O",""),""),"")</f>
        <v/>
      </c>
      <c r="H266" t="str">
        <f>IFERROR(IF(VLOOKUP(CONCATENATE("http://skinnonews.com"&amp;A266),'기사 리스트'!C:D,2,FALSE)="yes","yes",""),"")</f>
        <v/>
      </c>
      <c r="I266" t="str">
        <f>IFERROR(IF(G266="O",B266/(EOMONTH('7p(1)'!$F$17,0)-(VLOOKUP(CONCATENATE("http://skinnonews.com",A266),'기사 리스트'!C:E,3,FALSE))+1),""),"")</f>
        <v/>
      </c>
      <c r="J266" t="str">
        <f>IFERROR(IF(G266="O",E266/(EOMONTH('7p(1)'!$F$17,0)-(VLOOKUP(CONCATENATE("http://skinnonews.com",A266),'기사 리스트'!C:E,3,FALSE))+1),""),"")</f>
        <v/>
      </c>
      <c r="K266" t="str">
        <f t="shared" si="14"/>
        <v/>
      </c>
      <c r="L266" t="str">
        <f t="shared" si="15"/>
        <v/>
      </c>
      <c r="N266" s="83" t="str">
        <f>IFERROR(VLOOKUP("http://skinnonews.com"&amp;A266,'기사 리스트'!C:E,3,FALSE),"")</f>
        <v/>
      </c>
      <c r="S266" t="str">
        <f>IFERROR(IF(G266="O",(INDEX('기사 리스트'!B:B,MATCH("http://skinnonews.com"&amp;A266,'기사 리스트'!C:C,0))),""),"")</f>
        <v/>
      </c>
    </row>
    <row r="267" spans="1:19">
      <c r="A267" s="18" t="s">
        <v>855</v>
      </c>
      <c r="B267" s="18">
        <v>9</v>
      </c>
      <c r="C267" s="18">
        <v>9</v>
      </c>
      <c r="D267" s="28">
        <v>0</v>
      </c>
      <c r="E267" s="18">
        <v>9</v>
      </c>
      <c r="F267" t="str">
        <f t="shared" si="13"/>
        <v>기사임</v>
      </c>
      <c r="G267" t="str">
        <f>IF(F267="기사임",IFERROR(IF((VLOOKUP(CONCATENATE("http://skinnonews.com",A267),'기사 리스트'!C:E,3,FALSE))&gt;='7p(1)'!$F$17,"O",""),""),"")</f>
        <v/>
      </c>
      <c r="H267" t="str">
        <f>IFERROR(IF(VLOOKUP(CONCATENATE("http://skinnonews.com"&amp;A267),'기사 리스트'!C:D,2,FALSE)="yes","yes",""),"")</f>
        <v/>
      </c>
      <c r="I267" t="str">
        <f>IFERROR(IF(G267="O",B267/(EOMONTH('7p(1)'!$F$17,0)-(VLOOKUP(CONCATENATE("http://skinnonews.com",A267),'기사 리스트'!C:E,3,FALSE))+1),""),"")</f>
        <v/>
      </c>
      <c r="J267" t="str">
        <f>IFERROR(IF(G267="O",E267/(EOMONTH('7p(1)'!$F$17,0)-(VLOOKUP(CONCATENATE("http://skinnonews.com",A267),'기사 리스트'!C:E,3,FALSE))+1),""),"")</f>
        <v/>
      </c>
      <c r="K267" t="str">
        <f t="shared" si="14"/>
        <v/>
      </c>
      <c r="L267" t="str">
        <f t="shared" si="15"/>
        <v/>
      </c>
      <c r="N267" s="83" t="str">
        <f>IFERROR(VLOOKUP("http://skinnonews.com"&amp;A267,'기사 리스트'!C:E,3,FALSE),"")</f>
        <v/>
      </c>
      <c r="S267" t="str">
        <f>IFERROR(IF(G267="O",(INDEX('기사 리스트'!B:B,MATCH("http://skinnonews.com"&amp;A267,'기사 리스트'!C:C,0))),""),"")</f>
        <v/>
      </c>
    </row>
    <row r="268" spans="1:19">
      <c r="A268" s="18" t="s">
        <v>622</v>
      </c>
      <c r="B268" s="18">
        <v>9</v>
      </c>
      <c r="C268" s="18">
        <v>8</v>
      </c>
      <c r="D268" s="28">
        <v>5</v>
      </c>
      <c r="E268" s="18">
        <v>8</v>
      </c>
      <c r="F268" t="str">
        <f t="shared" si="13"/>
        <v>기사임</v>
      </c>
      <c r="G268" t="str">
        <f>IF(F268="기사임",IFERROR(IF((VLOOKUP(CONCATENATE("http://skinnonews.com",A268),'기사 리스트'!C:E,3,FALSE))&gt;='7p(1)'!$F$17,"O",""),""),"")</f>
        <v/>
      </c>
      <c r="H268" t="str">
        <f>IFERROR(IF(VLOOKUP(CONCATENATE("http://skinnonews.com"&amp;A268),'기사 리스트'!C:D,2,FALSE)="yes","yes",""),"")</f>
        <v/>
      </c>
      <c r="I268" t="str">
        <f>IFERROR(IF(G268="O",B268/(EOMONTH('7p(1)'!$F$17,0)-(VLOOKUP(CONCATENATE("http://skinnonews.com",A268),'기사 리스트'!C:E,3,FALSE))+1),""),"")</f>
        <v/>
      </c>
      <c r="J268" t="str">
        <f>IFERROR(IF(G268="O",E268/(EOMONTH('7p(1)'!$F$17,0)-(VLOOKUP(CONCATENATE("http://skinnonews.com",A268),'기사 리스트'!C:E,3,FALSE))+1),""),"")</f>
        <v/>
      </c>
      <c r="K268" t="str">
        <f t="shared" si="14"/>
        <v/>
      </c>
      <c r="L268" t="str">
        <f t="shared" si="15"/>
        <v/>
      </c>
      <c r="N268" s="83" t="str">
        <f>IFERROR(VLOOKUP("http://skinnonews.com"&amp;A268,'기사 리스트'!C:E,3,FALSE),"")</f>
        <v/>
      </c>
      <c r="S268" t="str">
        <f>IFERROR(IF(G268="O",(INDEX('기사 리스트'!B:B,MATCH("http://skinnonews.com"&amp;A268,'기사 리스트'!C:C,0))),""),"")</f>
        <v/>
      </c>
    </row>
    <row r="269" spans="1:19">
      <c r="A269" s="18" t="s">
        <v>773</v>
      </c>
      <c r="B269" s="18">
        <v>9</v>
      </c>
      <c r="C269" s="18">
        <v>9</v>
      </c>
      <c r="D269" s="28">
        <v>17</v>
      </c>
      <c r="E269" s="18">
        <v>8</v>
      </c>
      <c r="F269" t="str">
        <f t="shared" si="13"/>
        <v>기사임</v>
      </c>
      <c r="G269" t="str">
        <f>IF(F269="기사임",IFERROR(IF((VLOOKUP(CONCATENATE("http://skinnonews.com",A269),'기사 리스트'!C:E,3,FALSE))&gt;='7p(1)'!$F$17,"O",""),""),"")</f>
        <v/>
      </c>
      <c r="H269" t="str">
        <f>IFERROR(IF(VLOOKUP(CONCATENATE("http://skinnonews.com"&amp;A269),'기사 리스트'!C:D,2,FALSE)="yes","yes",""),"")</f>
        <v/>
      </c>
      <c r="I269" t="str">
        <f>IFERROR(IF(G269="O",B269/(EOMONTH('7p(1)'!$F$17,0)-(VLOOKUP(CONCATENATE("http://skinnonews.com",A269),'기사 리스트'!C:E,3,FALSE))+1),""),"")</f>
        <v/>
      </c>
      <c r="J269" t="str">
        <f>IFERROR(IF(G269="O",E269/(EOMONTH('7p(1)'!$F$17,0)-(VLOOKUP(CONCATENATE("http://skinnonews.com",A269),'기사 리스트'!C:E,3,FALSE))+1),""),"")</f>
        <v/>
      </c>
      <c r="K269" t="str">
        <f t="shared" si="14"/>
        <v/>
      </c>
      <c r="L269" t="str">
        <f t="shared" si="15"/>
        <v/>
      </c>
      <c r="N269" s="83" t="str">
        <f>IFERROR(VLOOKUP("http://skinnonews.com"&amp;A269,'기사 리스트'!C:E,3,FALSE),"")</f>
        <v/>
      </c>
      <c r="S269" t="str">
        <f>IFERROR(IF(G269="O",(INDEX('기사 리스트'!B:B,MATCH("http://skinnonews.com"&amp;A269,'기사 리스트'!C:C,0))),""),"")</f>
        <v/>
      </c>
    </row>
    <row r="270" spans="1:19">
      <c r="A270" s="18" t="s">
        <v>702</v>
      </c>
      <c r="B270" s="18">
        <v>9</v>
      </c>
      <c r="C270" s="18">
        <v>6</v>
      </c>
      <c r="D270" s="28">
        <v>669.66666666666663</v>
      </c>
      <c r="E270" s="18">
        <v>6</v>
      </c>
      <c r="F270" t="str">
        <f t="shared" si="13"/>
        <v>기사임</v>
      </c>
      <c r="G270" t="str">
        <f>IF(F270="기사임",IFERROR(IF((VLOOKUP(CONCATENATE("http://skinnonews.com",A270),'기사 리스트'!C:E,3,FALSE))&gt;='7p(1)'!$F$17,"O",""),""),"")</f>
        <v/>
      </c>
      <c r="H270" t="str">
        <f>IFERROR(IF(VLOOKUP(CONCATENATE("http://skinnonews.com"&amp;A270),'기사 리스트'!C:D,2,FALSE)="yes","yes",""),"")</f>
        <v/>
      </c>
      <c r="I270" t="str">
        <f>IFERROR(IF(G270="O",B270/(EOMONTH('7p(1)'!$F$17,0)-(VLOOKUP(CONCATENATE("http://skinnonews.com",A270),'기사 리스트'!C:E,3,FALSE))+1),""),"")</f>
        <v/>
      </c>
      <c r="J270" t="str">
        <f>IFERROR(IF(G270="O",E270/(EOMONTH('7p(1)'!$F$17,0)-(VLOOKUP(CONCATENATE("http://skinnonews.com",A270),'기사 리스트'!C:E,3,FALSE))+1),""),"")</f>
        <v/>
      </c>
      <c r="K270" t="str">
        <f t="shared" si="14"/>
        <v/>
      </c>
      <c r="L270" t="str">
        <f t="shared" si="15"/>
        <v/>
      </c>
      <c r="N270" s="83" t="str">
        <f>IFERROR(VLOOKUP("http://skinnonews.com"&amp;A270,'기사 리스트'!C:E,3,FALSE),"")</f>
        <v/>
      </c>
      <c r="S270" t="str">
        <f>IFERROR(IF(G270="O",(INDEX('기사 리스트'!B:B,MATCH("http://skinnonews.com"&amp;A270,'기사 리스트'!C:C,0))),""),"")</f>
        <v/>
      </c>
    </row>
    <row r="271" spans="1:19">
      <c r="A271" s="18" t="s">
        <v>834</v>
      </c>
      <c r="B271" s="18">
        <v>9</v>
      </c>
      <c r="C271" s="18">
        <v>7</v>
      </c>
      <c r="D271" s="28">
        <v>78.166666666666671</v>
      </c>
      <c r="E271" s="18">
        <v>2</v>
      </c>
      <c r="F271" t="str">
        <f t="shared" si="13"/>
        <v/>
      </c>
      <c r="G271" t="str">
        <f>IF(F271="기사임",IFERROR(IF((VLOOKUP(CONCATENATE("http://skinnonews.com",A271),'기사 리스트'!C:E,3,FALSE))&gt;='7p(1)'!$F$17,"O",""),""),"")</f>
        <v/>
      </c>
      <c r="H271" t="str">
        <f>IFERROR(IF(VLOOKUP(CONCATENATE("http://skinnonews.com"&amp;A271),'기사 리스트'!C:D,2,FALSE)="yes","yes",""),"")</f>
        <v/>
      </c>
      <c r="I271" t="str">
        <f>IFERROR(IF(G271="O",B271/(EOMONTH('7p(1)'!$F$17,0)-(VLOOKUP(CONCATENATE("http://skinnonews.com",A271),'기사 리스트'!C:E,3,FALSE))+1),""),"")</f>
        <v/>
      </c>
      <c r="J271" t="str">
        <f>IFERROR(IF(G271="O",E271/(EOMONTH('7p(1)'!$F$17,0)-(VLOOKUP(CONCATENATE("http://skinnonews.com",A271),'기사 리스트'!C:E,3,FALSE))+1),""),"")</f>
        <v/>
      </c>
      <c r="K271" t="str">
        <f t="shared" si="14"/>
        <v/>
      </c>
      <c r="L271" t="str">
        <f t="shared" si="15"/>
        <v/>
      </c>
      <c r="N271" s="83" t="str">
        <f>IFERROR(VLOOKUP("http://skinnonews.com"&amp;A271,'기사 리스트'!C:E,3,FALSE),"")</f>
        <v/>
      </c>
      <c r="S271" t="str">
        <f>IFERROR(IF(G271="O",(INDEX('기사 리스트'!B:B,MATCH("http://skinnonews.com"&amp;A271,'기사 리스트'!C:C,0))),""),"")</f>
        <v/>
      </c>
    </row>
    <row r="272" spans="1:19">
      <c r="A272" s="18" t="s">
        <v>1257</v>
      </c>
      <c r="B272" s="18">
        <v>9</v>
      </c>
      <c r="C272" s="18">
        <v>6</v>
      </c>
      <c r="D272" s="28">
        <v>121.75</v>
      </c>
      <c r="E272" s="18">
        <v>1</v>
      </c>
      <c r="F272" t="str">
        <f t="shared" si="13"/>
        <v/>
      </c>
      <c r="G272" t="str">
        <f>IF(F272="기사임",IFERROR(IF((VLOOKUP(CONCATENATE("http://skinnonews.com",A272),'기사 리스트'!C:E,3,FALSE))&gt;='7p(1)'!$F$17,"O",""),""),"")</f>
        <v/>
      </c>
      <c r="H272" t="str">
        <f>IFERROR(IF(VLOOKUP(CONCATENATE("http://skinnonews.com"&amp;A272),'기사 리스트'!C:D,2,FALSE)="yes","yes",""),"")</f>
        <v/>
      </c>
      <c r="I272" t="str">
        <f>IFERROR(IF(G272="O",B272/(EOMONTH('7p(1)'!$F$17,0)-(VLOOKUP(CONCATENATE("http://skinnonews.com",A272),'기사 리스트'!C:E,3,FALSE))+1),""),"")</f>
        <v/>
      </c>
      <c r="J272" t="str">
        <f>IFERROR(IF(G272="O",E272/(EOMONTH('7p(1)'!$F$17,0)-(VLOOKUP(CONCATENATE("http://skinnonews.com",A272),'기사 리스트'!C:E,3,FALSE))+1),""),"")</f>
        <v/>
      </c>
      <c r="K272" t="str">
        <f t="shared" si="14"/>
        <v/>
      </c>
      <c r="L272" t="str">
        <f t="shared" si="15"/>
        <v/>
      </c>
      <c r="N272" s="83" t="str">
        <f>IFERROR(VLOOKUP("http://skinnonews.com"&amp;A272,'기사 리스트'!C:E,3,FALSE),"")</f>
        <v/>
      </c>
      <c r="S272" t="str">
        <f>IFERROR(IF(G272="O",(INDEX('기사 리스트'!B:B,MATCH("http://skinnonews.com"&amp;A272,'기사 리스트'!C:C,0))),""),"")</f>
        <v/>
      </c>
    </row>
    <row r="273" spans="1:19">
      <c r="A273" s="18" t="s">
        <v>808</v>
      </c>
      <c r="B273" s="18">
        <v>9</v>
      </c>
      <c r="C273" s="18">
        <v>6</v>
      </c>
      <c r="D273" s="28">
        <v>85.888888888888886</v>
      </c>
      <c r="E273" s="18">
        <v>0</v>
      </c>
      <c r="F273" t="str">
        <f t="shared" si="13"/>
        <v/>
      </c>
      <c r="G273" t="str">
        <f>IF(F273="기사임",IFERROR(IF((VLOOKUP(CONCATENATE("http://skinnonews.com",A273),'기사 리스트'!C:E,3,FALSE))&gt;='7p(1)'!$F$17,"O",""),""),"")</f>
        <v/>
      </c>
      <c r="H273" t="str">
        <f>IFERROR(IF(VLOOKUP(CONCATENATE("http://skinnonews.com"&amp;A273),'기사 리스트'!C:D,2,FALSE)="yes","yes",""),"")</f>
        <v/>
      </c>
      <c r="I273" t="str">
        <f>IFERROR(IF(G273="O",B273/(EOMONTH('7p(1)'!$F$17,0)-(VLOOKUP(CONCATENATE("http://skinnonews.com",A273),'기사 리스트'!C:E,3,FALSE))+1),""),"")</f>
        <v/>
      </c>
      <c r="J273" t="str">
        <f>IFERROR(IF(G273="O",E273/(EOMONTH('7p(1)'!$F$17,0)-(VLOOKUP(CONCATENATE("http://skinnonews.com",A273),'기사 리스트'!C:E,3,FALSE))+1),""),"")</f>
        <v/>
      </c>
      <c r="K273" t="str">
        <f t="shared" si="14"/>
        <v/>
      </c>
      <c r="L273" t="str">
        <f t="shared" si="15"/>
        <v/>
      </c>
      <c r="N273" s="83" t="str">
        <f>IFERROR(VLOOKUP("http://skinnonews.com"&amp;A273,'기사 리스트'!C:E,3,FALSE),"")</f>
        <v/>
      </c>
      <c r="S273" t="str">
        <f>IFERROR(IF(G273="O",(INDEX('기사 리스트'!B:B,MATCH("http://skinnonews.com"&amp;A273,'기사 리스트'!C:C,0))),""),"")</f>
        <v/>
      </c>
    </row>
    <row r="274" spans="1:19">
      <c r="A274" s="18" t="s">
        <v>838</v>
      </c>
      <c r="B274" s="18">
        <v>9</v>
      </c>
      <c r="C274" s="18">
        <v>6</v>
      </c>
      <c r="D274" s="28">
        <v>300.2</v>
      </c>
      <c r="E274" s="18">
        <v>6</v>
      </c>
      <c r="F274" t="str">
        <f t="shared" si="13"/>
        <v/>
      </c>
      <c r="G274" t="str">
        <f>IF(F274="기사임",IFERROR(IF((VLOOKUP(CONCATENATE("http://skinnonews.com",A274),'기사 리스트'!C:E,3,FALSE))&gt;='7p(1)'!$F$17,"O",""),""),"")</f>
        <v/>
      </c>
      <c r="H274" t="str">
        <f>IFERROR(IF(VLOOKUP(CONCATENATE("http://skinnonews.com"&amp;A274),'기사 리스트'!C:D,2,FALSE)="yes","yes",""),"")</f>
        <v/>
      </c>
      <c r="I274" t="str">
        <f>IFERROR(IF(G274="O",B274/(EOMONTH('7p(1)'!$F$17,0)-(VLOOKUP(CONCATENATE("http://skinnonews.com",A274),'기사 리스트'!C:E,3,FALSE))+1),""),"")</f>
        <v/>
      </c>
      <c r="J274" t="str">
        <f>IFERROR(IF(G274="O",E274/(EOMONTH('7p(1)'!$F$17,0)-(VLOOKUP(CONCATENATE("http://skinnonews.com",A274),'기사 리스트'!C:E,3,FALSE))+1),""),"")</f>
        <v/>
      </c>
      <c r="K274" t="str">
        <f t="shared" si="14"/>
        <v/>
      </c>
      <c r="L274" t="str">
        <f t="shared" si="15"/>
        <v/>
      </c>
      <c r="N274" s="83" t="str">
        <f>IFERROR(VLOOKUP("http://skinnonews.com"&amp;A274,'기사 리스트'!C:E,3,FALSE),"")</f>
        <v/>
      </c>
      <c r="S274" t="str">
        <f>IFERROR(IF(G274="O",(INDEX('기사 리스트'!B:B,MATCH("http://skinnonews.com"&amp;A274,'기사 리스트'!C:C,0))),""),"")</f>
        <v/>
      </c>
    </row>
    <row r="275" spans="1:19">
      <c r="A275" s="18" t="s">
        <v>1112</v>
      </c>
      <c r="B275" s="18">
        <v>9</v>
      </c>
      <c r="C275" s="18">
        <v>9</v>
      </c>
      <c r="D275" s="28">
        <v>327</v>
      </c>
      <c r="E275" s="18">
        <v>8</v>
      </c>
      <c r="F275" t="str">
        <f t="shared" si="13"/>
        <v/>
      </c>
      <c r="G275" t="str">
        <f>IF(F275="기사임",IFERROR(IF((VLOOKUP(CONCATENATE("http://skinnonews.com",A275),'기사 리스트'!C:E,3,FALSE))&gt;='7p(1)'!$F$17,"O",""),""),"")</f>
        <v/>
      </c>
      <c r="H275" t="str">
        <f>IFERROR(IF(VLOOKUP(CONCATENATE("http://skinnonews.com"&amp;A275),'기사 리스트'!C:D,2,FALSE)="yes","yes",""),"")</f>
        <v/>
      </c>
      <c r="I275" t="str">
        <f>IFERROR(IF(G275="O",B275/(EOMONTH('7p(1)'!$F$17,0)-(VLOOKUP(CONCATENATE("http://skinnonews.com",A275),'기사 리스트'!C:E,3,FALSE))+1),""),"")</f>
        <v/>
      </c>
      <c r="J275" t="str">
        <f>IFERROR(IF(G275="O",E275/(EOMONTH('7p(1)'!$F$17,0)-(VLOOKUP(CONCATENATE("http://skinnonews.com",A275),'기사 리스트'!C:E,3,FALSE))+1),""),"")</f>
        <v/>
      </c>
      <c r="K275" t="str">
        <f t="shared" si="14"/>
        <v/>
      </c>
      <c r="L275" t="str">
        <f t="shared" si="15"/>
        <v/>
      </c>
      <c r="N275" s="83" t="str">
        <f>IFERROR(VLOOKUP("http://skinnonews.com"&amp;A275,'기사 리스트'!C:E,3,FALSE),"")</f>
        <v/>
      </c>
      <c r="S275" t="str">
        <f>IFERROR(IF(G275="O",(INDEX('기사 리스트'!B:B,MATCH("http://skinnonews.com"&amp;A275,'기사 리스트'!C:C,0))),""),"")</f>
        <v/>
      </c>
    </row>
    <row r="276" spans="1:19">
      <c r="A276" s="18" t="s">
        <v>588</v>
      </c>
      <c r="B276" s="18">
        <v>9</v>
      </c>
      <c r="C276" s="18">
        <v>6</v>
      </c>
      <c r="D276" s="28">
        <v>32.428571428571431</v>
      </c>
      <c r="E276" s="18">
        <v>5</v>
      </c>
      <c r="F276" t="str">
        <f t="shared" si="13"/>
        <v/>
      </c>
      <c r="G276" t="str">
        <f>IF(F276="기사임",IFERROR(IF((VLOOKUP(CONCATENATE("http://skinnonews.com",A276),'기사 리스트'!C:E,3,FALSE))&gt;='7p(1)'!$F$17,"O",""),""),"")</f>
        <v/>
      </c>
      <c r="H276" t="str">
        <f>IFERROR(IF(VLOOKUP(CONCATENATE("http://skinnonews.com"&amp;A276),'기사 리스트'!C:D,2,FALSE)="yes","yes",""),"")</f>
        <v/>
      </c>
      <c r="I276" t="str">
        <f>IFERROR(IF(G276="O",B276/(EOMONTH('7p(1)'!$F$17,0)-(VLOOKUP(CONCATENATE("http://skinnonews.com",A276),'기사 리스트'!C:E,3,FALSE))+1),""),"")</f>
        <v/>
      </c>
      <c r="J276" t="str">
        <f>IFERROR(IF(G276="O",E276/(EOMONTH('7p(1)'!$F$17,0)-(VLOOKUP(CONCATENATE("http://skinnonews.com",A276),'기사 리스트'!C:E,3,FALSE))+1),""),"")</f>
        <v/>
      </c>
      <c r="K276" t="str">
        <f t="shared" si="14"/>
        <v/>
      </c>
      <c r="L276" t="str">
        <f t="shared" si="15"/>
        <v/>
      </c>
      <c r="N276" s="83" t="str">
        <f>IFERROR(VLOOKUP("http://skinnonews.com"&amp;A276,'기사 리스트'!C:E,3,FALSE),"")</f>
        <v/>
      </c>
      <c r="S276" t="str">
        <f>IFERROR(IF(G276="O",(INDEX('기사 리스트'!B:B,MATCH("http://skinnonews.com"&amp;A276,'기사 리스트'!C:C,0))),""),"")</f>
        <v/>
      </c>
    </row>
    <row r="277" spans="1:19">
      <c r="A277" s="18" t="s">
        <v>839</v>
      </c>
      <c r="B277" s="18">
        <v>9</v>
      </c>
      <c r="C277" s="18">
        <v>6</v>
      </c>
      <c r="D277" s="28">
        <v>25.666666666666668</v>
      </c>
      <c r="E277" s="18">
        <v>6</v>
      </c>
      <c r="F277" t="str">
        <f t="shared" si="13"/>
        <v/>
      </c>
      <c r="G277" t="str">
        <f>IF(F277="기사임",IFERROR(IF((VLOOKUP(CONCATENATE("http://skinnonews.com",A277),'기사 리스트'!C:E,3,FALSE))&gt;='7p(1)'!$F$17,"O",""),""),"")</f>
        <v/>
      </c>
      <c r="H277" t="str">
        <f>IFERROR(IF(VLOOKUP(CONCATENATE("http://skinnonews.com"&amp;A277),'기사 리스트'!C:D,2,FALSE)="yes","yes",""),"")</f>
        <v/>
      </c>
      <c r="I277" t="str">
        <f>IFERROR(IF(G277="O",B277/(EOMONTH('7p(1)'!$F$17,0)-(VLOOKUP(CONCATENATE("http://skinnonews.com",A277),'기사 리스트'!C:E,3,FALSE))+1),""),"")</f>
        <v/>
      </c>
      <c r="J277" t="str">
        <f>IFERROR(IF(G277="O",E277/(EOMONTH('7p(1)'!$F$17,0)-(VLOOKUP(CONCATENATE("http://skinnonews.com",A277),'기사 리스트'!C:E,3,FALSE))+1),""),"")</f>
        <v/>
      </c>
      <c r="K277" t="str">
        <f t="shared" si="14"/>
        <v/>
      </c>
      <c r="L277" t="str">
        <f t="shared" si="15"/>
        <v/>
      </c>
      <c r="N277" s="83" t="str">
        <f>IFERROR(VLOOKUP("http://skinnonews.com"&amp;A277,'기사 리스트'!C:E,3,FALSE),"")</f>
        <v/>
      </c>
      <c r="S277" t="str">
        <f>IFERROR(IF(G277="O",(INDEX('기사 리스트'!B:B,MATCH("http://skinnonews.com"&amp;A277,'기사 리스트'!C:C,0))),""),"")</f>
        <v/>
      </c>
    </row>
    <row r="278" spans="1:19">
      <c r="A278" s="18" t="s">
        <v>894</v>
      </c>
      <c r="B278" s="18">
        <v>9</v>
      </c>
      <c r="C278" s="18">
        <v>6</v>
      </c>
      <c r="D278" s="28">
        <v>66.25</v>
      </c>
      <c r="E278" s="18">
        <v>6</v>
      </c>
      <c r="F278" t="str">
        <f t="shared" si="13"/>
        <v/>
      </c>
      <c r="G278" t="str">
        <f>IF(F278="기사임",IFERROR(IF((VLOOKUP(CONCATENATE("http://skinnonews.com",A278),'기사 리스트'!C:E,3,FALSE))&gt;='7p(1)'!$F$17,"O",""),""),"")</f>
        <v/>
      </c>
      <c r="H278" t="str">
        <f>IFERROR(IF(VLOOKUP(CONCATENATE("http://skinnonews.com"&amp;A278),'기사 리스트'!C:D,2,FALSE)="yes","yes",""),"")</f>
        <v/>
      </c>
      <c r="I278" t="str">
        <f>IFERROR(IF(G278="O",B278/(EOMONTH('7p(1)'!$F$17,0)-(VLOOKUP(CONCATENATE("http://skinnonews.com",A278),'기사 리스트'!C:E,3,FALSE))+1),""),"")</f>
        <v/>
      </c>
      <c r="J278" t="str">
        <f>IFERROR(IF(G278="O",E278/(EOMONTH('7p(1)'!$F$17,0)-(VLOOKUP(CONCATENATE("http://skinnonews.com",A278),'기사 리스트'!C:E,3,FALSE))+1),""),"")</f>
        <v/>
      </c>
      <c r="K278" t="str">
        <f t="shared" si="14"/>
        <v/>
      </c>
      <c r="L278" t="str">
        <f t="shared" si="15"/>
        <v/>
      </c>
      <c r="N278" s="83" t="str">
        <f>IFERROR(VLOOKUP("http://skinnonews.com"&amp;A278,'기사 리스트'!C:E,3,FALSE),"")</f>
        <v/>
      </c>
      <c r="S278" t="str">
        <f>IFERROR(IF(G278="O",(INDEX('기사 리스트'!B:B,MATCH("http://skinnonews.com"&amp;A278,'기사 리스트'!C:C,0))),""),"")</f>
        <v/>
      </c>
    </row>
    <row r="279" spans="1:19">
      <c r="A279" s="18" t="s">
        <v>875</v>
      </c>
      <c r="B279" s="18">
        <v>8</v>
      </c>
      <c r="C279" s="18">
        <v>6</v>
      </c>
      <c r="D279" s="28">
        <v>130</v>
      </c>
      <c r="E279" s="18">
        <v>4</v>
      </c>
      <c r="F279" t="str">
        <f t="shared" si="13"/>
        <v>기사임</v>
      </c>
      <c r="G279" t="str">
        <f>IF(F279="기사임",IFERROR(IF((VLOOKUP(CONCATENATE("http://skinnonews.com",A279),'기사 리스트'!C:E,3,FALSE))&gt;='7p(1)'!$F$17,"O",""),""),"")</f>
        <v/>
      </c>
      <c r="H279" t="str">
        <f>IFERROR(IF(VLOOKUP(CONCATENATE("http://skinnonews.com"&amp;A279),'기사 리스트'!C:D,2,FALSE)="yes","yes",""),"")</f>
        <v/>
      </c>
      <c r="I279" t="str">
        <f>IFERROR(IF(G279="O",B279/(EOMONTH('7p(1)'!$F$17,0)-(VLOOKUP(CONCATENATE("http://skinnonews.com",A279),'기사 리스트'!C:E,3,FALSE))+1),""),"")</f>
        <v/>
      </c>
      <c r="J279" t="str">
        <f>IFERROR(IF(G279="O",E279/(EOMONTH('7p(1)'!$F$17,0)-(VLOOKUP(CONCATENATE("http://skinnonews.com",A279),'기사 리스트'!C:E,3,FALSE))+1),""),"")</f>
        <v/>
      </c>
      <c r="K279" t="str">
        <f t="shared" si="14"/>
        <v/>
      </c>
      <c r="L279" t="str">
        <f t="shared" si="15"/>
        <v/>
      </c>
      <c r="N279" s="83" t="str">
        <f>IFERROR(VLOOKUP("http://skinnonews.com"&amp;A279,'기사 리스트'!C:E,3,FALSE),"")</f>
        <v/>
      </c>
      <c r="S279" t="str">
        <f>IFERROR(IF(G279="O",(INDEX('기사 리스트'!B:B,MATCH("http://skinnonews.com"&amp;A279,'기사 리스트'!C:C,0))),""),"")</f>
        <v/>
      </c>
    </row>
    <row r="280" spans="1:19">
      <c r="A280" s="18" t="s">
        <v>698</v>
      </c>
      <c r="B280" s="18">
        <v>8</v>
      </c>
      <c r="C280" s="18">
        <v>6</v>
      </c>
      <c r="D280" s="28">
        <v>410.6</v>
      </c>
      <c r="E280" s="18">
        <v>0</v>
      </c>
      <c r="F280" t="str">
        <f t="shared" si="13"/>
        <v>기사임</v>
      </c>
      <c r="G280" t="str">
        <f>IF(F280="기사임",IFERROR(IF((VLOOKUP(CONCATENATE("http://skinnonews.com",A280),'기사 리스트'!C:E,3,FALSE))&gt;='7p(1)'!$F$17,"O",""),""),"")</f>
        <v/>
      </c>
      <c r="H280" t="str">
        <f>IFERROR(IF(VLOOKUP(CONCATENATE("http://skinnonews.com"&amp;A280),'기사 리스트'!C:D,2,FALSE)="yes","yes",""),"")</f>
        <v/>
      </c>
      <c r="I280" t="str">
        <f>IFERROR(IF(G280="O",B280/(EOMONTH('7p(1)'!$F$17,0)-(VLOOKUP(CONCATENATE("http://skinnonews.com",A280),'기사 리스트'!C:E,3,FALSE))+1),""),"")</f>
        <v/>
      </c>
      <c r="J280" t="str">
        <f>IFERROR(IF(G280="O",E280/(EOMONTH('7p(1)'!$F$17,0)-(VLOOKUP(CONCATENATE("http://skinnonews.com",A280),'기사 리스트'!C:E,3,FALSE))+1),""),"")</f>
        <v/>
      </c>
      <c r="K280" t="str">
        <f t="shared" si="14"/>
        <v/>
      </c>
      <c r="L280" t="str">
        <f t="shared" si="15"/>
        <v/>
      </c>
      <c r="N280" s="83">
        <f>IFERROR(VLOOKUP("http://skinnonews.com"&amp;A280,'기사 리스트'!C:E,3,FALSE),"")</f>
        <v>44820</v>
      </c>
      <c r="S280" t="str">
        <f>IFERROR(IF(G280="O",(INDEX('기사 리스트'!B:B,MATCH("http://skinnonews.com"&amp;A280,'기사 리스트'!C:C,0))),""),"")</f>
        <v/>
      </c>
    </row>
    <row r="281" spans="1:19">
      <c r="A281" s="18" t="s">
        <v>682</v>
      </c>
      <c r="B281" s="18">
        <v>8</v>
      </c>
      <c r="C281" s="18">
        <v>6</v>
      </c>
      <c r="D281" s="28">
        <v>800</v>
      </c>
      <c r="E281" s="18">
        <v>3</v>
      </c>
      <c r="F281" t="str">
        <f t="shared" si="13"/>
        <v>기사임</v>
      </c>
      <c r="G281" t="str">
        <f>IF(F281="기사임",IFERROR(IF((VLOOKUP(CONCATENATE("http://skinnonews.com",A281),'기사 리스트'!C:E,3,FALSE))&gt;='7p(1)'!$F$17,"O",""),""),"")</f>
        <v/>
      </c>
      <c r="H281" t="str">
        <f>IFERROR(IF(VLOOKUP(CONCATENATE("http://skinnonews.com"&amp;A281),'기사 리스트'!C:D,2,FALSE)="yes","yes",""),"")</f>
        <v/>
      </c>
      <c r="I281" t="str">
        <f>IFERROR(IF(G281="O",B281/(EOMONTH('7p(1)'!$F$17,0)-(VLOOKUP(CONCATENATE("http://skinnonews.com",A281),'기사 리스트'!C:E,3,FALSE))+1),""),"")</f>
        <v/>
      </c>
      <c r="J281" t="str">
        <f>IFERROR(IF(G281="O",E281/(EOMONTH('7p(1)'!$F$17,0)-(VLOOKUP(CONCATENATE("http://skinnonews.com",A281),'기사 리스트'!C:E,3,FALSE))+1),""),"")</f>
        <v/>
      </c>
      <c r="K281" t="str">
        <f t="shared" si="14"/>
        <v/>
      </c>
      <c r="L281" t="str">
        <f t="shared" si="15"/>
        <v/>
      </c>
      <c r="N281" s="83">
        <f>IFERROR(VLOOKUP("http://skinnonews.com"&amp;A281,'기사 리스트'!C:E,3,FALSE),"")</f>
        <v>44846</v>
      </c>
      <c r="S281" t="str">
        <f>IFERROR(IF(G281="O",(INDEX('기사 리스트'!B:B,MATCH("http://skinnonews.com"&amp;A281,'기사 리스트'!C:C,0))),""),"")</f>
        <v/>
      </c>
    </row>
    <row r="282" spans="1:19">
      <c r="A282" s="18" t="s">
        <v>637</v>
      </c>
      <c r="B282" s="18">
        <v>8</v>
      </c>
      <c r="C282" s="18">
        <v>7</v>
      </c>
      <c r="D282" s="28">
        <v>524.66666666666663</v>
      </c>
      <c r="E282" s="18">
        <v>5</v>
      </c>
      <c r="F282" t="str">
        <f t="shared" si="13"/>
        <v>기사임</v>
      </c>
      <c r="G282" t="str">
        <f>IF(F282="기사임",IFERROR(IF((VLOOKUP(CONCATENATE("http://skinnonews.com",A282),'기사 리스트'!C:E,3,FALSE))&gt;='7p(1)'!$F$17,"O",""),""),"")</f>
        <v/>
      </c>
      <c r="H282" t="str">
        <f>IFERROR(IF(VLOOKUP(CONCATENATE("http://skinnonews.com"&amp;A282),'기사 리스트'!C:D,2,FALSE)="yes","yes",""),"")</f>
        <v/>
      </c>
      <c r="I282" t="str">
        <f>IFERROR(IF(G282="O",B282/(EOMONTH('7p(1)'!$F$17,0)-(VLOOKUP(CONCATENATE("http://skinnonews.com",A282),'기사 리스트'!C:E,3,FALSE))+1),""),"")</f>
        <v/>
      </c>
      <c r="J282" t="str">
        <f>IFERROR(IF(G282="O",E282/(EOMONTH('7p(1)'!$F$17,0)-(VLOOKUP(CONCATENATE("http://skinnonews.com",A282),'기사 리스트'!C:E,3,FALSE))+1),""),"")</f>
        <v/>
      </c>
      <c r="K282" t="str">
        <f t="shared" si="14"/>
        <v/>
      </c>
      <c r="L282" t="str">
        <f t="shared" si="15"/>
        <v/>
      </c>
      <c r="N282" s="83">
        <f>IFERROR(VLOOKUP("http://skinnonews.com"&amp;A282,'기사 리스트'!C:E,3,FALSE),"")</f>
        <v>44854</v>
      </c>
      <c r="S282" t="str">
        <f>IFERROR(IF(G282="O",(INDEX('기사 리스트'!B:B,MATCH("http://skinnonews.com"&amp;A282,'기사 리스트'!C:C,0))),""),"")</f>
        <v/>
      </c>
    </row>
    <row r="283" spans="1:19">
      <c r="A283" s="18" t="s">
        <v>1107</v>
      </c>
      <c r="B283" s="18">
        <v>8</v>
      </c>
      <c r="C283" s="18">
        <v>7</v>
      </c>
      <c r="D283" s="28">
        <v>65.142857142857139</v>
      </c>
      <c r="E283" s="18">
        <v>3</v>
      </c>
      <c r="F283" t="str">
        <f t="shared" si="13"/>
        <v>기사임</v>
      </c>
      <c r="G283" t="str">
        <f>IF(F283="기사임",IFERROR(IF((VLOOKUP(CONCATENATE("http://skinnonews.com",A283),'기사 리스트'!C:E,3,FALSE))&gt;='7p(1)'!$F$17,"O",""),""),"")</f>
        <v/>
      </c>
      <c r="H283" t="str">
        <f>IFERROR(IF(VLOOKUP(CONCATENATE("http://skinnonews.com"&amp;A283),'기사 리스트'!C:D,2,FALSE)="yes","yes",""),"")</f>
        <v/>
      </c>
      <c r="I283" t="str">
        <f>IFERROR(IF(G283="O",B283/(EOMONTH('7p(1)'!$F$17,0)-(VLOOKUP(CONCATENATE("http://skinnonews.com",A283),'기사 리스트'!C:E,3,FALSE))+1),""),"")</f>
        <v/>
      </c>
      <c r="J283" t="str">
        <f>IFERROR(IF(G283="O",E283/(EOMONTH('7p(1)'!$F$17,0)-(VLOOKUP(CONCATENATE("http://skinnonews.com",A283),'기사 리스트'!C:E,3,FALSE))+1),""),"")</f>
        <v/>
      </c>
      <c r="K283" t="str">
        <f t="shared" si="14"/>
        <v/>
      </c>
      <c r="L283" t="str">
        <f t="shared" si="15"/>
        <v/>
      </c>
      <c r="N283" s="83">
        <f>IFERROR(VLOOKUP("http://skinnonews.com"&amp;A283,'기사 리스트'!C:E,3,FALSE),"")</f>
        <v>45019</v>
      </c>
      <c r="S283" t="str">
        <f>IFERROR(IF(G283="O",(INDEX('기사 리스트'!B:B,MATCH("http://skinnonews.com"&amp;A283,'기사 리스트'!C:C,0))),""),"")</f>
        <v/>
      </c>
    </row>
    <row r="284" spans="1:19">
      <c r="A284" s="18" t="s">
        <v>1630</v>
      </c>
      <c r="B284" s="18">
        <v>8</v>
      </c>
      <c r="C284" s="18">
        <v>3</v>
      </c>
      <c r="D284" s="28">
        <v>328.71428571428572</v>
      </c>
      <c r="E284" s="18">
        <v>1</v>
      </c>
      <c r="F284" t="str">
        <f t="shared" si="13"/>
        <v/>
      </c>
      <c r="G284" t="str">
        <f>IF(F284="기사임",IFERROR(IF((VLOOKUP(CONCATENATE("http://skinnonews.com",A284),'기사 리스트'!C:E,3,FALSE))&gt;='7p(1)'!$F$17,"O",""),""),"")</f>
        <v/>
      </c>
      <c r="H284" t="str">
        <f>IFERROR(IF(VLOOKUP(CONCATENATE("http://skinnonews.com"&amp;A284),'기사 리스트'!C:D,2,FALSE)="yes","yes",""),"")</f>
        <v/>
      </c>
      <c r="I284" t="str">
        <f>IFERROR(IF(G284="O",B284/(EOMONTH('7p(1)'!$F$17,0)-(VLOOKUP(CONCATENATE("http://skinnonews.com",A284),'기사 리스트'!C:E,3,FALSE))+1),""),"")</f>
        <v/>
      </c>
      <c r="J284" t="str">
        <f>IFERROR(IF(G284="O",E284/(EOMONTH('7p(1)'!$F$17,0)-(VLOOKUP(CONCATENATE("http://skinnonews.com",A284),'기사 리스트'!C:E,3,FALSE))+1),""),"")</f>
        <v/>
      </c>
      <c r="K284" t="str">
        <f t="shared" si="14"/>
        <v/>
      </c>
      <c r="L284" t="str">
        <f t="shared" si="15"/>
        <v/>
      </c>
      <c r="N284" s="83" t="str">
        <f>IFERROR(VLOOKUP("http://skinnonews.com"&amp;A284,'기사 리스트'!C:E,3,FALSE),"")</f>
        <v/>
      </c>
      <c r="S284" t="str">
        <f>IFERROR(IF(G284="O",(INDEX('기사 리스트'!B:B,MATCH("http://skinnonews.com"&amp;A284,'기사 리스트'!C:C,0))),""),"")</f>
        <v/>
      </c>
    </row>
    <row r="285" spans="1:19">
      <c r="A285" s="18" t="s">
        <v>770</v>
      </c>
      <c r="B285" s="18">
        <v>8</v>
      </c>
      <c r="C285" s="18">
        <v>8</v>
      </c>
      <c r="D285" s="28">
        <v>0</v>
      </c>
      <c r="E285" s="18">
        <v>7</v>
      </c>
      <c r="F285" t="str">
        <f t="shared" si="13"/>
        <v>기사임</v>
      </c>
      <c r="G285" t="str">
        <f>IF(F285="기사임",IFERROR(IF((VLOOKUP(CONCATENATE("http://skinnonews.com",A285),'기사 리스트'!C:E,3,FALSE))&gt;='7p(1)'!$F$17,"O",""),""),"")</f>
        <v/>
      </c>
      <c r="H285" t="str">
        <f>IFERROR(IF(VLOOKUP(CONCATENATE("http://skinnonews.com"&amp;A285),'기사 리스트'!C:D,2,FALSE)="yes","yes",""),"")</f>
        <v/>
      </c>
      <c r="I285" t="str">
        <f>IFERROR(IF(G285="O",B285/(EOMONTH('7p(1)'!$F$17,0)-(VLOOKUP(CONCATENATE("http://skinnonews.com",A285),'기사 리스트'!C:E,3,FALSE))+1),""),"")</f>
        <v/>
      </c>
      <c r="J285" t="str">
        <f>IFERROR(IF(G285="O",E285/(EOMONTH('7p(1)'!$F$17,0)-(VLOOKUP(CONCATENATE("http://skinnonews.com",A285),'기사 리스트'!C:E,3,FALSE))+1),""),"")</f>
        <v/>
      </c>
      <c r="K285" t="str">
        <f t="shared" si="14"/>
        <v/>
      </c>
      <c r="L285" t="str">
        <f t="shared" si="15"/>
        <v/>
      </c>
      <c r="N285" s="83" t="str">
        <f>IFERROR(VLOOKUP("http://skinnonews.com"&amp;A285,'기사 리스트'!C:E,3,FALSE),"")</f>
        <v/>
      </c>
      <c r="S285" t="str">
        <f>IFERROR(IF(G285="O",(INDEX('기사 리스트'!B:B,MATCH("http://skinnonews.com"&amp;A285,'기사 리스트'!C:C,0))),""),"")</f>
        <v/>
      </c>
    </row>
    <row r="286" spans="1:19">
      <c r="A286" s="18" t="s">
        <v>583</v>
      </c>
      <c r="B286" s="18">
        <v>8</v>
      </c>
      <c r="C286" s="18">
        <v>7</v>
      </c>
      <c r="D286" s="28">
        <v>146.33333333333334</v>
      </c>
      <c r="E286" s="18">
        <v>4</v>
      </c>
      <c r="F286" t="str">
        <f t="shared" si="13"/>
        <v>기사임</v>
      </c>
      <c r="G286" t="str">
        <f>IF(F286="기사임",IFERROR(IF((VLOOKUP(CONCATENATE("http://skinnonews.com",A286),'기사 리스트'!C:E,3,FALSE))&gt;='7p(1)'!$F$17,"O",""),""),"")</f>
        <v/>
      </c>
      <c r="H286" t="str">
        <f>IFERROR(IF(VLOOKUP(CONCATENATE("http://skinnonews.com"&amp;A286),'기사 리스트'!C:D,2,FALSE)="yes","yes",""),"")</f>
        <v/>
      </c>
      <c r="I286" t="str">
        <f>IFERROR(IF(G286="O",B286/(EOMONTH('7p(1)'!$F$17,0)-(VLOOKUP(CONCATENATE("http://skinnonews.com",A286),'기사 리스트'!C:E,3,FALSE))+1),""),"")</f>
        <v/>
      </c>
      <c r="J286" t="str">
        <f>IFERROR(IF(G286="O",E286/(EOMONTH('7p(1)'!$F$17,0)-(VLOOKUP(CONCATENATE("http://skinnonews.com",A286),'기사 리스트'!C:E,3,FALSE))+1),""),"")</f>
        <v/>
      </c>
      <c r="K286" t="str">
        <f t="shared" si="14"/>
        <v/>
      </c>
      <c r="L286" t="str">
        <f t="shared" si="15"/>
        <v/>
      </c>
      <c r="N286" s="83" t="str">
        <f>IFERROR(VLOOKUP("http://skinnonews.com"&amp;A286,'기사 리스트'!C:E,3,FALSE),"")</f>
        <v/>
      </c>
      <c r="S286" t="str">
        <f>IFERROR(IF(G286="O",(INDEX('기사 리스트'!B:B,MATCH("http://skinnonews.com"&amp;A286,'기사 리스트'!C:C,0))),""),"")</f>
        <v/>
      </c>
    </row>
    <row r="287" spans="1:19">
      <c r="A287" s="18" t="s">
        <v>666</v>
      </c>
      <c r="B287" s="18">
        <v>8</v>
      </c>
      <c r="C287" s="18">
        <v>8</v>
      </c>
      <c r="D287" s="28">
        <v>110.5</v>
      </c>
      <c r="E287" s="18">
        <v>7</v>
      </c>
      <c r="F287" t="str">
        <f t="shared" si="13"/>
        <v>기사임</v>
      </c>
      <c r="G287" t="str">
        <f>IF(F287="기사임",IFERROR(IF((VLOOKUP(CONCATENATE("http://skinnonews.com",A287),'기사 리스트'!C:E,3,FALSE))&gt;='7p(1)'!$F$17,"O",""),""),"")</f>
        <v/>
      </c>
      <c r="H287" t="str">
        <f>IFERROR(IF(VLOOKUP(CONCATENATE("http://skinnonews.com"&amp;A287),'기사 리스트'!C:D,2,FALSE)="yes","yes",""),"")</f>
        <v/>
      </c>
      <c r="I287" t="str">
        <f>IFERROR(IF(G287="O",B287/(EOMONTH('7p(1)'!$F$17,0)-(VLOOKUP(CONCATENATE("http://skinnonews.com",A287),'기사 리스트'!C:E,3,FALSE))+1),""),"")</f>
        <v/>
      </c>
      <c r="J287" t="str">
        <f>IFERROR(IF(G287="O",E287/(EOMONTH('7p(1)'!$F$17,0)-(VLOOKUP(CONCATENATE("http://skinnonews.com",A287),'기사 리스트'!C:E,3,FALSE))+1),""),"")</f>
        <v/>
      </c>
      <c r="K287" t="str">
        <f t="shared" si="14"/>
        <v/>
      </c>
      <c r="L287" t="str">
        <f t="shared" si="15"/>
        <v/>
      </c>
      <c r="N287" s="83">
        <f>IFERROR(VLOOKUP("http://skinnonews.com"&amp;A287,'기사 리스트'!C:E,3,FALSE),"")</f>
        <v>44412</v>
      </c>
      <c r="S287" t="str">
        <f>IFERROR(IF(G287="O",(INDEX('기사 리스트'!B:B,MATCH("http://skinnonews.com"&amp;A287,'기사 리스트'!C:C,0))),""),"")</f>
        <v/>
      </c>
    </row>
    <row r="288" spans="1:19">
      <c r="A288" s="18" t="s">
        <v>584</v>
      </c>
      <c r="B288" s="18">
        <v>8</v>
      </c>
      <c r="C288" s="18">
        <v>8</v>
      </c>
      <c r="D288" s="28">
        <v>89</v>
      </c>
      <c r="E288" s="18">
        <v>5</v>
      </c>
      <c r="F288" t="str">
        <f t="shared" si="13"/>
        <v>기사임</v>
      </c>
      <c r="G288" t="str">
        <f>IF(F288="기사임",IFERROR(IF((VLOOKUP(CONCATENATE("http://skinnonews.com",A288),'기사 리스트'!C:E,3,FALSE))&gt;='7p(1)'!$F$17,"O",""),""),"")</f>
        <v/>
      </c>
      <c r="H288" t="str">
        <f>IFERROR(IF(VLOOKUP(CONCATENATE("http://skinnonews.com"&amp;A288),'기사 리스트'!C:D,2,FALSE)="yes","yes",""),"")</f>
        <v/>
      </c>
      <c r="I288" t="str">
        <f>IFERROR(IF(G288="O",B288/(EOMONTH('7p(1)'!$F$17,0)-(VLOOKUP(CONCATENATE("http://skinnonews.com",A288),'기사 리스트'!C:E,3,FALSE))+1),""),"")</f>
        <v/>
      </c>
      <c r="J288" t="str">
        <f>IFERROR(IF(G288="O",E288/(EOMONTH('7p(1)'!$F$17,0)-(VLOOKUP(CONCATENATE("http://skinnonews.com",A288),'기사 리스트'!C:E,3,FALSE))+1),""),"")</f>
        <v/>
      </c>
      <c r="K288" t="str">
        <f t="shared" si="14"/>
        <v/>
      </c>
      <c r="L288" t="str">
        <f t="shared" si="15"/>
        <v/>
      </c>
      <c r="N288" s="83">
        <f>IFERROR(VLOOKUP("http://skinnonews.com"&amp;A288,'기사 리스트'!C:E,3,FALSE),"")</f>
        <v>44421</v>
      </c>
      <c r="S288" t="str">
        <f>IFERROR(IF(G288="O",(INDEX('기사 리스트'!B:B,MATCH("http://skinnonews.com"&amp;A288,'기사 리스트'!C:C,0))),""),"")</f>
        <v/>
      </c>
    </row>
    <row r="289" spans="1:19">
      <c r="A289" s="18" t="s">
        <v>1278</v>
      </c>
      <c r="B289" s="18">
        <v>8</v>
      </c>
      <c r="C289" s="18">
        <v>8</v>
      </c>
      <c r="D289" s="28">
        <v>122</v>
      </c>
      <c r="E289" s="18">
        <v>6</v>
      </c>
      <c r="F289" t="str">
        <f t="shared" si="13"/>
        <v>기사임</v>
      </c>
      <c r="G289" t="str">
        <f>IF(F289="기사임",IFERROR(IF((VLOOKUP(CONCATENATE("http://skinnonews.com",A289),'기사 리스트'!C:E,3,FALSE))&gt;='7p(1)'!$F$17,"O",""),""),"")</f>
        <v/>
      </c>
      <c r="H289" t="str">
        <f>IFERROR(IF(VLOOKUP(CONCATENATE("http://skinnonews.com"&amp;A289),'기사 리스트'!C:D,2,FALSE)="yes","yes",""),"")</f>
        <v/>
      </c>
      <c r="I289" t="str">
        <f>IFERROR(IF(G289="O",B289/(EOMONTH('7p(1)'!$F$17,0)-(VLOOKUP(CONCATENATE("http://skinnonews.com",A289),'기사 리스트'!C:E,3,FALSE))+1),""),"")</f>
        <v/>
      </c>
      <c r="J289" t="str">
        <f>IFERROR(IF(G289="O",E289/(EOMONTH('7p(1)'!$F$17,0)-(VLOOKUP(CONCATENATE("http://skinnonews.com",A289),'기사 리스트'!C:E,3,FALSE))+1),""),"")</f>
        <v/>
      </c>
      <c r="K289" t="str">
        <f t="shared" si="14"/>
        <v/>
      </c>
      <c r="L289" t="str">
        <f t="shared" si="15"/>
        <v/>
      </c>
      <c r="N289" s="83" t="str">
        <f>IFERROR(VLOOKUP("http://skinnonews.com"&amp;A289,'기사 리스트'!C:E,3,FALSE),"")</f>
        <v/>
      </c>
      <c r="S289" t="str">
        <f>IFERROR(IF(G289="O",(INDEX('기사 리스트'!B:B,MATCH("http://skinnonews.com"&amp;A289,'기사 리스트'!C:C,0))),""),"")</f>
        <v/>
      </c>
    </row>
    <row r="290" spans="1:19">
      <c r="A290" s="18" t="s">
        <v>733</v>
      </c>
      <c r="B290" s="18">
        <v>8</v>
      </c>
      <c r="C290" s="18">
        <v>8</v>
      </c>
      <c r="D290" s="28">
        <v>326.2</v>
      </c>
      <c r="E290" s="18">
        <v>2</v>
      </c>
      <c r="F290" t="str">
        <f t="shared" si="13"/>
        <v>기사임</v>
      </c>
      <c r="G290" t="str">
        <f>IF(F290="기사임",IFERROR(IF((VLOOKUP(CONCATENATE("http://skinnonews.com",A290),'기사 리스트'!C:E,3,FALSE))&gt;='7p(1)'!$F$17,"O",""),""),"")</f>
        <v/>
      </c>
      <c r="H290" t="str">
        <f>IFERROR(IF(VLOOKUP(CONCATENATE("http://skinnonews.com"&amp;A290),'기사 리스트'!C:D,2,FALSE)="yes","yes",""),"")</f>
        <v/>
      </c>
      <c r="I290" t="str">
        <f>IFERROR(IF(G290="O",B290/(EOMONTH('7p(1)'!$F$17,0)-(VLOOKUP(CONCATENATE("http://skinnonews.com",A290),'기사 리스트'!C:E,3,FALSE))+1),""),"")</f>
        <v/>
      </c>
      <c r="J290" t="str">
        <f>IFERROR(IF(G290="O",E290/(EOMONTH('7p(1)'!$F$17,0)-(VLOOKUP(CONCATENATE("http://skinnonews.com",A290),'기사 리스트'!C:E,3,FALSE))+1),""),"")</f>
        <v/>
      </c>
      <c r="K290" t="str">
        <f t="shared" si="14"/>
        <v/>
      </c>
      <c r="L290" t="str">
        <f t="shared" si="15"/>
        <v/>
      </c>
      <c r="N290" s="83" t="str">
        <f>IFERROR(VLOOKUP("http://skinnonews.com"&amp;A290,'기사 리스트'!C:E,3,FALSE),"")</f>
        <v/>
      </c>
      <c r="S290" t="str">
        <f>IFERROR(IF(G290="O",(INDEX('기사 리스트'!B:B,MATCH("http://skinnonews.com"&amp;A290,'기사 리스트'!C:C,0))),""),"")</f>
        <v/>
      </c>
    </row>
    <row r="291" spans="1:19">
      <c r="A291" s="18" t="s">
        <v>716</v>
      </c>
      <c r="B291" s="18">
        <v>8</v>
      </c>
      <c r="C291" s="18">
        <v>6</v>
      </c>
      <c r="D291" s="28">
        <v>956.33333333333337</v>
      </c>
      <c r="E291" s="18">
        <v>4</v>
      </c>
      <c r="F291" t="str">
        <f t="shared" si="13"/>
        <v>기사임</v>
      </c>
      <c r="G291" t="str">
        <f>IF(F291="기사임",IFERROR(IF((VLOOKUP(CONCATENATE("http://skinnonews.com",A291),'기사 리스트'!C:E,3,FALSE))&gt;='7p(1)'!$F$17,"O",""),""),"")</f>
        <v/>
      </c>
      <c r="H291" t="str">
        <f>IFERROR(IF(VLOOKUP(CONCATENATE("http://skinnonews.com"&amp;A291),'기사 리스트'!C:D,2,FALSE)="yes","yes",""),"")</f>
        <v/>
      </c>
      <c r="I291" t="str">
        <f>IFERROR(IF(G291="O",B291/(EOMONTH('7p(1)'!$F$17,0)-(VLOOKUP(CONCATENATE("http://skinnonews.com",A291),'기사 리스트'!C:E,3,FALSE))+1),""),"")</f>
        <v/>
      </c>
      <c r="J291" t="str">
        <f>IFERROR(IF(G291="O",E291/(EOMONTH('7p(1)'!$F$17,0)-(VLOOKUP(CONCATENATE("http://skinnonews.com",A291),'기사 리스트'!C:E,3,FALSE))+1),""),"")</f>
        <v/>
      </c>
      <c r="K291" t="str">
        <f t="shared" si="14"/>
        <v/>
      </c>
      <c r="L291" t="str">
        <f t="shared" si="15"/>
        <v/>
      </c>
      <c r="N291" s="83" t="str">
        <f>IFERROR(VLOOKUP("http://skinnonews.com"&amp;A291,'기사 리스트'!C:E,3,FALSE),"")</f>
        <v/>
      </c>
      <c r="S291" t="str">
        <f>IFERROR(IF(G291="O",(INDEX('기사 리스트'!B:B,MATCH("http://skinnonews.com"&amp;A291,'기사 리스트'!C:C,0))),""),"")</f>
        <v/>
      </c>
    </row>
    <row r="292" spans="1:19">
      <c r="A292" s="18" t="s">
        <v>758</v>
      </c>
      <c r="B292" s="18">
        <v>8</v>
      </c>
      <c r="C292" s="18">
        <v>6</v>
      </c>
      <c r="D292" s="28">
        <v>60.666666666666664</v>
      </c>
      <c r="E292" s="18">
        <v>5</v>
      </c>
      <c r="F292" t="str">
        <f t="shared" si="13"/>
        <v>기사임</v>
      </c>
      <c r="G292" t="str">
        <f>IF(F292="기사임",IFERROR(IF((VLOOKUP(CONCATENATE("http://skinnonews.com",A292),'기사 리스트'!C:E,3,FALSE))&gt;='7p(1)'!$F$17,"O",""),""),"")</f>
        <v/>
      </c>
      <c r="H292" t="str">
        <f>IFERROR(IF(VLOOKUP(CONCATENATE("http://skinnonews.com"&amp;A292),'기사 리스트'!C:D,2,FALSE)="yes","yes",""),"")</f>
        <v/>
      </c>
      <c r="I292" t="str">
        <f>IFERROR(IF(G292="O",B292/(EOMONTH('7p(1)'!$F$17,0)-(VLOOKUP(CONCATENATE("http://skinnonews.com",A292),'기사 리스트'!C:E,3,FALSE))+1),""),"")</f>
        <v/>
      </c>
      <c r="J292" t="str">
        <f>IFERROR(IF(G292="O",E292/(EOMONTH('7p(1)'!$F$17,0)-(VLOOKUP(CONCATENATE("http://skinnonews.com",A292),'기사 리스트'!C:E,3,FALSE))+1),""),"")</f>
        <v/>
      </c>
      <c r="K292" t="str">
        <f t="shared" si="14"/>
        <v/>
      </c>
      <c r="L292" t="str">
        <f t="shared" si="15"/>
        <v/>
      </c>
      <c r="N292" s="83" t="str">
        <f>IFERROR(VLOOKUP("http://skinnonews.com"&amp;A292,'기사 리스트'!C:E,3,FALSE),"")</f>
        <v/>
      </c>
      <c r="S292" t="str">
        <f>IFERROR(IF(G292="O",(INDEX('기사 리스트'!B:B,MATCH("http://skinnonews.com"&amp;A292,'기사 리스트'!C:C,0))),""),"")</f>
        <v/>
      </c>
    </row>
    <row r="293" spans="1:19">
      <c r="A293" s="18" t="s">
        <v>669</v>
      </c>
      <c r="B293" s="18">
        <v>8</v>
      </c>
      <c r="C293" s="18">
        <v>4</v>
      </c>
      <c r="D293" s="28">
        <v>24.625</v>
      </c>
      <c r="E293" s="18">
        <v>0</v>
      </c>
      <c r="F293" t="str">
        <f t="shared" si="13"/>
        <v/>
      </c>
      <c r="G293" t="str">
        <f>IF(F293="기사임",IFERROR(IF((VLOOKUP(CONCATENATE("http://skinnonews.com",A293),'기사 리스트'!C:E,3,FALSE))&gt;='7p(1)'!$F$17,"O",""),""),"")</f>
        <v/>
      </c>
      <c r="H293" t="str">
        <f>IFERROR(IF(VLOOKUP(CONCATENATE("http://skinnonews.com"&amp;A293),'기사 리스트'!C:D,2,FALSE)="yes","yes",""),"")</f>
        <v/>
      </c>
      <c r="I293" t="str">
        <f>IFERROR(IF(G293="O",B293/(EOMONTH('7p(1)'!$F$17,0)-(VLOOKUP(CONCATENATE("http://skinnonews.com",A293),'기사 리스트'!C:E,3,FALSE))+1),""),"")</f>
        <v/>
      </c>
      <c r="J293" t="str">
        <f>IFERROR(IF(G293="O",E293/(EOMONTH('7p(1)'!$F$17,0)-(VLOOKUP(CONCATENATE("http://skinnonews.com",A293),'기사 리스트'!C:E,3,FALSE))+1),""),"")</f>
        <v/>
      </c>
      <c r="K293" t="str">
        <f t="shared" si="14"/>
        <v/>
      </c>
      <c r="L293" t="str">
        <f t="shared" si="15"/>
        <v/>
      </c>
      <c r="N293" s="83" t="str">
        <f>IFERROR(VLOOKUP("http://skinnonews.com"&amp;A293,'기사 리스트'!C:E,3,FALSE),"")</f>
        <v/>
      </c>
      <c r="S293" t="str">
        <f>IFERROR(IF(G293="O",(INDEX('기사 리스트'!B:B,MATCH("http://skinnonews.com"&amp;A293,'기사 리스트'!C:C,0))),""),"")</f>
        <v/>
      </c>
    </row>
    <row r="294" spans="1:19">
      <c r="A294" s="18" t="s">
        <v>1456</v>
      </c>
      <c r="B294" s="18">
        <v>8</v>
      </c>
      <c r="C294" s="18">
        <v>7</v>
      </c>
      <c r="D294" s="28">
        <v>21.5</v>
      </c>
      <c r="E294" s="18">
        <v>6</v>
      </c>
      <c r="F294" t="str">
        <f t="shared" si="13"/>
        <v/>
      </c>
      <c r="G294" t="str">
        <f>IF(F294="기사임",IFERROR(IF((VLOOKUP(CONCATENATE("http://skinnonews.com",A294),'기사 리스트'!C:E,3,FALSE))&gt;='7p(1)'!$F$17,"O",""),""),"")</f>
        <v/>
      </c>
      <c r="H294" t="str">
        <f>IFERROR(IF(VLOOKUP(CONCATENATE("http://skinnonews.com"&amp;A294),'기사 리스트'!C:D,2,FALSE)="yes","yes",""),"")</f>
        <v/>
      </c>
      <c r="I294" t="str">
        <f>IFERROR(IF(G294="O",B294/(EOMONTH('7p(1)'!$F$17,0)-(VLOOKUP(CONCATENATE("http://skinnonews.com",A294),'기사 리스트'!C:E,3,FALSE))+1),""),"")</f>
        <v/>
      </c>
      <c r="J294" t="str">
        <f>IFERROR(IF(G294="O",E294/(EOMONTH('7p(1)'!$F$17,0)-(VLOOKUP(CONCATENATE("http://skinnonews.com",A294),'기사 리스트'!C:E,3,FALSE))+1),""),"")</f>
        <v/>
      </c>
      <c r="K294" t="str">
        <f t="shared" si="14"/>
        <v/>
      </c>
      <c r="L294" t="str">
        <f t="shared" si="15"/>
        <v/>
      </c>
      <c r="N294" s="83" t="str">
        <f>IFERROR(VLOOKUP("http://skinnonews.com"&amp;A294,'기사 리스트'!C:E,3,FALSE),"")</f>
        <v/>
      </c>
      <c r="S294" t="str">
        <f>IFERROR(IF(G294="O",(INDEX('기사 리스트'!B:B,MATCH("http://skinnonews.com"&amp;A294,'기사 리스트'!C:C,0))),""),"")</f>
        <v/>
      </c>
    </row>
    <row r="295" spans="1:19">
      <c r="A295" s="18" t="s">
        <v>987</v>
      </c>
      <c r="B295" s="18">
        <v>8</v>
      </c>
      <c r="C295" s="18">
        <v>6</v>
      </c>
      <c r="D295" s="28">
        <v>52.4</v>
      </c>
      <c r="E295" s="18">
        <v>6</v>
      </c>
      <c r="F295" t="str">
        <f t="shared" si="13"/>
        <v/>
      </c>
      <c r="G295" t="str">
        <f>IF(F295="기사임",IFERROR(IF((VLOOKUP(CONCATENATE("http://skinnonews.com",A295),'기사 리스트'!C:E,3,FALSE))&gt;='7p(1)'!$F$17,"O",""),""),"")</f>
        <v/>
      </c>
      <c r="H295" t="str">
        <f>IFERROR(IF(VLOOKUP(CONCATENATE("http://skinnonews.com"&amp;A295),'기사 리스트'!C:D,2,FALSE)="yes","yes",""),"")</f>
        <v/>
      </c>
      <c r="I295" t="str">
        <f>IFERROR(IF(G295="O",B295/(EOMONTH('7p(1)'!$F$17,0)-(VLOOKUP(CONCATENATE("http://skinnonews.com",A295),'기사 리스트'!C:E,3,FALSE))+1),""),"")</f>
        <v/>
      </c>
      <c r="J295" t="str">
        <f>IFERROR(IF(G295="O",E295/(EOMONTH('7p(1)'!$F$17,0)-(VLOOKUP(CONCATENATE("http://skinnonews.com",A295),'기사 리스트'!C:E,3,FALSE))+1),""),"")</f>
        <v/>
      </c>
      <c r="K295" t="str">
        <f t="shared" si="14"/>
        <v/>
      </c>
      <c r="L295" t="str">
        <f t="shared" si="15"/>
        <v/>
      </c>
      <c r="N295" s="83" t="str">
        <f>IFERROR(VLOOKUP("http://skinnonews.com"&amp;A295,'기사 리스트'!C:E,3,FALSE),"")</f>
        <v/>
      </c>
      <c r="S295" t="str">
        <f>IFERROR(IF(G295="O",(INDEX('기사 리스트'!B:B,MATCH("http://skinnonews.com"&amp;A295,'기사 리스트'!C:C,0))),""),"")</f>
        <v/>
      </c>
    </row>
    <row r="296" spans="1:19">
      <c r="A296" s="18" t="s">
        <v>1119</v>
      </c>
      <c r="B296" s="18">
        <v>8</v>
      </c>
      <c r="C296" s="18">
        <v>5</v>
      </c>
      <c r="D296" s="28">
        <v>35.4</v>
      </c>
      <c r="E296" s="18">
        <v>5</v>
      </c>
      <c r="F296" t="str">
        <f t="shared" si="13"/>
        <v/>
      </c>
      <c r="G296" t="str">
        <f>IF(F296="기사임",IFERROR(IF((VLOOKUP(CONCATENATE("http://skinnonews.com",A296),'기사 리스트'!C:E,3,FALSE))&gt;='7p(1)'!$F$17,"O",""),""),"")</f>
        <v/>
      </c>
      <c r="H296" t="str">
        <f>IFERROR(IF(VLOOKUP(CONCATENATE("http://skinnonews.com"&amp;A296),'기사 리스트'!C:D,2,FALSE)="yes","yes",""),"")</f>
        <v/>
      </c>
      <c r="I296" t="str">
        <f>IFERROR(IF(G296="O",B296/(EOMONTH('7p(1)'!$F$17,0)-(VLOOKUP(CONCATENATE("http://skinnonews.com",A296),'기사 리스트'!C:E,3,FALSE))+1),""),"")</f>
        <v/>
      </c>
      <c r="J296" t="str">
        <f>IFERROR(IF(G296="O",E296/(EOMONTH('7p(1)'!$F$17,0)-(VLOOKUP(CONCATENATE("http://skinnonews.com",A296),'기사 리스트'!C:E,3,FALSE))+1),""),"")</f>
        <v/>
      </c>
      <c r="K296" t="str">
        <f t="shared" si="14"/>
        <v/>
      </c>
      <c r="L296" t="str">
        <f t="shared" si="15"/>
        <v/>
      </c>
      <c r="N296" s="83" t="str">
        <f>IFERROR(VLOOKUP("http://skinnonews.com"&amp;A296,'기사 리스트'!C:E,3,FALSE),"")</f>
        <v/>
      </c>
      <c r="S296" t="str">
        <f>IFERROR(IF(G296="O",(INDEX('기사 리스트'!B:B,MATCH("http://skinnonews.com"&amp;A296,'기사 리스트'!C:C,0))),""),"")</f>
        <v/>
      </c>
    </row>
    <row r="297" spans="1:19">
      <c r="A297" s="18" t="s">
        <v>837</v>
      </c>
      <c r="B297" s="18">
        <v>8</v>
      </c>
      <c r="C297" s="18">
        <v>7</v>
      </c>
      <c r="D297" s="28">
        <v>66</v>
      </c>
      <c r="E297" s="18">
        <v>6</v>
      </c>
      <c r="F297" t="str">
        <f t="shared" si="13"/>
        <v/>
      </c>
      <c r="G297" t="str">
        <f>IF(F297="기사임",IFERROR(IF((VLOOKUP(CONCATENATE("http://skinnonews.com",A297),'기사 리스트'!C:E,3,FALSE))&gt;='7p(1)'!$F$17,"O",""),""),"")</f>
        <v/>
      </c>
      <c r="H297" t="str">
        <f>IFERROR(IF(VLOOKUP(CONCATENATE("http://skinnonews.com"&amp;A297),'기사 리스트'!C:D,2,FALSE)="yes","yes",""),"")</f>
        <v/>
      </c>
      <c r="I297" t="str">
        <f>IFERROR(IF(G297="O",B297/(EOMONTH('7p(1)'!$F$17,0)-(VLOOKUP(CONCATENATE("http://skinnonews.com",A297),'기사 리스트'!C:E,3,FALSE))+1),""),"")</f>
        <v/>
      </c>
      <c r="J297" t="str">
        <f>IFERROR(IF(G297="O",E297/(EOMONTH('7p(1)'!$F$17,0)-(VLOOKUP(CONCATENATE("http://skinnonews.com",A297),'기사 리스트'!C:E,3,FALSE))+1),""),"")</f>
        <v/>
      </c>
      <c r="K297" t="str">
        <f t="shared" si="14"/>
        <v/>
      </c>
      <c r="L297" t="str">
        <f t="shared" si="15"/>
        <v/>
      </c>
      <c r="N297" s="83" t="str">
        <f>IFERROR(VLOOKUP("http://skinnonews.com"&amp;A297,'기사 리스트'!C:E,3,FALSE),"")</f>
        <v/>
      </c>
      <c r="S297" t="str">
        <f>IFERROR(IF(G297="O",(INDEX('기사 리스트'!B:B,MATCH("http://skinnonews.com"&amp;A297,'기사 리스트'!C:C,0))),""),"")</f>
        <v/>
      </c>
    </row>
    <row r="298" spans="1:19">
      <c r="A298" s="18" t="s">
        <v>868</v>
      </c>
      <c r="B298" s="18">
        <v>8</v>
      </c>
      <c r="C298" s="18">
        <v>6</v>
      </c>
      <c r="D298" s="28">
        <v>78.857142857142861</v>
      </c>
      <c r="E298" s="18">
        <v>4</v>
      </c>
      <c r="F298" t="str">
        <f t="shared" si="13"/>
        <v/>
      </c>
      <c r="G298" t="str">
        <f>IF(F298="기사임",IFERROR(IF((VLOOKUP(CONCATENATE("http://skinnonews.com",A298),'기사 리스트'!C:E,3,FALSE))&gt;='7p(1)'!$F$17,"O",""),""),"")</f>
        <v/>
      </c>
      <c r="H298" t="str">
        <f>IFERROR(IF(VLOOKUP(CONCATENATE("http://skinnonews.com"&amp;A298),'기사 리스트'!C:D,2,FALSE)="yes","yes",""),"")</f>
        <v/>
      </c>
      <c r="I298" t="str">
        <f>IFERROR(IF(G298="O",B298/(EOMONTH('7p(1)'!$F$17,0)-(VLOOKUP(CONCATENATE("http://skinnonews.com",A298),'기사 리스트'!C:E,3,FALSE))+1),""),"")</f>
        <v/>
      </c>
      <c r="J298" t="str">
        <f>IFERROR(IF(G298="O",E298/(EOMONTH('7p(1)'!$F$17,0)-(VLOOKUP(CONCATENATE("http://skinnonews.com",A298),'기사 리스트'!C:E,3,FALSE))+1),""),"")</f>
        <v/>
      </c>
      <c r="K298" t="str">
        <f t="shared" si="14"/>
        <v/>
      </c>
      <c r="L298" t="str">
        <f t="shared" si="15"/>
        <v/>
      </c>
      <c r="N298" s="83" t="str">
        <f>IFERROR(VLOOKUP("http://skinnonews.com"&amp;A298,'기사 리스트'!C:E,3,FALSE),"")</f>
        <v/>
      </c>
      <c r="S298" t="str">
        <f>IFERROR(IF(G298="O",(INDEX('기사 리스트'!B:B,MATCH("http://skinnonews.com"&amp;A298,'기사 리스트'!C:C,0))),""),"")</f>
        <v/>
      </c>
    </row>
    <row r="299" spans="1:19">
      <c r="A299" s="18" t="s">
        <v>841</v>
      </c>
      <c r="B299" s="18">
        <v>8</v>
      </c>
      <c r="C299" s="18">
        <v>6</v>
      </c>
      <c r="D299" s="28">
        <v>38</v>
      </c>
      <c r="E299" s="18">
        <v>6</v>
      </c>
      <c r="F299" t="str">
        <f t="shared" si="13"/>
        <v/>
      </c>
      <c r="G299" t="str">
        <f>IF(F299="기사임",IFERROR(IF((VLOOKUP(CONCATENATE("http://skinnonews.com",A299),'기사 리스트'!C:E,3,FALSE))&gt;='7p(1)'!$F$17,"O",""),""),"")</f>
        <v/>
      </c>
      <c r="H299" t="str">
        <f>IFERROR(IF(VLOOKUP(CONCATENATE("http://skinnonews.com"&amp;A299),'기사 리스트'!C:D,2,FALSE)="yes","yes",""),"")</f>
        <v/>
      </c>
      <c r="I299" t="str">
        <f>IFERROR(IF(G299="O",B299/(EOMONTH('7p(1)'!$F$17,0)-(VLOOKUP(CONCATENATE("http://skinnonews.com",A299),'기사 리스트'!C:E,3,FALSE))+1),""),"")</f>
        <v/>
      </c>
      <c r="J299" t="str">
        <f>IFERROR(IF(G299="O",E299/(EOMONTH('7p(1)'!$F$17,0)-(VLOOKUP(CONCATENATE("http://skinnonews.com",A299),'기사 리스트'!C:E,3,FALSE))+1),""),"")</f>
        <v/>
      </c>
      <c r="K299" t="str">
        <f t="shared" si="14"/>
        <v/>
      </c>
      <c r="L299" t="str">
        <f t="shared" si="15"/>
        <v/>
      </c>
      <c r="N299" s="83" t="str">
        <f>IFERROR(VLOOKUP("http://skinnonews.com"&amp;A299,'기사 리스트'!C:E,3,FALSE),"")</f>
        <v/>
      </c>
      <c r="S299" t="str">
        <f>IFERROR(IF(G299="O",(INDEX('기사 리스트'!B:B,MATCH("http://skinnonews.com"&amp;A299,'기사 리스트'!C:C,0))),""),"")</f>
        <v/>
      </c>
    </row>
    <row r="300" spans="1:19">
      <c r="A300" s="18" t="s">
        <v>704</v>
      </c>
      <c r="B300" s="18">
        <v>8</v>
      </c>
      <c r="C300" s="18">
        <v>7</v>
      </c>
      <c r="D300" s="28">
        <v>20</v>
      </c>
      <c r="E300" s="18">
        <v>5</v>
      </c>
      <c r="F300" t="str">
        <f t="shared" si="13"/>
        <v/>
      </c>
      <c r="G300" t="str">
        <f>IF(F300="기사임",IFERROR(IF((VLOOKUP(CONCATENATE("http://skinnonews.com",A300),'기사 리스트'!C:E,3,FALSE))&gt;='7p(1)'!$F$17,"O",""),""),"")</f>
        <v/>
      </c>
      <c r="H300" t="str">
        <f>IFERROR(IF(VLOOKUP(CONCATENATE("http://skinnonews.com"&amp;A300),'기사 리스트'!C:D,2,FALSE)="yes","yes",""),"")</f>
        <v/>
      </c>
      <c r="I300" t="str">
        <f>IFERROR(IF(G300="O",B300/(EOMONTH('7p(1)'!$F$17,0)-(VLOOKUP(CONCATENATE("http://skinnonews.com",A300),'기사 리스트'!C:E,3,FALSE))+1),""),"")</f>
        <v/>
      </c>
      <c r="J300" t="str">
        <f>IFERROR(IF(G300="O",E300/(EOMONTH('7p(1)'!$F$17,0)-(VLOOKUP(CONCATENATE("http://skinnonews.com",A300),'기사 리스트'!C:E,3,FALSE))+1),""),"")</f>
        <v/>
      </c>
      <c r="K300" t="str">
        <f t="shared" si="14"/>
        <v/>
      </c>
      <c r="L300" t="str">
        <f t="shared" si="15"/>
        <v/>
      </c>
      <c r="N300" s="83" t="str">
        <f>IFERROR(VLOOKUP("http://skinnonews.com"&amp;A300,'기사 리스트'!C:E,3,FALSE),"")</f>
        <v/>
      </c>
      <c r="S300" t="str">
        <f>IFERROR(IF(G300="O",(INDEX('기사 리스트'!B:B,MATCH("http://skinnonews.com"&amp;A300,'기사 리스트'!C:C,0))),""),"")</f>
        <v/>
      </c>
    </row>
    <row r="301" spans="1:19">
      <c r="A301" s="18" t="s">
        <v>1267</v>
      </c>
      <c r="B301" s="18">
        <v>8</v>
      </c>
      <c r="C301" s="18">
        <v>6</v>
      </c>
      <c r="D301" s="28">
        <v>27.75</v>
      </c>
      <c r="E301" s="18">
        <v>6</v>
      </c>
      <c r="F301" t="str">
        <f t="shared" si="13"/>
        <v/>
      </c>
      <c r="G301" t="str">
        <f>IF(F301="기사임",IFERROR(IF((VLOOKUP(CONCATENATE("http://skinnonews.com",A301),'기사 리스트'!C:E,3,FALSE))&gt;='7p(1)'!$F$17,"O",""),""),"")</f>
        <v/>
      </c>
      <c r="H301" t="str">
        <f>IFERROR(IF(VLOOKUP(CONCATENATE("http://skinnonews.com"&amp;A301),'기사 리스트'!C:D,2,FALSE)="yes","yes",""),"")</f>
        <v/>
      </c>
      <c r="I301" t="str">
        <f>IFERROR(IF(G301="O",B301/(EOMONTH('7p(1)'!$F$17,0)-(VLOOKUP(CONCATENATE("http://skinnonews.com",A301),'기사 리스트'!C:E,3,FALSE))+1),""),"")</f>
        <v/>
      </c>
      <c r="J301" t="str">
        <f>IFERROR(IF(G301="O",E301/(EOMONTH('7p(1)'!$F$17,0)-(VLOOKUP(CONCATENATE("http://skinnonews.com",A301),'기사 리스트'!C:E,3,FALSE))+1),""),"")</f>
        <v/>
      </c>
      <c r="K301" t="str">
        <f t="shared" si="14"/>
        <v/>
      </c>
      <c r="L301" t="str">
        <f t="shared" si="15"/>
        <v/>
      </c>
      <c r="N301" s="83" t="str">
        <f>IFERROR(VLOOKUP("http://skinnonews.com"&amp;A301,'기사 리스트'!C:E,3,FALSE),"")</f>
        <v/>
      </c>
      <c r="S301" t="str">
        <f>IFERROR(IF(G301="O",(INDEX('기사 리스트'!B:B,MATCH("http://skinnonews.com"&amp;A301,'기사 리스트'!C:C,0))),""),"")</f>
        <v/>
      </c>
    </row>
    <row r="302" spans="1:19">
      <c r="A302" s="18" t="s">
        <v>1631</v>
      </c>
      <c r="B302" s="18">
        <v>7</v>
      </c>
      <c r="C302" s="18">
        <v>6</v>
      </c>
      <c r="D302" s="28">
        <v>13.5</v>
      </c>
      <c r="E302" s="18">
        <v>1</v>
      </c>
      <c r="F302" t="str">
        <f t="shared" si="13"/>
        <v/>
      </c>
      <c r="G302" t="str">
        <f>IF(F302="기사임",IFERROR(IF((VLOOKUP(CONCATENATE("http://skinnonews.com",A302),'기사 리스트'!C:E,3,FALSE))&gt;='7p(1)'!$F$17,"O",""),""),"")</f>
        <v/>
      </c>
      <c r="H302" t="str">
        <f>IFERROR(IF(VLOOKUP(CONCATENATE("http://skinnonews.com"&amp;A302),'기사 리스트'!C:D,2,FALSE)="yes","yes",""),"")</f>
        <v/>
      </c>
      <c r="I302" t="str">
        <f>IFERROR(IF(G302="O",B302/(EOMONTH('7p(1)'!$F$17,0)-(VLOOKUP(CONCATENATE("http://skinnonews.com",A302),'기사 리스트'!C:E,3,FALSE))+1),""),"")</f>
        <v/>
      </c>
      <c r="J302" t="str">
        <f>IFERROR(IF(G302="O",E302/(EOMONTH('7p(1)'!$F$17,0)-(VLOOKUP(CONCATENATE("http://skinnonews.com",A302),'기사 리스트'!C:E,3,FALSE))+1),""),"")</f>
        <v/>
      </c>
      <c r="K302" t="str">
        <f t="shared" si="14"/>
        <v/>
      </c>
      <c r="L302" t="str">
        <f t="shared" si="15"/>
        <v/>
      </c>
      <c r="N302" s="83" t="str">
        <f>IFERROR(VLOOKUP("http://skinnonews.com"&amp;A302,'기사 리스트'!C:E,3,FALSE),"")</f>
        <v/>
      </c>
      <c r="S302" t="str">
        <f>IFERROR(IF(G302="O",(INDEX('기사 리스트'!B:B,MATCH("http://skinnonews.com"&amp;A302,'기사 리스트'!C:C,0))),""),"")</f>
        <v/>
      </c>
    </row>
    <row r="303" spans="1:19">
      <c r="A303" s="18" t="s">
        <v>1632</v>
      </c>
      <c r="B303" s="18">
        <v>7</v>
      </c>
      <c r="C303" s="18">
        <v>6</v>
      </c>
      <c r="D303" s="28">
        <v>7.166666666666667</v>
      </c>
      <c r="E303" s="18">
        <v>1</v>
      </c>
      <c r="F303" t="str">
        <f t="shared" si="13"/>
        <v/>
      </c>
      <c r="G303" t="str">
        <f>IF(F303="기사임",IFERROR(IF((VLOOKUP(CONCATENATE("http://skinnonews.com",A303),'기사 리스트'!C:E,3,FALSE))&gt;='7p(1)'!$F$17,"O",""),""),"")</f>
        <v/>
      </c>
      <c r="H303" t="str">
        <f>IFERROR(IF(VLOOKUP(CONCATENATE("http://skinnonews.com"&amp;A303),'기사 리스트'!C:D,2,FALSE)="yes","yes",""),"")</f>
        <v/>
      </c>
      <c r="I303" t="str">
        <f>IFERROR(IF(G303="O",B303/(EOMONTH('7p(1)'!$F$17,0)-(VLOOKUP(CONCATENATE("http://skinnonews.com",A303),'기사 리스트'!C:E,3,FALSE))+1),""),"")</f>
        <v/>
      </c>
      <c r="J303" t="str">
        <f>IFERROR(IF(G303="O",E303/(EOMONTH('7p(1)'!$F$17,0)-(VLOOKUP(CONCATENATE("http://skinnonews.com",A303),'기사 리스트'!C:E,3,FALSE))+1),""),"")</f>
        <v/>
      </c>
      <c r="K303" t="str">
        <f t="shared" si="14"/>
        <v/>
      </c>
      <c r="L303" t="str">
        <f t="shared" si="15"/>
        <v/>
      </c>
      <c r="N303" s="83" t="str">
        <f>IFERROR(VLOOKUP("http://skinnonews.com"&amp;A303,'기사 리스트'!C:E,3,FALSE),"")</f>
        <v/>
      </c>
      <c r="S303" t="str">
        <f>IFERROR(IF(G303="O",(INDEX('기사 리스트'!B:B,MATCH("http://skinnonews.com"&amp;A303,'기사 리스트'!C:C,0))),""),"")</f>
        <v/>
      </c>
    </row>
    <row r="304" spans="1:19">
      <c r="A304" s="18" t="s">
        <v>706</v>
      </c>
      <c r="B304" s="18">
        <v>7</v>
      </c>
      <c r="C304" s="18">
        <v>7</v>
      </c>
      <c r="D304" s="28">
        <v>0</v>
      </c>
      <c r="E304" s="18">
        <v>6</v>
      </c>
      <c r="F304" t="str">
        <f t="shared" si="13"/>
        <v>기사임</v>
      </c>
      <c r="G304" t="str">
        <f>IF(F304="기사임",IFERROR(IF((VLOOKUP(CONCATENATE("http://skinnonews.com",A304),'기사 리스트'!C:E,3,FALSE))&gt;='7p(1)'!$F$17,"O",""),""),"")</f>
        <v/>
      </c>
      <c r="H304" t="str">
        <f>IFERROR(IF(VLOOKUP(CONCATENATE("http://skinnonews.com"&amp;A304),'기사 리스트'!C:D,2,FALSE)="yes","yes",""),"")</f>
        <v/>
      </c>
      <c r="I304" t="str">
        <f>IFERROR(IF(G304="O",B304/(EOMONTH('7p(1)'!$F$17,0)-(VLOOKUP(CONCATENATE("http://skinnonews.com",A304),'기사 리스트'!C:E,3,FALSE))+1),""),"")</f>
        <v/>
      </c>
      <c r="J304" t="str">
        <f>IFERROR(IF(G304="O",E304/(EOMONTH('7p(1)'!$F$17,0)-(VLOOKUP(CONCATENATE("http://skinnonews.com",A304),'기사 리스트'!C:E,3,FALSE))+1),""),"")</f>
        <v/>
      </c>
      <c r="K304" t="str">
        <f t="shared" si="14"/>
        <v/>
      </c>
      <c r="L304" t="str">
        <f t="shared" si="15"/>
        <v/>
      </c>
      <c r="N304" s="83">
        <f>IFERROR(VLOOKUP("http://skinnonews.com"&amp;A304,'기사 리스트'!C:E,3,FALSE),"")</f>
        <v>44727</v>
      </c>
      <c r="S304" t="str">
        <f>IFERROR(IF(G304="O",(INDEX('기사 리스트'!B:B,MATCH("http://skinnonews.com"&amp;A304,'기사 리스트'!C:C,0))),""),"")</f>
        <v/>
      </c>
    </row>
    <row r="305" spans="1:19">
      <c r="A305" s="18" t="s">
        <v>788</v>
      </c>
      <c r="B305" s="18">
        <v>7</v>
      </c>
      <c r="C305" s="18">
        <v>6</v>
      </c>
      <c r="D305" s="28">
        <v>157.4</v>
      </c>
      <c r="E305" s="18">
        <v>2</v>
      </c>
      <c r="F305" t="str">
        <f t="shared" si="13"/>
        <v>기사임</v>
      </c>
      <c r="G305" t="str">
        <f>IF(F305="기사임",IFERROR(IF((VLOOKUP(CONCATENATE("http://skinnonews.com",A305),'기사 리스트'!C:E,3,FALSE))&gt;='7p(1)'!$F$17,"O",""),""),"")</f>
        <v/>
      </c>
      <c r="H305" t="str">
        <f>IFERROR(IF(VLOOKUP(CONCATENATE("http://skinnonews.com"&amp;A305),'기사 리스트'!C:D,2,FALSE)="yes","yes",""),"")</f>
        <v/>
      </c>
      <c r="I305" t="str">
        <f>IFERROR(IF(G305="O",B305/(EOMONTH('7p(1)'!$F$17,0)-(VLOOKUP(CONCATENATE("http://skinnonews.com",A305),'기사 리스트'!C:E,3,FALSE))+1),""),"")</f>
        <v/>
      </c>
      <c r="J305" t="str">
        <f>IFERROR(IF(G305="O",E305/(EOMONTH('7p(1)'!$F$17,0)-(VLOOKUP(CONCATENATE("http://skinnonews.com",A305),'기사 리스트'!C:E,3,FALSE))+1),""),"")</f>
        <v/>
      </c>
      <c r="K305" t="str">
        <f t="shared" si="14"/>
        <v/>
      </c>
      <c r="L305" t="str">
        <f t="shared" si="15"/>
        <v/>
      </c>
      <c r="N305" s="83">
        <f>IFERROR(VLOOKUP("http://skinnonews.com"&amp;A305,'기사 리스트'!C:E,3,FALSE),"")</f>
        <v>44806</v>
      </c>
      <c r="S305" t="str">
        <f>IFERROR(IF(G305="O",(INDEX('기사 리스트'!B:B,MATCH("http://skinnonews.com"&amp;A305,'기사 리스트'!C:C,0))),""),"")</f>
        <v/>
      </c>
    </row>
    <row r="306" spans="1:19">
      <c r="A306" s="18" t="s">
        <v>673</v>
      </c>
      <c r="B306" s="18">
        <v>7</v>
      </c>
      <c r="C306" s="18">
        <v>7</v>
      </c>
      <c r="D306" s="28">
        <v>36</v>
      </c>
      <c r="E306" s="18">
        <v>6</v>
      </c>
      <c r="F306" t="str">
        <f t="shared" si="13"/>
        <v>기사임</v>
      </c>
      <c r="G306" t="str">
        <f>IF(F306="기사임",IFERROR(IF((VLOOKUP(CONCATENATE("http://skinnonews.com",A306),'기사 리스트'!C:E,3,FALSE))&gt;='7p(1)'!$F$17,"O",""),""),"")</f>
        <v/>
      </c>
      <c r="H306" t="str">
        <f>IFERROR(IF(VLOOKUP(CONCATENATE("http://skinnonews.com"&amp;A306),'기사 리스트'!C:D,2,FALSE)="yes","yes",""),"")</f>
        <v/>
      </c>
      <c r="I306" t="str">
        <f>IFERROR(IF(G306="O",B306/(EOMONTH('7p(1)'!$F$17,0)-(VLOOKUP(CONCATENATE("http://skinnonews.com",A306),'기사 리스트'!C:E,3,FALSE))+1),""),"")</f>
        <v/>
      </c>
      <c r="J306" t="str">
        <f>IFERROR(IF(G306="O",E306/(EOMONTH('7p(1)'!$F$17,0)-(VLOOKUP(CONCATENATE("http://skinnonews.com",A306),'기사 리스트'!C:E,3,FALSE))+1),""),"")</f>
        <v/>
      </c>
      <c r="K306" t="str">
        <f t="shared" si="14"/>
        <v/>
      </c>
      <c r="L306" t="str">
        <f t="shared" si="15"/>
        <v/>
      </c>
      <c r="N306" s="83">
        <f>IFERROR(VLOOKUP("http://skinnonews.com"&amp;A306,'기사 리스트'!C:E,3,FALSE),"")</f>
        <v>44831</v>
      </c>
      <c r="S306" t="str">
        <f>IFERROR(IF(G306="O",(INDEX('기사 리스트'!B:B,MATCH("http://skinnonews.com"&amp;A306,'기사 리스트'!C:C,0))),""),"")</f>
        <v/>
      </c>
    </row>
    <row r="307" spans="1:19">
      <c r="A307" s="18" t="s">
        <v>599</v>
      </c>
      <c r="B307" s="18">
        <v>7</v>
      </c>
      <c r="C307" s="18">
        <v>7</v>
      </c>
      <c r="D307" s="28">
        <v>36.75</v>
      </c>
      <c r="E307" s="18">
        <v>1</v>
      </c>
      <c r="F307" t="str">
        <f t="shared" si="13"/>
        <v>기사임</v>
      </c>
      <c r="G307" t="str">
        <f>IF(F307="기사임",IFERROR(IF((VLOOKUP(CONCATENATE("http://skinnonews.com",A307),'기사 리스트'!C:E,3,FALSE))&gt;='7p(1)'!$F$17,"O",""),""),"")</f>
        <v/>
      </c>
      <c r="H307" t="str">
        <f>IFERROR(IF(VLOOKUP(CONCATENATE("http://skinnonews.com"&amp;A307),'기사 리스트'!C:D,2,FALSE)="yes","yes",""),"")</f>
        <v/>
      </c>
      <c r="I307" t="str">
        <f>IFERROR(IF(G307="O",B307/(EOMONTH('7p(1)'!$F$17,0)-(VLOOKUP(CONCATENATE("http://skinnonews.com",A307),'기사 리스트'!C:E,3,FALSE))+1),""),"")</f>
        <v/>
      </c>
      <c r="J307" t="str">
        <f>IFERROR(IF(G307="O",E307/(EOMONTH('7p(1)'!$F$17,0)-(VLOOKUP(CONCATENATE("http://skinnonews.com",A307),'기사 리스트'!C:E,3,FALSE))+1),""),"")</f>
        <v/>
      </c>
      <c r="K307" t="str">
        <f t="shared" si="14"/>
        <v/>
      </c>
      <c r="L307" t="str">
        <f t="shared" si="15"/>
        <v/>
      </c>
      <c r="N307" s="83">
        <f>IFERROR(VLOOKUP("http://skinnonews.com"&amp;A307,'기사 리스트'!C:E,3,FALSE),"")</f>
        <v>44921</v>
      </c>
      <c r="S307" t="str">
        <f>IFERROR(IF(G307="O",(INDEX('기사 리스트'!B:B,MATCH("http://skinnonews.com"&amp;A307,'기사 리스트'!C:C,0))),""),"")</f>
        <v/>
      </c>
    </row>
    <row r="308" spans="1:19">
      <c r="A308" s="18" t="s">
        <v>606</v>
      </c>
      <c r="B308" s="18">
        <v>7</v>
      </c>
      <c r="C308" s="18">
        <v>7</v>
      </c>
      <c r="D308" s="28">
        <v>30.8</v>
      </c>
      <c r="E308" s="18">
        <v>3</v>
      </c>
      <c r="F308" t="str">
        <f t="shared" si="13"/>
        <v>기사임</v>
      </c>
      <c r="G308" t="str">
        <f>IF(F308="기사임",IFERROR(IF((VLOOKUP(CONCATENATE("http://skinnonews.com",A308),'기사 리스트'!C:E,3,FALSE))&gt;='7p(1)'!$F$17,"O",""),""),"")</f>
        <v/>
      </c>
      <c r="H308" t="str">
        <f>IFERROR(IF(VLOOKUP(CONCATENATE("http://skinnonews.com"&amp;A308),'기사 리스트'!C:D,2,FALSE)="yes","yes",""),"")</f>
        <v/>
      </c>
      <c r="I308" t="str">
        <f>IFERROR(IF(G308="O",B308/(EOMONTH('7p(1)'!$F$17,0)-(VLOOKUP(CONCATENATE("http://skinnonews.com",A308),'기사 리스트'!C:E,3,FALSE))+1),""),"")</f>
        <v/>
      </c>
      <c r="J308" t="str">
        <f>IFERROR(IF(G308="O",E308/(EOMONTH('7p(1)'!$F$17,0)-(VLOOKUP(CONCATENATE("http://skinnonews.com",A308),'기사 리스트'!C:E,3,FALSE))+1),""),"")</f>
        <v/>
      </c>
      <c r="K308" t="str">
        <f t="shared" si="14"/>
        <v/>
      </c>
      <c r="L308" t="str">
        <f t="shared" si="15"/>
        <v/>
      </c>
      <c r="N308" s="83" t="str">
        <f>IFERROR(VLOOKUP("http://skinnonews.com"&amp;A308,'기사 리스트'!C:E,3,FALSE),"")</f>
        <v/>
      </c>
      <c r="S308" t="str">
        <f>IFERROR(IF(G308="O",(INDEX('기사 리스트'!B:B,MATCH("http://skinnonews.com"&amp;A308,'기사 리스트'!C:C,0))),""),"")</f>
        <v/>
      </c>
    </row>
    <row r="309" spans="1:19">
      <c r="A309" s="18" t="s">
        <v>587</v>
      </c>
      <c r="B309" s="18">
        <v>7</v>
      </c>
      <c r="C309" s="18">
        <v>6</v>
      </c>
      <c r="D309" s="28">
        <v>92.333333333333329</v>
      </c>
      <c r="E309" s="18">
        <v>4</v>
      </c>
      <c r="F309" t="str">
        <f t="shared" si="13"/>
        <v>기사임</v>
      </c>
      <c r="G309" t="str">
        <f>IF(F309="기사임",IFERROR(IF((VLOOKUP(CONCATENATE("http://skinnonews.com",A309),'기사 리스트'!C:E,3,FALSE))&gt;='7p(1)'!$F$17,"O",""),""),"")</f>
        <v/>
      </c>
      <c r="H309" t="str">
        <f>IFERROR(IF(VLOOKUP(CONCATENATE("http://skinnonews.com"&amp;A309),'기사 리스트'!C:D,2,FALSE)="yes","yes",""),"")</f>
        <v/>
      </c>
      <c r="I309" t="str">
        <f>IFERROR(IF(G309="O",B309/(EOMONTH('7p(1)'!$F$17,0)-(VLOOKUP(CONCATENATE("http://skinnonews.com",A309),'기사 리스트'!C:E,3,FALSE))+1),""),"")</f>
        <v/>
      </c>
      <c r="J309" t="str">
        <f>IFERROR(IF(G309="O",E309/(EOMONTH('7p(1)'!$F$17,0)-(VLOOKUP(CONCATENATE("http://skinnonews.com",A309),'기사 리스트'!C:E,3,FALSE))+1),""),"")</f>
        <v/>
      </c>
      <c r="K309" t="str">
        <f t="shared" si="14"/>
        <v/>
      </c>
      <c r="L309" t="str">
        <f t="shared" si="15"/>
        <v/>
      </c>
      <c r="N309" s="83">
        <f>IFERROR(VLOOKUP("http://skinnonews.com"&amp;A309,'기사 리스트'!C:E,3,FALSE),"")</f>
        <v>44939</v>
      </c>
      <c r="S309" t="str">
        <f>IFERROR(IF(G309="O",(INDEX('기사 리스트'!B:B,MATCH("http://skinnonews.com"&amp;A309,'기사 리스트'!C:C,0))),""),"")</f>
        <v/>
      </c>
    </row>
    <row r="310" spans="1:19">
      <c r="A310" s="18" t="s">
        <v>627</v>
      </c>
      <c r="B310" s="18">
        <v>7</v>
      </c>
      <c r="C310" s="18">
        <v>7</v>
      </c>
      <c r="D310" s="28">
        <v>512</v>
      </c>
      <c r="E310" s="18">
        <v>3</v>
      </c>
      <c r="F310" t="str">
        <f t="shared" si="13"/>
        <v>기사임</v>
      </c>
      <c r="G310" t="str">
        <f>IF(F310="기사임",IFERROR(IF((VLOOKUP(CONCATENATE("http://skinnonews.com",A310),'기사 리스트'!C:E,3,FALSE))&gt;='7p(1)'!$F$17,"O",""),""),"")</f>
        <v/>
      </c>
      <c r="H310" t="str">
        <f>IFERROR(IF(VLOOKUP(CONCATENATE("http://skinnonews.com"&amp;A310),'기사 리스트'!C:D,2,FALSE)="yes","yes",""),"")</f>
        <v/>
      </c>
      <c r="I310" t="str">
        <f>IFERROR(IF(G310="O",B310/(EOMONTH('7p(1)'!$F$17,0)-(VLOOKUP(CONCATENATE("http://skinnonews.com",A310),'기사 리스트'!C:E,3,FALSE))+1),""),"")</f>
        <v/>
      </c>
      <c r="J310" t="str">
        <f>IFERROR(IF(G310="O",E310/(EOMONTH('7p(1)'!$F$17,0)-(VLOOKUP(CONCATENATE("http://skinnonews.com",A310),'기사 리스트'!C:E,3,FALSE))+1),""),"")</f>
        <v/>
      </c>
      <c r="K310" t="str">
        <f t="shared" si="14"/>
        <v/>
      </c>
      <c r="L310" t="str">
        <f t="shared" si="15"/>
        <v/>
      </c>
      <c r="N310" s="83" t="str">
        <f>IFERROR(VLOOKUP("http://skinnonews.com"&amp;A310,'기사 리스트'!C:E,3,FALSE),"")</f>
        <v/>
      </c>
      <c r="S310" t="str">
        <f>IFERROR(IF(G310="O",(INDEX('기사 리스트'!B:B,MATCH("http://skinnonews.com"&amp;A310,'기사 리스트'!C:C,0))),""),"")</f>
        <v/>
      </c>
    </row>
    <row r="311" spans="1:19">
      <c r="A311" s="18" t="s">
        <v>570</v>
      </c>
      <c r="B311" s="18">
        <v>7</v>
      </c>
      <c r="C311" s="18">
        <v>6</v>
      </c>
      <c r="D311" s="28">
        <v>134.66666666666666</v>
      </c>
      <c r="E311" s="18">
        <v>4</v>
      </c>
      <c r="F311" t="str">
        <f t="shared" si="13"/>
        <v>기사임</v>
      </c>
      <c r="G311" t="str">
        <f>IF(F311="기사임",IFERROR(IF((VLOOKUP(CONCATENATE("http://skinnonews.com",A311),'기사 리스트'!C:E,3,FALSE))&gt;='7p(1)'!$F$17,"O",""),""),"")</f>
        <v/>
      </c>
      <c r="H311" t="str">
        <f>IFERROR(IF(VLOOKUP(CONCATENATE("http://skinnonews.com"&amp;A311),'기사 리스트'!C:D,2,FALSE)="yes","yes",""),"")</f>
        <v/>
      </c>
      <c r="I311" t="str">
        <f>IFERROR(IF(G311="O",B311/(EOMONTH('7p(1)'!$F$17,0)-(VLOOKUP(CONCATENATE("http://skinnonews.com",A311),'기사 리스트'!C:E,3,FALSE))+1),""),"")</f>
        <v/>
      </c>
      <c r="J311" t="str">
        <f>IFERROR(IF(G311="O",E311/(EOMONTH('7p(1)'!$F$17,0)-(VLOOKUP(CONCATENATE("http://skinnonews.com",A311),'기사 리스트'!C:E,3,FALSE))+1),""),"")</f>
        <v/>
      </c>
      <c r="K311" t="str">
        <f t="shared" si="14"/>
        <v/>
      </c>
      <c r="L311" t="str">
        <f t="shared" si="15"/>
        <v/>
      </c>
      <c r="N311" s="83">
        <f>IFERROR(VLOOKUP("http://skinnonews.com"&amp;A311,'기사 리스트'!C:E,3,FALSE),"")</f>
        <v>44987</v>
      </c>
      <c r="S311" t="str">
        <f>IFERROR(IF(G311="O",(INDEX('기사 리스트'!B:B,MATCH("http://skinnonews.com"&amp;A311,'기사 리스트'!C:C,0))),""),"")</f>
        <v/>
      </c>
    </row>
    <row r="312" spans="1:19">
      <c r="A312" s="18" t="s">
        <v>1451</v>
      </c>
      <c r="B312" s="18">
        <v>7</v>
      </c>
      <c r="C312" s="18">
        <v>7</v>
      </c>
      <c r="D312" s="28">
        <v>491.16666666666669</v>
      </c>
      <c r="E312" s="18">
        <v>2</v>
      </c>
      <c r="F312" t="str">
        <f t="shared" si="13"/>
        <v>기사임</v>
      </c>
      <c r="G312" t="str">
        <f>IF(F312="기사임",IFERROR(IF((VLOOKUP(CONCATENATE("http://skinnonews.com",A312),'기사 리스트'!C:E,3,FALSE))&gt;='7p(1)'!$F$17,"O",""),""),"")</f>
        <v/>
      </c>
      <c r="H312" t="str">
        <f>IFERROR(IF(VLOOKUP(CONCATENATE("http://skinnonews.com"&amp;A312),'기사 리스트'!C:D,2,FALSE)="yes","yes",""),"")</f>
        <v/>
      </c>
      <c r="I312" t="str">
        <f>IFERROR(IF(G312="O",B312/(EOMONTH('7p(1)'!$F$17,0)-(VLOOKUP(CONCATENATE("http://skinnonews.com",A312),'기사 리스트'!C:E,3,FALSE))+1),""),"")</f>
        <v/>
      </c>
      <c r="J312" t="str">
        <f>IFERROR(IF(G312="O",E312/(EOMONTH('7p(1)'!$F$17,0)-(VLOOKUP(CONCATENATE("http://skinnonews.com",A312),'기사 리스트'!C:E,3,FALSE))+1),""),"")</f>
        <v/>
      </c>
      <c r="K312" t="str">
        <f t="shared" si="14"/>
        <v/>
      </c>
      <c r="L312" t="str">
        <f t="shared" si="15"/>
        <v/>
      </c>
      <c r="N312" s="83">
        <f>IFERROR(VLOOKUP("http://skinnonews.com"&amp;A312,'기사 리스트'!C:E,3,FALSE),"")</f>
        <v>45082</v>
      </c>
      <c r="S312" t="str">
        <f>IFERROR(IF(G312="O",(INDEX('기사 리스트'!B:B,MATCH("http://skinnonews.com"&amp;A312,'기사 리스트'!C:C,0))),""),"")</f>
        <v/>
      </c>
    </row>
    <row r="313" spans="1:19">
      <c r="A313" s="18" t="s">
        <v>1633</v>
      </c>
      <c r="B313" s="18">
        <v>7</v>
      </c>
      <c r="C313" s="18">
        <v>1</v>
      </c>
      <c r="D313" s="28">
        <v>282</v>
      </c>
      <c r="E313" s="18">
        <v>0</v>
      </c>
      <c r="F313" t="str">
        <f t="shared" si="13"/>
        <v/>
      </c>
      <c r="G313" t="str">
        <f>IF(F313="기사임",IFERROR(IF((VLOOKUP(CONCATENATE("http://skinnonews.com",A313),'기사 리스트'!C:E,3,FALSE))&gt;='7p(1)'!$F$17,"O",""),""),"")</f>
        <v/>
      </c>
      <c r="H313" t="str">
        <f>IFERROR(IF(VLOOKUP(CONCATENATE("http://skinnonews.com"&amp;A313),'기사 리스트'!C:D,2,FALSE)="yes","yes",""),"")</f>
        <v/>
      </c>
      <c r="I313" t="str">
        <f>IFERROR(IF(G313="O",B313/(EOMONTH('7p(1)'!$F$17,0)-(VLOOKUP(CONCATENATE("http://skinnonews.com",A313),'기사 리스트'!C:E,3,FALSE))+1),""),"")</f>
        <v/>
      </c>
      <c r="J313" t="str">
        <f>IFERROR(IF(G313="O",E313/(EOMONTH('7p(1)'!$F$17,0)-(VLOOKUP(CONCATENATE("http://skinnonews.com",A313),'기사 리스트'!C:E,3,FALSE))+1),""),"")</f>
        <v/>
      </c>
      <c r="K313" t="str">
        <f t="shared" si="14"/>
        <v/>
      </c>
      <c r="L313" t="str">
        <f t="shared" si="15"/>
        <v/>
      </c>
      <c r="N313" s="83" t="str">
        <f>IFERROR(VLOOKUP("http://skinnonews.com"&amp;A313,'기사 리스트'!C:E,3,FALSE),"")</f>
        <v/>
      </c>
      <c r="S313" t="str">
        <f>IFERROR(IF(G313="O",(INDEX('기사 리스트'!B:B,MATCH("http://skinnonews.com"&amp;A313,'기사 리스트'!C:C,0))),""),"")</f>
        <v/>
      </c>
    </row>
    <row r="314" spans="1:19">
      <c r="A314" s="18" t="s">
        <v>1634</v>
      </c>
      <c r="B314" s="18">
        <v>7</v>
      </c>
      <c r="C314" s="18">
        <v>1</v>
      </c>
      <c r="D314" s="28">
        <v>127.71428571428571</v>
      </c>
      <c r="E314" s="18">
        <v>0</v>
      </c>
      <c r="F314" t="str">
        <f t="shared" si="13"/>
        <v/>
      </c>
      <c r="G314" t="str">
        <f>IF(F314="기사임",IFERROR(IF((VLOOKUP(CONCATENATE("http://skinnonews.com",A314),'기사 리스트'!C:E,3,FALSE))&gt;='7p(1)'!$F$17,"O",""),""),"")</f>
        <v/>
      </c>
      <c r="H314" t="str">
        <f>IFERROR(IF(VLOOKUP(CONCATENATE("http://skinnonews.com"&amp;A314),'기사 리스트'!C:D,2,FALSE)="yes","yes",""),"")</f>
        <v/>
      </c>
      <c r="I314" t="str">
        <f>IFERROR(IF(G314="O",B314/(EOMONTH('7p(1)'!$F$17,0)-(VLOOKUP(CONCATENATE("http://skinnonews.com",A314),'기사 리스트'!C:E,3,FALSE))+1),""),"")</f>
        <v/>
      </c>
      <c r="J314" t="str">
        <f>IFERROR(IF(G314="O",E314/(EOMONTH('7p(1)'!$F$17,0)-(VLOOKUP(CONCATENATE("http://skinnonews.com",A314),'기사 리스트'!C:E,3,FALSE))+1),""),"")</f>
        <v/>
      </c>
      <c r="K314" t="str">
        <f t="shared" si="14"/>
        <v/>
      </c>
      <c r="L314" t="str">
        <f t="shared" si="15"/>
        <v/>
      </c>
      <c r="N314" s="83" t="str">
        <f>IFERROR(VLOOKUP("http://skinnonews.com"&amp;A314,'기사 리스트'!C:E,3,FALSE),"")</f>
        <v/>
      </c>
      <c r="S314" t="str">
        <f>IFERROR(IF(G314="O",(INDEX('기사 리스트'!B:B,MATCH("http://skinnonews.com"&amp;A314,'기사 리스트'!C:C,0))),""),"")</f>
        <v/>
      </c>
    </row>
    <row r="315" spans="1:19">
      <c r="A315" s="18" t="s">
        <v>1635</v>
      </c>
      <c r="B315" s="18">
        <v>7</v>
      </c>
      <c r="C315" s="18">
        <v>6</v>
      </c>
      <c r="D315" s="28">
        <v>155.5</v>
      </c>
      <c r="E315" s="18">
        <v>6</v>
      </c>
      <c r="F315" t="str">
        <f t="shared" si="13"/>
        <v>기사임</v>
      </c>
      <c r="G315" t="str">
        <f>IF(F315="기사임",IFERROR(IF((VLOOKUP(CONCATENATE("http://skinnonews.com",A315),'기사 리스트'!C:E,3,FALSE))&gt;='7p(1)'!$F$17,"O",""),""),"")</f>
        <v/>
      </c>
      <c r="H315" t="str">
        <f>IFERROR(IF(VLOOKUP(CONCATENATE("http://skinnonews.com"&amp;A315),'기사 리스트'!C:D,2,FALSE)="yes","yes",""),"")</f>
        <v/>
      </c>
      <c r="I315" t="str">
        <f>IFERROR(IF(G315="O",B315/(EOMONTH('7p(1)'!$F$17,0)-(VLOOKUP(CONCATENATE("http://skinnonews.com",A315),'기사 리스트'!C:E,3,FALSE))+1),""),"")</f>
        <v/>
      </c>
      <c r="J315" t="str">
        <f>IFERROR(IF(G315="O",E315/(EOMONTH('7p(1)'!$F$17,0)-(VLOOKUP(CONCATENATE("http://skinnonews.com",A315),'기사 리스트'!C:E,3,FALSE))+1),""),"")</f>
        <v/>
      </c>
      <c r="K315" t="str">
        <f t="shared" si="14"/>
        <v/>
      </c>
      <c r="L315" t="str">
        <f t="shared" si="15"/>
        <v/>
      </c>
      <c r="N315" s="83" t="str">
        <f>IFERROR(VLOOKUP("http://skinnonews.com"&amp;A315,'기사 리스트'!C:E,3,FALSE),"")</f>
        <v/>
      </c>
      <c r="S315" t="str">
        <f>IFERROR(IF(G315="O",(INDEX('기사 리스트'!B:B,MATCH("http://skinnonews.com"&amp;A315,'기사 리스트'!C:C,0))),""),"")</f>
        <v/>
      </c>
    </row>
    <row r="316" spans="1:19">
      <c r="A316" s="18" t="s">
        <v>854</v>
      </c>
      <c r="B316" s="18">
        <v>7</v>
      </c>
      <c r="C316" s="18">
        <v>7</v>
      </c>
      <c r="D316" s="28">
        <v>7</v>
      </c>
      <c r="E316" s="18">
        <v>5</v>
      </c>
      <c r="F316" t="str">
        <f t="shared" si="13"/>
        <v>기사임</v>
      </c>
      <c r="G316" t="str">
        <f>IF(F316="기사임",IFERROR(IF((VLOOKUP(CONCATENATE("http://skinnonews.com",A316),'기사 리스트'!C:E,3,FALSE))&gt;='7p(1)'!$F$17,"O",""),""),"")</f>
        <v/>
      </c>
      <c r="H316" t="str">
        <f>IFERROR(IF(VLOOKUP(CONCATENATE("http://skinnonews.com"&amp;A316),'기사 리스트'!C:D,2,FALSE)="yes","yes",""),"")</f>
        <v/>
      </c>
      <c r="I316" t="str">
        <f>IFERROR(IF(G316="O",B316/(EOMONTH('7p(1)'!$F$17,0)-(VLOOKUP(CONCATENATE("http://skinnonews.com",A316),'기사 리스트'!C:E,3,FALSE))+1),""),"")</f>
        <v/>
      </c>
      <c r="J316" t="str">
        <f>IFERROR(IF(G316="O",E316/(EOMONTH('7p(1)'!$F$17,0)-(VLOOKUP(CONCATENATE("http://skinnonews.com",A316),'기사 리스트'!C:E,3,FALSE))+1),""),"")</f>
        <v/>
      </c>
      <c r="K316" t="str">
        <f t="shared" si="14"/>
        <v/>
      </c>
      <c r="L316" t="str">
        <f t="shared" si="15"/>
        <v/>
      </c>
      <c r="N316" s="83" t="str">
        <f>IFERROR(VLOOKUP("http://skinnonews.com"&amp;A316,'기사 리스트'!C:E,3,FALSE),"")</f>
        <v/>
      </c>
      <c r="S316" t="str">
        <f>IFERROR(IF(G316="O",(INDEX('기사 리스트'!B:B,MATCH("http://skinnonews.com"&amp;A316,'기사 리스트'!C:C,0))),""),"")</f>
        <v/>
      </c>
    </row>
    <row r="317" spans="1:19">
      <c r="A317" s="18" t="s">
        <v>619</v>
      </c>
      <c r="B317" s="18">
        <v>7</v>
      </c>
      <c r="C317" s="18">
        <v>7</v>
      </c>
      <c r="D317" s="28">
        <v>254.66666666666666</v>
      </c>
      <c r="E317" s="18">
        <v>4</v>
      </c>
      <c r="F317" t="str">
        <f t="shared" si="13"/>
        <v>기사임</v>
      </c>
      <c r="G317" t="str">
        <f>IF(F317="기사임",IFERROR(IF((VLOOKUP(CONCATENATE("http://skinnonews.com",A317),'기사 리스트'!C:E,3,FALSE))&gt;='7p(1)'!$F$17,"O",""),""),"")</f>
        <v/>
      </c>
      <c r="H317" t="str">
        <f>IFERROR(IF(VLOOKUP(CONCATENATE("http://skinnonews.com"&amp;A317),'기사 리스트'!C:D,2,FALSE)="yes","yes",""),"")</f>
        <v/>
      </c>
      <c r="I317" t="str">
        <f>IFERROR(IF(G317="O",B317/(EOMONTH('7p(1)'!$F$17,0)-(VLOOKUP(CONCATENATE("http://skinnonews.com",A317),'기사 리스트'!C:E,3,FALSE))+1),""),"")</f>
        <v/>
      </c>
      <c r="J317" t="str">
        <f>IFERROR(IF(G317="O",E317/(EOMONTH('7p(1)'!$F$17,0)-(VLOOKUP(CONCATENATE("http://skinnonews.com",A317),'기사 리스트'!C:E,3,FALSE))+1),""),"")</f>
        <v/>
      </c>
      <c r="K317" t="str">
        <f t="shared" si="14"/>
        <v/>
      </c>
      <c r="L317" t="str">
        <f t="shared" si="15"/>
        <v/>
      </c>
      <c r="N317" s="83" t="str">
        <f>IFERROR(VLOOKUP("http://skinnonews.com"&amp;A317,'기사 리스트'!C:E,3,FALSE),"")</f>
        <v/>
      </c>
      <c r="S317" t="str">
        <f>IFERROR(IF(G317="O",(INDEX('기사 리스트'!B:B,MATCH("http://skinnonews.com"&amp;A317,'기사 리스트'!C:C,0))),""),"")</f>
        <v/>
      </c>
    </row>
    <row r="318" spans="1:19">
      <c r="A318" s="18" t="s">
        <v>753</v>
      </c>
      <c r="B318" s="18">
        <v>7</v>
      </c>
      <c r="C318" s="18">
        <v>7</v>
      </c>
      <c r="D318" s="28">
        <v>75</v>
      </c>
      <c r="E318" s="18">
        <v>7</v>
      </c>
      <c r="F318" t="str">
        <f t="shared" si="13"/>
        <v>기사임</v>
      </c>
      <c r="G318" t="str">
        <f>IF(F318="기사임",IFERROR(IF((VLOOKUP(CONCATENATE("http://skinnonews.com",A318),'기사 리스트'!C:E,3,FALSE))&gt;='7p(1)'!$F$17,"O",""),""),"")</f>
        <v/>
      </c>
      <c r="H318" t="str">
        <f>IFERROR(IF(VLOOKUP(CONCATENATE("http://skinnonews.com"&amp;A318),'기사 리스트'!C:D,2,FALSE)="yes","yes",""),"")</f>
        <v/>
      </c>
      <c r="I318" t="str">
        <f>IFERROR(IF(G318="O",B318/(EOMONTH('7p(1)'!$F$17,0)-(VLOOKUP(CONCATENATE("http://skinnonews.com",A318),'기사 리스트'!C:E,3,FALSE))+1),""),"")</f>
        <v/>
      </c>
      <c r="J318" t="str">
        <f>IFERROR(IF(G318="O",E318/(EOMONTH('7p(1)'!$F$17,0)-(VLOOKUP(CONCATENATE("http://skinnonews.com",A318),'기사 리스트'!C:E,3,FALSE))+1),""),"")</f>
        <v/>
      </c>
      <c r="K318" t="str">
        <f t="shared" si="14"/>
        <v/>
      </c>
      <c r="L318" t="str">
        <f t="shared" si="15"/>
        <v/>
      </c>
      <c r="N318" s="83" t="str">
        <f>IFERROR(VLOOKUP("http://skinnonews.com"&amp;A318,'기사 리스트'!C:E,3,FALSE),"")</f>
        <v/>
      </c>
      <c r="S318" t="str">
        <f>IFERROR(IF(G318="O",(INDEX('기사 리스트'!B:B,MATCH("http://skinnonews.com"&amp;A318,'기사 리스트'!C:C,0))),""),"")</f>
        <v/>
      </c>
    </row>
    <row r="319" spans="1:19">
      <c r="A319" s="18" t="s">
        <v>884</v>
      </c>
      <c r="B319" s="18">
        <v>7</v>
      </c>
      <c r="C319" s="18">
        <v>6</v>
      </c>
      <c r="D319" s="28">
        <v>5</v>
      </c>
      <c r="E319" s="18">
        <v>6</v>
      </c>
      <c r="F319" t="str">
        <f t="shared" si="13"/>
        <v>기사임</v>
      </c>
      <c r="G319" t="str">
        <f>IF(F319="기사임",IFERROR(IF((VLOOKUP(CONCATENATE("http://skinnonews.com",A319),'기사 리스트'!C:E,3,FALSE))&gt;='7p(1)'!$F$17,"O",""),""),"")</f>
        <v/>
      </c>
      <c r="H319" t="str">
        <f>IFERROR(IF(VLOOKUP(CONCATENATE("http://skinnonews.com"&amp;A319),'기사 리스트'!C:D,2,FALSE)="yes","yes",""),"")</f>
        <v/>
      </c>
      <c r="I319" t="str">
        <f>IFERROR(IF(G319="O",B319/(EOMONTH('7p(1)'!$F$17,0)-(VLOOKUP(CONCATENATE("http://skinnonews.com",A319),'기사 리스트'!C:E,3,FALSE))+1),""),"")</f>
        <v/>
      </c>
      <c r="J319" t="str">
        <f>IFERROR(IF(G319="O",E319/(EOMONTH('7p(1)'!$F$17,0)-(VLOOKUP(CONCATENATE("http://skinnonews.com",A319),'기사 리스트'!C:E,3,FALSE))+1),""),"")</f>
        <v/>
      </c>
      <c r="K319" t="str">
        <f t="shared" si="14"/>
        <v/>
      </c>
      <c r="L319" t="str">
        <f t="shared" si="15"/>
        <v/>
      </c>
      <c r="N319" s="83" t="str">
        <f>IFERROR(VLOOKUP("http://skinnonews.com"&amp;A319,'기사 리스트'!C:E,3,FALSE),"")</f>
        <v/>
      </c>
      <c r="S319" t="str">
        <f>IFERROR(IF(G319="O",(INDEX('기사 리스트'!B:B,MATCH("http://skinnonews.com"&amp;A319,'기사 리스트'!C:C,0))),""),"")</f>
        <v/>
      </c>
    </row>
    <row r="320" spans="1:19">
      <c r="A320" s="18" t="s">
        <v>829</v>
      </c>
      <c r="B320" s="18">
        <v>7</v>
      </c>
      <c r="C320" s="18">
        <v>6</v>
      </c>
      <c r="D320" s="28">
        <v>438</v>
      </c>
      <c r="E320" s="18">
        <v>3</v>
      </c>
      <c r="F320" t="str">
        <f t="shared" si="13"/>
        <v>기사임</v>
      </c>
      <c r="G320" t="str">
        <f>IF(F320="기사임",IFERROR(IF((VLOOKUP(CONCATENATE("http://skinnonews.com",A320),'기사 리스트'!C:E,3,FALSE))&gt;='7p(1)'!$F$17,"O",""),""),"")</f>
        <v/>
      </c>
      <c r="H320" t="str">
        <f>IFERROR(IF(VLOOKUP(CONCATENATE("http://skinnonews.com"&amp;A320),'기사 리스트'!C:D,2,FALSE)="yes","yes",""),"")</f>
        <v/>
      </c>
      <c r="I320" t="str">
        <f>IFERROR(IF(G320="O",B320/(EOMONTH('7p(1)'!$F$17,0)-(VLOOKUP(CONCATENATE("http://skinnonews.com",A320),'기사 리스트'!C:E,3,FALSE))+1),""),"")</f>
        <v/>
      </c>
      <c r="J320" t="str">
        <f>IFERROR(IF(G320="O",E320/(EOMONTH('7p(1)'!$F$17,0)-(VLOOKUP(CONCATENATE("http://skinnonews.com",A320),'기사 리스트'!C:E,3,FALSE))+1),""),"")</f>
        <v/>
      </c>
      <c r="K320" t="str">
        <f t="shared" si="14"/>
        <v/>
      </c>
      <c r="L320" t="str">
        <f t="shared" si="15"/>
        <v/>
      </c>
      <c r="N320" s="83" t="str">
        <f>IFERROR(VLOOKUP("http://skinnonews.com"&amp;A320,'기사 리스트'!C:E,3,FALSE),"")</f>
        <v/>
      </c>
      <c r="S320" t="str">
        <f>IFERROR(IF(G320="O",(INDEX('기사 리스트'!B:B,MATCH("http://skinnonews.com"&amp;A320,'기사 리스트'!C:C,0))),""),"")</f>
        <v/>
      </c>
    </row>
    <row r="321" spans="1:19">
      <c r="A321" s="18" t="s">
        <v>830</v>
      </c>
      <c r="B321" s="18">
        <v>7</v>
      </c>
      <c r="C321" s="18">
        <v>7</v>
      </c>
      <c r="D321" s="28">
        <v>38.5</v>
      </c>
      <c r="E321" s="18">
        <v>5</v>
      </c>
      <c r="F321" t="str">
        <f t="shared" si="13"/>
        <v>기사임</v>
      </c>
      <c r="G321" t="str">
        <f>IF(F321="기사임",IFERROR(IF((VLOOKUP(CONCATENATE("http://skinnonews.com",A321),'기사 리스트'!C:E,3,FALSE))&gt;='7p(1)'!$F$17,"O",""),""),"")</f>
        <v/>
      </c>
      <c r="H321" t="str">
        <f>IFERROR(IF(VLOOKUP(CONCATENATE("http://skinnonews.com"&amp;A321),'기사 리스트'!C:D,2,FALSE)="yes","yes",""),"")</f>
        <v/>
      </c>
      <c r="I321" t="str">
        <f>IFERROR(IF(G321="O",B321/(EOMONTH('7p(1)'!$F$17,0)-(VLOOKUP(CONCATENATE("http://skinnonews.com",A321),'기사 리스트'!C:E,3,FALSE))+1),""),"")</f>
        <v/>
      </c>
      <c r="J321" t="str">
        <f>IFERROR(IF(G321="O",E321/(EOMONTH('7p(1)'!$F$17,0)-(VLOOKUP(CONCATENATE("http://skinnonews.com",A321),'기사 리스트'!C:E,3,FALSE))+1),""),"")</f>
        <v/>
      </c>
      <c r="K321" t="str">
        <f t="shared" si="14"/>
        <v/>
      </c>
      <c r="L321" t="str">
        <f t="shared" si="15"/>
        <v/>
      </c>
      <c r="N321" s="83" t="str">
        <f>IFERROR(VLOOKUP("http://skinnonews.com"&amp;A321,'기사 리스트'!C:E,3,FALSE),"")</f>
        <v/>
      </c>
      <c r="S321" t="str">
        <f>IFERROR(IF(G321="O",(INDEX('기사 리스트'!B:B,MATCH("http://skinnonews.com"&amp;A321,'기사 리스트'!C:C,0))),""),"")</f>
        <v/>
      </c>
    </row>
    <row r="322" spans="1:19">
      <c r="A322" s="18" t="s">
        <v>804</v>
      </c>
      <c r="B322" s="18">
        <v>7</v>
      </c>
      <c r="C322" s="18">
        <v>7</v>
      </c>
      <c r="D322" s="28">
        <v>702</v>
      </c>
      <c r="E322" s="18">
        <v>3</v>
      </c>
      <c r="F322" t="str">
        <f t="shared" ref="F322:F385" si="16">IF(AND(LEFT(A322,17)="/global/archives/",ISNUMBER(_xlfn.NUMBERVALUE(MID(A322,18,1))),ISERROR(FIND("ckattempt",A322)),ISERROR(FIND("preview",A322))),"기사임","")</f>
        <v>기사임</v>
      </c>
      <c r="G322" t="str">
        <f>IF(F322="기사임",IFERROR(IF((VLOOKUP(CONCATENATE("http://skinnonews.com",A322),'기사 리스트'!C:E,3,FALSE))&gt;='7p(1)'!$F$17,"O",""),""),"")</f>
        <v/>
      </c>
      <c r="H322" t="str">
        <f>IFERROR(IF(VLOOKUP(CONCATENATE("http://skinnonews.com"&amp;A322),'기사 리스트'!C:D,2,FALSE)="yes","yes",""),"")</f>
        <v/>
      </c>
      <c r="I322" t="str">
        <f>IFERROR(IF(G322="O",B322/(EOMONTH('7p(1)'!$F$17,0)-(VLOOKUP(CONCATENATE("http://skinnonews.com",A322),'기사 리스트'!C:E,3,FALSE))+1),""),"")</f>
        <v/>
      </c>
      <c r="J322" t="str">
        <f>IFERROR(IF(G322="O",E322/(EOMONTH('7p(1)'!$F$17,0)-(VLOOKUP(CONCATENATE("http://skinnonews.com",A322),'기사 리스트'!C:E,3,FALSE))+1),""),"")</f>
        <v/>
      </c>
      <c r="K322" t="str">
        <f t="shared" si="14"/>
        <v/>
      </c>
      <c r="L322" t="str">
        <f t="shared" si="15"/>
        <v/>
      </c>
      <c r="N322" s="83" t="str">
        <f>IFERROR(VLOOKUP("http://skinnonews.com"&amp;A322,'기사 리스트'!C:E,3,FALSE),"")</f>
        <v/>
      </c>
      <c r="S322" t="str">
        <f>IFERROR(IF(G322="O",(INDEX('기사 리스트'!B:B,MATCH("http://skinnonews.com"&amp;A322,'기사 리스트'!C:C,0))),""),"")</f>
        <v/>
      </c>
    </row>
    <row r="323" spans="1:19">
      <c r="A323" s="18" t="s">
        <v>1256</v>
      </c>
      <c r="B323" s="18">
        <v>7</v>
      </c>
      <c r="C323" s="18">
        <v>4</v>
      </c>
      <c r="D323" s="28">
        <v>243.75</v>
      </c>
      <c r="E323" s="18">
        <v>4</v>
      </c>
      <c r="F323" t="str">
        <f t="shared" si="16"/>
        <v/>
      </c>
      <c r="G323" t="str">
        <f>IF(F323="기사임",IFERROR(IF((VLOOKUP(CONCATENATE("http://skinnonews.com",A323),'기사 리스트'!C:E,3,FALSE))&gt;='7p(1)'!$F$17,"O",""),""),"")</f>
        <v/>
      </c>
      <c r="H323" t="str">
        <f>IFERROR(IF(VLOOKUP(CONCATENATE("http://skinnonews.com"&amp;A323),'기사 리스트'!C:D,2,FALSE)="yes","yes",""),"")</f>
        <v/>
      </c>
      <c r="I323" t="str">
        <f>IFERROR(IF(G323="O",B323/(EOMONTH('7p(1)'!$F$17,0)-(VLOOKUP(CONCATENATE("http://skinnonews.com",A323),'기사 리스트'!C:E,3,FALSE))+1),""),"")</f>
        <v/>
      </c>
      <c r="J323" t="str">
        <f>IFERROR(IF(G323="O",E323/(EOMONTH('7p(1)'!$F$17,0)-(VLOOKUP(CONCATENATE("http://skinnonews.com",A323),'기사 리스트'!C:E,3,FALSE))+1),""),"")</f>
        <v/>
      </c>
      <c r="K323" t="str">
        <f t="shared" si="14"/>
        <v/>
      </c>
      <c r="L323" t="str">
        <f t="shared" si="15"/>
        <v/>
      </c>
      <c r="N323" s="83" t="str">
        <f>IFERROR(VLOOKUP("http://skinnonews.com"&amp;A323,'기사 리스트'!C:E,3,FALSE),"")</f>
        <v/>
      </c>
      <c r="S323" t="str">
        <f>IFERROR(IF(G323="O",(INDEX('기사 리스트'!B:B,MATCH("http://skinnonews.com"&amp;A323,'기사 리스트'!C:C,0))),""),"")</f>
        <v/>
      </c>
    </row>
    <row r="324" spans="1:19">
      <c r="A324" s="18" t="s">
        <v>836</v>
      </c>
      <c r="B324" s="18">
        <v>7</v>
      </c>
      <c r="C324" s="18">
        <v>5</v>
      </c>
      <c r="D324" s="28">
        <v>6.5</v>
      </c>
      <c r="E324" s="18">
        <v>2</v>
      </c>
      <c r="F324" t="str">
        <f t="shared" si="16"/>
        <v/>
      </c>
      <c r="G324" t="str">
        <f>IF(F324="기사임",IFERROR(IF((VLOOKUP(CONCATENATE("http://skinnonews.com",A324),'기사 리스트'!C:E,3,FALSE))&gt;='7p(1)'!$F$17,"O",""),""),"")</f>
        <v/>
      </c>
      <c r="H324" t="str">
        <f>IFERROR(IF(VLOOKUP(CONCATENATE("http://skinnonews.com"&amp;A324),'기사 리스트'!C:D,2,FALSE)="yes","yes",""),"")</f>
        <v/>
      </c>
      <c r="I324" t="str">
        <f>IFERROR(IF(G324="O",B324/(EOMONTH('7p(1)'!$F$17,0)-(VLOOKUP(CONCATENATE("http://skinnonews.com",A324),'기사 리스트'!C:E,3,FALSE))+1),""),"")</f>
        <v/>
      </c>
      <c r="J324" t="str">
        <f>IFERROR(IF(G324="O",E324/(EOMONTH('7p(1)'!$F$17,0)-(VLOOKUP(CONCATENATE("http://skinnonews.com",A324),'기사 리스트'!C:E,3,FALSE))+1),""),"")</f>
        <v/>
      </c>
      <c r="K324" t="str">
        <f t="shared" si="14"/>
        <v/>
      </c>
      <c r="L324" t="str">
        <f t="shared" si="15"/>
        <v/>
      </c>
      <c r="N324" s="83" t="str">
        <f>IFERROR(VLOOKUP("http://skinnonews.com"&amp;A324,'기사 리스트'!C:E,3,FALSE),"")</f>
        <v/>
      </c>
      <c r="S324" t="str">
        <f>IFERROR(IF(G324="O",(INDEX('기사 리스트'!B:B,MATCH("http://skinnonews.com"&amp;A324,'기사 리스트'!C:C,0))),""),"")</f>
        <v/>
      </c>
    </row>
    <row r="325" spans="1:19">
      <c r="A325" s="18" t="s">
        <v>745</v>
      </c>
      <c r="B325" s="18">
        <v>7</v>
      </c>
      <c r="C325" s="18">
        <v>5</v>
      </c>
      <c r="D325" s="28">
        <v>26.666666666666668</v>
      </c>
      <c r="E325" s="18">
        <v>5</v>
      </c>
      <c r="F325" t="str">
        <f t="shared" si="16"/>
        <v/>
      </c>
      <c r="G325" t="str">
        <f>IF(F325="기사임",IFERROR(IF((VLOOKUP(CONCATENATE("http://skinnonews.com",A325),'기사 리스트'!C:E,3,FALSE))&gt;='7p(1)'!$F$17,"O",""),""),"")</f>
        <v/>
      </c>
      <c r="H325" t="str">
        <f>IFERROR(IF(VLOOKUP(CONCATENATE("http://skinnonews.com"&amp;A325),'기사 리스트'!C:D,2,FALSE)="yes","yes",""),"")</f>
        <v/>
      </c>
      <c r="I325" t="str">
        <f>IFERROR(IF(G325="O",B325/(EOMONTH('7p(1)'!$F$17,0)-(VLOOKUP(CONCATENATE("http://skinnonews.com",A325),'기사 리스트'!C:E,3,FALSE))+1),""),"")</f>
        <v/>
      </c>
      <c r="J325" t="str">
        <f>IFERROR(IF(G325="O",E325/(EOMONTH('7p(1)'!$F$17,0)-(VLOOKUP(CONCATENATE("http://skinnonews.com",A325),'기사 리스트'!C:E,3,FALSE))+1),""),"")</f>
        <v/>
      </c>
      <c r="K325" t="str">
        <f t="shared" si="14"/>
        <v/>
      </c>
      <c r="L325" t="str">
        <f t="shared" si="15"/>
        <v/>
      </c>
      <c r="N325" s="83" t="str">
        <f>IFERROR(VLOOKUP("http://skinnonews.com"&amp;A325,'기사 리스트'!C:E,3,FALSE),"")</f>
        <v/>
      </c>
      <c r="S325" t="str">
        <f>IFERROR(IF(G325="O",(INDEX('기사 리스트'!B:B,MATCH("http://skinnonews.com"&amp;A325,'기사 리스트'!C:C,0))),""),"")</f>
        <v/>
      </c>
    </row>
    <row r="326" spans="1:19">
      <c r="A326" s="18" t="s">
        <v>1636</v>
      </c>
      <c r="B326" s="18">
        <v>7</v>
      </c>
      <c r="C326" s="18">
        <v>6</v>
      </c>
      <c r="D326" s="28">
        <v>830.5</v>
      </c>
      <c r="E326" s="18">
        <v>5</v>
      </c>
      <c r="F326" t="str">
        <f t="shared" si="16"/>
        <v/>
      </c>
      <c r="G326" t="str">
        <f>IF(F326="기사임",IFERROR(IF((VLOOKUP(CONCATENATE("http://skinnonews.com",A326),'기사 리스트'!C:E,3,FALSE))&gt;='7p(1)'!$F$17,"O",""),""),"")</f>
        <v/>
      </c>
      <c r="H326" t="str">
        <f>IFERROR(IF(VLOOKUP(CONCATENATE("http://skinnonews.com"&amp;A326),'기사 리스트'!C:D,2,FALSE)="yes","yes",""),"")</f>
        <v/>
      </c>
      <c r="I326" t="str">
        <f>IFERROR(IF(G326="O",B326/(EOMONTH('7p(1)'!$F$17,0)-(VLOOKUP(CONCATENATE("http://skinnonews.com",A326),'기사 리스트'!C:E,3,FALSE))+1),""),"")</f>
        <v/>
      </c>
      <c r="J326" t="str">
        <f>IFERROR(IF(G326="O",E326/(EOMONTH('7p(1)'!$F$17,0)-(VLOOKUP(CONCATENATE("http://skinnonews.com",A326),'기사 리스트'!C:E,3,FALSE))+1),""),"")</f>
        <v/>
      </c>
      <c r="K326" t="str">
        <f t="shared" ref="K326:K389" si="17">IFERROR(_xlfn.RANK.EQ(I326,I:I,0),"")</f>
        <v/>
      </c>
      <c r="L326" t="str">
        <f t="shared" ref="L326:L389" si="18">IFERROR(_xlfn.RANK.EQ(J326,J:J,0),"")</f>
        <v/>
      </c>
      <c r="N326" s="83" t="str">
        <f>IFERROR(VLOOKUP("http://skinnonews.com"&amp;A326,'기사 리스트'!C:E,3,FALSE),"")</f>
        <v/>
      </c>
      <c r="S326" t="str">
        <f>IFERROR(IF(G326="O",(INDEX('기사 리스트'!B:B,MATCH("http://skinnonews.com"&amp;A326,'기사 리스트'!C:C,0))),""),"")</f>
        <v/>
      </c>
    </row>
    <row r="327" spans="1:19">
      <c r="A327" s="18" t="s">
        <v>703</v>
      </c>
      <c r="B327" s="18">
        <v>7</v>
      </c>
      <c r="C327" s="18">
        <v>7</v>
      </c>
      <c r="D327" s="28">
        <v>185</v>
      </c>
      <c r="E327" s="18">
        <v>5</v>
      </c>
      <c r="F327" t="str">
        <f t="shared" si="16"/>
        <v/>
      </c>
      <c r="G327" t="str">
        <f>IF(F327="기사임",IFERROR(IF((VLOOKUP(CONCATENATE("http://skinnonews.com",A327),'기사 리스트'!C:E,3,FALSE))&gt;='7p(1)'!$F$17,"O",""),""),"")</f>
        <v/>
      </c>
      <c r="H327" t="str">
        <f>IFERROR(IF(VLOOKUP(CONCATENATE("http://skinnonews.com"&amp;A327),'기사 리스트'!C:D,2,FALSE)="yes","yes",""),"")</f>
        <v/>
      </c>
      <c r="I327" t="str">
        <f>IFERROR(IF(G327="O",B327/(EOMONTH('7p(1)'!$F$17,0)-(VLOOKUP(CONCATENATE("http://skinnonews.com",A327),'기사 리스트'!C:E,3,FALSE))+1),""),"")</f>
        <v/>
      </c>
      <c r="J327" t="str">
        <f>IFERROR(IF(G327="O",E327/(EOMONTH('7p(1)'!$F$17,0)-(VLOOKUP(CONCATENATE("http://skinnonews.com",A327),'기사 리스트'!C:E,3,FALSE))+1),""),"")</f>
        <v/>
      </c>
      <c r="K327" t="str">
        <f t="shared" si="17"/>
        <v/>
      </c>
      <c r="L327" t="str">
        <f t="shared" si="18"/>
        <v/>
      </c>
      <c r="N327" s="83" t="str">
        <f>IFERROR(VLOOKUP("http://skinnonews.com"&amp;A327,'기사 리스트'!C:E,3,FALSE),"")</f>
        <v/>
      </c>
      <c r="S327" t="str">
        <f>IFERROR(IF(G327="O",(INDEX('기사 리스트'!B:B,MATCH("http://skinnonews.com"&amp;A327,'기사 리스트'!C:C,0))),""),"")</f>
        <v/>
      </c>
    </row>
    <row r="328" spans="1:19">
      <c r="A328" s="18" t="s">
        <v>1466</v>
      </c>
      <c r="B328" s="18">
        <v>7</v>
      </c>
      <c r="C328" s="18">
        <v>4</v>
      </c>
      <c r="D328" s="28">
        <v>420</v>
      </c>
      <c r="E328" s="18">
        <v>3</v>
      </c>
      <c r="F328" t="str">
        <f t="shared" si="16"/>
        <v/>
      </c>
      <c r="G328" t="str">
        <f>IF(F328="기사임",IFERROR(IF((VLOOKUP(CONCATENATE("http://skinnonews.com",A328),'기사 리스트'!C:E,3,FALSE))&gt;='7p(1)'!$F$17,"O",""),""),"")</f>
        <v/>
      </c>
      <c r="H328" t="str">
        <f>IFERROR(IF(VLOOKUP(CONCATENATE("http://skinnonews.com"&amp;A328),'기사 리스트'!C:D,2,FALSE)="yes","yes",""),"")</f>
        <v/>
      </c>
      <c r="I328" t="str">
        <f>IFERROR(IF(G328="O",B328/(EOMONTH('7p(1)'!$F$17,0)-(VLOOKUP(CONCATENATE("http://skinnonews.com",A328),'기사 리스트'!C:E,3,FALSE))+1),""),"")</f>
        <v/>
      </c>
      <c r="J328" t="str">
        <f>IFERROR(IF(G328="O",E328/(EOMONTH('7p(1)'!$F$17,0)-(VLOOKUP(CONCATENATE("http://skinnonews.com",A328),'기사 리스트'!C:E,3,FALSE))+1),""),"")</f>
        <v/>
      </c>
      <c r="K328" t="str">
        <f t="shared" si="17"/>
        <v/>
      </c>
      <c r="L328" t="str">
        <f t="shared" si="18"/>
        <v/>
      </c>
      <c r="N328" s="83" t="str">
        <f>IFERROR(VLOOKUP("http://skinnonews.com"&amp;A328,'기사 리스트'!C:E,3,FALSE),"")</f>
        <v/>
      </c>
      <c r="S328" t="str">
        <f>IFERROR(IF(G328="O",(INDEX('기사 리스트'!B:B,MATCH("http://skinnonews.com"&amp;A328,'기사 리스트'!C:C,0))),""),"")</f>
        <v/>
      </c>
    </row>
    <row r="329" spans="1:19">
      <c r="A329" s="18" t="s">
        <v>1288</v>
      </c>
      <c r="B329" s="18">
        <v>7</v>
      </c>
      <c r="C329" s="18">
        <v>3</v>
      </c>
      <c r="D329" s="28">
        <v>30.166666666666668</v>
      </c>
      <c r="E329" s="18">
        <v>1</v>
      </c>
      <c r="F329" t="str">
        <f t="shared" si="16"/>
        <v/>
      </c>
      <c r="G329" t="str">
        <f>IF(F329="기사임",IFERROR(IF((VLOOKUP(CONCATENATE("http://skinnonews.com",A329),'기사 리스트'!C:E,3,FALSE))&gt;='7p(1)'!$F$17,"O",""),""),"")</f>
        <v/>
      </c>
      <c r="H329" t="str">
        <f>IFERROR(IF(VLOOKUP(CONCATENATE("http://skinnonews.com"&amp;A329),'기사 리스트'!C:D,2,FALSE)="yes","yes",""),"")</f>
        <v/>
      </c>
      <c r="I329" t="str">
        <f>IFERROR(IF(G329="O",B329/(EOMONTH('7p(1)'!$F$17,0)-(VLOOKUP(CONCATENATE("http://skinnonews.com",A329),'기사 리스트'!C:E,3,FALSE))+1),""),"")</f>
        <v/>
      </c>
      <c r="J329" t="str">
        <f>IFERROR(IF(G329="O",E329/(EOMONTH('7p(1)'!$F$17,0)-(VLOOKUP(CONCATENATE("http://skinnonews.com",A329),'기사 리스트'!C:E,3,FALSE))+1),""),"")</f>
        <v/>
      </c>
      <c r="K329" t="str">
        <f t="shared" si="17"/>
        <v/>
      </c>
      <c r="L329" t="str">
        <f t="shared" si="18"/>
        <v/>
      </c>
      <c r="N329" s="83" t="str">
        <f>IFERROR(VLOOKUP("http://skinnonews.com"&amp;A329,'기사 리스트'!C:E,3,FALSE),"")</f>
        <v/>
      </c>
      <c r="S329" t="str">
        <f>IFERROR(IF(G329="O",(INDEX('기사 리스트'!B:B,MATCH("http://skinnonews.com"&amp;A329,'기사 리스트'!C:C,0))),""),"")</f>
        <v/>
      </c>
    </row>
    <row r="330" spans="1:19">
      <c r="A330" s="18" t="s">
        <v>1498</v>
      </c>
      <c r="B330" s="18">
        <v>6</v>
      </c>
      <c r="C330" s="18">
        <v>2</v>
      </c>
      <c r="D330" s="28">
        <v>8.25</v>
      </c>
      <c r="E330" s="18">
        <v>0</v>
      </c>
      <c r="F330" t="str">
        <f t="shared" si="16"/>
        <v/>
      </c>
      <c r="G330" t="str">
        <f>IF(F330="기사임",IFERROR(IF((VLOOKUP(CONCATENATE("http://skinnonews.com",A330),'기사 리스트'!C:E,3,FALSE))&gt;='7p(1)'!$F$17,"O",""),""),"")</f>
        <v/>
      </c>
      <c r="H330" t="str">
        <f>IFERROR(IF(VLOOKUP(CONCATENATE("http://skinnonews.com"&amp;A330),'기사 리스트'!C:D,2,FALSE)="yes","yes",""),"")</f>
        <v/>
      </c>
      <c r="I330" t="str">
        <f>IFERROR(IF(G330="O",B330/(EOMONTH('7p(1)'!$F$17,0)-(VLOOKUP(CONCATENATE("http://skinnonews.com",A330),'기사 리스트'!C:E,3,FALSE))+1),""),"")</f>
        <v/>
      </c>
      <c r="J330" t="str">
        <f>IFERROR(IF(G330="O",E330/(EOMONTH('7p(1)'!$F$17,0)-(VLOOKUP(CONCATENATE("http://skinnonews.com",A330),'기사 리스트'!C:E,3,FALSE))+1),""),"")</f>
        <v/>
      </c>
      <c r="K330" t="str">
        <f t="shared" si="17"/>
        <v/>
      </c>
      <c r="L330" t="str">
        <f t="shared" si="18"/>
        <v/>
      </c>
      <c r="N330" s="83" t="str">
        <f>IFERROR(VLOOKUP("http://skinnonews.com"&amp;A330,'기사 리스트'!C:E,3,FALSE),"")</f>
        <v/>
      </c>
      <c r="S330" t="str">
        <f>IFERROR(IF(G330="O",(INDEX('기사 리스트'!B:B,MATCH("http://skinnonews.com"&amp;A330,'기사 리스트'!C:C,0))),""),"")</f>
        <v/>
      </c>
    </row>
    <row r="331" spans="1:19">
      <c r="A331" s="18" t="s">
        <v>872</v>
      </c>
      <c r="B331" s="18">
        <v>6</v>
      </c>
      <c r="C331" s="18">
        <v>4</v>
      </c>
      <c r="D331" s="28">
        <v>19.2</v>
      </c>
      <c r="E331" s="18">
        <v>0</v>
      </c>
      <c r="F331" t="str">
        <f t="shared" si="16"/>
        <v/>
      </c>
      <c r="G331" t="str">
        <f>IF(F331="기사임",IFERROR(IF((VLOOKUP(CONCATENATE("http://skinnonews.com",A331),'기사 리스트'!C:E,3,FALSE))&gt;='7p(1)'!$F$17,"O",""),""),"")</f>
        <v/>
      </c>
      <c r="H331" t="str">
        <f>IFERROR(IF(VLOOKUP(CONCATENATE("http://skinnonews.com"&amp;A331),'기사 리스트'!C:D,2,FALSE)="yes","yes",""),"")</f>
        <v/>
      </c>
      <c r="I331" t="str">
        <f>IFERROR(IF(G331="O",B331/(EOMONTH('7p(1)'!$F$17,0)-(VLOOKUP(CONCATENATE("http://skinnonews.com",A331),'기사 리스트'!C:E,3,FALSE))+1),""),"")</f>
        <v/>
      </c>
      <c r="J331" t="str">
        <f>IFERROR(IF(G331="O",E331/(EOMONTH('7p(1)'!$F$17,0)-(VLOOKUP(CONCATENATE("http://skinnonews.com",A331),'기사 리스트'!C:E,3,FALSE))+1),""),"")</f>
        <v/>
      </c>
      <c r="K331" t="str">
        <f t="shared" si="17"/>
        <v/>
      </c>
      <c r="L331" t="str">
        <f t="shared" si="18"/>
        <v/>
      </c>
      <c r="N331" s="83" t="str">
        <f>IFERROR(VLOOKUP("http://skinnonews.com"&amp;A331,'기사 리스트'!C:E,3,FALSE),"")</f>
        <v/>
      </c>
      <c r="S331" t="str">
        <f>IFERROR(IF(G331="O",(INDEX('기사 리스트'!B:B,MATCH("http://skinnonews.com"&amp;A331,'기사 리스트'!C:C,0))),""),"")</f>
        <v/>
      </c>
    </row>
    <row r="332" spans="1:19">
      <c r="A332" s="18" t="s">
        <v>671</v>
      </c>
      <c r="B332" s="18">
        <v>6</v>
      </c>
      <c r="C332" s="18">
        <v>6</v>
      </c>
      <c r="D332" s="28">
        <v>109.5</v>
      </c>
      <c r="E332" s="18">
        <v>6</v>
      </c>
      <c r="F332" t="str">
        <f t="shared" si="16"/>
        <v>기사임</v>
      </c>
      <c r="G332" t="str">
        <f>IF(F332="기사임",IFERROR(IF((VLOOKUP(CONCATENATE("http://skinnonews.com",A332),'기사 리스트'!C:E,3,FALSE))&gt;='7p(1)'!$F$17,"O",""),""),"")</f>
        <v/>
      </c>
      <c r="H332" t="str">
        <f>IFERROR(IF(VLOOKUP(CONCATENATE("http://skinnonews.com"&amp;A332),'기사 리스트'!C:D,2,FALSE)="yes","yes",""),"")</f>
        <v/>
      </c>
      <c r="I332" t="str">
        <f>IFERROR(IF(G332="O",B332/(EOMONTH('7p(1)'!$F$17,0)-(VLOOKUP(CONCATENATE("http://skinnonews.com",A332),'기사 리스트'!C:E,3,FALSE))+1),""),"")</f>
        <v/>
      </c>
      <c r="J332" t="str">
        <f>IFERROR(IF(G332="O",E332/(EOMONTH('7p(1)'!$F$17,0)-(VLOOKUP(CONCATENATE("http://skinnonews.com",A332),'기사 리스트'!C:E,3,FALSE))+1),""),"")</f>
        <v/>
      </c>
      <c r="K332" t="str">
        <f t="shared" si="17"/>
        <v/>
      </c>
      <c r="L332" t="str">
        <f t="shared" si="18"/>
        <v/>
      </c>
      <c r="N332" s="83">
        <f>IFERROR(VLOOKUP("http://skinnonews.com"&amp;A332,'기사 리스트'!C:E,3,FALSE),"")</f>
        <v>44761</v>
      </c>
      <c r="S332" t="str">
        <f>IFERROR(IF(G332="O",(INDEX('기사 리스트'!B:B,MATCH("http://skinnonews.com"&amp;A332,'기사 리스트'!C:C,0))),""),"")</f>
        <v/>
      </c>
    </row>
    <row r="333" spans="1:19">
      <c r="A333" s="18" t="s">
        <v>817</v>
      </c>
      <c r="B333" s="18">
        <v>6</v>
      </c>
      <c r="C333" s="18">
        <v>5</v>
      </c>
      <c r="D333" s="28">
        <v>510</v>
      </c>
      <c r="E333" s="18">
        <v>5</v>
      </c>
      <c r="F333" t="str">
        <f t="shared" si="16"/>
        <v>기사임</v>
      </c>
      <c r="G333" t="str">
        <f>IF(F333="기사임",IFERROR(IF((VLOOKUP(CONCATENATE("http://skinnonews.com",A333),'기사 리스트'!C:E,3,FALSE))&gt;='7p(1)'!$F$17,"O",""),""),"")</f>
        <v/>
      </c>
      <c r="H333" t="str">
        <f>IFERROR(IF(VLOOKUP(CONCATENATE("http://skinnonews.com"&amp;A333),'기사 리스트'!C:D,2,FALSE)="yes","yes",""),"")</f>
        <v/>
      </c>
      <c r="I333" t="str">
        <f>IFERROR(IF(G333="O",B333/(EOMONTH('7p(1)'!$F$17,0)-(VLOOKUP(CONCATENATE("http://skinnonews.com",A333),'기사 리스트'!C:E,3,FALSE))+1),""),"")</f>
        <v/>
      </c>
      <c r="J333" t="str">
        <f>IFERROR(IF(G333="O",E333/(EOMONTH('7p(1)'!$F$17,0)-(VLOOKUP(CONCATENATE("http://skinnonews.com",A333),'기사 리스트'!C:E,3,FALSE))+1),""),"")</f>
        <v/>
      </c>
      <c r="K333" t="str">
        <f t="shared" si="17"/>
        <v/>
      </c>
      <c r="L333" t="str">
        <f t="shared" si="18"/>
        <v/>
      </c>
      <c r="N333" s="83">
        <f>IFERROR(VLOOKUP("http://skinnonews.com"&amp;A333,'기사 리스트'!C:E,3,FALSE),"")</f>
        <v>44826</v>
      </c>
      <c r="S333" t="str">
        <f>IFERROR(IF(G333="O",(INDEX('기사 리스트'!B:B,MATCH("http://skinnonews.com"&amp;A333,'기사 리스트'!C:C,0))),""),"")</f>
        <v/>
      </c>
    </row>
    <row r="334" spans="1:19">
      <c r="A334" s="18" t="s">
        <v>649</v>
      </c>
      <c r="B334" s="18">
        <v>6</v>
      </c>
      <c r="C334" s="18">
        <v>6</v>
      </c>
      <c r="D334" s="28">
        <v>9</v>
      </c>
      <c r="E334" s="18">
        <v>4</v>
      </c>
      <c r="F334" t="str">
        <f t="shared" si="16"/>
        <v>기사임</v>
      </c>
      <c r="G334" t="str">
        <f>IF(F334="기사임",IFERROR(IF((VLOOKUP(CONCATENATE("http://skinnonews.com",A334),'기사 리스트'!C:E,3,FALSE))&gt;='7p(1)'!$F$17,"O",""),""),"")</f>
        <v/>
      </c>
      <c r="H334" t="str">
        <f>IFERROR(IF(VLOOKUP(CONCATENATE("http://skinnonews.com"&amp;A334),'기사 리스트'!C:D,2,FALSE)="yes","yes",""),"")</f>
        <v/>
      </c>
      <c r="I334" t="str">
        <f>IFERROR(IF(G334="O",B334/(EOMONTH('7p(1)'!$F$17,0)-(VLOOKUP(CONCATENATE("http://skinnonews.com",A334),'기사 리스트'!C:E,3,FALSE))+1),""),"")</f>
        <v/>
      </c>
      <c r="J334" t="str">
        <f>IFERROR(IF(G334="O",E334/(EOMONTH('7p(1)'!$F$17,0)-(VLOOKUP(CONCATENATE("http://skinnonews.com",A334),'기사 리스트'!C:E,3,FALSE))+1),""),"")</f>
        <v/>
      </c>
      <c r="K334" t="str">
        <f t="shared" si="17"/>
        <v/>
      </c>
      <c r="L334" t="str">
        <f t="shared" si="18"/>
        <v/>
      </c>
      <c r="N334" s="83">
        <f>IFERROR(VLOOKUP("http://skinnonews.com"&amp;A334,'기사 리스트'!C:E,3,FALSE),"")</f>
        <v>44915</v>
      </c>
      <c r="S334" t="str">
        <f>IFERROR(IF(G334="O",(INDEX('기사 리스트'!B:B,MATCH("http://skinnonews.com"&amp;A334,'기사 리스트'!C:C,0))),""),"")</f>
        <v/>
      </c>
    </row>
    <row r="335" spans="1:19">
      <c r="A335" s="18" t="s">
        <v>709</v>
      </c>
      <c r="B335" s="18">
        <v>6</v>
      </c>
      <c r="C335" s="18">
        <v>5</v>
      </c>
      <c r="D335" s="28">
        <v>99</v>
      </c>
      <c r="E335" s="18">
        <v>2</v>
      </c>
      <c r="F335" t="str">
        <f t="shared" si="16"/>
        <v>기사임</v>
      </c>
      <c r="G335" t="str">
        <f>IF(F335="기사임",IFERROR(IF((VLOOKUP(CONCATENATE("http://skinnonews.com",A335),'기사 리스트'!C:E,3,FALSE))&gt;='7p(1)'!$F$17,"O",""),""),"")</f>
        <v/>
      </c>
      <c r="H335" t="str">
        <f>IFERROR(IF(VLOOKUP(CONCATENATE("http://skinnonews.com"&amp;A335),'기사 리스트'!C:D,2,FALSE)="yes","yes",""),"")</f>
        <v/>
      </c>
      <c r="I335" t="str">
        <f>IFERROR(IF(G335="O",B335/(EOMONTH('7p(1)'!$F$17,0)-(VLOOKUP(CONCATENATE("http://skinnonews.com",A335),'기사 리스트'!C:E,3,FALSE))+1),""),"")</f>
        <v/>
      </c>
      <c r="J335" t="str">
        <f>IFERROR(IF(G335="O",E335/(EOMONTH('7p(1)'!$F$17,0)-(VLOOKUP(CONCATENATE("http://skinnonews.com",A335),'기사 리스트'!C:E,3,FALSE))+1),""),"")</f>
        <v/>
      </c>
      <c r="K335" t="str">
        <f t="shared" si="17"/>
        <v/>
      </c>
      <c r="L335" t="str">
        <f t="shared" si="18"/>
        <v/>
      </c>
      <c r="N335" s="83" t="str">
        <f>IFERROR(VLOOKUP("http://skinnonews.com"&amp;A335,'기사 리스트'!C:E,3,FALSE),"")</f>
        <v/>
      </c>
      <c r="S335" t="str">
        <f>IFERROR(IF(G335="O",(INDEX('기사 리스트'!B:B,MATCH("http://skinnonews.com"&amp;A335,'기사 리스트'!C:C,0))),""),"")</f>
        <v/>
      </c>
    </row>
    <row r="336" spans="1:19">
      <c r="A336" s="18" t="s">
        <v>685</v>
      </c>
      <c r="B336" s="18">
        <v>6</v>
      </c>
      <c r="C336" s="18">
        <v>6</v>
      </c>
      <c r="D336" s="28">
        <v>30.5</v>
      </c>
      <c r="E336" s="18">
        <v>5</v>
      </c>
      <c r="F336" t="str">
        <f t="shared" si="16"/>
        <v>기사임</v>
      </c>
      <c r="G336" t="str">
        <f>IF(F336="기사임",IFERROR(IF((VLOOKUP(CONCATENATE("http://skinnonews.com",A336),'기사 리스트'!C:E,3,FALSE))&gt;='7p(1)'!$F$17,"O",""),""),"")</f>
        <v/>
      </c>
      <c r="H336" t="str">
        <f>IFERROR(IF(VLOOKUP(CONCATENATE("http://skinnonews.com"&amp;A336),'기사 리스트'!C:D,2,FALSE)="yes","yes",""),"")</f>
        <v/>
      </c>
      <c r="I336" t="str">
        <f>IFERROR(IF(G336="O",B336/(EOMONTH('7p(1)'!$F$17,0)-(VLOOKUP(CONCATENATE("http://skinnonews.com",A336),'기사 리스트'!C:E,3,FALSE))+1),""),"")</f>
        <v/>
      </c>
      <c r="J336" t="str">
        <f>IFERROR(IF(G336="O",E336/(EOMONTH('7p(1)'!$F$17,0)-(VLOOKUP(CONCATENATE("http://skinnonews.com",A336),'기사 리스트'!C:E,3,FALSE))+1),""),"")</f>
        <v/>
      </c>
      <c r="K336" t="str">
        <f t="shared" si="17"/>
        <v/>
      </c>
      <c r="L336" t="str">
        <f t="shared" si="18"/>
        <v/>
      </c>
      <c r="N336" s="83">
        <f>IFERROR(VLOOKUP("http://skinnonews.com"&amp;A336,'기사 리스트'!C:E,3,FALSE),"")</f>
        <v>44928</v>
      </c>
      <c r="S336" t="str">
        <f>IFERROR(IF(G336="O",(INDEX('기사 리스트'!B:B,MATCH("http://skinnonews.com"&amp;A336,'기사 리스트'!C:C,0))),""),"")</f>
        <v/>
      </c>
    </row>
    <row r="337" spans="1:19">
      <c r="A337" s="18" t="s">
        <v>504</v>
      </c>
      <c r="B337" s="18">
        <v>6</v>
      </c>
      <c r="C337" s="18">
        <v>6</v>
      </c>
      <c r="D337" s="28">
        <v>23.666666666666668</v>
      </c>
      <c r="E337" s="18">
        <v>4</v>
      </c>
      <c r="F337" t="str">
        <f t="shared" si="16"/>
        <v>기사임</v>
      </c>
      <c r="G337" t="str">
        <f>IF(F337="기사임",IFERROR(IF((VLOOKUP(CONCATENATE("http://skinnonews.com",A337),'기사 리스트'!C:E,3,FALSE))&gt;='7p(1)'!$F$17,"O",""),""),"")</f>
        <v/>
      </c>
      <c r="H337" t="str">
        <f>IFERROR(IF(VLOOKUP(CONCATENATE("http://skinnonews.com"&amp;A337),'기사 리스트'!C:D,2,FALSE)="yes","yes",""),"")</f>
        <v/>
      </c>
      <c r="I337" t="str">
        <f>IFERROR(IF(G337="O",B337/(EOMONTH('7p(1)'!$F$17,0)-(VLOOKUP(CONCATENATE("http://skinnonews.com",A337),'기사 리스트'!C:E,3,FALSE))+1),""),"")</f>
        <v/>
      </c>
      <c r="J337" t="str">
        <f>IFERROR(IF(G337="O",E337/(EOMONTH('7p(1)'!$F$17,0)-(VLOOKUP(CONCATENATE("http://skinnonews.com",A337),'기사 리스트'!C:E,3,FALSE))+1),""),"")</f>
        <v/>
      </c>
      <c r="K337" t="str">
        <f t="shared" si="17"/>
        <v/>
      </c>
      <c r="L337" t="str">
        <f t="shared" si="18"/>
        <v/>
      </c>
      <c r="N337" s="83">
        <f>IFERROR(VLOOKUP("http://skinnonews.com"&amp;A337,'기사 리스트'!C:E,3,FALSE),"")</f>
        <v>44970</v>
      </c>
      <c r="S337" t="str">
        <f>IFERROR(IF(G337="O",(INDEX('기사 리스트'!B:B,MATCH("http://skinnonews.com"&amp;A337,'기사 리스트'!C:C,0))),""),"")</f>
        <v/>
      </c>
    </row>
    <row r="338" spans="1:19">
      <c r="A338" s="18" t="s">
        <v>971</v>
      </c>
      <c r="B338" s="18">
        <v>6</v>
      </c>
      <c r="C338" s="18">
        <v>6</v>
      </c>
      <c r="D338" s="28">
        <v>233</v>
      </c>
      <c r="E338" s="18">
        <v>2</v>
      </c>
      <c r="F338" t="str">
        <f t="shared" si="16"/>
        <v>기사임</v>
      </c>
      <c r="G338" t="str">
        <f>IF(F338="기사임",IFERROR(IF((VLOOKUP(CONCATENATE("http://skinnonews.com",A338),'기사 리스트'!C:E,3,FALSE))&gt;='7p(1)'!$F$17,"O",""),""),"")</f>
        <v/>
      </c>
      <c r="H338" t="str">
        <f>IFERROR(IF(VLOOKUP(CONCATENATE("http://skinnonews.com"&amp;A338),'기사 리스트'!C:D,2,FALSE)="yes","yes",""),"")</f>
        <v/>
      </c>
      <c r="I338" t="str">
        <f>IFERROR(IF(G338="O",B338/(EOMONTH('7p(1)'!$F$17,0)-(VLOOKUP(CONCATENATE("http://skinnonews.com",A338),'기사 리스트'!C:E,3,FALSE))+1),""),"")</f>
        <v/>
      </c>
      <c r="J338" t="str">
        <f>IFERROR(IF(G338="O",E338/(EOMONTH('7p(1)'!$F$17,0)-(VLOOKUP(CONCATENATE("http://skinnonews.com",A338),'기사 리스트'!C:E,3,FALSE))+1),""),"")</f>
        <v/>
      </c>
      <c r="K338" t="str">
        <f t="shared" si="17"/>
        <v/>
      </c>
      <c r="L338" t="str">
        <f t="shared" si="18"/>
        <v/>
      </c>
      <c r="N338" s="83">
        <f>IFERROR(VLOOKUP("http://skinnonews.com"&amp;A338,'기사 리스트'!C:E,3,FALSE),"")</f>
        <v>45002</v>
      </c>
      <c r="S338" t="str">
        <f>IFERROR(IF(G338="O",(INDEX('기사 리스트'!B:B,MATCH("http://skinnonews.com"&amp;A338,'기사 리스트'!C:C,0))),""),"")</f>
        <v/>
      </c>
    </row>
    <row r="339" spans="1:19">
      <c r="A339" s="18" t="s">
        <v>1108</v>
      </c>
      <c r="B339" s="18">
        <v>6</v>
      </c>
      <c r="C339" s="18">
        <v>4</v>
      </c>
      <c r="D339" s="28">
        <v>41</v>
      </c>
      <c r="E339" s="18">
        <v>2</v>
      </c>
      <c r="F339" t="str">
        <f t="shared" si="16"/>
        <v>기사임</v>
      </c>
      <c r="G339" t="str">
        <f>IF(F339="기사임",IFERROR(IF((VLOOKUP(CONCATENATE("http://skinnonews.com",A339),'기사 리스트'!C:E,3,FALSE))&gt;='7p(1)'!$F$17,"O",""),""),"")</f>
        <v/>
      </c>
      <c r="H339" t="str">
        <f>IFERROR(IF(VLOOKUP(CONCATENATE("http://skinnonews.com"&amp;A339),'기사 리스트'!C:D,2,FALSE)="yes","yes",""),"")</f>
        <v/>
      </c>
      <c r="I339" t="str">
        <f>IFERROR(IF(G339="O",B339/(EOMONTH('7p(1)'!$F$17,0)-(VLOOKUP(CONCATENATE("http://skinnonews.com",A339),'기사 리스트'!C:E,3,FALSE))+1),""),"")</f>
        <v/>
      </c>
      <c r="J339" t="str">
        <f>IFERROR(IF(G339="O",E339/(EOMONTH('7p(1)'!$F$17,0)-(VLOOKUP(CONCATENATE("http://skinnonews.com",A339),'기사 리스트'!C:E,3,FALSE))+1),""),"")</f>
        <v/>
      </c>
      <c r="K339" t="str">
        <f t="shared" si="17"/>
        <v/>
      </c>
      <c r="L339" t="str">
        <f t="shared" si="18"/>
        <v/>
      </c>
      <c r="N339" s="83">
        <f>IFERROR(VLOOKUP("http://skinnonews.com"&amp;A339,'기사 리스트'!C:E,3,FALSE),"")</f>
        <v>45034</v>
      </c>
      <c r="S339" t="str">
        <f>IFERROR(IF(G339="O",(INDEX('기사 리스트'!B:B,MATCH("http://skinnonews.com"&amp;A339,'기사 리스트'!C:C,0))),""),"")</f>
        <v/>
      </c>
    </row>
    <row r="340" spans="1:19">
      <c r="A340" s="18" t="s">
        <v>1246</v>
      </c>
      <c r="B340" s="18">
        <v>6</v>
      </c>
      <c r="C340" s="18">
        <v>6</v>
      </c>
      <c r="D340" s="28">
        <v>100.66666666666667</v>
      </c>
      <c r="E340" s="18">
        <v>0</v>
      </c>
      <c r="F340" t="str">
        <f t="shared" si="16"/>
        <v>기사임</v>
      </c>
      <c r="G340" t="str">
        <f>IF(F340="기사임",IFERROR(IF((VLOOKUP(CONCATENATE("http://skinnonews.com",A340),'기사 리스트'!C:E,3,FALSE))&gt;='7p(1)'!$F$17,"O",""),""),"")</f>
        <v/>
      </c>
      <c r="H340" t="str">
        <f>IFERROR(IF(VLOOKUP(CONCATENATE("http://skinnonews.com"&amp;A340),'기사 리스트'!C:D,2,FALSE)="yes","yes",""),"")</f>
        <v/>
      </c>
      <c r="I340" t="str">
        <f>IFERROR(IF(G340="O",B340/(EOMONTH('7p(1)'!$F$17,0)-(VLOOKUP(CONCATENATE("http://skinnonews.com",A340),'기사 리스트'!C:E,3,FALSE))+1),""),"")</f>
        <v/>
      </c>
      <c r="J340" t="str">
        <f>IFERROR(IF(G340="O",E340/(EOMONTH('7p(1)'!$F$17,0)-(VLOOKUP(CONCATENATE("http://skinnonews.com",A340),'기사 리스트'!C:E,3,FALSE))+1),""),"")</f>
        <v/>
      </c>
      <c r="K340" t="str">
        <f t="shared" si="17"/>
        <v/>
      </c>
      <c r="L340" t="str">
        <f t="shared" si="18"/>
        <v/>
      </c>
      <c r="N340" s="83">
        <f>IFERROR(VLOOKUP("http://skinnonews.com"&amp;A340,'기사 리스트'!C:E,3,FALSE),"")</f>
        <v>45057</v>
      </c>
      <c r="S340" t="str">
        <f>IFERROR(IF(G340="O",(INDEX('기사 리스트'!B:B,MATCH("http://skinnonews.com"&amp;A340,'기사 리스트'!C:C,0))),""),"")</f>
        <v/>
      </c>
    </row>
    <row r="341" spans="1:19">
      <c r="A341" s="18" t="s">
        <v>1637</v>
      </c>
      <c r="B341" s="18">
        <v>6</v>
      </c>
      <c r="C341" s="18">
        <v>1</v>
      </c>
      <c r="D341" s="28">
        <v>102.66666666666667</v>
      </c>
      <c r="E341" s="18">
        <v>0</v>
      </c>
      <c r="F341" t="str">
        <f t="shared" si="16"/>
        <v/>
      </c>
      <c r="G341" t="str">
        <f>IF(F341="기사임",IFERROR(IF((VLOOKUP(CONCATENATE("http://skinnonews.com",A341),'기사 리스트'!C:E,3,FALSE))&gt;='7p(1)'!$F$17,"O",""),""),"")</f>
        <v/>
      </c>
      <c r="H341" t="str">
        <f>IFERROR(IF(VLOOKUP(CONCATENATE("http://skinnonews.com"&amp;A341),'기사 리스트'!C:D,2,FALSE)="yes","yes",""),"")</f>
        <v/>
      </c>
      <c r="I341" t="str">
        <f>IFERROR(IF(G341="O",B341/(EOMONTH('7p(1)'!$F$17,0)-(VLOOKUP(CONCATENATE("http://skinnonews.com",A341),'기사 리스트'!C:E,3,FALSE))+1),""),"")</f>
        <v/>
      </c>
      <c r="J341" t="str">
        <f>IFERROR(IF(G341="O",E341/(EOMONTH('7p(1)'!$F$17,0)-(VLOOKUP(CONCATENATE("http://skinnonews.com",A341),'기사 리스트'!C:E,3,FALSE))+1),""),"")</f>
        <v/>
      </c>
      <c r="K341" t="str">
        <f t="shared" si="17"/>
        <v/>
      </c>
      <c r="L341" t="str">
        <f t="shared" si="18"/>
        <v/>
      </c>
      <c r="N341" s="83" t="str">
        <f>IFERROR(VLOOKUP("http://skinnonews.com"&amp;A341,'기사 리스트'!C:E,3,FALSE),"")</f>
        <v/>
      </c>
      <c r="S341" t="str">
        <f>IFERROR(IF(G341="O",(INDEX('기사 리스트'!B:B,MATCH("http://skinnonews.com"&amp;A341,'기사 리스트'!C:C,0))),""),"")</f>
        <v/>
      </c>
    </row>
    <row r="342" spans="1:19">
      <c r="A342" s="18" t="s">
        <v>1638</v>
      </c>
      <c r="B342" s="18">
        <v>6</v>
      </c>
      <c r="C342" s="18">
        <v>2</v>
      </c>
      <c r="D342" s="28">
        <v>433.2</v>
      </c>
      <c r="E342" s="18">
        <v>0</v>
      </c>
      <c r="F342" t="str">
        <f t="shared" si="16"/>
        <v/>
      </c>
      <c r="G342" t="str">
        <f>IF(F342="기사임",IFERROR(IF((VLOOKUP(CONCATENATE("http://skinnonews.com",A342),'기사 리스트'!C:E,3,FALSE))&gt;='7p(1)'!$F$17,"O",""),""),"")</f>
        <v/>
      </c>
      <c r="H342" t="str">
        <f>IFERROR(IF(VLOOKUP(CONCATENATE("http://skinnonews.com"&amp;A342),'기사 리스트'!C:D,2,FALSE)="yes","yes",""),"")</f>
        <v/>
      </c>
      <c r="I342" t="str">
        <f>IFERROR(IF(G342="O",B342/(EOMONTH('7p(1)'!$F$17,0)-(VLOOKUP(CONCATENATE("http://skinnonews.com",A342),'기사 리스트'!C:E,3,FALSE))+1),""),"")</f>
        <v/>
      </c>
      <c r="J342" t="str">
        <f>IFERROR(IF(G342="O",E342/(EOMONTH('7p(1)'!$F$17,0)-(VLOOKUP(CONCATENATE("http://skinnonews.com",A342),'기사 리스트'!C:E,3,FALSE))+1),""),"")</f>
        <v/>
      </c>
      <c r="K342" t="str">
        <f t="shared" si="17"/>
        <v/>
      </c>
      <c r="L342" t="str">
        <f t="shared" si="18"/>
        <v/>
      </c>
      <c r="N342" s="83" t="str">
        <f>IFERROR(VLOOKUP("http://skinnonews.com"&amp;A342,'기사 리스트'!C:E,3,FALSE),"")</f>
        <v/>
      </c>
      <c r="S342" t="str">
        <f>IFERROR(IF(G342="O",(INDEX('기사 리스트'!B:B,MATCH("http://skinnonews.com"&amp;A342,'기사 리스트'!C:C,0))),""),"")</f>
        <v/>
      </c>
    </row>
    <row r="343" spans="1:19">
      <c r="A343" s="18" t="s">
        <v>1639</v>
      </c>
      <c r="B343" s="18">
        <v>6</v>
      </c>
      <c r="C343" s="18">
        <v>1</v>
      </c>
      <c r="D343" s="28">
        <v>70.400000000000006</v>
      </c>
      <c r="E343" s="18">
        <v>0</v>
      </c>
      <c r="F343" t="str">
        <f t="shared" si="16"/>
        <v/>
      </c>
      <c r="G343" t="str">
        <f>IF(F343="기사임",IFERROR(IF((VLOOKUP(CONCATENATE("http://skinnonews.com",A343),'기사 리스트'!C:E,3,FALSE))&gt;='7p(1)'!$F$17,"O",""),""),"")</f>
        <v/>
      </c>
      <c r="H343" t="str">
        <f>IFERROR(IF(VLOOKUP(CONCATENATE("http://skinnonews.com"&amp;A343),'기사 리스트'!C:D,2,FALSE)="yes","yes",""),"")</f>
        <v/>
      </c>
      <c r="I343" t="str">
        <f>IFERROR(IF(G343="O",B343/(EOMONTH('7p(1)'!$F$17,0)-(VLOOKUP(CONCATENATE("http://skinnonews.com",A343),'기사 리스트'!C:E,3,FALSE))+1),""),"")</f>
        <v/>
      </c>
      <c r="J343" t="str">
        <f>IFERROR(IF(G343="O",E343/(EOMONTH('7p(1)'!$F$17,0)-(VLOOKUP(CONCATENATE("http://skinnonews.com",A343),'기사 리스트'!C:E,3,FALSE))+1),""),"")</f>
        <v/>
      </c>
      <c r="K343" t="str">
        <f t="shared" si="17"/>
        <v/>
      </c>
      <c r="L343" t="str">
        <f t="shared" si="18"/>
        <v/>
      </c>
      <c r="N343" s="83" t="str">
        <f>IFERROR(VLOOKUP("http://skinnonews.com"&amp;A343,'기사 리스트'!C:E,3,FALSE),"")</f>
        <v/>
      </c>
      <c r="S343" t="str">
        <f>IFERROR(IF(G343="O",(INDEX('기사 리스트'!B:B,MATCH("http://skinnonews.com"&amp;A343,'기사 리스트'!C:C,0))),""),"")</f>
        <v/>
      </c>
    </row>
    <row r="344" spans="1:19">
      <c r="A344" s="18" t="s">
        <v>1640</v>
      </c>
      <c r="B344" s="18">
        <v>6</v>
      </c>
      <c r="C344" s="18">
        <v>1</v>
      </c>
      <c r="D344" s="28">
        <v>139.5</v>
      </c>
      <c r="E344" s="18">
        <v>1</v>
      </c>
      <c r="F344" t="str">
        <f t="shared" si="16"/>
        <v/>
      </c>
      <c r="G344" t="str">
        <f>IF(F344="기사임",IFERROR(IF((VLOOKUP(CONCATENATE("http://skinnonews.com",A344),'기사 리스트'!C:E,3,FALSE))&gt;='7p(1)'!$F$17,"O",""),""),"")</f>
        <v/>
      </c>
      <c r="H344" t="str">
        <f>IFERROR(IF(VLOOKUP(CONCATENATE("http://skinnonews.com"&amp;A344),'기사 리스트'!C:D,2,FALSE)="yes","yes",""),"")</f>
        <v/>
      </c>
      <c r="I344" t="str">
        <f>IFERROR(IF(G344="O",B344/(EOMONTH('7p(1)'!$F$17,0)-(VLOOKUP(CONCATENATE("http://skinnonews.com",A344),'기사 리스트'!C:E,3,FALSE))+1),""),"")</f>
        <v/>
      </c>
      <c r="J344" t="str">
        <f>IFERROR(IF(G344="O",E344/(EOMONTH('7p(1)'!$F$17,0)-(VLOOKUP(CONCATENATE("http://skinnonews.com",A344),'기사 리스트'!C:E,3,FALSE))+1),""),"")</f>
        <v/>
      </c>
      <c r="K344" t="str">
        <f t="shared" si="17"/>
        <v/>
      </c>
      <c r="L344" t="str">
        <f t="shared" si="18"/>
        <v/>
      </c>
      <c r="N344" s="83" t="str">
        <f>IFERROR(VLOOKUP("http://skinnonews.com"&amp;A344,'기사 리스트'!C:E,3,FALSE),"")</f>
        <v/>
      </c>
      <c r="S344" t="str">
        <f>IFERROR(IF(G344="O",(INDEX('기사 리스트'!B:B,MATCH("http://skinnonews.com"&amp;A344,'기사 리스트'!C:C,0))),""),"")</f>
        <v/>
      </c>
    </row>
    <row r="345" spans="1:19">
      <c r="A345" s="18" t="s">
        <v>1641</v>
      </c>
      <c r="B345" s="18">
        <v>6</v>
      </c>
      <c r="C345" s="18">
        <v>1</v>
      </c>
      <c r="D345" s="28">
        <v>428.5</v>
      </c>
      <c r="E345" s="18">
        <v>0</v>
      </c>
      <c r="F345" t="str">
        <f t="shared" si="16"/>
        <v/>
      </c>
      <c r="G345" t="str">
        <f>IF(F345="기사임",IFERROR(IF((VLOOKUP(CONCATENATE("http://skinnonews.com",A345),'기사 리스트'!C:E,3,FALSE))&gt;='7p(1)'!$F$17,"O",""),""),"")</f>
        <v/>
      </c>
      <c r="H345" t="str">
        <f>IFERROR(IF(VLOOKUP(CONCATENATE("http://skinnonews.com"&amp;A345),'기사 리스트'!C:D,2,FALSE)="yes","yes",""),"")</f>
        <v/>
      </c>
      <c r="I345" t="str">
        <f>IFERROR(IF(G345="O",B345/(EOMONTH('7p(1)'!$F$17,0)-(VLOOKUP(CONCATENATE("http://skinnonews.com",A345),'기사 리스트'!C:E,3,FALSE))+1),""),"")</f>
        <v/>
      </c>
      <c r="J345" t="str">
        <f>IFERROR(IF(G345="O",E345/(EOMONTH('7p(1)'!$F$17,0)-(VLOOKUP(CONCATENATE("http://skinnonews.com",A345),'기사 리스트'!C:E,3,FALSE))+1),""),"")</f>
        <v/>
      </c>
      <c r="K345" t="str">
        <f t="shared" si="17"/>
        <v/>
      </c>
      <c r="L345" t="str">
        <f t="shared" si="18"/>
        <v/>
      </c>
      <c r="N345" s="83" t="str">
        <f>IFERROR(VLOOKUP("http://skinnonews.com"&amp;A345,'기사 리스트'!C:E,3,FALSE),"")</f>
        <v/>
      </c>
      <c r="S345" t="str">
        <f>IFERROR(IF(G345="O",(INDEX('기사 리스트'!B:B,MATCH("http://skinnonews.com"&amp;A345,'기사 리스트'!C:C,0))),""),"")</f>
        <v/>
      </c>
    </row>
    <row r="346" spans="1:19">
      <c r="A346" s="18" t="s">
        <v>791</v>
      </c>
      <c r="B346" s="18">
        <v>6</v>
      </c>
      <c r="C346" s="18">
        <v>6</v>
      </c>
      <c r="D346" s="28">
        <v>722.75</v>
      </c>
      <c r="E346" s="18">
        <v>1</v>
      </c>
      <c r="F346" t="str">
        <f t="shared" si="16"/>
        <v>기사임</v>
      </c>
      <c r="G346" t="str">
        <f>IF(F346="기사임",IFERROR(IF((VLOOKUP(CONCATENATE("http://skinnonews.com",A346),'기사 리스트'!C:E,3,FALSE))&gt;='7p(1)'!$F$17,"O",""),""),"")</f>
        <v/>
      </c>
      <c r="H346" t="str">
        <f>IFERROR(IF(VLOOKUP(CONCATENATE("http://skinnonews.com"&amp;A346),'기사 리스트'!C:D,2,FALSE)="yes","yes",""),"")</f>
        <v/>
      </c>
      <c r="I346" t="str">
        <f>IFERROR(IF(G346="O",B346/(EOMONTH('7p(1)'!$F$17,0)-(VLOOKUP(CONCATENATE("http://skinnonews.com",A346),'기사 리스트'!C:E,3,FALSE))+1),""),"")</f>
        <v/>
      </c>
      <c r="J346" t="str">
        <f>IFERROR(IF(G346="O",E346/(EOMONTH('7p(1)'!$F$17,0)-(VLOOKUP(CONCATENATE("http://skinnonews.com",A346),'기사 리스트'!C:E,3,FALSE))+1),""),"")</f>
        <v/>
      </c>
      <c r="K346" t="str">
        <f t="shared" si="17"/>
        <v/>
      </c>
      <c r="L346" t="str">
        <f t="shared" si="18"/>
        <v/>
      </c>
      <c r="N346" s="83" t="str">
        <f>IFERROR(VLOOKUP("http://skinnonews.com"&amp;A346,'기사 리스트'!C:E,3,FALSE),"")</f>
        <v/>
      </c>
      <c r="S346" t="str">
        <f>IFERROR(IF(G346="O",(INDEX('기사 리스트'!B:B,MATCH("http://skinnonews.com"&amp;A346,'기사 리스트'!C:C,0))),""),"")</f>
        <v/>
      </c>
    </row>
    <row r="347" spans="1:19">
      <c r="A347" s="18" t="s">
        <v>640</v>
      </c>
      <c r="B347" s="18">
        <v>6</v>
      </c>
      <c r="C347" s="18">
        <v>5</v>
      </c>
      <c r="D347" s="28">
        <v>41.666666666666664</v>
      </c>
      <c r="E347" s="18">
        <v>4</v>
      </c>
      <c r="F347" t="str">
        <f t="shared" si="16"/>
        <v>기사임</v>
      </c>
      <c r="G347" t="str">
        <f>IF(F347="기사임",IFERROR(IF((VLOOKUP(CONCATENATE("http://skinnonews.com",A347),'기사 리스트'!C:E,3,FALSE))&gt;='7p(1)'!$F$17,"O",""),""),"")</f>
        <v/>
      </c>
      <c r="H347" t="str">
        <f>IFERROR(IF(VLOOKUP(CONCATENATE("http://skinnonews.com"&amp;A347),'기사 리스트'!C:D,2,FALSE)="yes","yes",""),"")</f>
        <v/>
      </c>
      <c r="I347" t="str">
        <f>IFERROR(IF(G347="O",B347/(EOMONTH('7p(1)'!$F$17,0)-(VLOOKUP(CONCATENATE("http://skinnonews.com",A347),'기사 리스트'!C:E,3,FALSE))+1),""),"")</f>
        <v/>
      </c>
      <c r="J347" t="str">
        <f>IFERROR(IF(G347="O",E347/(EOMONTH('7p(1)'!$F$17,0)-(VLOOKUP(CONCATENATE("http://skinnonews.com",A347),'기사 리스트'!C:E,3,FALSE))+1),""),"")</f>
        <v/>
      </c>
      <c r="K347" t="str">
        <f t="shared" si="17"/>
        <v/>
      </c>
      <c r="L347" t="str">
        <f t="shared" si="18"/>
        <v/>
      </c>
      <c r="N347" s="83">
        <f>IFERROR(VLOOKUP("http://skinnonews.com"&amp;A347,'기사 리스트'!C:E,3,FALSE),"")</f>
        <v>44127</v>
      </c>
      <c r="S347" t="str">
        <f>IFERROR(IF(G347="O",(INDEX('기사 리스트'!B:B,MATCH("http://skinnonews.com"&amp;A347,'기사 리스트'!C:C,0))),""),"")</f>
        <v/>
      </c>
    </row>
    <row r="348" spans="1:19">
      <c r="A348" s="18" t="s">
        <v>793</v>
      </c>
      <c r="B348" s="18">
        <v>6</v>
      </c>
      <c r="C348" s="18">
        <v>6</v>
      </c>
      <c r="D348" s="28">
        <v>0</v>
      </c>
      <c r="E348" s="18">
        <v>6</v>
      </c>
      <c r="F348" t="str">
        <f t="shared" si="16"/>
        <v>기사임</v>
      </c>
      <c r="G348" t="str">
        <f>IF(F348="기사임",IFERROR(IF((VLOOKUP(CONCATENATE("http://skinnonews.com",A348),'기사 리스트'!C:E,3,FALSE))&gt;='7p(1)'!$F$17,"O",""),""),"")</f>
        <v/>
      </c>
      <c r="H348" t="str">
        <f>IFERROR(IF(VLOOKUP(CONCATENATE("http://skinnonews.com"&amp;A348),'기사 리스트'!C:D,2,FALSE)="yes","yes",""),"")</f>
        <v/>
      </c>
      <c r="I348" t="str">
        <f>IFERROR(IF(G348="O",B348/(EOMONTH('7p(1)'!$F$17,0)-(VLOOKUP(CONCATENATE("http://skinnonews.com",A348),'기사 리스트'!C:E,3,FALSE))+1),""),"")</f>
        <v/>
      </c>
      <c r="J348" t="str">
        <f>IFERROR(IF(G348="O",E348/(EOMONTH('7p(1)'!$F$17,0)-(VLOOKUP(CONCATENATE("http://skinnonews.com",A348),'기사 리스트'!C:E,3,FALSE))+1),""),"")</f>
        <v/>
      </c>
      <c r="K348" t="str">
        <f t="shared" si="17"/>
        <v/>
      </c>
      <c r="L348" t="str">
        <f t="shared" si="18"/>
        <v/>
      </c>
      <c r="N348" s="83" t="str">
        <f>IFERROR(VLOOKUP("http://skinnonews.com"&amp;A348,'기사 리스트'!C:E,3,FALSE),"")</f>
        <v/>
      </c>
      <c r="S348" t="str">
        <f>IFERROR(IF(G348="O",(INDEX('기사 리스트'!B:B,MATCH("http://skinnonews.com"&amp;A348,'기사 리스트'!C:C,0))),""),"")</f>
        <v/>
      </c>
    </row>
    <row r="349" spans="1:19">
      <c r="A349" s="18" t="s">
        <v>796</v>
      </c>
      <c r="B349" s="18">
        <v>6</v>
      </c>
      <c r="C349" s="18">
        <v>6</v>
      </c>
      <c r="D349" s="28">
        <v>795</v>
      </c>
      <c r="E349" s="18">
        <v>4</v>
      </c>
      <c r="F349" t="str">
        <f t="shared" si="16"/>
        <v>기사임</v>
      </c>
      <c r="G349" t="str">
        <f>IF(F349="기사임",IFERROR(IF((VLOOKUP(CONCATENATE("http://skinnonews.com",A349),'기사 리스트'!C:E,3,FALSE))&gt;='7p(1)'!$F$17,"O",""),""),"")</f>
        <v/>
      </c>
      <c r="H349" t="str">
        <f>IFERROR(IF(VLOOKUP(CONCATENATE("http://skinnonews.com"&amp;A349),'기사 리스트'!C:D,2,FALSE)="yes","yes",""),"")</f>
        <v/>
      </c>
      <c r="I349" t="str">
        <f>IFERROR(IF(G349="O",B349/(EOMONTH('7p(1)'!$F$17,0)-(VLOOKUP(CONCATENATE("http://skinnonews.com",A349),'기사 리스트'!C:E,3,FALSE))+1),""),"")</f>
        <v/>
      </c>
      <c r="J349" t="str">
        <f>IFERROR(IF(G349="O",E349/(EOMONTH('7p(1)'!$F$17,0)-(VLOOKUP(CONCATENATE("http://skinnonews.com",A349),'기사 리스트'!C:E,3,FALSE))+1),""),"")</f>
        <v/>
      </c>
      <c r="K349" t="str">
        <f t="shared" si="17"/>
        <v/>
      </c>
      <c r="L349" t="str">
        <f t="shared" si="18"/>
        <v/>
      </c>
      <c r="N349" s="83" t="str">
        <f>IFERROR(VLOOKUP("http://skinnonews.com"&amp;A349,'기사 리스트'!C:E,3,FALSE),"")</f>
        <v/>
      </c>
      <c r="S349" t="str">
        <f>IFERROR(IF(G349="O",(INDEX('기사 리스트'!B:B,MATCH("http://skinnonews.com"&amp;A349,'기사 리스트'!C:C,0))),""),"")</f>
        <v/>
      </c>
    </row>
    <row r="350" spans="1:19">
      <c r="A350" s="18" t="s">
        <v>711</v>
      </c>
      <c r="B350" s="18">
        <v>6</v>
      </c>
      <c r="C350" s="18">
        <v>6</v>
      </c>
      <c r="D350" s="28">
        <v>44.5</v>
      </c>
      <c r="E350" s="18">
        <v>1</v>
      </c>
      <c r="F350" t="str">
        <f t="shared" si="16"/>
        <v>기사임</v>
      </c>
      <c r="G350" t="str">
        <f>IF(F350="기사임",IFERROR(IF((VLOOKUP(CONCATENATE("http://skinnonews.com",A350),'기사 리스트'!C:E,3,FALSE))&gt;='7p(1)'!$F$17,"O",""),""),"")</f>
        <v/>
      </c>
      <c r="H350" t="str">
        <f>IFERROR(IF(VLOOKUP(CONCATENATE("http://skinnonews.com"&amp;A350),'기사 리스트'!C:D,2,FALSE)="yes","yes",""),"")</f>
        <v/>
      </c>
      <c r="I350" t="str">
        <f>IFERROR(IF(G350="O",B350/(EOMONTH('7p(1)'!$F$17,0)-(VLOOKUP(CONCATENATE("http://skinnonews.com",A350),'기사 리스트'!C:E,3,FALSE))+1),""),"")</f>
        <v/>
      </c>
      <c r="J350" t="str">
        <f>IFERROR(IF(G350="O",E350/(EOMONTH('7p(1)'!$F$17,0)-(VLOOKUP(CONCATENATE("http://skinnonews.com",A350),'기사 리스트'!C:E,3,FALSE))+1),""),"")</f>
        <v/>
      </c>
      <c r="K350" t="str">
        <f t="shared" si="17"/>
        <v/>
      </c>
      <c r="L350" t="str">
        <f t="shared" si="18"/>
        <v/>
      </c>
      <c r="N350" s="83" t="str">
        <f>IFERROR(VLOOKUP("http://skinnonews.com"&amp;A350,'기사 리스트'!C:E,3,FALSE),"")</f>
        <v/>
      </c>
      <c r="S350" t="str">
        <f>IFERROR(IF(G350="O",(INDEX('기사 리스트'!B:B,MATCH("http://skinnonews.com"&amp;A350,'기사 리스트'!C:C,0))),""),"")</f>
        <v/>
      </c>
    </row>
    <row r="351" spans="1:19">
      <c r="A351" s="18" t="s">
        <v>798</v>
      </c>
      <c r="B351" s="18">
        <v>6</v>
      </c>
      <c r="C351" s="18">
        <v>6</v>
      </c>
      <c r="D351" s="28">
        <v>33.5</v>
      </c>
      <c r="E351" s="18">
        <v>3</v>
      </c>
      <c r="F351" t="str">
        <f t="shared" si="16"/>
        <v>기사임</v>
      </c>
      <c r="G351" t="str">
        <f>IF(F351="기사임",IFERROR(IF((VLOOKUP(CONCATENATE("http://skinnonews.com",A351),'기사 리스트'!C:E,3,FALSE))&gt;='7p(1)'!$F$17,"O",""),""),"")</f>
        <v/>
      </c>
      <c r="H351" t="str">
        <f>IFERROR(IF(VLOOKUP(CONCATENATE("http://skinnonews.com"&amp;A351),'기사 리스트'!C:D,2,FALSE)="yes","yes",""),"")</f>
        <v/>
      </c>
      <c r="I351" t="str">
        <f>IFERROR(IF(G351="O",B351/(EOMONTH('7p(1)'!$F$17,0)-(VLOOKUP(CONCATENATE("http://skinnonews.com",A351),'기사 리스트'!C:E,3,FALSE))+1),""),"")</f>
        <v/>
      </c>
      <c r="J351" t="str">
        <f>IFERROR(IF(G351="O",E351/(EOMONTH('7p(1)'!$F$17,0)-(VLOOKUP(CONCATENATE("http://skinnonews.com",A351),'기사 리스트'!C:E,3,FALSE))+1),""),"")</f>
        <v/>
      </c>
      <c r="K351" t="str">
        <f t="shared" si="17"/>
        <v/>
      </c>
      <c r="L351" t="str">
        <f t="shared" si="18"/>
        <v/>
      </c>
      <c r="N351" s="83" t="str">
        <f>IFERROR(VLOOKUP("http://skinnonews.com"&amp;A351,'기사 리스트'!C:E,3,FALSE),"")</f>
        <v/>
      </c>
      <c r="S351" t="str">
        <f>IFERROR(IF(G351="O",(INDEX('기사 리스트'!B:B,MATCH("http://skinnonews.com"&amp;A351,'기사 리스트'!C:C,0))),""),"")</f>
        <v/>
      </c>
    </row>
    <row r="352" spans="1:19">
      <c r="A352" s="18" t="s">
        <v>821</v>
      </c>
      <c r="B352" s="18">
        <v>6</v>
      </c>
      <c r="C352" s="18">
        <v>6</v>
      </c>
      <c r="D352" s="28">
        <v>3</v>
      </c>
      <c r="E352" s="18">
        <v>4</v>
      </c>
      <c r="F352" t="str">
        <f t="shared" si="16"/>
        <v>기사임</v>
      </c>
      <c r="G352" t="str">
        <f>IF(F352="기사임",IFERROR(IF((VLOOKUP(CONCATENATE("http://skinnonews.com",A352),'기사 리스트'!C:E,3,FALSE))&gt;='7p(1)'!$F$17,"O",""),""),"")</f>
        <v/>
      </c>
      <c r="H352" t="str">
        <f>IFERROR(IF(VLOOKUP(CONCATENATE("http://skinnonews.com"&amp;A352),'기사 리스트'!C:D,2,FALSE)="yes","yes",""),"")</f>
        <v/>
      </c>
      <c r="I352" t="str">
        <f>IFERROR(IF(G352="O",B352/(EOMONTH('7p(1)'!$F$17,0)-(VLOOKUP(CONCATENATE("http://skinnonews.com",A352),'기사 리스트'!C:E,3,FALSE))+1),""),"")</f>
        <v/>
      </c>
      <c r="J352" t="str">
        <f>IFERROR(IF(G352="O",E352/(EOMONTH('7p(1)'!$F$17,0)-(VLOOKUP(CONCATENATE("http://skinnonews.com",A352),'기사 리스트'!C:E,3,FALSE))+1),""),"")</f>
        <v/>
      </c>
      <c r="K352" t="str">
        <f t="shared" si="17"/>
        <v/>
      </c>
      <c r="L352" t="str">
        <f t="shared" si="18"/>
        <v/>
      </c>
      <c r="N352" s="83" t="str">
        <f>IFERROR(VLOOKUP("http://skinnonews.com"&amp;A352,'기사 리스트'!C:E,3,FALSE),"")</f>
        <v/>
      </c>
      <c r="S352" t="str">
        <f>IFERROR(IF(G352="O",(INDEX('기사 리스트'!B:B,MATCH("http://skinnonews.com"&amp;A352,'기사 리스트'!C:C,0))),""),"")</f>
        <v/>
      </c>
    </row>
    <row r="353" spans="1:19">
      <c r="A353" s="18" t="s">
        <v>1484</v>
      </c>
      <c r="B353" s="18">
        <v>6</v>
      </c>
      <c r="C353" s="18">
        <v>4</v>
      </c>
      <c r="D353" s="28">
        <v>187</v>
      </c>
      <c r="E353" s="18">
        <v>4</v>
      </c>
      <c r="F353" t="str">
        <f t="shared" si="16"/>
        <v>기사임</v>
      </c>
      <c r="G353" t="str">
        <f>IF(F353="기사임",IFERROR(IF((VLOOKUP(CONCATENATE("http://skinnonews.com",A353),'기사 리스트'!C:E,3,FALSE))&gt;='7p(1)'!$F$17,"O",""),""),"")</f>
        <v/>
      </c>
      <c r="H353" t="str">
        <f>IFERROR(IF(VLOOKUP(CONCATENATE("http://skinnonews.com"&amp;A353),'기사 리스트'!C:D,2,FALSE)="yes","yes",""),"")</f>
        <v/>
      </c>
      <c r="I353" t="str">
        <f>IFERROR(IF(G353="O",B353/(EOMONTH('7p(1)'!$F$17,0)-(VLOOKUP(CONCATENATE("http://skinnonews.com",A353),'기사 리스트'!C:E,3,FALSE))+1),""),"")</f>
        <v/>
      </c>
      <c r="J353" t="str">
        <f>IFERROR(IF(G353="O",E353/(EOMONTH('7p(1)'!$F$17,0)-(VLOOKUP(CONCATENATE("http://skinnonews.com",A353),'기사 리스트'!C:E,3,FALSE))+1),""),"")</f>
        <v/>
      </c>
      <c r="K353" t="str">
        <f t="shared" si="17"/>
        <v/>
      </c>
      <c r="L353" t="str">
        <f t="shared" si="18"/>
        <v/>
      </c>
      <c r="N353" s="83" t="str">
        <f>IFERROR(VLOOKUP("http://skinnonews.com"&amp;A353,'기사 리스트'!C:E,3,FALSE),"")</f>
        <v/>
      </c>
      <c r="S353" t="str">
        <f>IFERROR(IF(G353="O",(INDEX('기사 리스트'!B:B,MATCH("http://skinnonews.com"&amp;A353,'기사 리스트'!C:C,0))),""),"")</f>
        <v/>
      </c>
    </row>
    <row r="354" spans="1:19">
      <c r="A354" s="18" t="s">
        <v>850</v>
      </c>
      <c r="B354" s="18">
        <v>6</v>
      </c>
      <c r="C354" s="18">
        <v>5</v>
      </c>
      <c r="D354" s="28">
        <v>33</v>
      </c>
      <c r="E354" s="18">
        <v>5</v>
      </c>
      <c r="F354" t="str">
        <f t="shared" si="16"/>
        <v>기사임</v>
      </c>
      <c r="G354" t="str">
        <f>IF(F354="기사임",IFERROR(IF((VLOOKUP(CONCATENATE("http://skinnonews.com",A354),'기사 리스트'!C:E,3,FALSE))&gt;='7p(1)'!$F$17,"O",""),""),"")</f>
        <v/>
      </c>
      <c r="H354" t="str">
        <f>IFERROR(IF(VLOOKUP(CONCATENATE("http://skinnonews.com"&amp;A354),'기사 리스트'!C:D,2,FALSE)="yes","yes",""),"")</f>
        <v/>
      </c>
      <c r="I354" t="str">
        <f>IFERROR(IF(G354="O",B354/(EOMONTH('7p(1)'!$F$17,0)-(VLOOKUP(CONCATENATE("http://skinnonews.com",A354),'기사 리스트'!C:E,3,FALSE))+1),""),"")</f>
        <v/>
      </c>
      <c r="J354" t="str">
        <f>IFERROR(IF(G354="O",E354/(EOMONTH('7p(1)'!$F$17,0)-(VLOOKUP(CONCATENATE("http://skinnonews.com",A354),'기사 리스트'!C:E,3,FALSE))+1),""),"")</f>
        <v/>
      </c>
      <c r="K354" t="str">
        <f t="shared" si="17"/>
        <v/>
      </c>
      <c r="L354" t="str">
        <f t="shared" si="18"/>
        <v/>
      </c>
      <c r="N354" s="83" t="str">
        <f>IFERROR(VLOOKUP("http://skinnonews.com"&amp;A354,'기사 리스트'!C:E,3,FALSE),"")</f>
        <v/>
      </c>
      <c r="S354" t="str">
        <f>IFERROR(IF(G354="O",(INDEX('기사 리스트'!B:B,MATCH("http://skinnonews.com"&amp;A354,'기사 리스트'!C:C,0))),""),"")</f>
        <v/>
      </c>
    </row>
    <row r="355" spans="1:19">
      <c r="A355" s="18" t="s">
        <v>713</v>
      </c>
      <c r="B355" s="18">
        <v>6</v>
      </c>
      <c r="C355" s="18">
        <v>6</v>
      </c>
      <c r="D355" s="28">
        <v>122</v>
      </c>
      <c r="E355" s="18">
        <v>4</v>
      </c>
      <c r="F355" t="str">
        <f t="shared" si="16"/>
        <v>기사임</v>
      </c>
      <c r="G355" t="str">
        <f>IF(F355="기사임",IFERROR(IF((VLOOKUP(CONCATENATE("http://skinnonews.com",A355),'기사 리스트'!C:E,3,FALSE))&gt;='7p(1)'!$F$17,"O",""),""),"")</f>
        <v/>
      </c>
      <c r="H355" t="str">
        <f>IFERROR(IF(VLOOKUP(CONCATENATE("http://skinnonews.com"&amp;A355),'기사 리스트'!C:D,2,FALSE)="yes","yes",""),"")</f>
        <v/>
      </c>
      <c r="I355" t="str">
        <f>IFERROR(IF(G355="O",B355/(EOMONTH('7p(1)'!$F$17,0)-(VLOOKUP(CONCATENATE("http://skinnonews.com",A355),'기사 리스트'!C:E,3,FALSE))+1),""),"")</f>
        <v/>
      </c>
      <c r="J355" t="str">
        <f>IFERROR(IF(G355="O",E355/(EOMONTH('7p(1)'!$F$17,0)-(VLOOKUP(CONCATENATE("http://skinnonews.com",A355),'기사 리스트'!C:E,3,FALSE))+1),""),"")</f>
        <v/>
      </c>
      <c r="K355" t="str">
        <f t="shared" si="17"/>
        <v/>
      </c>
      <c r="L355" t="str">
        <f t="shared" si="18"/>
        <v/>
      </c>
      <c r="N355" s="83" t="str">
        <f>IFERROR(VLOOKUP("http://skinnonews.com"&amp;A355,'기사 리스트'!C:E,3,FALSE),"")</f>
        <v/>
      </c>
      <c r="S355" t="str">
        <f>IFERROR(IF(G355="O",(INDEX('기사 리스트'!B:B,MATCH("http://skinnonews.com"&amp;A355,'기사 리스트'!C:C,0))),""),"")</f>
        <v/>
      </c>
    </row>
    <row r="356" spans="1:19">
      <c r="A356" s="18" t="s">
        <v>568</v>
      </c>
      <c r="B356" s="18">
        <v>6</v>
      </c>
      <c r="C356" s="18">
        <v>6</v>
      </c>
      <c r="D356" s="28">
        <v>0</v>
      </c>
      <c r="E356" s="18">
        <v>5</v>
      </c>
      <c r="F356" t="str">
        <f t="shared" si="16"/>
        <v>기사임</v>
      </c>
      <c r="G356" t="str">
        <f>IF(F356="기사임",IFERROR(IF((VLOOKUP(CONCATENATE("http://skinnonews.com",A356),'기사 리스트'!C:E,3,FALSE))&gt;='7p(1)'!$F$17,"O",""),""),"")</f>
        <v/>
      </c>
      <c r="H356" t="str">
        <f>IFERROR(IF(VLOOKUP(CONCATENATE("http://skinnonews.com"&amp;A356),'기사 리스트'!C:D,2,FALSE)="yes","yes",""),"")</f>
        <v/>
      </c>
      <c r="I356" t="str">
        <f>IFERROR(IF(G356="O",B356/(EOMONTH('7p(1)'!$F$17,0)-(VLOOKUP(CONCATENATE("http://skinnonews.com",A356),'기사 리스트'!C:E,3,FALSE))+1),""),"")</f>
        <v/>
      </c>
      <c r="J356" t="str">
        <f>IFERROR(IF(G356="O",E356/(EOMONTH('7p(1)'!$F$17,0)-(VLOOKUP(CONCATENATE("http://skinnonews.com",A356),'기사 리스트'!C:E,3,FALSE))+1),""),"")</f>
        <v/>
      </c>
      <c r="K356" t="str">
        <f t="shared" si="17"/>
        <v/>
      </c>
      <c r="L356" t="str">
        <f t="shared" si="18"/>
        <v/>
      </c>
      <c r="N356" s="83">
        <f>IFERROR(VLOOKUP("http://skinnonews.com"&amp;A356,'기사 리스트'!C:E,3,FALSE),"")</f>
        <v>44481</v>
      </c>
      <c r="S356" t="str">
        <f>IFERROR(IF(G356="O",(INDEX('기사 리스트'!B:B,MATCH("http://skinnonews.com"&amp;A356,'기사 리스트'!C:C,0))),""),"")</f>
        <v/>
      </c>
    </row>
    <row r="357" spans="1:19">
      <c r="A357" s="18" t="s">
        <v>859</v>
      </c>
      <c r="B357" s="18">
        <v>6</v>
      </c>
      <c r="C357" s="18">
        <v>5</v>
      </c>
      <c r="D357" s="28">
        <v>17</v>
      </c>
      <c r="E357" s="18">
        <v>5</v>
      </c>
      <c r="F357" t="str">
        <f t="shared" si="16"/>
        <v>기사임</v>
      </c>
      <c r="G357" t="str">
        <f>IF(F357="기사임",IFERROR(IF((VLOOKUP(CONCATENATE("http://skinnonews.com",A357),'기사 리스트'!C:E,3,FALSE))&gt;='7p(1)'!$F$17,"O",""),""),"")</f>
        <v/>
      </c>
      <c r="H357" t="str">
        <f>IFERROR(IF(VLOOKUP(CONCATENATE("http://skinnonews.com"&amp;A357),'기사 리스트'!C:D,2,FALSE)="yes","yes",""),"")</f>
        <v/>
      </c>
      <c r="I357" t="str">
        <f>IFERROR(IF(G357="O",B357/(EOMONTH('7p(1)'!$F$17,0)-(VLOOKUP(CONCATENATE("http://skinnonews.com",A357),'기사 리스트'!C:E,3,FALSE))+1),""),"")</f>
        <v/>
      </c>
      <c r="J357" t="str">
        <f>IFERROR(IF(G357="O",E357/(EOMONTH('7p(1)'!$F$17,0)-(VLOOKUP(CONCATENATE("http://skinnonews.com",A357),'기사 리스트'!C:E,3,FALSE))+1),""),"")</f>
        <v/>
      </c>
      <c r="K357" t="str">
        <f t="shared" si="17"/>
        <v/>
      </c>
      <c r="L357" t="str">
        <f t="shared" si="18"/>
        <v/>
      </c>
      <c r="N357" s="83">
        <f>IFERROR(VLOOKUP("http://skinnonews.com"&amp;A357,'기사 리스트'!C:E,3,FALSE),"")</f>
        <v>44503</v>
      </c>
      <c r="S357" t="str">
        <f>IFERROR(IF(G357="O",(INDEX('기사 리스트'!B:B,MATCH("http://skinnonews.com"&amp;A357,'기사 리스트'!C:C,0))),""),"")</f>
        <v/>
      </c>
    </row>
    <row r="358" spans="1:19">
      <c r="A358" s="18" t="s">
        <v>754</v>
      </c>
      <c r="B358" s="18">
        <v>6</v>
      </c>
      <c r="C358" s="18">
        <v>5</v>
      </c>
      <c r="D358" s="28">
        <v>161</v>
      </c>
      <c r="E358" s="18">
        <v>3</v>
      </c>
      <c r="F358" t="str">
        <f t="shared" si="16"/>
        <v>기사임</v>
      </c>
      <c r="G358" t="str">
        <f>IF(F358="기사임",IFERROR(IF((VLOOKUP(CONCATENATE("http://skinnonews.com",A358),'기사 리스트'!C:E,3,FALSE))&gt;='7p(1)'!$F$17,"O",""),""),"")</f>
        <v/>
      </c>
      <c r="H358" t="str">
        <f>IFERROR(IF(VLOOKUP(CONCATENATE("http://skinnonews.com"&amp;A358),'기사 리스트'!C:D,2,FALSE)="yes","yes",""),"")</f>
        <v/>
      </c>
      <c r="I358" t="str">
        <f>IFERROR(IF(G358="O",B358/(EOMONTH('7p(1)'!$F$17,0)-(VLOOKUP(CONCATENATE("http://skinnonews.com",A358),'기사 리스트'!C:E,3,FALSE))+1),""),"")</f>
        <v/>
      </c>
      <c r="J358" t="str">
        <f>IFERROR(IF(G358="O",E358/(EOMONTH('7p(1)'!$F$17,0)-(VLOOKUP(CONCATENATE("http://skinnonews.com",A358),'기사 리스트'!C:E,3,FALSE))+1),""),"")</f>
        <v/>
      </c>
      <c r="K358" t="str">
        <f t="shared" si="17"/>
        <v/>
      </c>
      <c r="L358" t="str">
        <f t="shared" si="18"/>
        <v/>
      </c>
      <c r="N358" s="83" t="str">
        <f>IFERROR(VLOOKUP("http://skinnonews.com"&amp;A358,'기사 리스트'!C:E,3,FALSE),"")</f>
        <v/>
      </c>
      <c r="S358" t="str">
        <f>IFERROR(IF(G358="O",(INDEX('기사 리스트'!B:B,MATCH("http://skinnonews.com"&amp;A358,'기사 리스트'!C:C,0))),""),"")</f>
        <v/>
      </c>
    </row>
    <row r="359" spans="1:19">
      <c r="A359" s="18" t="s">
        <v>692</v>
      </c>
      <c r="B359" s="18">
        <v>6</v>
      </c>
      <c r="C359" s="18">
        <v>4</v>
      </c>
      <c r="D359" s="28">
        <v>28</v>
      </c>
      <c r="E359" s="18">
        <v>4</v>
      </c>
      <c r="F359" t="str">
        <f t="shared" si="16"/>
        <v>기사임</v>
      </c>
      <c r="G359" t="str">
        <f>IF(F359="기사임",IFERROR(IF((VLOOKUP(CONCATENATE("http://skinnonews.com",A359),'기사 리스트'!C:E,3,FALSE))&gt;='7p(1)'!$F$17,"O",""),""),"")</f>
        <v/>
      </c>
      <c r="H359" t="str">
        <f>IFERROR(IF(VLOOKUP(CONCATENATE("http://skinnonews.com"&amp;A359),'기사 리스트'!C:D,2,FALSE)="yes","yes",""),"")</f>
        <v/>
      </c>
      <c r="I359" t="str">
        <f>IFERROR(IF(G359="O",B359/(EOMONTH('7p(1)'!$F$17,0)-(VLOOKUP(CONCATENATE("http://skinnonews.com",A359),'기사 리스트'!C:E,3,FALSE))+1),""),"")</f>
        <v/>
      </c>
      <c r="J359" t="str">
        <f>IFERROR(IF(G359="O",E359/(EOMONTH('7p(1)'!$F$17,0)-(VLOOKUP(CONCATENATE("http://skinnonews.com",A359),'기사 리스트'!C:E,3,FALSE))+1),""),"")</f>
        <v/>
      </c>
      <c r="K359" t="str">
        <f t="shared" si="17"/>
        <v/>
      </c>
      <c r="L359" t="str">
        <f t="shared" si="18"/>
        <v/>
      </c>
      <c r="N359" s="83" t="str">
        <f>IFERROR(VLOOKUP("http://skinnonews.com"&amp;A359,'기사 리스트'!C:E,3,FALSE),"")</f>
        <v/>
      </c>
      <c r="S359" t="str">
        <f>IFERROR(IF(G359="O",(INDEX('기사 리스트'!B:B,MATCH("http://skinnonews.com"&amp;A359,'기사 리스트'!C:C,0))),""),"")</f>
        <v/>
      </c>
    </row>
    <row r="360" spans="1:19">
      <c r="A360" s="18" t="s">
        <v>757</v>
      </c>
      <c r="B360" s="18">
        <v>6</v>
      </c>
      <c r="C360" s="18">
        <v>6</v>
      </c>
      <c r="D360" s="28">
        <v>4</v>
      </c>
      <c r="E360" s="18">
        <v>5</v>
      </c>
      <c r="F360" t="str">
        <f t="shared" si="16"/>
        <v>기사임</v>
      </c>
      <c r="G360" t="str">
        <f>IF(F360="기사임",IFERROR(IF((VLOOKUP(CONCATENATE("http://skinnonews.com",A360),'기사 리스트'!C:E,3,FALSE))&gt;='7p(1)'!$F$17,"O",""),""),"")</f>
        <v/>
      </c>
      <c r="H360" t="str">
        <f>IFERROR(IF(VLOOKUP(CONCATENATE("http://skinnonews.com"&amp;A360),'기사 리스트'!C:D,2,FALSE)="yes","yes",""),"")</f>
        <v/>
      </c>
      <c r="I360" t="str">
        <f>IFERROR(IF(G360="O",B360/(EOMONTH('7p(1)'!$F$17,0)-(VLOOKUP(CONCATENATE("http://skinnonews.com",A360),'기사 리스트'!C:E,3,FALSE))+1),""),"")</f>
        <v/>
      </c>
      <c r="J360" t="str">
        <f>IFERROR(IF(G360="O",E360/(EOMONTH('7p(1)'!$F$17,0)-(VLOOKUP(CONCATENATE("http://skinnonews.com",A360),'기사 리스트'!C:E,3,FALSE))+1),""),"")</f>
        <v/>
      </c>
      <c r="K360" t="str">
        <f t="shared" si="17"/>
        <v/>
      </c>
      <c r="L360" t="str">
        <f t="shared" si="18"/>
        <v/>
      </c>
      <c r="N360" s="83" t="str">
        <f>IFERROR(VLOOKUP("http://skinnonews.com"&amp;A360,'기사 리스트'!C:E,3,FALSE),"")</f>
        <v/>
      </c>
      <c r="S360" t="str">
        <f>IFERROR(IF(G360="O",(INDEX('기사 리스트'!B:B,MATCH("http://skinnonews.com"&amp;A360,'기사 리스트'!C:C,0))),""),"")</f>
        <v/>
      </c>
    </row>
    <row r="361" spans="1:19">
      <c r="A361" s="18" t="s">
        <v>1513</v>
      </c>
      <c r="B361" s="18">
        <v>6</v>
      </c>
      <c r="C361" s="18">
        <v>5</v>
      </c>
      <c r="D361" s="28">
        <v>198</v>
      </c>
      <c r="E361" s="18">
        <v>5</v>
      </c>
      <c r="F361" t="str">
        <f t="shared" si="16"/>
        <v>기사임</v>
      </c>
      <c r="G361" t="str">
        <f>IF(F361="기사임",IFERROR(IF((VLOOKUP(CONCATENATE("http://skinnonews.com",A361),'기사 리스트'!C:E,3,FALSE))&gt;='7p(1)'!$F$17,"O",""),""),"")</f>
        <v/>
      </c>
      <c r="H361" t="str">
        <f>IFERROR(IF(VLOOKUP(CONCATENATE("http://skinnonews.com"&amp;A361),'기사 리스트'!C:D,2,FALSE)="yes","yes",""),"")</f>
        <v/>
      </c>
      <c r="I361" t="str">
        <f>IFERROR(IF(G361="O",B361/(EOMONTH('7p(1)'!$F$17,0)-(VLOOKUP(CONCATENATE("http://skinnonews.com",A361),'기사 리스트'!C:E,3,FALSE))+1),""),"")</f>
        <v/>
      </c>
      <c r="J361" t="str">
        <f>IFERROR(IF(G361="O",E361/(EOMONTH('7p(1)'!$F$17,0)-(VLOOKUP(CONCATENATE("http://skinnonews.com",A361),'기사 리스트'!C:E,3,FALSE))+1),""),"")</f>
        <v/>
      </c>
      <c r="K361" t="str">
        <f t="shared" si="17"/>
        <v/>
      </c>
      <c r="L361" t="str">
        <f t="shared" si="18"/>
        <v/>
      </c>
      <c r="N361" s="83" t="str">
        <f>IFERROR(VLOOKUP("http://skinnonews.com"&amp;A361,'기사 리스트'!C:E,3,FALSE),"")</f>
        <v/>
      </c>
      <c r="S361" t="str">
        <f>IFERROR(IF(G361="O",(INDEX('기사 리스트'!B:B,MATCH("http://skinnonews.com"&amp;A361,'기사 리스트'!C:C,0))),""),"")</f>
        <v/>
      </c>
    </row>
    <row r="362" spans="1:19">
      <c r="A362" s="18" t="s">
        <v>645</v>
      </c>
      <c r="B362" s="18">
        <v>6</v>
      </c>
      <c r="C362" s="18">
        <v>6</v>
      </c>
      <c r="D362" s="28">
        <v>0</v>
      </c>
      <c r="E362" s="18">
        <v>5</v>
      </c>
      <c r="F362" t="str">
        <f t="shared" si="16"/>
        <v>기사임</v>
      </c>
      <c r="G362" t="str">
        <f>IF(F362="기사임",IFERROR(IF((VLOOKUP(CONCATENATE("http://skinnonews.com",A362),'기사 리스트'!C:E,3,FALSE))&gt;='7p(1)'!$F$17,"O",""),""),"")</f>
        <v/>
      </c>
      <c r="H362" t="str">
        <f>IFERROR(IF(VLOOKUP(CONCATENATE("http://skinnonews.com"&amp;A362),'기사 리스트'!C:D,2,FALSE)="yes","yes",""),"")</f>
        <v/>
      </c>
      <c r="I362" t="str">
        <f>IFERROR(IF(G362="O",B362/(EOMONTH('7p(1)'!$F$17,0)-(VLOOKUP(CONCATENATE("http://skinnonews.com",A362),'기사 리스트'!C:E,3,FALSE))+1),""),"")</f>
        <v/>
      </c>
      <c r="J362" t="str">
        <f>IFERROR(IF(G362="O",E362/(EOMONTH('7p(1)'!$F$17,0)-(VLOOKUP(CONCATENATE("http://skinnonews.com",A362),'기사 리스트'!C:E,3,FALSE))+1),""),"")</f>
        <v/>
      </c>
      <c r="K362" t="str">
        <f t="shared" si="17"/>
        <v/>
      </c>
      <c r="L362" t="str">
        <f t="shared" si="18"/>
        <v/>
      </c>
      <c r="N362" s="83" t="str">
        <f>IFERROR(VLOOKUP("http://skinnonews.com"&amp;A362,'기사 리스트'!C:E,3,FALSE),"")</f>
        <v/>
      </c>
      <c r="S362" t="str">
        <f>IFERROR(IF(G362="O",(INDEX('기사 리스트'!B:B,MATCH("http://skinnonews.com"&amp;A362,'기사 리스트'!C:C,0))),""),"")</f>
        <v/>
      </c>
    </row>
    <row r="363" spans="1:19">
      <c r="A363" s="18" t="s">
        <v>652</v>
      </c>
      <c r="B363" s="18">
        <v>6</v>
      </c>
      <c r="C363" s="18">
        <v>6</v>
      </c>
      <c r="D363" s="28">
        <v>281.5</v>
      </c>
      <c r="E363" s="18">
        <v>4</v>
      </c>
      <c r="F363" t="str">
        <f t="shared" si="16"/>
        <v>기사임</v>
      </c>
      <c r="G363" t="str">
        <f>IF(F363="기사임",IFERROR(IF((VLOOKUP(CONCATENATE("http://skinnonews.com",A363),'기사 리스트'!C:E,3,FALSE))&gt;='7p(1)'!$F$17,"O",""),""),"")</f>
        <v/>
      </c>
      <c r="H363" t="str">
        <f>IFERROR(IF(VLOOKUP(CONCATENATE("http://skinnonews.com"&amp;A363),'기사 리스트'!C:D,2,FALSE)="yes","yes",""),"")</f>
        <v/>
      </c>
      <c r="I363" t="str">
        <f>IFERROR(IF(G363="O",B363/(EOMONTH('7p(1)'!$F$17,0)-(VLOOKUP(CONCATENATE("http://skinnonews.com",A363),'기사 리스트'!C:E,3,FALSE))+1),""),"")</f>
        <v/>
      </c>
      <c r="J363" t="str">
        <f>IFERROR(IF(G363="O",E363/(EOMONTH('7p(1)'!$F$17,0)-(VLOOKUP(CONCATENATE("http://skinnonews.com",A363),'기사 리스트'!C:E,3,FALSE))+1),""),"")</f>
        <v/>
      </c>
      <c r="K363" t="str">
        <f t="shared" si="17"/>
        <v/>
      </c>
      <c r="L363" t="str">
        <f t="shared" si="18"/>
        <v/>
      </c>
      <c r="N363" s="83" t="str">
        <f>IFERROR(VLOOKUP("http://skinnonews.com"&amp;A363,'기사 리스트'!C:E,3,FALSE),"")</f>
        <v/>
      </c>
      <c r="S363" t="str">
        <f>IFERROR(IF(G363="O",(INDEX('기사 리스트'!B:B,MATCH("http://skinnonews.com"&amp;A363,'기사 리스트'!C:C,0))),""),"")</f>
        <v/>
      </c>
    </row>
    <row r="364" spans="1:19">
      <c r="A364" s="18" t="s">
        <v>1519</v>
      </c>
      <c r="B364" s="18">
        <v>6</v>
      </c>
      <c r="C364" s="18">
        <v>6</v>
      </c>
      <c r="D364" s="28">
        <v>37</v>
      </c>
      <c r="E364" s="18">
        <v>5</v>
      </c>
      <c r="F364" t="str">
        <f t="shared" si="16"/>
        <v>기사임</v>
      </c>
      <c r="G364" t="str">
        <f>IF(F364="기사임",IFERROR(IF((VLOOKUP(CONCATENATE("http://skinnonews.com",A364),'기사 리스트'!C:E,3,FALSE))&gt;='7p(1)'!$F$17,"O",""),""),"")</f>
        <v/>
      </c>
      <c r="H364" t="str">
        <f>IFERROR(IF(VLOOKUP(CONCATENATE("http://skinnonews.com"&amp;A364),'기사 리스트'!C:D,2,FALSE)="yes","yes",""),"")</f>
        <v/>
      </c>
      <c r="I364" t="str">
        <f>IFERROR(IF(G364="O",B364/(EOMONTH('7p(1)'!$F$17,0)-(VLOOKUP(CONCATENATE("http://skinnonews.com",A364),'기사 리스트'!C:E,3,FALSE))+1),""),"")</f>
        <v/>
      </c>
      <c r="J364" t="str">
        <f>IFERROR(IF(G364="O",E364/(EOMONTH('7p(1)'!$F$17,0)-(VLOOKUP(CONCATENATE("http://skinnonews.com",A364),'기사 리스트'!C:E,3,FALSE))+1),""),"")</f>
        <v/>
      </c>
      <c r="K364" t="str">
        <f t="shared" si="17"/>
        <v/>
      </c>
      <c r="L364" t="str">
        <f t="shared" si="18"/>
        <v/>
      </c>
      <c r="N364" s="83" t="str">
        <f>IFERROR(VLOOKUP("http://skinnonews.com"&amp;A364,'기사 리스트'!C:E,3,FALSE),"")</f>
        <v/>
      </c>
      <c r="S364" t="str">
        <f>IFERROR(IF(G364="O",(INDEX('기사 리스트'!B:B,MATCH("http://skinnonews.com"&amp;A364,'기사 리스트'!C:C,0))),""),"")</f>
        <v/>
      </c>
    </row>
    <row r="365" spans="1:19">
      <c r="A365" s="18" t="s">
        <v>654</v>
      </c>
      <c r="B365" s="18">
        <v>6</v>
      </c>
      <c r="C365" s="18">
        <v>5</v>
      </c>
      <c r="D365" s="28">
        <v>28</v>
      </c>
      <c r="E365" s="18">
        <v>0</v>
      </c>
      <c r="F365" t="str">
        <f t="shared" si="16"/>
        <v/>
      </c>
      <c r="G365" t="str">
        <f>IF(F365="기사임",IFERROR(IF((VLOOKUP(CONCATENATE("http://skinnonews.com",A365),'기사 리스트'!C:E,3,FALSE))&gt;='7p(1)'!$F$17,"O",""),""),"")</f>
        <v/>
      </c>
      <c r="H365" t="str">
        <f>IFERROR(IF(VLOOKUP(CONCATENATE("http://skinnonews.com"&amp;A365),'기사 리스트'!C:D,2,FALSE)="yes","yes",""),"")</f>
        <v/>
      </c>
      <c r="I365" t="str">
        <f>IFERROR(IF(G365="O",B365/(EOMONTH('7p(1)'!$F$17,0)-(VLOOKUP(CONCATENATE("http://skinnonews.com",A365),'기사 리스트'!C:E,3,FALSE))+1),""),"")</f>
        <v/>
      </c>
      <c r="J365" t="str">
        <f>IFERROR(IF(G365="O",E365/(EOMONTH('7p(1)'!$F$17,0)-(VLOOKUP(CONCATENATE("http://skinnonews.com",A365),'기사 리스트'!C:E,3,FALSE))+1),""),"")</f>
        <v/>
      </c>
      <c r="K365" t="str">
        <f t="shared" si="17"/>
        <v/>
      </c>
      <c r="L365" t="str">
        <f t="shared" si="18"/>
        <v/>
      </c>
      <c r="N365" s="83" t="str">
        <f>IFERROR(VLOOKUP("http://skinnonews.com"&amp;A365,'기사 리스트'!C:E,3,FALSE),"")</f>
        <v/>
      </c>
      <c r="S365" t="str">
        <f>IFERROR(IF(G365="O",(INDEX('기사 리스트'!B:B,MATCH("http://skinnonews.com"&amp;A365,'기사 리스트'!C:C,0))),""),"")</f>
        <v/>
      </c>
    </row>
    <row r="366" spans="1:19">
      <c r="A366" s="18" t="s">
        <v>863</v>
      </c>
      <c r="B366" s="18">
        <v>6</v>
      </c>
      <c r="C366" s="18">
        <v>3</v>
      </c>
      <c r="D366" s="28">
        <v>7.4</v>
      </c>
      <c r="E366" s="18">
        <v>2</v>
      </c>
      <c r="F366" t="str">
        <f t="shared" si="16"/>
        <v/>
      </c>
      <c r="G366" t="str">
        <f>IF(F366="기사임",IFERROR(IF((VLOOKUP(CONCATENATE("http://skinnonews.com",A366),'기사 리스트'!C:E,3,FALSE))&gt;='7p(1)'!$F$17,"O",""),""),"")</f>
        <v/>
      </c>
      <c r="H366" t="str">
        <f>IFERROR(IF(VLOOKUP(CONCATENATE("http://skinnonews.com"&amp;A366),'기사 리스트'!C:D,2,FALSE)="yes","yes",""),"")</f>
        <v/>
      </c>
      <c r="I366" t="str">
        <f>IFERROR(IF(G366="O",B366/(EOMONTH('7p(1)'!$F$17,0)-(VLOOKUP(CONCATENATE("http://skinnonews.com",A366),'기사 리스트'!C:E,3,FALSE))+1),""),"")</f>
        <v/>
      </c>
      <c r="J366" t="str">
        <f>IFERROR(IF(G366="O",E366/(EOMONTH('7p(1)'!$F$17,0)-(VLOOKUP(CONCATENATE("http://skinnonews.com",A366),'기사 리스트'!C:E,3,FALSE))+1),""),"")</f>
        <v/>
      </c>
      <c r="K366" t="str">
        <f t="shared" si="17"/>
        <v/>
      </c>
      <c r="L366" t="str">
        <f t="shared" si="18"/>
        <v/>
      </c>
      <c r="N366" s="83" t="str">
        <f>IFERROR(VLOOKUP("http://skinnonews.com"&amp;A366,'기사 리스트'!C:E,3,FALSE),"")</f>
        <v/>
      </c>
      <c r="S366" t="str">
        <f>IFERROR(IF(G366="O",(INDEX('기사 리스트'!B:B,MATCH("http://skinnonews.com"&amp;A366,'기사 리스트'!C:C,0))),""),"")</f>
        <v/>
      </c>
    </row>
    <row r="367" spans="1:19">
      <c r="A367" s="18" t="s">
        <v>866</v>
      </c>
      <c r="B367" s="18">
        <v>6</v>
      </c>
      <c r="C367" s="18">
        <v>5</v>
      </c>
      <c r="D367" s="28">
        <v>21</v>
      </c>
      <c r="E367" s="18">
        <v>4</v>
      </c>
      <c r="F367" t="str">
        <f t="shared" si="16"/>
        <v/>
      </c>
      <c r="G367" t="str">
        <f>IF(F367="기사임",IFERROR(IF((VLOOKUP(CONCATENATE("http://skinnonews.com",A367),'기사 리스트'!C:E,3,FALSE))&gt;='7p(1)'!$F$17,"O",""),""),"")</f>
        <v/>
      </c>
      <c r="H367" t="str">
        <f>IFERROR(IF(VLOOKUP(CONCATENATE("http://skinnonews.com"&amp;A367),'기사 리스트'!C:D,2,FALSE)="yes","yes",""),"")</f>
        <v/>
      </c>
      <c r="I367" t="str">
        <f>IFERROR(IF(G367="O",B367/(EOMONTH('7p(1)'!$F$17,0)-(VLOOKUP(CONCATENATE("http://skinnonews.com",A367),'기사 리스트'!C:E,3,FALSE))+1),""),"")</f>
        <v/>
      </c>
      <c r="J367" t="str">
        <f>IFERROR(IF(G367="O",E367/(EOMONTH('7p(1)'!$F$17,0)-(VLOOKUP(CONCATENATE("http://skinnonews.com",A367),'기사 리스트'!C:E,3,FALSE))+1),""),"")</f>
        <v/>
      </c>
      <c r="K367" t="str">
        <f t="shared" si="17"/>
        <v/>
      </c>
      <c r="L367" t="str">
        <f t="shared" si="18"/>
        <v/>
      </c>
      <c r="N367" s="83" t="str">
        <f>IFERROR(VLOOKUP("http://skinnonews.com"&amp;A367,'기사 리스트'!C:E,3,FALSE),"")</f>
        <v/>
      </c>
      <c r="S367" t="str">
        <f>IFERROR(IF(G367="O",(INDEX('기사 리스트'!B:B,MATCH("http://skinnonews.com"&amp;A367,'기사 리스트'!C:C,0))),""),"")</f>
        <v/>
      </c>
    </row>
    <row r="368" spans="1:19">
      <c r="A368" s="18" t="s">
        <v>720</v>
      </c>
      <c r="B368" s="18">
        <v>6</v>
      </c>
      <c r="C368" s="18">
        <v>6</v>
      </c>
      <c r="D368" s="28">
        <v>612.33333333333337</v>
      </c>
      <c r="E368" s="18">
        <v>5</v>
      </c>
      <c r="F368" t="str">
        <f t="shared" si="16"/>
        <v/>
      </c>
      <c r="G368" t="str">
        <f>IF(F368="기사임",IFERROR(IF((VLOOKUP(CONCATENATE("http://skinnonews.com",A368),'기사 리스트'!C:E,3,FALSE))&gt;='7p(1)'!$F$17,"O",""),""),"")</f>
        <v/>
      </c>
      <c r="H368" t="str">
        <f>IFERROR(IF(VLOOKUP(CONCATENATE("http://skinnonews.com"&amp;A368),'기사 리스트'!C:D,2,FALSE)="yes","yes",""),"")</f>
        <v/>
      </c>
      <c r="I368" t="str">
        <f>IFERROR(IF(G368="O",B368/(EOMONTH('7p(1)'!$F$17,0)-(VLOOKUP(CONCATENATE("http://skinnonews.com",A368),'기사 리스트'!C:E,3,FALSE))+1),""),"")</f>
        <v/>
      </c>
      <c r="J368" t="str">
        <f>IFERROR(IF(G368="O",E368/(EOMONTH('7p(1)'!$F$17,0)-(VLOOKUP(CONCATENATE("http://skinnonews.com",A368),'기사 리스트'!C:E,3,FALSE))+1),""),"")</f>
        <v/>
      </c>
      <c r="K368" t="str">
        <f t="shared" si="17"/>
        <v/>
      </c>
      <c r="L368" t="str">
        <f t="shared" si="18"/>
        <v/>
      </c>
      <c r="N368" s="83" t="str">
        <f>IFERROR(VLOOKUP("http://skinnonews.com"&amp;A368,'기사 리스트'!C:E,3,FALSE),"")</f>
        <v/>
      </c>
      <c r="S368" t="str">
        <f>IFERROR(IF(G368="O",(INDEX('기사 리스트'!B:B,MATCH("http://skinnonews.com"&amp;A368,'기사 리스트'!C:C,0))),""),"")</f>
        <v/>
      </c>
    </row>
    <row r="369" spans="1:19">
      <c r="A369" s="18" t="s">
        <v>781</v>
      </c>
      <c r="B369" s="18">
        <v>6</v>
      </c>
      <c r="C369" s="18">
        <v>6</v>
      </c>
      <c r="D369" s="28">
        <v>7</v>
      </c>
      <c r="E369" s="18">
        <v>6</v>
      </c>
      <c r="F369" t="str">
        <f t="shared" si="16"/>
        <v/>
      </c>
      <c r="G369" t="str">
        <f>IF(F369="기사임",IFERROR(IF((VLOOKUP(CONCATENATE("http://skinnonews.com",A369),'기사 리스트'!C:E,3,FALSE))&gt;='7p(1)'!$F$17,"O",""),""),"")</f>
        <v/>
      </c>
      <c r="H369" t="str">
        <f>IFERROR(IF(VLOOKUP(CONCATENATE("http://skinnonews.com"&amp;A369),'기사 리스트'!C:D,2,FALSE)="yes","yes",""),"")</f>
        <v/>
      </c>
      <c r="I369" t="str">
        <f>IFERROR(IF(G369="O",B369/(EOMONTH('7p(1)'!$F$17,0)-(VLOOKUP(CONCATENATE("http://skinnonews.com",A369),'기사 리스트'!C:E,3,FALSE))+1),""),"")</f>
        <v/>
      </c>
      <c r="J369" t="str">
        <f>IFERROR(IF(G369="O",E369/(EOMONTH('7p(1)'!$F$17,0)-(VLOOKUP(CONCATENATE("http://skinnonews.com",A369),'기사 리스트'!C:E,3,FALSE))+1),""),"")</f>
        <v/>
      </c>
      <c r="K369" t="str">
        <f t="shared" si="17"/>
        <v/>
      </c>
      <c r="L369" t="str">
        <f t="shared" si="18"/>
        <v/>
      </c>
      <c r="N369" s="83" t="str">
        <f>IFERROR(VLOOKUP("http://skinnonews.com"&amp;A369,'기사 리스트'!C:E,3,FALSE),"")</f>
        <v/>
      </c>
      <c r="S369" t="str">
        <f>IFERROR(IF(G369="O",(INDEX('기사 리스트'!B:B,MATCH("http://skinnonews.com"&amp;A369,'기사 리스트'!C:C,0))),""),"")</f>
        <v/>
      </c>
    </row>
    <row r="370" spans="1:19">
      <c r="A370" s="18" t="s">
        <v>892</v>
      </c>
      <c r="B370" s="18">
        <v>6</v>
      </c>
      <c r="C370" s="18">
        <v>5</v>
      </c>
      <c r="D370" s="28">
        <v>48.333333333333336</v>
      </c>
      <c r="E370" s="18">
        <v>5</v>
      </c>
      <c r="F370" t="str">
        <f t="shared" si="16"/>
        <v/>
      </c>
      <c r="G370" t="str">
        <f>IF(F370="기사임",IFERROR(IF((VLOOKUP(CONCATENATE("http://skinnonews.com",A370),'기사 리스트'!C:E,3,FALSE))&gt;='7p(1)'!$F$17,"O",""),""),"")</f>
        <v/>
      </c>
      <c r="H370" t="str">
        <f>IFERROR(IF(VLOOKUP(CONCATENATE("http://skinnonews.com"&amp;A370),'기사 리스트'!C:D,2,FALSE)="yes","yes",""),"")</f>
        <v/>
      </c>
      <c r="I370" t="str">
        <f>IFERROR(IF(G370="O",B370/(EOMONTH('7p(1)'!$F$17,0)-(VLOOKUP(CONCATENATE("http://skinnonews.com",A370),'기사 리스트'!C:E,3,FALSE))+1),""),"")</f>
        <v/>
      </c>
      <c r="J370" t="str">
        <f>IFERROR(IF(G370="O",E370/(EOMONTH('7p(1)'!$F$17,0)-(VLOOKUP(CONCATENATE("http://skinnonews.com",A370),'기사 리스트'!C:E,3,FALSE))+1),""),"")</f>
        <v/>
      </c>
      <c r="K370" t="str">
        <f t="shared" si="17"/>
        <v/>
      </c>
      <c r="L370" t="str">
        <f t="shared" si="18"/>
        <v/>
      </c>
      <c r="N370" s="83" t="str">
        <f>IFERROR(VLOOKUP("http://skinnonews.com"&amp;A370,'기사 리스트'!C:E,3,FALSE),"")</f>
        <v/>
      </c>
      <c r="S370" t="str">
        <f>IFERROR(IF(G370="O",(INDEX('기사 리스트'!B:B,MATCH("http://skinnonews.com"&amp;A370,'기사 리스트'!C:C,0))),""),"")</f>
        <v/>
      </c>
    </row>
    <row r="371" spans="1:19">
      <c r="A371" s="18" t="s">
        <v>869</v>
      </c>
      <c r="B371" s="18">
        <v>6</v>
      </c>
      <c r="C371" s="18">
        <v>5</v>
      </c>
      <c r="D371" s="28">
        <v>323.33333333333331</v>
      </c>
      <c r="E371" s="18">
        <v>4</v>
      </c>
      <c r="F371" t="str">
        <f t="shared" si="16"/>
        <v/>
      </c>
      <c r="G371" t="str">
        <f>IF(F371="기사임",IFERROR(IF((VLOOKUP(CONCATENATE("http://skinnonews.com",A371),'기사 리스트'!C:E,3,FALSE))&gt;='7p(1)'!$F$17,"O",""),""),"")</f>
        <v/>
      </c>
      <c r="H371" t="str">
        <f>IFERROR(IF(VLOOKUP(CONCATENATE("http://skinnonews.com"&amp;A371),'기사 리스트'!C:D,2,FALSE)="yes","yes",""),"")</f>
        <v/>
      </c>
      <c r="I371" t="str">
        <f>IFERROR(IF(G371="O",B371/(EOMONTH('7p(1)'!$F$17,0)-(VLOOKUP(CONCATENATE("http://skinnonews.com",A371),'기사 리스트'!C:E,3,FALSE))+1),""),"")</f>
        <v/>
      </c>
      <c r="J371" t="str">
        <f>IFERROR(IF(G371="O",E371/(EOMONTH('7p(1)'!$F$17,0)-(VLOOKUP(CONCATENATE("http://skinnonews.com",A371),'기사 리스트'!C:E,3,FALSE))+1),""),"")</f>
        <v/>
      </c>
      <c r="K371" t="str">
        <f t="shared" si="17"/>
        <v/>
      </c>
      <c r="L371" t="str">
        <f t="shared" si="18"/>
        <v/>
      </c>
      <c r="N371" s="83" t="str">
        <f>IFERROR(VLOOKUP("http://skinnonews.com"&amp;A371,'기사 리스트'!C:E,3,FALSE),"")</f>
        <v/>
      </c>
      <c r="S371" t="str">
        <f>IFERROR(IF(G371="O",(INDEX('기사 리스트'!B:B,MATCH("http://skinnonews.com"&amp;A371,'기사 리스트'!C:C,0))),""),"")</f>
        <v/>
      </c>
    </row>
    <row r="372" spans="1:19">
      <c r="A372" s="18" t="s">
        <v>783</v>
      </c>
      <c r="B372" s="18">
        <v>6</v>
      </c>
      <c r="C372" s="18">
        <v>5</v>
      </c>
      <c r="D372" s="28">
        <v>445.5</v>
      </c>
      <c r="E372" s="18">
        <v>5</v>
      </c>
      <c r="F372" t="str">
        <f t="shared" si="16"/>
        <v/>
      </c>
      <c r="G372" t="str">
        <f>IF(F372="기사임",IFERROR(IF((VLOOKUP(CONCATENATE("http://skinnonews.com",A372),'기사 리스트'!C:E,3,FALSE))&gt;='7p(1)'!$F$17,"O",""),""),"")</f>
        <v/>
      </c>
      <c r="H372" t="str">
        <f>IFERROR(IF(VLOOKUP(CONCATENATE("http://skinnonews.com"&amp;A372),'기사 리스트'!C:D,2,FALSE)="yes","yes",""),"")</f>
        <v/>
      </c>
      <c r="I372" t="str">
        <f>IFERROR(IF(G372="O",B372/(EOMONTH('7p(1)'!$F$17,0)-(VLOOKUP(CONCATENATE("http://skinnonews.com",A372),'기사 리스트'!C:E,3,FALSE))+1),""),"")</f>
        <v/>
      </c>
      <c r="J372" t="str">
        <f>IFERROR(IF(G372="O",E372/(EOMONTH('7p(1)'!$F$17,0)-(VLOOKUP(CONCATENATE("http://skinnonews.com",A372),'기사 리스트'!C:E,3,FALSE))+1),""),"")</f>
        <v/>
      </c>
      <c r="K372" t="str">
        <f t="shared" si="17"/>
        <v/>
      </c>
      <c r="L372" t="str">
        <f t="shared" si="18"/>
        <v/>
      </c>
      <c r="N372" s="83" t="str">
        <f>IFERROR(VLOOKUP("http://skinnonews.com"&amp;A372,'기사 리스트'!C:E,3,FALSE),"")</f>
        <v/>
      </c>
      <c r="S372" t="str">
        <f>IFERROR(IF(G372="O",(INDEX('기사 리스트'!B:B,MATCH("http://skinnonews.com"&amp;A372,'기사 리스트'!C:C,0))),""),"")</f>
        <v/>
      </c>
    </row>
    <row r="373" spans="1:19">
      <c r="A373" s="18" t="s">
        <v>1642</v>
      </c>
      <c r="B373" s="18">
        <v>5</v>
      </c>
      <c r="C373" s="18">
        <v>3</v>
      </c>
      <c r="D373" s="28">
        <v>139.75</v>
      </c>
      <c r="E373" s="18">
        <v>3</v>
      </c>
      <c r="F373" t="str">
        <f t="shared" si="16"/>
        <v/>
      </c>
      <c r="G373" t="str">
        <f>IF(F373="기사임",IFERROR(IF((VLOOKUP(CONCATENATE("http://skinnonews.com",A373),'기사 리스트'!C:E,3,FALSE))&gt;='7p(1)'!$F$17,"O",""),""),"")</f>
        <v/>
      </c>
      <c r="H373" t="str">
        <f>IFERROR(IF(VLOOKUP(CONCATENATE("http://skinnonews.com"&amp;A373),'기사 리스트'!C:D,2,FALSE)="yes","yes",""),"")</f>
        <v/>
      </c>
      <c r="I373" t="str">
        <f>IFERROR(IF(G373="O",B373/(EOMONTH('7p(1)'!$F$17,0)-(VLOOKUP(CONCATENATE("http://skinnonews.com",A373),'기사 리스트'!C:E,3,FALSE))+1),""),"")</f>
        <v/>
      </c>
      <c r="J373" t="str">
        <f>IFERROR(IF(G373="O",E373/(EOMONTH('7p(1)'!$F$17,0)-(VLOOKUP(CONCATENATE("http://skinnonews.com",A373),'기사 리스트'!C:E,3,FALSE))+1),""),"")</f>
        <v/>
      </c>
      <c r="K373" t="str">
        <f t="shared" si="17"/>
        <v/>
      </c>
      <c r="L373" t="str">
        <f t="shared" si="18"/>
        <v/>
      </c>
      <c r="N373" s="83" t="str">
        <f>IFERROR(VLOOKUP("http://skinnonews.com"&amp;A373,'기사 리스트'!C:E,3,FALSE),"")</f>
        <v/>
      </c>
      <c r="S373" t="str">
        <f>IFERROR(IF(G373="O",(INDEX('기사 리스트'!B:B,MATCH("http://skinnonews.com"&amp;A373,'기사 리스트'!C:C,0))),""),"")</f>
        <v/>
      </c>
    </row>
    <row r="374" spans="1:19">
      <c r="A374" s="18" t="s">
        <v>1476</v>
      </c>
      <c r="B374" s="18">
        <v>5</v>
      </c>
      <c r="C374" s="18">
        <v>5</v>
      </c>
      <c r="D374" s="28">
        <v>169.6</v>
      </c>
      <c r="E374" s="18">
        <v>0</v>
      </c>
      <c r="F374" t="str">
        <f t="shared" si="16"/>
        <v/>
      </c>
      <c r="G374" t="str">
        <f>IF(F374="기사임",IFERROR(IF((VLOOKUP(CONCATENATE("http://skinnonews.com",A374),'기사 리스트'!C:E,3,FALSE))&gt;='7p(1)'!$F$17,"O",""),""),"")</f>
        <v/>
      </c>
      <c r="H374" t="str">
        <f>IFERROR(IF(VLOOKUP(CONCATENATE("http://skinnonews.com"&amp;A374),'기사 리스트'!C:D,2,FALSE)="yes","yes",""),"")</f>
        <v/>
      </c>
      <c r="I374" t="str">
        <f>IFERROR(IF(G374="O",B374/(EOMONTH('7p(1)'!$F$17,0)-(VLOOKUP(CONCATENATE("http://skinnonews.com",A374),'기사 리스트'!C:E,3,FALSE))+1),""),"")</f>
        <v/>
      </c>
      <c r="J374" t="str">
        <f>IFERROR(IF(G374="O",E374/(EOMONTH('7p(1)'!$F$17,0)-(VLOOKUP(CONCATENATE("http://skinnonews.com",A374),'기사 리스트'!C:E,3,FALSE))+1),""),"")</f>
        <v/>
      </c>
      <c r="K374" t="str">
        <f t="shared" si="17"/>
        <v/>
      </c>
      <c r="L374" t="str">
        <f t="shared" si="18"/>
        <v/>
      </c>
      <c r="N374" s="83" t="str">
        <f>IFERROR(VLOOKUP("http://skinnonews.com"&amp;A374,'기사 리스트'!C:E,3,FALSE),"")</f>
        <v/>
      </c>
      <c r="S374" t="str">
        <f>IFERROR(IF(G374="O",(INDEX('기사 리스트'!B:B,MATCH("http://skinnonews.com"&amp;A374,'기사 리스트'!C:C,0))),""),"")</f>
        <v/>
      </c>
    </row>
    <row r="375" spans="1:19">
      <c r="A375" s="18" t="s">
        <v>1452</v>
      </c>
      <c r="B375" s="18">
        <v>5</v>
      </c>
      <c r="C375" s="18">
        <v>4</v>
      </c>
      <c r="D375" s="28">
        <v>47</v>
      </c>
      <c r="E375" s="18">
        <v>0</v>
      </c>
      <c r="F375" t="str">
        <f t="shared" si="16"/>
        <v/>
      </c>
      <c r="G375" t="str">
        <f>IF(F375="기사임",IFERROR(IF((VLOOKUP(CONCATENATE("http://skinnonews.com",A375),'기사 리스트'!C:E,3,FALSE))&gt;='7p(1)'!$F$17,"O",""),""),"")</f>
        <v/>
      </c>
      <c r="H375" t="str">
        <f>IFERROR(IF(VLOOKUP(CONCATENATE("http://skinnonews.com"&amp;A375),'기사 리스트'!C:D,2,FALSE)="yes","yes",""),"")</f>
        <v/>
      </c>
      <c r="I375" t="str">
        <f>IFERROR(IF(G375="O",B375/(EOMONTH('7p(1)'!$F$17,0)-(VLOOKUP(CONCATENATE("http://skinnonews.com",A375),'기사 리스트'!C:E,3,FALSE))+1),""),"")</f>
        <v/>
      </c>
      <c r="J375" t="str">
        <f>IFERROR(IF(G375="O",E375/(EOMONTH('7p(1)'!$F$17,0)-(VLOOKUP(CONCATENATE("http://skinnonews.com",A375),'기사 리스트'!C:E,3,FALSE))+1),""),"")</f>
        <v/>
      </c>
      <c r="K375" t="str">
        <f t="shared" si="17"/>
        <v/>
      </c>
      <c r="L375" t="str">
        <f t="shared" si="18"/>
        <v/>
      </c>
      <c r="N375" s="83" t="str">
        <f>IFERROR(VLOOKUP("http://skinnonews.com"&amp;A375,'기사 리스트'!C:E,3,FALSE),"")</f>
        <v/>
      </c>
      <c r="S375" t="str">
        <f>IFERROR(IF(G375="O",(INDEX('기사 리스트'!B:B,MATCH("http://skinnonews.com"&amp;A375,'기사 리스트'!C:C,0))),""),"")</f>
        <v/>
      </c>
    </row>
    <row r="376" spans="1:19">
      <c r="A376" s="18" t="s">
        <v>1643</v>
      </c>
      <c r="B376" s="18">
        <v>5</v>
      </c>
      <c r="C376" s="18">
        <v>1</v>
      </c>
      <c r="D376" s="28">
        <v>27.2</v>
      </c>
      <c r="E376" s="18">
        <v>0</v>
      </c>
      <c r="F376" t="str">
        <f t="shared" si="16"/>
        <v/>
      </c>
      <c r="G376" t="str">
        <f>IF(F376="기사임",IFERROR(IF((VLOOKUP(CONCATENATE("http://skinnonews.com",A376),'기사 리스트'!C:E,3,FALSE))&gt;='7p(1)'!$F$17,"O",""),""),"")</f>
        <v/>
      </c>
      <c r="H376" t="str">
        <f>IFERROR(IF(VLOOKUP(CONCATENATE("http://skinnonews.com"&amp;A376),'기사 리스트'!C:D,2,FALSE)="yes","yes",""),"")</f>
        <v/>
      </c>
      <c r="I376" t="str">
        <f>IFERROR(IF(G376="O",B376/(EOMONTH('7p(1)'!$F$17,0)-(VLOOKUP(CONCATENATE("http://skinnonews.com",A376),'기사 리스트'!C:E,3,FALSE))+1),""),"")</f>
        <v/>
      </c>
      <c r="J376" t="str">
        <f>IFERROR(IF(G376="O",E376/(EOMONTH('7p(1)'!$F$17,0)-(VLOOKUP(CONCATENATE("http://skinnonews.com",A376),'기사 리스트'!C:E,3,FALSE))+1),""),"")</f>
        <v/>
      </c>
      <c r="K376" t="str">
        <f t="shared" si="17"/>
        <v/>
      </c>
      <c r="L376" t="str">
        <f t="shared" si="18"/>
        <v/>
      </c>
      <c r="N376" s="83" t="str">
        <f>IFERROR(VLOOKUP("http://skinnonews.com"&amp;A376,'기사 리스트'!C:E,3,FALSE),"")</f>
        <v/>
      </c>
      <c r="S376" t="str">
        <f>IFERROR(IF(G376="O",(INDEX('기사 리스트'!B:B,MATCH("http://skinnonews.com"&amp;A376,'기사 리스트'!C:C,0))),""),"")</f>
        <v/>
      </c>
    </row>
    <row r="377" spans="1:19">
      <c r="A377" s="18" t="s">
        <v>1644</v>
      </c>
      <c r="B377" s="18">
        <v>5</v>
      </c>
      <c r="C377" s="18">
        <v>1</v>
      </c>
      <c r="D377" s="28">
        <v>9.6</v>
      </c>
      <c r="E377" s="18">
        <v>0</v>
      </c>
      <c r="F377" t="str">
        <f t="shared" si="16"/>
        <v/>
      </c>
      <c r="G377" t="str">
        <f>IF(F377="기사임",IFERROR(IF((VLOOKUP(CONCATENATE("http://skinnonews.com",A377),'기사 리스트'!C:E,3,FALSE))&gt;='7p(1)'!$F$17,"O",""),""),"")</f>
        <v/>
      </c>
      <c r="H377" t="str">
        <f>IFERROR(IF(VLOOKUP(CONCATENATE("http://skinnonews.com"&amp;A377),'기사 리스트'!C:D,2,FALSE)="yes","yes",""),"")</f>
        <v/>
      </c>
      <c r="I377" t="str">
        <f>IFERROR(IF(G377="O",B377/(EOMONTH('7p(1)'!$F$17,0)-(VLOOKUP(CONCATENATE("http://skinnonews.com",A377),'기사 리스트'!C:E,3,FALSE))+1),""),"")</f>
        <v/>
      </c>
      <c r="J377" t="str">
        <f>IFERROR(IF(G377="O",E377/(EOMONTH('7p(1)'!$F$17,0)-(VLOOKUP(CONCATENATE("http://skinnonews.com",A377),'기사 리스트'!C:E,3,FALSE))+1),""),"")</f>
        <v/>
      </c>
      <c r="K377" t="str">
        <f t="shared" si="17"/>
        <v/>
      </c>
      <c r="L377" t="str">
        <f t="shared" si="18"/>
        <v/>
      </c>
      <c r="N377" s="83" t="str">
        <f>IFERROR(VLOOKUP("http://skinnonews.com"&amp;A377,'기사 리스트'!C:E,3,FALSE),"")</f>
        <v/>
      </c>
      <c r="S377" t="str">
        <f>IFERROR(IF(G377="O",(INDEX('기사 리스트'!B:B,MATCH("http://skinnonews.com"&amp;A377,'기사 리스트'!C:C,0))),""),"")</f>
        <v/>
      </c>
    </row>
    <row r="378" spans="1:19">
      <c r="A378" s="18" t="s">
        <v>1645</v>
      </c>
      <c r="B378" s="18">
        <v>5</v>
      </c>
      <c r="C378" s="18">
        <v>4</v>
      </c>
      <c r="D378" s="28">
        <v>17</v>
      </c>
      <c r="E378" s="18">
        <v>4</v>
      </c>
      <c r="F378" t="str">
        <f t="shared" si="16"/>
        <v/>
      </c>
      <c r="G378" t="str">
        <f>IF(F378="기사임",IFERROR(IF((VLOOKUP(CONCATENATE("http://skinnonews.com",A378),'기사 리스트'!C:E,3,FALSE))&gt;='7p(1)'!$F$17,"O",""),""),"")</f>
        <v/>
      </c>
      <c r="H378" t="str">
        <f>IFERROR(IF(VLOOKUP(CONCATENATE("http://skinnonews.com"&amp;A378),'기사 리스트'!C:D,2,FALSE)="yes","yes",""),"")</f>
        <v/>
      </c>
      <c r="I378" t="str">
        <f>IFERROR(IF(G378="O",B378/(EOMONTH('7p(1)'!$F$17,0)-(VLOOKUP(CONCATENATE("http://skinnonews.com",A378),'기사 리스트'!C:E,3,FALSE))+1),""),"")</f>
        <v/>
      </c>
      <c r="J378" t="str">
        <f>IFERROR(IF(G378="O",E378/(EOMONTH('7p(1)'!$F$17,0)-(VLOOKUP(CONCATENATE("http://skinnonews.com",A378),'기사 리스트'!C:E,3,FALSE))+1),""),"")</f>
        <v/>
      </c>
      <c r="K378" t="str">
        <f t="shared" si="17"/>
        <v/>
      </c>
      <c r="L378" t="str">
        <f t="shared" si="18"/>
        <v/>
      </c>
      <c r="N378" s="83" t="str">
        <f>IFERROR(VLOOKUP("http://skinnonews.com"&amp;A378,'기사 리스트'!C:E,3,FALSE),"")</f>
        <v/>
      </c>
      <c r="S378" t="str">
        <f>IFERROR(IF(G378="O",(INDEX('기사 리스트'!B:B,MATCH("http://skinnonews.com"&amp;A378,'기사 리스트'!C:C,0))),""),"")</f>
        <v/>
      </c>
    </row>
    <row r="379" spans="1:19">
      <c r="A379" s="18" t="s">
        <v>787</v>
      </c>
      <c r="B379" s="18">
        <v>5</v>
      </c>
      <c r="C379" s="18">
        <v>4</v>
      </c>
      <c r="D379" s="28">
        <v>151.5</v>
      </c>
      <c r="E379" s="18">
        <v>2</v>
      </c>
      <c r="F379" t="str">
        <f t="shared" si="16"/>
        <v>기사임</v>
      </c>
      <c r="G379" t="str">
        <f>IF(F379="기사임",IFERROR(IF((VLOOKUP(CONCATENATE("http://skinnonews.com",A379),'기사 리스트'!C:E,3,FALSE))&gt;='7p(1)'!$F$17,"O",""),""),"")</f>
        <v/>
      </c>
      <c r="H379" t="str">
        <f>IFERROR(IF(VLOOKUP(CONCATENATE("http://skinnonews.com"&amp;A379),'기사 리스트'!C:D,2,FALSE)="yes","yes",""),"")</f>
        <v/>
      </c>
      <c r="I379" t="str">
        <f>IFERROR(IF(G379="O",B379/(EOMONTH('7p(1)'!$F$17,0)-(VLOOKUP(CONCATENATE("http://skinnonews.com",A379),'기사 리스트'!C:E,3,FALSE))+1),""),"")</f>
        <v/>
      </c>
      <c r="J379" t="str">
        <f>IFERROR(IF(G379="O",E379/(EOMONTH('7p(1)'!$F$17,0)-(VLOOKUP(CONCATENATE("http://skinnonews.com",A379),'기사 리스트'!C:E,3,FALSE))+1),""),"")</f>
        <v/>
      </c>
      <c r="K379" t="str">
        <f t="shared" si="17"/>
        <v/>
      </c>
      <c r="L379" t="str">
        <f t="shared" si="18"/>
        <v/>
      </c>
      <c r="N379" s="83">
        <f>IFERROR(VLOOKUP("http://skinnonews.com"&amp;A379,'기사 리스트'!C:E,3,FALSE),"")</f>
        <v>44783</v>
      </c>
      <c r="S379" t="str">
        <f>IFERROR(IF(G379="O",(INDEX('기사 리스트'!B:B,MATCH("http://skinnonews.com"&amp;A379,'기사 리스트'!C:C,0))),""),"")</f>
        <v/>
      </c>
    </row>
    <row r="380" spans="1:19">
      <c r="A380" s="18" t="s">
        <v>625</v>
      </c>
      <c r="B380" s="18">
        <v>5</v>
      </c>
      <c r="C380" s="18">
        <v>5</v>
      </c>
      <c r="D380" s="28">
        <v>43</v>
      </c>
      <c r="E380" s="18">
        <v>4</v>
      </c>
      <c r="F380" t="str">
        <f t="shared" si="16"/>
        <v>기사임</v>
      </c>
      <c r="G380" t="str">
        <f>IF(F380="기사임",IFERROR(IF((VLOOKUP(CONCATENATE("http://skinnonews.com",A380),'기사 리스트'!C:E,3,FALSE))&gt;='7p(1)'!$F$17,"O",""),""),"")</f>
        <v/>
      </c>
      <c r="H380" t="str">
        <f>IFERROR(IF(VLOOKUP(CONCATENATE("http://skinnonews.com"&amp;A380),'기사 리스트'!C:D,2,FALSE)="yes","yes",""),"")</f>
        <v/>
      </c>
      <c r="I380" t="str">
        <f>IFERROR(IF(G380="O",B380/(EOMONTH('7p(1)'!$F$17,0)-(VLOOKUP(CONCATENATE("http://skinnonews.com",A380),'기사 리스트'!C:E,3,FALSE))+1),""),"")</f>
        <v/>
      </c>
      <c r="J380" t="str">
        <f>IFERROR(IF(G380="O",E380/(EOMONTH('7p(1)'!$F$17,0)-(VLOOKUP(CONCATENATE("http://skinnonews.com",A380),'기사 리스트'!C:E,3,FALSE))+1),""),"")</f>
        <v/>
      </c>
      <c r="K380" t="str">
        <f t="shared" si="17"/>
        <v/>
      </c>
      <c r="L380" t="str">
        <f t="shared" si="18"/>
        <v/>
      </c>
      <c r="N380" s="83">
        <f>IFERROR(VLOOKUP("http://skinnonews.com"&amp;A380,'기사 리스트'!C:E,3,FALSE),"")</f>
        <v>44840</v>
      </c>
      <c r="S380" t="str">
        <f>IFERROR(IF(G380="O",(INDEX('기사 리스트'!B:B,MATCH("http://skinnonews.com"&amp;A380,'기사 리스트'!C:C,0))),""),"")</f>
        <v/>
      </c>
    </row>
    <row r="381" spans="1:19">
      <c r="A381" s="18" t="s">
        <v>638</v>
      </c>
      <c r="B381" s="18">
        <v>5</v>
      </c>
      <c r="C381" s="18">
        <v>5</v>
      </c>
      <c r="D381" s="28">
        <v>16</v>
      </c>
      <c r="E381" s="18">
        <v>2</v>
      </c>
      <c r="F381" t="str">
        <f t="shared" si="16"/>
        <v>기사임</v>
      </c>
      <c r="G381" t="str">
        <f>IF(F381="기사임",IFERROR(IF((VLOOKUP(CONCATENATE("http://skinnonews.com",A381),'기사 리스트'!C:E,3,FALSE))&gt;='7p(1)'!$F$17,"O",""),""),"")</f>
        <v/>
      </c>
      <c r="H381" t="str">
        <f>IFERROR(IF(VLOOKUP(CONCATENATE("http://skinnonews.com"&amp;A381),'기사 리스트'!C:D,2,FALSE)="yes","yes",""),"")</f>
        <v/>
      </c>
      <c r="I381" t="str">
        <f>IFERROR(IF(G381="O",B381/(EOMONTH('7p(1)'!$F$17,0)-(VLOOKUP(CONCATENATE("http://skinnonews.com",A381),'기사 리스트'!C:E,3,FALSE))+1),""),"")</f>
        <v/>
      </c>
      <c r="J381" t="str">
        <f>IFERROR(IF(G381="O",E381/(EOMONTH('7p(1)'!$F$17,0)-(VLOOKUP(CONCATENATE("http://skinnonews.com",A381),'기사 리스트'!C:E,3,FALSE))+1),""),"")</f>
        <v/>
      </c>
      <c r="K381" t="str">
        <f t="shared" si="17"/>
        <v/>
      </c>
      <c r="L381" t="str">
        <f t="shared" si="18"/>
        <v/>
      </c>
      <c r="N381" s="83">
        <f>IFERROR(VLOOKUP("http://skinnonews.com"&amp;A381,'기사 리스트'!C:E,3,FALSE),"")</f>
        <v>44889</v>
      </c>
      <c r="S381" t="str">
        <f>IFERROR(IF(G381="O",(INDEX('기사 리스트'!B:B,MATCH("http://skinnonews.com"&amp;A381,'기사 리스트'!C:C,0))),""),"")</f>
        <v/>
      </c>
    </row>
    <row r="382" spans="1:19">
      <c r="A382" s="18" t="s">
        <v>683</v>
      </c>
      <c r="B382" s="18">
        <v>5</v>
      </c>
      <c r="C382" s="18">
        <v>3</v>
      </c>
      <c r="D382" s="28">
        <v>30.5</v>
      </c>
      <c r="E382" s="18">
        <v>0</v>
      </c>
      <c r="F382" t="str">
        <f t="shared" si="16"/>
        <v>기사임</v>
      </c>
      <c r="G382" t="str">
        <f>IF(F382="기사임",IFERROR(IF((VLOOKUP(CONCATENATE("http://skinnonews.com",A382),'기사 리스트'!C:E,3,FALSE))&gt;='7p(1)'!$F$17,"O",""),""),"")</f>
        <v/>
      </c>
      <c r="H382" t="str">
        <f>IFERROR(IF(VLOOKUP(CONCATENATE("http://skinnonews.com"&amp;A382),'기사 리스트'!C:D,2,FALSE)="yes","yes",""),"")</f>
        <v/>
      </c>
      <c r="I382" t="str">
        <f>IFERROR(IF(G382="O",B382/(EOMONTH('7p(1)'!$F$17,0)-(VLOOKUP(CONCATENATE("http://skinnonews.com",A382),'기사 리스트'!C:E,3,FALSE))+1),""),"")</f>
        <v/>
      </c>
      <c r="J382" t="str">
        <f>IFERROR(IF(G382="O",E382/(EOMONTH('7p(1)'!$F$17,0)-(VLOOKUP(CONCATENATE("http://skinnonews.com",A382),'기사 리스트'!C:E,3,FALSE))+1),""),"")</f>
        <v/>
      </c>
      <c r="K382" t="str">
        <f t="shared" si="17"/>
        <v/>
      </c>
      <c r="L382" t="str">
        <f t="shared" si="18"/>
        <v/>
      </c>
      <c r="N382" s="83" t="str">
        <f>IFERROR(VLOOKUP("http://skinnonews.com"&amp;A382,'기사 리스트'!C:E,3,FALSE),"")</f>
        <v/>
      </c>
      <c r="S382" t="str">
        <f>IFERROR(IF(G382="O",(INDEX('기사 리스트'!B:B,MATCH("http://skinnonews.com"&amp;A382,'기사 리스트'!C:C,0))),""),"")</f>
        <v/>
      </c>
    </row>
    <row r="383" spans="1:19">
      <c r="A383" s="18" t="s">
        <v>549</v>
      </c>
      <c r="B383" s="18">
        <v>5</v>
      </c>
      <c r="C383" s="18">
        <v>4</v>
      </c>
      <c r="D383" s="28">
        <v>88.5</v>
      </c>
      <c r="E383" s="18">
        <v>2</v>
      </c>
      <c r="F383" t="str">
        <f t="shared" si="16"/>
        <v>기사임</v>
      </c>
      <c r="G383" t="str">
        <f>IF(F383="기사임",IFERROR(IF((VLOOKUP(CONCATENATE("http://skinnonews.com",A383),'기사 리스트'!C:E,3,FALSE))&gt;='7p(1)'!$F$17,"O",""),""),"")</f>
        <v/>
      </c>
      <c r="H383" t="str">
        <f>IFERROR(IF(VLOOKUP(CONCATENATE("http://skinnonews.com"&amp;A383),'기사 리스트'!C:D,2,FALSE)="yes","yes",""),"")</f>
        <v/>
      </c>
      <c r="I383" t="str">
        <f>IFERROR(IF(G383="O",B383/(EOMONTH('7p(1)'!$F$17,0)-(VLOOKUP(CONCATENATE("http://skinnonews.com",A383),'기사 리스트'!C:E,3,FALSE))+1),""),"")</f>
        <v/>
      </c>
      <c r="J383" t="str">
        <f>IFERROR(IF(G383="O",E383/(EOMONTH('7p(1)'!$F$17,0)-(VLOOKUP(CONCATENATE("http://skinnonews.com",A383),'기사 리스트'!C:E,3,FALSE))+1),""),"")</f>
        <v/>
      </c>
      <c r="K383" t="str">
        <f t="shared" si="17"/>
        <v/>
      </c>
      <c r="L383" t="str">
        <f t="shared" si="18"/>
        <v/>
      </c>
      <c r="N383" s="83">
        <f>IFERROR(VLOOKUP("http://skinnonews.com"&amp;A383,'기사 리스트'!C:E,3,FALSE),"")</f>
        <v>44924</v>
      </c>
      <c r="S383" t="str">
        <f>IFERROR(IF(G383="O",(INDEX('기사 리스트'!B:B,MATCH("http://skinnonews.com"&amp;A383,'기사 리스트'!C:C,0))),""),"")</f>
        <v/>
      </c>
    </row>
    <row r="384" spans="1:19">
      <c r="A384" s="18" t="s">
        <v>604</v>
      </c>
      <c r="B384" s="18">
        <v>5</v>
      </c>
      <c r="C384" s="18">
        <v>5</v>
      </c>
      <c r="D384" s="28">
        <v>137.66666666666666</v>
      </c>
      <c r="E384" s="18">
        <v>2</v>
      </c>
      <c r="F384" t="str">
        <f t="shared" si="16"/>
        <v>기사임</v>
      </c>
      <c r="G384" t="str">
        <f>IF(F384="기사임",IFERROR(IF((VLOOKUP(CONCATENATE("http://skinnonews.com",A384),'기사 리스트'!C:E,3,FALSE))&gt;='7p(1)'!$F$17,"O",""),""),"")</f>
        <v/>
      </c>
      <c r="H384" t="str">
        <f>IFERROR(IF(VLOOKUP(CONCATENATE("http://skinnonews.com"&amp;A384),'기사 리스트'!C:D,2,FALSE)="yes","yes",""),"")</f>
        <v/>
      </c>
      <c r="I384" t="str">
        <f>IFERROR(IF(G384="O",B384/(EOMONTH('7p(1)'!$F$17,0)-(VLOOKUP(CONCATENATE("http://skinnonews.com",A384),'기사 리스트'!C:E,3,FALSE))+1),""),"")</f>
        <v/>
      </c>
      <c r="J384" t="str">
        <f>IFERROR(IF(G384="O",E384/(EOMONTH('7p(1)'!$F$17,0)-(VLOOKUP(CONCATENATE("http://skinnonews.com",A384),'기사 리스트'!C:E,3,FALSE))+1),""),"")</f>
        <v/>
      </c>
      <c r="K384" t="str">
        <f t="shared" si="17"/>
        <v/>
      </c>
      <c r="L384" t="str">
        <f t="shared" si="18"/>
        <v/>
      </c>
      <c r="N384" s="83">
        <f>IFERROR(VLOOKUP("http://skinnonews.com"&amp;A384,'기사 리스트'!C:E,3,FALSE),"")</f>
        <v>44931</v>
      </c>
      <c r="S384" t="str">
        <f>IFERROR(IF(G384="O",(INDEX('기사 리스트'!B:B,MATCH("http://skinnonews.com"&amp;A384,'기사 리스트'!C:C,0))),""),"")</f>
        <v/>
      </c>
    </row>
    <row r="385" spans="1:19">
      <c r="A385" s="18" t="s">
        <v>526</v>
      </c>
      <c r="B385" s="18">
        <v>5</v>
      </c>
      <c r="C385" s="18">
        <v>4</v>
      </c>
      <c r="D385" s="28">
        <v>619.75</v>
      </c>
      <c r="E385" s="18">
        <v>4</v>
      </c>
      <c r="F385" t="str">
        <f t="shared" si="16"/>
        <v>기사임</v>
      </c>
      <c r="G385" t="str">
        <f>IF(F385="기사임",IFERROR(IF((VLOOKUP(CONCATENATE("http://skinnonews.com",A385),'기사 리스트'!C:E,3,FALSE))&gt;='7p(1)'!$F$17,"O",""),""),"")</f>
        <v/>
      </c>
      <c r="H385" t="str">
        <f>IFERROR(IF(VLOOKUP(CONCATENATE("http://skinnonews.com"&amp;A385),'기사 리스트'!C:D,2,FALSE)="yes","yes",""),"")</f>
        <v/>
      </c>
      <c r="I385" t="str">
        <f>IFERROR(IF(G385="O",B385/(EOMONTH('7p(1)'!$F$17,0)-(VLOOKUP(CONCATENATE("http://skinnonews.com",A385),'기사 리스트'!C:E,3,FALSE))+1),""),"")</f>
        <v/>
      </c>
      <c r="J385" t="str">
        <f>IFERROR(IF(G385="O",E385/(EOMONTH('7p(1)'!$F$17,0)-(VLOOKUP(CONCATENATE("http://skinnonews.com",A385),'기사 리스트'!C:E,3,FALSE))+1),""),"")</f>
        <v/>
      </c>
      <c r="K385" t="str">
        <f t="shared" si="17"/>
        <v/>
      </c>
      <c r="L385" t="str">
        <f t="shared" si="18"/>
        <v/>
      </c>
      <c r="N385" s="83">
        <f>IFERROR(VLOOKUP("http://skinnonews.com"&amp;A385,'기사 리스트'!C:E,3,FALSE),"")</f>
        <v>44972</v>
      </c>
      <c r="S385" t="str">
        <f>IFERROR(IF(G385="O",(INDEX('기사 리스트'!B:B,MATCH("http://skinnonews.com"&amp;A385,'기사 리스트'!C:C,0))),""),"")</f>
        <v/>
      </c>
    </row>
    <row r="386" spans="1:19">
      <c r="A386" s="18" t="s">
        <v>1646</v>
      </c>
      <c r="B386" s="18">
        <v>5</v>
      </c>
      <c r="C386" s="18">
        <v>1</v>
      </c>
      <c r="D386" s="28">
        <v>213.4</v>
      </c>
      <c r="E386" s="18">
        <v>0</v>
      </c>
      <c r="F386" t="str">
        <f t="shared" ref="F386:F449" si="19">IF(AND(LEFT(A386,17)="/global/archives/",ISNUMBER(_xlfn.NUMBERVALUE(MID(A386,18,1))),ISERROR(FIND("ckattempt",A386)),ISERROR(FIND("preview",A386))),"기사임","")</f>
        <v/>
      </c>
      <c r="G386" t="str">
        <f>IF(F386="기사임",IFERROR(IF((VLOOKUP(CONCATENATE("http://skinnonews.com",A386),'기사 리스트'!C:E,3,FALSE))&gt;='7p(1)'!$F$17,"O",""),""),"")</f>
        <v/>
      </c>
      <c r="H386" t="str">
        <f>IFERROR(IF(VLOOKUP(CONCATENATE("http://skinnonews.com"&amp;A386),'기사 리스트'!C:D,2,FALSE)="yes","yes",""),"")</f>
        <v/>
      </c>
      <c r="I386" t="str">
        <f>IFERROR(IF(G386="O",B386/(EOMONTH('7p(1)'!$F$17,0)-(VLOOKUP(CONCATENATE("http://skinnonews.com",A386),'기사 리스트'!C:E,3,FALSE))+1),""),"")</f>
        <v/>
      </c>
      <c r="J386" t="str">
        <f>IFERROR(IF(G386="O",E386/(EOMONTH('7p(1)'!$F$17,0)-(VLOOKUP(CONCATENATE("http://skinnonews.com",A386),'기사 리스트'!C:E,3,FALSE))+1),""),"")</f>
        <v/>
      </c>
      <c r="K386" t="str">
        <f t="shared" si="17"/>
        <v/>
      </c>
      <c r="L386" t="str">
        <f t="shared" si="18"/>
        <v/>
      </c>
      <c r="N386" s="83" t="str">
        <f>IFERROR(VLOOKUP("http://skinnonews.com"&amp;A386,'기사 리스트'!C:E,3,FALSE),"")</f>
        <v/>
      </c>
      <c r="S386" t="str">
        <f>IFERROR(IF(G386="O",(INDEX('기사 리스트'!B:B,MATCH("http://skinnonews.com"&amp;A386,'기사 리스트'!C:C,0))),""),"")</f>
        <v/>
      </c>
    </row>
    <row r="387" spans="1:19">
      <c r="A387" s="18" t="s">
        <v>1647</v>
      </c>
      <c r="B387" s="18">
        <v>5</v>
      </c>
      <c r="C387" s="18">
        <v>1</v>
      </c>
      <c r="D387" s="28">
        <v>113.6</v>
      </c>
      <c r="E387" s="18">
        <v>1</v>
      </c>
      <c r="F387" t="str">
        <f t="shared" si="19"/>
        <v/>
      </c>
      <c r="G387" t="str">
        <f>IF(F387="기사임",IFERROR(IF((VLOOKUP(CONCATENATE("http://skinnonews.com",A387),'기사 리스트'!C:E,3,FALSE))&gt;='7p(1)'!$F$17,"O",""),""),"")</f>
        <v/>
      </c>
      <c r="H387" t="str">
        <f>IFERROR(IF(VLOOKUP(CONCATENATE("http://skinnonews.com"&amp;A387),'기사 리스트'!C:D,2,FALSE)="yes","yes",""),"")</f>
        <v/>
      </c>
      <c r="I387" t="str">
        <f>IFERROR(IF(G387="O",B387/(EOMONTH('7p(1)'!$F$17,0)-(VLOOKUP(CONCATENATE("http://skinnonews.com",A387),'기사 리스트'!C:E,3,FALSE))+1),""),"")</f>
        <v/>
      </c>
      <c r="J387" t="str">
        <f>IFERROR(IF(G387="O",E387/(EOMONTH('7p(1)'!$F$17,0)-(VLOOKUP(CONCATENATE("http://skinnonews.com",A387),'기사 리스트'!C:E,3,FALSE))+1),""),"")</f>
        <v/>
      </c>
      <c r="K387" t="str">
        <f t="shared" si="17"/>
        <v/>
      </c>
      <c r="L387" t="str">
        <f t="shared" si="18"/>
        <v/>
      </c>
      <c r="N387" s="83" t="str">
        <f>IFERROR(VLOOKUP("http://skinnonews.com"&amp;A387,'기사 리스트'!C:E,3,FALSE),"")</f>
        <v/>
      </c>
      <c r="S387" t="str">
        <f>IFERROR(IF(G387="O",(INDEX('기사 리스트'!B:B,MATCH("http://skinnonews.com"&amp;A387,'기사 리스트'!C:C,0))),""),"")</f>
        <v/>
      </c>
    </row>
    <row r="388" spans="1:19">
      <c r="A388" s="18" t="s">
        <v>1648</v>
      </c>
      <c r="B388" s="18">
        <v>5</v>
      </c>
      <c r="C388" s="18">
        <v>5</v>
      </c>
      <c r="D388" s="28">
        <v>0</v>
      </c>
      <c r="E388" s="18">
        <v>5</v>
      </c>
      <c r="F388" t="str">
        <f t="shared" si="19"/>
        <v/>
      </c>
      <c r="G388" t="str">
        <f>IF(F388="기사임",IFERROR(IF((VLOOKUP(CONCATENATE("http://skinnonews.com",A388),'기사 리스트'!C:E,3,FALSE))&gt;='7p(1)'!$F$17,"O",""),""),"")</f>
        <v/>
      </c>
      <c r="H388" t="str">
        <f>IFERROR(IF(VLOOKUP(CONCATENATE("http://skinnonews.com"&amp;A388),'기사 리스트'!C:D,2,FALSE)="yes","yes",""),"")</f>
        <v/>
      </c>
      <c r="I388" t="str">
        <f>IFERROR(IF(G388="O",B388/(EOMONTH('7p(1)'!$F$17,0)-(VLOOKUP(CONCATENATE("http://skinnonews.com",A388),'기사 리스트'!C:E,3,FALSE))+1),""),"")</f>
        <v/>
      </c>
      <c r="J388" t="str">
        <f>IFERROR(IF(G388="O",E388/(EOMONTH('7p(1)'!$F$17,0)-(VLOOKUP(CONCATENATE("http://skinnonews.com",A388),'기사 리스트'!C:E,3,FALSE))+1),""),"")</f>
        <v/>
      </c>
      <c r="K388" t="str">
        <f t="shared" si="17"/>
        <v/>
      </c>
      <c r="L388" t="str">
        <f t="shared" si="18"/>
        <v/>
      </c>
      <c r="N388" s="83" t="str">
        <f>IFERROR(VLOOKUP("http://skinnonews.com"&amp;A388,'기사 리스트'!C:E,3,FALSE),"")</f>
        <v/>
      </c>
      <c r="S388" t="str">
        <f>IFERROR(IF(G388="O",(INDEX('기사 리스트'!B:B,MATCH("http://skinnonews.com"&amp;A388,'기사 리스트'!C:C,0))),""),"")</f>
        <v/>
      </c>
    </row>
    <row r="389" spans="1:19">
      <c r="A389" s="18" t="s">
        <v>1649</v>
      </c>
      <c r="B389" s="18">
        <v>5</v>
      </c>
      <c r="C389" s="18">
        <v>1</v>
      </c>
      <c r="D389" s="28">
        <v>470.8</v>
      </c>
      <c r="E389" s="18">
        <v>0</v>
      </c>
      <c r="F389" t="str">
        <f t="shared" si="19"/>
        <v/>
      </c>
      <c r="G389" t="str">
        <f>IF(F389="기사임",IFERROR(IF((VLOOKUP(CONCATENATE("http://skinnonews.com",A389),'기사 리스트'!C:E,3,FALSE))&gt;='7p(1)'!$F$17,"O",""),""),"")</f>
        <v/>
      </c>
      <c r="H389" t="str">
        <f>IFERROR(IF(VLOOKUP(CONCATENATE("http://skinnonews.com"&amp;A389),'기사 리스트'!C:D,2,FALSE)="yes","yes",""),"")</f>
        <v/>
      </c>
      <c r="I389" t="str">
        <f>IFERROR(IF(G389="O",B389/(EOMONTH('7p(1)'!$F$17,0)-(VLOOKUP(CONCATENATE("http://skinnonews.com",A389),'기사 리스트'!C:E,3,FALSE))+1),""),"")</f>
        <v/>
      </c>
      <c r="J389" t="str">
        <f>IFERROR(IF(G389="O",E389/(EOMONTH('7p(1)'!$F$17,0)-(VLOOKUP(CONCATENATE("http://skinnonews.com",A389),'기사 리스트'!C:E,3,FALSE))+1),""),"")</f>
        <v/>
      </c>
      <c r="K389" t="str">
        <f t="shared" si="17"/>
        <v/>
      </c>
      <c r="L389" t="str">
        <f t="shared" si="18"/>
        <v/>
      </c>
      <c r="N389" s="83" t="str">
        <f>IFERROR(VLOOKUP("http://skinnonews.com"&amp;A389,'기사 리스트'!C:E,3,FALSE),"")</f>
        <v/>
      </c>
      <c r="S389" t="str">
        <f>IFERROR(IF(G389="O",(INDEX('기사 리스트'!B:B,MATCH("http://skinnonews.com"&amp;A389,'기사 리스트'!C:C,0))),""),"")</f>
        <v/>
      </c>
    </row>
    <row r="390" spans="1:19">
      <c r="A390" s="18" t="s">
        <v>1650</v>
      </c>
      <c r="B390" s="18">
        <v>5</v>
      </c>
      <c r="C390" s="18">
        <v>1</v>
      </c>
      <c r="D390" s="28">
        <v>144.6</v>
      </c>
      <c r="E390" s="18">
        <v>0</v>
      </c>
      <c r="F390" t="str">
        <f t="shared" si="19"/>
        <v/>
      </c>
      <c r="G390" t="str">
        <f>IF(F390="기사임",IFERROR(IF((VLOOKUP(CONCATENATE("http://skinnonews.com",A390),'기사 리스트'!C:E,3,FALSE))&gt;='7p(1)'!$F$17,"O",""),""),"")</f>
        <v/>
      </c>
      <c r="H390" t="str">
        <f>IFERROR(IF(VLOOKUP(CONCATENATE("http://skinnonews.com"&amp;A390),'기사 리스트'!C:D,2,FALSE)="yes","yes",""),"")</f>
        <v/>
      </c>
      <c r="I390" t="str">
        <f>IFERROR(IF(G390="O",B390/(EOMONTH('7p(1)'!$F$17,0)-(VLOOKUP(CONCATENATE("http://skinnonews.com",A390),'기사 리스트'!C:E,3,FALSE))+1),""),"")</f>
        <v/>
      </c>
      <c r="J390" t="str">
        <f>IFERROR(IF(G390="O",E390/(EOMONTH('7p(1)'!$F$17,0)-(VLOOKUP(CONCATENATE("http://skinnonews.com",A390),'기사 리스트'!C:E,3,FALSE))+1),""),"")</f>
        <v/>
      </c>
      <c r="K390" t="str">
        <f t="shared" ref="K390:K453" si="20">IFERROR(_xlfn.RANK.EQ(I390,I:I,0),"")</f>
        <v/>
      </c>
      <c r="L390" t="str">
        <f t="shared" ref="L390:L453" si="21">IFERROR(_xlfn.RANK.EQ(J390,J:J,0),"")</f>
        <v/>
      </c>
      <c r="N390" s="83" t="str">
        <f>IFERROR(VLOOKUP("http://skinnonews.com"&amp;A390,'기사 리스트'!C:E,3,FALSE),"")</f>
        <v/>
      </c>
      <c r="S390" t="str">
        <f>IFERROR(IF(G390="O",(INDEX('기사 리스트'!B:B,MATCH("http://skinnonews.com"&amp;A390,'기사 리스트'!C:C,0))),""),"")</f>
        <v/>
      </c>
    </row>
    <row r="391" spans="1:19">
      <c r="A391" s="18" t="s">
        <v>675</v>
      </c>
      <c r="B391" s="18">
        <v>5</v>
      </c>
      <c r="C391" s="18">
        <v>4</v>
      </c>
      <c r="D391" s="28">
        <v>74</v>
      </c>
      <c r="E391" s="18">
        <v>4</v>
      </c>
      <c r="F391" t="str">
        <f t="shared" si="19"/>
        <v>기사임</v>
      </c>
      <c r="G391" t="str">
        <f>IF(F391="기사임",IFERROR(IF((VLOOKUP(CONCATENATE("http://skinnonews.com",A391),'기사 리스트'!C:E,3,FALSE))&gt;='7p(1)'!$F$17,"O",""),""),"")</f>
        <v/>
      </c>
      <c r="H391" t="str">
        <f>IFERROR(IF(VLOOKUP(CONCATENATE("http://skinnonews.com"&amp;A391),'기사 리스트'!C:D,2,FALSE)="yes","yes",""),"")</f>
        <v/>
      </c>
      <c r="I391" t="str">
        <f>IFERROR(IF(G391="O",B391/(EOMONTH('7p(1)'!$F$17,0)-(VLOOKUP(CONCATENATE("http://skinnonews.com",A391),'기사 리스트'!C:E,3,FALSE))+1),""),"")</f>
        <v/>
      </c>
      <c r="J391" t="str">
        <f>IFERROR(IF(G391="O",E391/(EOMONTH('7p(1)'!$F$17,0)-(VLOOKUP(CONCATENATE("http://skinnonews.com",A391),'기사 리스트'!C:E,3,FALSE))+1),""),"")</f>
        <v/>
      </c>
      <c r="K391" t="str">
        <f t="shared" si="20"/>
        <v/>
      </c>
      <c r="L391" t="str">
        <f t="shared" si="21"/>
        <v/>
      </c>
      <c r="N391" s="83" t="str">
        <f>IFERROR(VLOOKUP("http://skinnonews.com"&amp;A391,'기사 리스트'!C:E,3,FALSE),"")</f>
        <v/>
      </c>
      <c r="S391" t="str">
        <f>IFERROR(IF(G391="O",(INDEX('기사 리스트'!B:B,MATCH("http://skinnonews.com"&amp;A391,'기사 리스트'!C:C,0))),""),"")</f>
        <v/>
      </c>
    </row>
    <row r="392" spans="1:19">
      <c r="A392" s="18" t="s">
        <v>1651</v>
      </c>
      <c r="B392" s="18">
        <v>5</v>
      </c>
      <c r="C392" s="18">
        <v>3</v>
      </c>
      <c r="D392" s="28">
        <v>56</v>
      </c>
      <c r="E392" s="18">
        <v>1</v>
      </c>
      <c r="F392" t="str">
        <f t="shared" si="19"/>
        <v>기사임</v>
      </c>
      <c r="G392" t="str">
        <f>IF(F392="기사임",IFERROR(IF((VLOOKUP(CONCATENATE("http://skinnonews.com",A392),'기사 리스트'!C:E,3,FALSE))&gt;='7p(1)'!$F$17,"O",""),""),"")</f>
        <v/>
      </c>
      <c r="H392" t="str">
        <f>IFERROR(IF(VLOOKUP(CONCATENATE("http://skinnonews.com"&amp;A392),'기사 리스트'!C:D,2,FALSE)="yes","yes",""),"")</f>
        <v/>
      </c>
      <c r="I392" t="str">
        <f>IFERROR(IF(G392="O",B392/(EOMONTH('7p(1)'!$F$17,0)-(VLOOKUP(CONCATENATE("http://skinnonews.com",A392),'기사 리스트'!C:E,3,FALSE))+1),""),"")</f>
        <v/>
      </c>
      <c r="J392" t="str">
        <f>IFERROR(IF(G392="O",E392/(EOMONTH('7p(1)'!$F$17,0)-(VLOOKUP(CONCATENATE("http://skinnonews.com",A392),'기사 리스트'!C:E,3,FALSE))+1),""),"")</f>
        <v/>
      </c>
      <c r="K392" t="str">
        <f t="shared" si="20"/>
        <v/>
      </c>
      <c r="L392" t="str">
        <f t="shared" si="21"/>
        <v/>
      </c>
      <c r="N392" s="83" t="str">
        <f>IFERROR(VLOOKUP("http://skinnonews.com"&amp;A392,'기사 리스트'!C:E,3,FALSE),"")</f>
        <v/>
      </c>
      <c r="S392" t="str">
        <f>IFERROR(IF(G392="O",(INDEX('기사 리스트'!B:B,MATCH("http://skinnonews.com"&amp;A392,'기사 리스트'!C:C,0))),""),"")</f>
        <v/>
      </c>
    </row>
    <row r="393" spans="1:19">
      <c r="A393" s="18" t="s">
        <v>1480</v>
      </c>
      <c r="B393" s="18">
        <v>5</v>
      </c>
      <c r="C393" s="18">
        <v>4</v>
      </c>
      <c r="D393" s="28">
        <v>1721</v>
      </c>
      <c r="E393" s="18">
        <v>4</v>
      </c>
      <c r="F393" t="str">
        <f t="shared" si="19"/>
        <v>기사임</v>
      </c>
      <c r="G393" t="str">
        <f>IF(F393="기사임",IFERROR(IF((VLOOKUP(CONCATENATE("http://skinnonews.com",A393),'기사 리스트'!C:E,3,FALSE))&gt;='7p(1)'!$F$17,"O",""),""),"")</f>
        <v/>
      </c>
      <c r="H393" t="str">
        <f>IFERROR(IF(VLOOKUP(CONCATENATE("http://skinnonews.com"&amp;A393),'기사 리스트'!C:D,2,FALSE)="yes","yes",""),"")</f>
        <v/>
      </c>
      <c r="I393" t="str">
        <f>IFERROR(IF(G393="O",B393/(EOMONTH('7p(1)'!$F$17,0)-(VLOOKUP(CONCATENATE("http://skinnonews.com",A393),'기사 리스트'!C:E,3,FALSE))+1),""),"")</f>
        <v/>
      </c>
      <c r="J393" t="str">
        <f>IFERROR(IF(G393="O",E393/(EOMONTH('7p(1)'!$F$17,0)-(VLOOKUP(CONCATENATE("http://skinnonews.com",A393),'기사 리스트'!C:E,3,FALSE))+1),""),"")</f>
        <v/>
      </c>
      <c r="K393" t="str">
        <f t="shared" si="20"/>
        <v/>
      </c>
      <c r="L393" t="str">
        <f t="shared" si="21"/>
        <v/>
      </c>
      <c r="N393" s="83" t="str">
        <f>IFERROR(VLOOKUP("http://skinnonews.com"&amp;A393,'기사 리스트'!C:E,3,FALSE),"")</f>
        <v/>
      </c>
      <c r="S393" t="str">
        <f>IFERROR(IF(G393="O",(INDEX('기사 리스트'!B:B,MATCH("http://skinnonews.com"&amp;A393,'기사 리스트'!C:C,0))),""),"")</f>
        <v/>
      </c>
    </row>
    <row r="394" spans="1:19">
      <c r="A394" s="18" t="s">
        <v>686</v>
      </c>
      <c r="B394" s="18">
        <v>5</v>
      </c>
      <c r="C394" s="18">
        <v>5</v>
      </c>
      <c r="D394" s="28">
        <v>0</v>
      </c>
      <c r="E394" s="18">
        <v>4</v>
      </c>
      <c r="F394" t="str">
        <f t="shared" si="19"/>
        <v>기사임</v>
      </c>
      <c r="G394" t="str">
        <f>IF(F394="기사임",IFERROR(IF((VLOOKUP(CONCATENATE("http://skinnonews.com",A394),'기사 리스트'!C:E,3,FALSE))&gt;='7p(1)'!$F$17,"O",""),""),"")</f>
        <v/>
      </c>
      <c r="H394" t="str">
        <f>IFERROR(IF(VLOOKUP(CONCATENATE("http://skinnonews.com"&amp;A394),'기사 리스트'!C:D,2,FALSE)="yes","yes",""),"")</f>
        <v/>
      </c>
      <c r="I394" t="str">
        <f>IFERROR(IF(G394="O",B394/(EOMONTH('7p(1)'!$F$17,0)-(VLOOKUP(CONCATENATE("http://skinnonews.com",A394),'기사 리스트'!C:E,3,FALSE))+1),""),"")</f>
        <v/>
      </c>
      <c r="J394" t="str">
        <f>IFERROR(IF(G394="O",E394/(EOMONTH('7p(1)'!$F$17,0)-(VLOOKUP(CONCATENATE("http://skinnonews.com",A394),'기사 리스트'!C:E,3,FALSE))+1),""),"")</f>
        <v/>
      </c>
      <c r="K394" t="str">
        <f t="shared" si="20"/>
        <v/>
      </c>
      <c r="L394" t="str">
        <f t="shared" si="21"/>
        <v/>
      </c>
      <c r="N394" s="83" t="str">
        <f>IFERROR(VLOOKUP("http://skinnonews.com"&amp;A394,'기사 리스트'!C:E,3,FALSE),"")</f>
        <v/>
      </c>
      <c r="S394" t="str">
        <f>IFERROR(IF(G394="O",(INDEX('기사 리스트'!B:B,MATCH("http://skinnonews.com"&amp;A394,'기사 리스트'!C:C,0))),""),"")</f>
        <v/>
      </c>
    </row>
    <row r="395" spans="1:19">
      <c r="A395" s="18" t="s">
        <v>660</v>
      </c>
      <c r="B395" s="18">
        <v>5</v>
      </c>
      <c r="C395" s="18">
        <v>5</v>
      </c>
      <c r="D395" s="28">
        <v>29</v>
      </c>
      <c r="E395" s="18">
        <v>2</v>
      </c>
      <c r="F395" t="str">
        <f t="shared" si="19"/>
        <v>기사임</v>
      </c>
      <c r="G395" t="str">
        <f>IF(F395="기사임",IFERROR(IF((VLOOKUP(CONCATENATE("http://skinnonews.com",A395),'기사 리스트'!C:E,3,FALSE))&gt;='7p(1)'!$F$17,"O",""),""),"")</f>
        <v/>
      </c>
      <c r="H395" t="str">
        <f>IFERROR(IF(VLOOKUP(CONCATENATE("http://skinnonews.com"&amp;A395),'기사 리스트'!C:D,2,FALSE)="yes","yes",""),"")</f>
        <v/>
      </c>
      <c r="I395" t="str">
        <f>IFERROR(IF(G395="O",B395/(EOMONTH('7p(1)'!$F$17,0)-(VLOOKUP(CONCATENATE("http://skinnonews.com",A395),'기사 리스트'!C:E,3,FALSE))+1),""),"")</f>
        <v/>
      </c>
      <c r="J395" t="str">
        <f>IFERROR(IF(G395="O",E395/(EOMONTH('7p(1)'!$F$17,0)-(VLOOKUP(CONCATENATE("http://skinnonews.com",A395),'기사 리스트'!C:E,3,FALSE))+1),""),"")</f>
        <v/>
      </c>
      <c r="K395" t="str">
        <f t="shared" si="20"/>
        <v/>
      </c>
      <c r="L395" t="str">
        <f t="shared" si="21"/>
        <v/>
      </c>
      <c r="N395" s="83" t="str">
        <f>IFERROR(VLOOKUP("http://skinnonews.com"&amp;A395,'기사 리스트'!C:E,3,FALSE),"")</f>
        <v/>
      </c>
      <c r="S395" t="str">
        <f>IFERROR(IF(G395="O",(INDEX('기사 리스트'!B:B,MATCH("http://skinnonews.com"&amp;A395,'기사 리스트'!C:C,0))),""),"")</f>
        <v/>
      </c>
    </row>
    <row r="396" spans="1:19">
      <c r="A396" s="18" t="s">
        <v>751</v>
      </c>
      <c r="B396" s="18">
        <v>5</v>
      </c>
      <c r="C396" s="18">
        <v>5</v>
      </c>
      <c r="D396" s="28">
        <v>0</v>
      </c>
      <c r="E396" s="18">
        <v>5</v>
      </c>
      <c r="F396" t="str">
        <f t="shared" si="19"/>
        <v>기사임</v>
      </c>
      <c r="G396" t="str">
        <f>IF(F396="기사임",IFERROR(IF((VLOOKUP(CONCATENATE("http://skinnonews.com",A396),'기사 리스트'!C:E,3,FALSE))&gt;='7p(1)'!$F$17,"O",""),""),"")</f>
        <v/>
      </c>
      <c r="H396" t="str">
        <f>IFERROR(IF(VLOOKUP(CONCATENATE("http://skinnonews.com"&amp;A396),'기사 리스트'!C:D,2,FALSE)="yes","yes",""),"")</f>
        <v/>
      </c>
      <c r="I396" t="str">
        <f>IFERROR(IF(G396="O",B396/(EOMONTH('7p(1)'!$F$17,0)-(VLOOKUP(CONCATENATE("http://skinnonews.com",A396),'기사 리스트'!C:E,3,FALSE))+1),""),"")</f>
        <v/>
      </c>
      <c r="J396" t="str">
        <f>IFERROR(IF(G396="O",E396/(EOMONTH('7p(1)'!$F$17,0)-(VLOOKUP(CONCATENATE("http://skinnonews.com",A396),'기사 리스트'!C:E,3,FALSE))+1),""),"")</f>
        <v/>
      </c>
      <c r="K396" t="str">
        <f t="shared" si="20"/>
        <v/>
      </c>
      <c r="L396" t="str">
        <f t="shared" si="21"/>
        <v/>
      </c>
      <c r="N396" s="83" t="str">
        <f>IFERROR(VLOOKUP("http://skinnonews.com"&amp;A396,'기사 리스트'!C:E,3,FALSE),"")</f>
        <v/>
      </c>
      <c r="S396" t="str">
        <f>IFERROR(IF(G396="O",(INDEX('기사 리스트'!B:B,MATCH("http://skinnonews.com"&amp;A396,'기사 리스트'!C:C,0))),""),"")</f>
        <v/>
      </c>
    </row>
    <row r="397" spans="1:19">
      <c r="A397" s="18" t="s">
        <v>700</v>
      </c>
      <c r="B397" s="18">
        <v>5</v>
      </c>
      <c r="C397" s="18">
        <v>5</v>
      </c>
      <c r="D397" s="28">
        <v>0</v>
      </c>
      <c r="E397" s="18">
        <v>5</v>
      </c>
      <c r="F397" t="str">
        <f t="shared" si="19"/>
        <v>기사임</v>
      </c>
      <c r="G397" t="str">
        <f>IF(F397="기사임",IFERROR(IF((VLOOKUP(CONCATENATE("http://skinnonews.com",A397),'기사 리스트'!C:E,3,FALSE))&gt;='7p(1)'!$F$17,"O",""),""),"")</f>
        <v/>
      </c>
      <c r="H397" t="str">
        <f>IFERROR(IF(VLOOKUP(CONCATENATE("http://skinnonews.com"&amp;A397),'기사 리스트'!C:D,2,FALSE)="yes","yes",""),"")</f>
        <v/>
      </c>
      <c r="I397" t="str">
        <f>IFERROR(IF(G397="O",B397/(EOMONTH('7p(1)'!$F$17,0)-(VLOOKUP(CONCATENATE("http://skinnonews.com",A397),'기사 리스트'!C:E,3,FALSE))+1),""),"")</f>
        <v/>
      </c>
      <c r="J397" t="str">
        <f>IFERROR(IF(G397="O",E397/(EOMONTH('7p(1)'!$F$17,0)-(VLOOKUP(CONCATENATE("http://skinnonews.com",A397),'기사 리스트'!C:E,3,FALSE))+1),""),"")</f>
        <v/>
      </c>
      <c r="K397" t="str">
        <f t="shared" si="20"/>
        <v/>
      </c>
      <c r="L397" t="str">
        <f t="shared" si="21"/>
        <v/>
      </c>
      <c r="N397" s="83" t="str">
        <f>IFERROR(VLOOKUP("http://skinnonews.com"&amp;A397,'기사 리스트'!C:E,3,FALSE),"")</f>
        <v/>
      </c>
      <c r="S397" t="str">
        <f>IFERROR(IF(G397="O",(INDEX('기사 리스트'!B:B,MATCH("http://skinnonews.com"&amp;A397,'기사 리스트'!C:C,0))),""),"")</f>
        <v/>
      </c>
    </row>
    <row r="398" spans="1:19">
      <c r="A398" s="18" t="s">
        <v>634</v>
      </c>
      <c r="B398" s="18">
        <v>5</v>
      </c>
      <c r="C398" s="18">
        <v>4</v>
      </c>
      <c r="D398" s="28">
        <v>608</v>
      </c>
      <c r="E398" s="18">
        <v>4</v>
      </c>
      <c r="F398" t="str">
        <f t="shared" si="19"/>
        <v>기사임</v>
      </c>
      <c r="G398" t="str">
        <f>IF(F398="기사임",IFERROR(IF((VLOOKUP(CONCATENATE("http://skinnonews.com",A398),'기사 리스트'!C:E,3,FALSE))&gt;='7p(1)'!$F$17,"O",""),""),"")</f>
        <v/>
      </c>
      <c r="H398" t="str">
        <f>IFERROR(IF(VLOOKUP(CONCATENATE("http://skinnonews.com"&amp;A398),'기사 리스트'!C:D,2,FALSE)="yes","yes",""),"")</f>
        <v/>
      </c>
      <c r="I398" t="str">
        <f>IFERROR(IF(G398="O",B398/(EOMONTH('7p(1)'!$F$17,0)-(VLOOKUP(CONCATENATE("http://skinnonews.com",A398),'기사 리스트'!C:E,3,FALSE))+1),""),"")</f>
        <v/>
      </c>
      <c r="J398" t="str">
        <f>IFERROR(IF(G398="O",E398/(EOMONTH('7p(1)'!$F$17,0)-(VLOOKUP(CONCATENATE("http://skinnonews.com",A398),'기사 리스트'!C:E,3,FALSE))+1),""),"")</f>
        <v/>
      </c>
      <c r="K398" t="str">
        <f t="shared" si="20"/>
        <v/>
      </c>
      <c r="L398" t="str">
        <f t="shared" si="21"/>
        <v/>
      </c>
      <c r="N398" s="83" t="str">
        <f>IFERROR(VLOOKUP("http://skinnonews.com"&amp;A398,'기사 리스트'!C:E,3,FALSE),"")</f>
        <v/>
      </c>
      <c r="S398" t="str">
        <f>IFERROR(IF(G398="O",(INDEX('기사 리스트'!B:B,MATCH("http://skinnonews.com"&amp;A398,'기사 리스트'!C:C,0))),""),"")</f>
        <v/>
      </c>
    </row>
    <row r="399" spans="1:19">
      <c r="A399" s="18" t="s">
        <v>664</v>
      </c>
      <c r="B399" s="18">
        <v>5</v>
      </c>
      <c r="C399" s="18">
        <v>5</v>
      </c>
      <c r="D399" s="28">
        <v>0</v>
      </c>
      <c r="E399" s="18">
        <v>4</v>
      </c>
      <c r="F399" t="str">
        <f t="shared" si="19"/>
        <v>기사임</v>
      </c>
      <c r="G399" t="str">
        <f>IF(F399="기사임",IFERROR(IF((VLOOKUP(CONCATENATE("http://skinnonews.com",A399),'기사 리스트'!C:E,3,FALSE))&gt;='7p(1)'!$F$17,"O",""),""),"")</f>
        <v/>
      </c>
      <c r="H399" t="str">
        <f>IFERROR(IF(VLOOKUP(CONCATENATE("http://skinnonews.com"&amp;A399),'기사 리스트'!C:D,2,FALSE)="yes","yes",""),"")</f>
        <v/>
      </c>
      <c r="I399" t="str">
        <f>IFERROR(IF(G399="O",B399/(EOMONTH('7p(1)'!$F$17,0)-(VLOOKUP(CONCATENATE("http://skinnonews.com",A399),'기사 리스트'!C:E,3,FALSE))+1),""),"")</f>
        <v/>
      </c>
      <c r="J399" t="str">
        <f>IFERROR(IF(G399="O",E399/(EOMONTH('7p(1)'!$F$17,0)-(VLOOKUP(CONCATENATE("http://skinnonews.com",A399),'기사 리스트'!C:E,3,FALSE))+1),""),"")</f>
        <v/>
      </c>
      <c r="K399" t="str">
        <f t="shared" si="20"/>
        <v/>
      </c>
      <c r="L399" t="str">
        <f t="shared" si="21"/>
        <v/>
      </c>
      <c r="N399" s="83">
        <f>IFERROR(VLOOKUP("http://skinnonews.com"&amp;A399,'기사 리스트'!C:E,3,FALSE),"")</f>
        <v>44322</v>
      </c>
      <c r="S399" t="str">
        <f>IFERROR(IF(G399="O",(INDEX('기사 리스트'!B:B,MATCH("http://skinnonews.com"&amp;A399,'기사 리스트'!C:C,0))),""),"")</f>
        <v/>
      </c>
    </row>
    <row r="400" spans="1:19">
      <c r="A400" s="18" t="s">
        <v>752</v>
      </c>
      <c r="B400" s="18">
        <v>5</v>
      </c>
      <c r="C400" s="18">
        <v>4</v>
      </c>
      <c r="D400" s="28">
        <v>373</v>
      </c>
      <c r="E400" s="18">
        <v>3</v>
      </c>
      <c r="F400" t="str">
        <f t="shared" si="19"/>
        <v>기사임</v>
      </c>
      <c r="G400" t="str">
        <f>IF(F400="기사임",IFERROR(IF((VLOOKUP(CONCATENATE("http://skinnonews.com",A400),'기사 리스트'!C:E,3,FALSE))&gt;='7p(1)'!$F$17,"O",""),""),"")</f>
        <v/>
      </c>
      <c r="H400" t="str">
        <f>IFERROR(IF(VLOOKUP(CONCATENATE("http://skinnonews.com"&amp;A400),'기사 리스트'!C:D,2,FALSE)="yes","yes",""),"")</f>
        <v/>
      </c>
      <c r="I400" t="str">
        <f>IFERROR(IF(G400="O",B400/(EOMONTH('7p(1)'!$F$17,0)-(VLOOKUP(CONCATENATE("http://skinnonews.com",A400),'기사 리스트'!C:E,3,FALSE))+1),""),"")</f>
        <v/>
      </c>
      <c r="J400" t="str">
        <f>IFERROR(IF(G400="O",E400/(EOMONTH('7p(1)'!$F$17,0)-(VLOOKUP(CONCATENATE("http://skinnonews.com",A400),'기사 리스트'!C:E,3,FALSE))+1),""),"")</f>
        <v/>
      </c>
      <c r="K400" t="str">
        <f t="shared" si="20"/>
        <v/>
      </c>
      <c r="L400" t="str">
        <f t="shared" si="21"/>
        <v/>
      </c>
      <c r="N400" s="83" t="str">
        <f>IFERROR(VLOOKUP("http://skinnonews.com"&amp;A400,'기사 리스트'!C:E,3,FALSE),"")</f>
        <v/>
      </c>
      <c r="S400" t="str">
        <f>IFERROR(IF(G400="O",(INDEX('기사 리스트'!B:B,MATCH("http://skinnonews.com"&amp;A400,'기사 리스트'!C:C,0))),""),"")</f>
        <v/>
      </c>
    </row>
    <row r="401" spans="1:19">
      <c r="A401" s="18" t="s">
        <v>651</v>
      </c>
      <c r="B401" s="18">
        <v>5</v>
      </c>
      <c r="C401" s="18">
        <v>4</v>
      </c>
      <c r="D401" s="28">
        <v>587.5</v>
      </c>
      <c r="E401" s="18">
        <v>3</v>
      </c>
      <c r="F401" t="str">
        <f t="shared" si="19"/>
        <v>기사임</v>
      </c>
      <c r="G401" t="str">
        <f>IF(F401="기사임",IFERROR(IF((VLOOKUP(CONCATENATE("http://skinnonews.com",A401),'기사 리스트'!C:E,3,FALSE))&gt;='7p(1)'!$F$17,"O",""),""),"")</f>
        <v/>
      </c>
      <c r="H401" t="str">
        <f>IFERROR(IF(VLOOKUP(CONCATENATE("http://skinnonews.com"&amp;A401),'기사 리스트'!C:D,2,FALSE)="yes","yes",""),"")</f>
        <v/>
      </c>
      <c r="I401" t="str">
        <f>IFERROR(IF(G401="O",B401/(EOMONTH('7p(1)'!$F$17,0)-(VLOOKUP(CONCATENATE("http://skinnonews.com",A401),'기사 리스트'!C:E,3,FALSE))+1),""),"")</f>
        <v/>
      </c>
      <c r="J401" t="str">
        <f>IFERROR(IF(G401="O",E401/(EOMONTH('7p(1)'!$F$17,0)-(VLOOKUP(CONCATENATE("http://skinnonews.com",A401),'기사 리스트'!C:E,3,FALSE))+1),""),"")</f>
        <v/>
      </c>
      <c r="K401" t="str">
        <f t="shared" si="20"/>
        <v/>
      </c>
      <c r="L401" t="str">
        <f t="shared" si="21"/>
        <v/>
      </c>
      <c r="N401" s="83" t="str">
        <f>IFERROR(VLOOKUP("http://skinnonews.com"&amp;A401,'기사 리스트'!C:E,3,FALSE),"")</f>
        <v/>
      </c>
      <c r="S401" t="str">
        <f>IFERROR(IF(G401="O",(INDEX('기사 리스트'!B:B,MATCH("http://skinnonews.com"&amp;A401,'기사 리스트'!C:C,0))),""),"")</f>
        <v/>
      </c>
    </row>
    <row r="402" spans="1:19">
      <c r="A402" s="18" t="s">
        <v>1652</v>
      </c>
      <c r="B402" s="18">
        <v>5</v>
      </c>
      <c r="C402" s="18">
        <v>3</v>
      </c>
      <c r="D402" s="28">
        <v>277</v>
      </c>
      <c r="E402" s="18">
        <v>2</v>
      </c>
      <c r="F402" t="str">
        <f t="shared" si="19"/>
        <v>기사임</v>
      </c>
      <c r="G402" t="str">
        <f>IF(F402="기사임",IFERROR(IF((VLOOKUP(CONCATENATE("http://skinnonews.com",A402),'기사 리스트'!C:E,3,FALSE))&gt;='7p(1)'!$F$17,"O",""),""),"")</f>
        <v/>
      </c>
      <c r="H402" t="str">
        <f>IFERROR(IF(VLOOKUP(CONCATENATE("http://skinnonews.com"&amp;A402),'기사 리스트'!C:D,2,FALSE)="yes","yes",""),"")</f>
        <v/>
      </c>
      <c r="I402" t="str">
        <f>IFERROR(IF(G402="O",B402/(EOMONTH('7p(1)'!$F$17,0)-(VLOOKUP(CONCATENATE("http://skinnonews.com",A402),'기사 리스트'!C:E,3,FALSE))+1),""),"")</f>
        <v/>
      </c>
      <c r="J402" t="str">
        <f>IFERROR(IF(G402="O",E402/(EOMONTH('7p(1)'!$F$17,0)-(VLOOKUP(CONCATENATE("http://skinnonews.com",A402),'기사 리스트'!C:E,3,FALSE))+1),""),"")</f>
        <v/>
      </c>
      <c r="K402" t="str">
        <f t="shared" si="20"/>
        <v/>
      </c>
      <c r="L402" t="str">
        <f t="shared" si="21"/>
        <v/>
      </c>
      <c r="N402" s="83" t="str">
        <f>IFERROR(VLOOKUP("http://skinnonews.com"&amp;A402,'기사 리스트'!C:E,3,FALSE),"")</f>
        <v/>
      </c>
      <c r="S402" t="str">
        <f>IFERROR(IF(G402="O",(INDEX('기사 리스트'!B:B,MATCH("http://skinnonews.com"&amp;A402,'기사 리스트'!C:C,0))),""),"")</f>
        <v/>
      </c>
    </row>
    <row r="403" spans="1:19">
      <c r="A403" s="18" t="s">
        <v>827</v>
      </c>
      <c r="B403" s="18">
        <v>5</v>
      </c>
      <c r="C403" s="18">
        <v>4</v>
      </c>
      <c r="D403" s="28">
        <v>103.5</v>
      </c>
      <c r="E403" s="18">
        <v>3</v>
      </c>
      <c r="F403" t="str">
        <f t="shared" si="19"/>
        <v>기사임</v>
      </c>
      <c r="G403" t="str">
        <f>IF(F403="기사임",IFERROR(IF((VLOOKUP(CONCATENATE("http://skinnonews.com",A403),'기사 리스트'!C:E,3,FALSE))&gt;='7p(1)'!$F$17,"O",""),""),"")</f>
        <v/>
      </c>
      <c r="H403" t="str">
        <f>IFERROR(IF(VLOOKUP(CONCATENATE("http://skinnonews.com"&amp;A403),'기사 리스트'!C:D,2,FALSE)="yes","yes",""),"")</f>
        <v/>
      </c>
      <c r="I403" t="str">
        <f>IFERROR(IF(G403="O",B403/(EOMONTH('7p(1)'!$F$17,0)-(VLOOKUP(CONCATENATE("http://skinnonews.com",A403),'기사 리스트'!C:E,3,FALSE))+1),""),"")</f>
        <v/>
      </c>
      <c r="J403" t="str">
        <f>IFERROR(IF(G403="O",E403/(EOMONTH('7p(1)'!$F$17,0)-(VLOOKUP(CONCATENATE("http://skinnonews.com",A403),'기사 리스트'!C:E,3,FALSE))+1),""),"")</f>
        <v/>
      </c>
      <c r="K403" t="str">
        <f t="shared" si="20"/>
        <v/>
      </c>
      <c r="L403" t="str">
        <f t="shared" si="21"/>
        <v/>
      </c>
      <c r="N403" s="83" t="str">
        <f>IFERROR(VLOOKUP("http://skinnonews.com"&amp;A403,'기사 리스트'!C:E,3,FALSE),"")</f>
        <v/>
      </c>
      <c r="S403" t="str">
        <f>IFERROR(IF(G403="O",(INDEX('기사 리스트'!B:B,MATCH("http://skinnonews.com"&amp;A403,'기사 리스트'!C:C,0))),""),"")</f>
        <v/>
      </c>
    </row>
    <row r="404" spans="1:19">
      <c r="A404" s="18" t="s">
        <v>563</v>
      </c>
      <c r="B404" s="18">
        <v>5</v>
      </c>
      <c r="C404" s="18">
        <v>5</v>
      </c>
      <c r="D404" s="28">
        <v>442</v>
      </c>
      <c r="E404" s="18">
        <v>4</v>
      </c>
      <c r="F404" t="str">
        <f t="shared" si="19"/>
        <v>기사임</v>
      </c>
      <c r="G404" t="str">
        <f>IF(F404="기사임",IFERROR(IF((VLOOKUP(CONCATENATE("http://skinnonews.com",A404),'기사 리스트'!C:E,3,FALSE))&gt;='7p(1)'!$F$17,"O",""),""),"")</f>
        <v/>
      </c>
      <c r="H404" t="str">
        <f>IFERROR(IF(VLOOKUP(CONCATENATE("http://skinnonews.com"&amp;A404),'기사 리스트'!C:D,2,FALSE)="yes","yes",""),"")</f>
        <v/>
      </c>
      <c r="I404" t="str">
        <f>IFERROR(IF(G404="O",B404/(EOMONTH('7p(1)'!$F$17,0)-(VLOOKUP(CONCATENATE("http://skinnonews.com",A404),'기사 리스트'!C:E,3,FALSE))+1),""),"")</f>
        <v/>
      </c>
      <c r="J404" t="str">
        <f>IFERROR(IF(G404="O",E404/(EOMONTH('7p(1)'!$F$17,0)-(VLOOKUP(CONCATENATE("http://skinnonews.com",A404),'기사 리스트'!C:E,3,FALSE))+1),""),"")</f>
        <v/>
      </c>
      <c r="K404" t="str">
        <f t="shared" si="20"/>
        <v/>
      </c>
      <c r="L404" t="str">
        <f t="shared" si="21"/>
        <v/>
      </c>
      <c r="N404" s="83" t="str">
        <f>IFERROR(VLOOKUP("http://skinnonews.com"&amp;A404,'기사 리스트'!C:E,3,FALSE),"")</f>
        <v/>
      </c>
      <c r="S404" t="str">
        <f>IFERROR(IF(G404="O",(INDEX('기사 리스트'!B:B,MATCH("http://skinnonews.com"&amp;A404,'기사 리스트'!C:C,0))),""),"")</f>
        <v/>
      </c>
    </row>
    <row r="405" spans="1:19">
      <c r="A405" s="18" t="s">
        <v>1653</v>
      </c>
      <c r="B405" s="18">
        <v>5</v>
      </c>
      <c r="C405" s="18">
        <v>5</v>
      </c>
      <c r="D405" s="28">
        <v>73.5</v>
      </c>
      <c r="E405" s="18">
        <v>4</v>
      </c>
      <c r="F405" t="str">
        <f t="shared" si="19"/>
        <v>기사임</v>
      </c>
      <c r="G405" t="str">
        <f>IF(F405="기사임",IFERROR(IF((VLOOKUP(CONCATENATE("http://skinnonews.com",A405),'기사 리스트'!C:E,3,FALSE))&gt;='7p(1)'!$F$17,"O",""),""),"")</f>
        <v/>
      </c>
      <c r="H405" t="str">
        <f>IFERROR(IF(VLOOKUP(CONCATENATE("http://skinnonews.com"&amp;A405),'기사 리스트'!C:D,2,FALSE)="yes","yes",""),"")</f>
        <v/>
      </c>
      <c r="I405" t="str">
        <f>IFERROR(IF(G405="O",B405/(EOMONTH('7p(1)'!$F$17,0)-(VLOOKUP(CONCATENATE("http://skinnonews.com",A405),'기사 리스트'!C:E,3,FALSE))+1),""),"")</f>
        <v/>
      </c>
      <c r="J405" t="str">
        <f>IFERROR(IF(G405="O",E405/(EOMONTH('7p(1)'!$F$17,0)-(VLOOKUP(CONCATENATE("http://skinnonews.com",A405),'기사 리스트'!C:E,3,FALSE))+1),""),"")</f>
        <v/>
      </c>
      <c r="K405" t="str">
        <f t="shared" si="20"/>
        <v/>
      </c>
      <c r="L405" t="str">
        <f t="shared" si="21"/>
        <v/>
      </c>
      <c r="N405" s="83" t="str">
        <f>IFERROR(VLOOKUP("http://skinnonews.com"&amp;A405,'기사 리스트'!C:E,3,FALSE),"")</f>
        <v/>
      </c>
      <c r="S405" t="str">
        <f>IFERROR(IF(G405="O",(INDEX('기사 리스트'!B:B,MATCH("http://skinnonews.com"&amp;A405,'기사 리스트'!C:C,0))),""),"")</f>
        <v/>
      </c>
    </row>
    <row r="406" spans="1:19">
      <c r="A406" s="18" t="s">
        <v>644</v>
      </c>
      <c r="B406" s="18">
        <v>5</v>
      </c>
      <c r="C406" s="18">
        <v>5</v>
      </c>
      <c r="D406" s="28">
        <v>300</v>
      </c>
      <c r="E406" s="18">
        <v>4</v>
      </c>
      <c r="F406" t="str">
        <f t="shared" si="19"/>
        <v>기사임</v>
      </c>
      <c r="G406" t="str">
        <f>IF(F406="기사임",IFERROR(IF((VLOOKUP(CONCATENATE("http://skinnonews.com",A406),'기사 리스트'!C:E,3,FALSE))&gt;='7p(1)'!$F$17,"O",""),""),"")</f>
        <v/>
      </c>
      <c r="H406" t="str">
        <f>IFERROR(IF(VLOOKUP(CONCATENATE("http://skinnonews.com"&amp;A406),'기사 리스트'!C:D,2,FALSE)="yes","yes",""),"")</f>
        <v/>
      </c>
      <c r="I406" t="str">
        <f>IFERROR(IF(G406="O",B406/(EOMONTH('7p(1)'!$F$17,0)-(VLOOKUP(CONCATENATE("http://skinnonews.com",A406),'기사 리스트'!C:E,3,FALSE))+1),""),"")</f>
        <v/>
      </c>
      <c r="J406" t="str">
        <f>IFERROR(IF(G406="O",E406/(EOMONTH('7p(1)'!$F$17,0)-(VLOOKUP(CONCATENATE("http://skinnonews.com",A406),'기사 리스트'!C:E,3,FALSE))+1),""),"")</f>
        <v/>
      </c>
      <c r="K406" t="str">
        <f t="shared" si="20"/>
        <v/>
      </c>
      <c r="L406" t="str">
        <f t="shared" si="21"/>
        <v/>
      </c>
      <c r="N406" s="83" t="str">
        <f>IFERROR(VLOOKUP("http://skinnonews.com"&amp;A406,'기사 리스트'!C:E,3,FALSE),"")</f>
        <v/>
      </c>
      <c r="S406" t="str">
        <f>IFERROR(IF(G406="O",(INDEX('기사 리스트'!B:B,MATCH("http://skinnonews.com"&amp;A406,'기사 리스트'!C:C,0))),""),"")</f>
        <v/>
      </c>
    </row>
    <row r="407" spans="1:19">
      <c r="A407" s="18" t="s">
        <v>776</v>
      </c>
      <c r="B407" s="18">
        <v>5</v>
      </c>
      <c r="C407" s="18">
        <v>4</v>
      </c>
      <c r="D407" s="28">
        <v>21.333333333333332</v>
      </c>
      <c r="E407" s="18">
        <v>3</v>
      </c>
      <c r="F407" t="str">
        <f t="shared" si="19"/>
        <v>기사임</v>
      </c>
      <c r="G407" t="str">
        <f>IF(F407="기사임",IFERROR(IF((VLOOKUP(CONCATENATE("http://skinnonews.com",A407),'기사 리스트'!C:E,3,FALSE))&gt;='7p(1)'!$F$17,"O",""),""),"")</f>
        <v/>
      </c>
      <c r="H407" t="str">
        <f>IFERROR(IF(VLOOKUP(CONCATENATE("http://skinnonews.com"&amp;A407),'기사 리스트'!C:D,2,FALSE)="yes","yes",""),"")</f>
        <v/>
      </c>
      <c r="I407" t="str">
        <f>IFERROR(IF(G407="O",B407/(EOMONTH('7p(1)'!$F$17,0)-(VLOOKUP(CONCATENATE("http://skinnonews.com",A407),'기사 리스트'!C:E,3,FALSE))+1),""),"")</f>
        <v/>
      </c>
      <c r="J407" t="str">
        <f>IFERROR(IF(G407="O",E407/(EOMONTH('7p(1)'!$F$17,0)-(VLOOKUP(CONCATENATE("http://skinnonews.com",A407),'기사 리스트'!C:E,3,FALSE))+1),""),"")</f>
        <v/>
      </c>
      <c r="K407" t="str">
        <f t="shared" si="20"/>
        <v/>
      </c>
      <c r="L407" t="str">
        <f t="shared" si="21"/>
        <v/>
      </c>
      <c r="N407" s="83" t="str">
        <f>IFERROR(VLOOKUP("http://skinnonews.com"&amp;A407,'기사 리스트'!C:E,3,FALSE),"")</f>
        <v/>
      </c>
      <c r="S407" t="str">
        <f>IFERROR(IF(G407="O",(INDEX('기사 리스트'!B:B,MATCH("http://skinnonews.com"&amp;A407,'기사 리스트'!C:C,0))),""),"")</f>
        <v/>
      </c>
    </row>
    <row r="408" spans="1:19">
      <c r="A408" s="18" t="s">
        <v>693</v>
      </c>
      <c r="B408" s="18">
        <v>5</v>
      </c>
      <c r="C408" s="18">
        <v>4</v>
      </c>
      <c r="D408" s="28">
        <v>505.33333333333331</v>
      </c>
      <c r="E408" s="18">
        <v>2</v>
      </c>
      <c r="F408" t="str">
        <f t="shared" si="19"/>
        <v>기사임</v>
      </c>
      <c r="G408" t="str">
        <f>IF(F408="기사임",IFERROR(IF((VLOOKUP(CONCATENATE("http://skinnonews.com",A408),'기사 리스트'!C:E,3,FALSE))&gt;='7p(1)'!$F$17,"O",""),""),"")</f>
        <v/>
      </c>
      <c r="H408" t="str">
        <f>IFERROR(IF(VLOOKUP(CONCATENATE("http://skinnonews.com"&amp;A408),'기사 리스트'!C:D,2,FALSE)="yes","yes",""),"")</f>
        <v/>
      </c>
      <c r="I408" t="str">
        <f>IFERROR(IF(G408="O",B408/(EOMONTH('7p(1)'!$F$17,0)-(VLOOKUP(CONCATENATE("http://skinnonews.com",A408),'기사 리스트'!C:E,3,FALSE))+1),""),"")</f>
        <v/>
      </c>
      <c r="J408" t="str">
        <f>IFERROR(IF(G408="O",E408/(EOMONTH('7p(1)'!$F$17,0)-(VLOOKUP(CONCATENATE("http://skinnonews.com",A408),'기사 리스트'!C:E,3,FALSE))+1),""),"")</f>
        <v/>
      </c>
      <c r="K408" t="str">
        <f t="shared" si="20"/>
        <v/>
      </c>
      <c r="L408" t="str">
        <f t="shared" si="21"/>
        <v/>
      </c>
      <c r="N408" s="83" t="str">
        <f>IFERROR(VLOOKUP("http://skinnonews.com"&amp;A408,'기사 리스트'!C:E,3,FALSE),"")</f>
        <v/>
      </c>
      <c r="S408" t="str">
        <f>IFERROR(IF(G408="O",(INDEX('기사 리스트'!B:B,MATCH("http://skinnonews.com"&amp;A408,'기사 리스트'!C:C,0))),""),"")</f>
        <v/>
      </c>
    </row>
    <row r="409" spans="1:19">
      <c r="A409" s="18" t="s">
        <v>694</v>
      </c>
      <c r="B409" s="18">
        <v>5</v>
      </c>
      <c r="C409" s="18">
        <v>5</v>
      </c>
      <c r="D409" s="28">
        <v>103</v>
      </c>
      <c r="E409" s="18">
        <v>3</v>
      </c>
      <c r="F409" t="str">
        <f t="shared" si="19"/>
        <v>기사임</v>
      </c>
      <c r="G409" t="str">
        <f>IF(F409="기사임",IFERROR(IF((VLOOKUP(CONCATENATE("http://skinnonews.com",A409),'기사 리스트'!C:E,3,FALSE))&gt;='7p(1)'!$F$17,"O",""),""),"")</f>
        <v/>
      </c>
      <c r="H409" t="str">
        <f>IFERROR(IF(VLOOKUP(CONCATENATE("http://skinnonews.com"&amp;A409),'기사 리스트'!C:D,2,FALSE)="yes","yes",""),"")</f>
        <v/>
      </c>
      <c r="I409" t="str">
        <f>IFERROR(IF(G409="O",B409/(EOMONTH('7p(1)'!$F$17,0)-(VLOOKUP(CONCATENATE("http://skinnonews.com",A409),'기사 리스트'!C:E,3,FALSE))+1),""),"")</f>
        <v/>
      </c>
      <c r="J409" t="str">
        <f>IFERROR(IF(G409="O",E409/(EOMONTH('7p(1)'!$F$17,0)-(VLOOKUP(CONCATENATE("http://skinnonews.com",A409),'기사 리스트'!C:E,3,FALSE))+1),""),"")</f>
        <v/>
      </c>
      <c r="K409" t="str">
        <f t="shared" si="20"/>
        <v/>
      </c>
      <c r="L409" t="str">
        <f t="shared" si="21"/>
        <v/>
      </c>
      <c r="N409" s="83" t="str">
        <f>IFERROR(VLOOKUP("http://skinnonews.com"&amp;A409,'기사 리스트'!C:E,3,FALSE),"")</f>
        <v/>
      </c>
      <c r="S409" t="str">
        <f>IFERROR(IF(G409="O",(INDEX('기사 리스트'!B:B,MATCH("http://skinnonews.com"&amp;A409,'기사 리스트'!C:C,0))),""),"")</f>
        <v/>
      </c>
    </row>
    <row r="410" spans="1:19">
      <c r="A410" s="18" t="s">
        <v>741</v>
      </c>
      <c r="B410" s="18">
        <v>5</v>
      </c>
      <c r="C410" s="18">
        <v>5</v>
      </c>
      <c r="D410" s="28">
        <v>125</v>
      </c>
      <c r="E410" s="18">
        <v>5</v>
      </c>
      <c r="F410" t="str">
        <f t="shared" si="19"/>
        <v>기사임</v>
      </c>
      <c r="G410" t="str">
        <f>IF(F410="기사임",IFERROR(IF((VLOOKUP(CONCATENATE("http://skinnonews.com",A410),'기사 리스트'!C:E,3,FALSE))&gt;='7p(1)'!$F$17,"O",""),""),"")</f>
        <v/>
      </c>
      <c r="H410" t="str">
        <f>IFERROR(IF(VLOOKUP(CONCATENATE("http://skinnonews.com"&amp;A410),'기사 리스트'!C:D,2,FALSE)="yes","yes",""),"")</f>
        <v/>
      </c>
      <c r="I410" t="str">
        <f>IFERROR(IF(G410="O",B410/(EOMONTH('7p(1)'!$F$17,0)-(VLOOKUP(CONCATENATE("http://skinnonews.com",A410),'기사 리스트'!C:E,3,FALSE))+1),""),"")</f>
        <v/>
      </c>
      <c r="J410" t="str">
        <f>IFERROR(IF(G410="O",E410/(EOMONTH('7p(1)'!$F$17,0)-(VLOOKUP(CONCATENATE("http://skinnonews.com",A410),'기사 리스트'!C:E,3,FALSE))+1),""),"")</f>
        <v/>
      </c>
      <c r="K410" t="str">
        <f t="shared" si="20"/>
        <v/>
      </c>
      <c r="L410" t="str">
        <f t="shared" si="21"/>
        <v/>
      </c>
      <c r="N410" s="83" t="str">
        <f>IFERROR(VLOOKUP("http://skinnonews.com"&amp;A410,'기사 리스트'!C:E,3,FALSE),"")</f>
        <v/>
      </c>
      <c r="S410" t="str">
        <f>IFERROR(IF(G410="O",(INDEX('기사 리스트'!B:B,MATCH("http://skinnonews.com"&amp;A410,'기사 리스트'!C:C,0))),""),"")</f>
        <v/>
      </c>
    </row>
    <row r="411" spans="1:19">
      <c r="A411" s="18" t="s">
        <v>1255</v>
      </c>
      <c r="B411" s="18">
        <v>5</v>
      </c>
      <c r="C411" s="18">
        <v>4</v>
      </c>
      <c r="D411" s="28">
        <v>14.5</v>
      </c>
      <c r="E411" s="18">
        <v>4</v>
      </c>
      <c r="F411" t="str">
        <f t="shared" si="19"/>
        <v/>
      </c>
      <c r="G411" t="str">
        <f>IF(F411="기사임",IFERROR(IF((VLOOKUP(CONCATENATE("http://skinnonews.com",A411),'기사 리스트'!C:E,3,FALSE))&gt;='7p(1)'!$F$17,"O",""),""),"")</f>
        <v/>
      </c>
      <c r="H411" t="str">
        <f>IFERROR(IF(VLOOKUP(CONCATENATE("http://skinnonews.com"&amp;A411),'기사 리스트'!C:D,2,FALSE)="yes","yes",""),"")</f>
        <v/>
      </c>
      <c r="I411" t="str">
        <f>IFERROR(IF(G411="O",B411/(EOMONTH('7p(1)'!$F$17,0)-(VLOOKUP(CONCATENATE("http://skinnonews.com",A411),'기사 리스트'!C:E,3,FALSE))+1),""),"")</f>
        <v/>
      </c>
      <c r="J411" t="str">
        <f>IFERROR(IF(G411="O",E411/(EOMONTH('7p(1)'!$F$17,0)-(VLOOKUP(CONCATENATE("http://skinnonews.com",A411),'기사 리스트'!C:E,3,FALSE))+1),""),"")</f>
        <v/>
      </c>
      <c r="K411" t="str">
        <f t="shared" si="20"/>
        <v/>
      </c>
      <c r="L411" t="str">
        <f t="shared" si="21"/>
        <v/>
      </c>
      <c r="N411" s="83" t="str">
        <f>IFERROR(VLOOKUP("http://skinnonews.com"&amp;A411,'기사 리스트'!C:E,3,FALSE),"")</f>
        <v/>
      </c>
      <c r="S411" t="str">
        <f>IFERROR(IF(G411="O",(INDEX('기사 리스트'!B:B,MATCH("http://skinnonews.com"&amp;A411,'기사 리스트'!C:C,0))),""),"")</f>
        <v/>
      </c>
    </row>
    <row r="412" spans="1:19">
      <c r="A412" s="18" t="s">
        <v>992</v>
      </c>
      <c r="B412" s="18">
        <v>5</v>
      </c>
      <c r="C412" s="18">
        <v>3</v>
      </c>
      <c r="D412" s="28">
        <v>8.5</v>
      </c>
      <c r="E412" s="18">
        <v>3</v>
      </c>
      <c r="F412" t="str">
        <f t="shared" si="19"/>
        <v/>
      </c>
      <c r="G412" t="str">
        <f>IF(F412="기사임",IFERROR(IF((VLOOKUP(CONCATENATE("http://skinnonews.com",A412),'기사 리스트'!C:E,3,FALSE))&gt;='7p(1)'!$F$17,"O",""),""),"")</f>
        <v/>
      </c>
      <c r="H412" t="str">
        <f>IFERROR(IF(VLOOKUP(CONCATENATE("http://skinnonews.com"&amp;A412),'기사 리스트'!C:D,2,FALSE)="yes","yes",""),"")</f>
        <v/>
      </c>
      <c r="I412" t="str">
        <f>IFERROR(IF(G412="O",B412/(EOMONTH('7p(1)'!$F$17,0)-(VLOOKUP(CONCATENATE("http://skinnonews.com",A412),'기사 리스트'!C:E,3,FALSE))+1),""),"")</f>
        <v/>
      </c>
      <c r="J412" t="str">
        <f>IFERROR(IF(G412="O",E412/(EOMONTH('7p(1)'!$F$17,0)-(VLOOKUP(CONCATENATE("http://skinnonews.com",A412),'기사 리스트'!C:E,3,FALSE))+1),""),"")</f>
        <v/>
      </c>
      <c r="K412" t="str">
        <f t="shared" si="20"/>
        <v/>
      </c>
      <c r="L412" t="str">
        <f t="shared" si="21"/>
        <v/>
      </c>
      <c r="N412" s="83" t="str">
        <f>IFERROR(VLOOKUP("http://skinnonews.com"&amp;A412,'기사 리스트'!C:E,3,FALSE),"")</f>
        <v/>
      </c>
      <c r="S412" t="str">
        <f>IFERROR(IF(G412="O",(INDEX('기사 리스트'!B:B,MATCH("http://skinnonews.com"&amp;A412,'기사 리스트'!C:C,0))),""),"")</f>
        <v/>
      </c>
    </row>
    <row r="413" spans="1:19">
      <c r="A413" s="18" t="s">
        <v>807</v>
      </c>
      <c r="B413" s="18">
        <v>5</v>
      </c>
      <c r="C413" s="18">
        <v>5</v>
      </c>
      <c r="D413" s="28">
        <v>14.75</v>
      </c>
      <c r="E413" s="18">
        <v>4</v>
      </c>
      <c r="F413" t="str">
        <f t="shared" si="19"/>
        <v/>
      </c>
      <c r="G413" t="str">
        <f>IF(F413="기사임",IFERROR(IF((VLOOKUP(CONCATENATE("http://skinnonews.com",A413),'기사 리스트'!C:E,3,FALSE))&gt;='7p(1)'!$F$17,"O",""),""),"")</f>
        <v/>
      </c>
      <c r="H413" t="str">
        <f>IFERROR(IF(VLOOKUP(CONCATENATE("http://skinnonews.com"&amp;A413),'기사 리스트'!C:D,2,FALSE)="yes","yes",""),"")</f>
        <v/>
      </c>
      <c r="I413" t="str">
        <f>IFERROR(IF(G413="O",B413/(EOMONTH('7p(1)'!$F$17,0)-(VLOOKUP(CONCATENATE("http://skinnonews.com",A413),'기사 리스트'!C:E,3,FALSE))+1),""),"")</f>
        <v/>
      </c>
      <c r="J413" t="str">
        <f>IFERROR(IF(G413="O",E413/(EOMONTH('7p(1)'!$F$17,0)-(VLOOKUP(CONCATENATE("http://skinnonews.com",A413),'기사 리스트'!C:E,3,FALSE))+1),""),"")</f>
        <v/>
      </c>
      <c r="K413" t="str">
        <f t="shared" si="20"/>
        <v/>
      </c>
      <c r="L413" t="str">
        <f t="shared" si="21"/>
        <v/>
      </c>
      <c r="N413" s="83" t="str">
        <f>IFERROR(VLOOKUP("http://skinnonews.com"&amp;A413,'기사 리스트'!C:E,3,FALSE),"")</f>
        <v/>
      </c>
      <c r="S413" t="str">
        <f>IFERROR(IF(G413="O",(INDEX('기사 리스트'!B:B,MATCH("http://skinnonews.com"&amp;A413,'기사 리스트'!C:C,0))),""),"")</f>
        <v/>
      </c>
    </row>
    <row r="414" spans="1:19">
      <c r="A414" s="18" t="s">
        <v>1283</v>
      </c>
      <c r="B414" s="18">
        <v>5</v>
      </c>
      <c r="C414" s="18">
        <v>3</v>
      </c>
      <c r="D414" s="28">
        <v>10</v>
      </c>
      <c r="E414" s="18">
        <v>3</v>
      </c>
      <c r="F414" t="str">
        <f t="shared" si="19"/>
        <v/>
      </c>
      <c r="G414" t="str">
        <f>IF(F414="기사임",IFERROR(IF((VLOOKUP(CONCATENATE("http://skinnonews.com",A414),'기사 리스트'!C:E,3,FALSE))&gt;='7p(1)'!$F$17,"O",""),""),"")</f>
        <v/>
      </c>
      <c r="H414" t="str">
        <f>IFERROR(IF(VLOOKUP(CONCATENATE("http://skinnonews.com"&amp;A414),'기사 리스트'!C:D,2,FALSE)="yes","yes",""),"")</f>
        <v/>
      </c>
      <c r="I414" t="str">
        <f>IFERROR(IF(G414="O",B414/(EOMONTH('7p(1)'!$F$17,0)-(VLOOKUP(CONCATENATE("http://skinnonews.com",A414),'기사 리스트'!C:E,3,FALSE))+1),""),"")</f>
        <v/>
      </c>
      <c r="J414" t="str">
        <f>IFERROR(IF(G414="O",E414/(EOMONTH('7p(1)'!$F$17,0)-(VLOOKUP(CONCATENATE("http://skinnonews.com",A414),'기사 리스트'!C:E,3,FALSE))+1),""),"")</f>
        <v/>
      </c>
      <c r="K414" t="str">
        <f t="shared" si="20"/>
        <v/>
      </c>
      <c r="L414" t="str">
        <f t="shared" si="21"/>
        <v/>
      </c>
      <c r="N414" s="83" t="str">
        <f>IFERROR(VLOOKUP("http://skinnonews.com"&amp;A414,'기사 리스트'!C:E,3,FALSE),"")</f>
        <v/>
      </c>
      <c r="S414" t="str">
        <f>IFERROR(IF(G414="O",(INDEX('기사 리스트'!B:B,MATCH("http://skinnonews.com"&amp;A414,'기사 리스트'!C:C,0))),""),"")</f>
        <v/>
      </c>
    </row>
    <row r="415" spans="1:19">
      <c r="A415" s="18" t="s">
        <v>1127</v>
      </c>
      <c r="B415" s="18">
        <v>5</v>
      </c>
      <c r="C415" s="18">
        <v>4</v>
      </c>
      <c r="D415" s="28">
        <v>65</v>
      </c>
      <c r="E415" s="18">
        <v>2</v>
      </c>
      <c r="F415" t="str">
        <f t="shared" si="19"/>
        <v/>
      </c>
      <c r="G415" t="str">
        <f>IF(F415="기사임",IFERROR(IF((VLOOKUP(CONCATENATE("http://skinnonews.com",A415),'기사 리스트'!C:E,3,FALSE))&gt;='7p(1)'!$F$17,"O",""),""),"")</f>
        <v/>
      </c>
      <c r="H415" t="str">
        <f>IFERROR(IF(VLOOKUP(CONCATENATE("http://skinnonews.com"&amp;A415),'기사 리스트'!C:D,2,FALSE)="yes","yes",""),"")</f>
        <v/>
      </c>
      <c r="I415" t="str">
        <f>IFERROR(IF(G415="O",B415/(EOMONTH('7p(1)'!$F$17,0)-(VLOOKUP(CONCATENATE("http://skinnonews.com",A415),'기사 리스트'!C:E,3,FALSE))+1),""),"")</f>
        <v/>
      </c>
      <c r="J415" t="str">
        <f>IFERROR(IF(G415="O",E415/(EOMONTH('7p(1)'!$F$17,0)-(VLOOKUP(CONCATENATE("http://skinnonews.com",A415),'기사 리스트'!C:E,3,FALSE))+1),""),"")</f>
        <v/>
      </c>
      <c r="K415" t="str">
        <f t="shared" si="20"/>
        <v/>
      </c>
      <c r="L415" t="str">
        <f t="shared" si="21"/>
        <v/>
      </c>
      <c r="N415" s="83" t="str">
        <f>IFERROR(VLOOKUP("http://skinnonews.com"&amp;A415,'기사 리스트'!C:E,3,FALSE),"")</f>
        <v/>
      </c>
      <c r="S415" t="str">
        <f>IFERROR(IF(G415="O",(INDEX('기사 리스트'!B:B,MATCH("http://skinnonews.com"&amp;A415,'기사 리스트'!C:C,0))),""),"")</f>
        <v/>
      </c>
    </row>
    <row r="416" spans="1:19">
      <c r="A416" s="18" t="s">
        <v>1492</v>
      </c>
      <c r="B416" s="18">
        <v>5</v>
      </c>
      <c r="C416" s="18">
        <v>3</v>
      </c>
      <c r="D416" s="28">
        <v>146.33333333333334</v>
      </c>
      <c r="E416" s="18">
        <v>3</v>
      </c>
      <c r="F416" t="str">
        <f t="shared" si="19"/>
        <v/>
      </c>
      <c r="G416" t="str">
        <f>IF(F416="기사임",IFERROR(IF((VLOOKUP(CONCATENATE("http://skinnonews.com",A416),'기사 리스트'!C:E,3,FALSE))&gt;='7p(1)'!$F$17,"O",""),""),"")</f>
        <v/>
      </c>
      <c r="H416" t="str">
        <f>IFERROR(IF(VLOOKUP(CONCATENATE("http://skinnonews.com"&amp;A416),'기사 리스트'!C:D,2,FALSE)="yes","yes",""),"")</f>
        <v/>
      </c>
      <c r="I416" t="str">
        <f>IFERROR(IF(G416="O",B416/(EOMONTH('7p(1)'!$F$17,0)-(VLOOKUP(CONCATENATE("http://skinnonews.com",A416),'기사 리스트'!C:E,3,FALSE))+1),""),"")</f>
        <v/>
      </c>
      <c r="J416" t="str">
        <f>IFERROR(IF(G416="O",E416/(EOMONTH('7p(1)'!$F$17,0)-(VLOOKUP(CONCATENATE("http://skinnonews.com",A416),'기사 리스트'!C:E,3,FALSE))+1),""),"")</f>
        <v/>
      </c>
      <c r="K416" t="str">
        <f t="shared" si="20"/>
        <v/>
      </c>
      <c r="L416" t="str">
        <f t="shared" si="21"/>
        <v/>
      </c>
      <c r="N416" s="83" t="str">
        <f>IFERROR(VLOOKUP("http://skinnonews.com"&amp;A416,'기사 리스트'!C:E,3,FALSE),"")</f>
        <v/>
      </c>
      <c r="S416" t="str">
        <f>IFERROR(IF(G416="O",(INDEX('기사 리스트'!B:B,MATCH("http://skinnonews.com"&amp;A416,'기사 리스트'!C:C,0))),""),"")</f>
        <v/>
      </c>
    </row>
    <row r="417" spans="1:19">
      <c r="A417" s="18" t="s">
        <v>887</v>
      </c>
      <c r="B417" s="18">
        <v>5</v>
      </c>
      <c r="C417" s="18">
        <v>3</v>
      </c>
      <c r="D417" s="28">
        <v>15.666666666666666</v>
      </c>
      <c r="E417" s="18">
        <v>1</v>
      </c>
      <c r="F417" t="str">
        <f t="shared" si="19"/>
        <v/>
      </c>
      <c r="G417" t="str">
        <f>IF(F417="기사임",IFERROR(IF((VLOOKUP(CONCATENATE("http://skinnonews.com",A417),'기사 리스트'!C:E,3,FALSE))&gt;='7p(1)'!$F$17,"O",""),""),"")</f>
        <v/>
      </c>
      <c r="H417" t="str">
        <f>IFERROR(IF(VLOOKUP(CONCATENATE("http://skinnonews.com"&amp;A417),'기사 리스트'!C:D,2,FALSE)="yes","yes",""),"")</f>
        <v/>
      </c>
      <c r="I417" t="str">
        <f>IFERROR(IF(G417="O",B417/(EOMONTH('7p(1)'!$F$17,0)-(VLOOKUP(CONCATENATE("http://skinnonews.com",A417),'기사 리스트'!C:E,3,FALSE))+1),""),"")</f>
        <v/>
      </c>
      <c r="J417" t="str">
        <f>IFERROR(IF(G417="O",E417/(EOMONTH('7p(1)'!$F$17,0)-(VLOOKUP(CONCATENATE("http://skinnonews.com",A417),'기사 리스트'!C:E,3,FALSE))+1),""),"")</f>
        <v/>
      </c>
      <c r="K417" t="str">
        <f t="shared" si="20"/>
        <v/>
      </c>
      <c r="L417" t="str">
        <f t="shared" si="21"/>
        <v/>
      </c>
      <c r="N417" s="83" t="str">
        <f>IFERROR(VLOOKUP("http://skinnonews.com"&amp;A417,'기사 리스트'!C:E,3,FALSE),"")</f>
        <v/>
      </c>
      <c r="S417" t="str">
        <f>IFERROR(IF(G417="O",(INDEX('기사 리스트'!B:B,MATCH("http://skinnonews.com"&amp;A417,'기사 리스트'!C:C,0))),""),"")</f>
        <v/>
      </c>
    </row>
    <row r="418" spans="1:19">
      <c r="A418" s="18" t="s">
        <v>1654</v>
      </c>
      <c r="B418" s="18">
        <v>5</v>
      </c>
      <c r="C418" s="18">
        <v>5</v>
      </c>
      <c r="D418" s="28">
        <v>12.333333333333334</v>
      </c>
      <c r="E418" s="18">
        <v>5</v>
      </c>
      <c r="F418" t="str">
        <f t="shared" si="19"/>
        <v/>
      </c>
      <c r="G418" t="str">
        <f>IF(F418="기사임",IFERROR(IF((VLOOKUP(CONCATENATE("http://skinnonews.com",A418),'기사 리스트'!C:E,3,FALSE))&gt;='7p(1)'!$F$17,"O",""),""),"")</f>
        <v/>
      </c>
      <c r="H418" t="str">
        <f>IFERROR(IF(VLOOKUP(CONCATENATE("http://skinnonews.com"&amp;A418),'기사 리스트'!C:D,2,FALSE)="yes","yes",""),"")</f>
        <v/>
      </c>
      <c r="I418" t="str">
        <f>IFERROR(IF(G418="O",B418/(EOMONTH('7p(1)'!$F$17,0)-(VLOOKUP(CONCATENATE("http://skinnonews.com",A418),'기사 리스트'!C:E,3,FALSE))+1),""),"")</f>
        <v/>
      </c>
      <c r="J418" t="str">
        <f>IFERROR(IF(G418="O",E418/(EOMONTH('7p(1)'!$F$17,0)-(VLOOKUP(CONCATENATE("http://skinnonews.com",A418),'기사 리스트'!C:E,3,FALSE))+1),""),"")</f>
        <v/>
      </c>
      <c r="K418" t="str">
        <f t="shared" si="20"/>
        <v/>
      </c>
      <c r="L418" t="str">
        <f t="shared" si="21"/>
        <v/>
      </c>
      <c r="N418" s="83" t="str">
        <f>IFERROR(VLOOKUP("http://skinnonews.com"&amp;A418,'기사 리스트'!C:E,3,FALSE),"")</f>
        <v/>
      </c>
      <c r="S418" t="str">
        <f>IFERROR(IF(G418="O",(INDEX('기사 리스트'!B:B,MATCH("http://skinnonews.com"&amp;A418,'기사 리스트'!C:C,0))),""),"")</f>
        <v/>
      </c>
    </row>
    <row r="419" spans="1:19">
      <c r="A419" s="18" t="s">
        <v>1655</v>
      </c>
      <c r="B419" s="18">
        <v>5</v>
      </c>
      <c r="C419" s="18">
        <v>2</v>
      </c>
      <c r="D419" s="28">
        <v>17.399999999999999</v>
      </c>
      <c r="E419" s="18">
        <v>0</v>
      </c>
      <c r="F419" t="str">
        <f t="shared" si="19"/>
        <v/>
      </c>
      <c r="G419" t="str">
        <f>IF(F419="기사임",IFERROR(IF((VLOOKUP(CONCATENATE("http://skinnonews.com",A419),'기사 리스트'!C:E,3,FALSE))&gt;='7p(1)'!$F$17,"O",""),""),"")</f>
        <v/>
      </c>
      <c r="H419" t="str">
        <f>IFERROR(IF(VLOOKUP(CONCATENATE("http://skinnonews.com"&amp;A419),'기사 리스트'!C:D,2,FALSE)="yes","yes",""),"")</f>
        <v/>
      </c>
      <c r="I419" t="str">
        <f>IFERROR(IF(G419="O",B419/(EOMONTH('7p(1)'!$F$17,0)-(VLOOKUP(CONCATENATE("http://skinnonews.com",A419),'기사 리스트'!C:E,3,FALSE))+1),""),"")</f>
        <v/>
      </c>
      <c r="J419" t="str">
        <f>IFERROR(IF(G419="O",E419/(EOMONTH('7p(1)'!$F$17,0)-(VLOOKUP(CONCATENATE("http://skinnonews.com",A419),'기사 리스트'!C:E,3,FALSE))+1),""),"")</f>
        <v/>
      </c>
      <c r="K419" t="str">
        <f t="shared" si="20"/>
        <v/>
      </c>
      <c r="L419" t="str">
        <f t="shared" si="21"/>
        <v/>
      </c>
      <c r="N419" s="83" t="str">
        <f>IFERROR(VLOOKUP("http://skinnonews.com"&amp;A419,'기사 리스트'!C:E,3,FALSE),"")</f>
        <v/>
      </c>
      <c r="S419" t="str">
        <f>IFERROR(IF(G419="O",(INDEX('기사 리스트'!B:B,MATCH("http://skinnonews.com"&amp;A419,'기사 리스트'!C:C,0))),""),"")</f>
        <v/>
      </c>
    </row>
    <row r="420" spans="1:19">
      <c r="A420" s="18" t="s">
        <v>782</v>
      </c>
      <c r="B420" s="18">
        <v>5</v>
      </c>
      <c r="C420" s="18">
        <v>4</v>
      </c>
      <c r="D420" s="28">
        <v>1</v>
      </c>
      <c r="E420" s="18">
        <v>3</v>
      </c>
      <c r="F420" t="str">
        <f t="shared" si="19"/>
        <v/>
      </c>
      <c r="G420" t="str">
        <f>IF(F420="기사임",IFERROR(IF((VLOOKUP(CONCATENATE("http://skinnonews.com",A420),'기사 리스트'!C:E,3,FALSE))&gt;='7p(1)'!$F$17,"O",""),""),"")</f>
        <v/>
      </c>
      <c r="H420" t="str">
        <f>IFERROR(IF(VLOOKUP(CONCATENATE("http://skinnonews.com"&amp;A420),'기사 리스트'!C:D,2,FALSE)="yes","yes",""),"")</f>
        <v/>
      </c>
      <c r="I420" t="str">
        <f>IFERROR(IF(G420="O",B420/(EOMONTH('7p(1)'!$F$17,0)-(VLOOKUP(CONCATENATE("http://skinnonews.com",A420),'기사 리스트'!C:E,3,FALSE))+1),""),"")</f>
        <v/>
      </c>
      <c r="J420" t="str">
        <f>IFERROR(IF(G420="O",E420/(EOMONTH('7p(1)'!$F$17,0)-(VLOOKUP(CONCATENATE("http://skinnonews.com",A420),'기사 리스트'!C:E,3,FALSE))+1),""),"")</f>
        <v/>
      </c>
      <c r="K420" t="str">
        <f t="shared" si="20"/>
        <v/>
      </c>
      <c r="L420" t="str">
        <f t="shared" si="21"/>
        <v/>
      </c>
      <c r="N420" s="83" t="str">
        <f>IFERROR(VLOOKUP("http://skinnonews.com"&amp;A420,'기사 리스트'!C:E,3,FALSE),"")</f>
        <v/>
      </c>
      <c r="S420" t="str">
        <f>IFERROR(IF(G420="O",(INDEX('기사 리스트'!B:B,MATCH("http://skinnonews.com"&amp;A420,'기사 리스트'!C:C,0))),""),"")</f>
        <v/>
      </c>
    </row>
    <row r="421" spans="1:19">
      <c r="A421" s="18" t="s">
        <v>870</v>
      </c>
      <c r="B421" s="18">
        <v>5</v>
      </c>
      <c r="C421" s="18">
        <v>5</v>
      </c>
      <c r="D421" s="28">
        <v>44</v>
      </c>
      <c r="E421" s="18">
        <v>5</v>
      </c>
      <c r="F421" t="str">
        <f t="shared" si="19"/>
        <v/>
      </c>
      <c r="G421" t="str">
        <f>IF(F421="기사임",IFERROR(IF((VLOOKUP(CONCATENATE("http://skinnonews.com",A421),'기사 리스트'!C:E,3,FALSE))&gt;='7p(1)'!$F$17,"O",""),""),"")</f>
        <v/>
      </c>
      <c r="H421" t="str">
        <f>IFERROR(IF(VLOOKUP(CONCATENATE("http://skinnonews.com"&amp;A421),'기사 리스트'!C:D,2,FALSE)="yes","yes",""),"")</f>
        <v/>
      </c>
      <c r="I421" t="str">
        <f>IFERROR(IF(G421="O",B421/(EOMONTH('7p(1)'!$F$17,0)-(VLOOKUP(CONCATENATE("http://skinnonews.com",A421),'기사 리스트'!C:E,3,FALSE))+1),""),"")</f>
        <v/>
      </c>
      <c r="J421" t="str">
        <f>IFERROR(IF(G421="O",E421/(EOMONTH('7p(1)'!$F$17,0)-(VLOOKUP(CONCATENATE("http://skinnonews.com",A421),'기사 리스트'!C:E,3,FALSE))+1),""),"")</f>
        <v/>
      </c>
      <c r="K421" t="str">
        <f t="shared" si="20"/>
        <v/>
      </c>
      <c r="L421" t="str">
        <f t="shared" si="21"/>
        <v/>
      </c>
      <c r="N421" s="83" t="str">
        <f>IFERROR(VLOOKUP("http://skinnonews.com"&amp;A421,'기사 리스트'!C:E,3,FALSE),"")</f>
        <v/>
      </c>
      <c r="S421" t="str">
        <f>IFERROR(IF(G421="O",(INDEX('기사 리스트'!B:B,MATCH("http://skinnonews.com"&amp;A421,'기사 리스트'!C:C,0))),""),"")</f>
        <v/>
      </c>
    </row>
    <row r="422" spans="1:19">
      <c r="A422" s="18" t="s">
        <v>573</v>
      </c>
      <c r="B422" s="18">
        <v>5</v>
      </c>
      <c r="C422" s="18">
        <v>5</v>
      </c>
      <c r="D422" s="28">
        <v>22</v>
      </c>
      <c r="E422" s="18">
        <v>5</v>
      </c>
      <c r="F422" t="str">
        <f t="shared" si="19"/>
        <v/>
      </c>
      <c r="G422" t="str">
        <f>IF(F422="기사임",IFERROR(IF((VLOOKUP(CONCATENATE("http://skinnonews.com",A422),'기사 리스트'!C:E,3,FALSE))&gt;='7p(1)'!$F$17,"O",""),""),"")</f>
        <v/>
      </c>
      <c r="H422" t="str">
        <f>IFERROR(IF(VLOOKUP(CONCATENATE("http://skinnonews.com"&amp;A422),'기사 리스트'!C:D,2,FALSE)="yes","yes",""),"")</f>
        <v/>
      </c>
      <c r="I422" t="str">
        <f>IFERROR(IF(G422="O",B422/(EOMONTH('7p(1)'!$F$17,0)-(VLOOKUP(CONCATENATE("http://skinnonews.com",A422),'기사 리스트'!C:E,3,FALSE))+1),""),"")</f>
        <v/>
      </c>
      <c r="J422" t="str">
        <f>IFERROR(IF(G422="O",E422/(EOMONTH('7p(1)'!$F$17,0)-(VLOOKUP(CONCATENATE("http://skinnonews.com",A422),'기사 리스트'!C:E,3,FALSE))+1),""),"")</f>
        <v/>
      </c>
      <c r="K422" t="str">
        <f t="shared" si="20"/>
        <v/>
      </c>
      <c r="L422" t="str">
        <f t="shared" si="21"/>
        <v/>
      </c>
      <c r="N422" s="83" t="str">
        <f>IFERROR(VLOOKUP("http://skinnonews.com"&amp;A422,'기사 리스트'!C:E,3,FALSE),"")</f>
        <v/>
      </c>
      <c r="S422" t="str">
        <f>IFERROR(IF(G422="O",(INDEX('기사 리스트'!B:B,MATCH("http://skinnonews.com"&amp;A422,'기사 리스트'!C:C,0))),""),"")</f>
        <v/>
      </c>
    </row>
    <row r="423" spans="1:19">
      <c r="A423" s="18" t="s">
        <v>1656</v>
      </c>
      <c r="B423" s="18">
        <v>5</v>
      </c>
      <c r="C423" s="18">
        <v>4</v>
      </c>
      <c r="D423" s="28">
        <v>17</v>
      </c>
      <c r="E423" s="18">
        <v>4</v>
      </c>
      <c r="F423" t="str">
        <f t="shared" si="19"/>
        <v/>
      </c>
      <c r="G423" t="str">
        <f>IF(F423="기사임",IFERROR(IF((VLOOKUP(CONCATENATE("http://skinnonews.com",A423),'기사 리스트'!C:E,3,FALSE))&gt;='7p(1)'!$F$17,"O",""),""),"")</f>
        <v/>
      </c>
      <c r="H423" t="str">
        <f>IFERROR(IF(VLOOKUP(CONCATENATE("http://skinnonews.com"&amp;A423),'기사 리스트'!C:D,2,FALSE)="yes","yes",""),"")</f>
        <v/>
      </c>
      <c r="I423" t="str">
        <f>IFERROR(IF(G423="O",B423/(EOMONTH('7p(1)'!$F$17,0)-(VLOOKUP(CONCATENATE("http://skinnonews.com",A423),'기사 리스트'!C:E,3,FALSE))+1),""),"")</f>
        <v/>
      </c>
      <c r="J423" t="str">
        <f>IFERROR(IF(G423="O",E423/(EOMONTH('7p(1)'!$F$17,0)-(VLOOKUP(CONCATENATE("http://skinnonews.com",A423),'기사 리스트'!C:E,3,FALSE))+1),""),"")</f>
        <v/>
      </c>
      <c r="K423" t="str">
        <f t="shared" si="20"/>
        <v/>
      </c>
      <c r="L423" t="str">
        <f t="shared" si="21"/>
        <v/>
      </c>
      <c r="N423" s="83" t="str">
        <f>IFERROR(VLOOKUP("http://skinnonews.com"&amp;A423,'기사 리스트'!C:E,3,FALSE),"")</f>
        <v/>
      </c>
      <c r="S423" t="str">
        <f>IFERROR(IF(G423="O",(INDEX('기사 리스트'!B:B,MATCH("http://skinnonews.com"&amp;A423,'기사 리스트'!C:C,0))),""),"")</f>
        <v/>
      </c>
    </row>
    <row r="424" spans="1:19">
      <c r="A424" s="18" t="s">
        <v>1657</v>
      </c>
      <c r="B424" s="18">
        <v>4</v>
      </c>
      <c r="C424" s="18">
        <v>3</v>
      </c>
      <c r="D424" s="28">
        <v>10.666666666666666</v>
      </c>
      <c r="E424" s="18">
        <v>0</v>
      </c>
      <c r="F424" t="str">
        <f t="shared" si="19"/>
        <v/>
      </c>
      <c r="G424" t="str">
        <f>IF(F424="기사임",IFERROR(IF((VLOOKUP(CONCATENATE("http://skinnonews.com",A424),'기사 리스트'!C:E,3,FALSE))&gt;='7p(1)'!$F$17,"O",""),""),"")</f>
        <v/>
      </c>
      <c r="H424" t="str">
        <f>IFERROR(IF(VLOOKUP(CONCATENATE("http://skinnonews.com"&amp;A424),'기사 리스트'!C:D,2,FALSE)="yes","yes",""),"")</f>
        <v/>
      </c>
      <c r="I424" t="str">
        <f>IFERROR(IF(G424="O",B424/(EOMONTH('7p(1)'!$F$17,0)-(VLOOKUP(CONCATENATE("http://skinnonews.com",A424),'기사 리스트'!C:E,3,FALSE))+1),""),"")</f>
        <v/>
      </c>
      <c r="J424" t="str">
        <f>IFERROR(IF(G424="O",E424/(EOMONTH('7p(1)'!$F$17,0)-(VLOOKUP(CONCATENATE("http://skinnonews.com",A424),'기사 리스트'!C:E,3,FALSE))+1),""),"")</f>
        <v/>
      </c>
      <c r="K424" t="str">
        <f t="shared" si="20"/>
        <v/>
      </c>
      <c r="L424" t="str">
        <f t="shared" si="21"/>
        <v/>
      </c>
      <c r="N424" s="83" t="str">
        <f>IFERROR(VLOOKUP("http://skinnonews.com"&amp;A424,'기사 리스트'!C:E,3,FALSE),"")</f>
        <v/>
      </c>
      <c r="S424" t="str">
        <f>IFERROR(IF(G424="O",(INDEX('기사 리스트'!B:B,MATCH("http://skinnonews.com"&amp;A424,'기사 리스트'!C:C,0))),""),"")</f>
        <v/>
      </c>
    </row>
    <row r="425" spans="1:19">
      <c r="A425" s="18" t="s">
        <v>1658</v>
      </c>
      <c r="B425" s="18">
        <v>4</v>
      </c>
      <c r="C425" s="18">
        <v>3</v>
      </c>
      <c r="D425" s="28">
        <v>38</v>
      </c>
      <c r="E425" s="18">
        <v>0</v>
      </c>
      <c r="F425" t="str">
        <f t="shared" si="19"/>
        <v/>
      </c>
      <c r="G425" t="str">
        <f>IF(F425="기사임",IFERROR(IF((VLOOKUP(CONCATENATE("http://skinnonews.com",A425),'기사 리스트'!C:E,3,FALSE))&gt;='7p(1)'!$F$17,"O",""),""),"")</f>
        <v/>
      </c>
      <c r="H425" t="str">
        <f>IFERROR(IF(VLOOKUP(CONCATENATE("http://skinnonews.com"&amp;A425),'기사 리스트'!C:D,2,FALSE)="yes","yes",""),"")</f>
        <v/>
      </c>
      <c r="I425" t="str">
        <f>IFERROR(IF(G425="O",B425/(EOMONTH('7p(1)'!$F$17,0)-(VLOOKUP(CONCATENATE("http://skinnonews.com",A425),'기사 리스트'!C:E,3,FALSE))+1),""),"")</f>
        <v/>
      </c>
      <c r="J425" t="str">
        <f>IFERROR(IF(G425="O",E425/(EOMONTH('7p(1)'!$F$17,0)-(VLOOKUP(CONCATENATE("http://skinnonews.com",A425),'기사 리스트'!C:E,3,FALSE))+1),""),"")</f>
        <v/>
      </c>
      <c r="K425" t="str">
        <f t="shared" si="20"/>
        <v/>
      </c>
      <c r="L425" t="str">
        <f t="shared" si="21"/>
        <v/>
      </c>
      <c r="N425" s="83" t="str">
        <f>IFERROR(VLOOKUP("http://skinnonews.com"&amp;A425,'기사 리스트'!C:E,3,FALSE),"")</f>
        <v/>
      </c>
      <c r="S425" t="str">
        <f>IFERROR(IF(G425="O",(INDEX('기사 리스트'!B:B,MATCH("http://skinnonews.com"&amp;A425,'기사 리스트'!C:C,0))),""),"")</f>
        <v/>
      </c>
    </row>
    <row r="426" spans="1:19">
      <c r="A426" s="18" t="s">
        <v>1659</v>
      </c>
      <c r="B426" s="18">
        <v>4</v>
      </c>
      <c r="C426" s="18">
        <v>1</v>
      </c>
      <c r="D426" s="28">
        <v>82.333333333333329</v>
      </c>
      <c r="E426" s="18">
        <v>0</v>
      </c>
      <c r="F426" t="str">
        <f t="shared" si="19"/>
        <v/>
      </c>
      <c r="G426" t="str">
        <f>IF(F426="기사임",IFERROR(IF((VLOOKUP(CONCATENATE("http://skinnonews.com",A426),'기사 리스트'!C:E,3,FALSE))&gt;='7p(1)'!$F$17,"O",""),""),"")</f>
        <v/>
      </c>
      <c r="H426" t="str">
        <f>IFERROR(IF(VLOOKUP(CONCATENATE("http://skinnonews.com"&amp;A426),'기사 리스트'!C:D,2,FALSE)="yes","yes",""),"")</f>
        <v/>
      </c>
      <c r="I426" t="str">
        <f>IFERROR(IF(G426="O",B426/(EOMONTH('7p(1)'!$F$17,0)-(VLOOKUP(CONCATENATE("http://skinnonews.com",A426),'기사 리스트'!C:E,3,FALSE))+1),""),"")</f>
        <v/>
      </c>
      <c r="J426" t="str">
        <f>IFERROR(IF(G426="O",E426/(EOMONTH('7p(1)'!$F$17,0)-(VLOOKUP(CONCATENATE("http://skinnonews.com",A426),'기사 리스트'!C:E,3,FALSE))+1),""),"")</f>
        <v/>
      </c>
      <c r="K426" t="str">
        <f t="shared" si="20"/>
        <v/>
      </c>
      <c r="L426" t="str">
        <f t="shared" si="21"/>
        <v/>
      </c>
      <c r="N426" s="83" t="str">
        <f>IFERROR(VLOOKUP("http://skinnonews.com"&amp;A426,'기사 리스트'!C:E,3,FALSE),"")</f>
        <v/>
      </c>
      <c r="S426" t="str">
        <f>IFERROR(IF(G426="O",(INDEX('기사 리스트'!B:B,MATCH("http://skinnonews.com"&amp;A426,'기사 리스트'!C:C,0))),""),"")</f>
        <v/>
      </c>
    </row>
    <row r="427" spans="1:19">
      <c r="A427" s="18" t="s">
        <v>1660</v>
      </c>
      <c r="B427" s="18">
        <v>4</v>
      </c>
      <c r="C427" s="18">
        <v>1</v>
      </c>
      <c r="D427" s="28">
        <v>8.5</v>
      </c>
      <c r="E427" s="18">
        <v>0</v>
      </c>
      <c r="F427" t="str">
        <f t="shared" si="19"/>
        <v/>
      </c>
      <c r="G427" t="str">
        <f>IF(F427="기사임",IFERROR(IF((VLOOKUP(CONCATENATE("http://skinnonews.com",A427),'기사 리스트'!C:E,3,FALSE))&gt;='7p(1)'!$F$17,"O",""),""),"")</f>
        <v/>
      </c>
      <c r="H427" t="str">
        <f>IFERROR(IF(VLOOKUP(CONCATENATE("http://skinnonews.com"&amp;A427),'기사 리스트'!C:D,2,FALSE)="yes","yes",""),"")</f>
        <v/>
      </c>
      <c r="I427" t="str">
        <f>IFERROR(IF(G427="O",B427/(EOMONTH('7p(1)'!$F$17,0)-(VLOOKUP(CONCATENATE("http://skinnonews.com",A427),'기사 리스트'!C:E,3,FALSE))+1),""),"")</f>
        <v/>
      </c>
      <c r="J427" t="str">
        <f>IFERROR(IF(G427="O",E427/(EOMONTH('7p(1)'!$F$17,0)-(VLOOKUP(CONCATENATE("http://skinnonews.com",A427),'기사 리스트'!C:E,3,FALSE))+1),""),"")</f>
        <v/>
      </c>
      <c r="K427" t="str">
        <f t="shared" si="20"/>
        <v/>
      </c>
      <c r="L427" t="str">
        <f t="shared" si="21"/>
        <v/>
      </c>
      <c r="N427" s="83" t="str">
        <f>IFERROR(VLOOKUP("http://skinnonews.com"&amp;A427,'기사 리스트'!C:E,3,FALSE),"")</f>
        <v/>
      </c>
      <c r="S427" t="str">
        <f>IFERROR(IF(G427="O",(INDEX('기사 리스트'!B:B,MATCH("http://skinnonews.com"&amp;A427,'기사 리스트'!C:C,0))),""),"")</f>
        <v/>
      </c>
    </row>
    <row r="428" spans="1:19">
      <c r="A428" s="18" t="s">
        <v>1661</v>
      </c>
      <c r="B428" s="18">
        <v>4</v>
      </c>
      <c r="C428" s="18">
        <v>4</v>
      </c>
      <c r="D428" s="28">
        <v>7</v>
      </c>
      <c r="E428" s="18">
        <v>3</v>
      </c>
      <c r="F428" t="str">
        <f t="shared" si="19"/>
        <v/>
      </c>
      <c r="G428" t="str">
        <f>IF(F428="기사임",IFERROR(IF((VLOOKUP(CONCATENATE("http://skinnonews.com",A428),'기사 리스트'!C:E,3,FALSE))&gt;='7p(1)'!$F$17,"O",""),""),"")</f>
        <v/>
      </c>
      <c r="H428" t="str">
        <f>IFERROR(IF(VLOOKUP(CONCATENATE("http://skinnonews.com"&amp;A428),'기사 리스트'!C:D,2,FALSE)="yes","yes",""),"")</f>
        <v/>
      </c>
      <c r="I428" t="str">
        <f>IFERROR(IF(G428="O",B428/(EOMONTH('7p(1)'!$F$17,0)-(VLOOKUP(CONCATENATE("http://skinnonews.com",A428),'기사 리스트'!C:E,3,FALSE))+1),""),"")</f>
        <v/>
      </c>
      <c r="J428" t="str">
        <f>IFERROR(IF(G428="O",E428/(EOMONTH('7p(1)'!$F$17,0)-(VLOOKUP(CONCATENATE("http://skinnonews.com",A428),'기사 리스트'!C:E,3,FALSE))+1),""),"")</f>
        <v/>
      </c>
      <c r="K428" t="str">
        <f t="shared" si="20"/>
        <v/>
      </c>
      <c r="L428" t="str">
        <f t="shared" si="21"/>
        <v/>
      </c>
      <c r="N428" s="83" t="str">
        <f>IFERROR(VLOOKUP("http://skinnonews.com"&amp;A428,'기사 리스트'!C:E,3,FALSE),"")</f>
        <v/>
      </c>
      <c r="S428" t="str">
        <f>IFERROR(IF(G428="O",(INDEX('기사 리스트'!B:B,MATCH("http://skinnonews.com"&amp;A428,'기사 리스트'!C:C,0))),""),"")</f>
        <v/>
      </c>
    </row>
    <row r="429" spans="1:19">
      <c r="A429" s="18" t="s">
        <v>1662</v>
      </c>
      <c r="B429" s="18">
        <v>4</v>
      </c>
      <c r="C429" s="18">
        <v>2</v>
      </c>
      <c r="D429" s="28">
        <v>193.5</v>
      </c>
      <c r="E429" s="18">
        <v>0</v>
      </c>
      <c r="F429" t="str">
        <f t="shared" si="19"/>
        <v/>
      </c>
      <c r="G429" t="str">
        <f>IF(F429="기사임",IFERROR(IF((VLOOKUP(CONCATENATE("http://skinnonews.com",A429),'기사 리스트'!C:E,3,FALSE))&gt;='7p(1)'!$F$17,"O",""),""),"")</f>
        <v/>
      </c>
      <c r="H429" t="str">
        <f>IFERROR(IF(VLOOKUP(CONCATENATE("http://skinnonews.com"&amp;A429),'기사 리스트'!C:D,2,FALSE)="yes","yes",""),"")</f>
        <v/>
      </c>
      <c r="I429" t="str">
        <f>IFERROR(IF(G429="O",B429/(EOMONTH('7p(1)'!$F$17,0)-(VLOOKUP(CONCATENATE("http://skinnonews.com",A429),'기사 리스트'!C:E,3,FALSE))+1),""),"")</f>
        <v/>
      </c>
      <c r="J429" t="str">
        <f>IFERROR(IF(G429="O",E429/(EOMONTH('7p(1)'!$F$17,0)-(VLOOKUP(CONCATENATE("http://skinnonews.com",A429),'기사 리스트'!C:E,3,FALSE))+1),""),"")</f>
        <v/>
      </c>
      <c r="K429" t="str">
        <f t="shared" si="20"/>
        <v/>
      </c>
      <c r="L429" t="str">
        <f t="shared" si="21"/>
        <v/>
      </c>
      <c r="N429" s="83" t="str">
        <f>IFERROR(VLOOKUP("http://skinnonews.com"&amp;A429,'기사 리스트'!C:E,3,FALSE),"")</f>
        <v/>
      </c>
      <c r="S429" t="str">
        <f>IFERROR(IF(G429="O",(INDEX('기사 리스트'!B:B,MATCH("http://skinnonews.com"&amp;A429,'기사 리스트'!C:C,0))),""),"")</f>
        <v/>
      </c>
    </row>
    <row r="430" spans="1:19">
      <c r="A430" s="18" t="s">
        <v>1663</v>
      </c>
      <c r="B430" s="18">
        <v>4</v>
      </c>
      <c r="C430" s="18">
        <v>3</v>
      </c>
      <c r="D430" s="28">
        <v>13</v>
      </c>
      <c r="E430" s="18">
        <v>2</v>
      </c>
      <c r="F430" t="str">
        <f t="shared" si="19"/>
        <v/>
      </c>
      <c r="G430" t="str">
        <f>IF(F430="기사임",IFERROR(IF((VLOOKUP(CONCATENATE("http://skinnonews.com",A430),'기사 리스트'!C:E,3,FALSE))&gt;='7p(1)'!$F$17,"O",""),""),"")</f>
        <v/>
      </c>
      <c r="H430" t="str">
        <f>IFERROR(IF(VLOOKUP(CONCATENATE("http://skinnonews.com"&amp;A430),'기사 리스트'!C:D,2,FALSE)="yes","yes",""),"")</f>
        <v/>
      </c>
      <c r="I430" t="str">
        <f>IFERROR(IF(G430="O",B430/(EOMONTH('7p(1)'!$F$17,0)-(VLOOKUP(CONCATENATE("http://skinnonews.com",A430),'기사 리스트'!C:E,3,FALSE))+1),""),"")</f>
        <v/>
      </c>
      <c r="J430" t="str">
        <f>IFERROR(IF(G430="O",E430/(EOMONTH('7p(1)'!$F$17,0)-(VLOOKUP(CONCATENATE("http://skinnonews.com",A430),'기사 리스트'!C:E,3,FALSE))+1),""),"")</f>
        <v/>
      </c>
      <c r="K430" t="str">
        <f t="shared" si="20"/>
        <v/>
      </c>
      <c r="L430" t="str">
        <f t="shared" si="21"/>
        <v/>
      </c>
      <c r="N430" s="83" t="str">
        <f>IFERROR(VLOOKUP("http://skinnonews.com"&amp;A430,'기사 리스트'!C:E,3,FALSE),"")</f>
        <v/>
      </c>
      <c r="S430" t="str">
        <f>IFERROR(IF(G430="O",(INDEX('기사 리스트'!B:B,MATCH("http://skinnonews.com"&amp;A430,'기사 리스트'!C:C,0))),""),"")</f>
        <v/>
      </c>
    </row>
    <row r="431" spans="1:19">
      <c r="A431" s="18" t="s">
        <v>873</v>
      </c>
      <c r="B431" s="18">
        <v>4</v>
      </c>
      <c r="C431" s="18">
        <v>4</v>
      </c>
      <c r="D431" s="28">
        <v>0</v>
      </c>
      <c r="E431" s="18">
        <v>4</v>
      </c>
      <c r="F431" t="str">
        <f t="shared" si="19"/>
        <v>기사임</v>
      </c>
      <c r="G431" t="str">
        <f>IF(F431="기사임",IFERROR(IF((VLOOKUP(CONCATENATE("http://skinnonews.com",A431),'기사 리스트'!C:E,3,FALSE))&gt;='7p(1)'!$F$17,"O",""),""),"")</f>
        <v/>
      </c>
      <c r="H431" t="str">
        <f>IFERROR(IF(VLOOKUP(CONCATENATE("http://skinnonews.com"&amp;A431),'기사 리스트'!C:D,2,FALSE)="yes","yes",""),"")</f>
        <v/>
      </c>
      <c r="I431" t="str">
        <f>IFERROR(IF(G431="O",B431/(EOMONTH('7p(1)'!$F$17,0)-(VLOOKUP(CONCATENATE("http://skinnonews.com",A431),'기사 리스트'!C:E,3,FALSE))+1),""),"")</f>
        <v/>
      </c>
      <c r="J431" t="str">
        <f>IFERROR(IF(G431="O",E431/(EOMONTH('7p(1)'!$F$17,0)-(VLOOKUP(CONCATENATE("http://skinnonews.com",A431),'기사 리스트'!C:E,3,FALSE))+1),""),"")</f>
        <v/>
      </c>
      <c r="K431" t="str">
        <f t="shared" si="20"/>
        <v/>
      </c>
      <c r="L431" t="str">
        <f t="shared" si="21"/>
        <v/>
      </c>
      <c r="N431" s="83" t="str">
        <f>IFERROR(VLOOKUP("http://skinnonews.com"&amp;A431,'기사 리스트'!C:E,3,FALSE),"")</f>
        <v/>
      </c>
      <c r="S431" t="str">
        <f>IFERROR(IF(G431="O",(INDEX('기사 리스트'!B:B,MATCH("http://skinnonews.com"&amp;A431,'기사 리스트'!C:C,0))),""),"")</f>
        <v/>
      </c>
    </row>
    <row r="432" spans="1:19">
      <c r="A432" s="18" t="s">
        <v>763</v>
      </c>
      <c r="B432" s="18">
        <v>4</v>
      </c>
      <c r="C432" s="18">
        <v>4</v>
      </c>
      <c r="D432" s="28">
        <v>0</v>
      </c>
      <c r="E432" s="18">
        <v>4</v>
      </c>
      <c r="F432" t="str">
        <f t="shared" si="19"/>
        <v>기사임</v>
      </c>
      <c r="G432" t="str">
        <f>IF(F432="기사임",IFERROR(IF((VLOOKUP(CONCATENATE("http://skinnonews.com",A432),'기사 리스트'!C:E,3,FALSE))&gt;='7p(1)'!$F$17,"O",""),""),"")</f>
        <v/>
      </c>
      <c r="H432" t="str">
        <f>IFERROR(IF(VLOOKUP(CONCATENATE("http://skinnonews.com"&amp;A432),'기사 리스트'!C:D,2,FALSE)="yes","yes",""),"")</f>
        <v/>
      </c>
      <c r="I432" t="str">
        <f>IFERROR(IF(G432="O",B432/(EOMONTH('7p(1)'!$F$17,0)-(VLOOKUP(CONCATENATE("http://skinnonews.com",A432),'기사 리스트'!C:E,3,FALSE))+1),""),"")</f>
        <v/>
      </c>
      <c r="J432" t="str">
        <f>IFERROR(IF(G432="O",E432/(EOMONTH('7p(1)'!$F$17,0)-(VLOOKUP(CONCATENATE("http://skinnonews.com",A432),'기사 리스트'!C:E,3,FALSE))+1),""),"")</f>
        <v/>
      </c>
      <c r="K432" t="str">
        <f t="shared" si="20"/>
        <v/>
      </c>
      <c r="L432" t="str">
        <f t="shared" si="21"/>
        <v/>
      </c>
      <c r="N432" s="83">
        <f>IFERROR(VLOOKUP("http://skinnonews.com"&amp;A432,'기사 리스트'!C:E,3,FALSE),"")</f>
        <v>44711</v>
      </c>
      <c r="S432" t="str">
        <f>IFERROR(IF(G432="O",(INDEX('기사 리스트'!B:B,MATCH("http://skinnonews.com"&amp;A432,'기사 리스트'!C:C,0))),""),"")</f>
        <v/>
      </c>
    </row>
    <row r="433" spans="1:19">
      <c r="A433" s="18" t="s">
        <v>1664</v>
      </c>
      <c r="B433" s="18">
        <v>4</v>
      </c>
      <c r="C433" s="18">
        <v>4</v>
      </c>
      <c r="D433" s="28">
        <v>0</v>
      </c>
      <c r="E433" s="18">
        <v>3</v>
      </c>
      <c r="F433" t="str">
        <f t="shared" si="19"/>
        <v>기사임</v>
      </c>
      <c r="G433" t="str">
        <f>IF(F433="기사임",IFERROR(IF((VLOOKUP(CONCATENATE("http://skinnonews.com",A433),'기사 리스트'!C:E,3,FALSE))&gt;='7p(1)'!$F$17,"O",""),""),"")</f>
        <v/>
      </c>
      <c r="H433" t="str">
        <f>IFERROR(IF(VLOOKUP(CONCATENATE("http://skinnonews.com"&amp;A433),'기사 리스트'!C:D,2,FALSE)="yes","yes",""),"")</f>
        <v/>
      </c>
      <c r="I433" t="str">
        <f>IFERROR(IF(G433="O",B433/(EOMONTH('7p(1)'!$F$17,0)-(VLOOKUP(CONCATENATE("http://skinnonews.com",A433),'기사 리스트'!C:E,3,FALSE))+1),""),"")</f>
        <v/>
      </c>
      <c r="J433" t="str">
        <f>IFERROR(IF(G433="O",E433/(EOMONTH('7p(1)'!$F$17,0)-(VLOOKUP(CONCATENATE("http://skinnonews.com",A433),'기사 리스트'!C:E,3,FALSE))+1),""),"")</f>
        <v/>
      </c>
      <c r="K433" t="str">
        <f t="shared" si="20"/>
        <v/>
      </c>
      <c r="L433" t="str">
        <f t="shared" si="21"/>
        <v/>
      </c>
      <c r="N433" s="83">
        <f>IFERROR(VLOOKUP("http://skinnonews.com"&amp;A433,'기사 리스트'!C:E,3,FALSE),"")</f>
        <v>44722</v>
      </c>
      <c r="S433" t="str">
        <f>IFERROR(IF(G433="O",(INDEX('기사 리스트'!B:B,MATCH("http://skinnonews.com"&amp;A433,'기사 리스트'!C:C,0))),""),"")</f>
        <v/>
      </c>
    </row>
    <row r="434" spans="1:19">
      <c r="A434" s="18" t="s">
        <v>624</v>
      </c>
      <c r="B434" s="18">
        <v>4</v>
      </c>
      <c r="C434" s="18">
        <v>4</v>
      </c>
      <c r="D434" s="28">
        <v>303</v>
      </c>
      <c r="E434" s="18">
        <v>2</v>
      </c>
      <c r="F434" t="str">
        <f t="shared" si="19"/>
        <v>기사임</v>
      </c>
      <c r="G434" t="str">
        <f>IF(F434="기사임",IFERROR(IF((VLOOKUP(CONCATENATE("http://skinnonews.com",A434),'기사 리스트'!C:E,3,FALSE))&gt;='7p(1)'!$F$17,"O",""),""),"")</f>
        <v/>
      </c>
      <c r="H434" t="str">
        <f>IFERROR(IF(VLOOKUP(CONCATENATE("http://skinnonews.com"&amp;A434),'기사 리스트'!C:D,2,FALSE)="yes","yes",""),"")</f>
        <v/>
      </c>
      <c r="I434" t="str">
        <f>IFERROR(IF(G434="O",B434/(EOMONTH('7p(1)'!$F$17,0)-(VLOOKUP(CONCATENATE("http://skinnonews.com",A434),'기사 리스트'!C:E,3,FALSE))+1),""),"")</f>
        <v/>
      </c>
      <c r="J434" t="str">
        <f>IFERROR(IF(G434="O",E434/(EOMONTH('7p(1)'!$F$17,0)-(VLOOKUP(CONCATENATE("http://skinnonews.com",A434),'기사 리스트'!C:E,3,FALSE))+1),""),"")</f>
        <v/>
      </c>
      <c r="K434" t="str">
        <f t="shared" si="20"/>
        <v/>
      </c>
      <c r="L434" t="str">
        <f t="shared" si="21"/>
        <v/>
      </c>
      <c r="N434" s="83">
        <f>IFERROR(VLOOKUP("http://skinnonews.com"&amp;A434,'기사 리스트'!C:E,3,FALSE),"")</f>
        <v>44729</v>
      </c>
      <c r="S434" t="str">
        <f>IFERROR(IF(G434="O",(INDEX('기사 리스트'!B:B,MATCH("http://skinnonews.com"&amp;A434,'기사 리스트'!C:C,0))),""),"")</f>
        <v/>
      </c>
    </row>
    <row r="435" spans="1:19">
      <c r="A435" s="18" t="s">
        <v>697</v>
      </c>
      <c r="B435" s="18">
        <v>4</v>
      </c>
      <c r="C435" s="18">
        <v>4</v>
      </c>
      <c r="D435" s="28">
        <v>173</v>
      </c>
      <c r="E435" s="18">
        <v>1</v>
      </c>
      <c r="F435" t="str">
        <f t="shared" si="19"/>
        <v>기사임</v>
      </c>
      <c r="G435" t="str">
        <f>IF(F435="기사임",IFERROR(IF((VLOOKUP(CONCATENATE("http://skinnonews.com",A435),'기사 리스트'!C:E,3,FALSE))&gt;='7p(1)'!$F$17,"O",""),""),"")</f>
        <v/>
      </c>
      <c r="H435" t="str">
        <f>IFERROR(IF(VLOOKUP(CONCATENATE("http://skinnonews.com"&amp;A435),'기사 리스트'!C:D,2,FALSE)="yes","yes",""),"")</f>
        <v/>
      </c>
      <c r="I435" t="str">
        <f>IFERROR(IF(G435="O",B435/(EOMONTH('7p(1)'!$F$17,0)-(VLOOKUP(CONCATENATE("http://skinnonews.com",A435),'기사 리스트'!C:E,3,FALSE))+1),""),"")</f>
        <v/>
      </c>
      <c r="J435" t="str">
        <f>IFERROR(IF(G435="O",E435/(EOMONTH('7p(1)'!$F$17,0)-(VLOOKUP(CONCATENATE("http://skinnonews.com",A435),'기사 리스트'!C:E,3,FALSE))+1),""),"")</f>
        <v/>
      </c>
      <c r="K435" t="str">
        <f t="shared" si="20"/>
        <v/>
      </c>
      <c r="L435" t="str">
        <f t="shared" si="21"/>
        <v/>
      </c>
      <c r="N435" s="83">
        <f>IFERROR(VLOOKUP("http://skinnonews.com"&amp;A435,'기사 리스트'!C:E,3,FALSE),"")</f>
        <v>44778</v>
      </c>
      <c r="S435" t="str">
        <f>IFERROR(IF(G435="O",(INDEX('기사 리스트'!B:B,MATCH("http://skinnonews.com"&amp;A435,'기사 리스트'!C:C,0))),""),"")</f>
        <v/>
      </c>
    </row>
    <row r="436" spans="1:19">
      <c r="A436" s="18" t="s">
        <v>765</v>
      </c>
      <c r="B436" s="18">
        <v>4</v>
      </c>
      <c r="C436" s="18">
        <v>4</v>
      </c>
      <c r="D436" s="28">
        <v>0</v>
      </c>
      <c r="E436" s="18">
        <v>3</v>
      </c>
      <c r="F436" t="str">
        <f t="shared" si="19"/>
        <v>기사임</v>
      </c>
      <c r="G436" t="str">
        <f>IF(F436="기사임",IFERROR(IF((VLOOKUP(CONCATENATE("http://skinnonews.com",A436),'기사 리스트'!C:E,3,FALSE))&gt;='7p(1)'!$F$17,"O",""),""),"")</f>
        <v/>
      </c>
      <c r="H436" t="str">
        <f>IFERROR(IF(VLOOKUP(CONCATENATE("http://skinnonews.com"&amp;A436),'기사 리스트'!C:D,2,FALSE)="yes","yes",""),"")</f>
        <v/>
      </c>
      <c r="I436" t="str">
        <f>IFERROR(IF(G436="O",B436/(EOMONTH('7p(1)'!$F$17,0)-(VLOOKUP(CONCATENATE("http://skinnonews.com",A436),'기사 리스트'!C:E,3,FALSE))+1),""),"")</f>
        <v/>
      </c>
      <c r="J436" t="str">
        <f>IFERROR(IF(G436="O",E436/(EOMONTH('7p(1)'!$F$17,0)-(VLOOKUP(CONCATENATE("http://skinnonews.com",A436),'기사 리스트'!C:E,3,FALSE))+1),""),"")</f>
        <v/>
      </c>
      <c r="K436" t="str">
        <f t="shared" si="20"/>
        <v/>
      </c>
      <c r="L436" t="str">
        <f t="shared" si="21"/>
        <v/>
      </c>
      <c r="N436" s="83">
        <f>IFERROR(VLOOKUP("http://skinnonews.com"&amp;A436,'기사 리스트'!C:E,3,FALSE),"")</f>
        <v>44782</v>
      </c>
      <c r="S436" t="str">
        <f>IFERROR(IF(G436="O",(INDEX('기사 리스트'!B:B,MATCH("http://skinnonews.com"&amp;A436,'기사 리스트'!C:C,0))),""),"")</f>
        <v/>
      </c>
    </row>
    <row r="437" spans="1:19">
      <c r="A437" s="18" t="s">
        <v>1665</v>
      </c>
      <c r="B437" s="18">
        <v>4</v>
      </c>
      <c r="C437" s="18">
        <v>4</v>
      </c>
      <c r="D437" s="28">
        <v>228</v>
      </c>
      <c r="E437" s="18">
        <v>3</v>
      </c>
      <c r="F437" t="str">
        <f t="shared" si="19"/>
        <v>기사임</v>
      </c>
      <c r="G437" t="str">
        <f>IF(F437="기사임",IFERROR(IF((VLOOKUP(CONCATENATE("http://skinnonews.com",A437),'기사 리스트'!C:E,3,FALSE))&gt;='7p(1)'!$F$17,"O",""),""),"")</f>
        <v/>
      </c>
      <c r="H437" t="str">
        <f>IFERROR(IF(VLOOKUP(CONCATENATE("http://skinnonews.com"&amp;A437),'기사 리스트'!C:D,2,FALSE)="yes","yes",""),"")</f>
        <v/>
      </c>
      <c r="I437" t="str">
        <f>IFERROR(IF(G437="O",B437/(EOMONTH('7p(1)'!$F$17,0)-(VLOOKUP(CONCATENATE("http://skinnonews.com",A437),'기사 리스트'!C:E,3,FALSE))+1),""),"")</f>
        <v/>
      </c>
      <c r="J437" t="str">
        <f>IFERROR(IF(G437="O",E437/(EOMONTH('7p(1)'!$F$17,0)-(VLOOKUP(CONCATENATE("http://skinnonews.com",A437),'기사 리스트'!C:E,3,FALSE))+1),""),"")</f>
        <v/>
      </c>
      <c r="K437" t="str">
        <f t="shared" si="20"/>
        <v/>
      </c>
      <c r="L437" t="str">
        <f t="shared" si="21"/>
        <v/>
      </c>
      <c r="N437" s="83">
        <f>IFERROR(VLOOKUP("http://skinnonews.com"&amp;A437,'기사 리스트'!C:E,3,FALSE),"")</f>
        <v>44785</v>
      </c>
      <c r="S437" t="str">
        <f>IFERROR(IF(G437="O",(INDEX('기사 리스트'!B:B,MATCH("http://skinnonews.com"&amp;A437,'기사 리스트'!C:C,0))),""),"")</f>
        <v/>
      </c>
    </row>
    <row r="438" spans="1:19">
      <c r="A438" s="18" t="s">
        <v>748</v>
      </c>
      <c r="B438" s="18">
        <v>4</v>
      </c>
      <c r="C438" s="18">
        <v>3</v>
      </c>
      <c r="D438" s="28">
        <v>1384</v>
      </c>
      <c r="E438" s="18">
        <v>1</v>
      </c>
      <c r="F438" t="str">
        <f t="shared" si="19"/>
        <v>기사임</v>
      </c>
      <c r="G438" t="str">
        <f>IF(F438="기사임",IFERROR(IF((VLOOKUP(CONCATENATE("http://skinnonews.com",A438),'기사 리스트'!C:E,3,FALSE))&gt;='7p(1)'!$F$17,"O",""),""),"")</f>
        <v/>
      </c>
      <c r="H438" t="str">
        <f>IFERROR(IF(VLOOKUP(CONCATENATE("http://skinnonews.com"&amp;A438),'기사 리스트'!C:D,2,FALSE)="yes","yes",""),"")</f>
        <v/>
      </c>
      <c r="I438" t="str">
        <f>IFERROR(IF(G438="O",B438/(EOMONTH('7p(1)'!$F$17,0)-(VLOOKUP(CONCATENATE("http://skinnonews.com",A438),'기사 리스트'!C:E,3,FALSE))+1),""),"")</f>
        <v/>
      </c>
      <c r="J438" t="str">
        <f>IFERROR(IF(G438="O",E438/(EOMONTH('7p(1)'!$F$17,0)-(VLOOKUP(CONCATENATE("http://skinnonews.com",A438),'기사 리스트'!C:E,3,FALSE))+1),""),"")</f>
        <v/>
      </c>
      <c r="K438" t="str">
        <f t="shared" si="20"/>
        <v/>
      </c>
      <c r="L438" t="str">
        <f t="shared" si="21"/>
        <v/>
      </c>
      <c r="N438" s="83">
        <f>IFERROR(VLOOKUP("http://skinnonews.com"&amp;A438,'기사 리스트'!C:E,3,FALSE),"")</f>
        <v>44792</v>
      </c>
      <c r="S438" t="str">
        <f>IFERROR(IF(G438="O",(INDEX('기사 리스트'!B:B,MATCH("http://skinnonews.com"&amp;A438,'기사 리스트'!C:C,0))),""),"")</f>
        <v/>
      </c>
    </row>
    <row r="439" spans="1:19">
      <c r="A439" s="18" t="s">
        <v>1503</v>
      </c>
      <c r="B439" s="18">
        <v>4</v>
      </c>
      <c r="C439" s="18">
        <v>4</v>
      </c>
      <c r="D439" s="28">
        <v>10</v>
      </c>
      <c r="E439" s="18">
        <v>3</v>
      </c>
      <c r="F439" t="str">
        <f t="shared" si="19"/>
        <v>기사임</v>
      </c>
      <c r="G439" t="str">
        <f>IF(F439="기사임",IFERROR(IF((VLOOKUP(CONCATENATE("http://skinnonews.com",A439),'기사 리스트'!C:E,3,FALSE))&gt;='7p(1)'!$F$17,"O",""),""),"")</f>
        <v/>
      </c>
      <c r="H439" t="str">
        <f>IFERROR(IF(VLOOKUP(CONCATENATE("http://skinnonews.com"&amp;A439),'기사 리스트'!C:D,2,FALSE)="yes","yes",""),"")</f>
        <v/>
      </c>
      <c r="I439" t="str">
        <f>IFERROR(IF(G439="O",B439/(EOMONTH('7p(1)'!$F$17,0)-(VLOOKUP(CONCATENATE("http://skinnonews.com",A439),'기사 리스트'!C:E,3,FALSE))+1),""),"")</f>
        <v/>
      </c>
      <c r="J439" t="str">
        <f>IFERROR(IF(G439="O",E439/(EOMONTH('7p(1)'!$F$17,0)-(VLOOKUP(CONCATENATE("http://skinnonews.com",A439),'기사 리스트'!C:E,3,FALSE))+1),""),"")</f>
        <v/>
      </c>
      <c r="K439" t="str">
        <f t="shared" si="20"/>
        <v/>
      </c>
      <c r="L439" t="str">
        <f t="shared" si="21"/>
        <v/>
      </c>
      <c r="N439" s="83">
        <f>IFERROR(VLOOKUP("http://skinnonews.com"&amp;A439,'기사 리스트'!C:E,3,FALSE),"")</f>
        <v>44830</v>
      </c>
      <c r="S439" t="str">
        <f>IFERROR(IF(G439="O",(INDEX('기사 리스트'!B:B,MATCH("http://skinnonews.com"&amp;A439,'기사 리스트'!C:C,0))),""),"")</f>
        <v/>
      </c>
    </row>
    <row r="440" spans="1:19">
      <c r="A440" s="18" t="s">
        <v>1472</v>
      </c>
      <c r="B440" s="18">
        <v>4</v>
      </c>
      <c r="C440" s="18">
        <v>4</v>
      </c>
      <c r="D440" s="28">
        <v>0</v>
      </c>
      <c r="E440" s="18">
        <v>4</v>
      </c>
      <c r="F440" t="str">
        <f t="shared" si="19"/>
        <v>기사임</v>
      </c>
      <c r="G440" t="str">
        <f>IF(F440="기사임",IFERROR(IF((VLOOKUP(CONCATENATE("http://skinnonews.com",A440),'기사 리스트'!C:E,3,FALSE))&gt;='7p(1)'!$F$17,"O",""),""),"")</f>
        <v/>
      </c>
      <c r="H440" t="str">
        <f>IFERROR(IF(VLOOKUP(CONCATENATE("http://skinnonews.com"&amp;A440),'기사 리스트'!C:D,2,FALSE)="yes","yes",""),"")</f>
        <v/>
      </c>
      <c r="I440" t="str">
        <f>IFERROR(IF(G440="O",B440/(EOMONTH('7p(1)'!$F$17,0)-(VLOOKUP(CONCATENATE("http://skinnonews.com",A440),'기사 리스트'!C:E,3,FALSE))+1),""),"")</f>
        <v/>
      </c>
      <c r="J440" t="str">
        <f>IFERROR(IF(G440="O",E440/(EOMONTH('7p(1)'!$F$17,0)-(VLOOKUP(CONCATENATE("http://skinnonews.com",A440),'기사 리스트'!C:E,3,FALSE))+1),""),"")</f>
        <v/>
      </c>
      <c r="K440" t="str">
        <f t="shared" si="20"/>
        <v/>
      </c>
      <c r="L440" t="str">
        <f t="shared" si="21"/>
        <v/>
      </c>
      <c r="N440" s="83" t="str">
        <f>IFERROR(VLOOKUP("http://skinnonews.com"&amp;A440,'기사 리스트'!C:E,3,FALSE),"")</f>
        <v/>
      </c>
      <c r="S440" t="str">
        <f>IFERROR(IF(G440="O",(INDEX('기사 리스트'!B:B,MATCH("http://skinnonews.com"&amp;A440,'기사 리스트'!C:C,0))),""),"")</f>
        <v/>
      </c>
    </row>
    <row r="441" spans="1:19">
      <c r="A441" s="18" t="s">
        <v>632</v>
      </c>
      <c r="B441" s="18">
        <v>4</v>
      </c>
      <c r="C441" s="18">
        <v>4</v>
      </c>
      <c r="D441" s="28">
        <v>90</v>
      </c>
      <c r="E441" s="18">
        <v>2</v>
      </c>
      <c r="F441" t="str">
        <f t="shared" si="19"/>
        <v>기사임</v>
      </c>
      <c r="G441" t="str">
        <f>IF(F441="기사임",IFERROR(IF((VLOOKUP(CONCATENATE("http://skinnonews.com",A441),'기사 리스트'!C:E,3,FALSE))&gt;='7p(1)'!$F$17,"O",""),""),"")</f>
        <v/>
      </c>
      <c r="H441" t="str">
        <f>IFERROR(IF(VLOOKUP(CONCATENATE("http://skinnonews.com"&amp;A441),'기사 리스트'!C:D,2,FALSE)="yes","yes",""),"")</f>
        <v/>
      </c>
      <c r="I441" t="str">
        <f>IFERROR(IF(G441="O",B441/(EOMONTH('7p(1)'!$F$17,0)-(VLOOKUP(CONCATENATE("http://skinnonews.com",A441),'기사 리스트'!C:E,3,FALSE))+1),""),"")</f>
        <v/>
      </c>
      <c r="J441" t="str">
        <f>IFERROR(IF(G441="O",E441/(EOMONTH('7p(1)'!$F$17,0)-(VLOOKUP(CONCATENATE("http://skinnonews.com",A441),'기사 리스트'!C:E,3,FALSE))+1),""),"")</f>
        <v/>
      </c>
      <c r="K441" t="str">
        <f t="shared" si="20"/>
        <v/>
      </c>
      <c r="L441" t="str">
        <f t="shared" si="21"/>
        <v/>
      </c>
      <c r="N441" s="83" t="str">
        <f>IFERROR(VLOOKUP("http://skinnonews.com"&amp;A441,'기사 리스트'!C:E,3,FALSE),"")</f>
        <v/>
      </c>
      <c r="S441" t="str">
        <f>IFERROR(IF(G441="O",(INDEX('기사 리스트'!B:B,MATCH("http://skinnonews.com"&amp;A441,'기사 리스트'!C:C,0))),""),"")</f>
        <v/>
      </c>
    </row>
    <row r="442" spans="1:19">
      <c r="A442" s="18" t="s">
        <v>1268</v>
      </c>
      <c r="B442" s="18">
        <v>4</v>
      </c>
      <c r="C442" s="18">
        <v>3</v>
      </c>
      <c r="D442" s="28">
        <v>24.333333333333332</v>
      </c>
      <c r="E442" s="18">
        <v>0</v>
      </c>
      <c r="F442" t="str">
        <f t="shared" si="19"/>
        <v>기사임</v>
      </c>
      <c r="G442" t="str">
        <f>IF(F442="기사임",IFERROR(IF((VLOOKUP(CONCATENATE("http://skinnonews.com",A442),'기사 리스트'!C:E,3,FALSE))&gt;='7p(1)'!$F$17,"O",""),""),"")</f>
        <v/>
      </c>
      <c r="H442" t="str">
        <f>IFERROR(IF(VLOOKUP(CONCATENATE("http://skinnonews.com"&amp;A442),'기사 리스트'!C:D,2,FALSE)="yes","yes",""),"")</f>
        <v/>
      </c>
      <c r="I442" t="str">
        <f>IFERROR(IF(G442="O",B442/(EOMONTH('7p(1)'!$F$17,0)-(VLOOKUP(CONCATENATE("http://skinnonews.com",A442),'기사 리스트'!C:E,3,FALSE))+1),""),"")</f>
        <v/>
      </c>
      <c r="J442" t="str">
        <f>IFERROR(IF(G442="O",E442/(EOMONTH('7p(1)'!$F$17,0)-(VLOOKUP(CONCATENATE("http://skinnonews.com",A442),'기사 리스트'!C:E,3,FALSE))+1),""),"")</f>
        <v/>
      </c>
      <c r="K442" t="str">
        <f t="shared" si="20"/>
        <v/>
      </c>
      <c r="L442" t="str">
        <f t="shared" si="21"/>
        <v/>
      </c>
      <c r="N442" s="83">
        <f>IFERROR(VLOOKUP("http://skinnonews.com"&amp;A442,'기사 리스트'!C:E,3,FALSE),"")</f>
        <v>44946</v>
      </c>
      <c r="S442" t="str">
        <f>IFERROR(IF(G442="O",(INDEX('기사 리스트'!B:B,MATCH("http://skinnonews.com"&amp;A442,'기사 리스트'!C:C,0))),""),"")</f>
        <v/>
      </c>
    </row>
    <row r="443" spans="1:19">
      <c r="A443" s="18" t="s">
        <v>510</v>
      </c>
      <c r="B443" s="18">
        <v>4</v>
      </c>
      <c r="C443" s="18">
        <v>4</v>
      </c>
      <c r="D443" s="28">
        <v>109</v>
      </c>
      <c r="E443" s="18">
        <v>3</v>
      </c>
      <c r="F443" t="str">
        <f t="shared" si="19"/>
        <v>기사임</v>
      </c>
      <c r="G443" t="str">
        <f>IF(F443="기사임",IFERROR(IF((VLOOKUP(CONCATENATE("http://skinnonews.com",A443),'기사 리스트'!C:E,3,FALSE))&gt;='7p(1)'!$F$17,"O",""),""),"")</f>
        <v/>
      </c>
      <c r="H443" t="str">
        <f>IFERROR(IF(VLOOKUP(CONCATENATE("http://skinnonews.com"&amp;A443),'기사 리스트'!C:D,2,FALSE)="yes","yes",""),"")</f>
        <v/>
      </c>
      <c r="I443" t="str">
        <f>IFERROR(IF(G443="O",B443/(EOMONTH('7p(1)'!$F$17,0)-(VLOOKUP(CONCATENATE("http://skinnonews.com",A443),'기사 리스트'!C:E,3,FALSE))+1),""),"")</f>
        <v/>
      </c>
      <c r="J443" t="str">
        <f>IFERROR(IF(G443="O",E443/(EOMONTH('7p(1)'!$F$17,0)-(VLOOKUP(CONCATENATE("http://skinnonews.com",A443),'기사 리스트'!C:E,3,FALSE))+1),""),"")</f>
        <v/>
      </c>
      <c r="K443" t="str">
        <f t="shared" si="20"/>
        <v/>
      </c>
      <c r="L443" t="str">
        <f t="shared" si="21"/>
        <v/>
      </c>
      <c r="N443" s="83">
        <f>IFERROR(VLOOKUP("http://skinnonews.com"&amp;A443,'기사 리스트'!C:E,3,FALSE),"")</f>
        <v>44957</v>
      </c>
      <c r="S443" t="str">
        <f>IFERROR(IF(G443="O",(INDEX('기사 리스트'!B:B,MATCH("http://skinnonews.com"&amp;A443,'기사 리스트'!C:C,0))),""),"")</f>
        <v/>
      </c>
    </row>
    <row r="444" spans="1:19">
      <c r="A444" s="18" t="s">
        <v>1260</v>
      </c>
      <c r="B444" s="18">
        <v>4</v>
      </c>
      <c r="C444" s="18">
        <v>4</v>
      </c>
      <c r="D444" s="28">
        <v>0</v>
      </c>
      <c r="E444" s="18">
        <v>4</v>
      </c>
      <c r="F444" t="str">
        <f t="shared" si="19"/>
        <v/>
      </c>
      <c r="G444" t="str">
        <f>IF(F444="기사임",IFERROR(IF((VLOOKUP(CONCATENATE("http://skinnonews.com",A444),'기사 리스트'!C:E,3,FALSE))&gt;='7p(1)'!$F$17,"O",""),""),"")</f>
        <v/>
      </c>
      <c r="H444" t="str">
        <f>IFERROR(IF(VLOOKUP(CONCATENATE("http://skinnonews.com"&amp;A444),'기사 리스트'!C:D,2,FALSE)="yes","yes",""),"")</f>
        <v/>
      </c>
      <c r="I444" t="str">
        <f>IFERROR(IF(G444="O",B444/(EOMONTH('7p(1)'!$F$17,0)-(VLOOKUP(CONCATENATE("http://skinnonews.com",A444),'기사 리스트'!C:E,3,FALSE))+1),""),"")</f>
        <v/>
      </c>
      <c r="J444" t="str">
        <f>IFERROR(IF(G444="O",E444/(EOMONTH('7p(1)'!$F$17,0)-(VLOOKUP(CONCATENATE("http://skinnonews.com",A444),'기사 리스트'!C:E,3,FALSE))+1),""),"")</f>
        <v/>
      </c>
      <c r="K444" t="str">
        <f t="shared" si="20"/>
        <v/>
      </c>
      <c r="L444" t="str">
        <f t="shared" si="21"/>
        <v/>
      </c>
      <c r="N444" s="83" t="str">
        <f>IFERROR(VLOOKUP("http://skinnonews.com"&amp;A444,'기사 리스트'!C:E,3,FALSE),"")</f>
        <v/>
      </c>
      <c r="S444" t="str">
        <f>IFERROR(IF(G444="O",(INDEX('기사 리스트'!B:B,MATCH("http://skinnonews.com"&amp;A444,'기사 리스트'!C:C,0))),""),"")</f>
        <v/>
      </c>
    </row>
    <row r="445" spans="1:19">
      <c r="A445" s="18" t="s">
        <v>1254</v>
      </c>
      <c r="B445" s="18">
        <v>4</v>
      </c>
      <c r="C445" s="18">
        <v>4</v>
      </c>
      <c r="D445" s="28">
        <v>426</v>
      </c>
      <c r="E445" s="18">
        <v>1</v>
      </c>
      <c r="F445" t="str">
        <f t="shared" si="19"/>
        <v>기사임</v>
      </c>
      <c r="G445" t="str">
        <f>IF(F445="기사임",IFERROR(IF((VLOOKUP(CONCATENATE("http://skinnonews.com",A445),'기사 리스트'!C:E,3,FALSE))&gt;='7p(1)'!$F$17,"O",""),""),"")</f>
        <v/>
      </c>
      <c r="H445" t="str">
        <f>IFERROR(IF(VLOOKUP(CONCATENATE("http://skinnonews.com"&amp;A445),'기사 리스트'!C:D,2,FALSE)="yes","yes",""),"")</f>
        <v/>
      </c>
      <c r="I445" t="str">
        <f>IFERROR(IF(G445="O",B445/(EOMONTH('7p(1)'!$F$17,0)-(VLOOKUP(CONCATENATE("http://skinnonews.com",A445),'기사 리스트'!C:E,3,FALSE))+1),""),"")</f>
        <v/>
      </c>
      <c r="J445" t="str">
        <f>IFERROR(IF(G445="O",E445/(EOMONTH('7p(1)'!$F$17,0)-(VLOOKUP(CONCATENATE("http://skinnonews.com",A445),'기사 리스트'!C:E,3,FALSE))+1),""),"")</f>
        <v/>
      </c>
      <c r="K445" t="str">
        <f t="shared" si="20"/>
        <v/>
      </c>
      <c r="L445" t="str">
        <f t="shared" si="21"/>
        <v/>
      </c>
      <c r="N445" s="83">
        <f>IFERROR(VLOOKUP("http://skinnonews.com"&amp;A445,'기사 리스트'!C:E,3,FALSE),"")</f>
        <v>45072</v>
      </c>
      <c r="S445" t="str">
        <f>IFERROR(IF(G445="O",(INDEX('기사 리스트'!B:B,MATCH("http://skinnonews.com"&amp;A445,'기사 리스트'!C:C,0))),""),"")</f>
        <v/>
      </c>
    </row>
    <row r="446" spans="1:19">
      <c r="A446" s="18" t="s">
        <v>1666</v>
      </c>
      <c r="B446" s="18">
        <v>4</v>
      </c>
      <c r="C446" s="18">
        <v>1</v>
      </c>
      <c r="D446" s="28">
        <v>155.5</v>
      </c>
      <c r="E446" s="18">
        <v>0</v>
      </c>
      <c r="F446" t="str">
        <f t="shared" si="19"/>
        <v/>
      </c>
      <c r="G446" t="str">
        <f>IF(F446="기사임",IFERROR(IF((VLOOKUP(CONCATENATE("http://skinnonews.com",A446),'기사 리스트'!C:E,3,FALSE))&gt;='7p(1)'!$F$17,"O",""),""),"")</f>
        <v/>
      </c>
      <c r="H446" t="str">
        <f>IFERROR(IF(VLOOKUP(CONCATENATE("http://skinnonews.com"&amp;A446),'기사 리스트'!C:D,2,FALSE)="yes","yes",""),"")</f>
        <v/>
      </c>
      <c r="I446" t="str">
        <f>IFERROR(IF(G446="O",B446/(EOMONTH('7p(1)'!$F$17,0)-(VLOOKUP(CONCATENATE("http://skinnonews.com",A446),'기사 리스트'!C:E,3,FALSE))+1),""),"")</f>
        <v/>
      </c>
      <c r="J446" t="str">
        <f>IFERROR(IF(G446="O",E446/(EOMONTH('7p(1)'!$F$17,0)-(VLOOKUP(CONCATENATE("http://skinnonews.com",A446),'기사 리스트'!C:E,3,FALSE))+1),""),"")</f>
        <v/>
      </c>
      <c r="K446" t="str">
        <f t="shared" si="20"/>
        <v/>
      </c>
      <c r="L446" t="str">
        <f t="shared" si="21"/>
        <v/>
      </c>
      <c r="N446" s="83" t="str">
        <f>IFERROR(VLOOKUP("http://skinnonews.com"&amp;A446,'기사 리스트'!C:E,3,FALSE),"")</f>
        <v/>
      </c>
      <c r="S446" t="str">
        <f>IFERROR(IF(G446="O",(INDEX('기사 리스트'!B:B,MATCH("http://skinnonews.com"&amp;A446,'기사 리스트'!C:C,0))),""),"")</f>
        <v/>
      </c>
    </row>
    <row r="447" spans="1:19">
      <c r="A447" s="18" t="s">
        <v>676</v>
      </c>
      <c r="B447" s="18">
        <v>4</v>
      </c>
      <c r="C447" s="18">
        <v>4</v>
      </c>
      <c r="D447" s="28">
        <v>4</v>
      </c>
      <c r="E447" s="18">
        <v>3</v>
      </c>
      <c r="F447" t="str">
        <f t="shared" si="19"/>
        <v>기사임</v>
      </c>
      <c r="G447" t="str">
        <f>IF(F447="기사임",IFERROR(IF((VLOOKUP(CONCATENATE("http://skinnonews.com",A447),'기사 리스트'!C:E,3,FALSE))&gt;='7p(1)'!$F$17,"O",""),""),"")</f>
        <v/>
      </c>
      <c r="H447" t="str">
        <f>IFERROR(IF(VLOOKUP(CONCATENATE("http://skinnonews.com"&amp;A447),'기사 리스트'!C:D,2,FALSE)="yes","yes",""),"")</f>
        <v/>
      </c>
      <c r="I447" t="str">
        <f>IFERROR(IF(G447="O",B447/(EOMONTH('7p(1)'!$F$17,0)-(VLOOKUP(CONCATENATE("http://skinnonews.com",A447),'기사 리스트'!C:E,3,FALSE))+1),""),"")</f>
        <v/>
      </c>
      <c r="J447" t="str">
        <f>IFERROR(IF(G447="O",E447/(EOMONTH('7p(1)'!$F$17,0)-(VLOOKUP(CONCATENATE("http://skinnonews.com",A447),'기사 리스트'!C:E,3,FALSE))+1),""),"")</f>
        <v/>
      </c>
      <c r="K447" t="str">
        <f t="shared" si="20"/>
        <v/>
      </c>
      <c r="L447" t="str">
        <f t="shared" si="21"/>
        <v/>
      </c>
      <c r="N447" s="83" t="str">
        <f>IFERROR(VLOOKUP("http://skinnonews.com"&amp;A447,'기사 리스트'!C:E,3,FALSE),"")</f>
        <v/>
      </c>
      <c r="S447" t="str">
        <f>IFERROR(IF(G447="O",(INDEX('기사 리스트'!B:B,MATCH("http://skinnonews.com"&amp;A447,'기사 리스트'!C:C,0))),""),"")</f>
        <v/>
      </c>
    </row>
    <row r="448" spans="1:19">
      <c r="A448" s="18" t="s">
        <v>846</v>
      </c>
      <c r="B448" s="18">
        <v>4</v>
      </c>
      <c r="C448" s="18">
        <v>4</v>
      </c>
      <c r="D448" s="28">
        <v>0</v>
      </c>
      <c r="E448" s="18">
        <v>4</v>
      </c>
      <c r="F448" t="str">
        <f t="shared" si="19"/>
        <v>기사임</v>
      </c>
      <c r="G448" t="str">
        <f>IF(F448="기사임",IFERROR(IF((VLOOKUP(CONCATENATE("http://skinnonews.com",A448),'기사 리스트'!C:E,3,FALSE))&gt;='7p(1)'!$F$17,"O",""),""),"")</f>
        <v/>
      </c>
      <c r="H448" t="str">
        <f>IFERROR(IF(VLOOKUP(CONCATENATE("http://skinnonews.com"&amp;A448),'기사 리스트'!C:D,2,FALSE)="yes","yes",""),"")</f>
        <v/>
      </c>
      <c r="I448" t="str">
        <f>IFERROR(IF(G448="O",B448/(EOMONTH('7p(1)'!$F$17,0)-(VLOOKUP(CONCATENATE("http://skinnonews.com",A448),'기사 리스트'!C:E,3,FALSE))+1),""),"")</f>
        <v/>
      </c>
      <c r="J448" t="str">
        <f>IFERROR(IF(G448="O",E448/(EOMONTH('7p(1)'!$F$17,0)-(VLOOKUP(CONCATENATE("http://skinnonews.com",A448),'기사 리스트'!C:E,3,FALSE))+1),""),"")</f>
        <v/>
      </c>
      <c r="K448" t="str">
        <f t="shared" si="20"/>
        <v/>
      </c>
      <c r="L448" t="str">
        <f t="shared" si="21"/>
        <v/>
      </c>
      <c r="N448" s="83" t="str">
        <f>IFERROR(VLOOKUP("http://skinnonews.com"&amp;A448,'기사 리스트'!C:E,3,FALSE),"")</f>
        <v/>
      </c>
      <c r="S448" t="str">
        <f>IFERROR(IF(G448="O",(INDEX('기사 리스트'!B:B,MATCH("http://skinnonews.com"&amp;A448,'기사 리스트'!C:C,0))),""),"")</f>
        <v/>
      </c>
    </row>
    <row r="449" spans="1:19">
      <c r="A449" s="18" t="s">
        <v>797</v>
      </c>
      <c r="B449" s="18">
        <v>4</v>
      </c>
      <c r="C449" s="18">
        <v>4</v>
      </c>
      <c r="D449" s="28">
        <v>0</v>
      </c>
      <c r="E449" s="18">
        <v>4</v>
      </c>
      <c r="F449" t="str">
        <f t="shared" si="19"/>
        <v>기사임</v>
      </c>
      <c r="G449" t="str">
        <f>IF(F449="기사임",IFERROR(IF((VLOOKUP(CONCATENATE("http://skinnonews.com",A449),'기사 리스트'!C:E,3,FALSE))&gt;='7p(1)'!$F$17,"O",""),""),"")</f>
        <v/>
      </c>
      <c r="H449" t="str">
        <f>IFERROR(IF(VLOOKUP(CONCATENATE("http://skinnonews.com"&amp;A449),'기사 리스트'!C:D,2,FALSE)="yes","yes",""),"")</f>
        <v/>
      </c>
      <c r="I449" t="str">
        <f>IFERROR(IF(G449="O",B449/(EOMONTH('7p(1)'!$F$17,0)-(VLOOKUP(CONCATENATE("http://skinnonews.com",A449),'기사 리스트'!C:E,3,FALSE))+1),""),"")</f>
        <v/>
      </c>
      <c r="J449" t="str">
        <f>IFERROR(IF(G449="O",E449/(EOMONTH('7p(1)'!$F$17,0)-(VLOOKUP(CONCATENATE("http://skinnonews.com",A449),'기사 리스트'!C:E,3,FALSE))+1),""),"")</f>
        <v/>
      </c>
      <c r="K449" t="str">
        <f t="shared" si="20"/>
        <v/>
      </c>
      <c r="L449" t="str">
        <f t="shared" si="21"/>
        <v/>
      </c>
      <c r="N449" s="83" t="str">
        <f>IFERROR(VLOOKUP("http://skinnonews.com"&amp;A449,'기사 리스트'!C:E,3,FALSE),"")</f>
        <v/>
      </c>
      <c r="S449" t="str">
        <f>IFERROR(IF(G449="O",(INDEX('기사 리스트'!B:B,MATCH("http://skinnonews.com"&amp;A449,'기사 리스트'!C:C,0))),""),"")</f>
        <v/>
      </c>
    </row>
    <row r="450" spans="1:19">
      <c r="A450" s="18" t="s">
        <v>849</v>
      </c>
      <c r="B450" s="18">
        <v>4</v>
      </c>
      <c r="C450" s="18">
        <v>3</v>
      </c>
      <c r="D450" s="28">
        <v>943</v>
      </c>
      <c r="E450" s="18">
        <v>3</v>
      </c>
      <c r="F450" t="str">
        <f t="shared" ref="F450:F513" si="22">IF(AND(LEFT(A450,17)="/global/archives/",ISNUMBER(_xlfn.NUMBERVALUE(MID(A450,18,1))),ISERROR(FIND("ckattempt",A450)),ISERROR(FIND("preview",A450))),"기사임","")</f>
        <v>기사임</v>
      </c>
      <c r="G450" t="str">
        <f>IF(F450="기사임",IFERROR(IF((VLOOKUP(CONCATENATE("http://skinnonews.com",A450),'기사 리스트'!C:E,3,FALSE))&gt;='7p(1)'!$F$17,"O",""),""),"")</f>
        <v/>
      </c>
      <c r="H450" t="str">
        <f>IFERROR(IF(VLOOKUP(CONCATENATE("http://skinnonews.com"&amp;A450),'기사 리스트'!C:D,2,FALSE)="yes","yes",""),"")</f>
        <v/>
      </c>
      <c r="I450" t="str">
        <f>IFERROR(IF(G450="O",B450/(EOMONTH('7p(1)'!$F$17,0)-(VLOOKUP(CONCATENATE("http://skinnonews.com",A450),'기사 리스트'!C:E,3,FALSE))+1),""),"")</f>
        <v/>
      </c>
      <c r="J450" t="str">
        <f>IFERROR(IF(G450="O",E450/(EOMONTH('7p(1)'!$F$17,0)-(VLOOKUP(CONCATENATE("http://skinnonews.com",A450),'기사 리스트'!C:E,3,FALSE))+1),""),"")</f>
        <v/>
      </c>
      <c r="K450" t="str">
        <f t="shared" si="20"/>
        <v/>
      </c>
      <c r="L450" t="str">
        <f t="shared" si="21"/>
        <v/>
      </c>
      <c r="N450" s="83" t="str">
        <f>IFERROR(VLOOKUP("http://skinnonews.com"&amp;A450,'기사 리스트'!C:E,3,FALSE),"")</f>
        <v/>
      </c>
      <c r="S450" t="str">
        <f>IFERROR(IF(G450="O",(INDEX('기사 리스트'!B:B,MATCH("http://skinnonews.com"&amp;A450,'기사 리스트'!C:C,0))),""),"")</f>
        <v/>
      </c>
    </row>
    <row r="451" spans="1:19">
      <c r="A451" s="18" t="s">
        <v>823</v>
      </c>
      <c r="B451" s="18">
        <v>4</v>
      </c>
      <c r="C451" s="18">
        <v>4</v>
      </c>
      <c r="D451" s="28">
        <v>0</v>
      </c>
      <c r="E451" s="18">
        <v>2</v>
      </c>
      <c r="F451" t="str">
        <f t="shared" si="22"/>
        <v>기사임</v>
      </c>
      <c r="G451" t="str">
        <f>IF(F451="기사임",IFERROR(IF((VLOOKUP(CONCATENATE("http://skinnonews.com",A451),'기사 리스트'!C:E,3,FALSE))&gt;='7p(1)'!$F$17,"O",""),""),"")</f>
        <v/>
      </c>
      <c r="H451" t="str">
        <f>IFERROR(IF(VLOOKUP(CONCATENATE("http://skinnonews.com"&amp;A451),'기사 리스트'!C:D,2,FALSE)="yes","yes",""),"")</f>
        <v/>
      </c>
      <c r="I451" t="str">
        <f>IFERROR(IF(G451="O",B451/(EOMONTH('7p(1)'!$F$17,0)-(VLOOKUP(CONCATENATE("http://skinnonews.com",A451),'기사 리스트'!C:E,3,FALSE))+1),""),"")</f>
        <v/>
      </c>
      <c r="J451" t="str">
        <f>IFERROR(IF(G451="O",E451/(EOMONTH('7p(1)'!$F$17,0)-(VLOOKUP(CONCATENATE("http://skinnonews.com",A451),'기사 리스트'!C:E,3,FALSE))+1),""),"")</f>
        <v/>
      </c>
      <c r="K451" t="str">
        <f t="shared" si="20"/>
        <v/>
      </c>
      <c r="L451" t="str">
        <f t="shared" si="21"/>
        <v/>
      </c>
      <c r="N451" s="83" t="str">
        <f>IFERROR(VLOOKUP("http://skinnonews.com"&amp;A451,'기사 리스트'!C:E,3,FALSE),"")</f>
        <v/>
      </c>
      <c r="S451" t="str">
        <f>IFERROR(IF(G451="O",(INDEX('기사 리스트'!B:B,MATCH("http://skinnonews.com"&amp;A451,'기사 리스트'!C:C,0))),""),"")</f>
        <v/>
      </c>
    </row>
    <row r="452" spans="1:19">
      <c r="A452" s="18" t="s">
        <v>1486</v>
      </c>
      <c r="B452" s="18">
        <v>4</v>
      </c>
      <c r="C452" s="18">
        <v>3</v>
      </c>
      <c r="D452" s="28">
        <v>20.5</v>
      </c>
      <c r="E452" s="18">
        <v>2</v>
      </c>
      <c r="F452" t="str">
        <f t="shared" si="22"/>
        <v>기사임</v>
      </c>
      <c r="G452" t="str">
        <f>IF(F452="기사임",IFERROR(IF((VLOOKUP(CONCATENATE("http://skinnonews.com",A452),'기사 리스트'!C:E,3,FALSE))&gt;='7p(1)'!$F$17,"O",""),""),"")</f>
        <v/>
      </c>
      <c r="H452" t="str">
        <f>IFERROR(IF(VLOOKUP(CONCATENATE("http://skinnonews.com"&amp;A452),'기사 리스트'!C:D,2,FALSE)="yes","yes",""),"")</f>
        <v/>
      </c>
      <c r="I452" t="str">
        <f>IFERROR(IF(G452="O",B452/(EOMONTH('7p(1)'!$F$17,0)-(VLOOKUP(CONCATENATE("http://skinnonews.com",A452),'기사 리스트'!C:E,3,FALSE))+1),""),"")</f>
        <v/>
      </c>
      <c r="J452" t="str">
        <f>IFERROR(IF(G452="O",E452/(EOMONTH('7p(1)'!$F$17,0)-(VLOOKUP(CONCATENATE("http://skinnonews.com",A452),'기사 리스트'!C:E,3,FALSE))+1),""),"")</f>
        <v/>
      </c>
      <c r="K452" t="str">
        <f t="shared" si="20"/>
        <v/>
      </c>
      <c r="L452" t="str">
        <f t="shared" si="21"/>
        <v/>
      </c>
      <c r="N452" s="83" t="str">
        <f>IFERROR(VLOOKUP("http://skinnonews.com"&amp;A452,'기사 리스트'!C:E,3,FALSE),"")</f>
        <v/>
      </c>
      <c r="S452" t="str">
        <f>IFERROR(IF(G452="O",(INDEX('기사 리스트'!B:B,MATCH("http://skinnonews.com"&amp;A452,'기사 리스트'!C:C,0))),""),"")</f>
        <v/>
      </c>
    </row>
    <row r="453" spans="1:19">
      <c r="A453" s="18" t="s">
        <v>1667</v>
      </c>
      <c r="B453" s="18">
        <v>4</v>
      </c>
      <c r="C453" s="18">
        <v>4</v>
      </c>
      <c r="D453" s="28">
        <v>86.666666666666671</v>
      </c>
      <c r="E453" s="18">
        <v>4</v>
      </c>
      <c r="F453" t="str">
        <f t="shared" si="22"/>
        <v/>
      </c>
      <c r="G453" t="str">
        <f>IF(F453="기사임",IFERROR(IF((VLOOKUP(CONCATENATE("http://skinnonews.com",A453),'기사 리스트'!C:E,3,FALSE))&gt;='7p(1)'!$F$17,"O",""),""),"")</f>
        <v/>
      </c>
      <c r="H453" t="str">
        <f>IFERROR(IF(VLOOKUP(CONCATENATE("http://skinnonews.com"&amp;A453),'기사 리스트'!C:D,2,FALSE)="yes","yes",""),"")</f>
        <v/>
      </c>
      <c r="I453" t="str">
        <f>IFERROR(IF(G453="O",B453/(EOMONTH('7p(1)'!$F$17,0)-(VLOOKUP(CONCATENATE("http://skinnonews.com",A453),'기사 리스트'!C:E,3,FALSE))+1),""),"")</f>
        <v/>
      </c>
      <c r="J453" t="str">
        <f>IFERROR(IF(G453="O",E453/(EOMONTH('7p(1)'!$F$17,0)-(VLOOKUP(CONCATENATE("http://skinnonews.com",A453),'기사 리스트'!C:E,3,FALSE))+1),""),"")</f>
        <v/>
      </c>
      <c r="K453" t="str">
        <f t="shared" si="20"/>
        <v/>
      </c>
      <c r="L453" t="str">
        <f t="shared" si="21"/>
        <v/>
      </c>
      <c r="N453" s="83" t="str">
        <f>IFERROR(VLOOKUP("http://skinnonews.com"&amp;A453,'기사 리스트'!C:E,3,FALSE),"")</f>
        <v/>
      </c>
      <c r="S453" t="str">
        <f>IFERROR(IF(G453="O",(INDEX('기사 리스트'!B:B,MATCH("http://skinnonews.com"&amp;A453,'기사 리스트'!C:C,0))),""),"")</f>
        <v/>
      </c>
    </row>
    <row r="454" spans="1:19">
      <c r="A454" s="18" t="s">
        <v>690</v>
      </c>
      <c r="B454" s="18">
        <v>4</v>
      </c>
      <c r="C454" s="18">
        <v>4</v>
      </c>
      <c r="D454" s="28">
        <v>0</v>
      </c>
      <c r="E454" s="18">
        <v>3</v>
      </c>
      <c r="F454" t="str">
        <f t="shared" si="22"/>
        <v>기사임</v>
      </c>
      <c r="G454" t="str">
        <f>IF(F454="기사임",IFERROR(IF((VLOOKUP(CONCATENATE("http://skinnonews.com",A454),'기사 리스트'!C:E,3,FALSE))&gt;='7p(1)'!$F$17,"O",""),""),"")</f>
        <v/>
      </c>
      <c r="H454" t="str">
        <f>IFERROR(IF(VLOOKUP(CONCATENATE("http://skinnonews.com"&amp;A454),'기사 리스트'!C:D,2,FALSE)="yes","yes",""),"")</f>
        <v/>
      </c>
      <c r="I454" t="str">
        <f>IFERROR(IF(G454="O",B454/(EOMONTH('7p(1)'!$F$17,0)-(VLOOKUP(CONCATENATE("http://skinnonews.com",A454),'기사 리스트'!C:E,3,FALSE))+1),""),"")</f>
        <v/>
      </c>
      <c r="J454" t="str">
        <f>IFERROR(IF(G454="O",E454/(EOMONTH('7p(1)'!$F$17,0)-(VLOOKUP(CONCATENATE("http://skinnonews.com",A454),'기사 리스트'!C:E,3,FALSE))+1),""),"")</f>
        <v/>
      </c>
      <c r="K454" t="str">
        <f t="shared" ref="K454:K517" si="23">IFERROR(_xlfn.RANK.EQ(I454,I:I,0),"")</f>
        <v/>
      </c>
      <c r="L454" t="str">
        <f t="shared" ref="L454:L517" si="24">IFERROR(_xlfn.RANK.EQ(J454,J:J,0),"")</f>
        <v/>
      </c>
      <c r="N454" s="83" t="str">
        <f>IFERROR(VLOOKUP("http://skinnonews.com"&amp;A454,'기사 리스트'!C:E,3,FALSE),"")</f>
        <v/>
      </c>
      <c r="S454" t="str">
        <f>IFERROR(IF(G454="O",(INDEX('기사 리스트'!B:B,MATCH("http://skinnonews.com"&amp;A454,'기사 리스트'!C:C,0))),""),"")</f>
        <v/>
      </c>
    </row>
    <row r="455" spans="1:19">
      <c r="A455" s="18" t="s">
        <v>701</v>
      </c>
      <c r="B455" s="18">
        <v>4</v>
      </c>
      <c r="C455" s="18">
        <v>3</v>
      </c>
      <c r="D455" s="28">
        <v>54.5</v>
      </c>
      <c r="E455" s="18">
        <v>3</v>
      </c>
      <c r="F455" t="str">
        <f t="shared" si="22"/>
        <v>기사임</v>
      </c>
      <c r="G455" t="str">
        <f>IF(F455="기사임",IFERROR(IF((VLOOKUP(CONCATENATE("http://skinnonews.com",A455),'기사 리스트'!C:E,3,FALSE))&gt;='7p(1)'!$F$17,"O",""),""),"")</f>
        <v/>
      </c>
      <c r="H455" t="str">
        <f>IFERROR(IF(VLOOKUP(CONCATENATE("http://skinnonews.com"&amp;A455),'기사 리스트'!C:D,2,FALSE)="yes","yes",""),"")</f>
        <v/>
      </c>
      <c r="I455" t="str">
        <f>IFERROR(IF(G455="O",B455/(EOMONTH('7p(1)'!$F$17,0)-(VLOOKUP(CONCATENATE("http://skinnonews.com",A455),'기사 리스트'!C:E,3,FALSE))+1),""),"")</f>
        <v/>
      </c>
      <c r="J455" t="str">
        <f>IFERROR(IF(G455="O",E455/(EOMONTH('7p(1)'!$F$17,0)-(VLOOKUP(CONCATENATE("http://skinnonews.com",A455),'기사 리스트'!C:E,3,FALSE))+1),""),"")</f>
        <v/>
      </c>
      <c r="K455" t="str">
        <f t="shared" si="23"/>
        <v/>
      </c>
      <c r="L455" t="str">
        <f t="shared" si="24"/>
        <v/>
      </c>
      <c r="N455" s="83" t="str">
        <f>IFERROR(VLOOKUP("http://skinnonews.com"&amp;A455,'기사 리스트'!C:E,3,FALSE),"")</f>
        <v/>
      </c>
      <c r="S455" t="str">
        <f>IFERROR(IF(G455="O",(INDEX('기사 리스트'!B:B,MATCH("http://skinnonews.com"&amp;A455,'기사 리스트'!C:C,0))),""),"")</f>
        <v/>
      </c>
    </row>
    <row r="456" spans="1:19">
      <c r="A456" s="18" t="s">
        <v>691</v>
      </c>
      <c r="B456" s="18">
        <v>4</v>
      </c>
      <c r="C456" s="18">
        <v>3</v>
      </c>
      <c r="D456" s="28">
        <v>48.666666666666664</v>
      </c>
      <c r="E456" s="18">
        <v>2</v>
      </c>
      <c r="F456" t="str">
        <f t="shared" si="22"/>
        <v>기사임</v>
      </c>
      <c r="G456" t="str">
        <f>IF(F456="기사임",IFERROR(IF((VLOOKUP(CONCATENATE("http://skinnonews.com",A456),'기사 리스트'!C:E,3,FALSE))&gt;='7p(1)'!$F$17,"O",""),""),"")</f>
        <v/>
      </c>
      <c r="H456" t="str">
        <f>IFERROR(IF(VLOOKUP(CONCATENATE("http://skinnonews.com"&amp;A456),'기사 리스트'!C:D,2,FALSE)="yes","yes",""),"")</f>
        <v/>
      </c>
      <c r="I456" t="str">
        <f>IFERROR(IF(G456="O",B456/(EOMONTH('7p(1)'!$F$17,0)-(VLOOKUP(CONCATENATE("http://skinnonews.com",A456),'기사 리스트'!C:E,3,FALSE))+1),""),"")</f>
        <v/>
      </c>
      <c r="J456" t="str">
        <f>IFERROR(IF(G456="O",E456/(EOMONTH('7p(1)'!$F$17,0)-(VLOOKUP(CONCATENATE("http://skinnonews.com",A456),'기사 리스트'!C:E,3,FALSE))+1),""),"")</f>
        <v/>
      </c>
      <c r="K456" t="str">
        <f t="shared" si="23"/>
        <v/>
      </c>
      <c r="L456" t="str">
        <f t="shared" si="24"/>
        <v/>
      </c>
      <c r="N456" s="83" t="str">
        <f>IFERROR(VLOOKUP("http://skinnonews.com"&amp;A456,'기사 리스트'!C:E,3,FALSE),"")</f>
        <v/>
      </c>
      <c r="S456" t="str">
        <f>IFERROR(IF(G456="O",(INDEX('기사 리스트'!B:B,MATCH("http://skinnonews.com"&amp;A456,'기사 리스트'!C:C,0))),""),"")</f>
        <v/>
      </c>
    </row>
    <row r="457" spans="1:19">
      <c r="A457" s="18" t="s">
        <v>1668</v>
      </c>
      <c r="B457" s="18">
        <v>4</v>
      </c>
      <c r="C457" s="18">
        <v>4</v>
      </c>
      <c r="D457" s="28">
        <v>15</v>
      </c>
      <c r="E457" s="18">
        <v>2</v>
      </c>
      <c r="F457" t="str">
        <f t="shared" si="22"/>
        <v>기사임</v>
      </c>
      <c r="G457" t="str">
        <f>IF(F457="기사임",IFERROR(IF((VLOOKUP(CONCATENATE("http://skinnonews.com",A457),'기사 리스트'!C:E,3,FALSE))&gt;='7p(1)'!$F$17,"O",""),""),"")</f>
        <v/>
      </c>
      <c r="H457" t="str">
        <f>IFERROR(IF(VLOOKUP(CONCATENATE("http://skinnonews.com"&amp;A457),'기사 리스트'!C:D,2,FALSE)="yes","yes",""),"")</f>
        <v/>
      </c>
      <c r="I457" t="str">
        <f>IFERROR(IF(G457="O",B457/(EOMONTH('7p(1)'!$F$17,0)-(VLOOKUP(CONCATENATE("http://skinnonews.com",A457),'기사 리스트'!C:E,3,FALSE))+1),""),"")</f>
        <v/>
      </c>
      <c r="J457" t="str">
        <f>IFERROR(IF(G457="O",E457/(EOMONTH('7p(1)'!$F$17,0)-(VLOOKUP(CONCATENATE("http://skinnonews.com",A457),'기사 리스트'!C:E,3,FALSE))+1),""),"")</f>
        <v/>
      </c>
      <c r="K457" t="str">
        <f t="shared" si="23"/>
        <v/>
      </c>
      <c r="L457" t="str">
        <f t="shared" si="24"/>
        <v/>
      </c>
      <c r="N457" s="83" t="str">
        <f>IFERROR(VLOOKUP("http://skinnonews.com"&amp;A457,'기사 리스트'!C:E,3,FALSE),"")</f>
        <v/>
      </c>
      <c r="S457" t="str">
        <f>IFERROR(IF(G457="O",(INDEX('기사 리스트'!B:B,MATCH("http://skinnonews.com"&amp;A457,'기사 리스트'!C:C,0))),""),"")</f>
        <v/>
      </c>
    </row>
    <row r="458" spans="1:19">
      <c r="A458" s="18" t="s">
        <v>717</v>
      </c>
      <c r="B458" s="18">
        <v>4</v>
      </c>
      <c r="C458" s="18">
        <v>4</v>
      </c>
      <c r="D458" s="28">
        <v>59</v>
      </c>
      <c r="E458" s="18">
        <v>4</v>
      </c>
      <c r="F458" t="str">
        <f t="shared" si="22"/>
        <v>기사임</v>
      </c>
      <c r="G458" t="str">
        <f>IF(F458="기사임",IFERROR(IF((VLOOKUP(CONCATENATE("http://skinnonews.com",A458),'기사 리스트'!C:E,3,FALSE))&gt;='7p(1)'!$F$17,"O",""),""),"")</f>
        <v/>
      </c>
      <c r="H458" t="str">
        <f>IFERROR(IF(VLOOKUP(CONCATENATE("http://skinnonews.com"&amp;A458),'기사 리스트'!C:D,2,FALSE)="yes","yes",""),"")</f>
        <v/>
      </c>
      <c r="I458" t="str">
        <f>IFERROR(IF(G458="O",B458/(EOMONTH('7p(1)'!$F$17,0)-(VLOOKUP(CONCATENATE("http://skinnonews.com",A458),'기사 리스트'!C:E,3,FALSE))+1),""),"")</f>
        <v/>
      </c>
      <c r="J458" t="str">
        <f>IFERROR(IF(G458="O",E458/(EOMONTH('7p(1)'!$F$17,0)-(VLOOKUP(CONCATENATE("http://skinnonews.com",A458),'기사 리스트'!C:E,3,FALSE))+1),""),"")</f>
        <v/>
      </c>
      <c r="K458" t="str">
        <f t="shared" si="23"/>
        <v/>
      </c>
      <c r="L458" t="str">
        <f t="shared" si="24"/>
        <v/>
      </c>
      <c r="N458" s="83" t="str">
        <f>IFERROR(VLOOKUP("http://skinnonews.com"&amp;A458,'기사 리스트'!C:E,3,FALSE),"")</f>
        <v/>
      </c>
      <c r="S458" t="str">
        <f>IFERROR(IF(G458="O",(INDEX('기사 리스트'!B:B,MATCH("http://skinnonews.com"&amp;A458,'기사 리스트'!C:C,0))),""),"")</f>
        <v/>
      </c>
    </row>
    <row r="459" spans="1:19">
      <c r="A459" s="18" t="s">
        <v>735</v>
      </c>
      <c r="B459" s="18">
        <v>4</v>
      </c>
      <c r="C459" s="18">
        <v>4</v>
      </c>
      <c r="D459" s="28">
        <v>0</v>
      </c>
      <c r="E459" s="18">
        <v>4</v>
      </c>
      <c r="F459" t="str">
        <f t="shared" si="22"/>
        <v>기사임</v>
      </c>
      <c r="G459" t="str">
        <f>IF(F459="기사임",IFERROR(IF((VLOOKUP(CONCATENATE("http://skinnonews.com",A459),'기사 리스트'!C:E,3,FALSE))&gt;='7p(1)'!$F$17,"O",""),""),"")</f>
        <v/>
      </c>
      <c r="H459" t="str">
        <f>IFERROR(IF(VLOOKUP(CONCATENATE("http://skinnonews.com"&amp;A459),'기사 리스트'!C:D,2,FALSE)="yes","yes",""),"")</f>
        <v/>
      </c>
      <c r="I459" t="str">
        <f>IFERROR(IF(G459="O",B459/(EOMONTH('7p(1)'!$F$17,0)-(VLOOKUP(CONCATENATE("http://skinnonews.com",A459),'기사 리스트'!C:E,3,FALSE))+1),""),"")</f>
        <v/>
      </c>
      <c r="J459" t="str">
        <f>IFERROR(IF(G459="O",E459/(EOMONTH('7p(1)'!$F$17,0)-(VLOOKUP(CONCATENATE("http://skinnonews.com",A459),'기사 리스트'!C:E,3,FALSE))+1),""),"")</f>
        <v/>
      </c>
      <c r="K459" t="str">
        <f t="shared" si="23"/>
        <v/>
      </c>
      <c r="L459" t="str">
        <f t="shared" si="24"/>
        <v/>
      </c>
      <c r="N459" s="83" t="str">
        <f>IFERROR(VLOOKUP("http://skinnonews.com"&amp;A459,'기사 리스트'!C:E,3,FALSE),"")</f>
        <v/>
      </c>
      <c r="S459" t="str">
        <f>IFERROR(IF(G459="O",(INDEX('기사 리스트'!B:B,MATCH("http://skinnonews.com"&amp;A459,'기사 리스트'!C:C,0))),""),"")</f>
        <v/>
      </c>
    </row>
    <row r="460" spans="1:19">
      <c r="A460" s="18" t="s">
        <v>831</v>
      </c>
      <c r="B460" s="18">
        <v>4</v>
      </c>
      <c r="C460" s="18">
        <v>4</v>
      </c>
      <c r="D460" s="28">
        <v>46</v>
      </c>
      <c r="E460" s="18">
        <v>3</v>
      </c>
      <c r="F460" t="str">
        <f t="shared" si="22"/>
        <v>기사임</v>
      </c>
      <c r="G460" t="str">
        <f>IF(F460="기사임",IFERROR(IF((VLOOKUP(CONCATENATE("http://skinnonews.com",A460),'기사 리스트'!C:E,3,FALSE))&gt;='7p(1)'!$F$17,"O",""),""),"")</f>
        <v/>
      </c>
      <c r="H460" t="str">
        <f>IFERROR(IF(VLOOKUP(CONCATENATE("http://skinnonews.com"&amp;A460),'기사 리스트'!C:D,2,FALSE)="yes","yes",""),"")</f>
        <v/>
      </c>
      <c r="I460" t="str">
        <f>IFERROR(IF(G460="O",B460/(EOMONTH('7p(1)'!$F$17,0)-(VLOOKUP(CONCATENATE("http://skinnonews.com",A460),'기사 리스트'!C:E,3,FALSE))+1),""),"")</f>
        <v/>
      </c>
      <c r="J460" t="str">
        <f>IFERROR(IF(G460="O",E460/(EOMONTH('7p(1)'!$F$17,0)-(VLOOKUP(CONCATENATE("http://skinnonews.com",A460),'기사 리스트'!C:E,3,FALSE))+1),""),"")</f>
        <v/>
      </c>
      <c r="K460" t="str">
        <f t="shared" si="23"/>
        <v/>
      </c>
      <c r="L460" t="str">
        <f t="shared" si="24"/>
        <v/>
      </c>
      <c r="N460" s="83" t="str">
        <f>IFERROR(VLOOKUP("http://skinnonews.com"&amp;A460,'기사 리스트'!C:E,3,FALSE),"")</f>
        <v/>
      </c>
      <c r="S460" t="str">
        <f>IFERROR(IF(G460="O",(INDEX('기사 리스트'!B:B,MATCH("http://skinnonews.com"&amp;A460,'기사 리스트'!C:C,0))),""),"")</f>
        <v/>
      </c>
    </row>
    <row r="461" spans="1:19">
      <c r="A461" s="18" t="s">
        <v>755</v>
      </c>
      <c r="B461" s="18">
        <v>4</v>
      </c>
      <c r="C461" s="18">
        <v>4</v>
      </c>
      <c r="D461" s="28">
        <v>0</v>
      </c>
      <c r="E461" s="18">
        <v>4</v>
      </c>
      <c r="F461" t="str">
        <f t="shared" si="22"/>
        <v>기사임</v>
      </c>
      <c r="G461" t="str">
        <f>IF(F461="기사임",IFERROR(IF((VLOOKUP(CONCATENATE("http://skinnonews.com",A461),'기사 리스트'!C:E,3,FALSE))&gt;='7p(1)'!$F$17,"O",""),""),"")</f>
        <v/>
      </c>
      <c r="H461" t="str">
        <f>IFERROR(IF(VLOOKUP(CONCATENATE("http://skinnonews.com"&amp;A461),'기사 리스트'!C:D,2,FALSE)="yes","yes",""),"")</f>
        <v/>
      </c>
      <c r="I461" t="str">
        <f>IFERROR(IF(G461="O",B461/(EOMONTH('7p(1)'!$F$17,0)-(VLOOKUP(CONCATENATE("http://skinnonews.com",A461),'기사 리스트'!C:E,3,FALSE))+1),""),"")</f>
        <v/>
      </c>
      <c r="J461" t="str">
        <f>IFERROR(IF(G461="O",E461/(EOMONTH('7p(1)'!$F$17,0)-(VLOOKUP(CONCATENATE("http://skinnonews.com",A461),'기사 리스트'!C:E,3,FALSE))+1),""),"")</f>
        <v/>
      </c>
      <c r="K461" t="str">
        <f t="shared" si="23"/>
        <v/>
      </c>
      <c r="L461" t="str">
        <f t="shared" si="24"/>
        <v/>
      </c>
      <c r="N461" s="83" t="str">
        <f>IFERROR(VLOOKUP("http://skinnonews.com"&amp;A461,'기사 리스트'!C:E,3,FALSE),"")</f>
        <v/>
      </c>
      <c r="S461" t="str">
        <f>IFERROR(IF(G461="O",(INDEX('기사 리스트'!B:B,MATCH("http://skinnonews.com"&amp;A461,'기사 리스트'!C:C,0))),""),"")</f>
        <v/>
      </c>
    </row>
    <row r="462" spans="1:19">
      <c r="A462" s="18" t="s">
        <v>628</v>
      </c>
      <c r="B462" s="18">
        <v>4</v>
      </c>
      <c r="C462" s="18">
        <v>4</v>
      </c>
      <c r="D462" s="28">
        <v>0</v>
      </c>
      <c r="E462" s="18">
        <v>4</v>
      </c>
      <c r="F462" t="str">
        <f t="shared" si="22"/>
        <v>기사임</v>
      </c>
      <c r="G462" t="str">
        <f>IF(F462="기사임",IFERROR(IF((VLOOKUP(CONCATENATE("http://skinnonews.com",A462),'기사 리스트'!C:E,3,FALSE))&gt;='7p(1)'!$F$17,"O",""),""),"")</f>
        <v/>
      </c>
      <c r="H462" t="str">
        <f>IFERROR(IF(VLOOKUP(CONCATENATE("http://skinnonews.com"&amp;A462),'기사 리스트'!C:D,2,FALSE)="yes","yes",""),"")</f>
        <v/>
      </c>
      <c r="I462" t="str">
        <f>IFERROR(IF(G462="O",B462/(EOMONTH('7p(1)'!$F$17,0)-(VLOOKUP(CONCATENATE("http://skinnonews.com",A462),'기사 리스트'!C:E,3,FALSE))+1),""),"")</f>
        <v/>
      </c>
      <c r="J462" t="str">
        <f>IFERROR(IF(G462="O",E462/(EOMONTH('7p(1)'!$F$17,0)-(VLOOKUP(CONCATENATE("http://skinnonews.com",A462),'기사 리스트'!C:E,3,FALSE))+1),""),"")</f>
        <v/>
      </c>
      <c r="K462" t="str">
        <f t="shared" si="23"/>
        <v/>
      </c>
      <c r="L462" t="str">
        <f t="shared" si="24"/>
        <v/>
      </c>
      <c r="N462" s="83" t="str">
        <f>IFERROR(VLOOKUP("http://skinnonews.com"&amp;A462,'기사 리스트'!C:E,3,FALSE),"")</f>
        <v/>
      </c>
      <c r="S462" t="str">
        <f>IFERROR(IF(G462="O",(INDEX('기사 리스트'!B:B,MATCH("http://skinnonews.com"&amp;A462,'기사 리스트'!C:C,0))),""),"")</f>
        <v/>
      </c>
    </row>
    <row r="463" spans="1:19">
      <c r="A463" s="18" t="s">
        <v>1669</v>
      </c>
      <c r="B463" s="18">
        <v>4</v>
      </c>
      <c r="C463" s="18">
        <v>4</v>
      </c>
      <c r="D463" s="28">
        <v>809</v>
      </c>
      <c r="E463" s="18">
        <v>2</v>
      </c>
      <c r="F463" t="str">
        <f t="shared" si="22"/>
        <v>기사임</v>
      </c>
      <c r="G463" t="str">
        <f>IF(F463="기사임",IFERROR(IF((VLOOKUP(CONCATENATE("http://skinnonews.com",A463),'기사 리스트'!C:E,3,FALSE))&gt;='7p(1)'!$F$17,"O",""),""),"")</f>
        <v/>
      </c>
      <c r="H463" t="str">
        <f>IFERROR(IF(VLOOKUP(CONCATENATE("http://skinnonews.com"&amp;A463),'기사 리스트'!C:D,2,FALSE)="yes","yes",""),"")</f>
        <v/>
      </c>
      <c r="I463" t="str">
        <f>IFERROR(IF(G463="O",B463/(EOMONTH('7p(1)'!$F$17,0)-(VLOOKUP(CONCATENATE("http://skinnonews.com",A463),'기사 리스트'!C:E,3,FALSE))+1),""),"")</f>
        <v/>
      </c>
      <c r="J463" t="str">
        <f>IFERROR(IF(G463="O",E463/(EOMONTH('7p(1)'!$F$17,0)-(VLOOKUP(CONCATENATE("http://skinnonews.com",A463),'기사 리스트'!C:E,3,FALSE))+1),""),"")</f>
        <v/>
      </c>
      <c r="K463" t="str">
        <f t="shared" si="23"/>
        <v/>
      </c>
      <c r="L463" t="str">
        <f t="shared" si="24"/>
        <v/>
      </c>
      <c r="N463" s="83" t="str">
        <f>IFERROR(VLOOKUP("http://skinnonews.com"&amp;A463,'기사 리스트'!C:E,3,FALSE),"")</f>
        <v/>
      </c>
      <c r="S463" t="str">
        <f>IFERROR(IF(G463="O",(INDEX('기사 리스트'!B:B,MATCH("http://skinnonews.com"&amp;A463,'기사 리스트'!C:C,0))),""),"")</f>
        <v/>
      </c>
    </row>
    <row r="464" spans="1:19">
      <c r="A464" s="18" t="s">
        <v>860</v>
      </c>
      <c r="B464" s="18">
        <v>4</v>
      </c>
      <c r="C464" s="18">
        <v>4</v>
      </c>
      <c r="D464" s="28">
        <v>125</v>
      </c>
      <c r="E464" s="18">
        <v>3</v>
      </c>
      <c r="F464" t="str">
        <f t="shared" si="22"/>
        <v>기사임</v>
      </c>
      <c r="G464" t="str">
        <f>IF(F464="기사임",IFERROR(IF((VLOOKUP(CONCATENATE("http://skinnonews.com",A464),'기사 리스트'!C:E,3,FALSE))&gt;='7p(1)'!$F$17,"O",""),""),"")</f>
        <v/>
      </c>
      <c r="H464" t="str">
        <f>IFERROR(IF(VLOOKUP(CONCATENATE("http://skinnonews.com"&amp;A464),'기사 리스트'!C:D,2,FALSE)="yes","yes",""),"")</f>
        <v/>
      </c>
      <c r="I464" t="str">
        <f>IFERROR(IF(G464="O",B464/(EOMONTH('7p(1)'!$F$17,0)-(VLOOKUP(CONCATENATE("http://skinnonews.com",A464),'기사 리스트'!C:E,3,FALSE))+1),""),"")</f>
        <v/>
      </c>
      <c r="J464" t="str">
        <f>IFERROR(IF(G464="O",E464/(EOMONTH('7p(1)'!$F$17,0)-(VLOOKUP(CONCATENATE("http://skinnonews.com",A464),'기사 리스트'!C:E,3,FALSE))+1),""),"")</f>
        <v/>
      </c>
      <c r="K464" t="str">
        <f t="shared" si="23"/>
        <v/>
      </c>
      <c r="L464" t="str">
        <f t="shared" si="24"/>
        <v/>
      </c>
      <c r="N464" s="83" t="str">
        <f>IFERROR(VLOOKUP("http://skinnonews.com"&amp;A464,'기사 리스트'!C:E,3,FALSE),"")</f>
        <v/>
      </c>
      <c r="S464" t="str">
        <f>IFERROR(IF(G464="O",(INDEX('기사 리스트'!B:B,MATCH("http://skinnonews.com"&amp;A464,'기사 리스트'!C:C,0))),""),"")</f>
        <v/>
      </c>
    </row>
    <row r="465" spans="1:19">
      <c r="A465" s="18" t="s">
        <v>1470</v>
      </c>
      <c r="B465" s="18">
        <v>4</v>
      </c>
      <c r="C465" s="18">
        <v>4</v>
      </c>
      <c r="D465" s="28">
        <v>489.33333333333331</v>
      </c>
      <c r="E465" s="18">
        <v>2</v>
      </c>
      <c r="F465" t="str">
        <f t="shared" si="22"/>
        <v>기사임</v>
      </c>
      <c r="G465" t="str">
        <f>IF(F465="기사임",IFERROR(IF((VLOOKUP(CONCATENATE("http://skinnonews.com",A465),'기사 리스트'!C:E,3,FALSE))&gt;='7p(1)'!$F$17,"O",""),""),"")</f>
        <v/>
      </c>
      <c r="H465" t="str">
        <f>IFERROR(IF(VLOOKUP(CONCATENATE("http://skinnonews.com"&amp;A465),'기사 리스트'!C:D,2,FALSE)="yes","yes",""),"")</f>
        <v/>
      </c>
      <c r="I465" t="str">
        <f>IFERROR(IF(G465="O",B465/(EOMONTH('7p(1)'!$F$17,0)-(VLOOKUP(CONCATENATE("http://skinnonews.com",A465),'기사 리스트'!C:E,3,FALSE))+1),""),"")</f>
        <v/>
      </c>
      <c r="J465" t="str">
        <f>IFERROR(IF(G465="O",E465/(EOMONTH('7p(1)'!$F$17,0)-(VLOOKUP(CONCATENATE("http://skinnonews.com",A465),'기사 리스트'!C:E,3,FALSE))+1),""),"")</f>
        <v/>
      </c>
      <c r="K465" t="str">
        <f t="shared" si="23"/>
        <v/>
      </c>
      <c r="L465" t="str">
        <f t="shared" si="24"/>
        <v/>
      </c>
      <c r="N465" s="83">
        <f>IFERROR(VLOOKUP("http://skinnonews.com"&amp;A465,'기사 리스트'!C:E,3,FALSE),"")</f>
        <v>44666</v>
      </c>
      <c r="S465" t="str">
        <f>IFERROR(IF(G465="O",(INDEX('기사 리스트'!B:B,MATCH("http://skinnonews.com"&amp;A465,'기사 리스트'!C:C,0))),""),"")</f>
        <v/>
      </c>
    </row>
    <row r="466" spans="1:19">
      <c r="A466" s="18" t="s">
        <v>1124</v>
      </c>
      <c r="B466" s="18">
        <v>4</v>
      </c>
      <c r="C466" s="18">
        <v>4</v>
      </c>
      <c r="D466" s="28">
        <v>12.5</v>
      </c>
      <c r="E466" s="18">
        <v>0</v>
      </c>
      <c r="F466" t="str">
        <f t="shared" si="22"/>
        <v/>
      </c>
      <c r="G466" t="str">
        <f>IF(F466="기사임",IFERROR(IF((VLOOKUP(CONCATENATE("http://skinnonews.com",A466),'기사 리스트'!C:E,3,FALSE))&gt;='7p(1)'!$F$17,"O",""),""),"")</f>
        <v/>
      </c>
      <c r="H466" t="str">
        <f>IFERROR(IF(VLOOKUP(CONCATENATE("http://skinnonews.com"&amp;A466),'기사 리스트'!C:D,2,FALSE)="yes","yes",""),"")</f>
        <v/>
      </c>
      <c r="I466" t="str">
        <f>IFERROR(IF(G466="O",B466/(EOMONTH('7p(1)'!$F$17,0)-(VLOOKUP(CONCATENATE("http://skinnonews.com",A466),'기사 리스트'!C:E,3,FALSE))+1),""),"")</f>
        <v/>
      </c>
      <c r="J466" t="str">
        <f>IFERROR(IF(G466="O",E466/(EOMONTH('7p(1)'!$F$17,0)-(VLOOKUP(CONCATENATE("http://skinnonews.com",A466),'기사 리스트'!C:E,3,FALSE))+1),""),"")</f>
        <v/>
      </c>
      <c r="K466" t="str">
        <f t="shared" si="23"/>
        <v/>
      </c>
      <c r="L466" t="str">
        <f t="shared" si="24"/>
        <v/>
      </c>
      <c r="N466" s="83" t="str">
        <f>IFERROR(VLOOKUP("http://skinnonews.com"&amp;A466,'기사 리스트'!C:E,3,FALSE),"")</f>
        <v/>
      </c>
      <c r="S466" t="str">
        <f>IFERROR(IF(G466="O",(INDEX('기사 리스트'!B:B,MATCH("http://skinnonews.com"&amp;A466,'기사 리스트'!C:C,0))),""),"")</f>
        <v/>
      </c>
    </row>
    <row r="467" spans="1:19">
      <c r="A467" s="18" t="s">
        <v>1670</v>
      </c>
      <c r="B467" s="18">
        <v>4</v>
      </c>
      <c r="C467" s="18">
        <v>3</v>
      </c>
      <c r="D467" s="28">
        <v>13.75</v>
      </c>
      <c r="E467" s="18">
        <v>3</v>
      </c>
      <c r="F467" t="str">
        <f t="shared" si="22"/>
        <v/>
      </c>
      <c r="G467" t="str">
        <f>IF(F467="기사임",IFERROR(IF((VLOOKUP(CONCATENATE("http://skinnonews.com",A467),'기사 리스트'!C:E,3,FALSE))&gt;='7p(1)'!$F$17,"O",""),""),"")</f>
        <v/>
      </c>
      <c r="H467" t="str">
        <f>IFERROR(IF(VLOOKUP(CONCATENATE("http://skinnonews.com"&amp;A467),'기사 리스트'!C:D,2,FALSE)="yes","yes",""),"")</f>
        <v/>
      </c>
      <c r="I467" t="str">
        <f>IFERROR(IF(G467="O",B467/(EOMONTH('7p(1)'!$F$17,0)-(VLOOKUP(CONCATENATE("http://skinnonews.com",A467),'기사 리스트'!C:E,3,FALSE))+1),""),"")</f>
        <v/>
      </c>
      <c r="J467" t="str">
        <f>IFERROR(IF(G467="O",E467/(EOMONTH('7p(1)'!$F$17,0)-(VLOOKUP(CONCATENATE("http://skinnonews.com",A467),'기사 리스트'!C:E,3,FALSE))+1),""),"")</f>
        <v/>
      </c>
      <c r="K467" t="str">
        <f t="shared" si="23"/>
        <v/>
      </c>
      <c r="L467" t="str">
        <f t="shared" si="24"/>
        <v/>
      </c>
      <c r="N467" s="83" t="str">
        <f>IFERROR(VLOOKUP("http://skinnonews.com"&amp;A467,'기사 리스트'!C:E,3,FALSE),"")</f>
        <v/>
      </c>
      <c r="S467" t="str">
        <f>IFERROR(IF(G467="O",(INDEX('기사 리스트'!B:B,MATCH("http://skinnonews.com"&amp;A467,'기사 리스트'!C:C,0))),""),"")</f>
        <v/>
      </c>
    </row>
    <row r="468" spans="1:19">
      <c r="A468" s="18" t="s">
        <v>991</v>
      </c>
      <c r="B468" s="18">
        <v>4</v>
      </c>
      <c r="C468" s="18">
        <v>2</v>
      </c>
      <c r="D468" s="28">
        <v>69.5</v>
      </c>
      <c r="E468" s="18">
        <v>2</v>
      </c>
      <c r="F468" t="str">
        <f t="shared" si="22"/>
        <v/>
      </c>
      <c r="G468" t="str">
        <f>IF(F468="기사임",IFERROR(IF((VLOOKUP(CONCATENATE("http://skinnonews.com",A468),'기사 리스트'!C:E,3,FALSE))&gt;='7p(1)'!$F$17,"O",""),""),"")</f>
        <v/>
      </c>
      <c r="H468" t="str">
        <f>IFERROR(IF(VLOOKUP(CONCATENATE("http://skinnonews.com"&amp;A468),'기사 리스트'!C:D,2,FALSE)="yes","yes",""),"")</f>
        <v/>
      </c>
      <c r="I468" t="str">
        <f>IFERROR(IF(G468="O",B468/(EOMONTH('7p(1)'!$F$17,0)-(VLOOKUP(CONCATENATE("http://skinnonews.com",A468),'기사 리스트'!C:E,3,FALSE))+1),""),"")</f>
        <v/>
      </c>
      <c r="J468" t="str">
        <f>IFERROR(IF(G468="O",E468/(EOMONTH('7p(1)'!$F$17,0)-(VLOOKUP(CONCATENATE("http://skinnonews.com",A468),'기사 리스트'!C:E,3,FALSE))+1),""),"")</f>
        <v/>
      </c>
      <c r="K468" t="str">
        <f t="shared" si="23"/>
        <v/>
      </c>
      <c r="L468" t="str">
        <f t="shared" si="24"/>
        <v/>
      </c>
      <c r="N468" s="83" t="str">
        <f>IFERROR(VLOOKUP("http://skinnonews.com"&amp;A468,'기사 리스트'!C:E,3,FALSE),"")</f>
        <v/>
      </c>
      <c r="S468" t="str">
        <f>IFERROR(IF(G468="O",(INDEX('기사 리스트'!B:B,MATCH("http://skinnonews.com"&amp;A468,'기사 리스트'!C:C,0))),""),"")</f>
        <v/>
      </c>
    </row>
    <row r="469" spans="1:19">
      <c r="A469" s="18" t="s">
        <v>778</v>
      </c>
      <c r="B469" s="18">
        <v>4</v>
      </c>
      <c r="C469" s="18">
        <v>3</v>
      </c>
      <c r="D469" s="28">
        <v>5.5</v>
      </c>
      <c r="E469" s="18">
        <v>3</v>
      </c>
      <c r="F469" t="str">
        <f t="shared" si="22"/>
        <v/>
      </c>
      <c r="G469" t="str">
        <f>IF(F469="기사임",IFERROR(IF((VLOOKUP(CONCATENATE("http://skinnonews.com",A469),'기사 리스트'!C:E,3,FALSE))&gt;='7p(1)'!$F$17,"O",""),""),"")</f>
        <v/>
      </c>
      <c r="H469" t="str">
        <f>IFERROR(IF(VLOOKUP(CONCATENATE("http://skinnonews.com"&amp;A469),'기사 리스트'!C:D,2,FALSE)="yes","yes",""),"")</f>
        <v/>
      </c>
      <c r="I469" t="str">
        <f>IFERROR(IF(G469="O",B469/(EOMONTH('7p(1)'!$F$17,0)-(VLOOKUP(CONCATENATE("http://skinnonews.com",A469),'기사 리스트'!C:E,3,FALSE))+1),""),"")</f>
        <v/>
      </c>
      <c r="J469" t="str">
        <f>IFERROR(IF(G469="O",E469/(EOMONTH('7p(1)'!$F$17,0)-(VLOOKUP(CONCATENATE("http://skinnonews.com",A469),'기사 리스트'!C:E,3,FALSE))+1),""),"")</f>
        <v/>
      </c>
      <c r="K469" t="str">
        <f t="shared" si="23"/>
        <v/>
      </c>
      <c r="L469" t="str">
        <f t="shared" si="24"/>
        <v/>
      </c>
      <c r="N469" s="83" t="str">
        <f>IFERROR(VLOOKUP("http://skinnonews.com"&amp;A469,'기사 리스트'!C:E,3,FALSE),"")</f>
        <v/>
      </c>
      <c r="S469" t="str">
        <f>IFERROR(IF(G469="O",(INDEX('기사 리스트'!B:B,MATCH("http://skinnonews.com"&amp;A469,'기사 리스트'!C:C,0))),""),"")</f>
        <v/>
      </c>
    </row>
    <row r="470" spans="1:19">
      <c r="A470" s="18" t="s">
        <v>1262</v>
      </c>
      <c r="B470" s="18">
        <v>4</v>
      </c>
      <c r="C470" s="18">
        <v>3</v>
      </c>
      <c r="D470" s="28">
        <v>76</v>
      </c>
      <c r="E470" s="18">
        <v>3</v>
      </c>
      <c r="F470" t="str">
        <f t="shared" si="22"/>
        <v/>
      </c>
      <c r="G470" t="str">
        <f>IF(F470="기사임",IFERROR(IF((VLOOKUP(CONCATENATE("http://skinnonews.com",A470),'기사 리스트'!C:E,3,FALSE))&gt;='7p(1)'!$F$17,"O",""),""),"")</f>
        <v/>
      </c>
      <c r="H470" t="str">
        <f>IFERROR(IF(VLOOKUP(CONCATENATE("http://skinnonews.com"&amp;A470),'기사 리스트'!C:D,2,FALSE)="yes","yes",""),"")</f>
        <v/>
      </c>
      <c r="I470" t="str">
        <f>IFERROR(IF(G470="O",B470/(EOMONTH('7p(1)'!$F$17,0)-(VLOOKUP(CONCATENATE("http://skinnonews.com",A470),'기사 리스트'!C:E,3,FALSE))+1),""),"")</f>
        <v/>
      </c>
      <c r="J470" t="str">
        <f>IFERROR(IF(G470="O",E470/(EOMONTH('7p(1)'!$F$17,0)-(VLOOKUP(CONCATENATE("http://skinnonews.com",A470),'기사 리스트'!C:E,3,FALSE))+1),""),"")</f>
        <v/>
      </c>
      <c r="K470" t="str">
        <f t="shared" si="23"/>
        <v/>
      </c>
      <c r="L470" t="str">
        <f t="shared" si="24"/>
        <v/>
      </c>
      <c r="N470" s="83" t="str">
        <f>IFERROR(VLOOKUP("http://skinnonews.com"&amp;A470,'기사 리스트'!C:E,3,FALSE),"")</f>
        <v/>
      </c>
      <c r="S470" t="str">
        <f>IFERROR(IF(G470="O",(INDEX('기사 리스트'!B:B,MATCH("http://skinnonews.com"&amp;A470,'기사 리스트'!C:C,0))),""),"")</f>
        <v/>
      </c>
    </row>
    <row r="471" spans="1:19">
      <c r="A471" s="18" t="s">
        <v>1489</v>
      </c>
      <c r="B471" s="18">
        <v>4</v>
      </c>
      <c r="C471" s="18">
        <v>4</v>
      </c>
      <c r="D471" s="28">
        <v>13.666666666666666</v>
      </c>
      <c r="E471" s="18">
        <v>3</v>
      </c>
      <c r="F471" t="str">
        <f t="shared" si="22"/>
        <v/>
      </c>
      <c r="G471" t="str">
        <f>IF(F471="기사임",IFERROR(IF((VLOOKUP(CONCATENATE("http://skinnonews.com",A471),'기사 리스트'!C:E,3,FALSE))&gt;='7p(1)'!$F$17,"O",""),""),"")</f>
        <v/>
      </c>
      <c r="H471" t="str">
        <f>IFERROR(IF(VLOOKUP(CONCATENATE("http://skinnonews.com"&amp;A471),'기사 리스트'!C:D,2,FALSE)="yes","yes",""),"")</f>
        <v/>
      </c>
      <c r="I471" t="str">
        <f>IFERROR(IF(G471="O",B471/(EOMONTH('7p(1)'!$F$17,0)-(VLOOKUP(CONCATENATE("http://skinnonews.com",A471),'기사 리스트'!C:E,3,FALSE))+1),""),"")</f>
        <v/>
      </c>
      <c r="J471" t="str">
        <f>IFERROR(IF(G471="O",E471/(EOMONTH('7p(1)'!$F$17,0)-(VLOOKUP(CONCATENATE("http://skinnonews.com",A471),'기사 리스트'!C:E,3,FALSE))+1),""),"")</f>
        <v/>
      </c>
      <c r="K471" t="str">
        <f t="shared" si="23"/>
        <v/>
      </c>
      <c r="L471" t="str">
        <f t="shared" si="24"/>
        <v/>
      </c>
      <c r="N471" s="83" t="str">
        <f>IFERROR(VLOOKUP("http://skinnonews.com"&amp;A471,'기사 리스트'!C:E,3,FALSE),"")</f>
        <v/>
      </c>
      <c r="S471" t="str">
        <f>IFERROR(IF(G471="O",(INDEX('기사 리스트'!B:B,MATCH("http://skinnonews.com"&amp;A471,'기사 리스트'!C:C,0))),""),"")</f>
        <v/>
      </c>
    </row>
    <row r="472" spans="1:19">
      <c r="A472" s="18" t="s">
        <v>1671</v>
      </c>
      <c r="B472" s="18">
        <v>4</v>
      </c>
      <c r="C472" s="18">
        <v>4</v>
      </c>
      <c r="D472" s="28">
        <v>12</v>
      </c>
      <c r="E472" s="18">
        <v>1</v>
      </c>
      <c r="F472" t="str">
        <f t="shared" si="22"/>
        <v/>
      </c>
      <c r="G472" t="str">
        <f>IF(F472="기사임",IFERROR(IF((VLOOKUP(CONCATENATE("http://skinnonews.com",A472),'기사 리스트'!C:E,3,FALSE))&gt;='7p(1)'!$F$17,"O",""),""),"")</f>
        <v/>
      </c>
      <c r="H472" t="str">
        <f>IFERROR(IF(VLOOKUP(CONCATENATE("http://skinnonews.com"&amp;A472),'기사 리스트'!C:D,2,FALSE)="yes","yes",""),"")</f>
        <v/>
      </c>
      <c r="I472" t="str">
        <f>IFERROR(IF(G472="O",B472/(EOMONTH('7p(1)'!$F$17,0)-(VLOOKUP(CONCATENATE("http://skinnonews.com",A472),'기사 리스트'!C:E,3,FALSE))+1),""),"")</f>
        <v/>
      </c>
      <c r="J472" t="str">
        <f>IFERROR(IF(G472="O",E472/(EOMONTH('7p(1)'!$F$17,0)-(VLOOKUP(CONCATENATE("http://skinnonews.com",A472),'기사 리스트'!C:E,3,FALSE))+1),""),"")</f>
        <v/>
      </c>
      <c r="K472" t="str">
        <f t="shared" si="23"/>
        <v/>
      </c>
      <c r="L472" t="str">
        <f t="shared" si="24"/>
        <v/>
      </c>
      <c r="N472" s="83" t="str">
        <f>IFERROR(VLOOKUP("http://skinnonews.com"&amp;A472,'기사 리스트'!C:E,3,FALSE),"")</f>
        <v/>
      </c>
      <c r="S472" t="str">
        <f>IFERROR(IF(G472="O",(INDEX('기사 리스트'!B:B,MATCH("http://skinnonews.com"&amp;A472,'기사 리스트'!C:C,0))),""),"")</f>
        <v/>
      </c>
    </row>
    <row r="473" spans="1:19">
      <c r="A473" s="18" t="s">
        <v>1672</v>
      </c>
      <c r="B473" s="18">
        <v>4</v>
      </c>
      <c r="C473" s="18">
        <v>3</v>
      </c>
      <c r="D473" s="28">
        <v>11</v>
      </c>
      <c r="E473" s="18">
        <v>0</v>
      </c>
      <c r="F473" t="str">
        <f t="shared" si="22"/>
        <v/>
      </c>
      <c r="G473" t="str">
        <f>IF(F473="기사임",IFERROR(IF((VLOOKUP(CONCATENATE("http://skinnonews.com",A473),'기사 리스트'!C:E,3,FALSE))&gt;='7p(1)'!$F$17,"O",""),""),"")</f>
        <v/>
      </c>
      <c r="H473" t="str">
        <f>IFERROR(IF(VLOOKUP(CONCATENATE("http://skinnonews.com"&amp;A473),'기사 리스트'!C:D,2,FALSE)="yes","yes",""),"")</f>
        <v/>
      </c>
      <c r="I473" t="str">
        <f>IFERROR(IF(G473="O",B473/(EOMONTH('7p(1)'!$F$17,0)-(VLOOKUP(CONCATENATE("http://skinnonews.com",A473),'기사 리스트'!C:E,3,FALSE))+1),""),"")</f>
        <v/>
      </c>
      <c r="J473" t="str">
        <f>IFERROR(IF(G473="O",E473/(EOMONTH('7p(1)'!$F$17,0)-(VLOOKUP(CONCATENATE("http://skinnonews.com",A473),'기사 리스트'!C:E,3,FALSE))+1),""),"")</f>
        <v/>
      </c>
      <c r="K473" t="str">
        <f t="shared" si="23"/>
        <v/>
      </c>
      <c r="L473" t="str">
        <f t="shared" si="24"/>
        <v/>
      </c>
      <c r="N473" s="83" t="str">
        <f>IFERROR(VLOOKUP("http://skinnonews.com"&amp;A473,'기사 리스트'!C:E,3,FALSE),"")</f>
        <v/>
      </c>
      <c r="S473" t="str">
        <f>IFERROR(IF(G473="O",(INDEX('기사 리스트'!B:B,MATCH("http://skinnonews.com"&amp;A473,'기사 리스트'!C:C,0))),""),"")</f>
        <v/>
      </c>
    </row>
    <row r="474" spans="1:19">
      <c r="A474" s="18" t="s">
        <v>1673</v>
      </c>
      <c r="B474" s="18">
        <v>4</v>
      </c>
      <c r="C474" s="18">
        <v>4</v>
      </c>
      <c r="D474" s="28">
        <v>19</v>
      </c>
      <c r="E474" s="18">
        <v>0</v>
      </c>
      <c r="F474" t="str">
        <f t="shared" si="22"/>
        <v/>
      </c>
      <c r="G474" t="str">
        <f>IF(F474="기사임",IFERROR(IF((VLOOKUP(CONCATENATE("http://skinnonews.com",A474),'기사 리스트'!C:E,3,FALSE))&gt;='7p(1)'!$F$17,"O",""),""),"")</f>
        <v/>
      </c>
      <c r="H474" t="str">
        <f>IFERROR(IF(VLOOKUP(CONCATENATE("http://skinnonews.com"&amp;A474),'기사 리스트'!C:D,2,FALSE)="yes","yes",""),"")</f>
        <v/>
      </c>
      <c r="I474" t="str">
        <f>IFERROR(IF(G474="O",B474/(EOMONTH('7p(1)'!$F$17,0)-(VLOOKUP(CONCATENATE("http://skinnonews.com",A474),'기사 리스트'!C:E,3,FALSE))+1),""),"")</f>
        <v/>
      </c>
      <c r="J474" t="str">
        <f>IFERROR(IF(G474="O",E474/(EOMONTH('7p(1)'!$F$17,0)-(VLOOKUP(CONCATENATE("http://skinnonews.com",A474),'기사 리스트'!C:E,3,FALSE))+1),""),"")</f>
        <v/>
      </c>
      <c r="K474" t="str">
        <f t="shared" si="23"/>
        <v/>
      </c>
      <c r="L474" t="str">
        <f t="shared" si="24"/>
        <v/>
      </c>
      <c r="N474" s="83" t="str">
        <f>IFERROR(VLOOKUP("http://skinnonews.com"&amp;A474,'기사 리스트'!C:E,3,FALSE),"")</f>
        <v/>
      </c>
      <c r="S474" t="str">
        <f>IFERROR(IF(G474="O",(INDEX('기사 리스트'!B:B,MATCH("http://skinnonews.com"&amp;A474,'기사 리스트'!C:C,0))),""),"")</f>
        <v/>
      </c>
    </row>
    <row r="475" spans="1:19">
      <c r="A475" s="18" t="s">
        <v>864</v>
      </c>
      <c r="B475" s="18">
        <v>4</v>
      </c>
      <c r="C475" s="18">
        <v>3</v>
      </c>
      <c r="D475" s="28">
        <v>40.5</v>
      </c>
      <c r="E475" s="18">
        <v>1</v>
      </c>
      <c r="F475" t="str">
        <f t="shared" si="22"/>
        <v/>
      </c>
      <c r="G475" t="str">
        <f>IF(F475="기사임",IFERROR(IF((VLOOKUP(CONCATENATE("http://skinnonews.com",A475),'기사 리스트'!C:E,3,FALSE))&gt;='7p(1)'!$F$17,"O",""),""),"")</f>
        <v/>
      </c>
      <c r="H475" t="str">
        <f>IFERROR(IF(VLOOKUP(CONCATENATE("http://skinnonews.com"&amp;A475),'기사 리스트'!C:D,2,FALSE)="yes","yes",""),"")</f>
        <v/>
      </c>
      <c r="I475" t="str">
        <f>IFERROR(IF(G475="O",B475/(EOMONTH('7p(1)'!$F$17,0)-(VLOOKUP(CONCATENATE("http://skinnonews.com",A475),'기사 리스트'!C:E,3,FALSE))+1),""),"")</f>
        <v/>
      </c>
      <c r="J475" t="str">
        <f>IFERROR(IF(G475="O",E475/(EOMONTH('7p(1)'!$F$17,0)-(VLOOKUP(CONCATENATE("http://skinnonews.com",A475),'기사 리스트'!C:E,3,FALSE))+1),""),"")</f>
        <v/>
      </c>
      <c r="K475" t="str">
        <f t="shared" si="23"/>
        <v/>
      </c>
      <c r="L475" t="str">
        <f t="shared" si="24"/>
        <v/>
      </c>
      <c r="N475" s="83" t="str">
        <f>IFERROR(VLOOKUP("http://skinnonews.com"&amp;A475,'기사 리스트'!C:E,3,FALSE),"")</f>
        <v/>
      </c>
      <c r="S475" t="str">
        <f>IFERROR(IF(G475="O",(INDEX('기사 리스트'!B:B,MATCH("http://skinnonews.com"&amp;A475,'기사 리스트'!C:C,0))),""),"")</f>
        <v/>
      </c>
    </row>
    <row r="476" spans="1:19">
      <c r="A476" s="18" t="s">
        <v>809</v>
      </c>
      <c r="B476" s="18">
        <v>4</v>
      </c>
      <c r="C476" s="18">
        <v>3</v>
      </c>
      <c r="D476" s="28">
        <v>103.5</v>
      </c>
      <c r="E476" s="18">
        <v>2</v>
      </c>
      <c r="F476" t="str">
        <f t="shared" si="22"/>
        <v/>
      </c>
      <c r="G476" t="str">
        <f>IF(F476="기사임",IFERROR(IF((VLOOKUP(CONCATENATE("http://skinnonews.com",A476),'기사 리스트'!C:E,3,FALSE))&gt;='7p(1)'!$F$17,"O",""),""),"")</f>
        <v/>
      </c>
      <c r="H476" t="str">
        <f>IFERROR(IF(VLOOKUP(CONCATENATE("http://skinnonews.com"&amp;A476),'기사 리스트'!C:D,2,FALSE)="yes","yes",""),"")</f>
        <v/>
      </c>
      <c r="I476" t="str">
        <f>IFERROR(IF(G476="O",B476/(EOMONTH('7p(1)'!$F$17,0)-(VLOOKUP(CONCATENATE("http://skinnonews.com",A476),'기사 리스트'!C:E,3,FALSE))+1),""),"")</f>
        <v/>
      </c>
      <c r="J476" t="str">
        <f>IFERROR(IF(G476="O",E476/(EOMONTH('7p(1)'!$F$17,0)-(VLOOKUP(CONCATENATE("http://skinnonews.com",A476),'기사 리스트'!C:E,3,FALSE))+1),""),"")</f>
        <v/>
      </c>
      <c r="K476" t="str">
        <f t="shared" si="23"/>
        <v/>
      </c>
      <c r="L476" t="str">
        <f t="shared" si="24"/>
        <v/>
      </c>
      <c r="N476" s="83" t="str">
        <f>IFERROR(VLOOKUP("http://skinnonews.com"&amp;A476,'기사 리스트'!C:E,3,FALSE),"")</f>
        <v/>
      </c>
      <c r="S476" t="str">
        <f>IFERROR(IF(G476="O",(INDEX('기사 리스트'!B:B,MATCH("http://skinnonews.com"&amp;A476,'기사 리스트'!C:C,0))),""),"")</f>
        <v/>
      </c>
    </row>
    <row r="477" spans="1:19">
      <c r="A477" s="18" t="s">
        <v>1674</v>
      </c>
      <c r="B477" s="18">
        <v>4</v>
      </c>
      <c r="C477" s="18">
        <v>1</v>
      </c>
      <c r="D477" s="28">
        <v>19.333333333333332</v>
      </c>
      <c r="E477" s="18">
        <v>1</v>
      </c>
      <c r="F477" t="str">
        <f t="shared" si="22"/>
        <v/>
      </c>
      <c r="G477" t="str">
        <f>IF(F477="기사임",IFERROR(IF((VLOOKUP(CONCATENATE("http://skinnonews.com",A477),'기사 리스트'!C:E,3,FALSE))&gt;='7p(1)'!$F$17,"O",""),""),"")</f>
        <v/>
      </c>
      <c r="H477" t="str">
        <f>IFERROR(IF(VLOOKUP(CONCATENATE("http://skinnonews.com"&amp;A477),'기사 리스트'!C:D,2,FALSE)="yes","yes",""),"")</f>
        <v/>
      </c>
      <c r="I477" t="str">
        <f>IFERROR(IF(G477="O",B477/(EOMONTH('7p(1)'!$F$17,0)-(VLOOKUP(CONCATENATE("http://skinnonews.com",A477),'기사 리스트'!C:E,3,FALSE))+1),""),"")</f>
        <v/>
      </c>
      <c r="J477" t="str">
        <f>IFERROR(IF(G477="O",E477/(EOMONTH('7p(1)'!$F$17,0)-(VLOOKUP(CONCATENATE("http://skinnonews.com",A477),'기사 리스트'!C:E,3,FALSE))+1),""),"")</f>
        <v/>
      </c>
      <c r="K477" t="str">
        <f t="shared" si="23"/>
        <v/>
      </c>
      <c r="L477" t="str">
        <f t="shared" si="24"/>
        <v/>
      </c>
      <c r="N477" s="83" t="str">
        <f>IFERROR(VLOOKUP("http://skinnonews.com"&amp;A477,'기사 리스트'!C:E,3,FALSE),"")</f>
        <v/>
      </c>
      <c r="S477" t="str">
        <f>IFERROR(IF(G477="O",(INDEX('기사 리스트'!B:B,MATCH("http://skinnonews.com"&amp;A477,'기사 리스트'!C:C,0))),""),"")</f>
        <v/>
      </c>
    </row>
    <row r="478" spans="1:19">
      <c r="A478" s="18" t="s">
        <v>1675</v>
      </c>
      <c r="B478" s="18">
        <v>4</v>
      </c>
      <c r="C478" s="18">
        <v>2</v>
      </c>
      <c r="D478" s="28">
        <v>6.333333333333333</v>
      </c>
      <c r="E478" s="18">
        <v>2</v>
      </c>
      <c r="F478" t="str">
        <f t="shared" si="22"/>
        <v/>
      </c>
      <c r="G478" t="str">
        <f>IF(F478="기사임",IFERROR(IF((VLOOKUP(CONCATENATE("http://skinnonews.com",A478),'기사 리스트'!C:E,3,FALSE))&gt;='7p(1)'!$F$17,"O",""),""),"")</f>
        <v/>
      </c>
      <c r="H478" t="str">
        <f>IFERROR(IF(VLOOKUP(CONCATENATE("http://skinnonews.com"&amp;A478),'기사 리스트'!C:D,2,FALSE)="yes","yes",""),"")</f>
        <v/>
      </c>
      <c r="I478" t="str">
        <f>IFERROR(IF(G478="O",B478/(EOMONTH('7p(1)'!$F$17,0)-(VLOOKUP(CONCATENATE("http://skinnonews.com",A478),'기사 리스트'!C:E,3,FALSE))+1),""),"")</f>
        <v/>
      </c>
      <c r="J478" t="str">
        <f>IFERROR(IF(G478="O",E478/(EOMONTH('7p(1)'!$F$17,0)-(VLOOKUP(CONCATENATE("http://skinnonews.com",A478),'기사 리스트'!C:E,3,FALSE))+1),""),"")</f>
        <v/>
      </c>
      <c r="K478" t="str">
        <f t="shared" si="23"/>
        <v/>
      </c>
      <c r="L478" t="str">
        <f t="shared" si="24"/>
        <v/>
      </c>
      <c r="N478" s="83" t="str">
        <f>IFERROR(VLOOKUP("http://skinnonews.com"&amp;A478,'기사 리스트'!C:E,3,FALSE),"")</f>
        <v/>
      </c>
      <c r="S478" t="str">
        <f>IFERROR(IF(G478="O",(INDEX('기사 리스트'!B:B,MATCH("http://skinnonews.com"&amp;A478,'기사 리스트'!C:C,0))),""),"")</f>
        <v/>
      </c>
    </row>
    <row r="479" spans="1:19">
      <c r="A479" s="18" t="s">
        <v>1676</v>
      </c>
      <c r="B479" s="18">
        <v>4</v>
      </c>
      <c r="C479" s="18">
        <v>3</v>
      </c>
      <c r="D479" s="28">
        <v>7.5</v>
      </c>
      <c r="E479" s="18">
        <v>3</v>
      </c>
      <c r="F479" t="str">
        <f t="shared" si="22"/>
        <v/>
      </c>
      <c r="G479" t="str">
        <f>IF(F479="기사임",IFERROR(IF((VLOOKUP(CONCATENATE("http://skinnonews.com",A479),'기사 리스트'!C:E,3,FALSE))&gt;='7p(1)'!$F$17,"O",""),""),"")</f>
        <v/>
      </c>
      <c r="H479" t="str">
        <f>IFERROR(IF(VLOOKUP(CONCATENATE("http://skinnonews.com"&amp;A479),'기사 리스트'!C:D,2,FALSE)="yes","yes",""),"")</f>
        <v/>
      </c>
      <c r="I479" t="str">
        <f>IFERROR(IF(G479="O",B479/(EOMONTH('7p(1)'!$F$17,0)-(VLOOKUP(CONCATENATE("http://skinnonews.com",A479),'기사 리스트'!C:E,3,FALSE))+1),""),"")</f>
        <v/>
      </c>
      <c r="J479" t="str">
        <f>IFERROR(IF(G479="O",E479/(EOMONTH('7p(1)'!$F$17,0)-(VLOOKUP(CONCATENATE("http://skinnonews.com",A479),'기사 리스트'!C:E,3,FALSE))+1),""),"")</f>
        <v/>
      </c>
      <c r="K479" t="str">
        <f t="shared" si="23"/>
        <v/>
      </c>
      <c r="L479" t="str">
        <f t="shared" si="24"/>
        <v/>
      </c>
      <c r="N479" s="83" t="str">
        <f>IFERROR(VLOOKUP("http://skinnonews.com"&amp;A479,'기사 리스트'!C:E,3,FALSE),"")</f>
        <v/>
      </c>
      <c r="S479" t="str">
        <f>IFERROR(IF(G479="O",(INDEX('기사 리스트'!B:B,MATCH("http://skinnonews.com"&amp;A479,'기사 리스트'!C:C,0))),""),"")</f>
        <v/>
      </c>
    </row>
    <row r="480" spans="1:19">
      <c r="A480" s="18" t="s">
        <v>988</v>
      </c>
      <c r="B480" s="18">
        <v>4</v>
      </c>
      <c r="C480" s="18">
        <v>4</v>
      </c>
      <c r="D480" s="28">
        <v>35.5</v>
      </c>
      <c r="E480" s="18">
        <v>4</v>
      </c>
      <c r="F480" t="str">
        <f t="shared" si="22"/>
        <v/>
      </c>
      <c r="G480" t="str">
        <f>IF(F480="기사임",IFERROR(IF((VLOOKUP(CONCATENATE("http://skinnonews.com",A480),'기사 리스트'!C:E,3,FALSE))&gt;='7p(1)'!$F$17,"O",""),""),"")</f>
        <v/>
      </c>
      <c r="H480" t="str">
        <f>IFERROR(IF(VLOOKUP(CONCATENATE("http://skinnonews.com"&amp;A480),'기사 리스트'!C:D,2,FALSE)="yes","yes",""),"")</f>
        <v/>
      </c>
      <c r="I480" t="str">
        <f>IFERROR(IF(G480="O",B480/(EOMONTH('7p(1)'!$F$17,0)-(VLOOKUP(CONCATENATE("http://skinnonews.com",A480),'기사 리스트'!C:E,3,FALSE))+1),""),"")</f>
        <v/>
      </c>
      <c r="J480" t="str">
        <f>IFERROR(IF(G480="O",E480/(EOMONTH('7p(1)'!$F$17,0)-(VLOOKUP(CONCATENATE("http://skinnonews.com",A480),'기사 리스트'!C:E,3,FALSE))+1),""),"")</f>
        <v/>
      </c>
      <c r="K480" t="str">
        <f t="shared" si="23"/>
        <v/>
      </c>
      <c r="L480" t="str">
        <f t="shared" si="24"/>
        <v/>
      </c>
      <c r="N480" s="83" t="str">
        <f>IFERROR(VLOOKUP("http://skinnonews.com"&amp;A480,'기사 리스트'!C:E,3,FALSE),"")</f>
        <v/>
      </c>
      <c r="S480" t="str">
        <f>IFERROR(IF(G480="O",(INDEX('기사 리스트'!B:B,MATCH("http://skinnonews.com"&amp;A480,'기사 리스트'!C:C,0))),""),"")</f>
        <v/>
      </c>
    </row>
    <row r="481" spans="1:19">
      <c r="A481" s="18" t="s">
        <v>812</v>
      </c>
      <c r="B481" s="18">
        <v>4</v>
      </c>
      <c r="C481" s="18">
        <v>2</v>
      </c>
      <c r="D481" s="28">
        <v>35.333333333333336</v>
      </c>
      <c r="E481" s="18">
        <v>1</v>
      </c>
      <c r="F481" t="str">
        <f t="shared" si="22"/>
        <v/>
      </c>
      <c r="G481" t="str">
        <f>IF(F481="기사임",IFERROR(IF((VLOOKUP(CONCATENATE("http://skinnonews.com",A481),'기사 리스트'!C:E,3,FALSE))&gt;='7p(1)'!$F$17,"O",""),""),"")</f>
        <v/>
      </c>
      <c r="H481" t="str">
        <f>IFERROR(IF(VLOOKUP(CONCATENATE("http://skinnonews.com"&amp;A481),'기사 리스트'!C:D,2,FALSE)="yes","yes",""),"")</f>
        <v/>
      </c>
      <c r="I481" t="str">
        <f>IFERROR(IF(G481="O",B481/(EOMONTH('7p(1)'!$F$17,0)-(VLOOKUP(CONCATENATE("http://skinnonews.com",A481),'기사 리스트'!C:E,3,FALSE))+1),""),"")</f>
        <v/>
      </c>
      <c r="J481" t="str">
        <f>IFERROR(IF(G481="O",E481/(EOMONTH('7p(1)'!$F$17,0)-(VLOOKUP(CONCATENATE("http://skinnonews.com",A481),'기사 리스트'!C:E,3,FALSE))+1),""),"")</f>
        <v/>
      </c>
      <c r="K481" t="str">
        <f t="shared" si="23"/>
        <v/>
      </c>
      <c r="L481" t="str">
        <f t="shared" si="24"/>
        <v/>
      </c>
      <c r="N481" s="83" t="str">
        <f>IFERROR(VLOOKUP("http://skinnonews.com"&amp;A481,'기사 리스트'!C:E,3,FALSE),"")</f>
        <v/>
      </c>
      <c r="S481" t="str">
        <f>IFERROR(IF(G481="O",(INDEX('기사 리스트'!B:B,MATCH("http://skinnonews.com"&amp;A481,'기사 리스트'!C:C,0))),""),"")</f>
        <v/>
      </c>
    </row>
    <row r="482" spans="1:19">
      <c r="A482" s="18" t="s">
        <v>784</v>
      </c>
      <c r="B482" s="18">
        <v>4</v>
      </c>
      <c r="C482" s="18">
        <v>4</v>
      </c>
      <c r="D482" s="28">
        <v>0</v>
      </c>
      <c r="E482" s="18">
        <v>4</v>
      </c>
      <c r="F482" t="str">
        <f t="shared" si="22"/>
        <v/>
      </c>
      <c r="G482" t="str">
        <f>IF(F482="기사임",IFERROR(IF((VLOOKUP(CONCATENATE("http://skinnonews.com",A482),'기사 리스트'!C:E,3,FALSE))&gt;='7p(1)'!$F$17,"O",""),""),"")</f>
        <v/>
      </c>
      <c r="H482" t="str">
        <f>IFERROR(IF(VLOOKUP(CONCATENATE("http://skinnonews.com"&amp;A482),'기사 리스트'!C:D,2,FALSE)="yes","yes",""),"")</f>
        <v/>
      </c>
      <c r="I482" t="str">
        <f>IFERROR(IF(G482="O",B482/(EOMONTH('7p(1)'!$F$17,0)-(VLOOKUP(CONCATENATE("http://skinnonews.com",A482),'기사 리스트'!C:E,3,FALSE))+1),""),"")</f>
        <v/>
      </c>
      <c r="J482" t="str">
        <f>IFERROR(IF(G482="O",E482/(EOMONTH('7p(1)'!$F$17,0)-(VLOOKUP(CONCATENATE("http://skinnonews.com",A482),'기사 리스트'!C:E,3,FALSE))+1),""),"")</f>
        <v/>
      </c>
      <c r="K482" t="str">
        <f t="shared" si="23"/>
        <v/>
      </c>
      <c r="L482" t="str">
        <f t="shared" si="24"/>
        <v/>
      </c>
      <c r="N482" s="83" t="str">
        <f>IFERROR(VLOOKUP("http://skinnonews.com"&amp;A482,'기사 리스트'!C:E,3,FALSE),"")</f>
        <v/>
      </c>
      <c r="S482" t="str">
        <f>IFERROR(IF(G482="O",(INDEX('기사 리스트'!B:B,MATCH("http://skinnonews.com"&amp;A482,'기사 리스트'!C:C,0))),""),"")</f>
        <v/>
      </c>
    </row>
    <row r="483" spans="1:19">
      <c r="A483" s="18" t="s">
        <v>1677</v>
      </c>
      <c r="B483" s="18">
        <v>4</v>
      </c>
      <c r="C483" s="18">
        <v>4</v>
      </c>
      <c r="D483" s="28">
        <v>9</v>
      </c>
      <c r="E483" s="18">
        <v>4</v>
      </c>
      <c r="F483" t="str">
        <f t="shared" si="22"/>
        <v/>
      </c>
      <c r="G483" t="str">
        <f>IF(F483="기사임",IFERROR(IF((VLOOKUP(CONCATENATE("http://skinnonews.com",A483),'기사 리스트'!C:E,3,FALSE))&gt;='7p(1)'!$F$17,"O",""),""),"")</f>
        <v/>
      </c>
      <c r="H483" t="str">
        <f>IFERROR(IF(VLOOKUP(CONCATENATE("http://skinnonews.com"&amp;A483),'기사 리스트'!C:D,2,FALSE)="yes","yes",""),"")</f>
        <v/>
      </c>
      <c r="I483" t="str">
        <f>IFERROR(IF(G483="O",B483/(EOMONTH('7p(1)'!$F$17,0)-(VLOOKUP(CONCATENATE("http://skinnonews.com",A483),'기사 리스트'!C:E,3,FALSE))+1),""),"")</f>
        <v/>
      </c>
      <c r="J483" t="str">
        <f>IFERROR(IF(G483="O",E483/(EOMONTH('7p(1)'!$F$17,0)-(VLOOKUP(CONCATENATE("http://skinnonews.com",A483),'기사 리스트'!C:E,3,FALSE))+1),""),"")</f>
        <v/>
      </c>
      <c r="K483" t="str">
        <f t="shared" si="23"/>
        <v/>
      </c>
      <c r="L483" t="str">
        <f t="shared" si="24"/>
        <v/>
      </c>
      <c r="N483" s="83" t="str">
        <f>IFERROR(VLOOKUP("http://skinnonews.com"&amp;A483,'기사 리스트'!C:E,3,FALSE),"")</f>
        <v/>
      </c>
      <c r="S483" t="str">
        <f>IFERROR(IF(G483="O",(INDEX('기사 리스트'!B:B,MATCH("http://skinnonews.com"&amp;A483,'기사 리스트'!C:C,0))),""),"")</f>
        <v/>
      </c>
    </row>
    <row r="484" spans="1:19">
      <c r="A484" s="18" t="s">
        <v>1678</v>
      </c>
      <c r="B484" s="18">
        <v>4</v>
      </c>
      <c r="C484" s="18">
        <v>2</v>
      </c>
      <c r="D484" s="28">
        <v>15</v>
      </c>
      <c r="E484" s="18">
        <v>2</v>
      </c>
      <c r="F484" t="str">
        <f t="shared" si="22"/>
        <v/>
      </c>
      <c r="G484" t="str">
        <f>IF(F484="기사임",IFERROR(IF((VLOOKUP(CONCATENATE("http://skinnonews.com",A484),'기사 리스트'!C:E,3,FALSE))&gt;='7p(1)'!$F$17,"O",""),""),"")</f>
        <v/>
      </c>
      <c r="H484" t="str">
        <f>IFERROR(IF(VLOOKUP(CONCATENATE("http://skinnonews.com"&amp;A484),'기사 리스트'!C:D,2,FALSE)="yes","yes",""),"")</f>
        <v/>
      </c>
      <c r="I484" t="str">
        <f>IFERROR(IF(G484="O",B484/(EOMONTH('7p(1)'!$F$17,0)-(VLOOKUP(CONCATENATE("http://skinnonews.com",A484),'기사 리스트'!C:E,3,FALSE))+1),""),"")</f>
        <v/>
      </c>
      <c r="J484" t="str">
        <f>IFERROR(IF(G484="O",E484/(EOMONTH('7p(1)'!$F$17,0)-(VLOOKUP(CONCATENATE("http://skinnonews.com",A484),'기사 리스트'!C:E,3,FALSE))+1),""),"")</f>
        <v/>
      </c>
      <c r="K484" t="str">
        <f t="shared" si="23"/>
        <v/>
      </c>
      <c r="L484" t="str">
        <f t="shared" si="24"/>
        <v/>
      </c>
      <c r="N484" s="83" t="str">
        <f>IFERROR(VLOOKUP("http://skinnonews.com"&amp;A484,'기사 리스트'!C:E,3,FALSE),"")</f>
        <v/>
      </c>
      <c r="S484" t="str">
        <f>IFERROR(IF(G484="O",(INDEX('기사 리스트'!B:B,MATCH("http://skinnonews.com"&amp;A484,'기사 리스트'!C:C,0))),""),"")</f>
        <v/>
      </c>
    </row>
    <row r="485" spans="1:19">
      <c r="A485" s="18" t="s">
        <v>1679</v>
      </c>
      <c r="B485" s="18">
        <v>4</v>
      </c>
      <c r="C485" s="18">
        <v>1</v>
      </c>
      <c r="D485" s="28">
        <v>55.333333333333336</v>
      </c>
      <c r="E485" s="18">
        <v>1</v>
      </c>
      <c r="F485" t="str">
        <f t="shared" si="22"/>
        <v/>
      </c>
      <c r="G485" t="str">
        <f>IF(F485="기사임",IFERROR(IF((VLOOKUP(CONCATENATE("http://skinnonews.com",A485),'기사 리스트'!C:E,3,FALSE))&gt;='7p(1)'!$F$17,"O",""),""),"")</f>
        <v/>
      </c>
      <c r="H485" t="str">
        <f>IFERROR(IF(VLOOKUP(CONCATENATE("http://skinnonews.com"&amp;A485),'기사 리스트'!C:D,2,FALSE)="yes","yes",""),"")</f>
        <v/>
      </c>
      <c r="I485" t="str">
        <f>IFERROR(IF(G485="O",B485/(EOMONTH('7p(1)'!$F$17,0)-(VLOOKUP(CONCATENATE("http://skinnonews.com",A485),'기사 리스트'!C:E,3,FALSE))+1),""),"")</f>
        <v/>
      </c>
      <c r="J485" t="str">
        <f>IFERROR(IF(G485="O",E485/(EOMONTH('7p(1)'!$F$17,0)-(VLOOKUP(CONCATENATE("http://skinnonews.com",A485),'기사 리스트'!C:E,3,FALSE))+1),""),"")</f>
        <v/>
      </c>
      <c r="K485" t="str">
        <f t="shared" si="23"/>
        <v/>
      </c>
      <c r="L485" t="str">
        <f t="shared" si="24"/>
        <v/>
      </c>
      <c r="N485" s="83" t="str">
        <f>IFERROR(VLOOKUP("http://skinnonews.com"&amp;A485,'기사 리스트'!C:E,3,FALSE),"")</f>
        <v/>
      </c>
      <c r="S485" t="str">
        <f>IFERROR(IF(G485="O",(INDEX('기사 리스트'!B:B,MATCH("http://skinnonews.com"&amp;A485,'기사 리스트'!C:C,0))),""),"")</f>
        <v/>
      </c>
    </row>
    <row r="486" spans="1:19">
      <c r="A486" s="18" t="s">
        <v>814</v>
      </c>
      <c r="B486" s="18">
        <v>4</v>
      </c>
      <c r="C486" s="18">
        <v>3</v>
      </c>
      <c r="D486" s="28">
        <v>28</v>
      </c>
      <c r="E486" s="18">
        <v>3</v>
      </c>
      <c r="F486" t="str">
        <f t="shared" si="22"/>
        <v/>
      </c>
      <c r="G486" t="str">
        <f>IF(F486="기사임",IFERROR(IF((VLOOKUP(CONCATENATE("http://skinnonews.com",A486),'기사 리스트'!C:E,3,FALSE))&gt;='7p(1)'!$F$17,"O",""),""),"")</f>
        <v/>
      </c>
      <c r="H486" t="str">
        <f>IFERROR(IF(VLOOKUP(CONCATENATE("http://skinnonews.com"&amp;A486),'기사 리스트'!C:D,2,FALSE)="yes","yes",""),"")</f>
        <v/>
      </c>
      <c r="I486" t="str">
        <f>IFERROR(IF(G486="O",B486/(EOMONTH('7p(1)'!$F$17,0)-(VLOOKUP(CONCATENATE("http://skinnonews.com",A486),'기사 리스트'!C:E,3,FALSE))+1),""),"")</f>
        <v/>
      </c>
      <c r="J486" t="str">
        <f>IFERROR(IF(G486="O",E486/(EOMONTH('7p(1)'!$F$17,0)-(VLOOKUP(CONCATENATE("http://skinnonews.com",A486),'기사 리스트'!C:E,3,FALSE))+1),""),"")</f>
        <v/>
      </c>
      <c r="K486" t="str">
        <f t="shared" si="23"/>
        <v/>
      </c>
      <c r="L486" t="str">
        <f t="shared" si="24"/>
        <v/>
      </c>
      <c r="N486" s="83" t="str">
        <f>IFERROR(VLOOKUP("http://skinnonews.com"&amp;A486,'기사 리스트'!C:E,3,FALSE),"")</f>
        <v/>
      </c>
      <c r="S486" t="str">
        <f>IFERROR(IF(G486="O",(INDEX('기사 리스트'!B:B,MATCH("http://skinnonews.com"&amp;A486,'기사 리스트'!C:C,0))),""),"")</f>
        <v/>
      </c>
    </row>
    <row r="487" spans="1:19">
      <c r="A487" s="18" t="s">
        <v>1680</v>
      </c>
      <c r="B487" s="18">
        <v>4</v>
      </c>
      <c r="C487" s="18">
        <v>3</v>
      </c>
      <c r="D487" s="28">
        <v>23.333333333333332</v>
      </c>
      <c r="E487" s="18">
        <v>2</v>
      </c>
      <c r="F487" t="str">
        <f t="shared" si="22"/>
        <v/>
      </c>
      <c r="G487" t="str">
        <f>IF(F487="기사임",IFERROR(IF((VLOOKUP(CONCATENATE("http://skinnonews.com",A487),'기사 리스트'!C:E,3,FALSE))&gt;='7p(1)'!$F$17,"O",""),""),"")</f>
        <v/>
      </c>
      <c r="H487" t="str">
        <f>IFERROR(IF(VLOOKUP(CONCATENATE("http://skinnonews.com"&amp;A487),'기사 리스트'!C:D,2,FALSE)="yes","yes",""),"")</f>
        <v/>
      </c>
      <c r="I487" t="str">
        <f>IFERROR(IF(G487="O",B487/(EOMONTH('7p(1)'!$F$17,0)-(VLOOKUP(CONCATENATE("http://skinnonews.com",A487),'기사 리스트'!C:E,3,FALSE))+1),""),"")</f>
        <v/>
      </c>
      <c r="J487" t="str">
        <f>IFERROR(IF(G487="O",E487/(EOMONTH('7p(1)'!$F$17,0)-(VLOOKUP(CONCATENATE("http://skinnonews.com",A487),'기사 리스트'!C:E,3,FALSE))+1),""),"")</f>
        <v/>
      </c>
      <c r="K487" t="str">
        <f t="shared" si="23"/>
        <v/>
      </c>
      <c r="L487" t="str">
        <f t="shared" si="24"/>
        <v/>
      </c>
      <c r="N487" s="83" t="str">
        <f>IFERROR(VLOOKUP("http://skinnonews.com"&amp;A487,'기사 리스트'!C:E,3,FALSE),"")</f>
        <v/>
      </c>
      <c r="S487" t="str">
        <f>IFERROR(IF(G487="O",(INDEX('기사 리스트'!B:B,MATCH("http://skinnonews.com"&amp;A487,'기사 리스트'!C:C,0))),""),"")</f>
        <v/>
      </c>
    </row>
    <row r="488" spans="1:19">
      <c r="A488" s="18" t="s">
        <v>1681</v>
      </c>
      <c r="B488" s="18">
        <v>4</v>
      </c>
      <c r="C488" s="18">
        <v>4</v>
      </c>
      <c r="D488" s="28">
        <v>37</v>
      </c>
      <c r="E488" s="18">
        <v>4</v>
      </c>
      <c r="F488" t="str">
        <f t="shared" si="22"/>
        <v/>
      </c>
      <c r="G488" t="str">
        <f>IF(F488="기사임",IFERROR(IF((VLOOKUP(CONCATENATE("http://skinnonews.com",A488),'기사 리스트'!C:E,3,FALSE))&gt;='7p(1)'!$F$17,"O",""),""),"")</f>
        <v/>
      </c>
      <c r="H488" t="str">
        <f>IFERROR(IF(VLOOKUP(CONCATENATE("http://skinnonews.com"&amp;A488),'기사 리스트'!C:D,2,FALSE)="yes","yes",""),"")</f>
        <v/>
      </c>
      <c r="I488" t="str">
        <f>IFERROR(IF(G488="O",B488/(EOMONTH('7p(1)'!$F$17,0)-(VLOOKUP(CONCATENATE("http://skinnonews.com",A488),'기사 리스트'!C:E,3,FALSE))+1),""),"")</f>
        <v/>
      </c>
      <c r="J488" t="str">
        <f>IFERROR(IF(G488="O",E488/(EOMONTH('7p(1)'!$F$17,0)-(VLOOKUP(CONCATENATE("http://skinnonews.com",A488),'기사 리스트'!C:E,3,FALSE))+1),""),"")</f>
        <v/>
      </c>
      <c r="K488" t="str">
        <f t="shared" si="23"/>
        <v/>
      </c>
      <c r="L488" t="str">
        <f t="shared" si="24"/>
        <v/>
      </c>
      <c r="N488" s="83" t="str">
        <f>IFERROR(VLOOKUP("http://skinnonews.com"&amp;A488,'기사 리스트'!C:E,3,FALSE),"")</f>
        <v/>
      </c>
      <c r="S488" t="str">
        <f>IFERROR(IF(G488="O",(INDEX('기사 리스트'!B:B,MATCH("http://skinnonews.com"&amp;A488,'기사 리스트'!C:C,0))),""),"")</f>
        <v/>
      </c>
    </row>
    <row r="489" spans="1:19">
      <c r="A489" s="18" t="s">
        <v>1253</v>
      </c>
      <c r="B489" s="18">
        <v>4</v>
      </c>
      <c r="C489" s="18">
        <v>4</v>
      </c>
      <c r="D489" s="28">
        <v>31</v>
      </c>
      <c r="E489" s="18">
        <v>3</v>
      </c>
      <c r="F489" t="str">
        <f t="shared" si="22"/>
        <v/>
      </c>
      <c r="G489" t="str">
        <f>IF(F489="기사임",IFERROR(IF((VLOOKUP(CONCATENATE("http://skinnonews.com",A489),'기사 리스트'!C:E,3,FALSE))&gt;='7p(1)'!$F$17,"O",""),""),"")</f>
        <v/>
      </c>
      <c r="H489" t="str">
        <f>IFERROR(IF(VLOOKUP(CONCATENATE("http://skinnonews.com"&amp;A489),'기사 리스트'!C:D,2,FALSE)="yes","yes",""),"")</f>
        <v/>
      </c>
      <c r="I489" t="str">
        <f>IFERROR(IF(G489="O",B489/(EOMONTH('7p(1)'!$F$17,0)-(VLOOKUP(CONCATENATE("http://skinnonews.com",A489),'기사 리스트'!C:E,3,FALSE))+1),""),"")</f>
        <v/>
      </c>
      <c r="J489" t="str">
        <f>IFERROR(IF(G489="O",E489/(EOMONTH('7p(1)'!$F$17,0)-(VLOOKUP(CONCATENATE("http://skinnonews.com",A489),'기사 리스트'!C:E,3,FALSE))+1),""),"")</f>
        <v/>
      </c>
      <c r="K489" t="str">
        <f t="shared" si="23"/>
        <v/>
      </c>
      <c r="L489" t="str">
        <f t="shared" si="24"/>
        <v/>
      </c>
      <c r="N489" s="83" t="str">
        <f>IFERROR(VLOOKUP("http://skinnonews.com"&amp;A489,'기사 리스트'!C:E,3,FALSE),"")</f>
        <v/>
      </c>
      <c r="S489" t="str">
        <f>IFERROR(IF(G489="O",(INDEX('기사 리스트'!B:B,MATCH("http://skinnonews.com"&amp;A489,'기사 리스트'!C:C,0))),""),"")</f>
        <v/>
      </c>
    </row>
    <row r="490" spans="1:19">
      <c r="A490" s="18" t="s">
        <v>1682</v>
      </c>
      <c r="B490" s="18">
        <v>3</v>
      </c>
      <c r="C490" s="18">
        <v>2</v>
      </c>
      <c r="D490" s="28">
        <v>46.5</v>
      </c>
      <c r="E490" s="18">
        <v>1</v>
      </c>
      <c r="F490" t="str">
        <f t="shared" si="22"/>
        <v/>
      </c>
      <c r="G490" t="str">
        <f>IF(F490="기사임",IFERROR(IF((VLOOKUP(CONCATENATE("http://skinnonews.com",A490),'기사 리스트'!C:E,3,FALSE))&gt;='7p(1)'!$F$17,"O",""),""),"")</f>
        <v/>
      </c>
      <c r="H490" t="str">
        <f>IFERROR(IF(VLOOKUP(CONCATENATE("http://skinnonews.com"&amp;A490),'기사 리스트'!C:D,2,FALSE)="yes","yes",""),"")</f>
        <v/>
      </c>
      <c r="I490" t="str">
        <f>IFERROR(IF(G490="O",B490/(EOMONTH('7p(1)'!$F$17,0)-(VLOOKUP(CONCATENATE("http://skinnonews.com",A490),'기사 리스트'!C:E,3,FALSE))+1),""),"")</f>
        <v/>
      </c>
      <c r="J490" t="str">
        <f>IFERROR(IF(G490="O",E490/(EOMONTH('7p(1)'!$F$17,0)-(VLOOKUP(CONCATENATE("http://skinnonews.com",A490),'기사 리스트'!C:E,3,FALSE))+1),""),"")</f>
        <v/>
      </c>
      <c r="K490" t="str">
        <f t="shared" si="23"/>
        <v/>
      </c>
      <c r="L490" t="str">
        <f t="shared" si="24"/>
        <v/>
      </c>
      <c r="N490" s="83" t="str">
        <f>IFERROR(VLOOKUP("http://skinnonews.com"&amp;A490,'기사 리스트'!C:E,3,FALSE),"")</f>
        <v/>
      </c>
      <c r="S490" t="str">
        <f>IFERROR(IF(G490="O",(INDEX('기사 리스트'!B:B,MATCH("http://skinnonews.com"&amp;A490,'기사 리스트'!C:C,0))),""),"")</f>
        <v/>
      </c>
    </row>
    <row r="491" spans="1:19">
      <c r="A491" s="18" t="s">
        <v>1683</v>
      </c>
      <c r="B491" s="18">
        <v>3</v>
      </c>
      <c r="C491" s="18">
        <v>2</v>
      </c>
      <c r="D491" s="28">
        <v>13.666666666666666</v>
      </c>
      <c r="E491" s="18">
        <v>0</v>
      </c>
      <c r="F491" t="str">
        <f t="shared" si="22"/>
        <v/>
      </c>
      <c r="G491" t="str">
        <f>IF(F491="기사임",IFERROR(IF((VLOOKUP(CONCATENATE("http://skinnonews.com",A491),'기사 리스트'!C:E,3,FALSE))&gt;='7p(1)'!$F$17,"O",""),""),"")</f>
        <v/>
      </c>
      <c r="H491" t="str">
        <f>IFERROR(IF(VLOOKUP(CONCATENATE("http://skinnonews.com"&amp;A491),'기사 리스트'!C:D,2,FALSE)="yes","yes",""),"")</f>
        <v/>
      </c>
      <c r="I491" t="str">
        <f>IFERROR(IF(G491="O",B491/(EOMONTH('7p(1)'!$F$17,0)-(VLOOKUP(CONCATENATE("http://skinnonews.com",A491),'기사 리스트'!C:E,3,FALSE))+1),""),"")</f>
        <v/>
      </c>
      <c r="J491" t="str">
        <f>IFERROR(IF(G491="O",E491/(EOMONTH('7p(1)'!$F$17,0)-(VLOOKUP(CONCATENATE("http://skinnonews.com",A491),'기사 리스트'!C:E,3,FALSE))+1),""),"")</f>
        <v/>
      </c>
      <c r="K491" t="str">
        <f t="shared" si="23"/>
        <v/>
      </c>
      <c r="L491" t="str">
        <f t="shared" si="24"/>
        <v/>
      </c>
      <c r="N491" s="83" t="str">
        <f>IFERROR(VLOOKUP("http://skinnonews.com"&amp;A491,'기사 리스트'!C:E,3,FALSE),"")</f>
        <v/>
      </c>
      <c r="S491" t="str">
        <f>IFERROR(IF(G491="O",(INDEX('기사 리스트'!B:B,MATCH("http://skinnonews.com"&amp;A491,'기사 리스트'!C:C,0))),""),"")</f>
        <v/>
      </c>
    </row>
    <row r="492" spans="1:19">
      <c r="A492" s="18" t="s">
        <v>1684</v>
      </c>
      <c r="B492" s="18">
        <v>3</v>
      </c>
      <c r="C492" s="18">
        <v>2</v>
      </c>
      <c r="D492" s="28">
        <v>9.6666666666666661</v>
      </c>
      <c r="E492" s="18">
        <v>1</v>
      </c>
      <c r="F492" t="str">
        <f t="shared" si="22"/>
        <v/>
      </c>
      <c r="G492" t="str">
        <f>IF(F492="기사임",IFERROR(IF((VLOOKUP(CONCATENATE("http://skinnonews.com",A492),'기사 리스트'!C:E,3,FALSE))&gt;='7p(1)'!$F$17,"O",""),""),"")</f>
        <v/>
      </c>
      <c r="H492" t="str">
        <f>IFERROR(IF(VLOOKUP(CONCATENATE("http://skinnonews.com"&amp;A492),'기사 리스트'!C:D,2,FALSE)="yes","yes",""),"")</f>
        <v/>
      </c>
      <c r="I492" t="str">
        <f>IFERROR(IF(G492="O",B492/(EOMONTH('7p(1)'!$F$17,0)-(VLOOKUP(CONCATENATE("http://skinnonews.com",A492),'기사 리스트'!C:E,3,FALSE))+1),""),"")</f>
        <v/>
      </c>
      <c r="J492" t="str">
        <f>IFERROR(IF(G492="O",E492/(EOMONTH('7p(1)'!$F$17,0)-(VLOOKUP(CONCATENATE("http://skinnonews.com",A492),'기사 리스트'!C:E,3,FALSE))+1),""),"")</f>
        <v/>
      </c>
      <c r="K492" t="str">
        <f t="shared" si="23"/>
        <v/>
      </c>
      <c r="L492" t="str">
        <f t="shared" si="24"/>
        <v/>
      </c>
      <c r="N492" s="83" t="str">
        <f>IFERROR(VLOOKUP("http://skinnonews.com"&amp;A492,'기사 리스트'!C:E,3,FALSE),"")</f>
        <v/>
      </c>
      <c r="S492" t="str">
        <f>IFERROR(IF(G492="O",(INDEX('기사 리스트'!B:B,MATCH("http://skinnonews.com"&amp;A492,'기사 리스트'!C:C,0))),""),"")</f>
        <v/>
      </c>
    </row>
    <row r="493" spans="1:19">
      <c r="A493" s="18" t="s">
        <v>1685</v>
      </c>
      <c r="B493" s="18">
        <v>3</v>
      </c>
      <c r="C493" s="18">
        <v>1</v>
      </c>
      <c r="D493" s="28">
        <v>51</v>
      </c>
      <c r="E493" s="18">
        <v>0</v>
      </c>
      <c r="F493" t="str">
        <f t="shared" si="22"/>
        <v/>
      </c>
      <c r="G493" t="str">
        <f>IF(F493="기사임",IFERROR(IF((VLOOKUP(CONCATENATE("http://skinnonews.com",A493),'기사 리스트'!C:E,3,FALSE))&gt;='7p(1)'!$F$17,"O",""),""),"")</f>
        <v/>
      </c>
      <c r="H493" t="str">
        <f>IFERROR(IF(VLOOKUP(CONCATENATE("http://skinnonews.com"&amp;A493),'기사 리스트'!C:D,2,FALSE)="yes","yes",""),"")</f>
        <v/>
      </c>
      <c r="I493" t="str">
        <f>IFERROR(IF(G493="O",B493/(EOMONTH('7p(1)'!$F$17,0)-(VLOOKUP(CONCATENATE("http://skinnonews.com",A493),'기사 리스트'!C:E,3,FALSE))+1),""),"")</f>
        <v/>
      </c>
      <c r="J493" t="str">
        <f>IFERROR(IF(G493="O",E493/(EOMONTH('7p(1)'!$F$17,0)-(VLOOKUP(CONCATENATE("http://skinnonews.com",A493),'기사 리스트'!C:E,3,FALSE))+1),""),"")</f>
        <v/>
      </c>
      <c r="K493" t="str">
        <f t="shared" si="23"/>
        <v/>
      </c>
      <c r="L493" t="str">
        <f t="shared" si="24"/>
        <v/>
      </c>
      <c r="N493" s="83" t="str">
        <f>IFERROR(VLOOKUP("http://skinnonews.com"&amp;A493,'기사 리스트'!C:E,3,FALSE),"")</f>
        <v/>
      </c>
      <c r="S493" t="str">
        <f>IFERROR(IF(G493="O",(INDEX('기사 리스트'!B:B,MATCH("http://skinnonews.com"&amp;A493,'기사 리스트'!C:C,0))),""),"")</f>
        <v/>
      </c>
    </row>
    <row r="494" spans="1:19">
      <c r="A494" s="18" t="s">
        <v>1686</v>
      </c>
      <c r="B494" s="18">
        <v>3</v>
      </c>
      <c r="C494" s="18">
        <v>2</v>
      </c>
      <c r="D494" s="28">
        <v>247</v>
      </c>
      <c r="E494" s="18">
        <v>0</v>
      </c>
      <c r="F494" t="str">
        <f t="shared" si="22"/>
        <v/>
      </c>
      <c r="G494" t="str">
        <f>IF(F494="기사임",IFERROR(IF((VLOOKUP(CONCATENATE("http://skinnonews.com",A494),'기사 리스트'!C:E,3,FALSE))&gt;='7p(1)'!$F$17,"O",""),""),"")</f>
        <v/>
      </c>
      <c r="H494" t="str">
        <f>IFERROR(IF(VLOOKUP(CONCATENATE("http://skinnonews.com"&amp;A494),'기사 리스트'!C:D,2,FALSE)="yes","yes",""),"")</f>
        <v/>
      </c>
      <c r="I494" t="str">
        <f>IFERROR(IF(G494="O",B494/(EOMONTH('7p(1)'!$F$17,0)-(VLOOKUP(CONCATENATE("http://skinnonews.com",A494),'기사 리스트'!C:E,3,FALSE))+1),""),"")</f>
        <v/>
      </c>
      <c r="J494" t="str">
        <f>IFERROR(IF(G494="O",E494/(EOMONTH('7p(1)'!$F$17,0)-(VLOOKUP(CONCATENATE("http://skinnonews.com",A494),'기사 리스트'!C:E,3,FALSE))+1),""),"")</f>
        <v/>
      </c>
      <c r="K494" t="str">
        <f t="shared" si="23"/>
        <v/>
      </c>
      <c r="L494" t="str">
        <f t="shared" si="24"/>
        <v/>
      </c>
      <c r="N494" s="83" t="str">
        <f>IFERROR(VLOOKUP("http://skinnonews.com"&amp;A494,'기사 리스트'!C:E,3,FALSE),"")</f>
        <v/>
      </c>
      <c r="S494" t="str">
        <f>IFERROR(IF(G494="O",(INDEX('기사 리스트'!B:B,MATCH("http://skinnonews.com"&amp;A494,'기사 리스트'!C:C,0))),""),"")</f>
        <v/>
      </c>
    </row>
    <row r="495" spans="1:19">
      <c r="A495" s="18" t="s">
        <v>1687</v>
      </c>
      <c r="B495" s="18">
        <v>3</v>
      </c>
      <c r="C495" s="18">
        <v>1</v>
      </c>
      <c r="D495" s="28">
        <v>19</v>
      </c>
      <c r="E495" s="18">
        <v>0</v>
      </c>
      <c r="F495" t="str">
        <f t="shared" si="22"/>
        <v/>
      </c>
      <c r="G495" t="str">
        <f>IF(F495="기사임",IFERROR(IF((VLOOKUP(CONCATENATE("http://skinnonews.com",A495),'기사 리스트'!C:E,3,FALSE))&gt;='7p(1)'!$F$17,"O",""),""),"")</f>
        <v/>
      </c>
      <c r="H495" t="str">
        <f>IFERROR(IF(VLOOKUP(CONCATENATE("http://skinnonews.com"&amp;A495),'기사 리스트'!C:D,2,FALSE)="yes","yes",""),"")</f>
        <v/>
      </c>
      <c r="I495" t="str">
        <f>IFERROR(IF(G495="O",B495/(EOMONTH('7p(1)'!$F$17,0)-(VLOOKUP(CONCATENATE("http://skinnonews.com",A495),'기사 리스트'!C:E,3,FALSE))+1),""),"")</f>
        <v/>
      </c>
      <c r="J495" t="str">
        <f>IFERROR(IF(G495="O",E495/(EOMONTH('7p(1)'!$F$17,0)-(VLOOKUP(CONCATENATE("http://skinnonews.com",A495),'기사 리스트'!C:E,3,FALSE))+1),""),"")</f>
        <v/>
      </c>
      <c r="K495" t="str">
        <f t="shared" si="23"/>
        <v/>
      </c>
      <c r="L495" t="str">
        <f t="shared" si="24"/>
        <v/>
      </c>
      <c r="N495" s="83" t="str">
        <f>IFERROR(VLOOKUP("http://skinnonews.com"&amp;A495,'기사 리스트'!C:E,3,FALSE),"")</f>
        <v/>
      </c>
      <c r="S495" t="str">
        <f>IFERROR(IF(G495="O",(INDEX('기사 리스트'!B:B,MATCH("http://skinnonews.com"&amp;A495,'기사 리스트'!C:C,0))),""),"")</f>
        <v/>
      </c>
    </row>
    <row r="496" spans="1:19">
      <c r="A496" s="18" t="s">
        <v>1688</v>
      </c>
      <c r="B496" s="18">
        <v>3</v>
      </c>
      <c r="C496" s="18">
        <v>1</v>
      </c>
      <c r="D496" s="28">
        <v>38.333333333333336</v>
      </c>
      <c r="E496" s="18">
        <v>0</v>
      </c>
      <c r="F496" t="str">
        <f t="shared" si="22"/>
        <v/>
      </c>
      <c r="G496" t="str">
        <f>IF(F496="기사임",IFERROR(IF((VLOOKUP(CONCATENATE("http://skinnonews.com",A496),'기사 리스트'!C:E,3,FALSE))&gt;='7p(1)'!$F$17,"O",""),""),"")</f>
        <v/>
      </c>
      <c r="H496" t="str">
        <f>IFERROR(IF(VLOOKUP(CONCATENATE("http://skinnonews.com"&amp;A496),'기사 리스트'!C:D,2,FALSE)="yes","yes",""),"")</f>
        <v/>
      </c>
      <c r="I496" t="str">
        <f>IFERROR(IF(G496="O",B496/(EOMONTH('7p(1)'!$F$17,0)-(VLOOKUP(CONCATENATE("http://skinnonews.com",A496),'기사 리스트'!C:E,3,FALSE))+1),""),"")</f>
        <v/>
      </c>
      <c r="J496" t="str">
        <f>IFERROR(IF(G496="O",E496/(EOMONTH('7p(1)'!$F$17,0)-(VLOOKUP(CONCATENATE("http://skinnonews.com",A496),'기사 리스트'!C:E,3,FALSE))+1),""),"")</f>
        <v/>
      </c>
      <c r="K496" t="str">
        <f t="shared" si="23"/>
        <v/>
      </c>
      <c r="L496" t="str">
        <f t="shared" si="24"/>
        <v/>
      </c>
      <c r="N496" s="83" t="str">
        <f>IFERROR(VLOOKUP("http://skinnonews.com"&amp;A496,'기사 리스트'!C:E,3,FALSE),"")</f>
        <v/>
      </c>
      <c r="S496" t="str">
        <f>IFERROR(IF(G496="O",(INDEX('기사 리스트'!B:B,MATCH("http://skinnonews.com"&amp;A496,'기사 리스트'!C:C,0))),""),"")</f>
        <v/>
      </c>
    </row>
    <row r="497" spans="1:19">
      <c r="A497" s="18" t="s">
        <v>1689</v>
      </c>
      <c r="B497" s="18">
        <v>3</v>
      </c>
      <c r="C497" s="18">
        <v>3</v>
      </c>
      <c r="D497" s="28">
        <v>1149</v>
      </c>
      <c r="E497" s="18">
        <v>3</v>
      </c>
      <c r="F497" t="str">
        <f t="shared" si="22"/>
        <v>기사임</v>
      </c>
      <c r="G497" t="str">
        <f>IF(F497="기사임",IFERROR(IF((VLOOKUP(CONCATENATE("http://skinnonews.com",A497),'기사 리스트'!C:E,3,FALSE))&gt;='7p(1)'!$F$17,"O",""),""),"")</f>
        <v/>
      </c>
      <c r="H497" t="str">
        <f>IFERROR(IF(VLOOKUP(CONCATENATE("http://skinnonews.com"&amp;A497),'기사 리스트'!C:D,2,FALSE)="yes","yes",""),"")</f>
        <v/>
      </c>
      <c r="I497" t="str">
        <f>IFERROR(IF(G497="O",B497/(EOMONTH('7p(1)'!$F$17,0)-(VLOOKUP(CONCATENATE("http://skinnonews.com",A497),'기사 리스트'!C:E,3,FALSE))+1),""),"")</f>
        <v/>
      </c>
      <c r="J497" t="str">
        <f>IFERROR(IF(G497="O",E497/(EOMONTH('7p(1)'!$F$17,0)-(VLOOKUP(CONCATENATE("http://skinnonews.com",A497),'기사 리스트'!C:E,3,FALSE))+1),""),"")</f>
        <v/>
      </c>
      <c r="K497" t="str">
        <f t="shared" si="23"/>
        <v/>
      </c>
      <c r="L497" t="str">
        <f t="shared" si="24"/>
        <v/>
      </c>
      <c r="N497" s="83" t="str">
        <f>IFERROR(VLOOKUP("http://skinnonews.com"&amp;A497,'기사 리스트'!C:E,3,FALSE),"")</f>
        <v/>
      </c>
      <c r="S497" t="str">
        <f>IFERROR(IF(G497="O",(INDEX('기사 리스트'!B:B,MATCH("http://skinnonews.com"&amp;A497,'기사 리스트'!C:C,0))),""),"")</f>
        <v/>
      </c>
    </row>
    <row r="498" spans="1:19">
      <c r="A498" s="18" t="s">
        <v>786</v>
      </c>
      <c r="B498" s="18">
        <v>3</v>
      </c>
      <c r="C498" s="18">
        <v>2</v>
      </c>
      <c r="D498" s="28">
        <v>166</v>
      </c>
      <c r="E498" s="18">
        <v>2</v>
      </c>
      <c r="F498" t="str">
        <f t="shared" si="22"/>
        <v>기사임</v>
      </c>
      <c r="G498" t="str">
        <f>IF(F498="기사임",IFERROR(IF((VLOOKUP(CONCATENATE("http://skinnonews.com",A498),'기사 리스트'!C:E,3,FALSE))&gt;='7p(1)'!$F$17,"O",""),""),"")</f>
        <v/>
      </c>
      <c r="H498" t="str">
        <f>IFERROR(IF(VLOOKUP(CONCATENATE("http://skinnonews.com"&amp;A498),'기사 리스트'!C:D,2,FALSE)="yes","yes",""),"")</f>
        <v/>
      </c>
      <c r="I498" t="str">
        <f>IFERROR(IF(G498="O",B498/(EOMONTH('7p(1)'!$F$17,0)-(VLOOKUP(CONCATENATE("http://skinnonews.com",A498),'기사 리스트'!C:E,3,FALSE))+1),""),"")</f>
        <v/>
      </c>
      <c r="J498" t="str">
        <f>IFERROR(IF(G498="O",E498/(EOMONTH('7p(1)'!$F$17,0)-(VLOOKUP(CONCATENATE("http://skinnonews.com",A498),'기사 리스트'!C:E,3,FALSE))+1),""),"")</f>
        <v/>
      </c>
      <c r="K498" t="str">
        <f t="shared" si="23"/>
        <v/>
      </c>
      <c r="L498" t="str">
        <f t="shared" si="24"/>
        <v/>
      </c>
      <c r="N498" s="83" t="str">
        <f>IFERROR(VLOOKUP("http://skinnonews.com"&amp;A498,'기사 리스트'!C:E,3,FALSE),"")</f>
        <v/>
      </c>
      <c r="S498" t="str">
        <f>IFERROR(IF(G498="O",(INDEX('기사 리스트'!B:B,MATCH("http://skinnonews.com"&amp;A498,'기사 리스트'!C:C,0))),""),"")</f>
        <v/>
      </c>
    </row>
    <row r="499" spans="1:19">
      <c r="A499" s="18" t="s">
        <v>726</v>
      </c>
      <c r="B499" s="18">
        <v>3</v>
      </c>
      <c r="C499" s="18">
        <v>2</v>
      </c>
      <c r="D499" s="28">
        <v>15</v>
      </c>
      <c r="E499" s="18">
        <v>0</v>
      </c>
      <c r="F499" t="str">
        <f t="shared" si="22"/>
        <v>기사임</v>
      </c>
      <c r="G499" t="str">
        <f>IF(F499="기사임",IFERROR(IF((VLOOKUP(CONCATENATE("http://skinnonews.com",A499),'기사 리스트'!C:E,3,FALSE))&gt;='7p(1)'!$F$17,"O",""),""),"")</f>
        <v/>
      </c>
      <c r="H499" t="str">
        <f>IFERROR(IF(VLOOKUP(CONCATENATE("http://skinnonews.com"&amp;A499),'기사 리스트'!C:D,2,FALSE)="yes","yes",""),"")</f>
        <v/>
      </c>
      <c r="I499" t="str">
        <f>IFERROR(IF(G499="O",B499/(EOMONTH('7p(1)'!$F$17,0)-(VLOOKUP(CONCATENATE("http://skinnonews.com",A499),'기사 리스트'!C:E,3,FALSE))+1),""),"")</f>
        <v/>
      </c>
      <c r="J499" t="str">
        <f>IFERROR(IF(G499="O",E499/(EOMONTH('7p(1)'!$F$17,0)-(VLOOKUP(CONCATENATE("http://skinnonews.com",A499),'기사 리스트'!C:E,3,FALSE))+1),""),"")</f>
        <v/>
      </c>
      <c r="K499" t="str">
        <f t="shared" si="23"/>
        <v/>
      </c>
      <c r="L499" t="str">
        <f t="shared" si="24"/>
        <v/>
      </c>
      <c r="N499" s="83">
        <f>IFERROR(VLOOKUP("http://skinnonews.com"&amp;A499,'기사 리스트'!C:E,3,FALSE),"")</f>
        <v>44827</v>
      </c>
      <c r="S499" t="str">
        <f>IFERROR(IF(G499="O",(INDEX('기사 리스트'!B:B,MATCH("http://skinnonews.com"&amp;A499,'기사 리스트'!C:C,0))),""),"")</f>
        <v/>
      </c>
    </row>
    <row r="500" spans="1:19">
      <c r="A500" s="18" t="s">
        <v>1504</v>
      </c>
      <c r="B500" s="18">
        <v>3</v>
      </c>
      <c r="C500" s="18">
        <v>3</v>
      </c>
      <c r="D500" s="28">
        <v>0</v>
      </c>
      <c r="E500" s="18">
        <v>2</v>
      </c>
      <c r="F500" t="str">
        <f t="shared" si="22"/>
        <v>기사임</v>
      </c>
      <c r="G500" t="str">
        <f>IF(F500="기사임",IFERROR(IF((VLOOKUP(CONCATENATE("http://skinnonews.com",A500),'기사 리스트'!C:E,3,FALSE))&gt;='7p(1)'!$F$17,"O",""),""),"")</f>
        <v/>
      </c>
      <c r="H500" t="str">
        <f>IFERROR(IF(VLOOKUP(CONCATENATE("http://skinnonews.com"&amp;A500),'기사 리스트'!C:D,2,FALSE)="yes","yes",""),"")</f>
        <v/>
      </c>
      <c r="I500" t="str">
        <f>IFERROR(IF(G500="O",B500/(EOMONTH('7p(1)'!$F$17,0)-(VLOOKUP(CONCATENATE("http://skinnonews.com",A500),'기사 리스트'!C:E,3,FALSE))+1),""),"")</f>
        <v/>
      </c>
      <c r="J500" t="str">
        <f>IFERROR(IF(G500="O",E500/(EOMONTH('7p(1)'!$F$17,0)-(VLOOKUP(CONCATENATE("http://skinnonews.com",A500),'기사 리스트'!C:E,3,FALSE))+1),""),"")</f>
        <v/>
      </c>
      <c r="K500" t="str">
        <f t="shared" si="23"/>
        <v/>
      </c>
      <c r="L500" t="str">
        <f t="shared" si="24"/>
        <v/>
      </c>
      <c r="N500" s="83" t="str">
        <f>IFERROR(VLOOKUP("http://skinnonews.com"&amp;A500,'기사 리스트'!C:E,3,FALSE),"")</f>
        <v/>
      </c>
      <c r="S500" t="str">
        <f>IFERROR(IF(G500="O",(INDEX('기사 리스트'!B:B,MATCH("http://skinnonews.com"&amp;A500,'기사 리스트'!C:C,0))),""),"")</f>
        <v/>
      </c>
    </row>
    <row r="501" spans="1:19">
      <c r="A501" s="18" t="s">
        <v>980</v>
      </c>
      <c r="B501" s="18">
        <v>3</v>
      </c>
      <c r="C501" s="18">
        <v>3</v>
      </c>
      <c r="D501" s="28">
        <v>126</v>
      </c>
      <c r="E501" s="18">
        <v>0</v>
      </c>
      <c r="F501" t="str">
        <f t="shared" si="22"/>
        <v>기사임</v>
      </c>
      <c r="G501" t="str">
        <f>IF(F501="기사임",IFERROR(IF((VLOOKUP(CONCATENATE("http://skinnonews.com",A501),'기사 리스트'!C:E,3,FALSE))&gt;='7p(1)'!$F$17,"O",""),""),"")</f>
        <v/>
      </c>
      <c r="H501" t="str">
        <f>IFERROR(IF(VLOOKUP(CONCATENATE("http://skinnonews.com"&amp;A501),'기사 리스트'!C:D,2,FALSE)="yes","yes",""),"")</f>
        <v/>
      </c>
      <c r="I501" t="str">
        <f>IFERROR(IF(G501="O",B501/(EOMONTH('7p(1)'!$F$17,0)-(VLOOKUP(CONCATENATE("http://skinnonews.com",A501),'기사 리스트'!C:E,3,FALSE))+1),""),"")</f>
        <v/>
      </c>
      <c r="J501" t="str">
        <f>IFERROR(IF(G501="O",E501/(EOMONTH('7p(1)'!$F$17,0)-(VLOOKUP(CONCATENATE("http://skinnonews.com",A501),'기사 리스트'!C:E,3,FALSE))+1),""),"")</f>
        <v/>
      </c>
      <c r="K501" t="str">
        <f t="shared" si="23"/>
        <v/>
      </c>
      <c r="L501" t="str">
        <f t="shared" si="24"/>
        <v/>
      </c>
      <c r="N501" s="83">
        <f>IFERROR(VLOOKUP("http://skinnonews.com"&amp;A501,'기사 리스트'!C:E,3,FALSE),"")</f>
        <v>44860</v>
      </c>
      <c r="S501" t="str">
        <f>IFERROR(IF(G501="O",(INDEX('기사 리스트'!B:B,MATCH("http://skinnonews.com"&amp;A501,'기사 리스트'!C:C,0))),""),"")</f>
        <v/>
      </c>
    </row>
    <row r="502" spans="1:19">
      <c r="A502" s="18" t="s">
        <v>1690</v>
      </c>
      <c r="B502" s="18">
        <v>3</v>
      </c>
      <c r="C502" s="18">
        <v>3</v>
      </c>
      <c r="D502" s="28">
        <v>23</v>
      </c>
      <c r="E502" s="18">
        <v>1</v>
      </c>
      <c r="F502" t="str">
        <f t="shared" si="22"/>
        <v>기사임</v>
      </c>
      <c r="G502" t="str">
        <f>IF(F502="기사임",IFERROR(IF((VLOOKUP(CONCATENATE("http://skinnonews.com",A502),'기사 리스트'!C:E,3,FALSE))&gt;='7p(1)'!$F$17,"O",""),""),"")</f>
        <v/>
      </c>
      <c r="H502" t="str">
        <f>IFERROR(IF(VLOOKUP(CONCATENATE("http://skinnonews.com"&amp;A502),'기사 리스트'!C:D,2,FALSE)="yes","yes",""),"")</f>
        <v/>
      </c>
      <c r="I502" t="str">
        <f>IFERROR(IF(G502="O",B502/(EOMONTH('7p(1)'!$F$17,0)-(VLOOKUP(CONCATENATE("http://skinnonews.com",A502),'기사 리스트'!C:E,3,FALSE))+1),""),"")</f>
        <v/>
      </c>
      <c r="J502" t="str">
        <f>IFERROR(IF(G502="O",E502/(EOMONTH('7p(1)'!$F$17,0)-(VLOOKUP(CONCATENATE("http://skinnonews.com",A502),'기사 리스트'!C:E,3,FALSE))+1),""),"")</f>
        <v/>
      </c>
      <c r="K502" t="str">
        <f t="shared" si="23"/>
        <v/>
      </c>
      <c r="L502" t="str">
        <f t="shared" si="24"/>
        <v/>
      </c>
      <c r="N502" s="83" t="str">
        <f>IFERROR(VLOOKUP("http://skinnonews.com"&amp;A502,'기사 리스트'!C:E,3,FALSE),"")</f>
        <v/>
      </c>
      <c r="S502" t="str">
        <f>IFERROR(IF(G502="O",(INDEX('기사 리스트'!B:B,MATCH("http://skinnonews.com"&amp;A502,'기사 리스트'!C:C,0))),""),"")</f>
        <v/>
      </c>
    </row>
    <row r="503" spans="1:19">
      <c r="A503" s="18" t="s">
        <v>1305</v>
      </c>
      <c r="B503" s="18">
        <v>3</v>
      </c>
      <c r="C503" s="18">
        <v>2</v>
      </c>
      <c r="D503" s="28">
        <v>119</v>
      </c>
      <c r="E503" s="18">
        <v>2</v>
      </c>
      <c r="F503" t="str">
        <f t="shared" si="22"/>
        <v/>
      </c>
      <c r="G503" t="str">
        <f>IF(F503="기사임",IFERROR(IF((VLOOKUP(CONCATENATE("http://skinnonews.com",A503),'기사 리스트'!C:E,3,FALSE))&gt;='7p(1)'!$F$17,"O",""),""),"")</f>
        <v/>
      </c>
      <c r="H503" t="str">
        <f>IFERROR(IF(VLOOKUP(CONCATENATE("http://skinnonews.com"&amp;A503),'기사 리스트'!C:D,2,FALSE)="yes","yes",""),"")</f>
        <v/>
      </c>
      <c r="I503" t="str">
        <f>IFERROR(IF(G503="O",B503/(EOMONTH('7p(1)'!$F$17,0)-(VLOOKUP(CONCATENATE("http://skinnonews.com",A503),'기사 리스트'!C:E,3,FALSE))+1),""),"")</f>
        <v/>
      </c>
      <c r="J503" t="str">
        <f>IFERROR(IF(G503="O",E503/(EOMONTH('7p(1)'!$F$17,0)-(VLOOKUP(CONCATENATE("http://skinnonews.com",A503),'기사 리스트'!C:E,3,FALSE))+1),""),"")</f>
        <v/>
      </c>
      <c r="K503" t="str">
        <f t="shared" si="23"/>
        <v/>
      </c>
      <c r="L503" t="str">
        <f t="shared" si="24"/>
        <v/>
      </c>
      <c r="N503" s="83" t="str">
        <f>IFERROR(VLOOKUP("http://skinnonews.com"&amp;A503,'기사 리스트'!C:E,3,FALSE),"")</f>
        <v/>
      </c>
      <c r="S503" t="str">
        <f>IFERROR(IF(G503="O",(INDEX('기사 리스트'!B:B,MATCH("http://skinnonews.com"&amp;A503,'기사 리스트'!C:C,0))),""),"")</f>
        <v/>
      </c>
    </row>
    <row r="504" spans="1:19">
      <c r="A504" s="18" t="s">
        <v>766</v>
      </c>
      <c r="B504" s="18">
        <v>3</v>
      </c>
      <c r="C504" s="18">
        <v>3</v>
      </c>
      <c r="D504" s="28">
        <v>10.5</v>
      </c>
      <c r="E504" s="18">
        <v>1</v>
      </c>
      <c r="F504" t="str">
        <f t="shared" si="22"/>
        <v>기사임</v>
      </c>
      <c r="G504" t="str">
        <f>IF(F504="기사임",IFERROR(IF((VLOOKUP(CONCATENATE("http://skinnonews.com",A504),'기사 리스트'!C:E,3,FALSE))&gt;='7p(1)'!$F$17,"O",""),""),"")</f>
        <v/>
      </c>
      <c r="H504" t="str">
        <f>IFERROR(IF(VLOOKUP(CONCATENATE("http://skinnonews.com"&amp;A504),'기사 리스트'!C:D,2,FALSE)="yes","yes",""),"")</f>
        <v/>
      </c>
      <c r="I504" t="str">
        <f>IFERROR(IF(G504="O",B504/(EOMONTH('7p(1)'!$F$17,0)-(VLOOKUP(CONCATENATE("http://skinnonews.com",A504),'기사 리스트'!C:E,3,FALSE))+1),""),"")</f>
        <v/>
      </c>
      <c r="J504" t="str">
        <f>IFERROR(IF(G504="O",E504/(EOMONTH('7p(1)'!$F$17,0)-(VLOOKUP(CONCATENATE("http://skinnonews.com",A504),'기사 리스트'!C:E,3,FALSE))+1),""),"")</f>
        <v/>
      </c>
      <c r="K504" t="str">
        <f t="shared" si="23"/>
        <v/>
      </c>
      <c r="L504" t="str">
        <f t="shared" si="24"/>
        <v/>
      </c>
      <c r="N504" s="83" t="str">
        <f>IFERROR(VLOOKUP("http://skinnonews.com"&amp;A504,'기사 리스트'!C:E,3,FALSE),"")</f>
        <v/>
      </c>
      <c r="S504" t="str">
        <f>IFERROR(IF(G504="O",(INDEX('기사 리스트'!B:B,MATCH("http://skinnonews.com"&amp;A504,'기사 리스트'!C:C,0))),""),"")</f>
        <v/>
      </c>
    </row>
    <row r="505" spans="1:19">
      <c r="A505" s="18" t="s">
        <v>708</v>
      </c>
      <c r="B505" s="18">
        <v>3</v>
      </c>
      <c r="C505" s="18">
        <v>3</v>
      </c>
      <c r="D505" s="28">
        <v>25</v>
      </c>
      <c r="E505" s="18">
        <v>2</v>
      </c>
      <c r="F505" t="str">
        <f t="shared" si="22"/>
        <v>기사임</v>
      </c>
      <c r="G505" t="str">
        <f>IF(F505="기사임",IFERROR(IF((VLOOKUP(CONCATENATE("http://skinnonews.com",A505),'기사 리스트'!C:E,3,FALSE))&gt;='7p(1)'!$F$17,"O",""),""),"")</f>
        <v/>
      </c>
      <c r="H505" t="str">
        <f>IFERROR(IF(VLOOKUP(CONCATENATE("http://skinnonews.com"&amp;A505),'기사 리스트'!C:D,2,FALSE)="yes","yes",""),"")</f>
        <v/>
      </c>
      <c r="I505" t="str">
        <f>IFERROR(IF(G505="O",B505/(EOMONTH('7p(1)'!$F$17,0)-(VLOOKUP(CONCATENATE("http://skinnonews.com",A505),'기사 리스트'!C:E,3,FALSE))+1),""),"")</f>
        <v/>
      </c>
      <c r="J505" t="str">
        <f>IFERROR(IF(G505="O",E505/(EOMONTH('7p(1)'!$F$17,0)-(VLOOKUP(CONCATENATE("http://skinnonews.com",A505),'기사 리스트'!C:E,3,FALSE))+1),""),"")</f>
        <v/>
      </c>
      <c r="K505" t="str">
        <f t="shared" si="23"/>
        <v/>
      </c>
      <c r="L505" t="str">
        <f t="shared" si="24"/>
        <v/>
      </c>
      <c r="N505" s="83" t="str">
        <f>IFERROR(VLOOKUP("http://skinnonews.com"&amp;A505,'기사 리스트'!C:E,3,FALSE),"")</f>
        <v/>
      </c>
      <c r="S505" t="str">
        <f>IFERROR(IF(G505="O",(INDEX('기사 리스트'!B:B,MATCH("http://skinnonews.com"&amp;A505,'기사 리스트'!C:C,0))),""),"")</f>
        <v/>
      </c>
    </row>
    <row r="506" spans="1:19">
      <c r="A506" s="18" t="s">
        <v>605</v>
      </c>
      <c r="B506" s="18">
        <v>3</v>
      </c>
      <c r="C506" s="18">
        <v>3</v>
      </c>
      <c r="D506" s="28">
        <v>53</v>
      </c>
      <c r="E506" s="18">
        <v>1</v>
      </c>
      <c r="F506" t="str">
        <f t="shared" si="22"/>
        <v>기사임</v>
      </c>
      <c r="G506" t="str">
        <f>IF(F506="기사임",IFERROR(IF((VLOOKUP(CONCATENATE("http://skinnonews.com",A506),'기사 리스트'!C:E,3,FALSE))&gt;='7p(1)'!$F$17,"O",""),""),"")</f>
        <v/>
      </c>
      <c r="H506" t="str">
        <f>IFERROR(IF(VLOOKUP(CONCATENATE("http://skinnonews.com"&amp;A506),'기사 리스트'!C:D,2,FALSE)="yes","yes",""),"")</f>
        <v/>
      </c>
      <c r="I506" t="str">
        <f>IFERROR(IF(G506="O",B506/(EOMONTH('7p(1)'!$F$17,0)-(VLOOKUP(CONCATENATE("http://skinnonews.com",A506),'기사 리스트'!C:E,3,FALSE))+1),""),"")</f>
        <v/>
      </c>
      <c r="J506" t="str">
        <f>IFERROR(IF(G506="O",E506/(EOMONTH('7p(1)'!$F$17,0)-(VLOOKUP(CONCATENATE("http://skinnonews.com",A506),'기사 리스트'!C:E,3,FALSE))+1),""),"")</f>
        <v/>
      </c>
      <c r="K506" t="str">
        <f t="shared" si="23"/>
        <v/>
      </c>
      <c r="L506" t="str">
        <f t="shared" si="24"/>
        <v/>
      </c>
      <c r="N506" s="83" t="str">
        <f>IFERROR(VLOOKUP("http://skinnonews.com"&amp;A506,'기사 리스트'!C:E,3,FALSE),"")</f>
        <v/>
      </c>
      <c r="S506" t="str">
        <f>IFERROR(IF(G506="O",(INDEX('기사 리스트'!B:B,MATCH("http://skinnonews.com"&amp;A506,'기사 리스트'!C:C,0))),""),"")</f>
        <v/>
      </c>
    </row>
    <row r="507" spans="1:19">
      <c r="A507" s="18" t="s">
        <v>1691</v>
      </c>
      <c r="B507" s="18">
        <v>3</v>
      </c>
      <c r="C507" s="18">
        <v>3</v>
      </c>
      <c r="D507" s="28">
        <v>22</v>
      </c>
      <c r="E507" s="18">
        <v>0</v>
      </c>
      <c r="F507" t="str">
        <f t="shared" si="22"/>
        <v>기사임</v>
      </c>
      <c r="G507" t="str">
        <f>IF(F507="기사임",IFERROR(IF((VLOOKUP(CONCATENATE("http://skinnonews.com",A507),'기사 리스트'!C:E,3,FALSE))&gt;='7p(1)'!$F$17,"O",""),""),"")</f>
        <v/>
      </c>
      <c r="H507" t="str">
        <f>IFERROR(IF(VLOOKUP(CONCATENATE("http://skinnonews.com"&amp;A507),'기사 리스트'!C:D,2,FALSE)="yes","yes",""),"")</f>
        <v/>
      </c>
      <c r="I507" t="str">
        <f>IFERROR(IF(G507="O",B507/(EOMONTH('7p(1)'!$F$17,0)-(VLOOKUP(CONCATENATE("http://skinnonews.com",A507),'기사 리스트'!C:E,3,FALSE))+1),""),"")</f>
        <v/>
      </c>
      <c r="J507" t="str">
        <f>IFERROR(IF(G507="O",E507/(EOMONTH('7p(1)'!$F$17,0)-(VLOOKUP(CONCATENATE("http://skinnonews.com",A507),'기사 리스트'!C:E,3,FALSE))+1),""),"")</f>
        <v/>
      </c>
      <c r="K507" t="str">
        <f t="shared" si="23"/>
        <v/>
      </c>
      <c r="L507" t="str">
        <f t="shared" si="24"/>
        <v/>
      </c>
      <c r="N507" s="83" t="str">
        <f>IFERROR(VLOOKUP("http://skinnonews.com"&amp;A507,'기사 리스트'!C:E,3,FALSE),"")</f>
        <v/>
      </c>
      <c r="S507" t="str">
        <f>IFERROR(IF(G507="O",(INDEX('기사 리스트'!B:B,MATCH("http://skinnonews.com"&amp;A507,'기사 리스트'!C:C,0))),""),"")</f>
        <v/>
      </c>
    </row>
    <row r="508" spans="1:19">
      <c r="A508" s="18" t="s">
        <v>514</v>
      </c>
      <c r="B508" s="18">
        <v>3</v>
      </c>
      <c r="C508" s="18">
        <v>3</v>
      </c>
      <c r="D508" s="28">
        <v>64</v>
      </c>
      <c r="E508" s="18">
        <v>2</v>
      </c>
      <c r="F508" t="str">
        <f t="shared" si="22"/>
        <v>기사임</v>
      </c>
      <c r="G508" t="str">
        <f>IF(F508="기사임",IFERROR(IF((VLOOKUP(CONCATENATE("http://skinnonews.com",A508),'기사 리스트'!C:E,3,FALSE))&gt;='7p(1)'!$F$17,"O",""),""),"")</f>
        <v/>
      </c>
      <c r="H508" t="str">
        <f>IFERROR(IF(VLOOKUP(CONCATENATE("http://skinnonews.com"&amp;A508),'기사 리스트'!C:D,2,FALSE)="yes","yes",""),"")</f>
        <v/>
      </c>
      <c r="I508" t="str">
        <f>IFERROR(IF(G508="O",B508/(EOMONTH('7p(1)'!$F$17,0)-(VLOOKUP(CONCATENATE("http://skinnonews.com",A508),'기사 리스트'!C:E,3,FALSE))+1),""),"")</f>
        <v/>
      </c>
      <c r="J508" t="str">
        <f>IFERROR(IF(G508="O",E508/(EOMONTH('7p(1)'!$F$17,0)-(VLOOKUP(CONCATENATE("http://skinnonews.com",A508),'기사 리스트'!C:E,3,FALSE))+1),""),"")</f>
        <v/>
      </c>
      <c r="K508" t="str">
        <f t="shared" si="23"/>
        <v/>
      </c>
      <c r="L508" t="str">
        <f t="shared" si="24"/>
        <v/>
      </c>
      <c r="N508" s="83">
        <f>IFERROR(VLOOKUP("http://skinnonews.com"&amp;A508,'기사 리스트'!C:E,3,FALSE),"")</f>
        <v>44967</v>
      </c>
      <c r="S508" t="str">
        <f>IFERROR(IF(G508="O",(INDEX('기사 리스트'!B:B,MATCH("http://skinnonews.com"&amp;A508,'기사 리스트'!C:C,0))),""),"")</f>
        <v/>
      </c>
    </row>
    <row r="509" spans="1:19">
      <c r="A509" s="18" t="s">
        <v>977</v>
      </c>
      <c r="B509" s="18">
        <v>3</v>
      </c>
      <c r="C509" s="18">
        <v>3</v>
      </c>
      <c r="D509" s="28">
        <v>131.5</v>
      </c>
      <c r="E509" s="18">
        <v>1</v>
      </c>
      <c r="F509" t="str">
        <f t="shared" si="22"/>
        <v>기사임</v>
      </c>
      <c r="G509" t="str">
        <f>IF(F509="기사임",IFERROR(IF((VLOOKUP(CONCATENATE("http://skinnonews.com",A509),'기사 리스트'!C:E,3,FALSE))&gt;='7p(1)'!$F$17,"O",""),""),"")</f>
        <v/>
      </c>
      <c r="H509" t="str">
        <f>IFERROR(IF(VLOOKUP(CONCATENATE("http://skinnonews.com"&amp;A509),'기사 리스트'!C:D,2,FALSE)="yes","yes",""),"")</f>
        <v/>
      </c>
      <c r="I509" t="str">
        <f>IFERROR(IF(G509="O",B509/(EOMONTH('7p(1)'!$F$17,0)-(VLOOKUP(CONCATENATE("http://skinnonews.com",A509),'기사 리스트'!C:E,3,FALSE))+1),""),"")</f>
        <v/>
      </c>
      <c r="J509" t="str">
        <f>IFERROR(IF(G509="O",E509/(EOMONTH('7p(1)'!$F$17,0)-(VLOOKUP(CONCATENATE("http://skinnonews.com",A509),'기사 리스트'!C:E,3,FALSE))+1),""),"")</f>
        <v/>
      </c>
      <c r="K509" t="str">
        <f t="shared" si="23"/>
        <v/>
      </c>
      <c r="L509" t="str">
        <f t="shared" si="24"/>
        <v/>
      </c>
      <c r="N509" s="83">
        <f>IFERROR(VLOOKUP("http://skinnonews.com"&amp;A509,'기사 리스트'!C:E,3,FALSE),"")</f>
        <v>44991</v>
      </c>
      <c r="S509" t="str">
        <f>IFERROR(IF(G509="O",(INDEX('기사 리스트'!B:B,MATCH("http://skinnonews.com"&amp;A509,'기사 리스트'!C:C,0))),""),"")</f>
        <v/>
      </c>
    </row>
    <row r="510" spans="1:19">
      <c r="A510" s="18" t="s">
        <v>1692</v>
      </c>
      <c r="B510" s="18">
        <v>3</v>
      </c>
      <c r="C510" s="18">
        <v>3</v>
      </c>
      <c r="D510" s="28">
        <v>0</v>
      </c>
      <c r="E510" s="18">
        <v>2</v>
      </c>
      <c r="F510" t="str">
        <f t="shared" si="22"/>
        <v>기사임</v>
      </c>
      <c r="G510" t="str">
        <f>IF(F510="기사임",IFERROR(IF((VLOOKUP(CONCATENATE("http://skinnonews.com",A510),'기사 리스트'!C:E,3,FALSE))&gt;='7p(1)'!$F$17,"O",""),""),"")</f>
        <v/>
      </c>
      <c r="H510" t="str">
        <f>IFERROR(IF(VLOOKUP(CONCATENATE("http://skinnonews.com"&amp;A510),'기사 리스트'!C:D,2,FALSE)="yes","yes",""),"")</f>
        <v/>
      </c>
      <c r="I510" t="str">
        <f>IFERROR(IF(G510="O",B510/(EOMONTH('7p(1)'!$F$17,0)-(VLOOKUP(CONCATENATE("http://skinnonews.com",A510),'기사 리스트'!C:E,3,FALSE))+1),""),"")</f>
        <v/>
      </c>
      <c r="J510" t="str">
        <f>IFERROR(IF(G510="O",E510/(EOMONTH('7p(1)'!$F$17,0)-(VLOOKUP(CONCATENATE("http://skinnonews.com",A510),'기사 리스트'!C:E,3,FALSE))+1),""),"")</f>
        <v/>
      </c>
      <c r="K510" t="str">
        <f t="shared" si="23"/>
        <v/>
      </c>
      <c r="L510" t="str">
        <f t="shared" si="24"/>
        <v/>
      </c>
      <c r="N510" s="83" t="str">
        <f>IFERROR(VLOOKUP("http://skinnonews.com"&amp;A510,'기사 리스트'!C:E,3,FALSE),"")</f>
        <v/>
      </c>
      <c r="S510" t="str">
        <f>IFERROR(IF(G510="O",(INDEX('기사 리스트'!B:B,MATCH("http://skinnonews.com"&amp;A510,'기사 리스트'!C:C,0))),""),"")</f>
        <v/>
      </c>
    </row>
    <row r="511" spans="1:19">
      <c r="A511" s="18" t="s">
        <v>976</v>
      </c>
      <c r="B511" s="18">
        <v>3</v>
      </c>
      <c r="C511" s="18">
        <v>2</v>
      </c>
      <c r="D511" s="28">
        <v>41.5</v>
      </c>
      <c r="E511" s="18">
        <v>1</v>
      </c>
      <c r="F511" t="str">
        <f t="shared" si="22"/>
        <v>기사임</v>
      </c>
      <c r="G511" t="str">
        <f>IF(F511="기사임",IFERROR(IF((VLOOKUP(CONCATENATE("http://skinnonews.com",A511),'기사 리스트'!C:E,3,FALSE))&gt;='7p(1)'!$F$17,"O",""),""),"")</f>
        <v/>
      </c>
      <c r="H511" t="str">
        <f>IFERROR(IF(VLOOKUP(CONCATENATE("http://skinnonews.com"&amp;A511),'기사 리스트'!C:D,2,FALSE)="yes","yes",""),"")</f>
        <v/>
      </c>
      <c r="I511" t="str">
        <f>IFERROR(IF(G511="O",B511/(EOMONTH('7p(1)'!$F$17,0)-(VLOOKUP(CONCATENATE("http://skinnonews.com",A511),'기사 리스트'!C:E,3,FALSE))+1),""),"")</f>
        <v/>
      </c>
      <c r="J511" t="str">
        <f>IFERROR(IF(G511="O",E511/(EOMONTH('7p(1)'!$F$17,0)-(VLOOKUP(CONCATENATE("http://skinnonews.com",A511),'기사 리스트'!C:E,3,FALSE))+1),""),"")</f>
        <v/>
      </c>
      <c r="K511" t="str">
        <f t="shared" si="23"/>
        <v/>
      </c>
      <c r="L511" t="str">
        <f t="shared" si="24"/>
        <v/>
      </c>
      <c r="N511" s="83">
        <f>IFERROR(VLOOKUP("http://skinnonews.com"&amp;A511,'기사 리스트'!C:E,3,FALSE),"")</f>
        <v>45002</v>
      </c>
      <c r="S511" t="str">
        <f>IFERROR(IF(G511="O",(INDEX('기사 리스트'!B:B,MATCH("http://skinnonews.com"&amp;A511,'기사 리스트'!C:C,0))),""),"")</f>
        <v/>
      </c>
    </row>
    <row r="512" spans="1:19">
      <c r="A512" s="18" t="s">
        <v>970</v>
      </c>
      <c r="B512" s="18">
        <v>3</v>
      </c>
      <c r="C512" s="18">
        <v>2</v>
      </c>
      <c r="D512" s="28">
        <v>114.5</v>
      </c>
      <c r="E512" s="18">
        <v>1</v>
      </c>
      <c r="F512" t="str">
        <f t="shared" si="22"/>
        <v>기사임</v>
      </c>
      <c r="G512" t="str">
        <f>IF(F512="기사임",IFERROR(IF((VLOOKUP(CONCATENATE("http://skinnonews.com",A512),'기사 리스트'!C:E,3,FALSE))&gt;='7p(1)'!$F$17,"O",""),""),"")</f>
        <v/>
      </c>
      <c r="H512" t="str">
        <f>IFERROR(IF(VLOOKUP(CONCATENATE("http://skinnonews.com"&amp;A512),'기사 리스트'!C:D,2,FALSE)="yes","yes",""),"")</f>
        <v/>
      </c>
      <c r="I512" t="str">
        <f>IFERROR(IF(G512="O",B512/(EOMONTH('7p(1)'!$F$17,0)-(VLOOKUP(CONCATENATE("http://skinnonews.com",A512),'기사 리스트'!C:E,3,FALSE))+1),""),"")</f>
        <v/>
      </c>
      <c r="J512" t="str">
        <f>IFERROR(IF(G512="O",E512/(EOMONTH('7p(1)'!$F$17,0)-(VLOOKUP(CONCATENATE("http://skinnonews.com",A512),'기사 리스트'!C:E,3,FALSE))+1),""),"")</f>
        <v/>
      </c>
      <c r="K512" t="str">
        <f t="shared" si="23"/>
        <v/>
      </c>
      <c r="L512" t="str">
        <f t="shared" si="24"/>
        <v/>
      </c>
      <c r="N512" s="83">
        <f>IFERROR(VLOOKUP("http://skinnonews.com"&amp;A512,'기사 리스트'!C:E,3,FALSE),"")</f>
        <v>45012</v>
      </c>
      <c r="S512" t="str">
        <f>IFERROR(IF(G512="O",(INDEX('기사 리스트'!B:B,MATCH("http://skinnonews.com"&amp;A512,'기사 리스트'!C:C,0))),""),"")</f>
        <v/>
      </c>
    </row>
    <row r="513" spans="1:19">
      <c r="A513" s="18" t="s">
        <v>1109</v>
      </c>
      <c r="B513" s="18">
        <v>3</v>
      </c>
      <c r="C513" s="18">
        <v>3</v>
      </c>
      <c r="D513" s="28">
        <v>63.666666666666664</v>
      </c>
      <c r="E513" s="18">
        <v>0</v>
      </c>
      <c r="F513" t="str">
        <f t="shared" si="22"/>
        <v>기사임</v>
      </c>
      <c r="G513" t="str">
        <f>IF(F513="기사임",IFERROR(IF((VLOOKUP(CONCATENATE("http://skinnonews.com",A513),'기사 리스트'!C:E,3,FALSE))&gt;='7p(1)'!$F$17,"O",""),""),"")</f>
        <v/>
      </c>
      <c r="H513" t="str">
        <f>IFERROR(IF(VLOOKUP(CONCATENATE("http://skinnonews.com"&amp;A513),'기사 리스트'!C:D,2,FALSE)="yes","yes",""),"")</f>
        <v/>
      </c>
      <c r="I513" t="str">
        <f>IFERROR(IF(G513="O",B513/(EOMONTH('7p(1)'!$F$17,0)-(VLOOKUP(CONCATENATE("http://skinnonews.com",A513),'기사 리스트'!C:E,3,FALSE))+1),""),"")</f>
        <v/>
      </c>
      <c r="J513" t="str">
        <f>IFERROR(IF(G513="O",E513/(EOMONTH('7p(1)'!$F$17,0)-(VLOOKUP(CONCATENATE("http://skinnonews.com",A513),'기사 리스트'!C:E,3,FALSE))+1),""),"")</f>
        <v/>
      </c>
      <c r="K513" t="str">
        <f t="shared" si="23"/>
        <v/>
      </c>
      <c r="L513" t="str">
        <f t="shared" si="24"/>
        <v/>
      </c>
      <c r="N513" s="83">
        <f>IFERROR(VLOOKUP("http://skinnonews.com"&amp;A513,'기사 리스트'!C:E,3,FALSE),"")</f>
        <v>45028</v>
      </c>
      <c r="S513" t="str">
        <f>IFERROR(IF(G513="O",(INDEX('기사 리스트'!B:B,MATCH("http://skinnonews.com"&amp;A513,'기사 리스트'!C:C,0))),""),"")</f>
        <v/>
      </c>
    </row>
    <row r="514" spans="1:19">
      <c r="A514" s="18" t="s">
        <v>1693</v>
      </c>
      <c r="B514" s="18">
        <v>3</v>
      </c>
      <c r="C514" s="18">
        <v>1</v>
      </c>
      <c r="D514" s="28">
        <v>93.666666666666671</v>
      </c>
      <c r="E514" s="18">
        <v>0</v>
      </c>
      <c r="F514" t="str">
        <f t="shared" ref="F514:F577" si="25">IF(AND(LEFT(A514,17)="/global/archives/",ISNUMBER(_xlfn.NUMBERVALUE(MID(A514,18,1))),ISERROR(FIND("ckattempt",A514)),ISERROR(FIND("preview",A514))),"기사임","")</f>
        <v/>
      </c>
      <c r="G514" t="str">
        <f>IF(F514="기사임",IFERROR(IF((VLOOKUP(CONCATENATE("http://skinnonews.com",A514),'기사 리스트'!C:E,3,FALSE))&gt;='7p(1)'!$F$17,"O",""),""),"")</f>
        <v/>
      </c>
      <c r="H514" t="str">
        <f>IFERROR(IF(VLOOKUP(CONCATENATE("http://skinnonews.com"&amp;A514),'기사 리스트'!C:D,2,FALSE)="yes","yes",""),"")</f>
        <v/>
      </c>
      <c r="I514" t="str">
        <f>IFERROR(IF(G514="O",B514/(EOMONTH('7p(1)'!$F$17,0)-(VLOOKUP(CONCATENATE("http://skinnonews.com",A514),'기사 리스트'!C:E,3,FALSE))+1),""),"")</f>
        <v/>
      </c>
      <c r="J514" t="str">
        <f>IFERROR(IF(G514="O",E514/(EOMONTH('7p(1)'!$F$17,0)-(VLOOKUP(CONCATENATE("http://skinnonews.com",A514),'기사 리스트'!C:E,3,FALSE))+1),""),"")</f>
        <v/>
      </c>
      <c r="K514" t="str">
        <f t="shared" si="23"/>
        <v/>
      </c>
      <c r="L514" t="str">
        <f t="shared" si="24"/>
        <v/>
      </c>
      <c r="N514" s="83" t="str">
        <f>IFERROR(VLOOKUP("http://skinnonews.com"&amp;A514,'기사 리스트'!C:E,3,FALSE),"")</f>
        <v/>
      </c>
      <c r="S514" t="str">
        <f>IFERROR(IF(G514="O",(INDEX('기사 리스트'!B:B,MATCH("http://skinnonews.com"&amp;A514,'기사 리스트'!C:C,0))),""),"")</f>
        <v/>
      </c>
    </row>
    <row r="515" spans="1:19">
      <c r="A515" s="18" t="s">
        <v>1694</v>
      </c>
      <c r="B515" s="18">
        <v>3</v>
      </c>
      <c r="C515" s="18">
        <v>2</v>
      </c>
      <c r="D515" s="28">
        <v>454</v>
      </c>
      <c r="E515" s="18">
        <v>0</v>
      </c>
      <c r="F515" t="str">
        <f t="shared" si="25"/>
        <v/>
      </c>
      <c r="G515" t="str">
        <f>IF(F515="기사임",IFERROR(IF((VLOOKUP(CONCATENATE("http://skinnonews.com",A515),'기사 리스트'!C:E,3,FALSE))&gt;='7p(1)'!$F$17,"O",""),""),"")</f>
        <v/>
      </c>
      <c r="H515" t="str">
        <f>IFERROR(IF(VLOOKUP(CONCATENATE("http://skinnonews.com"&amp;A515),'기사 리스트'!C:D,2,FALSE)="yes","yes",""),"")</f>
        <v/>
      </c>
      <c r="I515" t="str">
        <f>IFERROR(IF(G515="O",B515/(EOMONTH('7p(1)'!$F$17,0)-(VLOOKUP(CONCATENATE("http://skinnonews.com",A515),'기사 리스트'!C:E,3,FALSE))+1),""),"")</f>
        <v/>
      </c>
      <c r="J515" t="str">
        <f>IFERROR(IF(G515="O",E515/(EOMONTH('7p(1)'!$F$17,0)-(VLOOKUP(CONCATENATE("http://skinnonews.com",A515),'기사 리스트'!C:E,3,FALSE))+1),""),"")</f>
        <v/>
      </c>
      <c r="K515" t="str">
        <f t="shared" si="23"/>
        <v/>
      </c>
      <c r="L515" t="str">
        <f t="shared" si="24"/>
        <v/>
      </c>
      <c r="N515" s="83" t="str">
        <f>IFERROR(VLOOKUP("http://skinnonews.com"&amp;A515,'기사 리스트'!C:E,3,FALSE),"")</f>
        <v/>
      </c>
      <c r="S515" t="str">
        <f>IFERROR(IF(G515="O",(INDEX('기사 리스트'!B:B,MATCH("http://skinnonews.com"&amp;A515,'기사 리스트'!C:C,0))),""),"")</f>
        <v/>
      </c>
    </row>
    <row r="516" spans="1:19">
      <c r="A516" s="18" t="s">
        <v>1695</v>
      </c>
      <c r="B516" s="18">
        <v>3</v>
      </c>
      <c r="C516" s="18">
        <v>1</v>
      </c>
      <c r="D516" s="28">
        <v>126.33333333333333</v>
      </c>
      <c r="E516" s="18">
        <v>0</v>
      </c>
      <c r="F516" t="str">
        <f t="shared" si="25"/>
        <v/>
      </c>
      <c r="G516" t="str">
        <f>IF(F516="기사임",IFERROR(IF((VLOOKUP(CONCATENATE("http://skinnonews.com",A516),'기사 리스트'!C:E,3,FALSE))&gt;='7p(1)'!$F$17,"O",""),""),"")</f>
        <v/>
      </c>
      <c r="H516" t="str">
        <f>IFERROR(IF(VLOOKUP(CONCATENATE("http://skinnonews.com"&amp;A516),'기사 리스트'!C:D,2,FALSE)="yes","yes",""),"")</f>
        <v/>
      </c>
      <c r="I516" t="str">
        <f>IFERROR(IF(G516="O",B516/(EOMONTH('7p(1)'!$F$17,0)-(VLOOKUP(CONCATENATE("http://skinnonews.com",A516),'기사 리스트'!C:E,3,FALSE))+1),""),"")</f>
        <v/>
      </c>
      <c r="J516" t="str">
        <f>IFERROR(IF(G516="O",E516/(EOMONTH('7p(1)'!$F$17,0)-(VLOOKUP(CONCATENATE("http://skinnonews.com",A516),'기사 리스트'!C:E,3,FALSE))+1),""),"")</f>
        <v/>
      </c>
      <c r="K516" t="str">
        <f t="shared" si="23"/>
        <v/>
      </c>
      <c r="L516" t="str">
        <f t="shared" si="24"/>
        <v/>
      </c>
      <c r="N516" s="83" t="str">
        <f>IFERROR(VLOOKUP("http://skinnonews.com"&amp;A516,'기사 리스트'!C:E,3,FALSE),"")</f>
        <v/>
      </c>
      <c r="S516" t="str">
        <f>IFERROR(IF(G516="O",(INDEX('기사 리스트'!B:B,MATCH("http://skinnonews.com"&amp;A516,'기사 리스트'!C:C,0))),""),"")</f>
        <v/>
      </c>
    </row>
    <row r="517" spans="1:19">
      <c r="A517" s="18" t="s">
        <v>639</v>
      </c>
      <c r="B517" s="18">
        <v>3</v>
      </c>
      <c r="C517" s="18">
        <v>2</v>
      </c>
      <c r="D517" s="28">
        <v>209</v>
      </c>
      <c r="E517" s="18">
        <v>2</v>
      </c>
      <c r="F517" t="str">
        <f t="shared" si="25"/>
        <v>기사임</v>
      </c>
      <c r="G517" t="str">
        <f>IF(F517="기사임",IFERROR(IF((VLOOKUP(CONCATENATE("http://skinnonews.com",A517),'기사 리스트'!C:E,3,FALSE))&gt;='7p(1)'!$F$17,"O",""),""),"")</f>
        <v/>
      </c>
      <c r="H517" t="str">
        <f>IFERROR(IF(VLOOKUP(CONCATENATE("http://skinnonews.com"&amp;A517),'기사 리스트'!C:D,2,FALSE)="yes","yes",""),"")</f>
        <v/>
      </c>
      <c r="I517" t="str">
        <f>IFERROR(IF(G517="O",B517/(EOMONTH('7p(1)'!$F$17,0)-(VLOOKUP(CONCATENATE("http://skinnonews.com",A517),'기사 리스트'!C:E,3,FALSE))+1),""),"")</f>
        <v/>
      </c>
      <c r="J517" t="str">
        <f>IFERROR(IF(G517="O",E517/(EOMONTH('7p(1)'!$F$17,0)-(VLOOKUP(CONCATENATE("http://skinnonews.com",A517),'기사 리스트'!C:E,3,FALSE))+1),""),"")</f>
        <v/>
      </c>
      <c r="K517" t="str">
        <f t="shared" si="23"/>
        <v/>
      </c>
      <c r="L517" t="str">
        <f t="shared" si="24"/>
        <v/>
      </c>
      <c r="N517" s="83" t="str">
        <f>IFERROR(VLOOKUP("http://skinnonews.com"&amp;A517,'기사 리스트'!C:E,3,FALSE),"")</f>
        <v/>
      </c>
      <c r="S517" t="str">
        <f>IFERROR(IF(G517="O",(INDEX('기사 리스트'!B:B,MATCH("http://skinnonews.com"&amp;A517,'기사 리스트'!C:C,0))),""),"")</f>
        <v/>
      </c>
    </row>
    <row r="518" spans="1:19">
      <c r="A518" s="18" t="s">
        <v>1696</v>
      </c>
      <c r="B518" s="18">
        <v>3</v>
      </c>
      <c r="C518" s="18">
        <v>1</v>
      </c>
      <c r="D518" s="28">
        <v>232.66666666666666</v>
      </c>
      <c r="E518" s="18">
        <v>1</v>
      </c>
      <c r="F518" t="str">
        <f t="shared" si="25"/>
        <v/>
      </c>
      <c r="G518" t="str">
        <f>IF(F518="기사임",IFERROR(IF((VLOOKUP(CONCATENATE("http://skinnonews.com",A518),'기사 리스트'!C:E,3,FALSE))&gt;='7p(1)'!$F$17,"O",""),""),"")</f>
        <v/>
      </c>
      <c r="H518" t="str">
        <f>IFERROR(IF(VLOOKUP(CONCATENATE("http://skinnonews.com"&amp;A518),'기사 리스트'!C:D,2,FALSE)="yes","yes",""),"")</f>
        <v/>
      </c>
      <c r="I518" t="str">
        <f>IFERROR(IF(G518="O",B518/(EOMONTH('7p(1)'!$F$17,0)-(VLOOKUP(CONCATENATE("http://skinnonews.com",A518),'기사 리스트'!C:E,3,FALSE))+1),""),"")</f>
        <v/>
      </c>
      <c r="J518" t="str">
        <f>IFERROR(IF(G518="O",E518/(EOMONTH('7p(1)'!$F$17,0)-(VLOOKUP(CONCATENATE("http://skinnonews.com",A518),'기사 리스트'!C:E,3,FALSE))+1),""),"")</f>
        <v/>
      </c>
      <c r="K518" t="str">
        <f t="shared" ref="K518:K581" si="26">IFERROR(_xlfn.RANK.EQ(I518,I:I,0),"")</f>
        <v/>
      </c>
      <c r="L518" t="str">
        <f t="shared" ref="L518:L581" si="27">IFERROR(_xlfn.RANK.EQ(J518,J:J,0),"")</f>
        <v/>
      </c>
      <c r="N518" s="83" t="str">
        <f>IFERROR(VLOOKUP("http://skinnonews.com"&amp;A518,'기사 리스트'!C:E,3,FALSE),"")</f>
        <v/>
      </c>
      <c r="S518" t="str">
        <f>IFERROR(IF(G518="O",(INDEX('기사 리스트'!B:B,MATCH("http://skinnonews.com"&amp;A518,'기사 리스트'!C:C,0))),""),"")</f>
        <v/>
      </c>
    </row>
    <row r="519" spans="1:19">
      <c r="A519" s="18" t="s">
        <v>1697</v>
      </c>
      <c r="B519" s="18">
        <v>3</v>
      </c>
      <c r="C519" s="18">
        <v>1</v>
      </c>
      <c r="D519" s="28">
        <v>79.666666666666671</v>
      </c>
      <c r="E519" s="18">
        <v>0</v>
      </c>
      <c r="F519" t="str">
        <f t="shared" si="25"/>
        <v/>
      </c>
      <c r="G519" t="str">
        <f>IF(F519="기사임",IFERROR(IF((VLOOKUP(CONCATENATE("http://skinnonews.com",A519),'기사 리스트'!C:E,3,FALSE))&gt;='7p(1)'!$F$17,"O",""),""),"")</f>
        <v/>
      </c>
      <c r="H519" t="str">
        <f>IFERROR(IF(VLOOKUP(CONCATENATE("http://skinnonews.com"&amp;A519),'기사 리스트'!C:D,2,FALSE)="yes","yes",""),"")</f>
        <v/>
      </c>
      <c r="I519" t="str">
        <f>IFERROR(IF(G519="O",B519/(EOMONTH('7p(1)'!$F$17,0)-(VLOOKUP(CONCATENATE("http://skinnonews.com",A519),'기사 리스트'!C:E,3,FALSE))+1),""),"")</f>
        <v/>
      </c>
      <c r="J519" t="str">
        <f>IFERROR(IF(G519="O",E519/(EOMONTH('7p(1)'!$F$17,0)-(VLOOKUP(CONCATENATE("http://skinnonews.com",A519),'기사 리스트'!C:E,3,FALSE))+1),""),"")</f>
        <v/>
      </c>
      <c r="K519" t="str">
        <f t="shared" si="26"/>
        <v/>
      </c>
      <c r="L519" t="str">
        <f t="shared" si="27"/>
        <v/>
      </c>
      <c r="N519" s="83" t="str">
        <f>IFERROR(VLOOKUP("http://skinnonews.com"&amp;A519,'기사 리스트'!C:E,3,FALSE),"")</f>
        <v/>
      </c>
      <c r="S519" t="str">
        <f>IFERROR(IF(G519="O",(INDEX('기사 리스트'!B:B,MATCH("http://skinnonews.com"&amp;A519,'기사 리스트'!C:C,0))),""),"")</f>
        <v/>
      </c>
    </row>
    <row r="520" spans="1:19">
      <c r="A520" s="18" t="s">
        <v>1698</v>
      </c>
      <c r="B520" s="18">
        <v>3</v>
      </c>
      <c r="C520" s="18">
        <v>1</v>
      </c>
      <c r="D520" s="28">
        <v>66</v>
      </c>
      <c r="E520" s="18">
        <v>0</v>
      </c>
      <c r="F520" t="str">
        <f t="shared" si="25"/>
        <v/>
      </c>
      <c r="G520" t="str">
        <f>IF(F520="기사임",IFERROR(IF((VLOOKUP(CONCATENATE("http://skinnonews.com",A520),'기사 리스트'!C:E,3,FALSE))&gt;='7p(1)'!$F$17,"O",""),""),"")</f>
        <v/>
      </c>
      <c r="H520" t="str">
        <f>IFERROR(IF(VLOOKUP(CONCATENATE("http://skinnonews.com"&amp;A520),'기사 리스트'!C:D,2,FALSE)="yes","yes",""),"")</f>
        <v/>
      </c>
      <c r="I520" t="str">
        <f>IFERROR(IF(G520="O",B520/(EOMONTH('7p(1)'!$F$17,0)-(VLOOKUP(CONCATENATE("http://skinnonews.com",A520),'기사 리스트'!C:E,3,FALSE))+1),""),"")</f>
        <v/>
      </c>
      <c r="J520" t="str">
        <f>IFERROR(IF(G520="O",E520/(EOMONTH('7p(1)'!$F$17,0)-(VLOOKUP(CONCATENATE("http://skinnonews.com",A520),'기사 리스트'!C:E,3,FALSE))+1),""),"")</f>
        <v/>
      </c>
      <c r="K520" t="str">
        <f t="shared" si="26"/>
        <v/>
      </c>
      <c r="L520" t="str">
        <f t="shared" si="27"/>
        <v/>
      </c>
      <c r="N520" s="83" t="str">
        <f>IFERROR(VLOOKUP("http://skinnonews.com"&amp;A520,'기사 리스트'!C:E,3,FALSE),"")</f>
        <v/>
      </c>
      <c r="S520" t="str">
        <f>IFERROR(IF(G520="O",(INDEX('기사 리스트'!B:B,MATCH("http://skinnonews.com"&amp;A520,'기사 리스트'!C:C,0))),""),"")</f>
        <v/>
      </c>
    </row>
    <row r="521" spans="1:19">
      <c r="A521" s="18" t="s">
        <v>1699</v>
      </c>
      <c r="B521" s="18">
        <v>3</v>
      </c>
      <c r="C521" s="18">
        <v>1</v>
      </c>
      <c r="D521" s="28">
        <v>406.66666666666669</v>
      </c>
      <c r="E521" s="18">
        <v>0</v>
      </c>
      <c r="F521" t="str">
        <f t="shared" si="25"/>
        <v/>
      </c>
      <c r="G521" t="str">
        <f>IF(F521="기사임",IFERROR(IF((VLOOKUP(CONCATENATE("http://skinnonews.com",A521),'기사 리스트'!C:E,3,FALSE))&gt;='7p(1)'!$F$17,"O",""),""),"")</f>
        <v/>
      </c>
      <c r="H521" t="str">
        <f>IFERROR(IF(VLOOKUP(CONCATENATE("http://skinnonews.com"&amp;A521),'기사 리스트'!C:D,2,FALSE)="yes","yes",""),"")</f>
        <v/>
      </c>
      <c r="I521" t="str">
        <f>IFERROR(IF(G521="O",B521/(EOMONTH('7p(1)'!$F$17,0)-(VLOOKUP(CONCATENATE("http://skinnonews.com",A521),'기사 리스트'!C:E,3,FALSE))+1),""),"")</f>
        <v/>
      </c>
      <c r="J521" t="str">
        <f>IFERROR(IF(G521="O",E521/(EOMONTH('7p(1)'!$F$17,0)-(VLOOKUP(CONCATENATE("http://skinnonews.com",A521),'기사 리스트'!C:E,3,FALSE))+1),""),"")</f>
        <v/>
      </c>
      <c r="K521" t="str">
        <f t="shared" si="26"/>
        <v/>
      </c>
      <c r="L521" t="str">
        <f t="shared" si="27"/>
        <v/>
      </c>
      <c r="N521" s="83" t="str">
        <f>IFERROR(VLOOKUP("http://skinnonews.com"&amp;A521,'기사 리스트'!C:E,3,FALSE),"")</f>
        <v/>
      </c>
      <c r="S521" t="str">
        <f>IFERROR(IF(G521="O",(INDEX('기사 리스트'!B:B,MATCH("http://skinnonews.com"&amp;A521,'기사 리스트'!C:C,0))),""),"")</f>
        <v/>
      </c>
    </row>
    <row r="522" spans="1:19">
      <c r="A522" s="18" t="s">
        <v>792</v>
      </c>
      <c r="B522" s="18">
        <v>3</v>
      </c>
      <c r="C522" s="18">
        <v>3</v>
      </c>
      <c r="D522" s="28">
        <v>0</v>
      </c>
      <c r="E522" s="18">
        <v>3</v>
      </c>
      <c r="F522" t="str">
        <f t="shared" si="25"/>
        <v>기사임</v>
      </c>
      <c r="G522" t="str">
        <f>IF(F522="기사임",IFERROR(IF((VLOOKUP(CONCATENATE("http://skinnonews.com",A522),'기사 리스트'!C:E,3,FALSE))&gt;='7p(1)'!$F$17,"O",""),""),"")</f>
        <v/>
      </c>
      <c r="H522" t="str">
        <f>IFERROR(IF(VLOOKUP(CONCATENATE("http://skinnonews.com"&amp;A522),'기사 리스트'!C:D,2,FALSE)="yes","yes",""),"")</f>
        <v/>
      </c>
      <c r="I522" t="str">
        <f>IFERROR(IF(G522="O",B522/(EOMONTH('7p(1)'!$F$17,0)-(VLOOKUP(CONCATENATE("http://skinnonews.com",A522),'기사 리스트'!C:E,3,FALSE))+1),""),"")</f>
        <v/>
      </c>
      <c r="J522" t="str">
        <f>IFERROR(IF(G522="O",E522/(EOMONTH('7p(1)'!$F$17,0)-(VLOOKUP(CONCATENATE("http://skinnonews.com",A522),'기사 리스트'!C:E,3,FALSE))+1),""),"")</f>
        <v/>
      </c>
      <c r="K522" t="str">
        <f t="shared" si="26"/>
        <v/>
      </c>
      <c r="L522" t="str">
        <f t="shared" si="27"/>
        <v/>
      </c>
      <c r="N522" s="83" t="str">
        <f>IFERROR(VLOOKUP("http://skinnonews.com"&amp;A522,'기사 리스트'!C:E,3,FALSE),"")</f>
        <v/>
      </c>
      <c r="S522" t="str">
        <f>IFERROR(IF(G522="O",(INDEX('기사 리스트'!B:B,MATCH("http://skinnonews.com"&amp;A522,'기사 리스트'!C:C,0))),""),"")</f>
        <v/>
      </c>
    </row>
    <row r="523" spans="1:19">
      <c r="A523" s="18" t="s">
        <v>1700</v>
      </c>
      <c r="B523" s="18">
        <v>3</v>
      </c>
      <c r="C523" s="18">
        <v>3</v>
      </c>
      <c r="D523" s="28">
        <v>99.5</v>
      </c>
      <c r="E523" s="18">
        <v>1</v>
      </c>
      <c r="F523" t="str">
        <f t="shared" si="25"/>
        <v>기사임</v>
      </c>
      <c r="G523" t="str">
        <f>IF(F523="기사임",IFERROR(IF((VLOOKUP(CONCATENATE("http://skinnonews.com",A523),'기사 리스트'!C:E,3,FALSE))&gt;='7p(1)'!$F$17,"O",""),""),"")</f>
        <v/>
      </c>
      <c r="H523" t="str">
        <f>IFERROR(IF(VLOOKUP(CONCATENATE("http://skinnonews.com"&amp;A523),'기사 리스트'!C:D,2,FALSE)="yes","yes",""),"")</f>
        <v/>
      </c>
      <c r="I523" t="str">
        <f>IFERROR(IF(G523="O",B523/(EOMONTH('7p(1)'!$F$17,0)-(VLOOKUP(CONCATENATE("http://skinnonews.com",A523),'기사 리스트'!C:E,3,FALSE))+1),""),"")</f>
        <v/>
      </c>
      <c r="J523" t="str">
        <f>IFERROR(IF(G523="O",E523/(EOMONTH('7p(1)'!$F$17,0)-(VLOOKUP(CONCATENATE("http://skinnonews.com",A523),'기사 리스트'!C:E,3,FALSE))+1),""),"")</f>
        <v/>
      </c>
      <c r="K523" t="str">
        <f t="shared" si="26"/>
        <v/>
      </c>
      <c r="L523" t="str">
        <f t="shared" si="27"/>
        <v/>
      </c>
      <c r="N523" s="83" t="str">
        <f>IFERROR(VLOOKUP("http://skinnonews.com"&amp;A523,'기사 리스트'!C:E,3,FALSE),"")</f>
        <v/>
      </c>
      <c r="S523" t="str">
        <f>IFERROR(IF(G523="O",(INDEX('기사 리스트'!B:B,MATCH("http://skinnonews.com"&amp;A523,'기사 리스트'!C:C,0))),""),"")</f>
        <v/>
      </c>
    </row>
    <row r="524" spans="1:19">
      <c r="A524" s="18" t="s">
        <v>749</v>
      </c>
      <c r="B524" s="18">
        <v>3</v>
      </c>
      <c r="C524" s="18">
        <v>3</v>
      </c>
      <c r="D524" s="28">
        <v>435</v>
      </c>
      <c r="E524" s="18">
        <v>3</v>
      </c>
      <c r="F524" t="str">
        <f t="shared" si="25"/>
        <v>기사임</v>
      </c>
      <c r="G524" t="str">
        <f>IF(F524="기사임",IFERROR(IF((VLOOKUP(CONCATENATE("http://skinnonews.com",A524),'기사 리스트'!C:E,3,FALSE))&gt;='7p(1)'!$F$17,"O",""),""),"")</f>
        <v/>
      </c>
      <c r="H524" t="str">
        <f>IFERROR(IF(VLOOKUP(CONCATENATE("http://skinnonews.com"&amp;A524),'기사 리스트'!C:D,2,FALSE)="yes","yes",""),"")</f>
        <v/>
      </c>
      <c r="I524" t="str">
        <f>IFERROR(IF(G524="O",B524/(EOMONTH('7p(1)'!$F$17,0)-(VLOOKUP(CONCATENATE("http://skinnonews.com",A524),'기사 리스트'!C:E,3,FALSE))+1),""),"")</f>
        <v/>
      </c>
      <c r="J524" t="str">
        <f>IFERROR(IF(G524="O",E524/(EOMONTH('7p(1)'!$F$17,0)-(VLOOKUP(CONCATENATE("http://skinnonews.com",A524),'기사 리스트'!C:E,3,FALSE))+1),""),"")</f>
        <v/>
      </c>
      <c r="K524" t="str">
        <f t="shared" si="26"/>
        <v/>
      </c>
      <c r="L524" t="str">
        <f t="shared" si="27"/>
        <v/>
      </c>
      <c r="N524" s="83" t="str">
        <f>IFERROR(VLOOKUP("http://skinnonews.com"&amp;A524,'기사 리스트'!C:E,3,FALSE),"")</f>
        <v/>
      </c>
      <c r="S524" t="str">
        <f>IFERROR(IF(G524="O",(INDEX('기사 리스트'!B:B,MATCH("http://skinnonews.com"&amp;A524,'기사 리스트'!C:C,0))),""),"")</f>
        <v/>
      </c>
    </row>
    <row r="525" spans="1:19">
      <c r="A525" s="18" t="s">
        <v>1481</v>
      </c>
      <c r="B525" s="18">
        <v>3</v>
      </c>
      <c r="C525" s="18">
        <v>2</v>
      </c>
      <c r="D525" s="28">
        <v>14</v>
      </c>
      <c r="E525" s="18">
        <v>2</v>
      </c>
      <c r="F525" t="str">
        <f t="shared" si="25"/>
        <v>기사임</v>
      </c>
      <c r="G525" t="str">
        <f>IF(F525="기사임",IFERROR(IF((VLOOKUP(CONCATENATE("http://skinnonews.com",A525),'기사 리스트'!C:E,3,FALSE))&gt;='7p(1)'!$F$17,"O",""),""),"")</f>
        <v/>
      </c>
      <c r="H525" t="str">
        <f>IFERROR(IF(VLOOKUP(CONCATENATE("http://skinnonews.com"&amp;A525),'기사 리스트'!C:D,2,FALSE)="yes","yes",""),"")</f>
        <v/>
      </c>
      <c r="I525" t="str">
        <f>IFERROR(IF(G525="O",B525/(EOMONTH('7p(1)'!$F$17,0)-(VLOOKUP(CONCATENATE("http://skinnonews.com",A525),'기사 리스트'!C:E,3,FALSE))+1),""),"")</f>
        <v/>
      </c>
      <c r="J525" t="str">
        <f>IFERROR(IF(G525="O",E525/(EOMONTH('7p(1)'!$F$17,0)-(VLOOKUP(CONCATENATE("http://skinnonews.com",A525),'기사 리스트'!C:E,3,FALSE))+1),""),"")</f>
        <v/>
      </c>
      <c r="K525" t="str">
        <f t="shared" si="26"/>
        <v/>
      </c>
      <c r="L525" t="str">
        <f t="shared" si="27"/>
        <v/>
      </c>
      <c r="N525" s="83" t="str">
        <f>IFERROR(VLOOKUP("http://skinnonews.com"&amp;A525,'기사 리스트'!C:E,3,FALSE),"")</f>
        <v/>
      </c>
      <c r="S525" t="str">
        <f>IFERROR(IF(G525="O",(INDEX('기사 리스트'!B:B,MATCH("http://skinnonews.com"&amp;A525,'기사 리스트'!C:C,0))),""),"")</f>
        <v/>
      </c>
    </row>
    <row r="526" spans="1:19">
      <c r="A526" s="18" t="s">
        <v>1507</v>
      </c>
      <c r="B526" s="18">
        <v>3</v>
      </c>
      <c r="C526" s="18">
        <v>3</v>
      </c>
      <c r="D526" s="28">
        <v>0</v>
      </c>
      <c r="E526" s="18">
        <v>3</v>
      </c>
      <c r="F526" t="str">
        <f t="shared" si="25"/>
        <v>기사임</v>
      </c>
      <c r="G526" t="str">
        <f>IF(F526="기사임",IFERROR(IF((VLOOKUP(CONCATENATE("http://skinnonews.com",A526),'기사 리스트'!C:E,3,FALSE))&gt;='7p(1)'!$F$17,"O",""),""),"")</f>
        <v/>
      </c>
      <c r="H526" t="str">
        <f>IFERROR(IF(VLOOKUP(CONCATENATE("http://skinnonews.com"&amp;A526),'기사 리스트'!C:D,2,FALSE)="yes","yes",""),"")</f>
        <v/>
      </c>
      <c r="I526" t="str">
        <f>IFERROR(IF(G526="O",B526/(EOMONTH('7p(1)'!$F$17,0)-(VLOOKUP(CONCATENATE("http://skinnonews.com",A526),'기사 리스트'!C:E,3,FALSE))+1),""),"")</f>
        <v/>
      </c>
      <c r="J526" t="str">
        <f>IFERROR(IF(G526="O",E526/(EOMONTH('7p(1)'!$F$17,0)-(VLOOKUP(CONCATENATE("http://skinnonews.com",A526),'기사 리스트'!C:E,3,FALSE))+1),""),"")</f>
        <v/>
      </c>
      <c r="K526" t="str">
        <f t="shared" si="26"/>
        <v/>
      </c>
      <c r="L526" t="str">
        <f t="shared" si="27"/>
        <v/>
      </c>
      <c r="N526" s="83" t="str">
        <f>IFERROR(VLOOKUP("http://skinnonews.com"&amp;A526,'기사 리스트'!C:E,3,FALSE),"")</f>
        <v/>
      </c>
      <c r="S526" t="str">
        <f>IFERROR(IF(G526="O",(INDEX('기사 리스트'!B:B,MATCH("http://skinnonews.com"&amp;A526,'기사 리스트'!C:C,0))),""),"")</f>
        <v/>
      </c>
    </row>
    <row r="527" spans="1:19">
      <c r="A527" s="18" t="s">
        <v>795</v>
      </c>
      <c r="B527" s="18">
        <v>3</v>
      </c>
      <c r="C527" s="18">
        <v>2</v>
      </c>
      <c r="D527" s="28">
        <v>3</v>
      </c>
      <c r="E527" s="18">
        <v>2</v>
      </c>
      <c r="F527" t="str">
        <f t="shared" si="25"/>
        <v>기사임</v>
      </c>
      <c r="G527" t="str">
        <f>IF(F527="기사임",IFERROR(IF((VLOOKUP(CONCATENATE("http://skinnonews.com",A527),'기사 리스트'!C:E,3,FALSE))&gt;='7p(1)'!$F$17,"O",""),""),"")</f>
        <v/>
      </c>
      <c r="H527" t="str">
        <f>IFERROR(IF(VLOOKUP(CONCATENATE("http://skinnonews.com"&amp;A527),'기사 리스트'!C:D,2,FALSE)="yes","yes",""),"")</f>
        <v/>
      </c>
      <c r="I527" t="str">
        <f>IFERROR(IF(G527="O",B527/(EOMONTH('7p(1)'!$F$17,0)-(VLOOKUP(CONCATENATE("http://skinnonews.com",A527),'기사 리스트'!C:E,3,FALSE))+1),""),"")</f>
        <v/>
      </c>
      <c r="J527" t="str">
        <f>IFERROR(IF(G527="O",E527/(EOMONTH('7p(1)'!$F$17,0)-(VLOOKUP(CONCATENATE("http://skinnonews.com",A527),'기사 리스트'!C:E,3,FALSE))+1),""),"")</f>
        <v/>
      </c>
      <c r="K527" t="str">
        <f t="shared" si="26"/>
        <v/>
      </c>
      <c r="L527" t="str">
        <f t="shared" si="27"/>
        <v/>
      </c>
      <c r="N527" s="83" t="str">
        <f>IFERROR(VLOOKUP("http://skinnonews.com"&amp;A527,'기사 리스트'!C:E,3,FALSE),"")</f>
        <v/>
      </c>
      <c r="S527" t="str">
        <f>IFERROR(IF(G527="O",(INDEX('기사 리스트'!B:B,MATCH("http://skinnonews.com"&amp;A527,'기사 리스트'!C:C,0))),""),"")</f>
        <v/>
      </c>
    </row>
    <row r="528" spans="1:19">
      <c r="A528" s="18" t="s">
        <v>1130</v>
      </c>
      <c r="B528" s="18">
        <v>3</v>
      </c>
      <c r="C528" s="18">
        <v>3</v>
      </c>
      <c r="D528" s="28">
        <v>0</v>
      </c>
      <c r="E528" s="18">
        <v>3</v>
      </c>
      <c r="F528" t="str">
        <f t="shared" si="25"/>
        <v>기사임</v>
      </c>
      <c r="G528" t="str">
        <f>IF(F528="기사임",IFERROR(IF((VLOOKUP(CONCATENATE("http://skinnonews.com",A528),'기사 리스트'!C:E,3,FALSE))&gt;='7p(1)'!$F$17,"O",""),""),"")</f>
        <v/>
      </c>
      <c r="H528" t="str">
        <f>IFERROR(IF(VLOOKUP(CONCATENATE("http://skinnonews.com"&amp;A528),'기사 리스트'!C:D,2,FALSE)="yes","yes",""),"")</f>
        <v/>
      </c>
      <c r="I528" t="str">
        <f>IFERROR(IF(G528="O",B528/(EOMONTH('7p(1)'!$F$17,0)-(VLOOKUP(CONCATENATE("http://skinnonews.com",A528),'기사 리스트'!C:E,3,FALSE))+1),""),"")</f>
        <v/>
      </c>
      <c r="J528" t="str">
        <f>IFERROR(IF(G528="O",E528/(EOMONTH('7p(1)'!$F$17,0)-(VLOOKUP(CONCATENATE("http://skinnonews.com",A528),'기사 리스트'!C:E,3,FALSE))+1),""),"")</f>
        <v/>
      </c>
      <c r="K528" t="str">
        <f t="shared" si="26"/>
        <v/>
      </c>
      <c r="L528" t="str">
        <f t="shared" si="27"/>
        <v/>
      </c>
      <c r="N528" s="83" t="str">
        <f>IFERROR(VLOOKUP("http://skinnonews.com"&amp;A528,'기사 리스트'!C:E,3,FALSE),"")</f>
        <v/>
      </c>
      <c r="S528" t="str">
        <f>IFERROR(IF(G528="O",(INDEX('기사 리스트'!B:B,MATCH("http://skinnonews.com"&amp;A528,'기사 리스트'!C:C,0))),""),"")</f>
        <v/>
      </c>
    </row>
    <row r="529" spans="1:19">
      <c r="A529" s="18" t="s">
        <v>818</v>
      </c>
      <c r="B529" s="18">
        <v>3</v>
      </c>
      <c r="C529" s="18">
        <v>3</v>
      </c>
      <c r="D529" s="28">
        <v>0</v>
      </c>
      <c r="E529" s="18">
        <v>3</v>
      </c>
      <c r="F529" t="str">
        <f t="shared" si="25"/>
        <v>기사임</v>
      </c>
      <c r="G529" t="str">
        <f>IF(F529="기사임",IFERROR(IF((VLOOKUP(CONCATENATE("http://skinnonews.com",A529),'기사 리스트'!C:E,3,FALSE))&gt;='7p(1)'!$F$17,"O",""),""),"")</f>
        <v/>
      </c>
      <c r="H529" t="str">
        <f>IFERROR(IF(VLOOKUP(CONCATENATE("http://skinnonews.com"&amp;A529),'기사 리스트'!C:D,2,FALSE)="yes","yes",""),"")</f>
        <v/>
      </c>
      <c r="I529" t="str">
        <f>IFERROR(IF(G529="O",B529/(EOMONTH('7p(1)'!$F$17,0)-(VLOOKUP(CONCATENATE("http://skinnonews.com",A529),'기사 리스트'!C:E,3,FALSE))+1),""),"")</f>
        <v/>
      </c>
      <c r="J529" t="str">
        <f>IFERROR(IF(G529="O",E529/(EOMONTH('7p(1)'!$F$17,0)-(VLOOKUP(CONCATENATE("http://skinnonews.com",A529),'기사 리스트'!C:E,3,FALSE))+1),""),"")</f>
        <v/>
      </c>
      <c r="K529" t="str">
        <f t="shared" si="26"/>
        <v/>
      </c>
      <c r="L529" t="str">
        <f t="shared" si="27"/>
        <v/>
      </c>
      <c r="N529" s="83" t="str">
        <f>IFERROR(VLOOKUP("http://skinnonews.com"&amp;A529,'기사 리스트'!C:E,3,FALSE),"")</f>
        <v/>
      </c>
      <c r="S529" t="str">
        <f>IFERROR(IF(G529="O",(INDEX('기사 리스트'!B:B,MATCH("http://skinnonews.com"&amp;A529,'기사 리스트'!C:C,0))),""),"")</f>
        <v/>
      </c>
    </row>
    <row r="530" spans="1:19">
      <c r="A530" s="18" t="s">
        <v>1701</v>
      </c>
      <c r="B530" s="18">
        <v>3</v>
      </c>
      <c r="C530" s="18">
        <v>2</v>
      </c>
      <c r="D530" s="28">
        <v>1286</v>
      </c>
      <c r="E530" s="18">
        <v>2</v>
      </c>
      <c r="F530" t="str">
        <f t="shared" si="25"/>
        <v/>
      </c>
      <c r="G530" t="str">
        <f>IF(F530="기사임",IFERROR(IF((VLOOKUP(CONCATENATE("http://skinnonews.com",A530),'기사 리스트'!C:E,3,FALSE))&gt;='7p(1)'!$F$17,"O",""),""),"")</f>
        <v/>
      </c>
      <c r="H530" t="str">
        <f>IFERROR(IF(VLOOKUP(CONCATENATE("http://skinnonews.com"&amp;A530),'기사 리스트'!C:D,2,FALSE)="yes","yes",""),"")</f>
        <v/>
      </c>
      <c r="I530" t="str">
        <f>IFERROR(IF(G530="O",B530/(EOMONTH('7p(1)'!$F$17,0)-(VLOOKUP(CONCATENATE("http://skinnonews.com",A530),'기사 리스트'!C:E,3,FALSE))+1),""),"")</f>
        <v/>
      </c>
      <c r="J530" t="str">
        <f>IFERROR(IF(G530="O",E530/(EOMONTH('7p(1)'!$F$17,0)-(VLOOKUP(CONCATENATE("http://skinnonews.com",A530),'기사 리스트'!C:E,3,FALSE))+1),""),"")</f>
        <v/>
      </c>
      <c r="K530" t="str">
        <f t="shared" si="26"/>
        <v/>
      </c>
      <c r="L530" t="str">
        <f t="shared" si="27"/>
        <v/>
      </c>
      <c r="N530" s="83" t="str">
        <f>IFERROR(VLOOKUP("http://skinnonews.com"&amp;A530,'기사 리스트'!C:E,3,FALSE),"")</f>
        <v/>
      </c>
      <c r="S530" t="str">
        <f>IFERROR(IF(G530="O",(INDEX('기사 리스트'!B:B,MATCH("http://skinnonews.com"&amp;A530,'기사 리스트'!C:C,0))),""),"")</f>
        <v/>
      </c>
    </row>
    <row r="531" spans="1:19">
      <c r="A531" s="18" t="s">
        <v>1265</v>
      </c>
      <c r="B531" s="18">
        <v>3</v>
      </c>
      <c r="C531" s="18">
        <v>2</v>
      </c>
      <c r="D531" s="28">
        <v>322</v>
      </c>
      <c r="E531" s="18">
        <v>1</v>
      </c>
      <c r="F531" t="str">
        <f t="shared" si="25"/>
        <v>기사임</v>
      </c>
      <c r="G531" t="str">
        <f>IF(F531="기사임",IFERROR(IF((VLOOKUP(CONCATENATE("http://skinnonews.com",A531),'기사 리스트'!C:E,3,FALSE))&gt;='7p(1)'!$F$17,"O",""),""),"")</f>
        <v/>
      </c>
      <c r="H531" t="str">
        <f>IFERROR(IF(VLOOKUP(CONCATENATE("http://skinnonews.com"&amp;A531),'기사 리스트'!C:D,2,FALSE)="yes","yes",""),"")</f>
        <v/>
      </c>
      <c r="I531" t="str">
        <f>IFERROR(IF(G531="O",B531/(EOMONTH('7p(1)'!$F$17,0)-(VLOOKUP(CONCATENATE("http://skinnonews.com",A531),'기사 리스트'!C:E,3,FALSE))+1),""),"")</f>
        <v/>
      </c>
      <c r="J531" t="str">
        <f>IFERROR(IF(G531="O",E531/(EOMONTH('7p(1)'!$F$17,0)-(VLOOKUP(CONCATENATE("http://skinnonews.com",A531),'기사 리스트'!C:E,3,FALSE))+1),""),"")</f>
        <v/>
      </c>
      <c r="K531" t="str">
        <f t="shared" si="26"/>
        <v/>
      </c>
      <c r="L531" t="str">
        <f t="shared" si="27"/>
        <v/>
      </c>
      <c r="N531" s="83" t="str">
        <f>IFERROR(VLOOKUP("http://skinnonews.com"&amp;A531,'기사 리스트'!C:E,3,FALSE),"")</f>
        <v/>
      </c>
      <c r="S531" t="str">
        <f>IFERROR(IF(G531="O",(INDEX('기사 리스트'!B:B,MATCH("http://skinnonews.com"&amp;A531,'기사 리스트'!C:C,0))),""),"")</f>
        <v/>
      </c>
    </row>
    <row r="532" spans="1:19">
      <c r="A532" s="18" t="s">
        <v>822</v>
      </c>
      <c r="B532" s="18">
        <v>3</v>
      </c>
      <c r="C532" s="18">
        <v>2</v>
      </c>
      <c r="D532" s="28">
        <v>21.5</v>
      </c>
      <c r="E532" s="18">
        <v>0</v>
      </c>
      <c r="F532" t="str">
        <f t="shared" si="25"/>
        <v>기사임</v>
      </c>
      <c r="G532" t="str">
        <f>IF(F532="기사임",IFERROR(IF((VLOOKUP(CONCATENATE("http://skinnonews.com",A532),'기사 리스트'!C:E,3,FALSE))&gt;='7p(1)'!$F$17,"O",""),""),"")</f>
        <v/>
      </c>
      <c r="H532" t="str">
        <f>IFERROR(IF(VLOOKUP(CONCATENATE("http://skinnonews.com"&amp;A532),'기사 리스트'!C:D,2,FALSE)="yes","yes",""),"")</f>
        <v/>
      </c>
      <c r="I532" t="str">
        <f>IFERROR(IF(G532="O",B532/(EOMONTH('7p(1)'!$F$17,0)-(VLOOKUP(CONCATENATE("http://skinnonews.com",A532),'기사 리스트'!C:E,3,FALSE))+1),""),"")</f>
        <v/>
      </c>
      <c r="J532" t="str">
        <f>IFERROR(IF(G532="O",E532/(EOMONTH('7p(1)'!$F$17,0)-(VLOOKUP(CONCATENATE("http://skinnonews.com",A532),'기사 리스트'!C:E,3,FALSE))+1),""),"")</f>
        <v/>
      </c>
      <c r="K532" t="str">
        <f t="shared" si="26"/>
        <v/>
      </c>
      <c r="L532" t="str">
        <f t="shared" si="27"/>
        <v/>
      </c>
      <c r="N532" s="83" t="str">
        <f>IFERROR(VLOOKUP("http://skinnonews.com"&amp;A532,'기사 리스트'!C:E,3,FALSE),"")</f>
        <v/>
      </c>
      <c r="S532" t="str">
        <f>IFERROR(IF(G532="O",(INDEX('기사 리스트'!B:B,MATCH("http://skinnonews.com"&amp;A532,'기사 리스트'!C:C,0))),""),"")</f>
        <v/>
      </c>
    </row>
    <row r="533" spans="1:19">
      <c r="A533" s="18" t="s">
        <v>1702</v>
      </c>
      <c r="B533" s="18">
        <v>3</v>
      </c>
      <c r="C533" s="18">
        <v>3</v>
      </c>
      <c r="D533" s="28">
        <v>0</v>
      </c>
      <c r="E533" s="18">
        <v>2</v>
      </c>
      <c r="F533" t="str">
        <f t="shared" si="25"/>
        <v>기사임</v>
      </c>
      <c r="G533" t="str">
        <f>IF(F533="기사임",IFERROR(IF((VLOOKUP(CONCATENATE("http://skinnonews.com",A533),'기사 리스트'!C:E,3,FALSE))&gt;='7p(1)'!$F$17,"O",""),""),"")</f>
        <v/>
      </c>
      <c r="H533" t="str">
        <f>IFERROR(IF(VLOOKUP(CONCATENATE("http://skinnonews.com"&amp;A533),'기사 리스트'!C:D,2,FALSE)="yes","yes",""),"")</f>
        <v/>
      </c>
      <c r="I533" t="str">
        <f>IFERROR(IF(G533="O",B533/(EOMONTH('7p(1)'!$F$17,0)-(VLOOKUP(CONCATENATE("http://skinnonews.com",A533),'기사 리스트'!C:E,3,FALSE))+1),""),"")</f>
        <v/>
      </c>
      <c r="J533" t="str">
        <f>IFERROR(IF(G533="O",E533/(EOMONTH('7p(1)'!$F$17,0)-(VLOOKUP(CONCATENATE("http://skinnonews.com",A533),'기사 리스트'!C:E,3,FALSE))+1),""),"")</f>
        <v/>
      </c>
      <c r="K533" t="str">
        <f t="shared" si="26"/>
        <v/>
      </c>
      <c r="L533" t="str">
        <f t="shared" si="27"/>
        <v/>
      </c>
      <c r="N533" s="83" t="str">
        <f>IFERROR(VLOOKUP("http://skinnonews.com"&amp;A533,'기사 리스트'!C:E,3,FALSE),"")</f>
        <v/>
      </c>
      <c r="S533" t="str">
        <f>IFERROR(IF(G533="O",(INDEX('기사 리스트'!B:B,MATCH("http://skinnonews.com"&amp;A533,'기사 리스트'!C:C,0))),""),"")</f>
        <v/>
      </c>
    </row>
    <row r="534" spans="1:19">
      <c r="A534" s="18" t="s">
        <v>799</v>
      </c>
      <c r="B534" s="18">
        <v>3</v>
      </c>
      <c r="C534" s="18">
        <v>3</v>
      </c>
      <c r="D534" s="28">
        <v>27</v>
      </c>
      <c r="E534" s="18">
        <v>2</v>
      </c>
      <c r="F534" t="str">
        <f t="shared" si="25"/>
        <v>기사임</v>
      </c>
      <c r="G534" t="str">
        <f>IF(F534="기사임",IFERROR(IF((VLOOKUP(CONCATENATE("http://skinnonews.com",A534),'기사 리스트'!C:E,3,FALSE))&gt;='7p(1)'!$F$17,"O",""),""),"")</f>
        <v/>
      </c>
      <c r="H534" t="str">
        <f>IFERROR(IF(VLOOKUP(CONCATENATE("http://skinnonews.com"&amp;A534),'기사 리스트'!C:D,2,FALSE)="yes","yes",""),"")</f>
        <v/>
      </c>
      <c r="I534" t="str">
        <f>IFERROR(IF(G534="O",B534/(EOMONTH('7p(1)'!$F$17,0)-(VLOOKUP(CONCATENATE("http://skinnonews.com",A534),'기사 리스트'!C:E,3,FALSE))+1),""),"")</f>
        <v/>
      </c>
      <c r="J534" t="str">
        <f>IFERROR(IF(G534="O",E534/(EOMONTH('7p(1)'!$F$17,0)-(VLOOKUP(CONCATENATE("http://skinnonews.com",A534),'기사 리스트'!C:E,3,FALSE))+1),""),"")</f>
        <v/>
      </c>
      <c r="K534" t="str">
        <f t="shared" si="26"/>
        <v/>
      </c>
      <c r="L534" t="str">
        <f t="shared" si="27"/>
        <v/>
      </c>
      <c r="N534" s="83" t="str">
        <f>IFERROR(VLOOKUP("http://skinnonews.com"&amp;A534,'기사 리스트'!C:E,3,FALSE),"")</f>
        <v/>
      </c>
      <c r="S534" t="str">
        <f>IFERROR(IF(G534="O",(INDEX('기사 리스트'!B:B,MATCH("http://skinnonews.com"&amp;A534,'기사 리스트'!C:C,0))),""),"")</f>
        <v/>
      </c>
    </row>
    <row r="535" spans="1:19">
      <c r="A535" s="18" t="s">
        <v>880</v>
      </c>
      <c r="B535" s="18">
        <v>3</v>
      </c>
      <c r="C535" s="18">
        <v>3</v>
      </c>
      <c r="D535" s="28">
        <v>0</v>
      </c>
      <c r="E535" s="18">
        <v>3</v>
      </c>
      <c r="F535" t="str">
        <f t="shared" si="25"/>
        <v>기사임</v>
      </c>
      <c r="G535" t="str">
        <f>IF(F535="기사임",IFERROR(IF((VLOOKUP(CONCATENATE("http://skinnonews.com",A535),'기사 리스트'!C:E,3,FALSE))&gt;='7p(1)'!$F$17,"O",""),""),"")</f>
        <v/>
      </c>
      <c r="H535" t="str">
        <f>IFERROR(IF(VLOOKUP(CONCATENATE("http://skinnonews.com"&amp;A535),'기사 리스트'!C:D,2,FALSE)="yes","yes",""),"")</f>
        <v/>
      </c>
      <c r="I535" t="str">
        <f>IFERROR(IF(G535="O",B535/(EOMONTH('7p(1)'!$F$17,0)-(VLOOKUP(CONCATENATE("http://skinnonews.com",A535),'기사 리스트'!C:E,3,FALSE))+1),""),"")</f>
        <v/>
      </c>
      <c r="J535" t="str">
        <f>IFERROR(IF(G535="O",E535/(EOMONTH('7p(1)'!$F$17,0)-(VLOOKUP(CONCATENATE("http://skinnonews.com",A535),'기사 리스트'!C:E,3,FALSE))+1),""),"")</f>
        <v/>
      </c>
      <c r="K535" t="str">
        <f t="shared" si="26"/>
        <v/>
      </c>
      <c r="L535" t="str">
        <f t="shared" si="27"/>
        <v/>
      </c>
      <c r="N535" s="83" t="str">
        <f>IFERROR(VLOOKUP("http://skinnonews.com"&amp;A535,'기사 리스트'!C:E,3,FALSE),"")</f>
        <v/>
      </c>
      <c r="S535" t="str">
        <f>IFERROR(IF(G535="O",(INDEX('기사 리스트'!B:B,MATCH("http://skinnonews.com"&amp;A535,'기사 리스트'!C:C,0))),""),"")</f>
        <v/>
      </c>
    </row>
    <row r="536" spans="1:19">
      <c r="A536" s="18" t="s">
        <v>712</v>
      </c>
      <c r="B536" s="18">
        <v>3</v>
      </c>
      <c r="C536" s="18">
        <v>3</v>
      </c>
      <c r="D536" s="28">
        <v>26</v>
      </c>
      <c r="E536" s="18">
        <v>2</v>
      </c>
      <c r="F536" t="str">
        <f t="shared" si="25"/>
        <v>기사임</v>
      </c>
      <c r="G536" t="str">
        <f>IF(F536="기사임",IFERROR(IF((VLOOKUP(CONCATENATE("http://skinnonews.com",A536),'기사 리스트'!C:E,3,FALSE))&gt;='7p(1)'!$F$17,"O",""),""),"")</f>
        <v/>
      </c>
      <c r="H536" t="str">
        <f>IFERROR(IF(VLOOKUP(CONCATENATE("http://skinnonews.com"&amp;A536),'기사 리스트'!C:D,2,FALSE)="yes","yes",""),"")</f>
        <v/>
      </c>
      <c r="I536" t="str">
        <f>IFERROR(IF(G536="O",B536/(EOMONTH('7p(1)'!$F$17,0)-(VLOOKUP(CONCATENATE("http://skinnonews.com",A536),'기사 리스트'!C:E,3,FALSE))+1),""),"")</f>
        <v/>
      </c>
      <c r="J536" t="str">
        <f>IFERROR(IF(G536="O",E536/(EOMONTH('7p(1)'!$F$17,0)-(VLOOKUP(CONCATENATE("http://skinnonews.com",A536),'기사 리스트'!C:E,3,FALSE))+1),""),"")</f>
        <v/>
      </c>
      <c r="K536" t="str">
        <f t="shared" si="26"/>
        <v/>
      </c>
      <c r="L536" t="str">
        <f t="shared" si="27"/>
        <v/>
      </c>
      <c r="N536" s="83">
        <f>IFERROR(VLOOKUP("http://skinnonews.com"&amp;A536,'기사 리스트'!C:E,3,FALSE),"")</f>
        <v>44302</v>
      </c>
      <c r="S536" t="str">
        <f>IFERROR(IF(G536="O",(INDEX('기사 리스트'!B:B,MATCH("http://skinnonews.com"&amp;A536,'기사 리스트'!C:C,0))),""),"")</f>
        <v/>
      </c>
    </row>
    <row r="537" spans="1:19">
      <c r="A537" s="18" t="s">
        <v>851</v>
      </c>
      <c r="B537" s="18">
        <v>3</v>
      </c>
      <c r="C537" s="18">
        <v>3</v>
      </c>
      <c r="D537" s="28">
        <v>0</v>
      </c>
      <c r="E537" s="18">
        <v>3</v>
      </c>
      <c r="F537" t="str">
        <f t="shared" si="25"/>
        <v>기사임</v>
      </c>
      <c r="G537" t="str">
        <f>IF(F537="기사임",IFERROR(IF((VLOOKUP(CONCATENATE("http://skinnonews.com",A537),'기사 리스트'!C:E,3,FALSE))&gt;='7p(1)'!$F$17,"O",""),""),"")</f>
        <v/>
      </c>
      <c r="H537" t="str">
        <f>IFERROR(IF(VLOOKUP(CONCATENATE("http://skinnonews.com"&amp;A537),'기사 리스트'!C:D,2,FALSE)="yes","yes",""),"")</f>
        <v/>
      </c>
      <c r="I537" t="str">
        <f>IFERROR(IF(G537="O",B537/(EOMONTH('7p(1)'!$F$17,0)-(VLOOKUP(CONCATENATE("http://skinnonews.com",A537),'기사 리스트'!C:E,3,FALSE))+1),""),"")</f>
        <v/>
      </c>
      <c r="J537" t="str">
        <f>IFERROR(IF(G537="O",E537/(EOMONTH('7p(1)'!$F$17,0)-(VLOOKUP(CONCATENATE("http://skinnonews.com",A537),'기사 리스트'!C:E,3,FALSE))+1),""),"")</f>
        <v/>
      </c>
      <c r="K537" t="str">
        <f t="shared" si="26"/>
        <v/>
      </c>
      <c r="L537" t="str">
        <f t="shared" si="27"/>
        <v/>
      </c>
      <c r="N537" s="83" t="str">
        <f>IFERROR(VLOOKUP("http://skinnonews.com"&amp;A537,'기사 리스트'!C:E,3,FALSE),"")</f>
        <v/>
      </c>
      <c r="S537" t="str">
        <f>IFERROR(IF(G537="O",(INDEX('기사 리스트'!B:B,MATCH("http://skinnonews.com"&amp;A537,'기사 리스트'!C:C,0))),""),"")</f>
        <v/>
      </c>
    </row>
    <row r="538" spans="1:19">
      <c r="A538" s="18" t="s">
        <v>772</v>
      </c>
      <c r="B538" s="18">
        <v>3</v>
      </c>
      <c r="C538" s="18">
        <v>3</v>
      </c>
      <c r="D538" s="28">
        <v>30</v>
      </c>
      <c r="E538" s="18">
        <v>3</v>
      </c>
      <c r="F538" t="str">
        <f t="shared" si="25"/>
        <v>기사임</v>
      </c>
      <c r="G538" t="str">
        <f>IF(F538="기사임",IFERROR(IF((VLOOKUP(CONCATENATE("http://skinnonews.com",A538),'기사 리스트'!C:E,3,FALSE))&gt;='7p(1)'!$F$17,"O",""),""),"")</f>
        <v/>
      </c>
      <c r="H538" t="str">
        <f>IFERROR(IF(VLOOKUP(CONCATENATE("http://skinnonews.com"&amp;A538),'기사 리스트'!C:D,2,FALSE)="yes","yes",""),"")</f>
        <v/>
      </c>
      <c r="I538" t="str">
        <f>IFERROR(IF(G538="O",B538/(EOMONTH('7p(1)'!$F$17,0)-(VLOOKUP(CONCATENATE("http://skinnonews.com",A538),'기사 리스트'!C:E,3,FALSE))+1),""),"")</f>
        <v/>
      </c>
      <c r="J538" t="str">
        <f>IFERROR(IF(G538="O",E538/(EOMONTH('7p(1)'!$F$17,0)-(VLOOKUP(CONCATENATE("http://skinnonews.com",A538),'기사 리스트'!C:E,3,FALSE))+1),""),"")</f>
        <v/>
      </c>
      <c r="K538" t="str">
        <f t="shared" si="26"/>
        <v/>
      </c>
      <c r="L538" t="str">
        <f t="shared" si="27"/>
        <v/>
      </c>
      <c r="N538" s="83" t="str">
        <f>IFERROR(VLOOKUP("http://skinnonews.com"&amp;A538,'기사 리스트'!C:E,3,FALSE),"")</f>
        <v/>
      </c>
      <c r="S538" t="str">
        <f>IFERROR(IF(G538="O",(INDEX('기사 리스트'!B:B,MATCH("http://skinnonews.com"&amp;A538,'기사 리스트'!C:C,0))),""),"")</f>
        <v/>
      </c>
    </row>
    <row r="539" spans="1:19">
      <c r="A539" s="18" t="s">
        <v>1272</v>
      </c>
      <c r="B539" s="18">
        <v>3</v>
      </c>
      <c r="C539" s="18">
        <v>3</v>
      </c>
      <c r="D539" s="28">
        <v>12</v>
      </c>
      <c r="E539" s="18">
        <v>2</v>
      </c>
      <c r="F539" t="str">
        <f t="shared" si="25"/>
        <v>기사임</v>
      </c>
      <c r="G539" t="str">
        <f>IF(F539="기사임",IFERROR(IF((VLOOKUP(CONCATENATE("http://skinnonews.com",A539),'기사 리스트'!C:E,3,FALSE))&gt;='7p(1)'!$F$17,"O",""),""),"")</f>
        <v/>
      </c>
      <c r="H539" t="str">
        <f>IFERROR(IF(VLOOKUP(CONCATENATE("http://skinnonews.com"&amp;A539),'기사 리스트'!C:D,2,FALSE)="yes","yes",""),"")</f>
        <v/>
      </c>
      <c r="I539" t="str">
        <f>IFERROR(IF(G539="O",B539/(EOMONTH('7p(1)'!$F$17,0)-(VLOOKUP(CONCATENATE("http://skinnonews.com",A539),'기사 리스트'!C:E,3,FALSE))+1),""),"")</f>
        <v/>
      </c>
      <c r="J539" t="str">
        <f>IFERROR(IF(G539="O",E539/(EOMONTH('7p(1)'!$F$17,0)-(VLOOKUP(CONCATENATE("http://skinnonews.com",A539),'기사 리스트'!C:E,3,FALSE))+1),""),"")</f>
        <v/>
      </c>
      <c r="K539" t="str">
        <f t="shared" si="26"/>
        <v/>
      </c>
      <c r="L539" t="str">
        <f t="shared" si="27"/>
        <v/>
      </c>
      <c r="N539" s="83" t="str">
        <f>IFERROR(VLOOKUP("http://skinnonews.com"&amp;A539,'기사 리스트'!C:E,3,FALSE),"")</f>
        <v/>
      </c>
      <c r="S539" t="str">
        <f>IFERROR(IF(G539="O",(INDEX('기사 리스트'!B:B,MATCH("http://skinnonews.com"&amp;A539,'기사 리스트'!C:C,0))),""),"")</f>
        <v/>
      </c>
    </row>
    <row r="540" spans="1:19">
      <c r="A540" s="18" t="s">
        <v>1118</v>
      </c>
      <c r="B540" s="18">
        <v>3</v>
      </c>
      <c r="C540" s="18">
        <v>3</v>
      </c>
      <c r="D540" s="28">
        <v>0</v>
      </c>
      <c r="E540" s="18">
        <v>2</v>
      </c>
      <c r="F540" t="str">
        <f t="shared" si="25"/>
        <v>기사임</v>
      </c>
      <c r="G540" t="str">
        <f>IF(F540="기사임",IFERROR(IF((VLOOKUP(CONCATENATE("http://skinnonews.com",A540),'기사 리스트'!C:E,3,FALSE))&gt;='7p(1)'!$F$17,"O",""),""),"")</f>
        <v/>
      </c>
      <c r="H540" t="str">
        <f>IFERROR(IF(VLOOKUP(CONCATENATE("http://skinnonews.com"&amp;A540),'기사 리스트'!C:D,2,FALSE)="yes","yes",""),"")</f>
        <v/>
      </c>
      <c r="I540" t="str">
        <f>IFERROR(IF(G540="O",B540/(EOMONTH('7p(1)'!$F$17,0)-(VLOOKUP(CONCATENATE("http://skinnonews.com",A540),'기사 리스트'!C:E,3,FALSE))+1),""),"")</f>
        <v/>
      </c>
      <c r="J540" t="str">
        <f>IFERROR(IF(G540="O",E540/(EOMONTH('7p(1)'!$F$17,0)-(VLOOKUP(CONCATENATE("http://skinnonews.com",A540),'기사 리스트'!C:E,3,FALSE))+1),""),"")</f>
        <v/>
      </c>
      <c r="K540" t="str">
        <f t="shared" si="26"/>
        <v/>
      </c>
      <c r="L540" t="str">
        <f t="shared" si="27"/>
        <v/>
      </c>
      <c r="N540" s="83" t="str">
        <f>IFERROR(VLOOKUP("http://skinnonews.com"&amp;A540,'기사 리스트'!C:E,3,FALSE),"")</f>
        <v/>
      </c>
      <c r="S540" t="str">
        <f>IFERROR(IF(G540="O",(INDEX('기사 리스트'!B:B,MATCH("http://skinnonews.com"&amp;A540,'기사 리스트'!C:C,0))),""),"")</f>
        <v/>
      </c>
    </row>
    <row r="541" spans="1:19">
      <c r="A541" s="18" t="s">
        <v>1703</v>
      </c>
      <c r="B541" s="18">
        <v>3</v>
      </c>
      <c r="C541" s="18">
        <v>2</v>
      </c>
      <c r="D541" s="28">
        <v>773.5</v>
      </c>
      <c r="E541" s="18">
        <v>1</v>
      </c>
      <c r="F541" t="str">
        <f t="shared" si="25"/>
        <v>기사임</v>
      </c>
      <c r="G541" t="str">
        <f>IF(F541="기사임",IFERROR(IF((VLOOKUP(CONCATENATE("http://skinnonews.com",A541),'기사 리스트'!C:E,3,FALSE))&gt;='7p(1)'!$F$17,"O",""),""),"")</f>
        <v/>
      </c>
      <c r="H541" t="str">
        <f>IFERROR(IF(VLOOKUP(CONCATENATE("http://skinnonews.com"&amp;A541),'기사 리스트'!C:D,2,FALSE)="yes","yes",""),"")</f>
        <v/>
      </c>
      <c r="I541" t="str">
        <f>IFERROR(IF(G541="O",B541/(EOMONTH('7p(1)'!$F$17,0)-(VLOOKUP(CONCATENATE("http://skinnonews.com",A541),'기사 리스트'!C:E,3,FALSE))+1),""),"")</f>
        <v/>
      </c>
      <c r="J541" t="str">
        <f>IFERROR(IF(G541="O",E541/(EOMONTH('7p(1)'!$F$17,0)-(VLOOKUP(CONCATENATE("http://skinnonews.com",A541),'기사 리스트'!C:E,3,FALSE))+1),""),"")</f>
        <v/>
      </c>
      <c r="K541" t="str">
        <f t="shared" si="26"/>
        <v/>
      </c>
      <c r="L541" t="str">
        <f t="shared" si="27"/>
        <v/>
      </c>
      <c r="N541" s="83" t="str">
        <f>IFERROR(VLOOKUP("http://skinnonews.com"&amp;A541,'기사 리스트'!C:E,3,FALSE),"")</f>
        <v/>
      </c>
      <c r="S541" t="str">
        <f>IFERROR(IF(G541="O",(INDEX('기사 리스트'!B:B,MATCH("http://skinnonews.com"&amp;A541,'기사 리스트'!C:C,0))),""),"")</f>
        <v/>
      </c>
    </row>
    <row r="542" spans="1:19">
      <c r="A542" s="18" t="s">
        <v>1296</v>
      </c>
      <c r="B542" s="18">
        <v>3</v>
      </c>
      <c r="C542" s="18">
        <v>3</v>
      </c>
      <c r="D542" s="28">
        <v>0</v>
      </c>
      <c r="E542" s="18">
        <v>3</v>
      </c>
      <c r="F542" t="str">
        <f t="shared" si="25"/>
        <v>기사임</v>
      </c>
      <c r="G542" t="str">
        <f>IF(F542="기사임",IFERROR(IF((VLOOKUP(CONCATENATE("http://skinnonews.com",A542),'기사 리스트'!C:E,3,FALSE))&gt;='7p(1)'!$F$17,"O",""),""),"")</f>
        <v/>
      </c>
      <c r="H542" t="str">
        <f>IFERROR(IF(VLOOKUP(CONCATENATE("http://skinnonews.com"&amp;A542),'기사 리스트'!C:D,2,FALSE)="yes","yes",""),"")</f>
        <v/>
      </c>
      <c r="I542" t="str">
        <f>IFERROR(IF(G542="O",B542/(EOMONTH('7p(1)'!$F$17,0)-(VLOOKUP(CONCATENATE("http://skinnonews.com",A542),'기사 리스트'!C:E,3,FALSE))+1),""),"")</f>
        <v/>
      </c>
      <c r="J542" t="str">
        <f>IFERROR(IF(G542="O",E542/(EOMONTH('7p(1)'!$F$17,0)-(VLOOKUP(CONCATENATE("http://skinnonews.com",A542),'기사 리스트'!C:E,3,FALSE))+1),""),"")</f>
        <v/>
      </c>
      <c r="K542" t="str">
        <f t="shared" si="26"/>
        <v/>
      </c>
      <c r="L542" t="str">
        <f t="shared" si="27"/>
        <v/>
      </c>
      <c r="N542" s="83" t="str">
        <f>IFERROR(VLOOKUP("http://skinnonews.com"&amp;A542,'기사 리스트'!C:E,3,FALSE),"")</f>
        <v/>
      </c>
      <c r="S542" t="str">
        <f>IFERROR(IF(G542="O",(INDEX('기사 리스트'!B:B,MATCH("http://skinnonews.com"&amp;A542,'기사 리스트'!C:C,0))),""),"")</f>
        <v/>
      </c>
    </row>
    <row r="543" spans="1:19">
      <c r="A543" s="18" t="s">
        <v>1252</v>
      </c>
      <c r="B543" s="18">
        <v>3</v>
      </c>
      <c r="C543" s="18">
        <v>3</v>
      </c>
      <c r="D543" s="28">
        <v>0</v>
      </c>
      <c r="E543" s="18">
        <v>3</v>
      </c>
      <c r="F543" t="str">
        <f t="shared" si="25"/>
        <v/>
      </c>
      <c r="G543" t="str">
        <f>IF(F543="기사임",IFERROR(IF((VLOOKUP(CONCATENATE("http://skinnonews.com",A543),'기사 리스트'!C:E,3,FALSE))&gt;='7p(1)'!$F$17,"O",""),""),"")</f>
        <v/>
      </c>
      <c r="H543" t="str">
        <f>IFERROR(IF(VLOOKUP(CONCATENATE("http://skinnonews.com"&amp;A543),'기사 리스트'!C:D,2,FALSE)="yes","yes",""),"")</f>
        <v/>
      </c>
      <c r="I543" t="str">
        <f>IFERROR(IF(G543="O",B543/(EOMONTH('7p(1)'!$F$17,0)-(VLOOKUP(CONCATENATE("http://skinnonews.com",A543),'기사 리스트'!C:E,3,FALSE))+1),""),"")</f>
        <v/>
      </c>
      <c r="J543" t="str">
        <f>IFERROR(IF(G543="O",E543/(EOMONTH('7p(1)'!$F$17,0)-(VLOOKUP(CONCATENATE("http://skinnonews.com",A543),'기사 리스트'!C:E,3,FALSE))+1),""),"")</f>
        <v/>
      </c>
      <c r="K543" t="str">
        <f t="shared" si="26"/>
        <v/>
      </c>
      <c r="L543" t="str">
        <f t="shared" si="27"/>
        <v/>
      </c>
      <c r="N543" s="83" t="str">
        <f>IFERROR(VLOOKUP("http://skinnonews.com"&amp;A543,'기사 리스트'!C:E,3,FALSE),"")</f>
        <v/>
      </c>
      <c r="S543" t="str">
        <f>IFERROR(IF(G543="O",(INDEX('기사 리스트'!B:B,MATCH("http://skinnonews.com"&amp;A543,'기사 리스트'!C:C,0))),""),"")</f>
        <v/>
      </c>
    </row>
    <row r="544" spans="1:19">
      <c r="A544" s="18" t="s">
        <v>775</v>
      </c>
      <c r="B544" s="18">
        <v>3</v>
      </c>
      <c r="C544" s="18">
        <v>3</v>
      </c>
      <c r="D544" s="28">
        <v>228</v>
      </c>
      <c r="E544" s="18">
        <v>3</v>
      </c>
      <c r="F544" t="str">
        <f t="shared" si="25"/>
        <v>기사임</v>
      </c>
      <c r="G544" t="str">
        <f>IF(F544="기사임",IFERROR(IF((VLOOKUP(CONCATENATE("http://skinnonews.com",A544),'기사 리스트'!C:E,3,FALSE))&gt;='7p(1)'!$F$17,"O",""),""),"")</f>
        <v/>
      </c>
      <c r="H544" t="str">
        <f>IFERROR(IF(VLOOKUP(CONCATENATE("http://skinnonews.com"&amp;A544),'기사 리스트'!C:D,2,FALSE)="yes","yes",""),"")</f>
        <v/>
      </c>
      <c r="I544" t="str">
        <f>IFERROR(IF(G544="O",B544/(EOMONTH('7p(1)'!$F$17,0)-(VLOOKUP(CONCATENATE("http://skinnonews.com",A544),'기사 리스트'!C:E,3,FALSE))+1),""),"")</f>
        <v/>
      </c>
      <c r="J544" t="str">
        <f>IFERROR(IF(G544="O",E544/(EOMONTH('7p(1)'!$F$17,0)-(VLOOKUP(CONCATENATE("http://skinnonews.com",A544),'기사 리스트'!C:E,3,FALSE))+1),""),"")</f>
        <v/>
      </c>
      <c r="K544" t="str">
        <f t="shared" si="26"/>
        <v/>
      </c>
      <c r="L544" t="str">
        <f t="shared" si="27"/>
        <v/>
      </c>
      <c r="N544" s="83" t="str">
        <f>IFERROR(VLOOKUP("http://skinnonews.com"&amp;A544,'기사 리스트'!C:E,3,FALSE),"")</f>
        <v/>
      </c>
      <c r="S544" t="str">
        <f>IFERROR(IF(G544="O",(INDEX('기사 리스트'!B:B,MATCH("http://skinnonews.com"&amp;A544,'기사 리스트'!C:C,0))),""),"")</f>
        <v/>
      </c>
    </row>
    <row r="545" spans="1:19">
      <c r="A545" s="18" t="s">
        <v>679</v>
      </c>
      <c r="B545" s="18">
        <v>3</v>
      </c>
      <c r="C545" s="18">
        <v>3</v>
      </c>
      <c r="D545" s="28">
        <v>0</v>
      </c>
      <c r="E545" s="18">
        <v>2</v>
      </c>
      <c r="F545" t="str">
        <f t="shared" si="25"/>
        <v>기사임</v>
      </c>
      <c r="G545" t="str">
        <f>IF(F545="기사임",IFERROR(IF((VLOOKUP(CONCATENATE("http://skinnonews.com",A545),'기사 리스트'!C:E,3,FALSE))&gt;='7p(1)'!$F$17,"O",""),""),"")</f>
        <v/>
      </c>
      <c r="H545" t="str">
        <f>IFERROR(IF(VLOOKUP(CONCATENATE("http://skinnonews.com"&amp;A545),'기사 리스트'!C:D,2,FALSE)="yes","yes",""),"")</f>
        <v/>
      </c>
      <c r="I545" t="str">
        <f>IFERROR(IF(G545="O",B545/(EOMONTH('7p(1)'!$F$17,0)-(VLOOKUP(CONCATENATE("http://skinnonews.com",A545),'기사 리스트'!C:E,3,FALSE))+1),""),"")</f>
        <v/>
      </c>
      <c r="J545" t="str">
        <f>IFERROR(IF(G545="O",E545/(EOMONTH('7p(1)'!$F$17,0)-(VLOOKUP(CONCATENATE("http://skinnonews.com",A545),'기사 리스트'!C:E,3,FALSE))+1),""),"")</f>
        <v/>
      </c>
      <c r="K545" t="str">
        <f t="shared" si="26"/>
        <v/>
      </c>
      <c r="L545" t="str">
        <f t="shared" si="27"/>
        <v/>
      </c>
      <c r="N545" s="83" t="str">
        <f>IFERROR(VLOOKUP("http://skinnonews.com"&amp;A545,'기사 리스트'!C:E,3,FALSE),"")</f>
        <v/>
      </c>
      <c r="S545" t="str">
        <f>IFERROR(IF(G545="O",(INDEX('기사 리스트'!B:B,MATCH("http://skinnonews.com"&amp;A545,'기사 리스트'!C:C,0))),""),"")</f>
        <v/>
      </c>
    </row>
    <row r="546" spans="1:19">
      <c r="A546" s="18" t="s">
        <v>737</v>
      </c>
      <c r="B546" s="18">
        <v>3</v>
      </c>
      <c r="C546" s="18">
        <v>2</v>
      </c>
      <c r="D546" s="28">
        <v>8</v>
      </c>
      <c r="E546" s="18">
        <v>0</v>
      </c>
      <c r="F546" t="str">
        <f t="shared" si="25"/>
        <v>기사임</v>
      </c>
      <c r="G546" t="str">
        <f>IF(F546="기사임",IFERROR(IF((VLOOKUP(CONCATENATE("http://skinnonews.com",A546),'기사 리스트'!C:E,3,FALSE))&gt;='7p(1)'!$F$17,"O",""),""),"")</f>
        <v/>
      </c>
      <c r="H546" t="str">
        <f>IFERROR(IF(VLOOKUP(CONCATENATE("http://skinnonews.com"&amp;A546),'기사 리스트'!C:D,2,FALSE)="yes","yes",""),"")</f>
        <v/>
      </c>
      <c r="I546" t="str">
        <f>IFERROR(IF(G546="O",B546/(EOMONTH('7p(1)'!$F$17,0)-(VLOOKUP(CONCATENATE("http://skinnonews.com",A546),'기사 리스트'!C:E,3,FALSE))+1),""),"")</f>
        <v/>
      </c>
      <c r="J546" t="str">
        <f>IFERROR(IF(G546="O",E546/(EOMONTH('7p(1)'!$F$17,0)-(VLOOKUP(CONCATENATE("http://skinnonews.com",A546),'기사 리스트'!C:E,3,FALSE))+1),""),"")</f>
        <v/>
      </c>
      <c r="K546" t="str">
        <f t="shared" si="26"/>
        <v/>
      </c>
      <c r="L546" t="str">
        <f t="shared" si="27"/>
        <v/>
      </c>
      <c r="N546" s="83" t="str">
        <f>IFERROR(VLOOKUP("http://skinnonews.com"&amp;A546,'기사 리스트'!C:E,3,FALSE),"")</f>
        <v/>
      </c>
      <c r="S546" t="str">
        <f>IFERROR(IF(G546="O",(INDEX('기사 리스트'!B:B,MATCH("http://skinnonews.com"&amp;A546,'기사 리스트'!C:C,0))),""),"")</f>
        <v/>
      </c>
    </row>
    <row r="547" spans="1:19">
      <c r="A547" s="18" t="s">
        <v>718</v>
      </c>
      <c r="B547" s="18">
        <v>3</v>
      </c>
      <c r="C547" s="18">
        <v>3</v>
      </c>
      <c r="D547" s="28">
        <v>71</v>
      </c>
      <c r="E547" s="18">
        <v>2</v>
      </c>
      <c r="F547" t="str">
        <f t="shared" si="25"/>
        <v>기사임</v>
      </c>
      <c r="G547" t="str">
        <f>IF(F547="기사임",IFERROR(IF((VLOOKUP(CONCATENATE("http://skinnonews.com",A547),'기사 리스트'!C:E,3,FALSE))&gt;='7p(1)'!$F$17,"O",""),""),"")</f>
        <v/>
      </c>
      <c r="H547" t="str">
        <f>IFERROR(IF(VLOOKUP(CONCATENATE("http://skinnonews.com"&amp;A547),'기사 리스트'!C:D,2,FALSE)="yes","yes",""),"")</f>
        <v/>
      </c>
      <c r="I547" t="str">
        <f>IFERROR(IF(G547="O",B547/(EOMONTH('7p(1)'!$F$17,0)-(VLOOKUP(CONCATENATE("http://skinnonews.com",A547),'기사 리스트'!C:E,3,FALSE))+1),""),"")</f>
        <v/>
      </c>
      <c r="J547" t="str">
        <f>IFERROR(IF(G547="O",E547/(EOMONTH('7p(1)'!$F$17,0)-(VLOOKUP(CONCATENATE("http://skinnonews.com",A547),'기사 리스트'!C:E,3,FALSE))+1),""),"")</f>
        <v/>
      </c>
      <c r="K547" t="str">
        <f t="shared" si="26"/>
        <v/>
      </c>
      <c r="L547" t="str">
        <f t="shared" si="27"/>
        <v/>
      </c>
      <c r="N547" s="83" t="str">
        <f>IFERROR(VLOOKUP("http://skinnonews.com"&amp;A547,'기사 리스트'!C:E,3,FALSE),"")</f>
        <v/>
      </c>
      <c r="S547" t="str">
        <f>IFERROR(IF(G547="O",(INDEX('기사 리스트'!B:B,MATCH("http://skinnonews.com"&amp;A547,'기사 리스트'!C:C,0))),""),"")</f>
        <v/>
      </c>
    </row>
    <row r="548" spans="1:19">
      <c r="A548" s="18" t="s">
        <v>803</v>
      </c>
      <c r="B548" s="18">
        <v>3</v>
      </c>
      <c r="C548" s="18">
        <v>3</v>
      </c>
      <c r="D548" s="28">
        <v>12</v>
      </c>
      <c r="E548" s="18">
        <v>3</v>
      </c>
      <c r="F548" t="str">
        <f t="shared" si="25"/>
        <v>기사임</v>
      </c>
      <c r="G548" t="str">
        <f>IF(F548="기사임",IFERROR(IF((VLOOKUP(CONCATENATE("http://skinnonews.com",A548),'기사 리스트'!C:E,3,FALSE))&gt;='7p(1)'!$F$17,"O",""),""),"")</f>
        <v/>
      </c>
      <c r="H548" t="str">
        <f>IFERROR(IF(VLOOKUP(CONCATENATE("http://skinnonews.com"&amp;A548),'기사 리스트'!C:D,2,FALSE)="yes","yes",""),"")</f>
        <v/>
      </c>
      <c r="I548" t="str">
        <f>IFERROR(IF(G548="O",B548/(EOMONTH('7p(1)'!$F$17,0)-(VLOOKUP(CONCATENATE("http://skinnonews.com",A548),'기사 리스트'!C:E,3,FALSE))+1),""),"")</f>
        <v/>
      </c>
      <c r="J548" t="str">
        <f>IFERROR(IF(G548="O",E548/(EOMONTH('7p(1)'!$F$17,0)-(VLOOKUP(CONCATENATE("http://skinnonews.com",A548),'기사 리스트'!C:E,3,FALSE))+1),""),"")</f>
        <v/>
      </c>
      <c r="K548" t="str">
        <f t="shared" si="26"/>
        <v/>
      </c>
      <c r="L548" t="str">
        <f t="shared" si="27"/>
        <v/>
      </c>
      <c r="N548" s="83" t="str">
        <f>IFERROR(VLOOKUP("http://skinnonews.com"&amp;A548,'기사 리스트'!C:E,3,FALSE),"")</f>
        <v/>
      </c>
      <c r="S548" t="str">
        <f>IFERROR(IF(G548="O",(INDEX('기사 리스트'!B:B,MATCH("http://skinnonews.com"&amp;A548,'기사 리스트'!C:C,0))),""),"")</f>
        <v/>
      </c>
    </row>
    <row r="549" spans="1:19">
      <c r="A549" s="18" t="s">
        <v>1517</v>
      </c>
      <c r="B549" s="18">
        <v>3</v>
      </c>
      <c r="C549" s="18">
        <v>3</v>
      </c>
      <c r="D549" s="28">
        <v>8</v>
      </c>
      <c r="E549" s="18">
        <v>1</v>
      </c>
      <c r="F549" t="str">
        <f t="shared" si="25"/>
        <v>기사임</v>
      </c>
      <c r="G549" t="str">
        <f>IF(F549="기사임",IFERROR(IF((VLOOKUP(CONCATENATE("http://skinnonews.com",A549),'기사 리스트'!C:E,3,FALSE))&gt;='7p(1)'!$F$17,"O",""),""),"")</f>
        <v/>
      </c>
      <c r="H549" t="str">
        <f>IFERROR(IF(VLOOKUP(CONCATENATE("http://skinnonews.com"&amp;A549),'기사 리스트'!C:D,2,FALSE)="yes","yes",""),"")</f>
        <v/>
      </c>
      <c r="I549" t="str">
        <f>IFERROR(IF(G549="O",B549/(EOMONTH('7p(1)'!$F$17,0)-(VLOOKUP(CONCATENATE("http://skinnonews.com",A549),'기사 리스트'!C:E,3,FALSE))+1),""),"")</f>
        <v/>
      </c>
      <c r="J549" t="str">
        <f>IFERROR(IF(G549="O",E549/(EOMONTH('7p(1)'!$F$17,0)-(VLOOKUP(CONCATENATE("http://skinnonews.com",A549),'기사 리스트'!C:E,3,FALSE))+1),""),"")</f>
        <v/>
      </c>
      <c r="K549" t="str">
        <f t="shared" si="26"/>
        <v/>
      </c>
      <c r="L549" t="str">
        <f t="shared" si="27"/>
        <v/>
      </c>
      <c r="N549" s="83" t="str">
        <f>IFERROR(VLOOKUP("http://skinnonews.com"&amp;A549,'기사 리스트'!C:E,3,FALSE),"")</f>
        <v/>
      </c>
      <c r="S549" t="str">
        <f>IFERROR(IF(G549="O",(INDEX('기사 리스트'!B:B,MATCH("http://skinnonews.com"&amp;A549,'기사 리스트'!C:C,0))),""),"")</f>
        <v/>
      </c>
    </row>
    <row r="550" spans="1:19">
      <c r="A550" s="18" t="s">
        <v>1282</v>
      </c>
      <c r="B550" s="18">
        <v>3</v>
      </c>
      <c r="C550" s="18">
        <v>3</v>
      </c>
      <c r="D550" s="28">
        <v>250</v>
      </c>
      <c r="E550" s="18">
        <v>1</v>
      </c>
      <c r="F550" t="str">
        <f t="shared" si="25"/>
        <v>기사임</v>
      </c>
      <c r="G550" t="str">
        <f>IF(F550="기사임",IFERROR(IF((VLOOKUP(CONCATENATE("http://skinnonews.com",A550),'기사 리스트'!C:E,3,FALSE))&gt;='7p(1)'!$F$17,"O",""),""),"")</f>
        <v/>
      </c>
      <c r="H550" t="str">
        <f>IFERROR(IF(VLOOKUP(CONCATENATE("http://skinnonews.com"&amp;A550),'기사 리스트'!C:D,2,FALSE)="yes","yes",""),"")</f>
        <v/>
      </c>
      <c r="I550" t="str">
        <f>IFERROR(IF(G550="O",B550/(EOMONTH('7p(1)'!$F$17,0)-(VLOOKUP(CONCATENATE("http://skinnonews.com",A550),'기사 리스트'!C:E,3,FALSE))+1),""),"")</f>
        <v/>
      </c>
      <c r="J550" t="str">
        <f>IFERROR(IF(G550="O",E550/(EOMONTH('7p(1)'!$F$17,0)-(VLOOKUP(CONCATENATE("http://skinnonews.com",A550),'기사 리스트'!C:E,3,FALSE))+1),""),"")</f>
        <v/>
      </c>
      <c r="K550" t="str">
        <f t="shared" si="26"/>
        <v/>
      </c>
      <c r="L550" t="str">
        <f t="shared" si="27"/>
        <v/>
      </c>
      <c r="N550" s="83" t="str">
        <f>IFERROR(VLOOKUP("http://skinnonews.com"&amp;A550,'기사 리스트'!C:E,3,FALSE),"")</f>
        <v/>
      </c>
      <c r="S550" t="str">
        <f>IFERROR(IF(G550="O",(INDEX('기사 리스트'!B:B,MATCH("http://skinnonews.com"&amp;A550,'기사 리스트'!C:C,0))),""),"")</f>
        <v/>
      </c>
    </row>
    <row r="551" spans="1:19">
      <c r="A551" s="18" t="s">
        <v>1251</v>
      </c>
      <c r="B551" s="18">
        <v>3</v>
      </c>
      <c r="C551" s="18">
        <v>3</v>
      </c>
      <c r="D551" s="28">
        <v>0</v>
      </c>
      <c r="E551" s="18">
        <v>3</v>
      </c>
      <c r="F551" t="str">
        <f t="shared" si="25"/>
        <v/>
      </c>
      <c r="G551" t="str">
        <f>IF(F551="기사임",IFERROR(IF((VLOOKUP(CONCATENATE("http://skinnonews.com",A551),'기사 리스트'!C:E,3,FALSE))&gt;='7p(1)'!$F$17,"O",""),""),"")</f>
        <v/>
      </c>
      <c r="H551" t="str">
        <f>IFERROR(IF(VLOOKUP(CONCATENATE("http://skinnonews.com"&amp;A551),'기사 리스트'!C:D,2,FALSE)="yes","yes",""),"")</f>
        <v/>
      </c>
      <c r="I551" t="str">
        <f>IFERROR(IF(G551="O",B551/(EOMONTH('7p(1)'!$F$17,0)-(VLOOKUP(CONCATENATE("http://skinnonews.com",A551),'기사 리스트'!C:E,3,FALSE))+1),""),"")</f>
        <v/>
      </c>
      <c r="J551" t="str">
        <f>IFERROR(IF(G551="O",E551/(EOMONTH('7p(1)'!$F$17,0)-(VLOOKUP(CONCATENATE("http://skinnonews.com",A551),'기사 리스트'!C:E,3,FALSE))+1),""),"")</f>
        <v/>
      </c>
      <c r="K551" t="str">
        <f t="shared" si="26"/>
        <v/>
      </c>
      <c r="L551" t="str">
        <f t="shared" si="27"/>
        <v/>
      </c>
      <c r="N551" s="83" t="str">
        <f>IFERROR(VLOOKUP("http://skinnonews.com"&amp;A551,'기사 리스트'!C:E,3,FALSE),"")</f>
        <v/>
      </c>
      <c r="S551" t="str">
        <f>IFERROR(IF(G551="O",(INDEX('기사 리스트'!B:B,MATCH("http://skinnonews.com"&amp;A551,'기사 리스트'!C:C,0))),""),"")</f>
        <v/>
      </c>
    </row>
    <row r="552" spans="1:19">
      <c r="A552" s="18" t="s">
        <v>1704</v>
      </c>
      <c r="B552" s="18">
        <v>3</v>
      </c>
      <c r="C552" s="18">
        <v>3</v>
      </c>
      <c r="D552" s="28">
        <v>5.5</v>
      </c>
      <c r="E552" s="18">
        <v>2</v>
      </c>
      <c r="F552" t="str">
        <f t="shared" si="25"/>
        <v/>
      </c>
      <c r="G552" t="str">
        <f>IF(F552="기사임",IFERROR(IF((VLOOKUP(CONCATENATE("http://skinnonews.com",A552),'기사 리스트'!C:E,3,FALSE))&gt;='7p(1)'!$F$17,"O",""),""),"")</f>
        <v/>
      </c>
      <c r="H552" t="str">
        <f>IFERROR(IF(VLOOKUP(CONCATENATE("http://skinnonews.com"&amp;A552),'기사 리스트'!C:D,2,FALSE)="yes","yes",""),"")</f>
        <v/>
      </c>
      <c r="I552" t="str">
        <f>IFERROR(IF(G552="O",B552/(EOMONTH('7p(1)'!$F$17,0)-(VLOOKUP(CONCATENATE("http://skinnonews.com",A552),'기사 리스트'!C:E,3,FALSE))+1),""),"")</f>
        <v/>
      </c>
      <c r="J552" t="str">
        <f>IFERROR(IF(G552="O",E552/(EOMONTH('7p(1)'!$F$17,0)-(VLOOKUP(CONCATENATE("http://skinnonews.com",A552),'기사 리스트'!C:E,3,FALSE))+1),""),"")</f>
        <v/>
      </c>
      <c r="K552" t="str">
        <f t="shared" si="26"/>
        <v/>
      </c>
      <c r="L552" t="str">
        <f t="shared" si="27"/>
        <v/>
      </c>
      <c r="N552" s="83" t="str">
        <f>IFERROR(VLOOKUP("http://skinnonews.com"&amp;A552,'기사 리스트'!C:E,3,FALSE),"")</f>
        <v/>
      </c>
      <c r="S552" t="str">
        <f>IFERROR(IF(G552="O",(INDEX('기사 리스트'!B:B,MATCH("http://skinnonews.com"&amp;A552,'기사 리스트'!C:C,0))),""),"")</f>
        <v/>
      </c>
    </row>
    <row r="553" spans="1:19">
      <c r="A553" s="18" t="s">
        <v>1705</v>
      </c>
      <c r="B553" s="18">
        <v>3</v>
      </c>
      <c r="C553" s="18">
        <v>1</v>
      </c>
      <c r="D553" s="28">
        <v>26.666666666666668</v>
      </c>
      <c r="E553" s="18">
        <v>0</v>
      </c>
      <c r="F553" t="str">
        <f t="shared" si="25"/>
        <v/>
      </c>
      <c r="G553" t="str">
        <f>IF(F553="기사임",IFERROR(IF((VLOOKUP(CONCATENATE("http://skinnonews.com",A553),'기사 리스트'!C:E,3,FALSE))&gt;='7p(1)'!$F$17,"O",""),""),"")</f>
        <v/>
      </c>
      <c r="H553" t="str">
        <f>IFERROR(IF(VLOOKUP(CONCATENATE("http://skinnonews.com"&amp;A553),'기사 리스트'!C:D,2,FALSE)="yes","yes",""),"")</f>
        <v/>
      </c>
      <c r="I553" t="str">
        <f>IFERROR(IF(G553="O",B553/(EOMONTH('7p(1)'!$F$17,0)-(VLOOKUP(CONCATENATE("http://skinnonews.com",A553),'기사 리스트'!C:E,3,FALSE))+1),""),"")</f>
        <v/>
      </c>
      <c r="J553" t="str">
        <f>IFERROR(IF(G553="O",E553/(EOMONTH('7p(1)'!$F$17,0)-(VLOOKUP(CONCATENATE("http://skinnonews.com",A553),'기사 리스트'!C:E,3,FALSE))+1),""),"")</f>
        <v/>
      </c>
      <c r="K553" t="str">
        <f t="shared" si="26"/>
        <v/>
      </c>
      <c r="L553" t="str">
        <f t="shared" si="27"/>
        <v/>
      </c>
      <c r="N553" s="83" t="str">
        <f>IFERROR(VLOOKUP("http://skinnonews.com"&amp;A553,'기사 리스트'!C:E,3,FALSE),"")</f>
        <v/>
      </c>
      <c r="S553" t="str">
        <f>IFERROR(IF(G553="O",(INDEX('기사 리스트'!B:B,MATCH("http://skinnonews.com"&amp;A553,'기사 리스트'!C:C,0))),""),"")</f>
        <v/>
      </c>
    </row>
    <row r="554" spans="1:19">
      <c r="A554" s="18" t="s">
        <v>1524</v>
      </c>
      <c r="B554" s="18">
        <v>3</v>
      </c>
      <c r="C554" s="18">
        <v>2</v>
      </c>
      <c r="D554" s="28">
        <v>8</v>
      </c>
      <c r="E554" s="18">
        <v>2</v>
      </c>
      <c r="F554" t="str">
        <f t="shared" si="25"/>
        <v/>
      </c>
      <c r="G554" t="str">
        <f>IF(F554="기사임",IFERROR(IF((VLOOKUP(CONCATENATE("http://skinnonews.com",A554),'기사 리스트'!C:E,3,FALSE))&gt;='7p(1)'!$F$17,"O",""),""),"")</f>
        <v/>
      </c>
      <c r="H554" t="str">
        <f>IFERROR(IF(VLOOKUP(CONCATENATE("http://skinnonews.com"&amp;A554),'기사 리스트'!C:D,2,FALSE)="yes","yes",""),"")</f>
        <v/>
      </c>
      <c r="I554" t="str">
        <f>IFERROR(IF(G554="O",B554/(EOMONTH('7p(1)'!$F$17,0)-(VLOOKUP(CONCATENATE("http://skinnonews.com",A554),'기사 리스트'!C:E,3,FALSE))+1),""),"")</f>
        <v/>
      </c>
      <c r="J554" t="str">
        <f>IFERROR(IF(G554="O",E554/(EOMONTH('7p(1)'!$F$17,0)-(VLOOKUP(CONCATENATE("http://skinnonews.com",A554),'기사 리스트'!C:E,3,FALSE))+1),""),"")</f>
        <v/>
      </c>
      <c r="K554" t="str">
        <f t="shared" si="26"/>
        <v/>
      </c>
      <c r="L554" t="str">
        <f t="shared" si="27"/>
        <v/>
      </c>
      <c r="N554" s="83" t="str">
        <f>IFERROR(VLOOKUP("http://skinnonews.com"&amp;A554,'기사 리스트'!C:E,3,FALSE),"")</f>
        <v/>
      </c>
      <c r="S554" t="str">
        <f>IFERROR(IF(G554="O",(INDEX('기사 리스트'!B:B,MATCH("http://skinnonews.com"&amp;A554,'기사 리스트'!C:C,0))),""),"")</f>
        <v/>
      </c>
    </row>
    <row r="555" spans="1:19">
      <c r="A555" s="18" t="s">
        <v>695</v>
      </c>
      <c r="B555" s="18">
        <v>3</v>
      </c>
      <c r="C555" s="18">
        <v>3</v>
      </c>
      <c r="D555" s="28">
        <v>0</v>
      </c>
      <c r="E555" s="18">
        <v>3</v>
      </c>
      <c r="F555" t="str">
        <f t="shared" si="25"/>
        <v/>
      </c>
      <c r="G555" t="str">
        <f>IF(F555="기사임",IFERROR(IF((VLOOKUP(CONCATENATE("http://skinnonews.com",A555),'기사 리스트'!C:E,3,FALSE))&gt;='7p(1)'!$F$17,"O",""),""),"")</f>
        <v/>
      </c>
      <c r="H555" t="str">
        <f>IFERROR(IF(VLOOKUP(CONCATENATE("http://skinnonews.com"&amp;A555),'기사 리스트'!C:D,2,FALSE)="yes","yes",""),"")</f>
        <v/>
      </c>
      <c r="I555" t="str">
        <f>IFERROR(IF(G555="O",B555/(EOMONTH('7p(1)'!$F$17,0)-(VLOOKUP(CONCATENATE("http://skinnonews.com",A555),'기사 리스트'!C:E,3,FALSE))+1),""),"")</f>
        <v/>
      </c>
      <c r="J555" t="str">
        <f>IFERROR(IF(G555="O",E555/(EOMONTH('7p(1)'!$F$17,0)-(VLOOKUP(CONCATENATE("http://skinnonews.com",A555),'기사 리스트'!C:E,3,FALSE))+1),""),"")</f>
        <v/>
      </c>
      <c r="K555" t="str">
        <f t="shared" si="26"/>
        <v/>
      </c>
      <c r="L555" t="str">
        <f t="shared" si="27"/>
        <v/>
      </c>
      <c r="N555" s="83" t="str">
        <f>IFERROR(VLOOKUP("http://skinnonews.com"&amp;A555,'기사 리스트'!C:E,3,FALSE),"")</f>
        <v/>
      </c>
      <c r="S555" t="str">
        <f>IFERROR(IF(G555="O",(INDEX('기사 리스트'!B:B,MATCH("http://skinnonews.com"&amp;A555,'기사 리스트'!C:C,0))),""),"")</f>
        <v/>
      </c>
    </row>
    <row r="556" spans="1:19">
      <c r="A556" s="18" t="s">
        <v>1285</v>
      </c>
      <c r="B556" s="18">
        <v>3</v>
      </c>
      <c r="C556" s="18">
        <v>3</v>
      </c>
      <c r="D556" s="28">
        <v>74</v>
      </c>
      <c r="E556" s="18">
        <v>3</v>
      </c>
      <c r="F556" t="str">
        <f t="shared" si="25"/>
        <v/>
      </c>
      <c r="G556" t="str">
        <f>IF(F556="기사임",IFERROR(IF((VLOOKUP(CONCATENATE("http://skinnonews.com",A556),'기사 리스트'!C:E,3,FALSE))&gt;='7p(1)'!$F$17,"O",""),""),"")</f>
        <v/>
      </c>
      <c r="H556" t="str">
        <f>IFERROR(IF(VLOOKUP(CONCATENATE("http://skinnonews.com"&amp;A556),'기사 리스트'!C:D,2,FALSE)="yes","yes",""),"")</f>
        <v/>
      </c>
      <c r="I556" t="str">
        <f>IFERROR(IF(G556="O",B556/(EOMONTH('7p(1)'!$F$17,0)-(VLOOKUP(CONCATENATE("http://skinnonews.com",A556),'기사 리스트'!C:E,3,FALSE))+1),""),"")</f>
        <v/>
      </c>
      <c r="J556" t="str">
        <f>IFERROR(IF(G556="O",E556/(EOMONTH('7p(1)'!$F$17,0)-(VLOOKUP(CONCATENATE("http://skinnonews.com",A556),'기사 리스트'!C:E,3,FALSE))+1),""),"")</f>
        <v/>
      </c>
      <c r="K556" t="str">
        <f t="shared" si="26"/>
        <v/>
      </c>
      <c r="L556" t="str">
        <f t="shared" si="27"/>
        <v/>
      </c>
      <c r="N556" s="83" t="str">
        <f>IFERROR(VLOOKUP("http://skinnonews.com"&amp;A556,'기사 리스트'!C:E,3,FALSE),"")</f>
        <v/>
      </c>
      <c r="S556" t="str">
        <f>IFERROR(IF(G556="O",(INDEX('기사 리스트'!B:B,MATCH("http://skinnonews.com"&amp;A556,'기사 리스트'!C:C,0))),""),"")</f>
        <v/>
      </c>
    </row>
    <row r="557" spans="1:19">
      <c r="A557" s="18" t="s">
        <v>1465</v>
      </c>
      <c r="B557" s="18">
        <v>3</v>
      </c>
      <c r="C557" s="18">
        <v>3</v>
      </c>
      <c r="D557" s="28">
        <v>0</v>
      </c>
      <c r="E557" s="18">
        <v>0</v>
      </c>
      <c r="F557" t="str">
        <f t="shared" si="25"/>
        <v/>
      </c>
      <c r="G557" t="str">
        <f>IF(F557="기사임",IFERROR(IF((VLOOKUP(CONCATENATE("http://skinnonews.com",A557),'기사 리스트'!C:E,3,FALSE))&gt;='7p(1)'!$F$17,"O",""),""),"")</f>
        <v/>
      </c>
      <c r="H557" t="str">
        <f>IFERROR(IF(VLOOKUP(CONCATENATE("http://skinnonews.com"&amp;A557),'기사 리스트'!C:D,2,FALSE)="yes","yes",""),"")</f>
        <v/>
      </c>
      <c r="I557" t="str">
        <f>IFERROR(IF(G557="O",B557/(EOMONTH('7p(1)'!$F$17,0)-(VLOOKUP(CONCATENATE("http://skinnonews.com",A557),'기사 리스트'!C:E,3,FALSE))+1),""),"")</f>
        <v/>
      </c>
      <c r="J557" t="str">
        <f>IFERROR(IF(G557="O",E557/(EOMONTH('7p(1)'!$F$17,0)-(VLOOKUP(CONCATENATE("http://skinnonews.com",A557),'기사 리스트'!C:E,3,FALSE))+1),""),"")</f>
        <v/>
      </c>
      <c r="K557" t="str">
        <f t="shared" si="26"/>
        <v/>
      </c>
      <c r="L557" t="str">
        <f t="shared" si="27"/>
        <v/>
      </c>
      <c r="N557" s="83" t="str">
        <f>IFERROR(VLOOKUP("http://skinnonews.com"&amp;A557,'기사 리스트'!C:E,3,FALSE),"")</f>
        <v/>
      </c>
      <c r="S557" t="str">
        <f>IFERROR(IF(G557="O",(INDEX('기사 리스트'!B:B,MATCH("http://skinnonews.com"&amp;A557,'기사 리스트'!C:C,0))),""),"")</f>
        <v/>
      </c>
    </row>
    <row r="558" spans="1:19">
      <c r="A558" s="18" t="s">
        <v>888</v>
      </c>
      <c r="B558" s="18">
        <v>3</v>
      </c>
      <c r="C558" s="18">
        <v>2</v>
      </c>
      <c r="D558" s="28">
        <v>25</v>
      </c>
      <c r="E558" s="18">
        <v>1</v>
      </c>
      <c r="F558" t="str">
        <f t="shared" si="25"/>
        <v/>
      </c>
      <c r="G558" t="str">
        <f>IF(F558="기사임",IFERROR(IF((VLOOKUP(CONCATENATE("http://skinnonews.com",A558),'기사 리스트'!C:E,3,FALSE))&gt;='7p(1)'!$F$17,"O",""),""),"")</f>
        <v/>
      </c>
      <c r="H558" t="str">
        <f>IFERROR(IF(VLOOKUP(CONCATENATE("http://skinnonews.com"&amp;A558),'기사 리스트'!C:D,2,FALSE)="yes","yes",""),"")</f>
        <v/>
      </c>
      <c r="I558" t="str">
        <f>IFERROR(IF(G558="O",B558/(EOMONTH('7p(1)'!$F$17,0)-(VLOOKUP(CONCATENATE("http://skinnonews.com",A558),'기사 리스트'!C:E,3,FALSE))+1),""),"")</f>
        <v/>
      </c>
      <c r="J558" t="str">
        <f>IFERROR(IF(G558="O",E558/(EOMONTH('7p(1)'!$F$17,0)-(VLOOKUP(CONCATENATE("http://skinnonews.com",A558),'기사 리스트'!C:E,3,FALSE))+1),""),"")</f>
        <v/>
      </c>
      <c r="K558" t="str">
        <f t="shared" si="26"/>
        <v/>
      </c>
      <c r="L558" t="str">
        <f t="shared" si="27"/>
        <v/>
      </c>
      <c r="N558" s="83" t="str">
        <f>IFERROR(VLOOKUP("http://skinnonews.com"&amp;A558,'기사 리스트'!C:E,3,FALSE),"")</f>
        <v/>
      </c>
      <c r="S558" t="str">
        <f>IFERROR(IF(G558="O",(INDEX('기사 리스트'!B:B,MATCH("http://skinnonews.com"&amp;A558,'기사 리스트'!C:C,0))),""),"")</f>
        <v/>
      </c>
    </row>
    <row r="559" spans="1:19">
      <c r="A559" s="18" t="s">
        <v>810</v>
      </c>
      <c r="B559" s="18">
        <v>3</v>
      </c>
      <c r="C559" s="18">
        <v>2</v>
      </c>
      <c r="D559" s="28">
        <v>122</v>
      </c>
      <c r="E559" s="18">
        <v>2</v>
      </c>
      <c r="F559" t="str">
        <f t="shared" si="25"/>
        <v/>
      </c>
      <c r="G559" t="str">
        <f>IF(F559="기사임",IFERROR(IF((VLOOKUP(CONCATENATE("http://skinnonews.com",A559),'기사 리스트'!C:E,3,FALSE))&gt;='7p(1)'!$F$17,"O",""),""),"")</f>
        <v/>
      </c>
      <c r="H559" t="str">
        <f>IFERROR(IF(VLOOKUP(CONCATENATE("http://skinnonews.com"&amp;A559),'기사 리스트'!C:D,2,FALSE)="yes","yes",""),"")</f>
        <v/>
      </c>
      <c r="I559" t="str">
        <f>IFERROR(IF(G559="O",B559/(EOMONTH('7p(1)'!$F$17,0)-(VLOOKUP(CONCATENATE("http://skinnonews.com",A559),'기사 리스트'!C:E,3,FALSE))+1),""),"")</f>
        <v/>
      </c>
      <c r="J559" t="str">
        <f>IFERROR(IF(G559="O",E559/(EOMONTH('7p(1)'!$F$17,0)-(VLOOKUP(CONCATENATE("http://skinnonews.com",A559),'기사 리스트'!C:E,3,FALSE))+1),""),"")</f>
        <v/>
      </c>
      <c r="K559" t="str">
        <f t="shared" si="26"/>
        <v/>
      </c>
      <c r="L559" t="str">
        <f t="shared" si="27"/>
        <v/>
      </c>
      <c r="N559" s="83" t="str">
        <f>IFERROR(VLOOKUP("http://skinnonews.com"&amp;A559,'기사 리스트'!C:E,3,FALSE),"")</f>
        <v/>
      </c>
      <c r="S559" t="str">
        <f>IFERROR(IF(G559="O",(INDEX('기사 리스트'!B:B,MATCH("http://skinnonews.com"&amp;A559,'기사 리스트'!C:C,0))),""),"")</f>
        <v/>
      </c>
    </row>
    <row r="560" spans="1:19">
      <c r="A560" s="18" t="s">
        <v>889</v>
      </c>
      <c r="B560" s="18">
        <v>3</v>
      </c>
      <c r="C560" s="18">
        <v>2</v>
      </c>
      <c r="D560" s="28">
        <v>52</v>
      </c>
      <c r="E560" s="18">
        <v>2</v>
      </c>
      <c r="F560" t="str">
        <f t="shared" si="25"/>
        <v/>
      </c>
      <c r="G560" t="str">
        <f>IF(F560="기사임",IFERROR(IF((VLOOKUP(CONCATENATE("http://skinnonews.com",A560),'기사 리스트'!C:E,3,FALSE))&gt;='7p(1)'!$F$17,"O",""),""),"")</f>
        <v/>
      </c>
      <c r="H560" t="str">
        <f>IFERROR(IF(VLOOKUP(CONCATENATE("http://skinnonews.com"&amp;A560),'기사 리스트'!C:D,2,FALSE)="yes","yes",""),"")</f>
        <v/>
      </c>
      <c r="I560" t="str">
        <f>IFERROR(IF(G560="O",B560/(EOMONTH('7p(1)'!$F$17,0)-(VLOOKUP(CONCATENATE("http://skinnonews.com",A560),'기사 리스트'!C:E,3,FALSE))+1),""),"")</f>
        <v/>
      </c>
      <c r="J560" t="str">
        <f>IFERROR(IF(G560="O",E560/(EOMONTH('7p(1)'!$F$17,0)-(VLOOKUP(CONCATENATE("http://skinnonews.com",A560),'기사 리스트'!C:E,3,FALSE))+1),""),"")</f>
        <v/>
      </c>
      <c r="K560" t="str">
        <f t="shared" si="26"/>
        <v/>
      </c>
      <c r="L560" t="str">
        <f t="shared" si="27"/>
        <v/>
      </c>
      <c r="N560" s="83" t="str">
        <f>IFERROR(VLOOKUP("http://skinnonews.com"&amp;A560,'기사 리스트'!C:E,3,FALSE),"")</f>
        <v/>
      </c>
      <c r="S560" t="str">
        <f>IFERROR(IF(G560="O",(INDEX('기사 리스트'!B:B,MATCH("http://skinnonews.com"&amp;A560,'기사 리스트'!C:C,0))),""),"")</f>
        <v/>
      </c>
    </row>
    <row r="561" spans="1:19">
      <c r="A561" s="18" t="s">
        <v>1706</v>
      </c>
      <c r="B561" s="18">
        <v>3</v>
      </c>
      <c r="C561" s="18">
        <v>2</v>
      </c>
      <c r="D561" s="28">
        <v>5.5</v>
      </c>
      <c r="E561" s="18">
        <v>2</v>
      </c>
      <c r="F561" t="str">
        <f t="shared" si="25"/>
        <v/>
      </c>
      <c r="G561" t="str">
        <f>IF(F561="기사임",IFERROR(IF((VLOOKUP(CONCATENATE("http://skinnonews.com",A561),'기사 리스트'!C:E,3,FALSE))&gt;='7p(1)'!$F$17,"O",""),""),"")</f>
        <v/>
      </c>
      <c r="H561" t="str">
        <f>IFERROR(IF(VLOOKUP(CONCATENATE("http://skinnonews.com"&amp;A561),'기사 리스트'!C:D,2,FALSE)="yes","yes",""),"")</f>
        <v/>
      </c>
      <c r="I561" t="str">
        <f>IFERROR(IF(G561="O",B561/(EOMONTH('7p(1)'!$F$17,0)-(VLOOKUP(CONCATENATE("http://skinnonews.com",A561),'기사 리스트'!C:E,3,FALSE))+1),""),"")</f>
        <v/>
      </c>
      <c r="J561" t="str">
        <f>IFERROR(IF(G561="O",E561/(EOMONTH('7p(1)'!$F$17,0)-(VLOOKUP(CONCATENATE("http://skinnonews.com",A561),'기사 리스트'!C:E,3,FALSE))+1),""),"")</f>
        <v/>
      </c>
      <c r="K561" t="str">
        <f t="shared" si="26"/>
        <v/>
      </c>
      <c r="L561" t="str">
        <f t="shared" si="27"/>
        <v/>
      </c>
      <c r="N561" s="83" t="str">
        <f>IFERROR(VLOOKUP("http://skinnonews.com"&amp;A561,'기사 리스트'!C:E,3,FALSE),"")</f>
        <v/>
      </c>
      <c r="S561" t="str">
        <f>IFERROR(IF(G561="O",(INDEX('기사 리스트'!B:B,MATCH("http://skinnonews.com"&amp;A561,'기사 리스트'!C:C,0))),""),"")</f>
        <v/>
      </c>
    </row>
    <row r="562" spans="1:19">
      <c r="A562" s="18" t="s">
        <v>1707</v>
      </c>
      <c r="B562" s="18">
        <v>3</v>
      </c>
      <c r="C562" s="18">
        <v>3</v>
      </c>
      <c r="D562" s="28">
        <v>14</v>
      </c>
      <c r="E562" s="18">
        <v>1</v>
      </c>
      <c r="F562" t="str">
        <f t="shared" si="25"/>
        <v/>
      </c>
      <c r="G562" t="str">
        <f>IF(F562="기사임",IFERROR(IF((VLOOKUP(CONCATENATE("http://skinnonews.com",A562),'기사 리스트'!C:E,3,FALSE))&gt;='7p(1)'!$F$17,"O",""),""),"")</f>
        <v/>
      </c>
      <c r="H562" t="str">
        <f>IFERROR(IF(VLOOKUP(CONCATENATE("http://skinnonews.com"&amp;A562),'기사 리스트'!C:D,2,FALSE)="yes","yes",""),"")</f>
        <v/>
      </c>
      <c r="I562" t="str">
        <f>IFERROR(IF(G562="O",B562/(EOMONTH('7p(1)'!$F$17,0)-(VLOOKUP(CONCATENATE("http://skinnonews.com",A562),'기사 리스트'!C:E,3,FALSE))+1),""),"")</f>
        <v/>
      </c>
      <c r="J562" t="str">
        <f>IFERROR(IF(G562="O",E562/(EOMONTH('7p(1)'!$F$17,0)-(VLOOKUP(CONCATENATE("http://skinnonews.com",A562),'기사 리스트'!C:E,3,FALSE))+1),""),"")</f>
        <v/>
      </c>
      <c r="K562" t="str">
        <f t="shared" si="26"/>
        <v/>
      </c>
      <c r="L562" t="str">
        <f t="shared" si="27"/>
        <v/>
      </c>
      <c r="N562" s="83" t="str">
        <f>IFERROR(VLOOKUP("http://skinnonews.com"&amp;A562,'기사 리스트'!C:E,3,FALSE),"")</f>
        <v/>
      </c>
      <c r="S562" t="str">
        <f>IFERROR(IF(G562="O",(INDEX('기사 리스트'!B:B,MATCH("http://skinnonews.com"&amp;A562,'기사 리스트'!C:C,0))),""),"")</f>
        <v/>
      </c>
    </row>
    <row r="563" spans="1:19">
      <c r="A563" s="18" t="s">
        <v>867</v>
      </c>
      <c r="B563" s="18">
        <v>3</v>
      </c>
      <c r="C563" s="18">
        <v>3</v>
      </c>
      <c r="D563" s="28">
        <v>7.5</v>
      </c>
      <c r="E563" s="18">
        <v>3</v>
      </c>
      <c r="F563" t="str">
        <f t="shared" si="25"/>
        <v/>
      </c>
      <c r="G563" t="str">
        <f>IF(F563="기사임",IFERROR(IF((VLOOKUP(CONCATENATE("http://skinnonews.com",A563),'기사 리스트'!C:E,3,FALSE))&gt;='7p(1)'!$F$17,"O",""),""),"")</f>
        <v/>
      </c>
      <c r="H563" t="str">
        <f>IFERROR(IF(VLOOKUP(CONCATENATE("http://skinnonews.com"&amp;A563),'기사 리스트'!C:D,2,FALSE)="yes","yes",""),"")</f>
        <v/>
      </c>
      <c r="I563" t="str">
        <f>IFERROR(IF(G563="O",B563/(EOMONTH('7p(1)'!$F$17,0)-(VLOOKUP(CONCATENATE("http://skinnonews.com",A563),'기사 리스트'!C:E,3,FALSE))+1),""),"")</f>
        <v/>
      </c>
      <c r="J563" t="str">
        <f>IFERROR(IF(G563="O",E563/(EOMONTH('7p(1)'!$F$17,0)-(VLOOKUP(CONCATENATE("http://skinnonews.com",A563),'기사 리스트'!C:E,3,FALSE))+1),""),"")</f>
        <v/>
      </c>
      <c r="K563" t="str">
        <f t="shared" si="26"/>
        <v/>
      </c>
      <c r="L563" t="str">
        <f t="shared" si="27"/>
        <v/>
      </c>
      <c r="N563" s="83" t="str">
        <f>IFERROR(VLOOKUP("http://skinnonews.com"&amp;A563,'기사 리스트'!C:E,3,FALSE),"")</f>
        <v/>
      </c>
      <c r="S563" t="str">
        <f>IFERROR(IF(G563="O",(INDEX('기사 리스트'!B:B,MATCH("http://skinnonews.com"&amp;A563,'기사 리스트'!C:C,0))),""),"")</f>
        <v/>
      </c>
    </row>
    <row r="564" spans="1:19">
      <c r="A564" s="18" t="s">
        <v>1708</v>
      </c>
      <c r="B564" s="18">
        <v>3</v>
      </c>
      <c r="C564" s="18">
        <v>2</v>
      </c>
      <c r="D564" s="28">
        <v>9</v>
      </c>
      <c r="E564" s="18">
        <v>1</v>
      </c>
      <c r="F564" t="str">
        <f t="shared" si="25"/>
        <v/>
      </c>
      <c r="G564" t="str">
        <f>IF(F564="기사임",IFERROR(IF((VLOOKUP(CONCATENATE("http://skinnonews.com",A564),'기사 리스트'!C:E,3,FALSE))&gt;='7p(1)'!$F$17,"O",""),""),"")</f>
        <v/>
      </c>
      <c r="H564" t="str">
        <f>IFERROR(IF(VLOOKUP(CONCATENATE("http://skinnonews.com"&amp;A564),'기사 리스트'!C:D,2,FALSE)="yes","yes",""),"")</f>
        <v/>
      </c>
      <c r="I564" t="str">
        <f>IFERROR(IF(G564="O",B564/(EOMONTH('7p(1)'!$F$17,0)-(VLOOKUP(CONCATENATE("http://skinnonews.com",A564),'기사 리스트'!C:E,3,FALSE))+1),""),"")</f>
        <v/>
      </c>
      <c r="J564" t="str">
        <f>IFERROR(IF(G564="O",E564/(EOMONTH('7p(1)'!$F$17,0)-(VLOOKUP(CONCATENATE("http://skinnonews.com",A564),'기사 리스트'!C:E,3,FALSE))+1),""),"")</f>
        <v/>
      </c>
      <c r="K564" t="str">
        <f t="shared" si="26"/>
        <v/>
      </c>
      <c r="L564" t="str">
        <f t="shared" si="27"/>
        <v/>
      </c>
      <c r="N564" s="83" t="str">
        <f>IFERROR(VLOOKUP("http://skinnonews.com"&amp;A564,'기사 리스트'!C:E,3,FALSE),"")</f>
        <v/>
      </c>
      <c r="S564" t="str">
        <f>IFERROR(IF(G564="O",(INDEX('기사 리스트'!B:B,MATCH("http://skinnonews.com"&amp;A564,'기사 리스트'!C:C,0))),""),"")</f>
        <v/>
      </c>
    </row>
    <row r="565" spans="1:19">
      <c r="A565" s="18" t="s">
        <v>1709</v>
      </c>
      <c r="B565" s="18">
        <v>3</v>
      </c>
      <c r="C565" s="18">
        <v>3</v>
      </c>
      <c r="D565" s="28">
        <v>9.5</v>
      </c>
      <c r="E565" s="18">
        <v>2</v>
      </c>
      <c r="F565" t="str">
        <f t="shared" si="25"/>
        <v/>
      </c>
      <c r="G565" t="str">
        <f>IF(F565="기사임",IFERROR(IF((VLOOKUP(CONCATENATE("http://skinnonews.com",A565),'기사 리스트'!C:E,3,FALSE))&gt;='7p(1)'!$F$17,"O",""),""),"")</f>
        <v/>
      </c>
      <c r="H565" t="str">
        <f>IFERROR(IF(VLOOKUP(CONCATENATE("http://skinnonews.com"&amp;A565),'기사 리스트'!C:D,2,FALSE)="yes","yes",""),"")</f>
        <v/>
      </c>
      <c r="I565" t="str">
        <f>IFERROR(IF(G565="O",B565/(EOMONTH('7p(1)'!$F$17,0)-(VLOOKUP(CONCATENATE("http://skinnonews.com",A565),'기사 리스트'!C:E,3,FALSE))+1),""),"")</f>
        <v/>
      </c>
      <c r="J565" t="str">
        <f>IFERROR(IF(G565="O",E565/(EOMONTH('7p(1)'!$F$17,0)-(VLOOKUP(CONCATENATE("http://skinnonews.com",A565),'기사 리스트'!C:E,3,FALSE))+1),""),"")</f>
        <v/>
      </c>
      <c r="K565" t="str">
        <f t="shared" si="26"/>
        <v/>
      </c>
      <c r="L565" t="str">
        <f t="shared" si="27"/>
        <v/>
      </c>
      <c r="N565" s="83" t="str">
        <f>IFERROR(VLOOKUP("http://skinnonews.com"&amp;A565,'기사 리스트'!C:E,3,FALSE),"")</f>
        <v/>
      </c>
      <c r="S565" t="str">
        <f>IFERROR(IF(G565="O",(INDEX('기사 리스트'!B:B,MATCH("http://skinnonews.com"&amp;A565,'기사 리스트'!C:C,0))),""),"")</f>
        <v/>
      </c>
    </row>
    <row r="566" spans="1:19">
      <c r="A566" s="18" t="s">
        <v>1710</v>
      </c>
      <c r="B566" s="18">
        <v>3</v>
      </c>
      <c r="C566" s="18">
        <v>3</v>
      </c>
      <c r="D566" s="28">
        <v>6</v>
      </c>
      <c r="E566" s="18">
        <v>3</v>
      </c>
      <c r="F566" t="str">
        <f t="shared" si="25"/>
        <v/>
      </c>
      <c r="G566" t="str">
        <f>IF(F566="기사임",IFERROR(IF((VLOOKUP(CONCATENATE("http://skinnonews.com",A566),'기사 리스트'!C:E,3,FALSE))&gt;='7p(1)'!$F$17,"O",""),""),"")</f>
        <v/>
      </c>
      <c r="H566" t="str">
        <f>IFERROR(IF(VLOOKUP(CONCATENATE("http://skinnonews.com"&amp;A566),'기사 리스트'!C:D,2,FALSE)="yes","yes",""),"")</f>
        <v/>
      </c>
      <c r="I566" t="str">
        <f>IFERROR(IF(G566="O",B566/(EOMONTH('7p(1)'!$F$17,0)-(VLOOKUP(CONCATENATE("http://skinnonews.com",A566),'기사 리스트'!C:E,3,FALSE))+1),""),"")</f>
        <v/>
      </c>
      <c r="J566" t="str">
        <f>IFERROR(IF(G566="O",E566/(EOMONTH('7p(1)'!$F$17,0)-(VLOOKUP(CONCATENATE("http://skinnonews.com",A566),'기사 리스트'!C:E,3,FALSE))+1),""),"")</f>
        <v/>
      </c>
      <c r="K566" t="str">
        <f t="shared" si="26"/>
        <v/>
      </c>
      <c r="L566" t="str">
        <f t="shared" si="27"/>
        <v/>
      </c>
      <c r="N566" s="83" t="str">
        <f>IFERROR(VLOOKUP("http://skinnonews.com"&amp;A566,'기사 리스트'!C:E,3,FALSE),"")</f>
        <v/>
      </c>
      <c r="S566" t="str">
        <f>IFERROR(IF(G566="O",(INDEX('기사 리스트'!B:B,MATCH("http://skinnonews.com"&amp;A566,'기사 리스트'!C:C,0))),""),"")</f>
        <v/>
      </c>
    </row>
    <row r="567" spans="1:19">
      <c r="A567" s="18" t="s">
        <v>1711</v>
      </c>
      <c r="B567" s="18">
        <v>3</v>
      </c>
      <c r="C567" s="18">
        <v>3</v>
      </c>
      <c r="D567" s="28">
        <v>17</v>
      </c>
      <c r="E567" s="18">
        <v>1</v>
      </c>
      <c r="F567" t="str">
        <f t="shared" si="25"/>
        <v/>
      </c>
      <c r="G567" t="str">
        <f>IF(F567="기사임",IFERROR(IF((VLOOKUP(CONCATENATE("http://skinnonews.com",A567),'기사 리스트'!C:E,3,FALSE))&gt;='7p(1)'!$F$17,"O",""),""),"")</f>
        <v/>
      </c>
      <c r="H567" t="str">
        <f>IFERROR(IF(VLOOKUP(CONCATENATE("http://skinnonews.com"&amp;A567),'기사 리스트'!C:D,2,FALSE)="yes","yes",""),"")</f>
        <v/>
      </c>
      <c r="I567" t="str">
        <f>IFERROR(IF(G567="O",B567/(EOMONTH('7p(1)'!$F$17,0)-(VLOOKUP(CONCATENATE("http://skinnonews.com",A567),'기사 리스트'!C:E,3,FALSE))+1),""),"")</f>
        <v/>
      </c>
      <c r="J567" t="str">
        <f>IFERROR(IF(G567="O",E567/(EOMONTH('7p(1)'!$F$17,0)-(VLOOKUP(CONCATENATE("http://skinnonews.com",A567),'기사 리스트'!C:E,3,FALSE))+1),""),"")</f>
        <v/>
      </c>
      <c r="K567" t="str">
        <f t="shared" si="26"/>
        <v/>
      </c>
      <c r="L567" t="str">
        <f t="shared" si="27"/>
        <v/>
      </c>
      <c r="N567" s="83" t="str">
        <f>IFERROR(VLOOKUP("http://skinnonews.com"&amp;A567,'기사 리스트'!C:E,3,FALSE),"")</f>
        <v/>
      </c>
      <c r="S567" t="str">
        <f>IFERROR(IF(G567="O",(INDEX('기사 리스트'!B:B,MATCH("http://skinnonews.com"&amp;A567,'기사 리스트'!C:C,0))),""),"")</f>
        <v/>
      </c>
    </row>
    <row r="568" spans="1:19">
      <c r="A568" s="18" t="s">
        <v>1712</v>
      </c>
      <c r="B568" s="18">
        <v>3</v>
      </c>
      <c r="C568" s="18">
        <v>2</v>
      </c>
      <c r="D568" s="28">
        <v>5</v>
      </c>
      <c r="E568" s="18">
        <v>2</v>
      </c>
      <c r="F568" t="str">
        <f t="shared" si="25"/>
        <v/>
      </c>
      <c r="G568" t="str">
        <f>IF(F568="기사임",IFERROR(IF((VLOOKUP(CONCATENATE("http://skinnonews.com",A568),'기사 리스트'!C:E,3,FALSE))&gt;='7p(1)'!$F$17,"O",""),""),"")</f>
        <v/>
      </c>
      <c r="H568" t="str">
        <f>IFERROR(IF(VLOOKUP(CONCATENATE("http://skinnonews.com"&amp;A568),'기사 리스트'!C:D,2,FALSE)="yes","yes",""),"")</f>
        <v/>
      </c>
      <c r="I568" t="str">
        <f>IFERROR(IF(G568="O",B568/(EOMONTH('7p(1)'!$F$17,0)-(VLOOKUP(CONCATENATE("http://skinnonews.com",A568),'기사 리스트'!C:E,3,FALSE))+1),""),"")</f>
        <v/>
      </c>
      <c r="J568" t="str">
        <f>IFERROR(IF(G568="O",E568/(EOMONTH('7p(1)'!$F$17,0)-(VLOOKUP(CONCATENATE("http://skinnonews.com",A568),'기사 리스트'!C:E,3,FALSE))+1),""),"")</f>
        <v/>
      </c>
      <c r="K568" t="str">
        <f t="shared" si="26"/>
        <v/>
      </c>
      <c r="L568" t="str">
        <f t="shared" si="27"/>
        <v/>
      </c>
      <c r="N568" s="83" t="str">
        <f>IFERROR(VLOOKUP("http://skinnonews.com"&amp;A568,'기사 리스트'!C:E,3,FALSE),"")</f>
        <v/>
      </c>
      <c r="S568" t="str">
        <f>IFERROR(IF(G568="O",(INDEX('기사 리스트'!B:B,MATCH("http://skinnonews.com"&amp;A568,'기사 리스트'!C:C,0))),""),"")</f>
        <v/>
      </c>
    </row>
    <row r="569" spans="1:19">
      <c r="A569" s="18" t="s">
        <v>1713</v>
      </c>
      <c r="B569" s="18">
        <v>3</v>
      </c>
      <c r="C569" s="18">
        <v>3</v>
      </c>
      <c r="D569" s="28">
        <v>34</v>
      </c>
      <c r="E569" s="18">
        <v>3</v>
      </c>
      <c r="F569" t="str">
        <f t="shared" si="25"/>
        <v/>
      </c>
      <c r="G569" t="str">
        <f>IF(F569="기사임",IFERROR(IF((VLOOKUP(CONCATENATE("http://skinnonews.com",A569),'기사 리스트'!C:E,3,FALSE))&gt;='7p(1)'!$F$17,"O",""),""),"")</f>
        <v/>
      </c>
      <c r="H569" t="str">
        <f>IFERROR(IF(VLOOKUP(CONCATENATE("http://skinnonews.com"&amp;A569),'기사 리스트'!C:D,2,FALSE)="yes","yes",""),"")</f>
        <v/>
      </c>
      <c r="I569" t="str">
        <f>IFERROR(IF(G569="O",B569/(EOMONTH('7p(1)'!$F$17,0)-(VLOOKUP(CONCATENATE("http://skinnonews.com",A569),'기사 리스트'!C:E,3,FALSE))+1),""),"")</f>
        <v/>
      </c>
      <c r="J569" t="str">
        <f>IFERROR(IF(G569="O",E569/(EOMONTH('7p(1)'!$F$17,0)-(VLOOKUP(CONCATENATE("http://skinnonews.com",A569),'기사 리스트'!C:E,3,FALSE))+1),""),"")</f>
        <v/>
      </c>
      <c r="K569" t="str">
        <f t="shared" si="26"/>
        <v/>
      </c>
      <c r="L569" t="str">
        <f t="shared" si="27"/>
        <v/>
      </c>
      <c r="N569" s="83" t="str">
        <f>IFERROR(VLOOKUP("http://skinnonews.com"&amp;A569,'기사 리스트'!C:E,3,FALSE),"")</f>
        <v/>
      </c>
      <c r="S569" t="str">
        <f>IFERROR(IF(G569="O",(INDEX('기사 리스트'!B:B,MATCH("http://skinnonews.com"&amp;A569,'기사 리스트'!C:C,0))),""),"")</f>
        <v/>
      </c>
    </row>
    <row r="570" spans="1:19">
      <c r="A570" s="18" t="s">
        <v>1714</v>
      </c>
      <c r="B570" s="18">
        <v>3</v>
      </c>
      <c r="C570" s="18">
        <v>3</v>
      </c>
      <c r="D570" s="28">
        <v>0</v>
      </c>
      <c r="E570" s="18">
        <v>3</v>
      </c>
      <c r="F570" t="str">
        <f t="shared" si="25"/>
        <v/>
      </c>
      <c r="G570" t="str">
        <f>IF(F570="기사임",IFERROR(IF((VLOOKUP(CONCATENATE("http://skinnonews.com",A570),'기사 리스트'!C:E,3,FALSE))&gt;='7p(1)'!$F$17,"O",""),""),"")</f>
        <v/>
      </c>
      <c r="H570" t="str">
        <f>IFERROR(IF(VLOOKUP(CONCATENATE("http://skinnonews.com"&amp;A570),'기사 리스트'!C:D,2,FALSE)="yes","yes",""),"")</f>
        <v/>
      </c>
      <c r="I570" t="str">
        <f>IFERROR(IF(G570="O",B570/(EOMONTH('7p(1)'!$F$17,0)-(VLOOKUP(CONCATENATE("http://skinnonews.com",A570),'기사 리스트'!C:E,3,FALSE))+1),""),"")</f>
        <v/>
      </c>
      <c r="J570" t="str">
        <f>IFERROR(IF(G570="O",E570/(EOMONTH('7p(1)'!$F$17,0)-(VLOOKUP(CONCATENATE("http://skinnonews.com",A570),'기사 리스트'!C:E,3,FALSE))+1),""),"")</f>
        <v/>
      </c>
      <c r="K570" t="str">
        <f t="shared" si="26"/>
        <v/>
      </c>
      <c r="L570" t="str">
        <f t="shared" si="27"/>
        <v/>
      </c>
      <c r="N570" s="83" t="str">
        <f>IFERROR(VLOOKUP("http://skinnonews.com"&amp;A570,'기사 리스트'!C:E,3,FALSE),"")</f>
        <v/>
      </c>
      <c r="S570" t="str">
        <f>IFERROR(IF(G570="O",(INDEX('기사 리스트'!B:B,MATCH("http://skinnonews.com"&amp;A570,'기사 리스트'!C:C,0))),""),"")</f>
        <v/>
      </c>
    </row>
    <row r="571" spans="1:19">
      <c r="A571" s="18" t="s">
        <v>1534</v>
      </c>
      <c r="B571" s="18">
        <v>3</v>
      </c>
      <c r="C571" s="18">
        <v>1</v>
      </c>
      <c r="D571" s="28">
        <v>12.666666666666666</v>
      </c>
      <c r="E571" s="18">
        <v>0</v>
      </c>
      <c r="F571" t="str">
        <f t="shared" si="25"/>
        <v/>
      </c>
      <c r="G571" t="str">
        <f>IF(F571="기사임",IFERROR(IF((VLOOKUP(CONCATENATE("http://skinnonews.com",A571),'기사 리스트'!C:E,3,FALSE))&gt;='7p(1)'!$F$17,"O",""),""),"")</f>
        <v/>
      </c>
      <c r="H571" t="str">
        <f>IFERROR(IF(VLOOKUP(CONCATENATE("http://skinnonews.com"&amp;A571),'기사 리스트'!C:D,2,FALSE)="yes","yes",""),"")</f>
        <v/>
      </c>
      <c r="I571" t="str">
        <f>IFERROR(IF(G571="O",B571/(EOMONTH('7p(1)'!$F$17,0)-(VLOOKUP(CONCATENATE("http://skinnonews.com",A571),'기사 리스트'!C:E,3,FALSE))+1),""),"")</f>
        <v/>
      </c>
      <c r="J571" t="str">
        <f>IFERROR(IF(G571="O",E571/(EOMONTH('7p(1)'!$F$17,0)-(VLOOKUP(CONCATENATE("http://skinnonews.com",A571),'기사 리스트'!C:E,3,FALSE))+1),""),"")</f>
        <v/>
      </c>
      <c r="K571" t="str">
        <f t="shared" si="26"/>
        <v/>
      </c>
      <c r="L571" t="str">
        <f t="shared" si="27"/>
        <v/>
      </c>
      <c r="N571" s="83" t="str">
        <f>IFERROR(VLOOKUP("http://skinnonews.com"&amp;A571,'기사 리스트'!C:E,3,FALSE),"")</f>
        <v/>
      </c>
      <c r="S571" t="str">
        <f>IFERROR(IF(G571="O",(INDEX('기사 리스트'!B:B,MATCH("http://skinnonews.com"&amp;A571,'기사 리스트'!C:C,0))),""),"")</f>
        <v/>
      </c>
    </row>
    <row r="572" spans="1:19">
      <c r="A572" s="18" t="s">
        <v>1474</v>
      </c>
      <c r="B572" s="18">
        <v>3</v>
      </c>
      <c r="C572" s="18">
        <v>2</v>
      </c>
      <c r="D572" s="28">
        <v>9.6666666666666661</v>
      </c>
      <c r="E572" s="18">
        <v>2</v>
      </c>
      <c r="F572" t="str">
        <f t="shared" si="25"/>
        <v/>
      </c>
      <c r="G572" t="str">
        <f>IF(F572="기사임",IFERROR(IF((VLOOKUP(CONCATENATE("http://skinnonews.com",A572),'기사 리스트'!C:E,3,FALSE))&gt;='7p(1)'!$F$17,"O",""),""),"")</f>
        <v/>
      </c>
      <c r="H572" t="str">
        <f>IFERROR(IF(VLOOKUP(CONCATENATE("http://skinnonews.com"&amp;A572),'기사 리스트'!C:D,2,FALSE)="yes","yes",""),"")</f>
        <v/>
      </c>
      <c r="I572" t="str">
        <f>IFERROR(IF(G572="O",B572/(EOMONTH('7p(1)'!$F$17,0)-(VLOOKUP(CONCATENATE("http://skinnonews.com",A572),'기사 리스트'!C:E,3,FALSE))+1),""),"")</f>
        <v/>
      </c>
      <c r="J572" t="str">
        <f>IFERROR(IF(G572="O",E572/(EOMONTH('7p(1)'!$F$17,0)-(VLOOKUP(CONCATENATE("http://skinnonews.com",A572),'기사 리스트'!C:E,3,FALSE))+1),""),"")</f>
        <v/>
      </c>
      <c r="K572" t="str">
        <f t="shared" si="26"/>
        <v/>
      </c>
      <c r="L572" t="str">
        <f t="shared" si="27"/>
        <v/>
      </c>
      <c r="N572" s="83" t="str">
        <f>IFERROR(VLOOKUP("http://skinnonews.com"&amp;A572,'기사 리스트'!C:E,3,FALSE),"")</f>
        <v/>
      </c>
      <c r="S572" t="str">
        <f>IFERROR(IF(G572="O",(INDEX('기사 리스트'!B:B,MATCH("http://skinnonews.com"&amp;A572,'기사 리스트'!C:C,0))),""),"")</f>
        <v/>
      </c>
    </row>
    <row r="573" spans="1:19">
      <c r="A573" s="18" t="s">
        <v>1715</v>
      </c>
      <c r="B573" s="18">
        <v>3</v>
      </c>
      <c r="C573" s="18">
        <v>1</v>
      </c>
      <c r="D573" s="28">
        <v>137.5</v>
      </c>
      <c r="E573" s="18">
        <v>1</v>
      </c>
      <c r="F573" t="str">
        <f t="shared" si="25"/>
        <v/>
      </c>
      <c r="G573" t="str">
        <f>IF(F573="기사임",IFERROR(IF((VLOOKUP(CONCATENATE("http://skinnonews.com",A573),'기사 리스트'!C:E,3,FALSE))&gt;='7p(1)'!$F$17,"O",""),""),"")</f>
        <v/>
      </c>
      <c r="H573" t="str">
        <f>IFERROR(IF(VLOOKUP(CONCATENATE("http://skinnonews.com"&amp;A573),'기사 리스트'!C:D,2,FALSE)="yes","yes",""),"")</f>
        <v/>
      </c>
      <c r="I573" t="str">
        <f>IFERROR(IF(G573="O",B573/(EOMONTH('7p(1)'!$F$17,0)-(VLOOKUP(CONCATENATE("http://skinnonews.com",A573),'기사 리스트'!C:E,3,FALSE))+1),""),"")</f>
        <v/>
      </c>
      <c r="J573" t="str">
        <f>IFERROR(IF(G573="O",E573/(EOMONTH('7p(1)'!$F$17,0)-(VLOOKUP(CONCATENATE("http://skinnonews.com",A573),'기사 리스트'!C:E,3,FALSE))+1),""),"")</f>
        <v/>
      </c>
      <c r="K573" t="str">
        <f t="shared" si="26"/>
        <v/>
      </c>
      <c r="L573" t="str">
        <f t="shared" si="27"/>
        <v/>
      </c>
      <c r="N573" s="83" t="str">
        <f>IFERROR(VLOOKUP("http://skinnonews.com"&amp;A573,'기사 리스트'!C:E,3,FALSE),"")</f>
        <v/>
      </c>
      <c r="S573" t="str">
        <f>IFERROR(IF(G573="O",(INDEX('기사 리스트'!B:B,MATCH("http://skinnonews.com"&amp;A573,'기사 리스트'!C:C,0))),""),"")</f>
        <v/>
      </c>
    </row>
    <row r="574" spans="1:19">
      <c r="A574" s="18" t="s">
        <v>893</v>
      </c>
      <c r="B574" s="18">
        <v>3</v>
      </c>
      <c r="C574" s="18">
        <v>3</v>
      </c>
      <c r="D574" s="28">
        <v>0</v>
      </c>
      <c r="E574" s="18">
        <v>3</v>
      </c>
      <c r="F574" t="str">
        <f t="shared" si="25"/>
        <v/>
      </c>
      <c r="G574" t="str">
        <f>IF(F574="기사임",IFERROR(IF((VLOOKUP(CONCATENATE("http://skinnonews.com",A574),'기사 리스트'!C:E,3,FALSE))&gt;='7p(1)'!$F$17,"O",""),""),"")</f>
        <v/>
      </c>
      <c r="H574" t="str">
        <f>IFERROR(IF(VLOOKUP(CONCATENATE("http://skinnonews.com"&amp;A574),'기사 리스트'!C:D,2,FALSE)="yes","yes",""),"")</f>
        <v/>
      </c>
      <c r="I574" t="str">
        <f>IFERROR(IF(G574="O",B574/(EOMONTH('7p(1)'!$F$17,0)-(VLOOKUP(CONCATENATE("http://skinnonews.com",A574),'기사 리스트'!C:E,3,FALSE))+1),""),"")</f>
        <v/>
      </c>
      <c r="J574" t="str">
        <f>IFERROR(IF(G574="O",E574/(EOMONTH('7p(1)'!$F$17,0)-(VLOOKUP(CONCATENATE("http://skinnonews.com",A574),'기사 리스트'!C:E,3,FALSE))+1),""),"")</f>
        <v/>
      </c>
      <c r="K574" t="str">
        <f t="shared" si="26"/>
        <v/>
      </c>
      <c r="L574" t="str">
        <f t="shared" si="27"/>
        <v/>
      </c>
      <c r="N574" s="83" t="str">
        <f>IFERROR(VLOOKUP("http://skinnonews.com"&amp;A574,'기사 리스트'!C:E,3,FALSE),"")</f>
        <v/>
      </c>
      <c r="S574" t="str">
        <f>IFERROR(IF(G574="O",(INDEX('기사 리스트'!B:B,MATCH("http://skinnonews.com"&amp;A574,'기사 리스트'!C:C,0))),""),"")</f>
        <v/>
      </c>
    </row>
    <row r="575" spans="1:19">
      <c r="A575" s="18" t="s">
        <v>1716</v>
      </c>
      <c r="B575" s="18">
        <v>3</v>
      </c>
      <c r="C575" s="18">
        <v>3</v>
      </c>
      <c r="D575" s="28">
        <v>7</v>
      </c>
      <c r="E575" s="18">
        <v>2</v>
      </c>
      <c r="F575" t="str">
        <f t="shared" si="25"/>
        <v/>
      </c>
      <c r="G575" t="str">
        <f>IF(F575="기사임",IFERROR(IF((VLOOKUP(CONCATENATE("http://skinnonews.com",A575),'기사 리스트'!C:E,3,FALSE))&gt;='7p(1)'!$F$17,"O",""),""),"")</f>
        <v/>
      </c>
      <c r="H575" t="str">
        <f>IFERROR(IF(VLOOKUP(CONCATENATE("http://skinnonews.com"&amp;A575),'기사 리스트'!C:D,2,FALSE)="yes","yes",""),"")</f>
        <v/>
      </c>
      <c r="I575" t="str">
        <f>IFERROR(IF(G575="O",B575/(EOMONTH('7p(1)'!$F$17,0)-(VLOOKUP(CONCATENATE("http://skinnonews.com",A575),'기사 리스트'!C:E,3,FALSE))+1),""),"")</f>
        <v/>
      </c>
      <c r="J575" t="str">
        <f>IFERROR(IF(G575="O",E575/(EOMONTH('7p(1)'!$F$17,0)-(VLOOKUP(CONCATENATE("http://skinnonews.com",A575),'기사 리스트'!C:E,3,FALSE))+1),""),"")</f>
        <v/>
      </c>
      <c r="K575" t="str">
        <f t="shared" si="26"/>
        <v/>
      </c>
      <c r="L575" t="str">
        <f t="shared" si="27"/>
        <v/>
      </c>
      <c r="N575" s="83" t="str">
        <f>IFERROR(VLOOKUP("http://skinnonews.com"&amp;A575,'기사 리스트'!C:E,3,FALSE),"")</f>
        <v/>
      </c>
      <c r="S575" t="str">
        <f>IFERROR(IF(G575="O",(INDEX('기사 리스트'!B:B,MATCH("http://skinnonews.com"&amp;A575,'기사 리스트'!C:C,0))),""),"")</f>
        <v/>
      </c>
    </row>
    <row r="576" spans="1:19">
      <c r="A576" s="18" t="s">
        <v>1717</v>
      </c>
      <c r="B576" s="18">
        <v>2</v>
      </c>
      <c r="C576" s="18">
        <v>2</v>
      </c>
      <c r="D576" s="28">
        <v>17</v>
      </c>
      <c r="E576" s="18">
        <v>2</v>
      </c>
      <c r="F576" t="str">
        <f t="shared" si="25"/>
        <v/>
      </c>
      <c r="G576" t="str">
        <f>IF(F576="기사임",IFERROR(IF((VLOOKUP(CONCATENATE("http://skinnonews.com",A576),'기사 리스트'!C:E,3,FALSE))&gt;='7p(1)'!$F$17,"O",""),""),"")</f>
        <v/>
      </c>
      <c r="H576" t="str">
        <f>IFERROR(IF(VLOOKUP(CONCATENATE("http://skinnonews.com"&amp;A576),'기사 리스트'!C:D,2,FALSE)="yes","yes",""),"")</f>
        <v/>
      </c>
      <c r="I576" t="str">
        <f>IFERROR(IF(G576="O",B576/(EOMONTH('7p(1)'!$F$17,0)-(VLOOKUP(CONCATENATE("http://skinnonews.com",A576),'기사 리스트'!C:E,3,FALSE))+1),""),"")</f>
        <v/>
      </c>
      <c r="J576" t="str">
        <f>IFERROR(IF(G576="O",E576/(EOMONTH('7p(1)'!$F$17,0)-(VLOOKUP(CONCATENATE("http://skinnonews.com",A576),'기사 리스트'!C:E,3,FALSE))+1),""),"")</f>
        <v/>
      </c>
      <c r="K576" t="str">
        <f t="shared" si="26"/>
        <v/>
      </c>
      <c r="L576" t="str">
        <f t="shared" si="27"/>
        <v/>
      </c>
      <c r="N576" s="83" t="str">
        <f>IFERROR(VLOOKUP("http://skinnonews.com"&amp;A576,'기사 리스트'!C:E,3,FALSE),"")</f>
        <v/>
      </c>
      <c r="S576" t="str">
        <f>IFERROR(IF(G576="O",(INDEX('기사 리스트'!B:B,MATCH("http://skinnonews.com"&amp;A576,'기사 리스트'!C:C,0))),""),"")</f>
        <v/>
      </c>
    </row>
    <row r="577" spans="1:19">
      <c r="A577" s="18" t="s">
        <v>1718</v>
      </c>
      <c r="B577" s="18">
        <v>2</v>
      </c>
      <c r="C577" s="18">
        <v>1</v>
      </c>
      <c r="D577" s="28">
        <v>29</v>
      </c>
      <c r="E577" s="18">
        <v>0</v>
      </c>
      <c r="F577" t="str">
        <f t="shared" si="25"/>
        <v/>
      </c>
      <c r="G577" t="str">
        <f>IF(F577="기사임",IFERROR(IF((VLOOKUP(CONCATENATE("http://skinnonews.com",A577),'기사 리스트'!C:E,3,FALSE))&gt;='7p(1)'!$F$17,"O",""),""),"")</f>
        <v/>
      </c>
      <c r="H577" t="str">
        <f>IFERROR(IF(VLOOKUP(CONCATENATE("http://skinnonews.com"&amp;A577),'기사 리스트'!C:D,2,FALSE)="yes","yes",""),"")</f>
        <v/>
      </c>
      <c r="I577" t="str">
        <f>IFERROR(IF(G577="O",B577/(EOMONTH('7p(1)'!$F$17,0)-(VLOOKUP(CONCATENATE("http://skinnonews.com",A577),'기사 리스트'!C:E,3,FALSE))+1),""),"")</f>
        <v/>
      </c>
      <c r="J577" t="str">
        <f>IFERROR(IF(G577="O",E577/(EOMONTH('7p(1)'!$F$17,0)-(VLOOKUP(CONCATENATE("http://skinnonews.com",A577),'기사 리스트'!C:E,3,FALSE))+1),""),"")</f>
        <v/>
      </c>
      <c r="K577" t="str">
        <f t="shared" si="26"/>
        <v/>
      </c>
      <c r="L577" t="str">
        <f t="shared" si="27"/>
        <v/>
      </c>
      <c r="N577" s="83" t="str">
        <f>IFERROR(VLOOKUP("http://skinnonews.com"&amp;A577,'기사 리스트'!C:E,3,FALSE),"")</f>
        <v/>
      </c>
      <c r="S577" t="str">
        <f>IFERROR(IF(G577="O",(INDEX('기사 리스트'!B:B,MATCH("http://skinnonews.com"&amp;A577,'기사 리스트'!C:C,0))),""),"")</f>
        <v/>
      </c>
    </row>
    <row r="578" spans="1:19">
      <c r="A578" s="18" t="s">
        <v>1719</v>
      </c>
      <c r="B578" s="18">
        <v>2</v>
      </c>
      <c r="C578" s="18">
        <v>2</v>
      </c>
      <c r="D578" s="28">
        <v>7</v>
      </c>
      <c r="E578" s="18">
        <v>1</v>
      </c>
      <c r="F578" t="str">
        <f t="shared" ref="F578:F641" si="28">IF(AND(LEFT(A578,17)="/global/archives/",ISNUMBER(_xlfn.NUMBERVALUE(MID(A578,18,1))),ISERROR(FIND("ckattempt",A578)),ISERROR(FIND("preview",A578))),"기사임","")</f>
        <v/>
      </c>
      <c r="G578" t="str">
        <f>IF(F578="기사임",IFERROR(IF((VLOOKUP(CONCATENATE("http://skinnonews.com",A578),'기사 리스트'!C:E,3,FALSE))&gt;='7p(1)'!$F$17,"O",""),""),"")</f>
        <v/>
      </c>
      <c r="H578" t="str">
        <f>IFERROR(IF(VLOOKUP(CONCATENATE("http://skinnonews.com"&amp;A578),'기사 리스트'!C:D,2,FALSE)="yes","yes",""),"")</f>
        <v/>
      </c>
      <c r="I578" t="str">
        <f>IFERROR(IF(G578="O",B578/(EOMONTH('7p(1)'!$F$17,0)-(VLOOKUP(CONCATENATE("http://skinnonews.com",A578),'기사 리스트'!C:E,3,FALSE))+1),""),"")</f>
        <v/>
      </c>
      <c r="J578" t="str">
        <f>IFERROR(IF(G578="O",E578/(EOMONTH('7p(1)'!$F$17,0)-(VLOOKUP(CONCATENATE("http://skinnonews.com",A578),'기사 리스트'!C:E,3,FALSE))+1),""),"")</f>
        <v/>
      </c>
      <c r="K578" t="str">
        <f t="shared" si="26"/>
        <v/>
      </c>
      <c r="L578" t="str">
        <f t="shared" si="27"/>
        <v/>
      </c>
      <c r="N578" s="83" t="str">
        <f>IFERROR(VLOOKUP("http://skinnonews.com"&amp;A578,'기사 리스트'!C:E,3,FALSE),"")</f>
        <v/>
      </c>
      <c r="S578" t="str">
        <f>IFERROR(IF(G578="O",(INDEX('기사 리스트'!B:B,MATCH("http://skinnonews.com"&amp;A578,'기사 리스트'!C:C,0))),""),"")</f>
        <v/>
      </c>
    </row>
    <row r="579" spans="1:19">
      <c r="A579" s="18" t="s">
        <v>1720</v>
      </c>
      <c r="B579" s="18">
        <v>2</v>
      </c>
      <c r="C579" s="18">
        <v>1</v>
      </c>
      <c r="D579" s="28">
        <v>4</v>
      </c>
      <c r="E579" s="18">
        <v>0</v>
      </c>
      <c r="F579" t="str">
        <f t="shared" si="28"/>
        <v/>
      </c>
      <c r="G579" t="str">
        <f>IF(F579="기사임",IFERROR(IF((VLOOKUP(CONCATENATE("http://skinnonews.com",A579),'기사 리스트'!C:E,3,FALSE))&gt;='7p(1)'!$F$17,"O",""),""),"")</f>
        <v/>
      </c>
      <c r="H579" t="str">
        <f>IFERROR(IF(VLOOKUP(CONCATENATE("http://skinnonews.com"&amp;A579),'기사 리스트'!C:D,2,FALSE)="yes","yes",""),"")</f>
        <v/>
      </c>
      <c r="I579" t="str">
        <f>IFERROR(IF(G579="O",B579/(EOMONTH('7p(1)'!$F$17,0)-(VLOOKUP(CONCATENATE("http://skinnonews.com",A579),'기사 리스트'!C:E,3,FALSE))+1),""),"")</f>
        <v/>
      </c>
      <c r="J579" t="str">
        <f>IFERROR(IF(G579="O",E579/(EOMONTH('7p(1)'!$F$17,0)-(VLOOKUP(CONCATENATE("http://skinnonews.com",A579),'기사 리스트'!C:E,3,FALSE))+1),""),"")</f>
        <v/>
      </c>
      <c r="K579" t="str">
        <f t="shared" si="26"/>
        <v/>
      </c>
      <c r="L579" t="str">
        <f t="shared" si="27"/>
        <v/>
      </c>
      <c r="N579" s="83" t="str">
        <f>IFERROR(VLOOKUP("http://skinnonews.com"&amp;A579,'기사 리스트'!C:E,3,FALSE),"")</f>
        <v/>
      </c>
      <c r="S579" t="str">
        <f>IFERROR(IF(G579="O",(INDEX('기사 리스트'!B:B,MATCH("http://skinnonews.com"&amp;A579,'기사 리스트'!C:C,0))),""),"")</f>
        <v/>
      </c>
    </row>
    <row r="580" spans="1:19">
      <c r="A580" s="18" t="s">
        <v>1721</v>
      </c>
      <c r="B580" s="18">
        <v>2</v>
      </c>
      <c r="C580" s="18">
        <v>2</v>
      </c>
      <c r="D580" s="28">
        <v>18</v>
      </c>
      <c r="E580" s="18">
        <v>0</v>
      </c>
      <c r="F580" t="str">
        <f t="shared" si="28"/>
        <v/>
      </c>
      <c r="G580" t="str">
        <f>IF(F580="기사임",IFERROR(IF((VLOOKUP(CONCATENATE("http://skinnonews.com",A580),'기사 리스트'!C:E,3,FALSE))&gt;='7p(1)'!$F$17,"O",""),""),"")</f>
        <v/>
      </c>
      <c r="H580" t="str">
        <f>IFERROR(IF(VLOOKUP(CONCATENATE("http://skinnonews.com"&amp;A580),'기사 리스트'!C:D,2,FALSE)="yes","yes",""),"")</f>
        <v/>
      </c>
      <c r="I580" t="str">
        <f>IFERROR(IF(G580="O",B580/(EOMONTH('7p(1)'!$F$17,0)-(VLOOKUP(CONCATENATE("http://skinnonews.com",A580),'기사 리스트'!C:E,3,FALSE))+1),""),"")</f>
        <v/>
      </c>
      <c r="J580" t="str">
        <f>IFERROR(IF(G580="O",E580/(EOMONTH('7p(1)'!$F$17,0)-(VLOOKUP(CONCATENATE("http://skinnonews.com",A580),'기사 리스트'!C:E,3,FALSE))+1),""),"")</f>
        <v/>
      </c>
      <c r="K580" t="str">
        <f t="shared" si="26"/>
        <v/>
      </c>
      <c r="L580" t="str">
        <f t="shared" si="27"/>
        <v/>
      </c>
      <c r="N580" s="83" t="str">
        <f>IFERROR(VLOOKUP("http://skinnonews.com"&amp;A580,'기사 리스트'!C:E,3,FALSE),"")</f>
        <v/>
      </c>
      <c r="S580" t="str">
        <f>IFERROR(IF(G580="O",(INDEX('기사 리스트'!B:B,MATCH("http://skinnonews.com"&amp;A580,'기사 리스트'!C:C,0))),""),"")</f>
        <v/>
      </c>
    </row>
    <row r="581" spans="1:19">
      <c r="A581" s="18" t="s">
        <v>979</v>
      </c>
      <c r="B581" s="18">
        <v>2</v>
      </c>
      <c r="C581" s="18">
        <v>1</v>
      </c>
      <c r="D581" s="28">
        <v>9.5</v>
      </c>
      <c r="E581" s="18">
        <v>0</v>
      </c>
      <c r="F581" t="str">
        <f t="shared" si="28"/>
        <v/>
      </c>
      <c r="G581" t="str">
        <f>IF(F581="기사임",IFERROR(IF((VLOOKUP(CONCATENATE("http://skinnonews.com",A581),'기사 리스트'!C:E,3,FALSE))&gt;='7p(1)'!$F$17,"O",""),""),"")</f>
        <v/>
      </c>
      <c r="H581" t="str">
        <f>IFERROR(IF(VLOOKUP(CONCATENATE("http://skinnonews.com"&amp;A581),'기사 리스트'!C:D,2,FALSE)="yes","yes",""),"")</f>
        <v/>
      </c>
      <c r="I581" t="str">
        <f>IFERROR(IF(G581="O",B581/(EOMONTH('7p(1)'!$F$17,0)-(VLOOKUP(CONCATENATE("http://skinnonews.com",A581),'기사 리스트'!C:E,3,FALSE))+1),""),"")</f>
        <v/>
      </c>
      <c r="J581" t="str">
        <f>IFERROR(IF(G581="O",E581/(EOMONTH('7p(1)'!$F$17,0)-(VLOOKUP(CONCATENATE("http://skinnonews.com",A581),'기사 리스트'!C:E,3,FALSE))+1),""),"")</f>
        <v/>
      </c>
      <c r="K581" t="str">
        <f t="shared" si="26"/>
        <v/>
      </c>
      <c r="L581" t="str">
        <f t="shared" si="27"/>
        <v/>
      </c>
      <c r="N581" s="83" t="str">
        <f>IFERROR(VLOOKUP("http://skinnonews.com"&amp;A581,'기사 리스트'!C:E,3,FALSE),"")</f>
        <v/>
      </c>
      <c r="S581" t="str">
        <f>IFERROR(IF(G581="O",(INDEX('기사 리스트'!B:B,MATCH("http://skinnonews.com"&amp;A581,'기사 리스트'!C:C,0))),""),"")</f>
        <v/>
      </c>
    </row>
    <row r="582" spans="1:19">
      <c r="A582" s="18" t="s">
        <v>1722</v>
      </c>
      <c r="B582" s="18">
        <v>2</v>
      </c>
      <c r="C582" s="18">
        <v>2</v>
      </c>
      <c r="D582" s="28">
        <v>56</v>
      </c>
      <c r="E582" s="18">
        <v>0</v>
      </c>
      <c r="F582" t="str">
        <f t="shared" si="28"/>
        <v/>
      </c>
      <c r="G582" t="str">
        <f>IF(F582="기사임",IFERROR(IF((VLOOKUP(CONCATENATE("http://skinnonews.com",A582),'기사 리스트'!C:E,3,FALSE))&gt;='7p(1)'!$F$17,"O",""),""),"")</f>
        <v/>
      </c>
      <c r="H582" t="str">
        <f>IFERROR(IF(VLOOKUP(CONCATENATE("http://skinnonews.com"&amp;A582),'기사 리스트'!C:D,2,FALSE)="yes","yes",""),"")</f>
        <v/>
      </c>
      <c r="I582" t="str">
        <f>IFERROR(IF(G582="O",B582/(EOMONTH('7p(1)'!$F$17,0)-(VLOOKUP(CONCATENATE("http://skinnonews.com",A582),'기사 리스트'!C:E,3,FALSE))+1),""),"")</f>
        <v/>
      </c>
      <c r="J582" t="str">
        <f>IFERROR(IF(G582="O",E582/(EOMONTH('7p(1)'!$F$17,0)-(VLOOKUP(CONCATENATE("http://skinnonews.com",A582),'기사 리스트'!C:E,3,FALSE))+1),""),"")</f>
        <v/>
      </c>
      <c r="K582" t="str">
        <f t="shared" ref="K582:K645" si="29">IFERROR(_xlfn.RANK.EQ(I582,I:I,0),"")</f>
        <v/>
      </c>
      <c r="L582" t="str">
        <f t="shared" ref="L582:L645" si="30">IFERROR(_xlfn.RANK.EQ(J582,J:J,0),"")</f>
        <v/>
      </c>
      <c r="N582" s="83" t="str">
        <f>IFERROR(VLOOKUP("http://skinnonews.com"&amp;A582,'기사 리스트'!C:E,3,FALSE),"")</f>
        <v/>
      </c>
      <c r="S582" t="str">
        <f>IFERROR(IF(G582="O",(INDEX('기사 리스트'!B:B,MATCH("http://skinnonews.com"&amp;A582,'기사 리스트'!C:C,0))),""),"")</f>
        <v/>
      </c>
    </row>
    <row r="583" spans="1:19">
      <c r="A583" s="18" t="s">
        <v>1723</v>
      </c>
      <c r="B583" s="18">
        <v>2</v>
      </c>
      <c r="C583" s="18">
        <v>1</v>
      </c>
      <c r="D583" s="28">
        <v>23.5</v>
      </c>
      <c r="E583" s="18">
        <v>0</v>
      </c>
      <c r="F583" t="str">
        <f t="shared" si="28"/>
        <v/>
      </c>
      <c r="G583" t="str">
        <f>IF(F583="기사임",IFERROR(IF((VLOOKUP(CONCATENATE("http://skinnonews.com",A583),'기사 리스트'!C:E,3,FALSE))&gt;='7p(1)'!$F$17,"O",""),""),"")</f>
        <v/>
      </c>
      <c r="H583" t="str">
        <f>IFERROR(IF(VLOOKUP(CONCATENATE("http://skinnonews.com"&amp;A583),'기사 리스트'!C:D,2,FALSE)="yes","yes",""),"")</f>
        <v/>
      </c>
      <c r="I583" t="str">
        <f>IFERROR(IF(G583="O",B583/(EOMONTH('7p(1)'!$F$17,0)-(VLOOKUP(CONCATENATE("http://skinnonews.com",A583),'기사 리스트'!C:E,3,FALSE))+1),""),"")</f>
        <v/>
      </c>
      <c r="J583" t="str">
        <f>IFERROR(IF(G583="O",E583/(EOMONTH('7p(1)'!$F$17,0)-(VLOOKUP(CONCATENATE("http://skinnonews.com",A583),'기사 리스트'!C:E,3,FALSE))+1),""),"")</f>
        <v/>
      </c>
      <c r="K583" t="str">
        <f t="shared" si="29"/>
        <v/>
      </c>
      <c r="L583" t="str">
        <f t="shared" si="30"/>
        <v/>
      </c>
      <c r="N583" s="83" t="str">
        <f>IFERROR(VLOOKUP("http://skinnonews.com"&amp;A583,'기사 리스트'!C:E,3,FALSE),"")</f>
        <v/>
      </c>
      <c r="S583" t="str">
        <f>IFERROR(IF(G583="O",(INDEX('기사 리스트'!B:B,MATCH("http://skinnonews.com"&amp;A583,'기사 리스트'!C:C,0))),""),"")</f>
        <v/>
      </c>
    </row>
    <row r="584" spans="1:19">
      <c r="A584" s="18" t="s">
        <v>1724</v>
      </c>
      <c r="B584" s="18">
        <v>2</v>
      </c>
      <c r="C584" s="18">
        <v>1</v>
      </c>
      <c r="D584" s="28">
        <v>27</v>
      </c>
      <c r="E584" s="18">
        <v>0</v>
      </c>
      <c r="F584" t="str">
        <f t="shared" si="28"/>
        <v/>
      </c>
      <c r="G584" t="str">
        <f>IF(F584="기사임",IFERROR(IF((VLOOKUP(CONCATENATE("http://skinnonews.com",A584),'기사 리스트'!C:E,3,FALSE))&gt;='7p(1)'!$F$17,"O",""),""),"")</f>
        <v/>
      </c>
      <c r="H584" t="str">
        <f>IFERROR(IF(VLOOKUP(CONCATENATE("http://skinnonews.com"&amp;A584),'기사 리스트'!C:D,2,FALSE)="yes","yes",""),"")</f>
        <v/>
      </c>
      <c r="I584" t="str">
        <f>IFERROR(IF(G584="O",B584/(EOMONTH('7p(1)'!$F$17,0)-(VLOOKUP(CONCATENATE("http://skinnonews.com",A584),'기사 리스트'!C:E,3,FALSE))+1),""),"")</f>
        <v/>
      </c>
      <c r="J584" t="str">
        <f>IFERROR(IF(G584="O",E584/(EOMONTH('7p(1)'!$F$17,0)-(VLOOKUP(CONCATENATE("http://skinnonews.com",A584),'기사 리스트'!C:E,3,FALSE))+1),""),"")</f>
        <v/>
      </c>
      <c r="K584" t="str">
        <f t="shared" si="29"/>
        <v/>
      </c>
      <c r="L584" t="str">
        <f t="shared" si="30"/>
        <v/>
      </c>
      <c r="N584" s="83" t="str">
        <f>IFERROR(VLOOKUP("http://skinnonews.com"&amp;A584,'기사 리스트'!C:E,3,FALSE),"")</f>
        <v/>
      </c>
      <c r="S584" t="str">
        <f>IFERROR(IF(G584="O",(INDEX('기사 리스트'!B:B,MATCH("http://skinnonews.com"&amp;A584,'기사 리스트'!C:C,0))),""),"")</f>
        <v/>
      </c>
    </row>
    <row r="585" spans="1:19">
      <c r="A585" s="18" t="s">
        <v>1725</v>
      </c>
      <c r="B585" s="18">
        <v>2</v>
      </c>
      <c r="C585" s="18">
        <v>2</v>
      </c>
      <c r="D585" s="28">
        <v>135</v>
      </c>
      <c r="E585" s="18">
        <v>0</v>
      </c>
      <c r="F585" t="str">
        <f t="shared" si="28"/>
        <v/>
      </c>
      <c r="G585" t="str">
        <f>IF(F585="기사임",IFERROR(IF((VLOOKUP(CONCATENATE("http://skinnonews.com",A585),'기사 리스트'!C:E,3,FALSE))&gt;='7p(1)'!$F$17,"O",""),""),"")</f>
        <v/>
      </c>
      <c r="H585" t="str">
        <f>IFERROR(IF(VLOOKUP(CONCATENATE("http://skinnonews.com"&amp;A585),'기사 리스트'!C:D,2,FALSE)="yes","yes",""),"")</f>
        <v/>
      </c>
      <c r="I585" t="str">
        <f>IFERROR(IF(G585="O",B585/(EOMONTH('7p(1)'!$F$17,0)-(VLOOKUP(CONCATENATE("http://skinnonews.com",A585),'기사 리스트'!C:E,3,FALSE))+1),""),"")</f>
        <v/>
      </c>
      <c r="J585" t="str">
        <f>IFERROR(IF(G585="O",E585/(EOMONTH('7p(1)'!$F$17,0)-(VLOOKUP(CONCATENATE("http://skinnonews.com",A585),'기사 리스트'!C:E,3,FALSE))+1),""),"")</f>
        <v/>
      </c>
      <c r="K585" t="str">
        <f t="shared" si="29"/>
        <v/>
      </c>
      <c r="L585" t="str">
        <f t="shared" si="30"/>
        <v/>
      </c>
      <c r="N585" s="83" t="str">
        <f>IFERROR(VLOOKUP("http://skinnonews.com"&amp;A585,'기사 리스트'!C:E,3,FALSE),"")</f>
        <v/>
      </c>
      <c r="S585" t="str">
        <f>IFERROR(IF(G585="O",(INDEX('기사 리스트'!B:B,MATCH("http://skinnonews.com"&amp;A585,'기사 리스트'!C:C,0))),""),"")</f>
        <v/>
      </c>
    </row>
    <row r="586" spans="1:19">
      <c r="A586" s="18" t="s">
        <v>1726</v>
      </c>
      <c r="B586" s="18">
        <v>2</v>
      </c>
      <c r="C586" s="18">
        <v>1</v>
      </c>
      <c r="D586" s="28">
        <v>7.5</v>
      </c>
      <c r="E586" s="18">
        <v>0</v>
      </c>
      <c r="F586" t="str">
        <f t="shared" si="28"/>
        <v/>
      </c>
      <c r="G586" t="str">
        <f>IF(F586="기사임",IFERROR(IF((VLOOKUP(CONCATENATE("http://skinnonews.com",A586),'기사 리스트'!C:E,3,FALSE))&gt;='7p(1)'!$F$17,"O",""),""),"")</f>
        <v/>
      </c>
      <c r="H586" t="str">
        <f>IFERROR(IF(VLOOKUP(CONCATENATE("http://skinnonews.com"&amp;A586),'기사 리스트'!C:D,2,FALSE)="yes","yes",""),"")</f>
        <v/>
      </c>
      <c r="I586" t="str">
        <f>IFERROR(IF(G586="O",B586/(EOMONTH('7p(1)'!$F$17,0)-(VLOOKUP(CONCATENATE("http://skinnonews.com",A586),'기사 리스트'!C:E,3,FALSE))+1),""),"")</f>
        <v/>
      </c>
      <c r="J586" t="str">
        <f>IFERROR(IF(G586="O",E586/(EOMONTH('7p(1)'!$F$17,0)-(VLOOKUP(CONCATENATE("http://skinnonews.com",A586),'기사 리스트'!C:E,3,FALSE))+1),""),"")</f>
        <v/>
      </c>
      <c r="K586" t="str">
        <f t="shared" si="29"/>
        <v/>
      </c>
      <c r="L586" t="str">
        <f t="shared" si="30"/>
        <v/>
      </c>
      <c r="N586" s="83" t="str">
        <f>IFERROR(VLOOKUP("http://skinnonews.com"&amp;A586,'기사 리스트'!C:E,3,FALSE),"")</f>
        <v/>
      </c>
      <c r="S586" t="str">
        <f>IFERROR(IF(G586="O",(INDEX('기사 리스트'!B:B,MATCH("http://skinnonews.com"&amp;A586,'기사 리스트'!C:C,0))),""),"")</f>
        <v/>
      </c>
    </row>
    <row r="587" spans="1:19">
      <c r="A587" s="18" t="s">
        <v>1727</v>
      </c>
      <c r="B587" s="18">
        <v>2</v>
      </c>
      <c r="C587" s="18">
        <v>2</v>
      </c>
      <c r="D587" s="28">
        <v>16</v>
      </c>
      <c r="E587" s="18">
        <v>0</v>
      </c>
      <c r="F587" t="str">
        <f t="shared" si="28"/>
        <v/>
      </c>
      <c r="G587" t="str">
        <f>IF(F587="기사임",IFERROR(IF((VLOOKUP(CONCATENATE("http://skinnonews.com",A587),'기사 리스트'!C:E,3,FALSE))&gt;='7p(1)'!$F$17,"O",""),""),"")</f>
        <v/>
      </c>
      <c r="H587" t="str">
        <f>IFERROR(IF(VLOOKUP(CONCATENATE("http://skinnonews.com"&amp;A587),'기사 리스트'!C:D,2,FALSE)="yes","yes",""),"")</f>
        <v/>
      </c>
      <c r="I587" t="str">
        <f>IFERROR(IF(G587="O",B587/(EOMONTH('7p(1)'!$F$17,0)-(VLOOKUP(CONCATENATE("http://skinnonews.com",A587),'기사 리스트'!C:E,3,FALSE))+1),""),"")</f>
        <v/>
      </c>
      <c r="J587" t="str">
        <f>IFERROR(IF(G587="O",E587/(EOMONTH('7p(1)'!$F$17,0)-(VLOOKUP(CONCATENATE("http://skinnonews.com",A587),'기사 리스트'!C:E,3,FALSE))+1),""),"")</f>
        <v/>
      </c>
      <c r="K587" t="str">
        <f t="shared" si="29"/>
        <v/>
      </c>
      <c r="L587" t="str">
        <f t="shared" si="30"/>
        <v/>
      </c>
      <c r="N587" s="83" t="str">
        <f>IFERROR(VLOOKUP("http://skinnonews.com"&amp;A587,'기사 리스트'!C:E,3,FALSE),"")</f>
        <v/>
      </c>
      <c r="S587" t="str">
        <f>IFERROR(IF(G587="O",(INDEX('기사 리스트'!B:B,MATCH("http://skinnonews.com"&amp;A587,'기사 리스트'!C:C,0))),""),"")</f>
        <v/>
      </c>
    </row>
    <row r="588" spans="1:19">
      <c r="A588" s="18" t="s">
        <v>1728</v>
      </c>
      <c r="B588" s="18">
        <v>2</v>
      </c>
      <c r="C588" s="18">
        <v>1</v>
      </c>
      <c r="D588" s="28">
        <v>22.5</v>
      </c>
      <c r="E588" s="18">
        <v>0</v>
      </c>
      <c r="F588" t="str">
        <f t="shared" si="28"/>
        <v/>
      </c>
      <c r="G588" t="str">
        <f>IF(F588="기사임",IFERROR(IF((VLOOKUP(CONCATENATE("http://skinnonews.com",A588),'기사 리스트'!C:E,3,FALSE))&gt;='7p(1)'!$F$17,"O",""),""),"")</f>
        <v/>
      </c>
      <c r="H588" t="str">
        <f>IFERROR(IF(VLOOKUP(CONCATENATE("http://skinnonews.com"&amp;A588),'기사 리스트'!C:D,2,FALSE)="yes","yes",""),"")</f>
        <v/>
      </c>
      <c r="I588" t="str">
        <f>IFERROR(IF(G588="O",B588/(EOMONTH('7p(1)'!$F$17,0)-(VLOOKUP(CONCATENATE("http://skinnonews.com",A588),'기사 리스트'!C:E,3,FALSE))+1),""),"")</f>
        <v/>
      </c>
      <c r="J588" t="str">
        <f>IFERROR(IF(G588="O",E588/(EOMONTH('7p(1)'!$F$17,0)-(VLOOKUP(CONCATENATE("http://skinnonews.com",A588),'기사 리스트'!C:E,3,FALSE))+1),""),"")</f>
        <v/>
      </c>
      <c r="K588" t="str">
        <f t="shared" si="29"/>
        <v/>
      </c>
      <c r="L588" t="str">
        <f t="shared" si="30"/>
        <v/>
      </c>
      <c r="N588" s="83" t="str">
        <f>IFERROR(VLOOKUP("http://skinnonews.com"&amp;A588,'기사 리스트'!C:E,3,FALSE),"")</f>
        <v/>
      </c>
      <c r="S588" t="str">
        <f>IFERROR(IF(G588="O",(INDEX('기사 리스트'!B:B,MATCH("http://skinnonews.com"&amp;A588,'기사 리스트'!C:C,0))),""),"")</f>
        <v/>
      </c>
    </row>
    <row r="589" spans="1:19">
      <c r="A589" s="18" t="s">
        <v>1729</v>
      </c>
      <c r="B589" s="18">
        <v>2</v>
      </c>
      <c r="C589" s="18">
        <v>1</v>
      </c>
      <c r="D589" s="28">
        <v>456</v>
      </c>
      <c r="E589" s="18">
        <v>0</v>
      </c>
      <c r="F589" t="str">
        <f t="shared" si="28"/>
        <v/>
      </c>
      <c r="G589" t="str">
        <f>IF(F589="기사임",IFERROR(IF((VLOOKUP(CONCATENATE("http://skinnonews.com",A589),'기사 리스트'!C:E,3,FALSE))&gt;='7p(1)'!$F$17,"O",""),""),"")</f>
        <v/>
      </c>
      <c r="H589" t="str">
        <f>IFERROR(IF(VLOOKUP(CONCATENATE("http://skinnonews.com"&amp;A589),'기사 리스트'!C:D,2,FALSE)="yes","yes",""),"")</f>
        <v/>
      </c>
      <c r="I589" t="str">
        <f>IFERROR(IF(G589="O",B589/(EOMONTH('7p(1)'!$F$17,0)-(VLOOKUP(CONCATENATE("http://skinnonews.com",A589),'기사 리스트'!C:E,3,FALSE))+1),""),"")</f>
        <v/>
      </c>
      <c r="J589" t="str">
        <f>IFERROR(IF(G589="O",E589/(EOMONTH('7p(1)'!$F$17,0)-(VLOOKUP(CONCATENATE("http://skinnonews.com",A589),'기사 리스트'!C:E,3,FALSE))+1),""),"")</f>
        <v/>
      </c>
      <c r="K589" t="str">
        <f t="shared" si="29"/>
        <v/>
      </c>
      <c r="L589" t="str">
        <f t="shared" si="30"/>
        <v/>
      </c>
      <c r="N589" s="83" t="str">
        <f>IFERROR(VLOOKUP("http://skinnonews.com"&amp;A589,'기사 리스트'!C:E,3,FALSE),"")</f>
        <v/>
      </c>
      <c r="S589" t="str">
        <f>IFERROR(IF(G589="O",(INDEX('기사 리스트'!B:B,MATCH("http://skinnonews.com"&amp;A589,'기사 리스트'!C:C,0))),""),"")</f>
        <v/>
      </c>
    </row>
    <row r="590" spans="1:19">
      <c r="A590" s="18" t="s">
        <v>1730</v>
      </c>
      <c r="B590" s="18">
        <v>2</v>
      </c>
      <c r="C590" s="18">
        <v>1</v>
      </c>
      <c r="D590" s="28">
        <v>10</v>
      </c>
      <c r="E590" s="18">
        <v>0</v>
      </c>
      <c r="F590" t="str">
        <f t="shared" si="28"/>
        <v/>
      </c>
      <c r="G590" t="str">
        <f>IF(F590="기사임",IFERROR(IF((VLOOKUP(CONCATENATE("http://skinnonews.com",A590),'기사 리스트'!C:E,3,FALSE))&gt;='7p(1)'!$F$17,"O",""),""),"")</f>
        <v/>
      </c>
      <c r="H590" t="str">
        <f>IFERROR(IF(VLOOKUP(CONCATENATE("http://skinnonews.com"&amp;A590),'기사 리스트'!C:D,2,FALSE)="yes","yes",""),"")</f>
        <v/>
      </c>
      <c r="I590" t="str">
        <f>IFERROR(IF(G590="O",B590/(EOMONTH('7p(1)'!$F$17,0)-(VLOOKUP(CONCATENATE("http://skinnonews.com",A590),'기사 리스트'!C:E,3,FALSE))+1),""),"")</f>
        <v/>
      </c>
      <c r="J590" t="str">
        <f>IFERROR(IF(G590="O",E590/(EOMONTH('7p(1)'!$F$17,0)-(VLOOKUP(CONCATENATE("http://skinnonews.com",A590),'기사 리스트'!C:E,3,FALSE))+1),""),"")</f>
        <v/>
      </c>
      <c r="K590" t="str">
        <f t="shared" si="29"/>
        <v/>
      </c>
      <c r="L590" t="str">
        <f t="shared" si="30"/>
        <v/>
      </c>
      <c r="N590" s="83" t="str">
        <f>IFERROR(VLOOKUP("http://skinnonews.com"&amp;A590,'기사 리스트'!C:E,3,FALSE),"")</f>
        <v/>
      </c>
      <c r="S590" t="str">
        <f>IFERROR(IF(G590="O",(INDEX('기사 리스트'!B:B,MATCH("http://skinnonews.com"&amp;A590,'기사 리스트'!C:C,0))),""),"")</f>
        <v/>
      </c>
    </row>
    <row r="591" spans="1:19">
      <c r="A591" s="18" t="s">
        <v>1731</v>
      </c>
      <c r="B591" s="18">
        <v>2</v>
      </c>
      <c r="C591" s="18">
        <v>1</v>
      </c>
      <c r="D591" s="28">
        <v>21</v>
      </c>
      <c r="E591" s="18">
        <v>0</v>
      </c>
      <c r="F591" t="str">
        <f t="shared" si="28"/>
        <v/>
      </c>
      <c r="G591" t="str">
        <f>IF(F591="기사임",IFERROR(IF((VLOOKUP(CONCATENATE("http://skinnonews.com",A591),'기사 리스트'!C:E,3,FALSE))&gt;='7p(1)'!$F$17,"O",""),""),"")</f>
        <v/>
      </c>
      <c r="H591" t="str">
        <f>IFERROR(IF(VLOOKUP(CONCATENATE("http://skinnonews.com"&amp;A591),'기사 리스트'!C:D,2,FALSE)="yes","yes",""),"")</f>
        <v/>
      </c>
      <c r="I591" t="str">
        <f>IFERROR(IF(G591="O",B591/(EOMONTH('7p(1)'!$F$17,0)-(VLOOKUP(CONCATENATE("http://skinnonews.com",A591),'기사 리스트'!C:E,3,FALSE))+1),""),"")</f>
        <v/>
      </c>
      <c r="J591" t="str">
        <f>IFERROR(IF(G591="O",E591/(EOMONTH('7p(1)'!$F$17,0)-(VLOOKUP(CONCATENATE("http://skinnonews.com",A591),'기사 리스트'!C:E,3,FALSE))+1),""),"")</f>
        <v/>
      </c>
      <c r="K591" t="str">
        <f t="shared" si="29"/>
        <v/>
      </c>
      <c r="L591" t="str">
        <f t="shared" si="30"/>
        <v/>
      </c>
      <c r="N591" s="83" t="str">
        <f>IFERROR(VLOOKUP("http://skinnonews.com"&amp;A591,'기사 리스트'!C:E,3,FALSE),"")</f>
        <v/>
      </c>
      <c r="S591" t="str">
        <f>IFERROR(IF(G591="O",(INDEX('기사 리스트'!B:B,MATCH("http://skinnonews.com"&amp;A591,'기사 리스트'!C:C,0))),""),"")</f>
        <v/>
      </c>
    </row>
    <row r="592" spans="1:19">
      <c r="A592" s="18" t="s">
        <v>1264</v>
      </c>
      <c r="B592" s="18">
        <v>2</v>
      </c>
      <c r="C592" s="18">
        <v>1</v>
      </c>
      <c r="D592" s="28">
        <v>26.5</v>
      </c>
      <c r="E592" s="18">
        <v>0</v>
      </c>
      <c r="F592" t="str">
        <f t="shared" si="28"/>
        <v/>
      </c>
      <c r="G592" t="str">
        <f>IF(F592="기사임",IFERROR(IF((VLOOKUP(CONCATENATE("http://skinnonews.com",A592),'기사 리스트'!C:E,3,FALSE))&gt;='7p(1)'!$F$17,"O",""),""),"")</f>
        <v/>
      </c>
      <c r="H592" t="str">
        <f>IFERROR(IF(VLOOKUP(CONCATENATE("http://skinnonews.com"&amp;A592),'기사 리스트'!C:D,2,FALSE)="yes","yes",""),"")</f>
        <v/>
      </c>
      <c r="I592" t="str">
        <f>IFERROR(IF(G592="O",B592/(EOMONTH('7p(1)'!$F$17,0)-(VLOOKUP(CONCATENATE("http://skinnonews.com",A592),'기사 리스트'!C:E,3,FALSE))+1),""),"")</f>
        <v/>
      </c>
      <c r="J592" t="str">
        <f>IFERROR(IF(G592="O",E592/(EOMONTH('7p(1)'!$F$17,0)-(VLOOKUP(CONCATENATE("http://skinnonews.com",A592),'기사 리스트'!C:E,3,FALSE))+1),""),"")</f>
        <v/>
      </c>
      <c r="K592" t="str">
        <f t="shared" si="29"/>
        <v/>
      </c>
      <c r="L592" t="str">
        <f t="shared" si="30"/>
        <v/>
      </c>
      <c r="N592" s="83" t="str">
        <f>IFERROR(VLOOKUP("http://skinnonews.com"&amp;A592,'기사 리스트'!C:E,3,FALSE),"")</f>
        <v/>
      </c>
      <c r="S592" t="str">
        <f>IFERROR(IF(G592="O",(INDEX('기사 리스트'!B:B,MATCH("http://skinnonews.com"&amp;A592,'기사 리스트'!C:C,0))),""),"")</f>
        <v/>
      </c>
    </row>
    <row r="593" spans="1:19">
      <c r="A593" s="18" t="s">
        <v>1732</v>
      </c>
      <c r="B593" s="18">
        <v>2</v>
      </c>
      <c r="C593" s="18">
        <v>1</v>
      </c>
      <c r="D593" s="28">
        <v>22.5</v>
      </c>
      <c r="E593" s="18">
        <v>0</v>
      </c>
      <c r="F593" t="str">
        <f t="shared" si="28"/>
        <v/>
      </c>
      <c r="G593" t="str">
        <f>IF(F593="기사임",IFERROR(IF((VLOOKUP(CONCATENATE("http://skinnonews.com",A593),'기사 리스트'!C:E,3,FALSE))&gt;='7p(1)'!$F$17,"O",""),""),"")</f>
        <v/>
      </c>
      <c r="H593" t="str">
        <f>IFERROR(IF(VLOOKUP(CONCATENATE("http://skinnonews.com"&amp;A593),'기사 리스트'!C:D,2,FALSE)="yes","yes",""),"")</f>
        <v/>
      </c>
      <c r="I593" t="str">
        <f>IFERROR(IF(G593="O",B593/(EOMONTH('7p(1)'!$F$17,0)-(VLOOKUP(CONCATENATE("http://skinnonews.com",A593),'기사 리스트'!C:E,3,FALSE))+1),""),"")</f>
        <v/>
      </c>
      <c r="J593" t="str">
        <f>IFERROR(IF(G593="O",E593/(EOMONTH('7p(1)'!$F$17,0)-(VLOOKUP(CONCATENATE("http://skinnonews.com",A593),'기사 리스트'!C:E,3,FALSE))+1),""),"")</f>
        <v/>
      </c>
      <c r="K593" t="str">
        <f t="shared" si="29"/>
        <v/>
      </c>
      <c r="L593" t="str">
        <f t="shared" si="30"/>
        <v/>
      </c>
      <c r="N593" s="83" t="str">
        <f>IFERROR(VLOOKUP("http://skinnonews.com"&amp;A593,'기사 리스트'!C:E,3,FALSE),"")</f>
        <v/>
      </c>
      <c r="S593" t="str">
        <f>IFERROR(IF(G593="O",(INDEX('기사 리스트'!B:B,MATCH("http://skinnonews.com"&amp;A593,'기사 리스트'!C:C,0))),""),"")</f>
        <v/>
      </c>
    </row>
    <row r="594" spans="1:19">
      <c r="A594" s="18" t="s">
        <v>1733</v>
      </c>
      <c r="B594" s="18">
        <v>2</v>
      </c>
      <c r="C594" s="18">
        <v>2</v>
      </c>
      <c r="D594" s="28">
        <v>17</v>
      </c>
      <c r="E594" s="18">
        <v>1</v>
      </c>
      <c r="F594" t="str">
        <f t="shared" si="28"/>
        <v/>
      </c>
      <c r="G594" t="str">
        <f>IF(F594="기사임",IFERROR(IF((VLOOKUP(CONCATENATE("http://skinnonews.com",A594),'기사 리스트'!C:E,3,FALSE))&gt;='7p(1)'!$F$17,"O",""),""),"")</f>
        <v/>
      </c>
      <c r="H594" t="str">
        <f>IFERROR(IF(VLOOKUP(CONCATENATE("http://skinnonews.com"&amp;A594),'기사 리스트'!C:D,2,FALSE)="yes","yes",""),"")</f>
        <v/>
      </c>
      <c r="I594" t="str">
        <f>IFERROR(IF(G594="O",B594/(EOMONTH('7p(1)'!$F$17,0)-(VLOOKUP(CONCATENATE("http://skinnonews.com",A594),'기사 리스트'!C:E,3,FALSE))+1),""),"")</f>
        <v/>
      </c>
      <c r="J594" t="str">
        <f>IFERROR(IF(G594="O",E594/(EOMONTH('7p(1)'!$F$17,0)-(VLOOKUP(CONCATENATE("http://skinnonews.com",A594),'기사 리스트'!C:E,3,FALSE))+1),""),"")</f>
        <v/>
      </c>
      <c r="K594" t="str">
        <f t="shared" si="29"/>
        <v/>
      </c>
      <c r="L594" t="str">
        <f t="shared" si="30"/>
        <v/>
      </c>
      <c r="N594" s="83" t="str">
        <f>IFERROR(VLOOKUP("http://skinnonews.com"&amp;A594,'기사 리스트'!C:E,3,FALSE),"")</f>
        <v/>
      </c>
      <c r="S594" t="str">
        <f>IFERROR(IF(G594="O",(INDEX('기사 리스트'!B:B,MATCH("http://skinnonews.com"&amp;A594,'기사 리스트'!C:C,0))),""),"")</f>
        <v/>
      </c>
    </row>
    <row r="595" spans="1:19">
      <c r="A595" s="18" t="s">
        <v>1734</v>
      </c>
      <c r="B595" s="18">
        <v>2</v>
      </c>
      <c r="C595" s="18">
        <v>1</v>
      </c>
      <c r="D595" s="28">
        <v>9</v>
      </c>
      <c r="E595" s="18">
        <v>0</v>
      </c>
      <c r="F595" t="str">
        <f t="shared" si="28"/>
        <v/>
      </c>
      <c r="G595" t="str">
        <f>IF(F595="기사임",IFERROR(IF((VLOOKUP(CONCATENATE("http://skinnonews.com",A595),'기사 리스트'!C:E,3,FALSE))&gt;='7p(1)'!$F$17,"O",""),""),"")</f>
        <v/>
      </c>
      <c r="H595" t="str">
        <f>IFERROR(IF(VLOOKUP(CONCATENATE("http://skinnonews.com"&amp;A595),'기사 리스트'!C:D,2,FALSE)="yes","yes",""),"")</f>
        <v/>
      </c>
      <c r="I595" t="str">
        <f>IFERROR(IF(G595="O",B595/(EOMONTH('7p(1)'!$F$17,0)-(VLOOKUP(CONCATENATE("http://skinnonews.com",A595),'기사 리스트'!C:E,3,FALSE))+1),""),"")</f>
        <v/>
      </c>
      <c r="J595" t="str">
        <f>IFERROR(IF(G595="O",E595/(EOMONTH('7p(1)'!$F$17,0)-(VLOOKUP(CONCATENATE("http://skinnonews.com",A595),'기사 리스트'!C:E,3,FALSE))+1),""),"")</f>
        <v/>
      </c>
      <c r="K595" t="str">
        <f t="shared" si="29"/>
        <v/>
      </c>
      <c r="L595" t="str">
        <f t="shared" si="30"/>
        <v/>
      </c>
      <c r="N595" s="83" t="str">
        <f>IFERROR(VLOOKUP("http://skinnonews.com"&amp;A595,'기사 리스트'!C:E,3,FALSE),"")</f>
        <v/>
      </c>
      <c r="S595" t="str">
        <f>IFERROR(IF(G595="O",(INDEX('기사 리스트'!B:B,MATCH("http://skinnonews.com"&amp;A595,'기사 리스트'!C:C,0))),""),"")</f>
        <v/>
      </c>
    </row>
    <row r="596" spans="1:19">
      <c r="A596" s="18" t="s">
        <v>1735</v>
      </c>
      <c r="B596" s="18">
        <v>2</v>
      </c>
      <c r="C596" s="18">
        <v>1</v>
      </c>
      <c r="D596" s="28">
        <v>43.5</v>
      </c>
      <c r="E596" s="18">
        <v>1</v>
      </c>
      <c r="F596" t="str">
        <f t="shared" si="28"/>
        <v/>
      </c>
      <c r="G596" t="str">
        <f>IF(F596="기사임",IFERROR(IF((VLOOKUP(CONCATENATE("http://skinnonews.com",A596),'기사 리스트'!C:E,3,FALSE))&gt;='7p(1)'!$F$17,"O",""),""),"")</f>
        <v/>
      </c>
      <c r="H596" t="str">
        <f>IFERROR(IF(VLOOKUP(CONCATENATE("http://skinnonews.com"&amp;A596),'기사 리스트'!C:D,2,FALSE)="yes","yes",""),"")</f>
        <v/>
      </c>
      <c r="I596" t="str">
        <f>IFERROR(IF(G596="O",B596/(EOMONTH('7p(1)'!$F$17,0)-(VLOOKUP(CONCATENATE("http://skinnonews.com",A596),'기사 리스트'!C:E,3,FALSE))+1),""),"")</f>
        <v/>
      </c>
      <c r="J596" t="str">
        <f>IFERROR(IF(G596="O",E596/(EOMONTH('7p(1)'!$F$17,0)-(VLOOKUP(CONCATENATE("http://skinnonews.com",A596),'기사 리스트'!C:E,3,FALSE))+1),""),"")</f>
        <v/>
      </c>
      <c r="K596" t="str">
        <f t="shared" si="29"/>
        <v/>
      </c>
      <c r="L596" t="str">
        <f t="shared" si="30"/>
        <v/>
      </c>
      <c r="N596" s="83" t="str">
        <f>IFERROR(VLOOKUP("http://skinnonews.com"&amp;A596,'기사 리스트'!C:E,3,FALSE),"")</f>
        <v/>
      </c>
      <c r="S596" t="str">
        <f>IFERROR(IF(G596="O",(INDEX('기사 리스트'!B:B,MATCH("http://skinnonews.com"&amp;A596,'기사 리스트'!C:C,0))),""),"")</f>
        <v/>
      </c>
    </row>
    <row r="597" spans="1:19">
      <c r="A597" s="18" t="s">
        <v>1736</v>
      </c>
      <c r="B597" s="18">
        <v>2</v>
      </c>
      <c r="C597" s="18">
        <v>1</v>
      </c>
      <c r="D597" s="28">
        <v>10</v>
      </c>
      <c r="E597" s="18">
        <v>0</v>
      </c>
      <c r="F597" t="str">
        <f t="shared" si="28"/>
        <v/>
      </c>
      <c r="G597" t="str">
        <f>IF(F597="기사임",IFERROR(IF((VLOOKUP(CONCATENATE("http://skinnonews.com",A597),'기사 리스트'!C:E,3,FALSE))&gt;='7p(1)'!$F$17,"O",""),""),"")</f>
        <v/>
      </c>
      <c r="H597" t="str">
        <f>IFERROR(IF(VLOOKUP(CONCATENATE("http://skinnonews.com"&amp;A597),'기사 리스트'!C:D,2,FALSE)="yes","yes",""),"")</f>
        <v/>
      </c>
      <c r="I597" t="str">
        <f>IFERROR(IF(G597="O",B597/(EOMONTH('7p(1)'!$F$17,0)-(VLOOKUP(CONCATENATE("http://skinnonews.com",A597),'기사 리스트'!C:E,3,FALSE))+1),""),"")</f>
        <v/>
      </c>
      <c r="J597" t="str">
        <f>IFERROR(IF(G597="O",E597/(EOMONTH('7p(1)'!$F$17,0)-(VLOOKUP(CONCATENATE("http://skinnonews.com",A597),'기사 리스트'!C:E,3,FALSE))+1),""),"")</f>
        <v/>
      </c>
      <c r="K597" t="str">
        <f t="shared" si="29"/>
        <v/>
      </c>
      <c r="L597" t="str">
        <f t="shared" si="30"/>
        <v/>
      </c>
      <c r="N597" s="83" t="str">
        <f>IFERROR(VLOOKUP("http://skinnonews.com"&amp;A597,'기사 리스트'!C:E,3,FALSE),"")</f>
        <v/>
      </c>
      <c r="S597" t="str">
        <f>IFERROR(IF(G597="O",(INDEX('기사 리스트'!B:B,MATCH("http://skinnonews.com"&amp;A597,'기사 리스트'!C:C,0))),""),"")</f>
        <v/>
      </c>
    </row>
    <row r="598" spans="1:19">
      <c r="A598" s="18" t="s">
        <v>1737</v>
      </c>
      <c r="B598" s="18">
        <v>2</v>
      </c>
      <c r="C598" s="18">
        <v>1</v>
      </c>
      <c r="D598" s="28">
        <v>106</v>
      </c>
      <c r="E598" s="18">
        <v>0</v>
      </c>
      <c r="F598" t="str">
        <f t="shared" si="28"/>
        <v/>
      </c>
      <c r="G598" t="str">
        <f>IF(F598="기사임",IFERROR(IF((VLOOKUP(CONCATENATE("http://skinnonews.com",A598),'기사 리스트'!C:E,3,FALSE))&gt;='7p(1)'!$F$17,"O",""),""),"")</f>
        <v/>
      </c>
      <c r="H598" t="str">
        <f>IFERROR(IF(VLOOKUP(CONCATENATE("http://skinnonews.com"&amp;A598),'기사 리스트'!C:D,2,FALSE)="yes","yes",""),"")</f>
        <v/>
      </c>
      <c r="I598" t="str">
        <f>IFERROR(IF(G598="O",B598/(EOMONTH('7p(1)'!$F$17,0)-(VLOOKUP(CONCATENATE("http://skinnonews.com",A598),'기사 리스트'!C:E,3,FALSE))+1),""),"")</f>
        <v/>
      </c>
      <c r="J598" t="str">
        <f>IFERROR(IF(G598="O",E598/(EOMONTH('7p(1)'!$F$17,0)-(VLOOKUP(CONCATENATE("http://skinnonews.com",A598),'기사 리스트'!C:E,3,FALSE))+1),""),"")</f>
        <v/>
      </c>
      <c r="K598" t="str">
        <f t="shared" si="29"/>
        <v/>
      </c>
      <c r="L598" t="str">
        <f t="shared" si="30"/>
        <v/>
      </c>
      <c r="N598" s="83" t="str">
        <f>IFERROR(VLOOKUP("http://skinnonews.com"&amp;A598,'기사 리스트'!C:E,3,FALSE),"")</f>
        <v/>
      </c>
      <c r="S598" t="str">
        <f>IFERROR(IF(G598="O",(INDEX('기사 리스트'!B:B,MATCH("http://skinnonews.com"&amp;A598,'기사 리스트'!C:C,0))),""),"")</f>
        <v/>
      </c>
    </row>
    <row r="599" spans="1:19">
      <c r="A599" s="18" t="s">
        <v>1738</v>
      </c>
      <c r="B599" s="18">
        <v>2</v>
      </c>
      <c r="C599" s="18">
        <v>2</v>
      </c>
      <c r="D599" s="28">
        <v>133</v>
      </c>
      <c r="E599" s="18">
        <v>0</v>
      </c>
      <c r="F599" t="str">
        <f t="shared" si="28"/>
        <v/>
      </c>
      <c r="G599" t="str">
        <f>IF(F599="기사임",IFERROR(IF((VLOOKUP(CONCATENATE("http://skinnonews.com",A599),'기사 리스트'!C:E,3,FALSE))&gt;='7p(1)'!$F$17,"O",""),""),"")</f>
        <v/>
      </c>
      <c r="H599" t="str">
        <f>IFERROR(IF(VLOOKUP(CONCATENATE("http://skinnonews.com"&amp;A599),'기사 리스트'!C:D,2,FALSE)="yes","yes",""),"")</f>
        <v/>
      </c>
      <c r="I599" t="str">
        <f>IFERROR(IF(G599="O",B599/(EOMONTH('7p(1)'!$F$17,0)-(VLOOKUP(CONCATENATE("http://skinnonews.com",A599),'기사 리스트'!C:E,3,FALSE))+1),""),"")</f>
        <v/>
      </c>
      <c r="J599" t="str">
        <f>IFERROR(IF(G599="O",E599/(EOMONTH('7p(1)'!$F$17,0)-(VLOOKUP(CONCATENATE("http://skinnonews.com",A599),'기사 리스트'!C:E,3,FALSE))+1),""),"")</f>
        <v/>
      </c>
      <c r="K599" t="str">
        <f t="shared" si="29"/>
        <v/>
      </c>
      <c r="L599" t="str">
        <f t="shared" si="30"/>
        <v/>
      </c>
      <c r="N599" s="83" t="str">
        <f>IFERROR(VLOOKUP("http://skinnonews.com"&amp;A599,'기사 리스트'!C:E,3,FALSE),"")</f>
        <v/>
      </c>
      <c r="S599" t="str">
        <f>IFERROR(IF(G599="O",(INDEX('기사 리스트'!B:B,MATCH("http://skinnonews.com"&amp;A599,'기사 리스트'!C:C,0))),""),"")</f>
        <v/>
      </c>
    </row>
    <row r="600" spans="1:19">
      <c r="A600" s="18" t="s">
        <v>1739</v>
      </c>
      <c r="B600" s="18">
        <v>2</v>
      </c>
      <c r="C600" s="18">
        <v>1</v>
      </c>
      <c r="D600" s="28">
        <v>6</v>
      </c>
      <c r="E600" s="18">
        <v>0</v>
      </c>
      <c r="F600" t="str">
        <f t="shared" si="28"/>
        <v/>
      </c>
      <c r="G600" t="str">
        <f>IF(F600="기사임",IFERROR(IF((VLOOKUP(CONCATENATE("http://skinnonews.com",A600),'기사 리스트'!C:E,3,FALSE))&gt;='7p(1)'!$F$17,"O",""),""),"")</f>
        <v/>
      </c>
      <c r="H600" t="str">
        <f>IFERROR(IF(VLOOKUP(CONCATENATE("http://skinnonews.com"&amp;A600),'기사 리스트'!C:D,2,FALSE)="yes","yes",""),"")</f>
        <v/>
      </c>
      <c r="I600" t="str">
        <f>IFERROR(IF(G600="O",B600/(EOMONTH('7p(1)'!$F$17,0)-(VLOOKUP(CONCATENATE("http://skinnonews.com",A600),'기사 리스트'!C:E,3,FALSE))+1),""),"")</f>
        <v/>
      </c>
      <c r="J600" t="str">
        <f>IFERROR(IF(G600="O",E600/(EOMONTH('7p(1)'!$F$17,0)-(VLOOKUP(CONCATENATE("http://skinnonews.com",A600),'기사 리스트'!C:E,3,FALSE))+1),""),"")</f>
        <v/>
      </c>
      <c r="K600" t="str">
        <f t="shared" si="29"/>
        <v/>
      </c>
      <c r="L600" t="str">
        <f t="shared" si="30"/>
        <v/>
      </c>
      <c r="N600" s="83" t="str">
        <f>IFERROR(VLOOKUP("http://skinnonews.com"&amp;A600,'기사 리스트'!C:E,3,FALSE),"")</f>
        <v/>
      </c>
      <c r="S600" t="str">
        <f>IFERROR(IF(G600="O",(INDEX('기사 리스트'!B:B,MATCH("http://skinnonews.com"&amp;A600,'기사 리스트'!C:C,0))),""),"")</f>
        <v/>
      </c>
    </row>
    <row r="601" spans="1:19">
      <c r="A601" s="18" t="s">
        <v>1478</v>
      </c>
      <c r="B601" s="18">
        <v>2</v>
      </c>
      <c r="C601" s="18">
        <v>2</v>
      </c>
      <c r="D601" s="28">
        <v>8.5</v>
      </c>
      <c r="E601" s="18">
        <v>0</v>
      </c>
      <c r="F601" t="str">
        <f t="shared" si="28"/>
        <v/>
      </c>
      <c r="G601" t="str">
        <f>IF(F601="기사임",IFERROR(IF((VLOOKUP(CONCATENATE("http://skinnonews.com",A601),'기사 리스트'!C:E,3,FALSE))&gt;='7p(1)'!$F$17,"O",""),""),"")</f>
        <v/>
      </c>
      <c r="H601" t="str">
        <f>IFERROR(IF(VLOOKUP(CONCATENATE("http://skinnonews.com"&amp;A601),'기사 리스트'!C:D,2,FALSE)="yes","yes",""),"")</f>
        <v/>
      </c>
      <c r="I601" t="str">
        <f>IFERROR(IF(G601="O",B601/(EOMONTH('7p(1)'!$F$17,0)-(VLOOKUP(CONCATENATE("http://skinnonews.com",A601),'기사 리스트'!C:E,3,FALSE))+1),""),"")</f>
        <v/>
      </c>
      <c r="J601" t="str">
        <f>IFERROR(IF(G601="O",E601/(EOMONTH('7p(1)'!$F$17,0)-(VLOOKUP(CONCATENATE("http://skinnonews.com",A601),'기사 리스트'!C:E,3,FALSE))+1),""),"")</f>
        <v/>
      </c>
      <c r="K601" t="str">
        <f t="shared" si="29"/>
        <v/>
      </c>
      <c r="L601" t="str">
        <f t="shared" si="30"/>
        <v/>
      </c>
      <c r="N601" s="83" t="str">
        <f>IFERROR(VLOOKUP("http://skinnonews.com"&amp;A601,'기사 리스트'!C:E,3,FALSE),"")</f>
        <v/>
      </c>
      <c r="S601" t="str">
        <f>IFERROR(IF(G601="O",(INDEX('기사 리스트'!B:B,MATCH("http://skinnonews.com"&amp;A601,'기사 리스트'!C:C,0))),""),"")</f>
        <v/>
      </c>
    </row>
    <row r="602" spans="1:19">
      <c r="A602" s="18" t="s">
        <v>1740</v>
      </c>
      <c r="B602" s="18">
        <v>2</v>
      </c>
      <c r="C602" s="18">
        <v>2</v>
      </c>
      <c r="D602" s="28">
        <v>15</v>
      </c>
      <c r="E602" s="18">
        <v>0</v>
      </c>
      <c r="F602" t="str">
        <f t="shared" si="28"/>
        <v/>
      </c>
      <c r="G602" t="str">
        <f>IF(F602="기사임",IFERROR(IF((VLOOKUP(CONCATENATE("http://skinnonews.com",A602),'기사 리스트'!C:E,3,FALSE))&gt;='7p(1)'!$F$17,"O",""),""),"")</f>
        <v/>
      </c>
      <c r="H602" t="str">
        <f>IFERROR(IF(VLOOKUP(CONCATENATE("http://skinnonews.com"&amp;A602),'기사 리스트'!C:D,2,FALSE)="yes","yes",""),"")</f>
        <v/>
      </c>
      <c r="I602" t="str">
        <f>IFERROR(IF(G602="O",B602/(EOMONTH('7p(1)'!$F$17,0)-(VLOOKUP(CONCATENATE("http://skinnonews.com",A602),'기사 리스트'!C:E,3,FALSE))+1),""),"")</f>
        <v/>
      </c>
      <c r="J602" t="str">
        <f>IFERROR(IF(G602="O",E602/(EOMONTH('7p(1)'!$F$17,0)-(VLOOKUP(CONCATENATE("http://skinnonews.com",A602),'기사 리스트'!C:E,3,FALSE))+1),""),"")</f>
        <v/>
      </c>
      <c r="K602" t="str">
        <f t="shared" si="29"/>
        <v/>
      </c>
      <c r="L602" t="str">
        <f t="shared" si="30"/>
        <v/>
      </c>
      <c r="N602" s="83" t="str">
        <f>IFERROR(VLOOKUP("http://skinnonews.com"&amp;A602,'기사 리스트'!C:E,3,FALSE),"")</f>
        <v/>
      </c>
      <c r="S602" t="str">
        <f>IFERROR(IF(G602="O",(INDEX('기사 리스트'!B:B,MATCH("http://skinnonews.com"&amp;A602,'기사 리스트'!C:C,0))),""),"")</f>
        <v/>
      </c>
    </row>
    <row r="603" spans="1:19">
      <c r="A603" s="18" t="s">
        <v>1741</v>
      </c>
      <c r="B603" s="18">
        <v>2</v>
      </c>
      <c r="C603" s="18">
        <v>1</v>
      </c>
      <c r="D603" s="28">
        <v>81</v>
      </c>
      <c r="E603" s="18">
        <v>0</v>
      </c>
      <c r="F603" t="str">
        <f t="shared" si="28"/>
        <v/>
      </c>
      <c r="G603" t="str">
        <f>IF(F603="기사임",IFERROR(IF((VLOOKUP(CONCATENATE("http://skinnonews.com",A603),'기사 리스트'!C:E,3,FALSE))&gt;='7p(1)'!$F$17,"O",""),""),"")</f>
        <v/>
      </c>
      <c r="H603" t="str">
        <f>IFERROR(IF(VLOOKUP(CONCATENATE("http://skinnonews.com"&amp;A603),'기사 리스트'!C:D,2,FALSE)="yes","yes",""),"")</f>
        <v/>
      </c>
      <c r="I603" t="str">
        <f>IFERROR(IF(G603="O",B603/(EOMONTH('7p(1)'!$F$17,0)-(VLOOKUP(CONCATENATE("http://skinnonews.com",A603),'기사 리스트'!C:E,3,FALSE))+1),""),"")</f>
        <v/>
      </c>
      <c r="J603" t="str">
        <f>IFERROR(IF(G603="O",E603/(EOMONTH('7p(1)'!$F$17,0)-(VLOOKUP(CONCATENATE("http://skinnonews.com",A603),'기사 리스트'!C:E,3,FALSE))+1),""),"")</f>
        <v/>
      </c>
      <c r="K603" t="str">
        <f t="shared" si="29"/>
        <v/>
      </c>
      <c r="L603" t="str">
        <f t="shared" si="30"/>
        <v/>
      </c>
      <c r="N603" s="83" t="str">
        <f>IFERROR(VLOOKUP("http://skinnonews.com"&amp;A603,'기사 리스트'!C:E,3,FALSE),"")</f>
        <v/>
      </c>
      <c r="S603" t="str">
        <f>IFERROR(IF(G603="O",(INDEX('기사 리스트'!B:B,MATCH("http://skinnonews.com"&amp;A603,'기사 리스트'!C:C,0))),""),"")</f>
        <v/>
      </c>
    </row>
    <row r="604" spans="1:19">
      <c r="A604" s="18" t="s">
        <v>1742</v>
      </c>
      <c r="B604" s="18">
        <v>2</v>
      </c>
      <c r="C604" s="18">
        <v>1</v>
      </c>
      <c r="D604" s="28">
        <v>226</v>
      </c>
      <c r="E604" s="18">
        <v>0</v>
      </c>
      <c r="F604" t="str">
        <f t="shared" si="28"/>
        <v/>
      </c>
      <c r="G604" t="str">
        <f>IF(F604="기사임",IFERROR(IF((VLOOKUP(CONCATENATE("http://skinnonews.com",A604),'기사 리스트'!C:E,3,FALSE))&gt;='7p(1)'!$F$17,"O",""),""),"")</f>
        <v/>
      </c>
      <c r="H604" t="str">
        <f>IFERROR(IF(VLOOKUP(CONCATENATE("http://skinnonews.com"&amp;A604),'기사 리스트'!C:D,2,FALSE)="yes","yes",""),"")</f>
        <v/>
      </c>
      <c r="I604" t="str">
        <f>IFERROR(IF(G604="O",B604/(EOMONTH('7p(1)'!$F$17,0)-(VLOOKUP(CONCATENATE("http://skinnonews.com",A604),'기사 리스트'!C:E,3,FALSE))+1),""),"")</f>
        <v/>
      </c>
      <c r="J604" t="str">
        <f>IFERROR(IF(G604="O",E604/(EOMONTH('7p(1)'!$F$17,0)-(VLOOKUP(CONCATENATE("http://skinnonews.com",A604),'기사 리스트'!C:E,3,FALSE))+1),""),"")</f>
        <v/>
      </c>
      <c r="K604" t="str">
        <f t="shared" si="29"/>
        <v/>
      </c>
      <c r="L604" t="str">
        <f t="shared" si="30"/>
        <v/>
      </c>
      <c r="N604" s="83" t="str">
        <f>IFERROR(VLOOKUP("http://skinnonews.com"&amp;A604,'기사 리스트'!C:E,3,FALSE),"")</f>
        <v/>
      </c>
      <c r="S604" t="str">
        <f>IFERROR(IF(G604="O",(INDEX('기사 리스트'!B:B,MATCH("http://skinnonews.com"&amp;A604,'기사 리스트'!C:C,0))),""),"")</f>
        <v/>
      </c>
    </row>
    <row r="605" spans="1:19">
      <c r="A605" s="18" t="s">
        <v>1743</v>
      </c>
      <c r="B605" s="18">
        <v>2</v>
      </c>
      <c r="C605" s="18">
        <v>1</v>
      </c>
      <c r="D605" s="28">
        <v>19</v>
      </c>
      <c r="E605" s="18">
        <v>0</v>
      </c>
      <c r="F605" t="str">
        <f t="shared" si="28"/>
        <v/>
      </c>
      <c r="G605" t="str">
        <f>IF(F605="기사임",IFERROR(IF((VLOOKUP(CONCATENATE("http://skinnonews.com",A605),'기사 리스트'!C:E,3,FALSE))&gt;='7p(1)'!$F$17,"O",""),""),"")</f>
        <v/>
      </c>
      <c r="H605" t="str">
        <f>IFERROR(IF(VLOOKUP(CONCATENATE("http://skinnonews.com"&amp;A605),'기사 리스트'!C:D,2,FALSE)="yes","yes",""),"")</f>
        <v/>
      </c>
      <c r="I605" t="str">
        <f>IFERROR(IF(G605="O",B605/(EOMONTH('7p(1)'!$F$17,0)-(VLOOKUP(CONCATENATE("http://skinnonews.com",A605),'기사 리스트'!C:E,3,FALSE))+1),""),"")</f>
        <v/>
      </c>
      <c r="J605" t="str">
        <f>IFERROR(IF(G605="O",E605/(EOMONTH('7p(1)'!$F$17,0)-(VLOOKUP(CONCATENATE("http://skinnonews.com",A605),'기사 리스트'!C:E,3,FALSE))+1),""),"")</f>
        <v/>
      </c>
      <c r="K605" t="str">
        <f t="shared" si="29"/>
        <v/>
      </c>
      <c r="L605" t="str">
        <f t="shared" si="30"/>
        <v/>
      </c>
      <c r="N605" s="83" t="str">
        <f>IFERROR(VLOOKUP("http://skinnonews.com"&amp;A605,'기사 리스트'!C:E,3,FALSE),"")</f>
        <v/>
      </c>
      <c r="S605" t="str">
        <f>IFERROR(IF(G605="O",(INDEX('기사 리스트'!B:B,MATCH("http://skinnonews.com"&amp;A605,'기사 리스트'!C:C,0))),""),"")</f>
        <v/>
      </c>
    </row>
    <row r="606" spans="1:19">
      <c r="A606" s="18" t="s">
        <v>1744</v>
      </c>
      <c r="B606" s="18">
        <v>2</v>
      </c>
      <c r="C606" s="18">
        <v>2</v>
      </c>
      <c r="D606" s="28">
        <v>7.5</v>
      </c>
      <c r="E606" s="18">
        <v>1</v>
      </c>
      <c r="F606" t="str">
        <f t="shared" si="28"/>
        <v/>
      </c>
      <c r="G606" t="str">
        <f>IF(F606="기사임",IFERROR(IF((VLOOKUP(CONCATENATE("http://skinnonews.com",A606),'기사 리스트'!C:E,3,FALSE))&gt;='7p(1)'!$F$17,"O",""),""),"")</f>
        <v/>
      </c>
      <c r="H606" t="str">
        <f>IFERROR(IF(VLOOKUP(CONCATENATE("http://skinnonews.com"&amp;A606),'기사 리스트'!C:D,2,FALSE)="yes","yes",""),"")</f>
        <v/>
      </c>
      <c r="I606" t="str">
        <f>IFERROR(IF(G606="O",B606/(EOMONTH('7p(1)'!$F$17,0)-(VLOOKUP(CONCATENATE("http://skinnonews.com",A606),'기사 리스트'!C:E,3,FALSE))+1),""),"")</f>
        <v/>
      </c>
      <c r="J606" t="str">
        <f>IFERROR(IF(G606="O",E606/(EOMONTH('7p(1)'!$F$17,0)-(VLOOKUP(CONCATENATE("http://skinnonews.com",A606),'기사 리스트'!C:E,3,FALSE))+1),""),"")</f>
        <v/>
      </c>
      <c r="K606" t="str">
        <f t="shared" si="29"/>
        <v/>
      </c>
      <c r="L606" t="str">
        <f t="shared" si="30"/>
        <v/>
      </c>
      <c r="N606" s="83" t="str">
        <f>IFERROR(VLOOKUP("http://skinnonews.com"&amp;A606,'기사 리스트'!C:E,3,FALSE),"")</f>
        <v/>
      </c>
      <c r="S606" t="str">
        <f>IFERROR(IF(G606="O",(INDEX('기사 리스트'!B:B,MATCH("http://skinnonews.com"&amp;A606,'기사 리스트'!C:C,0))),""),"")</f>
        <v/>
      </c>
    </row>
    <row r="607" spans="1:19">
      <c r="A607" s="18" t="s">
        <v>1745</v>
      </c>
      <c r="B607" s="18">
        <v>2</v>
      </c>
      <c r="C607" s="18">
        <v>1</v>
      </c>
      <c r="D607" s="28">
        <v>5.5</v>
      </c>
      <c r="E607" s="18">
        <v>0</v>
      </c>
      <c r="F607" t="str">
        <f t="shared" si="28"/>
        <v/>
      </c>
      <c r="G607" t="str">
        <f>IF(F607="기사임",IFERROR(IF((VLOOKUP(CONCATENATE("http://skinnonews.com",A607),'기사 리스트'!C:E,3,FALSE))&gt;='7p(1)'!$F$17,"O",""),""),"")</f>
        <v/>
      </c>
      <c r="H607" t="str">
        <f>IFERROR(IF(VLOOKUP(CONCATENATE("http://skinnonews.com"&amp;A607),'기사 리스트'!C:D,2,FALSE)="yes","yes",""),"")</f>
        <v/>
      </c>
      <c r="I607" t="str">
        <f>IFERROR(IF(G607="O",B607/(EOMONTH('7p(1)'!$F$17,0)-(VLOOKUP(CONCATENATE("http://skinnonews.com",A607),'기사 리스트'!C:E,3,FALSE))+1),""),"")</f>
        <v/>
      </c>
      <c r="J607" t="str">
        <f>IFERROR(IF(G607="O",E607/(EOMONTH('7p(1)'!$F$17,0)-(VLOOKUP(CONCATENATE("http://skinnonews.com",A607),'기사 리스트'!C:E,3,FALSE))+1),""),"")</f>
        <v/>
      </c>
      <c r="K607" t="str">
        <f t="shared" si="29"/>
        <v/>
      </c>
      <c r="L607" t="str">
        <f t="shared" si="30"/>
        <v/>
      </c>
      <c r="N607" s="83" t="str">
        <f>IFERROR(VLOOKUP("http://skinnonews.com"&amp;A607,'기사 리스트'!C:E,3,FALSE),"")</f>
        <v/>
      </c>
      <c r="S607" t="str">
        <f>IFERROR(IF(G607="O",(INDEX('기사 리스트'!B:B,MATCH("http://skinnonews.com"&amp;A607,'기사 리스트'!C:C,0))),""),"")</f>
        <v/>
      </c>
    </row>
    <row r="608" spans="1:19">
      <c r="A608" s="18" t="s">
        <v>1746</v>
      </c>
      <c r="B608" s="18">
        <v>2</v>
      </c>
      <c r="C608" s="18">
        <v>1</v>
      </c>
      <c r="D608" s="28">
        <v>5</v>
      </c>
      <c r="E608" s="18">
        <v>0</v>
      </c>
      <c r="F608" t="str">
        <f t="shared" si="28"/>
        <v/>
      </c>
      <c r="G608" t="str">
        <f>IF(F608="기사임",IFERROR(IF((VLOOKUP(CONCATENATE("http://skinnonews.com",A608),'기사 리스트'!C:E,3,FALSE))&gt;='7p(1)'!$F$17,"O",""),""),"")</f>
        <v/>
      </c>
      <c r="H608" t="str">
        <f>IFERROR(IF(VLOOKUP(CONCATENATE("http://skinnonews.com"&amp;A608),'기사 리스트'!C:D,2,FALSE)="yes","yes",""),"")</f>
        <v/>
      </c>
      <c r="I608" t="str">
        <f>IFERROR(IF(G608="O",B608/(EOMONTH('7p(1)'!$F$17,0)-(VLOOKUP(CONCATENATE("http://skinnonews.com",A608),'기사 리스트'!C:E,3,FALSE))+1),""),"")</f>
        <v/>
      </c>
      <c r="J608" t="str">
        <f>IFERROR(IF(G608="O",E608/(EOMONTH('7p(1)'!$F$17,0)-(VLOOKUP(CONCATENATE("http://skinnonews.com",A608),'기사 리스트'!C:E,3,FALSE))+1),""),"")</f>
        <v/>
      </c>
      <c r="K608" t="str">
        <f t="shared" si="29"/>
        <v/>
      </c>
      <c r="L608" t="str">
        <f t="shared" si="30"/>
        <v/>
      </c>
      <c r="N608" s="83" t="str">
        <f>IFERROR(VLOOKUP("http://skinnonews.com"&amp;A608,'기사 리스트'!C:E,3,FALSE),"")</f>
        <v/>
      </c>
      <c r="S608" t="str">
        <f>IFERROR(IF(G608="O",(INDEX('기사 리스트'!B:B,MATCH("http://skinnonews.com"&amp;A608,'기사 리스트'!C:C,0))),""),"")</f>
        <v/>
      </c>
    </row>
    <row r="609" spans="1:19">
      <c r="A609" s="18" t="s">
        <v>1747</v>
      </c>
      <c r="B609" s="18">
        <v>2</v>
      </c>
      <c r="C609" s="18">
        <v>1</v>
      </c>
      <c r="D609" s="28">
        <v>37</v>
      </c>
      <c r="E609" s="18">
        <v>0</v>
      </c>
      <c r="F609" t="str">
        <f t="shared" si="28"/>
        <v/>
      </c>
      <c r="G609" t="str">
        <f>IF(F609="기사임",IFERROR(IF((VLOOKUP(CONCATENATE("http://skinnonews.com",A609),'기사 리스트'!C:E,3,FALSE))&gt;='7p(1)'!$F$17,"O",""),""),"")</f>
        <v/>
      </c>
      <c r="H609" t="str">
        <f>IFERROR(IF(VLOOKUP(CONCATENATE("http://skinnonews.com"&amp;A609),'기사 리스트'!C:D,2,FALSE)="yes","yes",""),"")</f>
        <v/>
      </c>
      <c r="I609" t="str">
        <f>IFERROR(IF(G609="O",B609/(EOMONTH('7p(1)'!$F$17,0)-(VLOOKUP(CONCATENATE("http://skinnonews.com",A609),'기사 리스트'!C:E,3,FALSE))+1),""),"")</f>
        <v/>
      </c>
      <c r="J609" t="str">
        <f>IFERROR(IF(G609="O",E609/(EOMONTH('7p(1)'!$F$17,0)-(VLOOKUP(CONCATENATE("http://skinnonews.com",A609),'기사 리스트'!C:E,3,FALSE))+1),""),"")</f>
        <v/>
      </c>
      <c r="K609" t="str">
        <f t="shared" si="29"/>
        <v/>
      </c>
      <c r="L609" t="str">
        <f t="shared" si="30"/>
        <v/>
      </c>
      <c r="N609" s="83" t="str">
        <f>IFERROR(VLOOKUP("http://skinnonews.com"&amp;A609,'기사 리스트'!C:E,3,FALSE),"")</f>
        <v/>
      </c>
      <c r="S609" t="str">
        <f>IFERROR(IF(G609="O",(INDEX('기사 리스트'!B:B,MATCH("http://skinnonews.com"&amp;A609,'기사 리스트'!C:C,0))),""),"")</f>
        <v/>
      </c>
    </row>
    <row r="610" spans="1:19">
      <c r="A610" s="18" t="s">
        <v>1748</v>
      </c>
      <c r="B610" s="18">
        <v>2</v>
      </c>
      <c r="C610" s="18">
        <v>2</v>
      </c>
      <c r="D610" s="28">
        <v>13</v>
      </c>
      <c r="E610" s="18">
        <v>0</v>
      </c>
      <c r="F610" t="str">
        <f t="shared" si="28"/>
        <v/>
      </c>
      <c r="G610" t="str">
        <f>IF(F610="기사임",IFERROR(IF((VLOOKUP(CONCATENATE("http://skinnonews.com",A610),'기사 리스트'!C:E,3,FALSE))&gt;='7p(1)'!$F$17,"O",""),""),"")</f>
        <v/>
      </c>
      <c r="H610" t="str">
        <f>IFERROR(IF(VLOOKUP(CONCATENATE("http://skinnonews.com"&amp;A610),'기사 리스트'!C:D,2,FALSE)="yes","yes",""),"")</f>
        <v/>
      </c>
      <c r="I610" t="str">
        <f>IFERROR(IF(G610="O",B610/(EOMONTH('7p(1)'!$F$17,0)-(VLOOKUP(CONCATENATE("http://skinnonews.com",A610),'기사 리스트'!C:E,3,FALSE))+1),""),"")</f>
        <v/>
      </c>
      <c r="J610" t="str">
        <f>IFERROR(IF(G610="O",E610/(EOMONTH('7p(1)'!$F$17,0)-(VLOOKUP(CONCATENATE("http://skinnonews.com",A610),'기사 리스트'!C:E,3,FALSE))+1),""),"")</f>
        <v/>
      </c>
      <c r="K610" t="str">
        <f t="shared" si="29"/>
        <v/>
      </c>
      <c r="L610" t="str">
        <f t="shared" si="30"/>
        <v/>
      </c>
      <c r="N610" s="83" t="str">
        <f>IFERROR(VLOOKUP("http://skinnonews.com"&amp;A610,'기사 리스트'!C:E,3,FALSE),"")</f>
        <v/>
      </c>
      <c r="S610" t="str">
        <f>IFERROR(IF(G610="O",(INDEX('기사 리스트'!B:B,MATCH("http://skinnonews.com"&amp;A610,'기사 리스트'!C:C,0))),""),"")</f>
        <v/>
      </c>
    </row>
    <row r="611" spans="1:19">
      <c r="A611" s="18" t="s">
        <v>1749</v>
      </c>
      <c r="B611" s="18">
        <v>2</v>
      </c>
      <c r="C611" s="18">
        <v>1</v>
      </c>
      <c r="D611" s="28">
        <v>15</v>
      </c>
      <c r="E611" s="18">
        <v>0</v>
      </c>
      <c r="F611" t="str">
        <f t="shared" si="28"/>
        <v/>
      </c>
      <c r="G611" t="str">
        <f>IF(F611="기사임",IFERROR(IF((VLOOKUP(CONCATENATE("http://skinnonews.com",A611),'기사 리스트'!C:E,3,FALSE))&gt;='7p(1)'!$F$17,"O",""),""),"")</f>
        <v/>
      </c>
      <c r="H611" t="str">
        <f>IFERROR(IF(VLOOKUP(CONCATENATE("http://skinnonews.com"&amp;A611),'기사 리스트'!C:D,2,FALSE)="yes","yes",""),"")</f>
        <v/>
      </c>
      <c r="I611" t="str">
        <f>IFERROR(IF(G611="O",B611/(EOMONTH('7p(1)'!$F$17,0)-(VLOOKUP(CONCATENATE("http://skinnonews.com",A611),'기사 리스트'!C:E,3,FALSE))+1),""),"")</f>
        <v/>
      </c>
      <c r="J611" t="str">
        <f>IFERROR(IF(G611="O",E611/(EOMONTH('7p(1)'!$F$17,0)-(VLOOKUP(CONCATENATE("http://skinnonews.com",A611),'기사 리스트'!C:E,3,FALSE))+1),""),"")</f>
        <v/>
      </c>
      <c r="K611" t="str">
        <f t="shared" si="29"/>
        <v/>
      </c>
      <c r="L611" t="str">
        <f t="shared" si="30"/>
        <v/>
      </c>
      <c r="N611" s="83" t="str">
        <f>IFERROR(VLOOKUP("http://skinnonews.com"&amp;A611,'기사 리스트'!C:E,3,FALSE),"")</f>
        <v/>
      </c>
      <c r="S611" t="str">
        <f>IFERROR(IF(G611="O",(INDEX('기사 리스트'!B:B,MATCH("http://skinnonews.com"&amp;A611,'기사 리스트'!C:C,0))),""),"")</f>
        <v/>
      </c>
    </row>
    <row r="612" spans="1:19">
      <c r="A612" s="18" t="s">
        <v>1750</v>
      </c>
      <c r="B612" s="18">
        <v>2</v>
      </c>
      <c r="C612" s="18">
        <v>2</v>
      </c>
      <c r="D612" s="28">
        <v>25.5</v>
      </c>
      <c r="E612" s="18">
        <v>1</v>
      </c>
      <c r="F612" t="str">
        <f t="shared" si="28"/>
        <v>기사임</v>
      </c>
      <c r="G612" t="str">
        <f>IF(F612="기사임",IFERROR(IF((VLOOKUP(CONCATENATE("http://skinnonews.com",A612),'기사 리스트'!C:E,3,FALSE))&gt;='7p(1)'!$F$17,"O",""),""),"")</f>
        <v/>
      </c>
      <c r="H612" t="str">
        <f>IFERROR(IF(VLOOKUP(CONCATENATE("http://skinnonews.com"&amp;A612),'기사 리스트'!C:D,2,FALSE)="yes","yes",""),"")</f>
        <v/>
      </c>
      <c r="I612" t="str">
        <f>IFERROR(IF(G612="O",B612/(EOMONTH('7p(1)'!$F$17,0)-(VLOOKUP(CONCATENATE("http://skinnonews.com",A612),'기사 리스트'!C:E,3,FALSE))+1),""),"")</f>
        <v/>
      </c>
      <c r="J612" t="str">
        <f>IFERROR(IF(G612="O",E612/(EOMONTH('7p(1)'!$F$17,0)-(VLOOKUP(CONCATENATE("http://skinnonews.com",A612),'기사 리스트'!C:E,3,FALSE))+1),""),"")</f>
        <v/>
      </c>
      <c r="K612" t="str">
        <f t="shared" si="29"/>
        <v/>
      </c>
      <c r="L612" t="str">
        <f t="shared" si="30"/>
        <v/>
      </c>
      <c r="N612" s="83">
        <f>IFERROR(VLOOKUP("http://skinnonews.com"&amp;A612,'기사 리스트'!C:E,3,FALSE),"")</f>
        <v>44704</v>
      </c>
      <c r="S612" t="str">
        <f>IFERROR(IF(G612="O",(INDEX('기사 리스트'!B:B,MATCH("http://skinnonews.com"&amp;A612,'기사 리스트'!C:C,0))),""),"")</f>
        <v/>
      </c>
    </row>
    <row r="613" spans="1:19">
      <c r="A613" s="18" t="s">
        <v>983</v>
      </c>
      <c r="B613" s="18">
        <v>2</v>
      </c>
      <c r="C613" s="18">
        <v>2</v>
      </c>
      <c r="D613" s="28">
        <v>23</v>
      </c>
      <c r="E613" s="18">
        <v>2</v>
      </c>
      <c r="F613" t="str">
        <f t="shared" si="28"/>
        <v>기사임</v>
      </c>
      <c r="G613" t="str">
        <f>IF(F613="기사임",IFERROR(IF((VLOOKUP(CONCATENATE("http://skinnonews.com",A613),'기사 리스트'!C:E,3,FALSE))&gt;='7p(1)'!$F$17,"O",""),""),"")</f>
        <v/>
      </c>
      <c r="H613" t="str">
        <f>IFERROR(IF(VLOOKUP(CONCATENATE("http://skinnonews.com"&amp;A613),'기사 리스트'!C:D,2,FALSE)="yes","yes",""),"")</f>
        <v/>
      </c>
      <c r="I613" t="str">
        <f>IFERROR(IF(G613="O",B613/(EOMONTH('7p(1)'!$F$17,0)-(VLOOKUP(CONCATENATE("http://skinnonews.com",A613),'기사 리스트'!C:E,3,FALSE))+1),""),"")</f>
        <v/>
      </c>
      <c r="J613" t="str">
        <f>IFERROR(IF(G613="O",E613/(EOMONTH('7p(1)'!$F$17,0)-(VLOOKUP(CONCATENATE("http://skinnonews.com",A613),'기사 리스트'!C:E,3,FALSE))+1),""),"")</f>
        <v/>
      </c>
      <c r="K613" t="str">
        <f t="shared" si="29"/>
        <v/>
      </c>
      <c r="L613" t="str">
        <f t="shared" si="30"/>
        <v/>
      </c>
      <c r="N613" s="83">
        <f>IFERROR(VLOOKUP("http://skinnonews.com"&amp;A613,'기사 리스트'!C:E,3,FALSE),"")</f>
        <v>44741</v>
      </c>
      <c r="S613" t="str">
        <f>IFERROR(IF(G613="O",(INDEX('기사 리스트'!B:B,MATCH("http://skinnonews.com"&amp;A613,'기사 리스트'!C:C,0))),""),"")</f>
        <v/>
      </c>
    </row>
    <row r="614" spans="1:19">
      <c r="A614" s="18" t="s">
        <v>747</v>
      </c>
      <c r="B614" s="18">
        <v>2</v>
      </c>
      <c r="C614" s="18">
        <v>2</v>
      </c>
      <c r="D614" s="28">
        <v>0</v>
      </c>
      <c r="E614" s="18">
        <v>1</v>
      </c>
      <c r="F614" t="str">
        <f t="shared" si="28"/>
        <v>기사임</v>
      </c>
      <c r="G614" t="str">
        <f>IF(F614="기사임",IFERROR(IF((VLOOKUP(CONCATENATE("http://skinnonews.com",A614),'기사 리스트'!C:E,3,FALSE))&gt;='7p(1)'!$F$17,"O",""),""),"")</f>
        <v/>
      </c>
      <c r="H614" t="str">
        <f>IFERROR(IF(VLOOKUP(CONCATENATE("http://skinnonews.com"&amp;A614),'기사 리스트'!C:D,2,FALSE)="yes","yes",""),"")</f>
        <v/>
      </c>
      <c r="I614" t="str">
        <f>IFERROR(IF(G614="O",B614/(EOMONTH('7p(1)'!$F$17,0)-(VLOOKUP(CONCATENATE("http://skinnonews.com",A614),'기사 리스트'!C:E,3,FALSE))+1),""),"")</f>
        <v/>
      </c>
      <c r="J614" t="str">
        <f>IFERROR(IF(G614="O",E614/(EOMONTH('7p(1)'!$F$17,0)-(VLOOKUP(CONCATENATE("http://skinnonews.com",A614),'기사 리스트'!C:E,3,FALSE))+1),""),"")</f>
        <v/>
      </c>
      <c r="K614" t="str">
        <f t="shared" si="29"/>
        <v/>
      </c>
      <c r="L614" t="str">
        <f t="shared" si="30"/>
        <v/>
      </c>
      <c r="N614" s="83">
        <f>IFERROR(VLOOKUP("http://skinnonews.com"&amp;A614,'기사 리스트'!C:E,3,FALSE),"")</f>
        <v>44743</v>
      </c>
      <c r="S614" t="str">
        <f>IFERROR(IF(G614="O",(INDEX('기사 리스트'!B:B,MATCH("http://skinnonews.com"&amp;A614,'기사 리스트'!C:C,0))),""),"")</f>
        <v/>
      </c>
    </row>
    <row r="615" spans="1:19">
      <c r="A615" s="18" t="s">
        <v>724</v>
      </c>
      <c r="B615" s="18">
        <v>2</v>
      </c>
      <c r="C615" s="18">
        <v>2</v>
      </c>
      <c r="D615" s="28">
        <v>0</v>
      </c>
      <c r="E615" s="18">
        <v>2</v>
      </c>
      <c r="F615" t="str">
        <f t="shared" si="28"/>
        <v>기사임</v>
      </c>
      <c r="G615" t="str">
        <f>IF(F615="기사임",IFERROR(IF((VLOOKUP(CONCATENATE("http://skinnonews.com",A615),'기사 리스트'!C:E,3,FALSE))&gt;='7p(1)'!$F$17,"O",""),""),"")</f>
        <v/>
      </c>
      <c r="H615" t="str">
        <f>IFERROR(IF(VLOOKUP(CONCATENATE("http://skinnonews.com"&amp;A615),'기사 리스트'!C:D,2,FALSE)="yes","yes",""),"")</f>
        <v/>
      </c>
      <c r="I615" t="str">
        <f>IFERROR(IF(G615="O",B615/(EOMONTH('7p(1)'!$F$17,0)-(VLOOKUP(CONCATENATE("http://skinnonews.com",A615),'기사 리스트'!C:E,3,FALSE))+1),""),"")</f>
        <v/>
      </c>
      <c r="J615" t="str">
        <f>IFERROR(IF(G615="O",E615/(EOMONTH('7p(1)'!$F$17,0)-(VLOOKUP(CONCATENATE("http://skinnonews.com",A615),'기사 리스트'!C:E,3,FALSE))+1),""),"")</f>
        <v/>
      </c>
      <c r="K615" t="str">
        <f t="shared" si="29"/>
        <v/>
      </c>
      <c r="L615" t="str">
        <f t="shared" si="30"/>
        <v/>
      </c>
      <c r="N615" s="83">
        <f>IFERROR(VLOOKUP("http://skinnonews.com"&amp;A615,'기사 리스트'!C:E,3,FALSE),"")</f>
        <v>44749</v>
      </c>
      <c r="S615" t="str">
        <f>IFERROR(IF(G615="O",(INDEX('기사 리스트'!B:B,MATCH("http://skinnonews.com"&amp;A615,'기사 리스트'!C:C,0))),""),"")</f>
        <v/>
      </c>
    </row>
    <row r="616" spans="1:19">
      <c r="A616" s="18" t="s">
        <v>816</v>
      </c>
      <c r="B616" s="18">
        <v>2</v>
      </c>
      <c r="C616" s="18">
        <v>2</v>
      </c>
      <c r="D616" s="28">
        <v>5.5</v>
      </c>
      <c r="E616" s="18">
        <v>0</v>
      </c>
      <c r="F616" t="str">
        <f t="shared" si="28"/>
        <v>기사임</v>
      </c>
      <c r="G616" t="str">
        <f>IF(F616="기사임",IFERROR(IF((VLOOKUP(CONCATENATE("http://skinnonews.com",A616),'기사 리스트'!C:E,3,FALSE))&gt;='7p(1)'!$F$17,"O",""),""),"")</f>
        <v/>
      </c>
      <c r="H616" t="str">
        <f>IFERROR(IF(VLOOKUP(CONCATENATE("http://skinnonews.com"&amp;A616),'기사 리스트'!C:D,2,FALSE)="yes","yes",""),"")</f>
        <v/>
      </c>
      <c r="I616" t="str">
        <f>IFERROR(IF(G616="O",B616/(EOMONTH('7p(1)'!$F$17,0)-(VLOOKUP(CONCATENATE("http://skinnonews.com",A616),'기사 리스트'!C:E,3,FALSE))+1),""),"")</f>
        <v/>
      </c>
      <c r="J616" t="str">
        <f>IFERROR(IF(G616="O",E616/(EOMONTH('7p(1)'!$F$17,0)-(VLOOKUP(CONCATENATE("http://skinnonews.com",A616),'기사 리스트'!C:E,3,FALSE))+1),""),"")</f>
        <v/>
      </c>
      <c r="K616" t="str">
        <f t="shared" si="29"/>
        <v/>
      </c>
      <c r="L616" t="str">
        <f t="shared" si="30"/>
        <v/>
      </c>
      <c r="N616" s="83">
        <f>IFERROR(VLOOKUP("http://skinnonews.com"&amp;A616,'기사 리스트'!C:E,3,FALSE),"")</f>
        <v>44754</v>
      </c>
      <c r="S616" t="str">
        <f>IFERROR(IF(G616="O",(INDEX('기사 리스트'!B:B,MATCH("http://skinnonews.com"&amp;A616,'기사 리스트'!C:C,0))),""),"")</f>
        <v/>
      </c>
    </row>
    <row r="617" spans="1:19">
      <c r="A617" s="18" t="s">
        <v>1291</v>
      </c>
      <c r="B617" s="18">
        <v>2</v>
      </c>
      <c r="C617" s="18">
        <v>2</v>
      </c>
      <c r="D617" s="28">
        <v>0</v>
      </c>
      <c r="E617" s="18">
        <v>2</v>
      </c>
      <c r="F617" t="str">
        <f t="shared" si="28"/>
        <v>기사임</v>
      </c>
      <c r="G617" t="str">
        <f>IF(F617="기사임",IFERROR(IF((VLOOKUP(CONCATENATE("http://skinnonews.com",A617),'기사 리스트'!C:E,3,FALSE))&gt;='7p(1)'!$F$17,"O",""),""),"")</f>
        <v/>
      </c>
      <c r="H617" t="str">
        <f>IFERROR(IF(VLOOKUP(CONCATENATE("http://skinnonews.com"&amp;A617),'기사 리스트'!C:D,2,FALSE)="yes","yes",""),"")</f>
        <v/>
      </c>
      <c r="I617" t="str">
        <f>IFERROR(IF(G617="O",B617/(EOMONTH('7p(1)'!$F$17,0)-(VLOOKUP(CONCATENATE("http://skinnonews.com",A617),'기사 리스트'!C:E,3,FALSE))+1),""),"")</f>
        <v/>
      </c>
      <c r="J617" t="str">
        <f>IFERROR(IF(G617="O",E617/(EOMONTH('7p(1)'!$F$17,0)-(VLOOKUP(CONCATENATE("http://skinnonews.com",A617),'기사 리스트'!C:E,3,FALSE))+1),""),"")</f>
        <v/>
      </c>
      <c r="K617" t="str">
        <f t="shared" si="29"/>
        <v/>
      </c>
      <c r="L617" t="str">
        <f t="shared" si="30"/>
        <v/>
      </c>
      <c r="N617" s="83">
        <f>IFERROR(VLOOKUP("http://skinnonews.com"&amp;A617,'기사 리스트'!C:E,3,FALSE),"")</f>
        <v>44777</v>
      </c>
      <c r="S617" t="str">
        <f>IFERROR(IF(G617="O",(INDEX('기사 리스트'!B:B,MATCH("http://skinnonews.com"&amp;A617,'기사 리스트'!C:C,0))),""),"")</f>
        <v/>
      </c>
    </row>
    <row r="618" spans="1:19">
      <c r="A618" s="18" t="s">
        <v>1751</v>
      </c>
      <c r="B618" s="18">
        <v>2</v>
      </c>
      <c r="C618" s="18">
        <v>1</v>
      </c>
      <c r="D618" s="28">
        <v>84.5</v>
      </c>
      <c r="E618" s="18">
        <v>0</v>
      </c>
      <c r="F618" t="str">
        <f t="shared" si="28"/>
        <v>기사임</v>
      </c>
      <c r="G618" t="str">
        <f>IF(F618="기사임",IFERROR(IF((VLOOKUP(CONCATENATE("http://skinnonews.com",A618),'기사 리스트'!C:E,3,FALSE))&gt;='7p(1)'!$F$17,"O",""),""),"")</f>
        <v/>
      </c>
      <c r="H618" t="str">
        <f>IFERROR(IF(VLOOKUP(CONCATENATE("http://skinnonews.com"&amp;A618),'기사 리스트'!C:D,2,FALSE)="yes","yes",""),"")</f>
        <v/>
      </c>
      <c r="I618" t="str">
        <f>IFERROR(IF(G618="O",B618/(EOMONTH('7p(1)'!$F$17,0)-(VLOOKUP(CONCATENATE("http://skinnonews.com",A618),'기사 리스트'!C:E,3,FALSE))+1),""),"")</f>
        <v/>
      </c>
      <c r="J618" t="str">
        <f>IFERROR(IF(G618="O",E618/(EOMONTH('7p(1)'!$F$17,0)-(VLOOKUP(CONCATENATE("http://skinnonews.com",A618),'기사 리스트'!C:E,3,FALSE))+1),""),"")</f>
        <v/>
      </c>
      <c r="K618" t="str">
        <f t="shared" si="29"/>
        <v/>
      </c>
      <c r="L618" t="str">
        <f t="shared" si="30"/>
        <v/>
      </c>
      <c r="N618" s="83" t="str">
        <f>IFERROR(VLOOKUP("http://skinnonews.com"&amp;A618,'기사 리스트'!C:E,3,FALSE),"")</f>
        <v/>
      </c>
      <c r="S618" t="str">
        <f>IFERROR(IF(G618="O",(INDEX('기사 리스트'!B:B,MATCH("http://skinnonews.com"&amp;A618,'기사 리스트'!C:C,0))),""),"")</f>
        <v/>
      </c>
    </row>
    <row r="619" spans="1:19">
      <c r="A619" s="18" t="s">
        <v>1752</v>
      </c>
      <c r="B619" s="18">
        <v>2</v>
      </c>
      <c r="C619" s="18">
        <v>1</v>
      </c>
      <c r="D619" s="28">
        <v>6</v>
      </c>
      <c r="E619" s="18">
        <v>0</v>
      </c>
      <c r="F619" t="str">
        <f t="shared" si="28"/>
        <v>기사임</v>
      </c>
      <c r="G619" t="str">
        <f>IF(F619="기사임",IFERROR(IF((VLOOKUP(CONCATENATE("http://skinnonews.com",A619),'기사 리스트'!C:E,3,FALSE))&gt;='7p(1)'!$F$17,"O",""),""),"")</f>
        <v/>
      </c>
      <c r="H619" t="str">
        <f>IFERROR(IF(VLOOKUP(CONCATENATE("http://skinnonews.com"&amp;A619),'기사 리스트'!C:D,2,FALSE)="yes","yes",""),"")</f>
        <v/>
      </c>
      <c r="I619" t="str">
        <f>IFERROR(IF(G619="O",B619/(EOMONTH('7p(1)'!$F$17,0)-(VLOOKUP(CONCATENATE("http://skinnonews.com",A619),'기사 리스트'!C:E,3,FALSE))+1),""),"")</f>
        <v/>
      </c>
      <c r="J619" t="str">
        <f>IFERROR(IF(G619="O",E619/(EOMONTH('7p(1)'!$F$17,0)-(VLOOKUP(CONCATENATE("http://skinnonews.com",A619),'기사 리스트'!C:E,3,FALSE))+1),""),"")</f>
        <v/>
      </c>
      <c r="K619" t="str">
        <f t="shared" si="29"/>
        <v/>
      </c>
      <c r="L619" t="str">
        <f t="shared" si="30"/>
        <v/>
      </c>
      <c r="N619" s="83" t="str">
        <f>IFERROR(VLOOKUP("http://skinnonews.com"&amp;A619,'기사 리스트'!C:E,3,FALSE),"")</f>
        <v/>
      </c>
      <c r="S619" t="str">
        <f>IFERROR(IF(G619="O",(INDEX('기사 리스트'!B:B,MATCH("http://skinnonews.com"&amp;A619,'기사 리스트'!C:C,0))),""),"")</f>
        <v/>
      </c>
    </row>
    <row r="620" spans="1:19">
      <c r="A620" s="18" t="s">
        <v>725</v>
      </c>
      <c r="B620" s="18">
        <v>2</v>
      </c>
      <c r="C620" s="18">
        <v>2</v>
      </c>
      <c r="D620" s="28">
        <v>2</v>
      </c>
      <c r="E620" s="18">
        <v>2</v>
      </c>
      <c r="F620" t="str">
        <f t="shared" si="28"/>
        <v>기사임</v>
      </c>
      <c r="G620" t="str">
        <f>IF(F620="기사임",IFERROR(IF((VLOOKUP(CONCATENATE("http://skinnonews.com",A620),'기사 리스트'!C:E,3,FALSE))&gt;='7p(1)'!$F$17,"O",""),""),"")</f>
        <v/>
      </c>
      <c r="H620" t="str">
        <f>IFERROR(IF(VLOOKUP(CONCATENATE("http://skinnonews.com"&amp;A620),'기사 리스트'!C:D,2,FALSE)="yes","yes",""),"")</f>
        <v/>
      </c>
      <c r="I620" t="str">
        <f>IFERROR(IF(G620="O",B620/(EOMONTH('7p(1)'!$F$17,0)-(VLOOKUP(CONCATENATE("http://skinnonews.com",A620),'기사 리스트'!C:E,3,FALSE))+1),""),"")</f>
        <v/>
      </c>
      <c r="J620" t="str">
        <f>IFERROR(IF(G620="O",E620/(EOMONTH('7p(1)'!$F$17,0)-(VLOOKUP(CONCATENATE("http://skinnonews.com",A620),'기사 리스트'!C:E,3,FALSE))+1),""),"")</f>
        <v/>
      </c>
      <c r="K620" t="str">
        <f t="shared" si="29"/>
        <v/>
      </c>
      <c r="L620" t="str">
        <f t="shared" si="30"/>
        <v/>
      </c>
      <c r="N620" s="83">
        <f>IFERROR(VLOOKUP("http://skinnonews.com"&amp;A620,'기사 리스트'!C:E,3,FALSE),"")</f>
        <v>44790</v>
      </c>
      <c r="S620" t="str">
        <f>IFERROR(IF(G620="O",(INDEX('기사 리스트'!B:B,MATCH("http://skinnonews.com"&amp;A620,'기사 리스트'!C:C,0))),""),"")</f>
        <v/>
      </c>
    </row>
    <row r="621" spans="1:19">
      <c r="A621" s="18" t="s">
        <v>1753</v>
      </c>
      <c r="B621" s="18">
        <v>2</v>
      </c>
      <c r="C621" s="18">
        <v>2</v>
      </c>
      <c r="D621" s="28">
        <v>7</v>
      </c>
      <c r="E621" s="18">
        <v>0</v>
      </c>
      <c r="F621" t="str">
        <f t="shared" si="28"/>
        <v>기사임</v>
      </c>
      <c r="G621" t="str">
        <f>IF(F621="기사임",IFERROR(IF((VLOOKUP(CONCATENATE("http://skinnonews.com",A621),'기사 리스트'!C:E,3,FALSE))&gt;='7p(1)'!$F$17,"O",""),""),"")</f>
        <v/>
      </c>
      <c r="H621" t="str">
        <f>IFERROR(IF(VLOOKUP(CONCATENATE("http://skinnonews.com"&amp;A621),'기사 리스트'!C:D,2,FALSE)="yes","yes",""),"")</f>
        <v/>
      </c>
      <c r="I621" t="str">
        <f>IFERROR(IF(G621="O",B621/(EOMONTH('7p(1)'!$F$17,0)-(VLOOKUP(CONCATENATE("http://skinnonews.com",A621),'기사 리스트'!C:E,3,FALSE))+1),""),"")</f>
        <v/>
      </c>
      <c r="J621" t="str">
        <f>IFERROR(IF(G621="O",E621/(EOMONTH('7p(1)'!$F$17,0)-(VLOOKUP(CONCATENATE("http://skinnonews.com",A621),'기사 리스트'!C:E,3,FALSE))+1),""),"")</f>
        <v/>
      </c>
      <c r="K621" t="str">
        <f t="shared" si="29"/>
        <v/>
      </c>
      <c r="L621" t="str">
        <f t="shared" si="30"/>
        <v/>
      </c>
      <c r="N621" s="83">
        <f>IFERROR(VLOOKUP("http://skinnonews.com"&amp;A621,'기사 리스트'!C:E,3,FALSE),"")</f>
        <v>44834</v>
      </c>
      <c r="S621" t="str">
        <f>IFERROR(IF(G621="O",(INDEX('기사 리스트'!B:B,MATCH("http://skinnonews.com"&amp;A621,'기사 리스트'!C:C,0))),""),"")</f>
        <v/>
      </c>
    </row>
    <row r="622" spans="1:19">
      <c r="A622" s="18" t="s">
        <v>789</v>
      </c>
      <c r="B622" s="18">
        <v>2</v>
      </c>
      <c r="C622" s="18">
        <v>2</v>
      </c>
      <c r="D622" s="28">
        <v>28.5</v>
      </c>
      <c r="E622" s="18">
        <v>1</v>
      </c>
      <c r="F622" t="str">
        <f t="shared" si="28"/>
        <v>기사임</v>
      </c>
      <c r="G622" t="str">
        <f>IF(F622="기사임",IFERROR(IF((VLOOKUP(CONCATENATE("http://skinnonews.com",A622),'기사 리스트'!C:E,3,FALSE))&gt;='7p(1)'!$F$17,"O",""),""),"")</f>
        <v/>
      </c>
      <c r="H622" t="str">
        <f>IFERROR(IF(VLOOKUP(CONCATENATE("http://skinnonews.com"&amp;A622),'기사 리스트'!C:D,2,FALSE)="yes","yes",""),"")</f>
        <v/>
      </c>
      <c r="I622" t="str">
        <f>IFERROR(IF(G622="O",B622/(EOMONTH('7p(1)'!$F$17,0)-(VLOOKUP(CONCATENATE("http://skinnonews.com",A622),'기사 리스트'!C:E,3,FALSE))+1),""),"")</f>
        <v/>
      </c>
      <c r="J622" t="str">
        <f>IFERROR(IF(G622="O",E622/(EOMONTH('7p(1)'!$F$17,0)-(VLOOKUP(CONCATENATE("http://skinnonews.com",A622),'기사 리스트'!C:E,3,FALSE))+1),""),"")</f>
        <v/>
      </c>
      <c r="K622" t="str">
        <f t="shared" si="29"/>
        <v/>
      </c>
      <c r="L622" t="str">
        <f t="shared" si="30"/>
        <v/>
      </c>
      <c r="N622" s="83" t="str">
        <f>IFERROR(VLOOKUP("http://skinnonews.com"&amp;A622,'기사 리스트'!C:E,3,FALSE),"")</f>
        <v/>
      </c>
      <c r="S622" t="str">
        <f>IFERROR(IF(G622="O",(INDEX('기사 리스트'!B:B,MATCH("http://skinnonews.com"&amp;A622,'기사 리스트'!C:C,0))),""),"")</f>
        <v/>
      </c>
    </row>
    <row r="623" spans="1:19">
      <c r="A623" s="18" t="s">
        <v>1455</v>
      </c>
      <c r="B623" s="18">
        <v>2</v>
      </c>
      <c r="C623" s="18">
        <v>1</v>
      </c>
      <c r="D623" s="28">
        <v>43</v>
      </c>
      <c r="E623" s="18">
        <v>1</v>
      </c>
      <c r="F623" t="str">
        <f t="shared" si="28"/>
        <v>기사임</v>
      </c>
      <c r="G623" t="str">
        <f>IF(F623="기사임",IFERROR(IF((VLOOKUP(CONCATENATE("http://skinnonews.com",A623),'기사 리스트'!C:E,3,FALSE))&gt;='7p(1)'!$F$17,"O",""),""),"")</f>
        <v/>
      </c>
      <c r="H623" t="str">
        <f>IFERROR(IF(VLOOKUP(CONCATENATE("http://skinnonews.com"&amp;A623),'기사 리스트'!C:D,2,FALSE)="yes","yes",""),"")</f>
        <v/>
      </c>
      <c r="I623" t="str">
        <f>IFERROR(IF(G623="O",B623/(EOMONTH('7p(1)'!$F$17,0)-(VLOOKUP(CONCATENATE("http://skinnonews.com",A623),'기사 리스트'!C:E,3,FALSE))+1),""),"")</f>
        <v/>
      </c>
      <c r="J623" t="str">
        <f>IFERROR(IF(G623="O",E623/(EOMONTH('7p(1)'!$F$17,0)-(VLOOKUP(CONCATENATE("http://skinnonews.com",A623),'기사 리스트'!C:E,3,FALSE))+1),""),"")</f>
        <v/>
      </c>
      <c r="K623" t="str">
        <f t="shared" si="29"/>
        <v/>
      </c>
      <c r="L623" t="str">
        <f t="shared" si="30"/>
        <v/>
      </c>
      <c r="N623" s="83">
        <f>IFERROR(VLOOKUP("http://skinnonews.com"&amp;A623,'기사 리스트'!C:E,3,FALSE),"")</f>
        <v>44874</v>
      </c>
      <c r="S623" t="str">
        <f>IFERROR(IF(G623="O",(INDEX('기사 리스트'!B:B,MATCH("http://skinnonews.com"&amp;A623,'기사 리스트'!C:C,0))),""),"")</f>
        <v/>
      </c>
    </row>
    <row r="624" spans="1:19">
      <c r="A624" s="18" t="s">
        <v>577</v>
      </c>
      <c r="B624" s="18">
        <v>2</v>
      </c>
      <c r="C624" s="18">
        <v>2</v>
      </c>
      <c r="D624" s="28">
        <v>1</v>
      </c>
      <c r="E624" s="18">
        <v>2</v>
      </c>
      <c r="F624" t="str">
        <f t="shared" si="28"/>
        <v>기사임</v>
      </c>
      <c r="G624" t="str">
        <f>IF(F624="기사임",IFERROR(IF((VLOOKUP(CONCATENATE("http://skinnonews.com",A624),'기사 리스트'!C:E,3,FALSE))&gt;='7p(1)'!$F$17,"O",""),""),"")</f>
        <v/>
      </c>
      <c r="H624" t="str">
        <f>IFERROR(IF(VLOOKUP(CONCATENATE("http://skinnonews.com"&amp;A624),'기사 리스트'!C:D,2,FALSE)="yes","yes",""),"")</f>
        <v/>
      </c>
      <c r="I624" t="str">
        <f>IFERROR(IF(G624="O",B624/(EOMONTH('7p(1)'!$F$17,0)-(VLOOKUP(CONCATENATE("http://skinnonews.com",A624),'기사 리스트'!C:E,3,FALSE))+1),""),"")</f>
        <v/>
      </c>
      <c r="J624" t="str">
        <f>IFERROR(IF(G624="O",E624/(EOMONTH('7p(1)'!$F$17,0)-(VLOOKUP(CONCATENATE("http://skinnonews.com",A624),'기사 리스트'!C:E,3,FALSE))+1),""),"")</f>
        <v/>
      </c>
      <c r="K624" t="str">
        <f t="shared" si="29"/>
        <v/>
      </c>
      <c r="L624" t="str">
        <f t="shared" si="30"/>
        <v/>
      </c>
      <c r="N624" s="83">
        <f>IFERROR(VLOOKUP("http://skinnonews.com"&amp;A624,'기사 리스트'!C:E,3,FALSE),"")</f>
        <v>44880</v>
      </c>
      <c r="S624" t="str">
        <f>IFERROR(IF(G624="O",(INDEX('기사 리스트'!B:B,MATCH("http://skinnonews.com"&amp;A624,'기사 리스트'!C:C,0))),""),"")</f>
        <v/>
      </c>
    </row>
    <row r="625" spans="1:19">
      <c r="A625" s="18" t="s">
        <v>626</v>
      </c>
      <c r="B625" s="18">
        <v>2</v>
      </c>
      <c r="C625" s="18">
        <v>2</v>
      </c>
      <c r="D625" s="28">
        <v>0</v>
      </c>
      <c r="E625" s="18">
        <v>2</v>
      </c>
      <c r="F625" t="str">
        <f t="shared" si="28"/>
        <v>기사임</v>
      </c>
      <c r="G625" t="str">
        <f>IF(F625="기사임",IFERROR(IF((VLOOKUP(CONCATENATE("http://skinnonews.com",A625),'기사 리스트'!C:E,3,FALSE))&gt;='7p(1)'!$F$17,"O",""),""),"")</f>
        <v/>
      </c>
      <c r="H625" t="str">
        <f>IFERROR(IF(VLOOKUP(CONCATENATE("http://skinnonews.com"&amp;A625),'기사 리스트'!C:D,2,FALSE)="yes","yes",""),"")</f>
        <v/>
      </c>
      <c r="I625" t="str">
        <f>IFERROR(IF(G625="O",B625/(EOMONTH('7p(1)'!$F$17,0)-(VLOOKUP(CONCATENATE("http://skinnonews.com",A625),'기사 리스트'!C:E,3,FALSE))+1),""),"")</f>
        <v/>
      </c>
      <c r="J625" t="str">
        <f>IFERROR(IF(G625="O",E625/(EOMONTH('7p(1)'!$F$17,0)-(VLOOKUP(CONCATENATE("http://skinnonews.com",A625),'기사 리스트'!C:E,3,FALSE))+1),""),"")</f>
        <v/>
      </c>
      <c r="K625" t="str">
        <f t="shared" si="29"/>
        <v/>
      </c>
      <c r="L625" t="str">
        <f t="shared" si="30"/>
        <v/>
      </c>
      <c r="N625" s="83" t="str">
        <f>IFERROR(VLOOKUP("http://skinnonews.com"&amp;A625,'기사 리스트'!C:E,3,FALSE),"")</f>
        <v/>
      </c>
      <c r="S625" t="str">
        <f>IFERROR(IF(G625="O",(INDEX('기사 리스트'!B:B,MATCH("http://skinnonews.com"&amp;A625,'기사 리스트'!C:C,0))),""),"")</f>
        <v/>
      </c>
    </row>
    <row r="626" spans="1:19">
      <c r="A626" s="18" t="s">
        <v>659</v>
      </c>
      <c r="B626" s="18">
        <v>2</v>
      </c>
      <c r="C626" s="18">
        <v>2</v>
      </c>
      <c r="D626" s="28">
        <v>1</v>
      </c>
      <c r="E626" s="18">
        <v>1</v>
      </c>
      <c r="F626" t="str">
        <f t="shared" si="28"/>
        <v>기사임</v>
      </c>
      <c r="G626" t="str">
        <f>IF(F626="기사임",IFERROR(IF((VLOOKUP(CONCATENATE("http://skinnonews.com",A626),'기사 리스트'!C:E,3,FALSE))&gt;='7p(1)'!$F$17,"O",""),""),"")</f>
        <v/>
      </c>
      <c r="H626" t="str">
        <f>IFERROR(IF(VLOOKUP(CONCATENATE("http://skinnonews.com"&amp;A626),'기사 리스트'!C:D,2,FALSE)="yes","yes",""),"")</f>
        <v/>
      </c>
      <c r="I626" t="str">
        <f>IFERROR(IF(G626="O",B626/(EOMONTH('7p(1)'!$F$17,0)-(VLOOKUP(CONCATENATE("http://skinnonews.com",A626),'기사 리스트'!C:E,3,FALSE))+1),""),"")</f>
        <v/>
      </c>
      <c r="J626" t="str">
        <f>IFERROR(IF(G626="O",E626/(EOMONTH('7p(1)'!$F$17,0)-(VLOOKUP(CONCATENATE("http://skinnonews.com",A626),'기사 리스트'!C:E,3,FALSE))+1),""),"")</f>
        <v/>
      </c>
      <c r="K626" t="str">
        <f t="shared" si="29"/>
        <v/>
      </c>
      <c r="L626" t="str">
        <f t="shared" si="30"/>
        <v/>
      </c>
      <c r="N626" s="83" t="str">
        <f>IFERROR(VLOOKUP("http://skinnonews.com"&amp;A626,'기사 리스트'!C:E,3,FALSE),"")</f>
        <v/>
      </c>
      <c r="S626" t="str">
        <f>IFERROR(IF(G626="O",(INDEX('기사 리스트'!B:B,MATCH("http://skinnonews.com"&amp;A626,'기사 리스트'!C:C,0))),""),"")</f>
        <v/>
      </c>
    </row>
    <row r="627" spans="1:19">
      <c r="A627" s="18" t="s">
        <v>1754</v>
      </c>
      <c r="B627" s="18">
        <v>2</v>
      </c>
      <c r="C627" s="18">
        <v>2</v>
      </c>
      <c r="D627" s="28">
        <v>0</v>
      </c>
      <c r="E627" s="18">
        <v>0</v>
      </c>
      <c r="F627" t="str">
        <f t="shared" si="28"/>
        <v>기사임</v>
      </c>
      <c r="G627" t="str">
        <f>IF(F627="기사임",IFERROR(IF((VLOOKUP(CONCATENATE("http://skinnonews.com",A627),'기사 리스트'!C:E,3,FALSE))&gt;='7p(1)'!$F$17,"O",""),""),"")</f>
        <v/>
      </c>
      <c r="H627" t="str">
        <f>IFERROR(IF(VLOOKUP(CONCATENATE("http://skinnonews.com"&amp;A627),'기사 리스트'!C:D,2,FALSE)="yes","yes",""),"")</f>
        <v/>
      </c>
      <c r="I627" t="str">
        <f>IFERROR(IF(G627="O",B627/(EOMONTH('7p(1)'!$F$17,0)-(VLOOKUP(CONCATENATE("http://skinnonews.com",A627),'기사 리스트'!C:E,3,FALSE))+1),""),"")</f>
        <v/>
      </c>
      <c r="J627" t="str">
        <f>IFERROR(IF(G627="O",E627/(EOMONTH('7p(1)'!$F$17,0)-(VLOOKUP(CONCATENATE("http://skinnonews.com",A627),'기사 리스트'!C:E,3,FALSE))+1),""),"")</f>
        <v/>
      </c>
      <c r="K627" t="str">
        <f t="shared" si="29"/>
        <v/>
      </c>
      <c r="L627" t="str">
        <f t="shared" si="30"/>
        <v/>
      </c>
      <c r="N627" s="83" t="str">
        <f>IFERROR(VLOOKUP("http://skinnonews.com"&amp;A627,'기사 리스트'!C:E,3,FALSE),"")</f>
        <v/>
      </c>
      <c r="S627" t="str">
        <f>IFERROR(IF(G627="O",(INDEX('기사 리스트'!B:B,MATCH("http://skinnonews.com"&amp;A627,'기사 리스트'!C:C,0))),""),"")</f>
        <v/>
      </c>
    </row>
    <row r="628" spans="1:19">
      <c r="A628" s="18" t="s">
        <v>1755</v>
      </c>
      <c r="B628" s="18">
        <v>2</v>
      </c>
      <c r="C628" s="18">
        <v>2</v>
      </c>
      <c r="D628" s="28">
        <v>0</v>
      </c>
      <c r="E628" s="18">
        <v>2</v>
      </c>
      <c r="F628" t="str">
        <f t="shared" si="28"/>
        <v/>
      </c>
      <c r="G628" t="str">
        <f>IF(F628="기사임",IFERROR(IF((VLOOKUP(CONCATENATE("http://skinnonews.com",A628),'기사 리스트'!C:E,3,FALSE))&gt;='7p(1)'!$F$17,"O",""),""),"")</f>
        <v/>
      </c>
      <c r="H628" t="str">
        <f>IFERROR(IF(VLOOKUP(CONCATENATE("http://skinnonews.com"&amp;A628),'기사 리스트'!C:D,2,FALSE)="yes","yes",""),"")</f>
        <v/>
      </c>
      <c r="I628" t="str">
        <f>IFERROR(IF(G628="O",B628/(EOMONTH('7p(1)'!$F$17,0)-(VLOOKUP(CONCATENATE("http://skinnonews.com",A628),'기사 리스트'!C:E,3,FALSE))+1),""),"")</f>
        <v/>
      </c>
      <c r="J628" t="str">
        <f>IFERROR(IF(G628="O",E628/(EOMONTH('7p(1)'!$F$17,0)-(VLOOKUP(CONCATENATE("http://skinnonews.com",A628),'기사 리스트'!C:E,3,FALSE))+1),""),"")</f>
        <v/>
      </c>
      <c r="K628" t="str">
        <f t="shared" si="29"/>
        <v/>
      </c>
      <c r="L628" t="str">
        <f t="shared" si="30"/>
        <v/>
      </c>
      <c r="N628" s="83" t="str">
        <f>IFERROR(VLOOKUP("http://skinnonews.com"&amp;A628,'기사 리스트'!C:E,3,FALSE),"")</f>
        <v/>
      </c>
      <c r="S628" t="str">
        <f>IFERROR(IF(G628="O",(INDEX('기사 리스트'!B:B,MATCH("http://skinnonews.com"&amp;A628,'기사 리스트'!C:C,0))),""),"")</f>
        <v/>
      </c>
    </row>
    <row r="629" spans="1:19">
      <c r="A629" s="18" t="s">
        <v>1756</v>
      </c>
      <c r="B629" s="18">
        <v>2</v>
      </c>
      <c r="C629" s="18">
        <v>2</v>
      </c>
      <c r="D629" s="28">
        <v>0</v>
      </c>
      <c r="E629" s="18">
        <v>1</v>
      </c>
      <c r="F629" t="str">
        <f t="shared" si="28"/>
        <v/>
      </c>
      <c r="G629" t="str">
        <f>IF(F629="기사임",IFERROR(IF((VLOOKUP(CONCATENATE("http://skinnonews.com",A629),'기사 리스트'!C:E,3,FALSE))&gt;='7p(1)'!$F$17,"O",""),""),"")</f>
        <v/>
      </c>
      <c r="H629" t="str">
        <f>IFERROR(IF(VLOOKUP(CONCATENATE("http://skinnonews.com"&amp;A629),'기사 리스트'!C:D,2,FALSE)="yes","yes",""),"")</f>
        <v/>
      </c>
      <c r="I629" t="str">
        <f>IFERROR(IF(G629="O",B629/(EOMONTH('7p(1)'!$F$17,0)-(VLOOKUP(CONCATENATE("http://skinnonews.com",A629),'기사 리스트'!C:E,3,FALSE))+1),""),"")</f>
        <v/>
      </c>
      <c r="J629" t="str">
        <f>IFERROR(IF(G629="O",E629/(EOMONTH('7p(1)'!$F$17,0)-(VLOOKUP(CONCATENATE("http://skinnonews.com",A629),'기사 리스트'!C:E,3,FALSE))+1),""),"")</f>
        <v/>
      </c>
      <c r="K629" t="str">
        <f t="shared" si="29"/>
        <v/>
      </c>
      <c r="L629" t="str">
        <f t="shared" si="30"/>
        <v/>
      </c>
      <c r="N629" s="83" t="str">
        <f>IFERROR(VLOOKUP("http://skinnonews.com"&amp;A629,'기사 리스트'!C:E,3,FALSE),"")</f>
        <v/>
      </c>
      <c r="S629" t="str">
        <f>IFERROR(IF(G629="O",(INDEX('기사 리스트'!B:B,MATCH("http://skinnonews.com"&amp;A629,'기사 리스트'!C:C,0))),""),"")</f>
        <v/>
      </c>
    </row>
    <row r="630" spans="1:19">
      <c r="A630" s="18" t="s">
        <v>580</v>
      </c>
      <c r="B630" s="18">
        <v>2</v>
      </c>
      <c r="C630" s="18">
        <v>2</v>
      </c>
      <c r="D630" s="28">
        <v>6</v>
      </c>
      <c r="E630" s="18">
        <v>0</v>
      </c>
      <c r="F630" t="str">
        <f t="shared" si="28"/>
        <v>기사임</v>
      </c>
      <c r="G630" t="str">
        <f>IF(F630="기사임",IFERROR(IF((VLOOKUP(CONCATENATE("http://skinnonews.com",A630),'기사 리스트'!C:E,3,FALSE))&gt;='7p(1)'!$F$17,"O",""),""),"")</f>
        <v/>
      </c>
      <c r="H630" t="str">
        <f>IFERROR(IF(VLOOKUP(CONCATENATE("http://skinnonews.com"&amp;A630),'기사 리스트'!C:D,2,FALSE)="yes","yes",""),"")</f>
        <v/>
      </c>
      <c r="I630" t="str">
        <f>IFERROR(IF(G630="O",B630/(EOMONTH('7p(1)'!$F$17,0)-(VLOOKUP(CONCATENATE("http://skinnonews.com",A630),'기사 리스트'!C:E,3,FALSE))+1),""),"")</f>
        <v/>
      </c>
      <c r="J630" t="str">
        <f>IFERROR(IF(G630="O",E630/(EOMONTH('7p(1)'!$F$17,0)-(VLOOKUP(CONCATENATE("http://skinnonews.com",A630),'기사 리스트'!C:E,3,FALSE))+1),""),"")</f>
        <v/>
      </c>
      <c r="K630" t="str">
        <f t="shared" si="29"/>
        <v/>
      </c>
      <c r="L630" t="str">
        <f t="shared" si="30"/>
        <v/>
      </c>
      <c r="N630" s="83" t="str">
        <f>IFERROR(VLOOKUP("http://skinnonews.com"&amp;A630,'기사 리스트'!C:E,3,FALSE),"")</f>
        <v/>
      </c>
      <c r="S630" t="str">
        <f>IFERROR(IF(G630="O",(INDEX('기사 리스트'!B:B,MATCH("http://skinnonews.com"&amp;A630,'기사 리스트'!C:C,0))),""),"")</f>
        <v/>
      </c>
    </row>
    <row r="631" spans="1:19">
      <c r="A631" s="18" t="s">
        <v>540</v>
      </c>
      <c r="B631" s="18">
        <v>2</v>
      </c>
      <c r="C631" s="18">
        <v>2</v>
      </c>
      <c r="D631" s="28">
        <v>58</v>
      </c>
      <c r="E631" s="18">
        <v>1</v>
      </c>
      <c r="F631" t="str">
        <f t="shared" si="28"/>
        <v>기사임</v>
      </c>
      <c r="G631" t="str">
        <f>IF(F631="기사임",IFERROR(IF((VLOOKUP(CONCATENATE("http://skinnonews.com",A631),'기사 리스트'!C:E,3,FALSE))&gt;='7p(1)'!$F$17,"O",""),""),"")</f>
        <v/>
      </c>
      <c r="H631" t="str">
        <f>IFERROR(IF(VLOOKUP(CONCATENATE("http://skinnonews.com"&amp;A631),'기사 리스트'!C:D,2,FALSE)="yes","yes",""),"")</f>
        <v/>
      </c>
      <c r="I631" t="str">
        <f>IFERROR(IF(G631="O",B631/(EOMONTH('7p(1)'!$F$17,0)-(VLOOKUP(CONCATENATE("http://skinnonews.com",A631),'기사 리스트'!C:E,3,FALSE))+1),""),"")</f>
        <v/>
      </c>
      <c r="J631" t="str">
        <f>IFERROR(IF(G631="O",E631/(EOMONTH('7p(1)'!$F$17,0)-(VLOOKUP(CONCATENATE("http://skinnonews.com",A631),'기사 리스트'!C:E,3,FALSE))+1),""),"")</f>
        <v/>
      </c>
      <c r="K631" t="str">
        <f t="shared" si="29"/>
        <v/>
      </c>
      <c r="L631" t="str">
        <f t="shared" si="30"/>
        <v/>
      </c>
      <c r="N631" s="83">
        <f>IFERROR(VLOOKUP("http://skinnonews.com"&amp;A631,'기사 리스트'!C:E,3,FALSE),"")</f>
        <v>44977</v>
      </c>
      <c r="S631" t="str">
        <f>IFERROR(IF(G631="O",(INDEX('기사 리스트'!B:B,MATCH("http://skinnonews.com"&amp;A631,'기사 리스트'!C:C,0))),""),"")</f>
        <v/>
      </c>
    </row>
    <row r="632" spans="1:19">
      <c r="A632" s="18" t="s">
        <v>1757</v>
      </c>
      <c r="B632" s="18">
        <v>2</v>
      </c>
      <c r="C632" s="18">
        <v>1</v>
      </c>
      <c r="D632" s="28">
        <v>6.5</v>
      </c>
      <c r="E632" s="18">
        <v>1</v>
      </c>
      <c r="F632" t="str">
        <f t="shared" si="28"/>
        <v>기사임</v>
      </c>
      <c r="G632" t="str">
        <f>IF(F632="기사임",IFERROR(IF((VLOOKUP(CONCATENATE("http://skinnonews.com",A632),'기사 리스트'!C:E,3,FALSE))&gt;='7p(1)'!$F$17,"O",""),""),"")</f>
        <v/>
      </c>
      <c r="H632" t="str">
        <f>IFERROR(IF(VLOOKUP(CONCATENATE("http://skinnonews.com"&amp;A632),'기사 리스트'!C:D,2,FALSE)="yes","yes",""),"")</f>
        <v/>
      </c>
      <c r="I632" t="str">
        <f>IFERROR(IF(G632="O",B632/(EOMONTH('7p(1)'!$F$17,0)-(VLOOKUP(CONCATENATE("http://skinnonews.com",A632),'기사 리스트'!C:E,3,FALSE))+1),""),"")</f>
        <v/>
      </c>
      <c r="J632" t="str">
        <f>IFERROR(IF(G632="O",E632/(EOMONTH('7p(1)'!$F$17,0)-(VLOOKUP(CONCATENATE("http://skinnonews.com",A632),'기사 리스트'!C:E,3,FALSE))+1),""),"")</f>
        <v/>
      </c>
      <c r="K632" t="str">
        <f t="shared" si="29"/>
        <v/>
      </c>
      <c r="L632" t="str">
        <f t="shared" si="30"/>
        <v/>
      </c>
      <c r="N632" s="83" t="str">
        <f>IFERROR(VLOOKUP("http://skinnonews.com"&amp;A632,'기사 리스트'!C:E,3,FALSE),"")</f>
        <v/>
      </c>
      <c r="S632" t="str">
        <f>IFERROR(IF(G632="O",(INDEX('기사 리스트'!B:B,MATCH("http://skinnonews.com"&amp;A632,'기사 리스트'!C:C,0))),""),"")</f>
        <v/>
      </c>
    </row>
    <row r="633" spans="1:19">
      <c r="A633" s="18" t="s">
        <v>1758</v>
      </c>
      <c r="B633" s="18">
        <v>2</v>
      </c>
      <c r="C633" s="18">
        <v>1</v>
      </c>
      <c r="D633" s="28">
        <v>73</v>
      </c>
      <c r="E633" s="18">
        <v>0</v>
      </c>
      <c r="F633" t="str">
        <f t="shared" si="28"/>
        <v/>
      </c>
      <c r="G633" t="str">
        <f>IF(F633="기사임",IFERROR(IF((VLOOKUP(CONCATENATE("http://skinnonews.com",A633),'기사 리스트'!C:E,3,FALSE))&gt;='7p(1)'!$F$17,"O",""),""),"")</f>
        <v/>
      </c>
      <c r="H633" t="str">
        <f>IFERROR(IF(VLOOKUP(CONCATENATE("http://skinnonews.com"&amp;A633),'기사 리스트'!C:D,2,FALSE)="yes","yes",""),"")</f>
        <v/>
      </c>
      <c r="I633" t="str">
        <f>IFERROR(IF(G633="O",B633/(EOMONTH('7p(1)'!$F$17,0)-(VLOOKUP(CONCATENATE("http://skinnonews.com",A633),'기사 리스트'!C:E,3,FALSE))+1),""),"")</f>
        <v/>
      </c>
      <c r="J633" t="str">
        <f>IFERROR(IF(G633="O",E633/(EOMONTH('7p(1)'!$F$17,0)-(VLOOKUP(CONCATENATE("http://skinnonews.com",A633),'기사 리스트'!C:E,3,FALSE))+1),""),"")</f>
        <v/>
      </c>
      <c r="K633" t="str">
        <f t="shared" si="29"/>
        <v/>
      </c>
      <c r="L633" t="str">
        <f t="shared" si="30"/>
        <v/>
      </c>
      <c r="N633" s="83" t="str">
        <f>IFERROR(VLOOKUP("http://skinnonews.com"&amp;A633,'기사 리스트'!C:E,3,FALSE),"")</f>
        <v/>
      </c>
      <c r="S633" t="str">
        <f>IFERROR(IF(G633="O",(INDEX('기사 리스트'!B:B,MATCH("http://skinnonews.com"&amp;A633,'기사 리스트'!C:C,0))),""),"")</f>
        <v/>
      </c>
    </row>
    <row r="634" spans="1:19">
      <c r="A634" s="18" t="s">
        <v>843</v>
      </c>
      <c r="B634" s="18">
        <v>2</v>
      </c>
      <c r="C634" s="18">
        <v>2</v>
      </c>
      <c r="D634" s="28">
        <v>0</v>
      </c>
      <c r="E634" s="18">
        <v>0</v>
      </c>
      <c r="F634" t="str">
        <f t="shared" si="28"/>
        <v>기사임</v>
      </c>
      <c r="G634" t="str">
        <f>IF(F634="기사임",IFERROR(IF((VLOOKUP(CONCATENATE("http://skinnonews.com",A634),'기사 리스트'!C:E,3,FALSE))&gt;='7p(1)'!$F$17,"O",""),""),"")</f>
        <v/>
      </c>
      <c r="H634" t="str">
        <f>IFERROR(IF(VLOOKUP(CONCATENATE("http://skinnonews.com"&amp;A634),'기사 리스트'!C:D,2,FALSE)="yes","yes",""),"")</f>
        <v/>
      </c>
      <c r="I634" t="str">
        <f>IFERROR(IF(G634="O",B634/(EOMONTH('7p(1)'!$F$17,0)-(VLOOKUP(CONCATENATE("http://skinnonews.com",A634),'기사 리스트'!C:E,3,FALSE))+1),""),"")</f>
        <v/>
      </c>
      <c r="J634" t="str">
        <f>IFERROR(IF(G634="O",E634/(EOMONTH('7p(1)'!$F$17,0)-(VLOOKUP(CONCATENATE("http://skinnonews.com",A634),'기사 리스트'!C:E,3,FALSE))+1),""),"")</f>
        <v/>
      </c>
      <c r="K634" t="str">
        <f t="shared" si="29"/>
        <v/>
      </c>
      <c r="L634" t="str">
        <f t="shared" si="30"/>
        <v/>
      </c>
      <c r="N634" s="83" t="str">
        <f>IFERROR(VLOOKUP("http://skinnonews.com"&amp;A634,'기사 리스트'!C:E,3,FALSE),"")</f>
        <v/>
      </c>
      <c r="S634" t="str">
        <f>IFERROR(IF(G634="O",(INDEX('기사 리스트'!B:B,MATCH("http://skinnonews.com"&amp;A634,'기사 리스트'!C:C,0))),""),"")</f>
        <v/>
      </c>
    </row>
    <row r="635" spans="1:19">
      <c r="A635" s="18" t="s">
        <v>1759</v>
      </c>
      <c r="B635" s="18">
        <v>2</v>
      </c>
      <c r="C635" s="18">
        <v>1</v>
      </c>
      <c r="D635" s="28">
        <v>32</v>
      </c>
      <c r="E635" s="18">
        <v>0</v>
      </c>
      <c r="F635" t="str">
        <f t="shared" si="28"/>
        <v/>
      </c>
      <c r="G635" t="str">
        <f>IF(F635="기사임",IFERROR(IF((VLOOKUP(CONCATENATE("http://skinnonews.com",A635),'기사 리스트'!C:E,3,FALSE))&gt;='7p(1)'!$F$17,"O",""),""),"")</f>
        <v/>
      </c>
      <c r="H635" t="str">
        <f>IFERROR(IF(VLOOKUP(CONCATENATE("http://skinnonews.com"&amp;A635),'기사 리스트'!C:D,2,FALSE)="yes","yes",""),"")</f>
        <v/>
      </c>
      <c r="I635" t="str">
        <f>IFERROR(IF(G635="O",B635/(EOMONTH('7p(1)'!$F$17,0)-(VLOOKUP(CONCATENATE("http://skinnonews.com",A635),'기사 리스트'!C:E,3,FALSE))+1),""),"")</f>
        <v/>
      </c>
      <c r="J635" t="str">
        <f>IFERROR(IF(G635="O",E635/(EOMONTH('7p(1)'!$F$17,0)-(VLOOKUP(CONCATENATE("http://skinnonews.com",A635),'기사 리스트'!C:E,3,FALSE))+1),""),"")</f>
        <v/>
      </c>
      <c r="K635" t="str">
        <f t="shared" si="29"/>
        <v/>
      </c>
      <c r="L635" t="str">
        <f t="shared" si="30"/>
        <v/>
      </c>
      <c r="N635" s="83" t="str">
        <f>IFERROR(VLOOKUP("http://skinnonews.com"&amp;A635,'기사 리스트'!C:E,3,FALSE),"")</f>
        <v/>
      </c>
      <c r="S635" t="str">
        <f>IFERROR(IF(G635="O",(INDEX('기사 리스트'!B:B,MATCH("http://skinnonews.com"&amp;A635,'기사 리스트'!C:C,0))),""),"")</f>
        <v/>
      </c>
    </row>
    <row r="636" spans="1:19">
      <c r="A636" s="18" t="s">
        <v>1261</v>
      </c>
      <c r="B636" s="18">
        <v>2</v>
      </c>
      <c r="C636" s="18">
        <v>2</v>
      </c>
      <c r="D636" s="28">
        <v>391</v>
      </c>
      <c r="E636" s="18">
        <v>2</v>
      </c>
      <c r="F636" t="str">
        <f t="shared" si="28"/>
        <v/>
      </c>
      <c r="G636" t="str">
        <f>IF(F636="기사임",IFERROR(IF((VLOOKUP(CONCATENATE("http://skinnonews.com",A636),'기사 리스트'!C:E,3,FALSE))&gt;='7p(1)'!$F$17,"O",""),""),"")</f>
        <v/>
      </c>
      <c r="H636" t="str">
        <f>IFERROR(IF(VLOOKUP(CONCATENATE("http://skinnonews.com"&amp;A636),'기사 리스트'!C:D,2,FALSE)="yes","yes",""),"")</f>
        <v/>
      </c>
      <c r="I636" t="str">
        <f>IFERROR(IF(G636="O",B636/(EOMONTH('7p(1)'!$F$17,0)-(VLOOKUP(CONCATENATE("http://skinnonews.com",A636),'기사 리스트'!C:E,3,FALSE))+1),""),"")</f>
        <v/>
      </c>
      <c r="J636" t="str">
        <f>IFERROR(IF(G636="O",E636/(EOMONTH('7p(1)'!$F$17,0)-(VLOOKUP(CONCATENATE("http://skinnonews.com",A636),'기사 리스트'!C:E,3,FALSE))+1),""),"")</f>
        <v/>
      </c>
      <c r="K636" t="str">
        <f t="shared" si="29"/>
        <v/>
      </c>
      <c r="L636" t="str">
        <f t="shared" si="30"/>
        <v/>
      </c>
      <c r="N636" s="83" t="str">
        <f>IFERROR(VLOOKUP("http://skinnonews.com"&amp;A636,'기사 리스트'!C:E,3,FALSE),"")</f>
        <v/>
      </c>
      <c r="S636" t="str">
        <f>IFERROR(IF(G636="O",(INDEX('기사 리스트'!B:B,MATCH("http://skinnonews.com"&amp;A636,'기사 리스트'!C:C,0))),""),"")</f>
        <v/>
      </c>
    </row>
    <row r="637" spans="1:19">
      <c r="A637" s="18" t="s">
        <v>1250</v>
      </c>
      <c r="B637" s="18">
        <v>2</v>
      </c>
      <c r="C637" s="18">
        <v>2</v>
      </c>
      <c r="D637" s="28">
        <v>0</v>
      </c>
      <c r="E637" s="18">
        <v>2</v>
      </c>
      <c r="F637" t="str">
        <f t="shared" si="28"/>
        <v/>
      </c>
      <c r="G637" t="str">
        <f>IF(F637="기사임",IFERROR(IF((VLOOKUP(CONCATENATE("http://skinnonews.com",A637),'기사 리스트'!C:E,3,FALSE))&gt;='7p(1)'!$F$17,"O",""),""),"")</f>
        <v/>
      </c>
      <c r="H637" t="str">
        <f>IFERROR(IF(VLOOKUP(CONCATENATE("http://skinnonews.com"&amp;A637),'기사 리스트'!C:D,2,FALSE)="yes","yes",""),"")</f>
        <v/>
      </c>
      <c r="I637" t="str">
        <f>IFERROR(IF(G637="O",B637/(EOMONTH('7p(1)'!$F$17,0)-(VLOOKUP(CONCATENATE("http://skinnonews.com",A637),'기사 리스트'!C:E,3,FALSE))+1),""),"")</f>
        <v/>
      </c>
      <c r="J637" t="str">
        <f>IFERROR(IF(G637="O",E637/(EOMONTH('7p(1)'!$F$17,0)-(VLOOKUP(CONCATENATE("http://skinnonews.com",A637),'기사 리스트'!C:E,3,FALSE))+1),""),"")</f>
        <v/>
      </c>
      <c r="K637" t="str">
        <f t="shared" si="29"/>
        <v/>
      </c>
      <c r="L637" t="str">
        <f t="shared" si="30"/>
        <v/>
      </c>
      <c r="N637" s="83" t="str">
        <f>IFERROR(VLOOKUP("http://skinnonews.com"&amp;A637,'기사 리스트'!C:E,3,FALSE),"")</f>
        <v/>
      </c>
      <c r="S637" t="str">
        <f>IFERROR(IF(G637="O",(INDEX('기사 리스트'!B:B,MATCH("http://skinnonews.com"&amp;A637,'기사 리스트'!C:C,0))),""),"")</f>
        <v/>
      </c>
    </row>
    <row r="638" spans="1:19">
      <c r="A638" s="18" t="s">
        <v>1463</v>
      </c>
      <c r="B638" s="18">
        <v>2</v>
      </c>
      <c r="C638" s="18">
        <v>1</v>
      </c>
      <c r="D638" s="28">
        <v>117</v>
      </c>
      <c r="E638" s="18">
        <v>0</v>
      </c>
      <c r="F638" t="str">
        <f t="shared" si="28"/>
        <v>기사임</v>
      </c>
      <c r="G638" t="str">
        <f>IF(F638="기사임",IFERROR(IF((VLOOKUP(CONCATENATE("http://skinnonews.com",A638),'기사 리스트'!C:E,3,FALSE))&gt;='7p(1)'!$F$17,"O",""),""),"")</f>
        <v/>
      </c>
      <c r="H638" t="str">
        <f>IFERROR(IF(VLOOKUP(CONCATENATE("http://skinnonews.com"&amp;A638),'기사 리스트'!C:D,2,FALSE)="yes","yes",""),"")</f>
        <v/>
      </c>
      <c r="I638" t="str">
        <f>IFERROR(IF(G638="O",B638/(EOMONTH('7p(1)'!$F$17,0)-(VLOOKUP(CONCATENATE("http://skinnonews.com",A638),'기사 리스트'!C:E,3,FALSE))+1),""),"")</f>
        <v/>
      </c>
      <c r="J638" t="str">
        <f>IFERROR(IF(G638="O",E638/(EOMONTH('7p(1)'!$F$17,0)-(VLOOKUP(CONCATENATE("http://skinnonews.com",A638),'기사 리스트'!C:E,3,FALSE))+1),""),"")</f>
        <v/>
      </c>
      <c r="K638" t="str">
        <f t="shared" si="29"/>
        <v/>
      </c>
      <c r="L638" t="str">
        <f t="shared" si="30"/>
        <v/>
      </c>
      <c r="N638" s="83" t="str">
        <f>IFERROR(VLOOKUP("http://skinnonews.com"&amp;A638,'기사 리스트'!C:E,3,FALSE),"")</f>
        <v/>
      </c>
      <c r="S638" t="str">
        <f>IFERROR(IF(G638="O",(INDEX('기사 리스트'!B:B,MATCH("http://skinnonews.com"&amp;A638,'기사 리스트'!C:C,0))),""),"")</f>
        <v/>
      </c>
    </row>
    <row r="639" spans="1:19">
      <c r="A639" s="18" t="s">
        <v>1270</v>
      </c>
      <c r="B639" s="18">
        <v>2</v>
      </c>
      <c r="C639" s="18">
        <v>2</v>
      </c>
      <c r="D639" s="28">
        <v>102</v>
      </c>
      <c r="E639" s="18">
        <v>2</v>
      </c>
      <c r="F639" t="str">
        <f t="shared" si="28"/>
        <v>기사임</v>
      </c>
      <c r="G639" t="str">
        <f>IF(F639="기사임",IFERROR(IF((VLOOKUP(CONCATENATE("http://skinnonews.com",A639),'기사 리스트'!C:E,3,FALSE))&gt;='7p(1)'!$F$17,"O",""),""),"")</f>
        <v/>
      </c>
      <c r="H639" t="str">
        <f>IFERROR(IF(VLOOKUP(CONCATENATE("http://skinnonews.com"&amp;A639),'기사 리스트'!C:D,2,FALSE)="yes","yes",""),"")</f>
        <v/>
      </c>
      <c r="I639" t="str">
        <f>IFERROR(IF(G639="O",B639/(EOMONTH('7p(1)'!$F$17,0)-(VLOOKUP(CONCATENATE("http://skinnonews.com",A639),'기사 리스트'!C:E,3,FALSE))+1),""),"")</f>
        <v/>
      </c>
      <c r="J639" t="str">
        <f>IFERROR(IF(G639="O",E639/(EOMONTH('7p(1)'!$F$17,0)-(VLOOKUP(CONCATENATE("http://skinnonews.com",A639),'기사 리스트'!C:E,3,FALSE))+1),""),"")</f>
        <v/>
      </c>
      <c r="K639" t="str">
        <f t="shared" si="29"/>
        <v/>
      </c>
      <c r="L639" t="str">
        <f t="shared" si="30"/>
        <v/>
      </c>
      <c r="N639" s="83" t="str">
        <f>IFERROR(VLOOKUP("http://skinnonews.com"&amp;A639,'기사 리스트'!C:E,3,FALSE),"")</f>
        <v/>
      </c>
      <c r="S639" t="str">
        <f>IFERROR(IF(G639="O",(INDEX('기사 리스트'!B:B,MATCH("http://skinnonews.com"&amp;A639,'기사 리스트'!C:C,0))),""),"")</f>
        <v/>
      </c>
    </row>
    <row r="640" spans="1:19">
      <c r="A640" s="18" t="s">
        <v>1760</v>
      </c>
      <c r="B640" s="18">
        <v>2</v>
      </c>
      <c r="C640" s="18">
        <v>1</v>
      </c>
      <c r="D640" s="28">
        <v>155</v>
      </c>
      <c r="E640" s="18">
        <v>0</v>
      </c>
      <c r="F640" t="str">
        <f t="shared" si="28"/>
        <v/>
      </c>
      <c r="G640" t="str">
        <f>IF(F640="기사임",IFERROR(IF((VLOOKUP(CONCATENATE("http://skinnonews.com",A640),'기사 리스트'!C:E,3,FALSE))&gt;='7p(1)'!$F$17,"O",""),""),"")</f>
        <v/>
      </c>
      <c r="H640" t="str">
        <f>IFERROR(IF(VLOOKUP(CONCATENATE("http://skinnonews.com"&amp;A640),'기사 리스트'!C:D,2,FALSE)="yes","yes",""),"")</f>
        <v/>
      </c>
      <c r="I640" t="str">
        <f>IFERROR(IF(G640="O",B640/(EOMONTH('7p(1)'!$F$17,0)-(VLOOKUP(CONCATENATE("http://skinnonews.com",A640),'기사 리스트'!C:E,3,FALSE))+1),""),"")</f>
        <v/>
      </c>
      <c r="J640" t="str">
        <f>IFERROR(IF(G640="O",E640/(EOMONTH('7p(1)'!$F$17,0)-(VLOOKUP(CONCATENATE("http://skinnonews.com",A640),'기사 리스트'!C:E,3,FALSE))+1),""),"")</f>
        <v/>
      </c>
      <c r="K640" t="str">
        <f t="shared" si="29"/>
        <v/>
      </c>
      <c r="L640" t="str">
        <f t="shared" si="30"/>
        <v/>
      </c>
      <c r="N640" s="83" t="str">
        <f>IFERROR(VLOOKUP("http://skinnonews.com"&amp;A640,'기사 리스트'!C:E,3,FALSE),"")</f>
        <v/>
      </c>
      <c r="S640" t="str">
        <f>IFERROR(IF(G640="O",(INDEX('기사 리스트'!B:B,MATCH("http://skinnonews.com"&amp;A640,'기사 리스트'!C:C,0))),""),"")</f>
        <v/>
      </c>
    </row>
    <row r="641" spans="1:19">
      <c r="A641" s="18" t="s">
        <v>1761</v>
      </c>
      <c r="B641" s="18">
        <v>2</v>
      </c>
      <c r="C641" s="18">
        <v>1</v>
      </c>
      <c r="D641" s="28">
        <v>36.5</v>
      </c>
      <c r="E641" s="18">
        <v>0</v>
      </c>
      <c r="F641" t="str">
        <f t="shared" si="28"/>
        <v/>
      </c>
      <c r="G641" t="str">
        <f>IF(F641="기사임",IFERROR(IF((VLOOKUP(CONCATENATE("http://skinnonews.com",A641),'기사 리스트'!C:E,3,FALSE))&gt;='7p(1)'!$F$17,"O",""),""),"")</f>
        <v/>
      </c>
      <c r="H641" t="str">
        <f>IFERROR(IF(VLOOKUP(CONCATENATE("http://skinnonews.com"&amp;A641),'기사 리스트'!C:D,2,FALSE)="yes","yes",""),"")</f>
        <v/>
      </c>
      <c r="I641" t="str">
        <f>IFERROR(IF(G641="O",B641/(EOMONTH('7p(1)'!$F$17,0)-(VLOOKUP(CONCATENATE("http://skinnonews.com",A641),'기사 리스트'!C:E,3,FALSE))+1),""),"")</f>
        <v/>
      </c>
      <c r="J641" t="str">
        <f>IFERROR(IF(G641="O",E641/(EOMONTH('7p(1)'!$F$17,0)-(VLOOKUP(CONCATENATE("http://skinnonews.com",A641),'기사 리스트'!C:E,3,FALSE))+1),""),"")</f>
        <v/>
      </c>
      <c r="K641" t="str">
        <f t="shared" si="29"/>
        <v/>
      </c>
      <c r="L641" t="str">
        <f t="shared" si="30"/>
        <v/>
      </c>
      <c r="N641" s="83" t="str">
        <f>IFERROR(VLOOKUP("http://skinnonews.com"&amp;A641,'기사 리스트'!C:E,3,FALSE),"")</f>
        <v/>
      </c>
      <c r="S641" t="str">
        <f>IFERROR(IF(G641="O",(INDEX('기사 리스트'!B:B,MATCH("http://skinnonews.com"&amp;A641,'기사 리스트'!C:C,0))),""),"")</f>
        <v/>
      </c>
    </row>
    <row r="642" spans="1:19">
      <c r="A642" s="18" t="s">
        <v>1762</v>
      </c>
      <c r="B642" s="18">
        <v>2</v>
      </c>
      <c r="C642" s="18">
        <v>1</v>
      </c>
      <c r="D642" s="28">
        <v>821</v>
      </c>
      <c r="E642" s="18">
        <v>1</v>
      </c>
      <c r="F642" t="str">
        <f t="shared" ref="F642:F705" si="31">IF(AND(LEFT(A642,17)="/global/archives/",ISNUMBER(_xlfn.NUMBERVALUE(MID(A642,18,1))),ISERROR(FIND("ckattempt",A642)),ISERROR(FIND("preview",A642))),"기사임","")</f>
        <v/>
      </c>
      <c r="G642" t="str">
        <f>IF(F642="기사임",IFERROR(IF((VLOOKUP(CONCATENATE("http://skinnonews.com",A642),'기사 리스트'!C:E,3,FALSE))&gt;='7p(1)'!$F$17,"O",""),""),"")</f>
        <v/>
      </c>
      <c r="H642" t="str">
        <f>IFERROR(IF(VLOOKUP(CONCATENATE("http://skinnonews.com"&amp;A642),'기사 리스트'!C:D,2,FALSE)="yes","yes",""),"")</f>
        <v/>
      </c>
      <c r="I642" t="str">
        <f>IFERROR(IF(G642="O",B642/(EOMONTH('7p(1)'!$F$17,0)-(VLOOKUP(CONCATENATE("http://skinnonews.com",A642),'기사 리스트'!C:E,3,FALSE))+1),""),"")</f>
        <v/>
      </c>
      <c r="J642" t="str">
        <f>IFERROR(IF(G642="O",E642/(EOMONTH('7p(1)'!$F$17,0)-(VLOOKUP(CONCATENATE("http://skinnonews.com",A642),'기사 리스트'!C:E,3,FALSE))+1),""),"")</f>
        <v/>
      </c>
      <c r="K642" t="str">
        <f t="shared" si="29"/>
        <v/>
      </c>
      <c r="L642" t="str">
        <f t="shared" si="30"/>
        <v/>
      </c>
      <c r="N642" s="83" t="str">
        <f>IFERROR(VLOOKUP("http://skinnonews.com"&amp;A642,'기사 리스트'!C:E,3,FALSE),"")</f>
        <v/>
      </c>
      <c r="S642" t="str">
        <f>IFERROR(IF(G642="O",(INDEX('기사 리스트'!B:B,MATCH("http://skinnonews.com"&amp;A642,'기사 리스트'!C:C,0))),""),"")</f>
        <v/>
      </c>
    </row>
    <row r="643" spans="1:19">
      <c r="A643" s="18" t="s">
        <v>1763</v>
      </c>
      <c r="B643" s="18">
        <v>2</v>
      </c>
      <c r="C643" s="18">
        <v>1</v>
      </c>
      <c r="D643" s="28">
        <v>490</v>
      </c>
      <c r="E643" s="18">
        <v>1</v>
      </c>
      <c r="F643" t="str">
        <f t="shared" si="31"/>
        <v/>
      </c>
      <c r="G643" t="str">
        <f>IF(F643="기사임",IFERROR(IF((VLOOKUP(CONCATENATE("http://skinnonews.com",A643),'기사 리스트'!C:E,3,FALSE))&gt;='7p(1)'!$F$17,"O",""),""),"")</f>
        <v/>
      </c>
      <c r="H643" t="str">
        <f>IFERROR(IF(VLOOKUP(CONCATENATE("http://skinnonews.com"&amp;A643),'기사 리스트'!C:D,2,FALSE)="yes","yes",""),"")</f>
        <v/>
      </c>
      <c r="I643" t="str">
        <f>IFERROR(IF(G643="O",B643/(EOMONTH('7p(1)'!$F$17,0)-(VLOOKUP(CONCATENATE("http://skinnonews.com",A643),'기사 리스트'!C:E,3,FALSE))+1),""),"")</f>
        <v/>
      </c>
      <c r="J643" t="str">
        <f>IFERROR(IF(G643="O",E643/(EOMONTH('7p(1)'!$F$17,0)-(VLOOKUP(CONCATENATE("http://skinnonews.com",A643),'기사 리스트'!C:E,3,FALSE))+1),""),"")</f>
        <v/>
      </c>
      <c r="K643" t="str">
        <f t="shared" si="29"/>
        <v/>
      </c>
      <c r="L643" t="str">
        <f t="shared" si="30"/>
        <v/>
      </c>
      <c r="N643" s="83" t="str">
        <f>IFERROR(VLOOKUP("http://skinnonews.com"&amp;A643,'기사 리스트'!C:E,3,FALSE),"")</f>
        <v/>
      </c>
      <c r="S643" t="str">
        <f>IFERROR(IF(G643="O",(INDEX('기사 리스트'!B:B,MATCH("http://skinnonews.com"&amp;A643,'기사 리스트'!C:C,0))),""),"")</f>
        <v/>
      </c>
    </row>
    <row r="644" spans="1:19">
      <c r="A644" s="18" t="s">
        <v>1764</v>
      </c>
      <c r="B644" s="18">
        <v>2</v>
      </c>
      <c r="C644" s="18">
        <v>1</v>
      </c>
      <c r="D644" s="28">
        <v>104.5</v>
      </c>
      <c r="E644" s="18">
        <v>0</v>
      </c>
      <c r="F644" t="str">
        <f t="shared" si="31"/>
        <v/>
      </c>
      <c r="G644" t="str">
        <f>IF(F644="기사임",IFERROR(IF((VLOOKUP(CONCATENATE("http://skinnonews.com",A644),'기사 리스트'!C:E,3,FALSE))&gt;='7p(1)'!$F$17,"O",""),""),"")</f>
        <v/>
      </c>
      <c r="H644" t="str">
        <f>IFERROR(IF(VLOOKUP(CONCATENATE("http://skinnonews.com"&amp;A644),'기사 리스트'!C:D,2,FALSE)="yes","yes",""),"")</f>
        <v/>
      </c>
      <c r="I644" t="str">
        <f>IFERROR(IF(G644="O",B644/(EOMONTH('7p(1)'!$F$17,0)-(VLOOKUP(CONCATENATE("http://skinnonews.com",A644),'기사 리스트'!C:E,3,FALSE))+1),""),"")</f>
        <v/>
      </c>
      <c r="J644" t="str">
        <f>IFERROR(IF(G644="O",E644/(EOMONTH('7p(1)'!$F$17,0)-(VLOOKUP(CONCATENATE("http://skinnonews.com",A644),'기사 리스트'!C:E,3,FALSE))+1),""),"")</f>
        <v/>
      </c>
      <c r="K644" t="str">
        <f t="shared" si="29"/>
        <v/>
      </c>
      <c r="L644" t="str">
        <f t="shared" si="30"/>
        <v/>
      </c>
      <c r="N644" s="83" t="str">
        <f>IFERROR(VLOOKUP("http://skinnonews.com"&amp;A644,'기사 리스트'!C:E,3,FALSE),"")</f>
        <v/>
      </c>
      <c r="S644" t="str">
        <f>IFERROR(IF(G644="O",(INDEX('기사 리스트'!B:B,MATCH("http://skinnonews.com"&amp;A644,'기사 리스트'!C:C,0))),""),"")</f>
        <v/>
      </c>
    </row>
    <row r="645" spans="1:19">
      <c r="A645" s="18" t="s">
        <v>1765</v>
      </c>
      <c r="B645" s="18">
        <v>2</v>
      </c>
      <c r="C645" s="18">
        <v>1</v>
      </c>
      <c r="D645" s="28">
        <v>113.5</v>
      </c>
      <c r="E645" s="18">
        <v>1</v>
      </c>
      <c r="F645" t="str">
        <f t="shared" si="31"/>
        <v/>
      </c>
      <c r="G645" t="str">
        <f>IF(F645="기사임",IFERROR(IF((VLOOKUP(CONCATENATE("http://skinnonews.com",A645),'기사 리스트'!C:E,3,FALSE))&gt;='7p(1)'!$F$17,"O",""),""),"")</f>
        <v/>
      </c>
      <c r="H645" t="str">
        <f>IFERROR(IF(VLOOKUP(CONCATENATE("http://skinnonews.com"&amp;A645),'기사 리스트'!C:D,2,FALSE)="yes","yes",""),"")</f>
        <v/>
      </c>
      <c r="I645" t="str">
        <f>IFERROR(IF(G645="O",B645/(EOMONTH('7p(1)'!$F$17,0)-(VLOOKUP(CONCATENATE("http://skinnonews.com",A645),'기사 리스트'!C:E,3,FALSE))+1),""),"")</f>
        <v/>
      </c>
      <c r="J645" t="str">
        <f>IFERROR(IF(G645="O",E645/(EOMONTH('7p(1)'!$F$17,0)-(VLOOKUP(CONCATENATE("http://skinnonews.com",A645),'기사 리스트'!C:E,3,FALSE))+1),""),"")</f>
        <v/>
      </c>
      <c r="K645" t="str">
        <f t="shared" si="29"/>
        <v/>
      </c>
      <c r="L645" t="str">
        <f t="shared" si="30"/>
        <v/>
      </c>
      <c r="N645" s="83" t="str">
        <f>IFERROR(VLOOKUP("http://skinnonews.com"&amp;A645,'기사 리스트'!C:E,3,FALSE),"")</f>
        <v/>
      </c>
      <c r="S645" t="str">
        <f>IFERROR(IF(G645="O",(INDEX('기사 리스트'!B:B,MATCH("http://skinnonews.com"&amp;A645,'기사 리스트'!C:C,0))),""),"")</f>
        <v/>
      </c>
    </row>
    <row r="646" spans="1:19">
      <c r="A646" s="18" t="s">
        <v>1766</v>
      </c>
      <c r="B646" s="18">
        <v>2</v>
      </c>
      <c r="C646" s="18">
        <v>1</v>
      </c>
      <c r="D646" s="28">
        <v>448</v>
      </c>
      <c r="E646" s="18">
        <v>1</v>
      </c>
      <c r="F646" t="str">
        <f t="shared" si="31"/>
        <v/>
      </c>
      <c r="G646" t="str">
        <f>IF(F646="기사임",IFERROR(IF((VLOOKUP(CONCATENATE("http://skinnonews.com",A646),'기사 리스트'!C:E,3,FALSE))&gt;='7p(1)'!$F$17,"O",""),""),"")</f>
        <v/>
      </c>
      <c r="H646" t="str">
        <f>IFERROR(IF(VLOOKUP(CONCATENATE("http://skinnonews.com"&amp;A646),'기사 리스트'!C:D,2,FALSE)="yes","yes",""),"")</f>
        <v/>
      </c>
      <c r="I646" t="str">
        <f>IFERROR(IF(G646="O",B646/(EOMONTH('7p(1)'!$F$17,0)-(VLOOKUP(CONCATENATE("http://skinnonews.com",A646),'기사 리스트'!C:E,3,FALSE))+1),""),"")</f>
        <v/>
      </c>
      <c r="J646" t="str">
        <f>IFERROR(IF(G646="O",E646/(EOMONTH('7p(1)'!$F$17,0)-(VLOOKUP(CONCATENATE("http://skinnonews.com",A646),'기사 리스트'!C:E,3,FALSE))+1),""),"")</f>
        <v/>
      </c>
      <c r="K646" t="str">
        <f t="shared" ref="K646:K709" si="32">IFERROR(_xlfn.RANK.EQ(I646,I:I,0),"")</f>
        <v/>
      </c>
      <c r="L646" t="str">
        <f t="shared" ref="L646:L709" si="33">IFERROR(_xlfn.RANK.EQ(J646,J:J,0),"")</f>
        <v/>
      </c>
      <c r="N646" s="83" t="str">
        <f>IFERROR(VLOOKUP("http://skinnonews.com"&amp;A646,'기사 리스트'!C:E,3,FALSE),"")</f>
        <v/>
      </c>
      <c r="S646" t="str">
        <f>IFERROR(IF(G646="O",(INDEX('기사 리스트'!B:B,MATCH("http://skinnonews.com"&amp;A646,'기사 리스트'!C:C,0))),""),"")</f>
        <v/>
      </c>
    </row>
    <row r="647" spans="1:19">
      <c r="A647" s="18" t="s">
        <v>1767</v>
      </c>
      <c r="B647" s="18">
        <v>2</v>
      </c>
      <c r="C647" s="18">
        <v>1</v>
      </c>
      <c r="D647" s="28">
        <v>40</v>
      </c>
      <c r="E647" s="18">
        <v>1</v>
      </c>
      <c r="F647" t="str">
        <f t="shared" si="31"/>
        <v/>
      </c>
      <c r="G647" t="str">
        <f>IF(F647="기사임",IFERROR(IF((VLOOKUP(CONCATENATE("http://skinnonews.com",A647),'기사 리스트'!C:E,3,FALSE))&gt;='7p(1)'!$F$17,"O",""),""),"")</f>
        <v/>
      </c>
      <c r="H647" t="str">
        <f>IFERROR(IF(VLOOKUP(CONCATENATE("http://skinnonews.com"&amp;A647),'기사 리스트'!C:D,2,FALSE)="yes","yes",""),"")</f>
        <v/>
      </c>
      <c r="I647" t="str">
        <f>IFERROR(IF(G647="O",B647/(EOMONTH('7p(1)'!$F$17,0)-(VLOOKUP(CONCATENATE("http://skinnonews.com",A647),'기사 리스트'!C:E,3,FALSE))+1),""),"")</f>
        <v/>
      </c>
      <c r="J647" t="str">
        <f>IFERROR(IF(G647="O",E647/(EOMONTH('7p(1)'!$F$17,0)-(VLOOKUP(CONCATENATE("http://skinnonews.com",A647),'기사 리스트'!C:E,3,FALSE))+1),""),"")</f>
        <v/>
      </c>
      <c r="K647" t="str">
        <f t="shared" si="32"/>
        <v/>
      </c>
      <c r="L647" t="str">
        <f t="shared" si="33"/>
        <v/>
      </c>
      <c r="N647" s="83" t="str">
        <f>IFERROR(VLOOKUP("http://skinnonews.com"&amp;A647,'기사 리스트'!C:E,3,FALSE),"")</f>
        <v/>
      </c>
      <c r="S647" t="str">
        <f>IFERROR(IF(G647="O",(INDEX('기사 리스트'!B:B,MATCH("http://skinnonews.com"&amp;A647,'기사 리스트'!C:C,0))),""),"")</f>
        <v/>
      </c>
    </row>
    <row r="648" spans="1:19">
      <c r="A648" s="18" t="s">
        <v>1117</v>
      </c>
      <c r="B648" s="18">
        <v>2</v>
      </c>
      <c r="C648" s="18">
        <v>1</v>
      </c>
      <c r="D648" s="28">
        <v>1091</v>
      </c>
      <c r="E648" s="18">
        <v>1</v>
      </c>
      <c r="F648" t="str">
        <f t="shared" si="31"/>
        <v>기사임</v>
      </c>
      <c r="G648" t="str">
        <f>IF(F648="기사임",IFERROR(IF((VLOOKUP(CONCATENATE("http://skinnonews.com",A648),'기사 리스트'!C:E,3,FALSE))&gt;='7p(1)'!$F$17,"O",""),""),"")</f>
        <v/>
      </c>
      <c r="H648" t="str">
        <f>IFERROR(IF(VLOOKUP(CONCATENATE("http://skinnonews.com"&amp;A648),'기사 리스트'!C:D,2,FALSE)="yes","yes",""),"")</f>
        <v/>
      </c>
      <c r="I648" t="str">
        <f>IFERROR(IF(G648="O",B648/(EOMONTH('7p(1)'!$F$17,0)-(VLOOKUP(CONCATENATE("http://skinnonews.com",A648),'기사 리스트'!C:E,3,FALSE))+1),""),"")</f>
        <v/>
      </c>
      <c r="J648" t="str">
        <f>IFERROR(IF(G648="O",E648/(EOMONTH('7p(1)'!$F$17,0)-(VLOOKUP(CONCATENATE("http://skinnonews.com",A648),'기사 리스트'!C:E,3,FALSE))+1),""),"")</f>
        <v/>
      </c>
      <c r="K648" t="str">
        <f t="shared" si="32"/>
        <v/>
      </c>
      <c r="L648" t="str">
        <f t="shared" si="33"/>
        <v/>
      </c>
      <c r="N648" s="83" t="str">
        <f>IFERROR(VLOOKUP("http://skinnonews.com"&amp;A648,'기사 리스트'!C:E,3,FALSE),"")</f>
        <v/>
      </c>
      <c r="S648" t="str">
        <f>IFERROR(IF(G648="O",(INDEX('기사 리스트'!B:B,MATCH("http://skinnonews.com"&amp;A648,'기사 리스트'!C:C,0))),""),"")</f>
        <v/>
      </c>
    </row>
    <row r="649" spans="1:19">
      <c r="A649" s="18" t="s">
        <v>1768</v>
      </c>
      <c r="B649" s="18">
        <v>2</v>
      </c>
      <c r="C649" s="18">
        <v>1</v>
      </c>
      <c r="D649" s="28">
        <v>89</v>
      </c>
      <c r="E649" s="18">
        <v>1</v>
      </c>
      <c r="F649" t="str">
        <f t="shared" si="31"/>
        <v>기사임</v>
      </c>
      <c r="G649" t="str">
        <f>IF(F649="기사임",IFERROR(IF((VLOOKUP(CONCATENATE("http://skinnonews.com",A649),'기사 리스트'!C:E,3,FALSE))&gt;='7p(1)'!$F$17,"O",""),""),"")</f>
        <v/>
      </c>
      <c r="H649" t="str">
        <f>IFERROR(IF(VLOOKUP(CONCATENATE("http://skinnonews.com"&amp;A649),'기사 리스트'!C:D,2,FALSE)="yes","yes",""),"")</f>
        <v/>
      </c>
      <c r="I649" t="str">
        <f>IFERROR(IF(G649="O",B649/(EOMONTH('7p(1)'!$F$17,0)-(VLOOKUP(CONCATENATE("http://skinnonews.com",A649),'기사 리스트'!C:E,3,FALSE))+1),""),"")</f>
        <v/>
      </c>
      <c r="J649" t="str">
        <f>IFERROR(IF(G649="O",E649/(EOMONTH('7p(1)'!$F$17,0)-(VLOOKUP(CONCATENATE("http://skinnonews.com",A649),'기사 리스트'!C:E,3,FALSE))+1),""),"")</f>
        <v/>
      </c>
      <c r="K649" t="str">
        <f t="shared" si="32"/>
        <v/>
      </c>
      <c r="L649" t="str">
        <f t="shared" si="33"/>
        <v/>
      </c>
      <c r="N649" s="83" t="str">
        <f>IFERROR(VLOOKUP("http://skinnonews.com"&amp;A649,'기사 리스트'!C:E,3,FALSE),"")</f>
        <v/>
      </c>
      <c r="S649" t="str">
        <f>IFERROR(IF(G649="O",(INDEX('기사 리스트'!B:B,MATCH("http://skinnonews.com"&amp;A649,'기사 리스트'!C:C,0))),""),"")</f>
        <v/>
      </c>
    </row>
    <row r="650" spans="1:19">
      <c r="A650" s="18" t="s">
        <v>878</v>
      </c>
      <c r="B650" s="18">
        <v>2</v>
      </c>
      <c r="C650" s="18">
        <v>2</v>
      </c>
      <c r="D650" s="28">
        <v>83</v>
      </c>
      <c r="E650" s="18">
        <v>2</v>
      </c>
      <c r="F650" t="str">
        <f t="shared" si="31"/>
        <v>기사임</v>
      </c>
      <c r="G650" t="str">
        <f>IF(F650="기사임",IFERROR(IF((VLOOKUP(CONCATENATE("http://skinnonews.com",A650),'기사 리스트'!C:E,3,FALSE))&gt;='7p(1)'!$F$17,"O",""),""),"")</f>
        <v/>
      </c>
      <c r="H650" t="str">
        <f>IFERROR(IF(VLOOKUP(CONCATENATE("http://skinnonews.com"&amp;A650),'기사 리스트'!C:D,2,FALSE)="yes","yes",""),"")</f>
        <v/>
      </c>
      <c r="I650" t="str">
        <f>IFERROR(IF(G650="O",B650/(EOMONTH('7p(1)'!$F$17,0)-(VLOOKUP(CONCATENATE("http://skinnonews.com",A650),'기사 리스트'!C:E,3,FALSE))+1),""),"")</f>
        <v/>
      </c>
      <c r="J650" t="str">
        <f>IFERROR(IF(G650="O",E650/(EOMONTH('7p(1)'!$F$17,0)-(VLOOKUP(CONCATENATE("http://skinnonews.com",A650),'기사 리스트'!C:E,3,FALSE))+1),""),"")</f>
        <v/>
      </c>
      <c r="K650" t="str">
        <f t="shared" si="32"/>
        <v/>
      </c>
      <c r="L650" t="str">
        <f t="shared" si="33"/>
        <v/>
      </c>
      <c r="N650" s="83" t="str">
        <f>IFERROR(VLOOKUP("http://skinnonews.com"&amp;A650,'기사 리스트'!C:E,3,FALSE),"")</f>
        <v/>
      </c>
      <c r="S650" t="str">
        <f>IFERROR(IF(G650="O",(INDEX('기사 리스트'!B:B,MATCH("http://skinnonews.com"&amp;A650,'기사 리스트'!C:C,0))),""),"")</f>
        <v/>
      </c>
    </row>
    <row r="651" spans="1:19">
      <c r="A651" s="18" t="s">
        <v>1125</v>
      </c>
      <c r="B651" s="18">
        <v>2</v>
      </c>
      <c r="C651" s="18">
        <v>2</v>
      </c>
      <c r="D651" s="28">
        <v>0</v>
      </c>
      <c r="E651" s="18">
        <v>2</v>
      </c>
      <c r="F651" t="str">
        <f t="shared" si="31"/>
        <v>기사임</v>
      </c>
      <c r="G651" t="str">
        <f>IF(F651="기사임",IFERROR(IF((VLOOKUP(CONCATENATE("http://skinnonews.com",A651),'기사 리스트'!C:E,3,FALSE))&gt;='7p(1)'!$F$17,"O",""),""),"")</f>
        <v/>
      </c>
      <c r="H651" t="str">
        <f>IFERROR(IF(VLOOKUP(CONCATENATE("http://skinnonews.com"&amp;A651),'기사 리스트'!C:D,2,FALSE)="yes","yes",""),"")</f>
        <v/>
      </c>
      <c r="I651" t="str">
        <f>IFERROR(IF(G651="O",B651/(EOMONTH('7p(1)'!$F$17,0)-(VLOOKUP(CONCATENATE("http://skinnonews.com",A651),'기사 리스트'!C:E,3,FALSE))+1),""),"")</f>
        <v/>
      </c>
      <c r="J651" t="str">
        <f>IFERROR(IF(G651="O",E651/(EOMONTH('7p(1)'!$F$17,0)-(VLOOKUP(CONCATENATE("http://skinnonews.com",A651),'기사 리스트'!C:E,3,FALSE))+1),""),"")</f>
        <v/>
      </c>
      <c r="K651" t="str">
        <f t="shared" si="32"/>
        <v/>
      </c>
      <c r="L651" t="str">
        <f t="shared" si="33"/>
        <v/>
      </c>
      <c r="N651" s="83" t="str">
        <f>IFERROR(VLOOKUP("http://skinnonews.com"&amp;A651,'기사 리스트'!C:E,3,FALSE),"")</f>
        <v/>
      </c>
      <c r="S651" t="str">
        <f>IFERROR(IF(G651="O",(INDEX('기사 리스트'!B:B,MATCH("http://skinnonews.com"&amp;A651,'기사 리스트'!C:C,0))),""),"")</f>
        <v/>
      </c>
    </row>
    <row r="652" spans="1:19">
      <c r="A652" s="18" t="s">
        <v>1307</v>
      </c>
      <c r="B652" s="18">
        <v>2</v>
      </c>
      <c r="C652" s="18">
        <v>2</v>
      </c>
      <c r="D652" s="28">
        <v>0</v>
      </c>
      <c r="E652" s="18">
        <v>2</v>
      </c>
      <c r="F652" t="str">
        <f t="shared" si="31"/>
        <v>기사임</v>
      </c>
      <c r="G652" t="str">
        <f>IF(F652="기사임",IFERROR(IF((VLOOKUP(CONCATENATE("http://skinnonews.com",A652),'기사 리스트'!C:E,3,FALSE))&gt;='7p(1)'!$F$17,"O",""),""),"")</f>
        <v/>
      </c>
      <c r="H652" t="str">
        <f>IFERROR(IF(VLOOKUP(CONCATENATE("http://skinnonews.com"&amp;A652),'기사 리스트'!C:D,2,FALSE)="yes","yes",""),"")</f>
        <v/>
      </c>
      <c r="I652" t="str">
        <f>IFERROR(IF(G652="O",B652/(EOMONTH('7p(1)'!$F$17,0)-(VLOOKUP(CONCATENATE("http://skinnonews.com",A652),'기사 리스트'!C:E,3,FALSE))+1),""),"")</f>
        <v/>
      </c>
      <c r="J652" t="str">
        <f>IFERROR(IF(G652="O",E652/(EOMONTH('7p(1)'!$F$17,0)-(VLOOKUP(CONCATENATE("http://skinnonews.com",A652),'기사 리스트'!C:E,3,FALSE))+1),""),"")</f>
        <v/>
      </c>
      <c r="K652" t="str">
        <f t="shared" si="32"/>
        <v/>
      </c>
      <c r="L652" t="str">
        <f t="shared" si="33"/>
        <v/>
      </c>
      <c r="N652" s="83" t="str">
        <f>IFERROR(VLOOKUP("http://skinnonews.com"&amp;A652,'기사 리스트'!C:E,3,FALSE),"")</f>
        <v/>
      </c>
      <c r="S652" t="str">
        <f>IFERROR(IF(G652="O",(INDEX('기사 리스트'!B:B,MATCH("http://skinnonews.com"&amp;A652,'기사 리스트'!C:C,0))),""),"")</f>
        <v/>
      </c>
    </row>
    <row r="653" spans="1:19">
      <c r="A653" s="18" t="s">
        <v>794</v>
      </c>
      <c r="B653" s="18">
        <v>2</v>
      </c>
      <c r="C653" s="18">
        <v>2</v>
      </c>
      <c r="D653" s="28">
        <v>0</v>
      </c>
      <c r="E653" s="18">
        <v>2</v>
      </c>
      <c r="F653" t="str">
        <f t="shared" si="31"/>
        <v>기사임</v>
      </c>
      <c r="G653" t="str">
        <f>IF(F653="기사임",IFERROR(IF((VLOOKUP(CONCATENATE("http://skinnonews.com",A653),'기사 리스트'!C:E,3,FALSE))&gt;='7p(1)'!$F$17,"O",""),""),"")</f>
        <v/>
      </c>
      <c r="H653" t="str">
        <f>IFERROR(IF(VLOOKUP(CONCATENATE("http://skinnonews.com"&amp;A653),'기사 리스트'!C:D,2,FALSE)="yes","yes",""),"")</f>
        <v/>
      </c>
      <c r="I653" t="str">
        <f>IFERROR(IF(G653="O",B653/(EOMONTH('7p(1)'!$F$17,0)-(VLOOKUP(CONCATENATE("http://skinnonews.com",A653),'기사 리스트'!C:E,3,FALSE))+1),""),"")</f>
        <v/>
      </c>
      <c r="J653" t="str">
        <f>IFERROR(IF(G653="O",E653/(EOMONTH('7p(1)'!$F$17,0)-(VLOOKUP(CONCATENATE("http://skinnonews.com",A653),'기사 리스트'!C:E,3,FALSE))+1),""),"")</f>
        <v/>
      </c>
      <c r="K653" t="str">
        <f t="shared" si="32"/>
        <v/>
      </c>
      <c r="L653" t="str">
        <f t="shared" si="33"/>
        <v/>
      </c>
      <c r="N653" s="83" t="str">
        <f>IFERROR(VLOOKUP("http://skinnonews.com"&amp;A653,'기사 리스트'!C:E,3,FALSE),"")</f>
        <v/>
      </c>
      <c r="S653" t="str">
        <f>IFERROR(IF(G653="O",(INDEX('기사 리스트'!B:B,MATCH("http://skinnonews.com"&amp;A653,'기사 리스트'!C:C,0))),""),"")</f>
        <v/>
      </c>
    </row>
    <row r="654" spans="1:19">
      <c r="A654" s="18" t="s">
        <v>768</v>
      </c>
      <c r="B654" s="18">
        <v>2</v>
      </c>
      <c r="C654" s="18">
        <v>2</v>
      </c>
      <c r="D654" s="28">
        <v>0</v>
      </c>
      <c r="E654" s="18">
        <v>2</v>
      </c>
      <c r="F654" t="str">
        <f t="shared" si="31"/>
        <v>기사임</v>
      </c>
      <c r="G654" t="str">
        <f>IF(F654="기사임",IFERROR(IF((VLOOKUP(CONCATENATE("http://skinnonews.com",A654),'기사 리스트'!C:E,3,FALSE))&gt;='7p(1)'!$F$17,"O",""),""),"")</f>
        <v/>
      </c>
      <c r="H654" t="str">
        <f>IFERROR(IF(VLOOKUP(CONCATENATE("http://skinnonews.com"&amp;A654),'기사 리스트'!C:D,2,FALSE)="yes","yes",""),"")</f>
        <v/>
      </c>
      <c r="I654" t="str">
        <f>IFERROR(IF(G654="O",B654/(EOMONTH('7p(1)'!$F$17,0)-(VLOOKUP(CONCATENATE("http://skinnonews.com",A654),'기사 리스트'!C:E,3,FALSE))+1),""),"")</f>
        <v/>
      </c>
      <c r="J654" t="str">
        <f>IFERROR(IF(G654="O",E654/(EOMONTH('7p(1)'!$F$17,0)-(VLOOKUP(CONCATENATE("http://skinnonews.com",A654),'기사 리스트'!C:E,3,FALSE))+1),""),"")</f>
        <v/>
      </c>
      <c r="K654" t="str">
        <f t="shared" si="32"/>
        <v/>
      </c>
      <c r="L654" t="str">
        <f t="shared" si="33"/>
        <v/>
      </c>
      <c r="N654" s="83" t="str">
        <f>IFERROR(VLOOKUP("http://skinnonews.com"&amp;A654,'기사 리스트'!C:E,3,FALSE),"")</f>
        <v/>
      </c>
      <c r="S654" t="str">
        <f>IFERROR(IF(G654="O",(INDEX('기사 리스트'!B:B,MATCH("http://skinnonews.com"&amp;A654,'기사 리스트'!C:C,0))),""),"")</f>
        <v/>
      </c>
    </row>
    <row r="655" spans="1:19">
      <c r="A655" s="18" t="s">
        <v>1482</v>
      </c>
      <c r="B655" s="18">
        <v>2</v>
      </c>
      <c r="C655" s="18">
        <v>2</v>
      </c>
      <c r="D655" s="28">
        <v>0</v>
      </c>
      <c r="E655" s="18">
        <v>2</v>
      </c>
      <c r="F655" t="str">
        <f t="shared" si="31"/>
        <v>기사임</v>
      </c>
      <c r="G655" t="str">
        <f>IF(F655="기사임",IFERROR(IF((VLOOKUP(CONCATENATE("http://skinnonews.com",A655),'기사 리스트'!C:E,3,FALSE))&gt;='7p(1)'!$F$17,"O",""),""),"")</f>
        <v/>
      </c>
      <c r="H655" t="str">
        <f>IFERROR(IF(VLOOKUP(CONCATENATE("http://skinnonews.com"&amp;A655),'기사 리스트'!C:D,2,FALSE)="yes","yes",""),"")</f>
        <v/>
      </c>
      <c r="I655" t="str">
        <f>IFERROR(IF(G655="O",B655/(EOMONTH('7p(1)'!$F$17,0)-(VLOOKUP(CONCATENATE("http://skinnonews.com",A655),'기사 리스트'!C:E,3,FALSE))+1),""),"")</f>
        <v/>
      </c>
      <c r="J655" t="str">
        <f>IFERROR(IF(G655="O",E655/(EOMONTH('7p(1)'!$F$17,0)-(VLOOKUP(CONCATENATE("http://skinnonews.com",A655),'기사 리스트'!C:E,3,FALSE))+1),""),"")</f>
        <v/>
      </c>
      <c r="K655" t="str">
        <f t="shared" si="32"/>
        <v/>
      </c>
      <c r="L655" t="str">
        <f t="shared" si="33"/>
        <v/>
      </c>
      <c r="N655" s="83" t="str">
        <f>IFERROR(VLOOKUP("http://skinnonews.com"&amp;A655,'기사 리스트'!C:E,3,FALSE),"")</f>
        <v/>
      </c>
      <c r="S655" t="str">
        <f>IFERROR(IF(G655="O",(INDEX('기사 리스트'!B:B,MATCH("http://skinnonews.com"&amp;A655,'기사 리스트'!C:C,0))),""),"")</f>
        <v/>
      </c>
    </row>
    <row r="656" spans="1:19">
      <c r="A656" s="18" t="s">
        <v>1769</v>
      </c>
      <c r="B656" s="18">
        <v>2</v>
      </c>
      <c r="C656" s="18">
        <v>1</v>
      </c>
      <c r="D656" s="28">
        <v>105</v>
      </c>
      <c r="E656" s="18">
        <v>1</v>
      </c>
      <c r="F656" t="str">
        <f t="shared" si="31"/>
        <v>기사임</v>
      </c>
      <c r="G656" t="str">
        <f>IF(F656="기사임",IFERROR(IF((VLOOKUP(CONCATENATE("http://skinnonews.com",A656),'기사 리스트'!C:E,3,FALSE))&gt;='7p(1)'!$F$17,"O",""),""),"")</f>
        <v/>
      </c>
      <c r="H656" t="str">
        <f>IFERROR(IF(VLOOKUP(CONCATENATE("http://skinnonews.com"&amp;A656),'기사 리스트'!C:D,2,FALSE)="yes","yes",""),"")</f>
        <v/>
      </c>
      <c r="I656" t="str">
        <f>IFERROR(IF(G656="O",B656/(EOMONTH('7p(1)'!$F$17,0)-(VLOOKUP(CONCATENATE("http://skinnonews.com",A656),'기사 리스트'!C:E,3,FALSE))+1),""),"")</f>
        <v/>
      </c>
      <c r="J656" t="str">
        <f>IFERROR(IF(G656="O",E656/(EOMONTH('7p(1)'!$F$17,0)-(VLOOKUP(CONCATENATE("http://skinnonews.com",A656),'기사 리스트'!C:E,3,FALSE))+1),""),"")</f>
        <v/>
      </c>
      <c r="K656" t="str">
        <f t="shared" si="32"/>
        <v/>
      </c>
      <c r="L656" t="str">
        <f t="shared" si="33"/>
        <v/>
      </c>
      <c r="N656" s="83" t="str">
        <f>IFERROR(VLOOKUP("http://skinnonews.com"&amp;A656,'기사 리스트'!C:E,3,FALSE),"")</f>
        <v/>
      </c>
      <c r="S656" t="str">
        <f>IFERROR(IF(G656="O",(INDEX('기사 리스트'!B:B,MATCH("http://skinnonews.com"&amp;A656,'기사 리스트'!C:C,0))),""),"")</f>
        <v/>
      </c>
    </row>
    <row r="657" spans="1:19">
      <c r="A657" s="18" t="s">
        <v>1483</v>
      </c>
      <c r="B657" s="18">
        <v>2</v>
      </c>
      <c r="C657" s="18">
        <v>2</v>
      </c>
      <c r="D657" s="28">
        <v>0</v>
      </c>
      <c r="E657" s="18">
        <v>2</v>
      </c>
      <c r="F657" t="str">
        <f t="shared" si="31"/>
        <v>기사임</v>
      </c>
      <c r="G657" t="str">
        <f>IF(F657="기사임",IFERROR(IF((VLOOKUP(CONCATENATE("http://skinnonews.com",A657),'기사 리스트'!C:E,3,FALSE))&gt;='7p(1)'!$F$17,"O",""),""),"")</f>
        <v/>
      </c>
      <c r="H657" t="str">
        <f>IFERROR(IF(VLOOKUP(CONCATENATE("http://skinnonews.com"&amp;A657),'기사 리스트'!C:D,2,FALSE)="yes","yes",""),"")</f>
        <v/>
      </c>
      <c r="I657" t="str">
        <f>IFERROR(IF(G657="O",B657/(EOMONTH('7p(1)'!$F$17,0)-(VLOOKUP(CONCATENATE("http://skinnonews.com",A657),'기사 리스트'!C:E,3,FALSE))+1),""),"")</f>
        <v/>
      </c>
      <c r="J657" t="str">
        <f>IFERROR(IF(G657="O",E657/(EOMONTH('7p(1)'!$F$17,0)-(VLOOKUP(CONCATENATE("http://skinnonews.com",A657),'기사 리스트'!C:E,3,FALSE))+1),""),"")</f>
        <v/>
      </c>
      <c r="K657" t="str">
        <f t="shared" si="32"/>
        <v/>
      </c>
      <c r="L657" t="str">
        <f t="shared" si="33"/>
        <v/>
      </c>
      <c r="N657" s="83" t="str">
        <f>IFERROR(VLOOKUP("http://skinnonews.com"&amp;A657,'기사 리스트'!C:E,3,FALSE),"")</f>
        <v/>
      </c>
      <c r="S657" t="str">
        <f>IFERROR(IF(G657="O",(INDEX('기사 리스트'!B:B,MATCH("http://skinnonews.com"&amp;A657,'기사 리스트'!C:C,0))),""),"")</f>
        <v/>
      </c>
    </row>
    <row r="658" spans="1:19">
      <c r="A658" s="18" t="s">
        <v>1275</v>
      </c>
      <c r="B658" s="18">
        <v>2</v>
      </c>
      <c r="C658" s="18">
        <v>1</v>
      </c>
      <c r="D658" s="28">
        <v>25</v>
      </c>
      <c r="E658" s="18">
        <v>1</v>
      </c>
      <c r="F658" t="str">
        <f t="shared" si="31"/>
        <v/>
      </c>
      <c r="G658" t="str">
        <f>IF(F658="기사임",IFERROR(IF((VLOOKUP(CONCATENATE("http://skinnonews.com",A658),'기사 리스트'!C:E,3,FALSE))&gt;='7p(1)'!$F$17,"O",""),""),"")</f>
        <v/>
      </c>
      <c r="H658" t="str">
        <f>IFERROR(IF(VLOOKUP(CONCATENATE("http://skinnonews.com"&amp;A658),'기사 리스트'!C:D,2,FALSE)="yes","yes",""),"")</f>
        <v/>
      </c>
      <c r="I658" t="str">
        <f>IFERROR(IF(G658="O",B658/(EOMONTH('7p(1)'!$F$17,0)-(VLOOKUP(CONCATENATE("http://skinnonews.com",A658),'기사 리스트'!C:E,3,FALSE))+1),""),"")</f>
        <v/>
      </c>
      <c r="J658" t="str">
        <f>IFERROR(IF(G658="O",E658/(EOMONTH('7p(1)'!$F$17,0)-(VLOOKUP(CONCATENATE("http://skinnonews.com",A658),'기사 리스트'!C:E,3,FALSE))+1),""),"")</f>
        <v/>
      </c>
      <c r="K658" t="str">
        <f t="shared" si="32"/>
        <v/>
      </c>
      <c r="L658" t="str">
        <f t="shared" si="33"/>
        <v/>
      </c>
      <c r="N658" s="83" t="str">
        <f>IFERROR(VLOOKUP("http://skinnonews.com"&amp;A658,'기사 리스트'!C:E,3,FALSE),"")</f>
        <v/>
      </c>
      <c r="S658" t="str">
        <f>IFERROR(IF(G658="O",(INDEX('기사 리스트'!B:B,MATCH("http://skinnonews.com"&amp;A658,'기사 리스트'!C:C,0))),""),"")</f>
        <v/>
      </c>
    </row>
    <row r="659" spans="1:19">
      <c r="A659" s="18" t="s">
        <v>1770</v>
      </c>
      <c r="B659" s="18">
        <v>2</v>
      </c>
      <c r="C659" s="18">
        <v>2</v>
      </c>
      <c r="D659" s="28">
        <v>0</v>
      </c>
      <c r="E659" s="18">
        <v>2</v>
      </c>
      <c r="F659" t="str">
        <f t="shared" si="31"/>
        <v>기사임</v>
      </c>
      <c r="G659" t="str">
        <f>IF(F659="기사임",IFERROR(IF((VLOOKUP(CONCATENATE("http://skinnonews.com",A659),'기사 리스트'!C:E,3,FALSE))&gt;='7p(1)'!$F$17,"O",""),""),"")</f>
        <v/>
      </c>
      <c r="H659" t="str">
        <f>IFERROR(IF(VLOOKUP(CONCATENATE("http://skinnonews.com"&amp;A659),'기사 리스트'!C:D,2,FALSE)="yes","yes",""),"")</f>
        <v/>
      </c>
      <c r="I659" t="str">
        <f>IFERROR(IF(G659="O",B659/(EOMONTH('7p(1)'!$F$17,0)-(VLOOKUP(CONCATENATE("http://skinnonews.com",A659),'기사 리스트'!C:E,3,FALSE))+1),""),"")</f>
        <v/>
      </c>
      <c r="J659" t="str">
        <f>IFERROR(IF(G659="O",E659/(EOMONTH('7p(1)'!$F$17,0)-(VLOOKUP(CONCATENATE("http://skinnonews.com",A659),'기사 리스트'!C:E,3,FALSE))+1),""),"")</f>
        <v/>
      </c>
      <c r="K659" t="str">
        <f t="shared" si="32"/>
        <v/>
      </c>
      <c r="L659" t="str">
        <f t="shared" si="33"/>
        <v/>
      </c>
      <c r="N659" s="83" t="str">
        <f>IFERROR(VLOOKUP("http://skinnonews.com"&amp;A659,'기사 리스트'!C:E,3,FALSE),"")</f>
        <v/>
      </c>
      <c r="S659" t="str">
        <f>IFERROR(IF(G659="O",(INDEX('기사 리스트'!B:B,MATCH("http://skinnonews.com"&amp;A659,'기사 리스트'!C:C,0))),""),"")</f>
        <v/>
      </c>
    </row>
    <row r="660" spans="1:19">
      <c r="A660" s="18" t="s">
        <v>800</v>
      </c>
      <c r="B660" s="18">
        <v>2</v>
      </c>
      <c r="C660" s="18">
        <v>2</v>
      </c>
      <c r="D660" s="28">
        <v>0</v>
      </c>
      <c r="E660" s="18">
        <v>2</v>
      </c>
      <c r="F660" t="str">
        <f t="shared" si="31"/>
        <v>기사임</v>
      </c>
      <c r="G660" t="str">
        <f>IF(F660="기사임",IFERROR(IF((VLOOKUP(CONCATENATE("http://skinnonews.com",A660),'기사 리스트'!C:E,3,FALSE))&gt;='7p(1)'!$F$17,"O",""),""),"")</f>
        <v/>
      </c>
      <c r="H660" t="str">
        <f>IFERROR(IF(VLOOKUP(CONCATENATE("http://skinnonews.com"&amp;A660),'기사 리스트'!C:D,2,FALSE)="yes","yes",""),"")</f>
        <v/>
      </c>
      <c r="I660" t="str">
        <f>IFERROR(IF(G660="O",B660/(EOMONTH('7p(1)'!$F$17,0)-(VLOOKUP(CONCATENATE("http://skinnonews.com",A660),'기사 리스트'!C:E,3,FALSE))+1),""),"")</f>
        <v/>
      </c>
      <c r="J660" t="str">
        <f>IFERROR(IF(G660="O",E660/(EOMONTH('7p(1)'!$F$17,0)-(VLOOKUP(CONCATENATE("http://skinnonews.com",A660),'기사 리스트'!C:E,3,FALSE))+1),""),"")</f>
        <v/>
      </c>
      <c r="K660" t="str">
        <f t="shared" si="32"/>
        <v/>
      </c>
      <c r="L660" t="str">
        <f t="shared" si="33"/>
        <v/>
      </c>
      <c r="N660" s="83" t="str">
        <f>IFERROR(VLOOKUP("http://skinnonews.com"&amp;A660,'기사 리스트'!C:E,3,FALSE),"")</f>
        <v/>
      </c>
      <c r="S660" t="str">
        <f>IFERROR(IF(G660="O",(INDEX('기사 리스트'!B:B,MATCH("http://skinnonews.com"&amp;A660,'기사 리스트'!C:C,0))),""),"")</f>
        <v/>
      </c>
    </row>
    <row r="661" spans="1:19">
      <c r="A661" s="18" t="s">
        <v>687</v>
      </c>
      <c r="B661" s="18">
        <v>2</v>
      </c>
      <c r="C661" s="18">
        <v>2</v>
      </c>
      <c r="D661" s="28">
        <v>9</v>
      </c>
      <c r="E661" s="18">
        <v>0</v>
      </c>
      <c r="F661" t="str">
        <f t="shared" si="31"/>
        <v>기사임</v>
      </c>
      <c r="G661" t="str">
        <f>IF(F661="기사임",IFERROR(IF((VLOOKUP(CONCATENATE("http://skinnonews.com",A661),'기사 리스트'!C:E,3,FALSE))&gt;='7p(1)'!$F$17,"O",""),""),"")</f>
        <v/>
      </c>
      <c r="H661" t="str">
        <f>IFERROR(IF(VLOOKUP(CONCATENATE("http://skinnonews.com"&amp;A661),'기사 리스트'!C:D,2,FALSE)="yes","yes",""),"")</f>
        <v/>
      </c>
      <c r="I661" t="str">
        <f>IFERROR(IF(G661="O",B661/(EOMONTH('7p(1)'!$F$17,0)-(VLOOKUP(CONCATENATE("http://skinnonews.com",A661),'기사 리스트'!C:E,3,FALSE))+1),""),"")</f>
        <v/>
      </c>
      <c r="J661" t="str">
        <f>IFERROR(IF(G661="O",E661/(EOMONTH('7p(1)'!$F$17,0)-(VLOOKUP(CONCATENATE("http://skinnonews.com",A661),'기사 리스트'!C:E,3,FALSE))+1),""),"")</f>
        <v/>
      </c>
      <c r="K661" t="str">
        <f t="shared" si="32"/>
        <v/>
      </c>
      <c r="L661" t="str">
        <f t="shared" si="33"/>
        <v/>
      </c>
      <c r="N661" s="83" t="str">
        <f>IFERROR(VLOOKUP("http://skinnonews.com"&amp;A661,'기사 리스트'!C:E,3,FALSE),"")</f>
        <v/>
      </c>
      <c r="S661" t="str">
        <f>IFERROR(IF(G661="O",(INDEX('기사 리스트'!B:B,MATCH("http://skinnonews.com"&amp;A661,'기사 리스트'!C:C,0))),""),"")</f>
        <v/>
      </c>
    </row>
    <row r="662" spans="1:19">
      <c r="A662" s="18" t="s">
        <v>882</v>
      </c>
      <c r="B662" s="18">
        <v>2</v>
      </c>
      <c r="C662" s="18">
        <v>2</v>
      </c>
      <c r="D662" s="28">
        <v>36</v>
      </c>
      <c r="E662" s="18">
        <v>1</v>
      </c>
      <c r="F662" t="str">
        <f t="shared" si="31"/>
        <v>기사임</v>
      </c>
      <c r="G662" t="str">
        <f>IF(F662="기사임",IFERROR(IF((VLOOKUP(CONCATENATE("http://skinnonews.com",A662),'기사 리스트'!C:E,3,FALSE))&gt;='7p(1)'!$F$17,"O",""),""),"")</f>
        <v/>
      </c>
      <c r="H662" t="str">
        <f>IFERROR(IF(VLOOKUP(CONCATENATE("http://skinnonews.com"&amp;A662),'기사 리스트'!C:D,2,FALSE)="yes","yes",""),"")</f>
        <v/>
      </c>
      <c r="I662" t="str">
        <f>IFERROR(IF(G662="O",B662/(EOMONTH('7p(1)'!$F$17,0)-(VLOOKUP(CONCATENATE("http://skinnonews.com",A662),'기사 리스트'!C:E,3,FALSE))+1),""),"")</f>
        <v/>
      </c>
      <c r="J662" t="str">
        <f>IFERROR(IF(G662="O",E662/(EOMONTH('7p(1)'!$F$17,0)-(VLOOKUP(CONCATENATE("http://skinnonews.com",A662),'기사 리스트'!C:E,3,FALSE))+1),""),"")</f>
        <v/>
      </c>
      <c r="K662" t="str">
        <f t="shared" si="32"/>
        <v/>
      </c>
      <c r="L662" t="str">
        <f t="shared" si="33"/>
        <v/>
      </c>
      <c r="N662" s="83" t="str">
        <f>IFERROR(VLOOKUP("http://skinnonews.com"&amp;A662,'기사 리스트'!C:E,3,FALSE),"")</f>
        <v/>
      </c>
      <c r="S662" t="str">
        <f>IFERROR(IF(G662="O",(INDEX('기사 리스트'!B:B,MATCH("http://skinnonews.com"&amp;A662,'기사 리스트'!C:C,0))),""),"")</f>
        <v/>
      </c>
    </row>
    <row r="663" spans="1:19">
      <c r="A663" s="18" t="s">
        <v>1131</v>
      </c>
      <c r="B663" s="18">
        <v>2</v>
      </c>
      <c r="C663" s="18">
        <v>2</v>
      </c>
      <c r="D663" s="28">
        <v>29</v>
      </c>
      <c r="E663" s="18">
        <v>1</v>
      </c>
      <c r="F663" t="str">
        <f t="shared" si="31"/>
        <v>기사임</v>
      </c>
      <c r="G663" t="str">
        <f>IF(F663="기사임",IFERROR(IF((VLOOKUP(CONCATENATE("http://skinnonews.com",A663),'기사 리스트'!C:E,3,FALSE))&gt;='7p(1)'!$F$17,"O",""),""),"")</f>
        <v/>
      </c>
      <c r="H663" t="str">
        <f>IFERROR(IF(VLOOKUP(CONCATENATE("http://skinnonews.com"&amp;A663),'기사 리스트'!C:D,2,FALSE)="yes","yes",""),"")</f>
        <v/>
      </c>
      <c r="I663" t="str">
        <f>IFERROR(IF(G663="O",B663/(EOMONTH('7p(1)'!$F$17,0)-(VLOOKUP(CONCATENATE("http://skinnonews.com",A663),'기사 리스트'!C:E,3,FALSE))+1),""),"")</f>
        <v/>
      </c>
      <c r="J663" t="str">
        <f>IFERROR(IF(G663="O",E663/(EOMONTH('7p(1)'!$F$17,0)-(VLOOKUP(CONCATENATE("http://skinnonews.com",A663),'기사 리스트'!C:E,3,FALSE))+1),""),"")</f>
        <v/>
      </c>
      <c r="K663" t="str">
        <f t="shared" si="32"/>
        <v/>
      </c>
      <c r="L663" t="str">
        <f t="shared" si="33"/>
        <v/>
      </c>
      <c r="N663" s="83" t="str">
        <f>IFERROR(VLOOKUP("http://skinnonews.com"&amp;A663,'기사 리스트'!C:E,3,FALSE),"")</f>
        <v/>
      </c>
      <c r="S663" t="str">
        <f>IFERROR(IF(G663="O",(INDEX('기사 리스트'!B:B,MATCH("http://skinnonews.com"&amp;A663,'기사 리스트'!C:C,0))),""),"")</f>
        <v/>
      </c>
    </row>
    <row r="664" spans="1:19">
      <c r="A664" s="18" t="s">
        <v>1294</v>
      </c>
      <c r="B664" s="18">
        <v>2</v>
      </c>
      <c r="C664" s="18">
        <v>2</v>
      </c>
      <c r="D664" s="28">
        <v>0</v>
      </c>
      <c r="E664" s="18">
        <v>2</v>
      </c>
      <c r="F664" t="str">
        <f t="shared" si="31"/>
        <v>기사임</v>
      </c>
      <c r="G664" t="str">
        <f>IF(F664="기사임",IFERROR(IF((VLOOKUP(CONCATENATE("http://skinnonews.com",A664),'기사 리스트'!C:E,3,FALSE))&gt;='7p(1)'!$F$17,"O",""),""),"")</f>
        <v/>
      </c>
      <c r="H664" t="str">
        <f>IFERROR(IF(VLOOKUP(CONCATENATE("http://skinnonews.com"&amp;A664),'기사 리스트'!C:D,2,FALSE)="yes","yes",""),"")</f>
        <v/>
      </c>
      <c r="I664" t="str">
        <f>IFERROR(IF(G664="O",B664/(EOMONTH('7p(1)'!$F$17,0)-(VLOOKUP(CONCATENATE("http://skinnonews.com",A664),'기사 리스트'!C:E,3,FALSE))+1),""),"")</f>
        <v/>
      </c>
      <c r="J664" t="str">
        <f>IFERROR(IF(G664="O",E664/(EOMONTH('7p(1)'!$F$17,0)-(VLOOKUP(CONCATENATE("http://skinnonews.com",A664),'기사 리스트'!C:E,3,FALSE))+1),""),"")</f>
        <v/>
      </c>
      <c r="K664" t="str">
        <f t="shared" si="32"/>
        <v/>
      </c>
      <c r="L664" t="str">
        <f t="shared" si="33"/>
        <v/>
      </c>
      <c r="N664" s="83" t="str">
        <f>IFERROR(VLOOKUP("http://skinnonews.com"&amp;A664,'기사 리스트'!C:E,3,FALSE),"")</f>
        <v/>
      </c>
      <c r="S664" t="str">
        <f>IFERROR(IF(G664="O",(INDEX('기사 리스트'!B:B,MATCH("http://skinnonews.com"&amp;A664,'기사 리스트'!C:C,0))),""),"")</f>
        <v/>
      </c>
    </row>
    <row r="665" spans="1:19">
      <c r="A665" s="18" t="s">
        <v>1508</v>
      </c>
      <c r="B665" s="18">
        <v>2</v>
      </c>
      <c r="C665" s="18">
        <v>2</v>
      </c>
      <c r="D665" s="28">
        <v>62</v>
      </c>
      <c r="E665" s="18">
        <v>1</v>
      </c>
      <c r="F665" t="str">
        <f t="shared" si="31"/>
        <v>기사임</v>
      </c>
      <c r="G665" t="str">
        <f>IF(F665="기사임",IFERROR(IF((VLOOKUP(CONCATENATE("http://skinnonews.com",A665),'기사 리스트'!C:E,3,FALSE))&gt;='7p(1)'!$F$17,"O",""),""),"")</f>
        <v/>
      </c>
      <c r="H665" t="str">
        <f>IFERROR(IF(VLOOKUP(CONCATENATE("http://skinnonews.com"&amp;A665),'기사 리스트'!C:D,2,FALSE)="yes","yes",""),"")</f>
        <v/>
      </c>
      <c r="I665" t="str">
        <f>IFERROR(IF(G665="O",B665/(EOMONTH('7p(1)'!$F$17,0)-(VLOOKUP(CONCATENATE("http://skinnonews.com",A665),'기사 리스트'!C:E,3,FALSE))+1),""),"")</f>
        <v/>
      </c>
      <c r="J665" t="str">
        <f>IFERROR(IF(G665="O",E665/(EOMONTH('7p(1)'!$F$17,0)-(VLOOKUP(CONCATENATE("http://skinnonews.com",A665),'기사 리스트'!C:E,3,FALSE))+1),""),"")</f>
        <v/>
      </c>
      <c r="K665" t="str">
        <f t="shared" si="32"/>
        <v/>
      </c>
      <c r="L665" t="str">
        <f t="shared" si="33"/>
        <v/>
      </c>
      <c r="N665" s="83" t="str">
        <f>IFERROR(VLOOKUP("http://skinnonews.com"&amp;A665,'기사 리스트'!C:E,3,FALSE),"")</f>
        <v/>
      </c>
      <c r="S665" t="str">
        <f>IFERROR(IF(G665="O",(INDEX('기사 리스트'!B:B,MATCH("http://skinnonews.com"&amp;A665,'기사 리스트'!C:C,0))),""),"")</f>
        <v/>
      </c>
    </row>
    <row r="666" spans="1:19">
      <c r="A666" s="18" t="s">
        <v>1309</v>
      </c>
      <c r="B666" s="18">
        <v>2</v>
      </c>
      <c r="C666" s="18">
        <v>2</v>
      </c>
      <c r="D666" s="28">
        <v>0</v>
      </c>
      <c r="E666" s="18">
        <v>1</v>
      </c>
      <c r="F666" t="str">
        <f t="shared" si="31"/>
        <v>기사임</v>
      </c>
      <c r="G666" t="str">
        <f>IF(F666="기사임",IFERROR(IF((VLOOKUP(CONCATENATE("http://skinnonews.com",A666),'기사 리스트'!C:E,3,FALSE))&gt;='7p(1)'!$F$17,"O",""),""),"")</f>
        <v/>
      </c>
      <c r="H666" t="str">
        <f>IFERROR(IF(VLOOKUP(CONCATENATE("http://skinnonews.com"&amp;A666),'기사 리스트'!C:D,2,FALSE)="yes","yes",""),"")</f>
        <v/>
      </c>
      <c r="I666" t="str">
        <f>IFERROR(IF(G666="O",B666/(EOMONTH('7p(1)'!$F$17,0)-(VLOOKUP(CONCATENATE("http://skinnonews.com",A666),'기사 리스트'!C:E,3,FALSE))+1),""),"")</f>
        <v/>
      </c>
      <c r="J666" t="str">
        <f>IFERROR(IF(G666="O",E666/(EOMONTH('7p(1)'!$F$17,0)-(VLOOKUP(CONCATENATE("http://skinnonews.com",A666),'기사 리스트'!C:E,3,FALSE))+1),""),"")</f>
        <v/>
      </c>
      <c r="K666" t="str">
        <f t="shared" si="32"/>
        <v/>
      </c>
      <c r="L666" t="str">
        <f t="shared" si="33"/>
        <v/>
      </c>
      <c r="N666" s="83" t="str">
        <f>IFERROR(VLOOKUP("http://skinnonews.com"&amp;A666,'기사 리스트'!C:E,3,FALSE),"")</f>
        <v/>
      </c>
      <c r="S666" t="str">
        <f>IFERROR(IF(G666="O",(INDEX('기사 리스트'!B:B,MATCH("http://skinnonews.com"&amp;A666,'기사 리스트'!C:C,0))),""),"")</f>
        <v/>
      </c>
    </row>
    <row r="667" spans="1:19">
      <c r="A667" s="18" t="s">
        <v>853</v>
      </c>
      <c r="B667" s="18">
        <v>2</v>
      </c>
      <c r="C667" s="18">
        <v>2</v>
      </c>
      <c r="D667" s="28">
        <v>568</v>
      </c>
      <c r="E667" s="18">
        <v>0</v>
      </c>
      <c r="F667" t="str">
        <f t="shared" si="31"/>
        <v>기사임</v>
      </c>
      <c r="G667" t="str">
        <f>IF(F667="기사임",IFERROR(IF((VLOOKUP(CONCATENATE("http://skinnonews.com",A667),'기사 리스트'!C:E,3,FALSE))&gt;='7p(1)'!$F$17,"O",""),""),"")</f>
        <v/>
      </c>
      <c r="H667" t="str">
        <f>IFERROR(IF(VLOOKUP(CONCATENATE("http://skinnonews.com"&amp;A667),'기사 리스트'!C:D,2,FALSE)="yes","yes",""),"")</f>
        <v/>
      </c>
      <c r="I667" t="str">
        <f>IFERROR(IF(G667="O",B667/(EOMONTH('7p(1)'!$F$17,0)-(VLOOKUP(CONCATENATE("http://skinnonews.com",A667),'기사 리스트'!C:E,3,FALSE))+1),""),"")</f>
        <v/>
      </c>
      <c r="J667" t="str">
        <f>IFERROR(IF(G667="O",E667/(EOMONTH('7p(1)'!$F$17,0)-(VLOOKUP(CONCATENATE("http://skinnonews.com",A667),'기사 리스트'!C:E,3,FALSE))+1),""),"")</f>
        <v/>
      </c>
      <c r="K667" t="str">
        <f t="shared" si="32"/>
        <v/>
      </c>
      <c r="L667" t="str">
        <f t="shared" si="33"/>
        <v/>
      </c>
      <c r="N667" s="83" t="str">
        <f>IFERROR(VLOOKUP("http://skinnonews.com"&amp;A667,'기사 리스트'!C:E,3,FALSE),"")</f>
        <v/>
      </c>
      <c r="S667" t="str">
        <f>IFERROR(IF(G667="O",(INDEX('기사 리스트'!B:B,MATCH("http://skinnonews.com"&amp;A667,'기사 리스트'!C:C,0))),""),"")</f>
        <v/>
      </c>
    </row>
    <row r="668" spans="1:19">
      <c r="A668" s="18" t="s">
        <v>801</v>
      </c>
      <c r="B668" s="18">
        <v>2</v>
      </c>
      <c r="C668" s="18">
        <v>2</v>
      </c>
      <c r="D668" s="28">
        <v>0</v>
      </c>
      <c r="E668" s="18">
        <v>2</v>
      </c>
      <c r="F668" t="str">
        <f t="shared" si="31"/>
        <v>기사임</v>
      </c>
      <c r="G668" t="str">
        <f>IF(F668="기사임",IFERROR(IF((VLOOKUP(CONCATENATE("http://skinnonews.com",A668),'기사 리스트'!C:E,3,FALSE))&gt;='7p(1)'!$F$17,"O",""),""),"")</f>
        <v/>
      </c>
      <c r="H668" t="str">
        <f>IFERROR(IF(VLOOKUP(CONCATENATE("http://skinnonews.com"&amp;A668),'기사 리스트'!C:D,2,FALSE)="yes","yes",""),"")</f>
        <v/>
      </c>
      <c r="I668" t="str">
        <f>IFERROR(IF(G668="O",B668/(EOMONTH('7p(1)'!$F$17,0)-(VLOOKUP(CONCATENATE("http://skinnonews.com",A668),'기사 리스트'!C:E,3,FALSE))+1),""),"")</f>
        <v/>
      </c>
      <c r="J668" t="str">
        <f>IFERROR(IF(G668="O",E668/(EOMONTH('7p(1)'!$F$17,0)-(VLOOKUP(CONCATENATE("http://skinnonews.com",A668),'기사 리스트'!C:E,3,FALSE))+1),""),"")</f>
        <v/>
      </c>
      <c r="K668" t="str">
        <f t="shared" si="32"/>
        <v/>
      </c>
      <c r="L668" t="str">
        <f t="shared" si="33"/>
        <v/>
      </c>
      <c r="N668" s="83" t="str">
        <f>IFERROR(VLOOKUP("http://skinnonews.com"&amp;A668,'기사 리스트'!C:E,3,FALSE),"")</f>
        <v/>
      </c>
      <c r="S668" t="str">
        <f>IFERROR(IF(G668="O",(INDEX('기사 리스트'!B:B,MATCH("http://skinnonews.com"&amp;A668,'기사 리스트'!C:C,0))),""),"")</f>
        <v/>
      </c>
    </row>
    <row r="669" spans="1:19">
      <c r="A669" s="18" t="s">
        <v>1132</v>
      </c>
      <c r="B669" s="18">
        <v>2</v>
      </c>
      <c r="C669" s="18">
        <v>2</v>
      </c>
      <c r="D669" s="28">
        <v>0</v>
      </c>
      <c r="E669" s="18">
        <v>2</v>
      </c>
      <c r="F669" t="str">
        <f t="shared" si="31"/>
        <v>기사임</v>
      </c>
      <c r="G669" t="str">
        <f>IF(F669="기사임",IFERROR(IF((VLOOKUP(CONCATENATE("http://skinnonews.com",A669),'기사 리스트'!C:E,3,FALSE))&gt;='7p(1)'!$F$17,"O",""),""),"")</f>
        <v/>
      </c>
      <c r="H669" t="str">
        <f>IFERROR(IF(VLOOKUP(CONCATENATE("http://skinnonews.com"&amp;A669),'기사 리스트'!C:D,2,FALSE)="yes","yes",""),"")</f>
        <v/>
      </c>
      <c r="I669" t="str">
        <f>IFERROR(IF(G669="O",B669/(EOMONTH('7p(1)'!$F$17,0)-(VLOOKUP(CONCATENATE("http://skinnonews.com",A669),'기사 리스트'!C:E,3,FALSE))+1),""),"")</f>
        <v/>
      </c>
      <c r="J669" t="str">
        <f>IFERROR(IF(G669="O",E669/(EOMONTH('7p(1)'!$F$17,0)-(VLOOKUP(CONCATENATE("http://skinnonews.com",A669),'기사 리스트'!C:E,3,FALSE))+1),""),"")</f>
        <v/>
      </c>
      <c r="K669" t="str">
        <f t="shared" si="32"/>
        <v/>
      </c>
      <c r="L669" t="str">
        <f t="shared" si="33"/>
        <v/>
      </c>
      <c r="N669" s="83" t="str">
        <f>IFERROR(VLOOKUP("http://skinnonews.com"&amp;A669,'기사 리스트'!C:E,3,FALSE),"")</f>
        <v/>
      </c>
      <c r="S669" t="str">
        <f>IFERROR(IF(G669="O",(INDEX('기사 리스트'!B:B,MATCH("http://skinnonews.com"&amp;A669,'기사 리스트'!C:C,0))),""),"")</f>
        <v/>
      </c>
    </row>
    <row r="670" spans="1:19">
      <c r="A670" s="18" t="s">
        <v>1485</v>
      </c>
      <c r="B670" s="18">
        <v>2</v>
      </c>
      <c r="C670" s="18">
        <v>2</v>
      </c>
      <c r="D670" s="28">
        <v>14</v>
      </c>
      <c r="E670" s="18">
        <v>1</v>
      </c>
      <c r="F670" t="str">
        <f t="shared" si="31"/>
        <v>기사임</v>
      </c>
      <c r="G670" t="str">
        <f>IF(F670="기사임",IFERROR(IF((VLOOKUP(CONCATENATE("http://skinnonews.com",A670),'기사 리스트'!C:E,3,FALSE))&gt;='7p(1)'!$F$17,"O",""),""),"")</f>
        <v/>
      </c>
      <c r="H670" t="str">
        <f>IFERROR(IF(VLOOKUP(CONCATENATE("http://skinnonews.com"&amp;A670),'기사 리스트'!C:D,2,FALSE)="yes","yes",""),"")</f>
        <v/>
      </c>
      <c r="I670" t="str">
        <f>IFERROR(IF(G670="O",B670/(EOMONTH('7p(1)'!$F$17,0)-(VLOOKUP(CONCATENATE("http://skinnonews.com",A670),'기사 리스트'!C:E,3,FALSE))+1),""),"")</f>
        <v/>
      </c>
      <c r="J670" t="str">
        <f>IFERROR(IF(G670="O",E670/(EOMONTH('7p(1)'!$F$17,0)-(VLOOKUP(CONCATENATE("http://skinnonews.com",A670),'기사 리스트'!C:E,3,FALSE))+1),""),"")</f>
        <v/>
      </c>
      <c r="K670" t="str">
        <f t="shared" si="32"/>
        <v/>
      </c>
      <c r="L670" t="str">
        <f t="shared" si="33"/>
        <v/>
      </c>
      <c r="N670" s="83" t="str">
        <f>IFERROR(VLOOKUP("http://skinnonews.com"&amp;A670,'기사 리스트'!C:E,3,FALSE),"")</f>
        <v/>
      </c>
      <c r="S670" t="str">
        <f>IFERROR(IF(G670="O",(INDEX('기사 리스트'!B:B,MATCH("http://skinnonews.com"&amp;A670,'기사 리스트'!C:C,0))),""),"")</f>
        <v/>
      </c>
    </row>
    <row r="671" spans="1:19">
      <c r="A671" s="18" t="s">
        <v>1771</v>
      </c>
      <c r="B671" s="18">
        <v>2</v>
      </c>
      <c r="C671" s="18">
        <v>1</v>
      </c>
      <c r="D671" s="28">
        <v>11.5</v>
      </c>
      <c r="E671" s="18">
        <v>0</v>
      </c>
      <c r="F671" t="str">
        <f t="shared" si="31"/>
        <v>기사임</v>
      </c>
      <c r="G671" t="str">
        <f>IF(F671="기사임",IFERROR(IF((VLOOKUP(CONCATENATE("http://skinnonews.com",A671),'기사 리스트'!C:E,3,FALSE))&gt;='7p(1)'!$F$17,"O",""),""),"")</f>
        <v/>
      </c>
      <c r="H671" t="str">
        <f>IFERROR(IF(VLOOKUP(CONCATENATE("http://skinnonews.com"&amp;A671),'기사 리스트'!C:D,2,FALSE)="yes","yes",""),"")</f>
        <v/>
      </c>
      <c r="I671" t="str">
        <f>IFERROR(IF(G671="O",B671/(EOMONTH('7p(1)'!$F$17,0)-(VLOOKUP(CONCATENATE("http://skinnonews.com",A671),'기사 리스트'!C:E,3,FALSE))+1),""),"")</f>
        <v/>
      </c>
      <c r="J671" t="str">
        <f>IFERROR(IF(G671="O",E671/(EOMONTH('7p(1)'!$F$17,0)-(VLOOKUP(CONCATENATE("http://skinnonews.com",A671),'기사 리스트'!C:E,3,FALSE))+1),""),"")</f>
        <v/>
      </c>
      <c r="K671" t="str">
        <f t="shared" si="32"/>
        <v/>
      </c>
      <c r="L671" t="str">
        <f t="shared" si="33"/>
        <v/>
      </c>
      <c r="N671" s="83" t="str">
        <f>IFERROR(VLOOKUP("http://skinnonews.com"&amp;A671,'기사 리스트'!C:E,3,FALSE),"")</f>
        <v/>
      </c>
      <c r="S671" t="str">
        <f>IFERROR(IF(G671="O",(INDEX('기사 리스트'!B:B,MATCH("http://skinnonews.com"&amp;A671,'기사 리스트'!C:C,0))),""),"")</f>
        <v/>
      </c>
    </row>
    <row r="672" spans="1:19">
      <c r="A672" s="18" t="s">
        <v>883</v>
      </c>
      <c r="B672" s="18">
        <v>2</v>
      </c>
      <c r="C672" s="18">
        <v>1</v>
      </c>
      <c r="D672" s="28">
        <v>348.5</v>
      </c>
      <c r="E672" s="18">
        <v>1</v>
      </c>
      <c r="F672" t="str">
        <f t="shared" si="31"/>
        <v>기사임</v>
      </c>
      <c r="G672" t="str">
        <f>IF(F672="기사임",IFERROR(IF((VLOOKUP(CONCATENATE("http://skinnonews.com",A672),'기사 리스트'!C:E,3,FALSE))&gt;='7p(1)'!$F$17,"O",""),""),"")</f>
        <v/>
      </c>
      <c r="H672" t="str">
        <f>IFERROR(IF(VLOOKUP(CONCATENATE("http://skinnonews.com"&amp;A672),'기사 리스트'!C:D,2,FALSE)="yes","yes",""),"")</f>
        <v/>
      </c>
      <c r="I672" t="str">
        <f>IFERROR(IF(G672="O",B672/(EOMONTH('7p(1)'!$F$17,0)-(VLOOKUP(CONCATENATE("http://skinnonews.com",A672),'기사 리스트'!C:E,3,FALSE))+1),""),"")</f>
        <v/>
      </c>
      <c r="J672" t="str">
        <f>IFERROR(IF(G672="O",E672/(EOMONTH('7p(1)'!$F$17,0)-(VLOOKUP(CONCATENATE("http://skinnonews.com",A672),'기사 리스트'!C:E,3,FALSE))+1),""),"")</f>
        <v/>
      </c>
      <c r="K672" t="str">
        <f t="shared" si="32"/>
        <v/>
      </c>
      <c r="L672" t="str">
        <f t="shared" si="33"/>
        <v/>
      </c>
      <c r="N672" s="83" t="str">
        <f>IFERROR(VLOOKUP("http://skinnonews.com"&amp;A672,'기사 리스트'!C:E,3,FALSE),"")</f>
        <v/>
      </c>
      <c r="S672" t="str">
        <f>IFERROR(IF(G672="O",(INDEX('기사 리스트'!B:B,MATCH("http://skinnonews.com"&amp;A672,'기사 리스트'!C:C,0))),""),"")</f>
        <v/>
      </c>
    </row>
    <row r="673" spans="1:19">
      <c r="A673" s="18" t="s">
        <v>1772</v>
      </c>
      <c r="B673" s="18">
        <v>2</v>
      </c>
      <c r="C673" s="18">
        <v>2</v>
      </c>
      <c r="D673" s="28">
        <v>0</v>
      </c>
      <c r="E673" s="18">
        <v>2</v>
      </c>
      <c r="F673" t="str">
        <f t="shared" si="31"/>
        <v>기사임</v>
      </c>
      <c r="G673" t="str">
        <f>IF(F673="기사임",IFERROR(IF((VLOOKUP(CONCATENATE("http://skinnonews.com",A673),'기사 리스트'!C:E,3,FALSE))&gt;='7p(1)'!$F$17,"O",""),""),"")</f>
        <v/>
      </c>
      <c r="H673" t="str">
        <f>IFERROR(IF(VLOOKUP(CONCATENATE("http://skinnonews.com"&amp;A673),'기사 리스트'!C:D,2,FALSE)="yes","yes",""),"")</f>
        <v/>
      </c>
      <c r="I673" t="str">
        <f>IFERROR(IF(G673="O",B673/(EOMONTH('7p(1)'!$F$17,0)-(VLOOKUP(CONCATENATE("http://skinnonews.com",A673),'기사 리스트'!C:E,3,FALSE))+1),""),"")</f>
        <v/>
      </c>
      <c r="J673" t="str">
        <f>IFERROR(IF(G673="O",E673/(EOMONTH('7p(1)'!$F$17,0)-(VLOOKUP(CONCATENATE("http://skinnonews.com",A673),'기사 리스트'!C:E,3,FALSE))+1),""),"")</f>
        <v/>
      </c>
      <c r="K673" t="str">
        <f t="shared" si="32"/>
        <v/>
      </c>
      <c r="L673" t="str">
        <f t="shared" si="33"/>
        <v/>
      </c>
      <c r="N673" s="83" t="str">
        <f>IFERROR(VLOOKUP("http://skinnonews.com"&amp;A673,'기사 리스트'!C:E,3,FALSE),"")</f>
        <v/>
      </c>
      <c r="S673" t="str">
        <f>IFERROR(IF(G673="O",(INDEX('기사 리스트'!B:B,MATCH("http://skinnonews.com"&amp;A673,'기사 리스트'!C:C,0))),""),"")</f>
        <v/>
      </c>
    </row>
    <row r="674" spans="1:19">
      <c r="A674" s="18" t="s">
        <v>1773</v>
      </c>
      <c r="B674" s="18">
        <v>2</v>
      </c>
      <c r="C674" s="18">
        <v>2</v>
      </c>
      <c r="D674" s="28">
        <v>0</v>
      </c>
      <c r="E674" s="18">
        <v>1</v>
      </c>
      <c r="F674" t="str">
        <f t="shared" si="31"/>
        <v>기사임</v>
      </c>
      <c r="G674" t="str">
        <f>IF(F674="기사임",IFERROR(IF((VLOOKUP(CONCATENATE("http://skinnonews.com",A674),'기사 리스트'!C:E,3,FALSE))&gt;='7p(1)'!$F$17,"O",""),""),"")</f>
        <v/>
      </c>
      <c r="H674" t="str">
        <f>IFERROR(IF(VLOOKUP(CONCATENATE("http://skinnonews.com"&amp;A674),'기사 리스트'!C:D,2,FALSE)="yes","yes",""),"")</f>
        <v/>
      </c>
      <c r="I674" t="str">
        <f>IFERROR(IF(G674="O",B674/(EOMONTH('7p(1)'!$F$17,0)-(VLOOKUP(CONCATENATE("http://skinnonews.com",A674),'기사 리스트'!C:E,3,FALSE))+1),""),"")</f>
        <v/>
      </c>
      <c r="J674" t="str">
        <f>IFERROR(IF(G674="O",E674/(EOMONTH('7p(1)'!$F$17,0)-(VLOOKUP(CONCATENATE("http://skinnonews.com",A674),'기사 리스트'!C:E,3,FALSE))+1),""),"")</f>
        <v/>
      </c>
      <c r="K674" t="str">
        <f t="shared" si="32"/>
        <v/>
      </c>
      <c r="L674" t="str">
        <f t="shared" si="33"/>
        <v/>
      </c>
      <c r="N674" s="83" t="str">
        <f>IFERROR(VLOOKUP("http://skinnonews.com"&amp;A674,'기사 리스트'!C:E,3,FALSE),"")</f>
        <v/>
      </c>
      <c r="S674" t="str">
        <f>IFERROR(IF(G674="O",(INDEX('기사 리스트'!B:B,MATCH("http://skinnonews.com"&amp;A674,'기사 리스트'!C:C,0))),""),"")</f>
        <v/>
      </c>
    </row>
    <row r="675" spans="1:19">
      <c r="A675" s="18" t="s">
        <v>1774</v>
      </c>
      <c r="B675" s="18">
        <v>2</v>
      </c>
      <c r="C675" s="18">
        <v>2</v>
      </c>
      <c r="D675" s="28">
        <v>0</v>
      </c>
      <c r="E675" s="18">
        <v>2</v>
      </c>
      <c r="F675" t="str">
        <f t="shared" si="31"/>
        <v>기사임</v>
      </c>
      <c r="G675" t="str">
        <f>IF(F675="기사임",IFERROR(IF((VLOOKUP(CONCATENATE("http://skinnonews.com",A675),'기사 리스트'!C:E,3,FALSE))&gt;='7p(1)'!$F$17,"O",""),""),"")</f>
        <v/>
      </c>
      <c r="H675" t="str">
        <f>IFERROR(IF(VLOOKUP(CONCATENATE("http://skinnonews.com"&amp;A675),'기사 리스트'!C:D,2,FALSE)="yes","yes",""),"")</f>
        <v/>
      </c>
      <c r="I675" t="str">
        <f>IFERROR(IF(G675="O",B675/(EOMONTH('7p(1)'!$F$17,0)-(VLOOKUP(CONCATENATE("http://skinnonews.com",A675),'기사 리스트'!C:E,3,FALSE))+1),""),"")</f>
        <v/>
      </c>
      <c r="J675" t="str">
        <f>IFERROR(IF(G675="O",E675/(EOMONTH('7p(1)'!$F$17,0)-(VLOOKUP(CONCATENATE("http://skinnonews.com",A675),'기사 리스트'!C:E,3,FALSE))+1),""),"")</f>
        <v/>
      </c>
      <c r="K675" t="str">
        <f t="shared" si="32"/>
        <v/>
      </c>
      <c r="L675" t="str">
        <f t="shared" si="33"/>
        <v/>
      </c>
      <c r="N675" s="83" t="str">
        <f>IFERROR(VLOOKUP("http://skinnonews.com"&amp;A675,'기사 리스트'!C:E,3,FALSE),"")</f>
        <v/>
      </c>
      <c r="S675" t="str">
        <f>IFERROR(IF(G675="O",(INDEX('기사 리스트'!B:B,MATCH("http://skinnonews.com"&amp;A675,'기사 리스트'!C:C,0))),""),"")</f>
        <v/>
      </c>
    </row>
    <row r="676" spans="1:19">
      <c r="A676" s="18" t="s">
        <v>1775</v>
      </c>
      <c r="B676" s="18">
        <v>2</v>
      </c>
      <c r="C676" s="18">
        <v>2</v>
      </c>
      <c r="D676" s="28">
        <v>30</v>
      </c>
      <c r="E676" s="18">
        <v>0</v>
      </c>
      <c r="F676" t="str">
        <f t="shared" si="31"/>
        <v>기사임</v>
      </c>
      <c r="G676" t="str">
        <f>IF(F676="기사임",IFERROR(IF((VLOOKUP(CONCATENATE("http://skinnonews.com",A676),'기사 리스트'!C:E,3,FALSE))&gt;='7p(1)'!$F$17,"O",""),""),"")</f>
        <v/>
      </c>
      <c r="H676" t="str">
        <f>IFERROR(IF(VLOOKUP(CONCATENATE("http://skinnonews.com"&amp;A676),'기사 리스트'!C:D,2,FALSE)="yes","yes",""),"")</f>
        <v/>
      </c>
      <c r="I676" t="str">
        <f>IFERROR(IF(G676="O",B676/(EOMONTH('7p(1)'!$F$17,0)-(VLOOKUP(CONCATENATE("http://skinnonews.com",A676),'기사 리스트'!C:E,3,FALSE))+1),""),"")</f>
        <v/>
      </c>
      <c r="J676" t="str">
        <f>IFERROR(IF(G676="O",E676/(EOMONTH('7p(1)'!$F$17,0)-(VLOOKUP(CONCATENATE("http://skinnonews.com",A676),'기사 리스트'!C:E,3,FALSE))+1),""),"")</f>
        <v/>
      </c>
      <c r="K676" t="str">
        <f t="shared" si="32"/>
        <v/>
      </c>
      <c r="L676" t="str">
        <f t="shared" si="33"/>
        <v/>
      </c>
      <c r="N676" s="83" t="str">
        <f>IFERROR(VLOOKUP("http://skinnonews.com"&amp;A676,'기사 리스트'!C:E,3,FALSE),"")</f>
        <v/>
      </c>
      <c r="S676" t="str">
        <f>IFERROR(IF(G676="O",(INDEX('기사 리스트'!B:B,MATCH("http://skinnonews.com"&amp;A676,'기사 리스트'!C:C,0))),""),"")</f>
        <v/>
      </c>
    </row>
    <row r="677" spans="1:19">
      <c r="A677" s="18" t="s">
        <v>1776</v>
      </c>
      <c r="B677" s="18">
        <v>2</v>
      </c>
      <c r="C677" s="18">
        <v>2</v>
      </c>
      <c r="D677" s="28">
        <v>4</v>
      </c>
      <c r="E677" s="18">
        <v>2</v>
      </c>
      <c r="F677" t="str">
        <f t="shared" si="31"/>
        <v>기사임</v>
      </c>
      <c r="G677" t="str">
        <f>IF(F677="기사임",IFERROR(IF((VLOOKUP(CONCATENATE("http://skinnonews.com",A677),'기사 리스트'!C:E,3,FALSE))&gt;='7p(1)'!$F$17,"O",""),""),"")</f>
        <v/>
      </c>
      <c r="H677" t="str">
        <f>IFERROR(IF(VLOOKUP(CONCATENATE("http://skinnonews.com"&amp;A677),'기사 리스트'!C:D,2,FALSE)="yes","yes",""),"")</f>
        <v/>
      </c>
      <c r="I677" t="str">
        <f>IFERROR(IF(G677="O",B677/(EOMONTH('7p(1)'!$F$17,0)-(VLOOKUP(CONCATENATE("http://skinnonews.com",A677),'기사 리스트'!C:E,3,FALSE))+1),""),"")</f>
        <v/>
      </c>
      <c r="J677" t="str">
        <f>IFERROR(IF(G677="O",E677/(EOMONTH('7p(1)'!$F$17,0)-(VLOOKUP(CONCATENATE("http://skinnonews.com",A677),'기사 리스트'!C:E,3,FALSE))+1),""),"")</f>
        <v/>
      </c>
      <c r="K677" t="str">
        <f t="shared" si="32"/>
        <v/>
      </c>
      <c r="L677" t="str">
        <f t="shared" si="33"/>
        <v/>
      </c>
      <c r="N677" s="83" t="str">
        <f>IFERROR(VLOOKUP("http://skinnonews.com"&amp;A677,'기사 리스트'!C:E,3,FALSE),"")</f>
        <v/>
      </c>
      <c r="S677" t="str">
        <f>IFERROR(IF(G677="O",(INDEX('기사 리스트'!B:B,MATCH("http://skinnonews.com"&amp;A677,'기사 리스트'!C:C,0))),""),"")</f>
        <v/>
      </c>
    </row>
    <row r="678" spans="1:19">
      <c r="A678" s="18" t="s">
        <v>1123</v>
      </c>
      <c r="B678" s="18">
        <v>2</v>
      </c>
      <c r="C678" s="18">
        <v>2</v>
      </c>
      <c r="D678" s="28">
        <v>0</v>
      </c>
      <c r="E678" s="18">
        <v>1</v>
      </c>
      <c r="F678" t="str">
        <f t="shared" si="31"/>
        <v>기사임</v>
      </c>
      <c r="G678" t="str">
        <f>IF(F678="기사임",IFERROR(IF((VLOOKUP(CONCATENATE("http://skinnonews.com",A678),'기사 리스트'!C:E,3,FALSE))&gt;='7p(1)'!$F$17,"O",""),""),"")</f>
        <v/>
      </c>
      <c r="H678" t="str">
        <f>IFERROR(IF(VLOOKUP(CONCATENATE("http://skinnonews.com"&amp;A678),'기사 리스트'!C:D,2,FALSE)="yes","yes",""),"")</f>
        <v/>
      </c>
      <c r="I678" t="str">
        <f>IFERROR(IF(G678="O",B678/(EOMONTH('7p(1)'!$F$17,0)-(VLOOKUP(CONCATENATE("http://skinnonews.com",A678),'기사 리스트'!C:E,3,FALSE))+1),""),"")</f>
        <v/>
      </c>
      <c r="J678" t="str">
        <f>IFERROR(IF(G678="O",E678/(EOMONTH('7p(1)'!$F$17,0)-(VLOOKUP(CONCATENATE("http://skinnonews.com",A678),'기사 리스트'!C:E,3,FALSE))+1),""),"")</f>
        <v/>
      </c>
      <c r="K678" t="str">
        <f t="shared" si="32"/>
        <v/>
      </c>
      <c r="L678" t="str">
        <f t="shared" si="33"/>
        <v/>
      </c>
      <c r="N678" s="83" t="str">
        <f>IFERROR(VLOOKUP("http://skinnonews.com"&amp;A678,'기사 리스트'!C:E,3,FALSE),"")</f>
        <v/>
      </c>
      <c r="S678" t="str">
        <f>IFERROR(IF(G678="O",(INDEX('기사 리스트'!B:B,MATCH("http://skinnonews.com"&amp;A678,'기사 리스트'!C:C,0))),""),"")</f>
        <v/>
      </c>
    </row>
    <row r="679" spans="1:19">
      <c r="A679" s="18" t="s">
        <v>689</v>
      </c>
      <c r="B679" s="18">
        <v>2</v>
      </c>
      <c r="C679" s="18">
        <v>2</v>
      </c>
      <c r="D679" s="28">
        <v>0</v>
      </c>
      <c r="E679" s="18">
        <v>2</v>
      </c>
      <c r="F679" t="str">
        <f t="shared" si="31"/>
        <v>기사임</v>
      </c>
      <c r="G679" t="str">
        <f>IF(F679="기사임",IFERROR(IF((VLOOKUP(CONCATENATE("http://skinnonews.com",A679),'기사 리스트'!C:E,3,FALSE))&gt;='7p(1)'!$F$17,"O",""),""),"")</f>
        <v/>
      </c>
      <c r="H679" t="str">
        <f>IFERROR(IF(VLOOKUP(CONCATENATE("http://skinnonews.com"&amp;A679),'기사 리스트'!C:D,2,FALSE)="yes","yes",""),"")</f>
        <v/>
      </c>
      <c r="I679" t="str">
        <f>IFERROR(IF(G679="O",B679/(EOMONTH('7p(1)'!$F$17,0)-(VLOOKUP(CONCATENATE("http://skinnonews.com",A679),'기사 리스트'!C:E,3,FALSE))+1),""),"")</f>
        <v/>
      </c>
      <c r="J679" t="str">
        <f>IFERROR(IF(G679="O",E679/(EOMONTH('7p(1)'!$F$17,0)-(VLOOKUP(CONCATENATE("http://skinnonews.com",A679),'기사 리스트'!C:E,3,FALSE))+1),""),"")</f>
        <v/>
      </c>
      <c r="K679" t="str">
        <f t="shared" si="32"/>
        <v/>
      </c>
      <c r="L679" t="str">
        <f t="shared" si="33"/>
        <v/>
      </c>
      <c r="N679" s="83" t="str">
        <f>IFERROR(VLOOKUP("http://skinnonews.com"&amp;A679,'기사 리스트'!C:E,3,FALSE),"")</f>
        <v/>
      </c>
      <c r="S679" t="str">
        <f>IFERROR(IF(G679="O",(INDEX('기사 리스트'!B:B,MATCH("http://skinnonews.com"&amp;A679,'기사 리스트'!C:C,0))),""),"")</f>
        <v/>
      </c>
    </row>
    <row r="680" spans="1:19">
      <c r="A680" s="18" t="s">
        <v>1126</v>
      </c>
      <c r="B680" s="18">
        <v>2</v>
      </c>
      <c r="C680" s="18">
        <v>2</v>
      </c>
      <c r="D680" s="28">
        <v>41</v>
      </c>
      <c r="E680" s="18">
        <v>0</v>
      </c>
      <c r="F680" t="str">
        <f t="shared" si="31"/>
        <v>기사임</v>
      </c>
      <c r="G680" t="str">
        <f>IF(F680="기사임",IFERROR(IF((VLOOKUP(CONCATENATE("http://skinnonews.com",A680),'기사 리스트'!C:E,3,FALSE))&gt;='7p(1)'!$F$17,"O",""),""),"")</f>
        <v/>
      </c>
      <c r="H680" t="str">
        <f>IFERROR(IF(VLOOKUP(CONCATENATE("http://skinnonews.com"&amp;A680),'기사 리스트'!C:D,2,FALSE)="yes","yes",""),"")</f>
        <v/>
      </c>
      <c r="I680" t="str">
        <f>IFERROR(IF(G680="O",B680/(EOMONTH('7p(1)'!$F$17,0)-(VLOOKUP(CONCATENATE("http://skinnonews.com",A680),'기사 리스트'!C:E,3,FALSE))+1),""),"")</f>
        <v/>
      </c>
      <c r="J680" t="str">
        <f>IFERROR(IF(G680="O",E680/(EOMONTH('7p(1)'!$F$17,0)-(VLOOKUP(CONCATENATE("http://skinnonews.com",A680),'기사 리스트'!C:E,3,FALSE))+1),""),"")</f>
        <v/>
      </c>
      <c r="K680" t="str">
        <f t="shared" si="32"/>
        <v/>
      </c>
      <c r="L680" t="str">
        <f t="shared" si="33"/>
        <v/>
      </c>
      <c r="N680" s="83" t="str">
        <f>IFERROR(VLOOKUP("http://skinnonews.com"&amp;A680,'기사 리스트'!C:E,3,FALSE),"")</f>
        <v/>
      </c>
      <c r="S680" t="str">
        <f>IFERROR(IF(G680="O",(INDEX('기사 리스트'!B:B,MATCH("http://skinnonews.com"&amp;A680,'기사 리스트'!C:C,0))),""),"")</f>
        <v/>
      </c>
    </row>
    <row r="681" spans="1:19">
      <c r="A681" s="18" t="s">
        <v>857</v>
      </c>
      <c r="B681" s="18">
        <v>2</v>
      </c>
      <c r="C681" s="18">
        <v>2</v>
      </c>
      <c r="D681" s="28">
        <v>30.5</v>
      </c>
      <c r="E681" s="18">
        <v>1</v>
      </c>
      <c r="F681" t="str">
        <f t="shared" si="31"/>
        <v>기사임</v>
      </c>
      <c r="G681" t="str">
        <f>IF(F681="기사임",IFERROR(IF((VLOOKUP(CONCATENATE("http://skinnonews.com",A681),'기사 리스트'!C:E,3,FALSE))&gt;='7p(1)'!$F$17,"O",""),""),"")</f>
        <v/>
      </c>
      <c r="H681" t="str">
        <f>IFERROR(IF(VLOOKUP(CONCATENATE("http://skinnonews.com"&amp;A681),'기사 리스트'!C:D,2,FALSE)="yes","yes",""),"")</f>
        <v/>
      </c>
      <c r="I681" t="str">
        <f>IFERROR(IF(G681="O",B681/(EOMONTH('7p(1)'!$F$17,0)-(VLOOKUP(CONCATENATE("http://skinnonews.com",A681),'기사 리스트'!C:E,3,FALSE))+1),""),"")</f>
        <v/>
      </c>
      <c r="J681" t="str">
        <f>IFERROR(IF(G681="O",E681/(EOMONTH('7p(1)'!$F$17,0)-(VLOOKUP(CONCATENATE("http://skinnonews.com",A681),'기사 리스트'!C:E,3,FALSE))+1),""),"")</f>
        <v/>
      </c>
      <c r="K681" t="str">
        <f t="shared" si="32"/>
        <v/>
      </c>
      <c r="L681" t="str">
        <f t="shared" si="33"/>
        <v/>
      </c>
      <c r="N681" s="83" t="str">
        <f>IFERROR(VLOOKUP("http://skinnonews.com"&amp;A681,'기사 리스트'!C:E,3,FALSE),"")</f>
        <v/>
      </c>
      <c r="S681" t="str">
        <f>IFERROR(IF(G681="O",(INDEX('기사 리스트'!B:B,MATCH("http://skinnonews.com"&amp;A681,'기사 리스트'!C:C,0))),""),"")</f>
        <v/>
      </c>
    </row>
    <row r="682" spans="1:19">
      <c r="A682" s="18" t="s">
        <v>1295</v>
      </c>
      <c r="B682" s="18">
        <v>2</v>
      </c>
      <c r="C682" s="18">
        <v>2</v>
      </c>
      <c r="D682" s="28">
        <v>494</v>
      </c>
      <c r="E682" s="18">
        <v>2</v>
      </c>
      <c r="F682" t="str">
        <f t="shared" si="31"/>
        <v>기사임</v>
      </c>
      <c r="G682" t="str">
        <f>IF(F682="기사임",IFERROR(IF((VLOOKUP(CONCATENATE("http://skinnonews.com",A682),'기사 리스트'!C:E,3,FALSE))&gt;='7p(1)'!$F$17,"O",""),""),"")</f>
        <v/>
      </c>
      <c r="H682" t="str">
        <f>IFERROR(IF(VLOOKUP(CONCATENATE("http://skinnonews.com"&amp;A682),'기사 리스트'!C:D,2,FALSE)="yes","yes",""),"")</f>
        <v/>
      </c>
      <c r="I682" t="str">
        <f>IFERROR(IF(G682="O",B682/(EOMONTH('7p(1)'!$F$17,0)-(VLOOKUP(CONCATENATE("http://skinnonews.com",A682),'기사 리스트'!C:E,3,FALSE))+1),""),"")</f>
        <v/>
      </c>
      <c r="J682" t="str">
        <f>IFERROR(IF(G682="O",E682/(EOMONTH('7p(1)'!$F$17,0)-(VLOOKUP(CONCATENATE("http://skinnonews.com",A682),'기사 리스트'!C:E,3,FALSE))+1),""),"")</f>
        <v/>
      </c>
      <c r="K682" t="str">
        <f t="shared" si="32"/>
        <v/>
      </c>
      <c r="L682" t="str">
        <f t="shared" si="33"/>
        <v/>
      </c>
      <c r="N682" s="83" t="str">
        <f>IFERROR(VLOOKUP("http://skinnonews.com"&amp;A682,'기사 리스트'!C:E,3,FALSE),"")</f>
        <v/>
      </c>
      <c r="S682" t="str">
        <f>IFERROR(IF(G682="O",(INDEX('기사 리스트'!B:B,MATCH("http://skinnonews.com"&amp;A682,'기사 리스트'!C:C,0))),""),"")</f>
        <v/>
      </c>
    </row>
    <row r="683" spans="1:19">
      <c r="A683" s="18" t="s">
        <v>990</v>
      </c>
      <c r="B683" s="18">
        <v>2</v>
      </c>
      <c r="C683" s="18">
        <v>2</v>
      </c>
      <c r="D683" s="28">
        <v>0</v>
      </c>
      <c r="E683" s="18">
        <v>2</v>
      </c>
      <c r="F683" t="str">
        <f t="shared" si="31"/>
        <v>기사임</v>
      </c>
      <c r="G683" t="str">
        <f>IF(F683="기사임",IFERROR(IF((VLOOKUP(CONCATENATE("http://skinnonews.com",A683),'기사 리스트'!C:E,3,FALSE))&gt;='7p(1)'!$F$17,"O",""),""),"")</f>
        <v/>
      </c>
      <c r="H683" t="str">
        <f>IFERROR(IF(VLOOKUP(CONCATENATE("http://skinnonews.com"&amp;A683),'기사 리스트'!C:D,2,FALSE)="yes","yes",""),"")</f>
        <v/>
      </c>
      <c r="I683" t="str">
        <f>IFERROR(IF(G683="O",B683/(EOMONTH('7p(1)'!$F$17,0)-(VLOOKUP(CONCATENATE("http://skinnonews.com",A683),'기사 리스트'!C:E,3,FALSE))+1),""),"")</f>
        <v/>
      </c>
      <c r="J683" t="str">
        <f>IFERROR(IF(G683="O",E683/(EOMONTH('7p(1)'!$F$17,0)-(VLOOKUP(CONCATENATE("http://skinnonews.com",A683),'기사 리스트'!C:E,3,FALSE))+1),""),"")</f>
        <v/>
      </c>
      <c r="K683" t="str">
        <f t="shared" si="32"/>
        <v/>
      </c>
      <c r="L683" t="str">
        <f t="shared" si="33"/>
        <v/>
      </c>
      <c r="N683" s="83" t="str">
        <f>IFERROR(VLOOKUP("http://skinnonews.com"&amp;A683,'기사 리스트'!C:E,3,FALSE),"")</f>
        <v/>
      </c>
      <c r="S683" t="str">
        <f>IFERROR(IF(G683="O",(INDEX('기사 리스트'!B:B,MATCH("http://skinnonews.com"&amp;A683,'기사 리스트'!C:C,0))),""),"")</f>
        <v/>
      </c>
    </row>
    <row r="684" spans="1:19">
      <c r="A684" s="18" t="s">
        <v>677</v>
      </c>
      <c r="B684" s="18">
        <v>2</v>
      </c>
      <c r="C684" s="18">
        <v>2</v>
      </c>
      <c r="D684" s="28">
        <v>0</v>
      </c>
      <c r="E684" s="18">
        <v>1</v>
      </c>
      <c r="F684" t="str">
        <f t="shared" si="31"/>
        <v>기사임</v>
      </c>
      <c r="G684" t="str">
        <f>IF(F684="기사임",IFERROR(IF((VLOOKUP(CONCATENATE("http://skinnonews.com",A684),'기사 리스트'!C:E,3,FALSE))&gt;='7p(1)'!$F$17,"O",""),""),"")</f>
        <v/>
      </c>
      <c r="H684" t="str">
        <f>IFERROR(IF(VLOOKUP(CONCATENATE("http://skinnonews.com"&amp;A684),'기사 리스트'!C:D,2,FALSE)="yes","yes",""),"")</f>
        <v/>
      </c>
      <c r="I684" t="str">
        <f>IFERROR(IF(G684="O",B684/(EOMONTH('7p(1)'!$F$17,0)-(VLOOKUP(CONCATENATE("http://skinnonews.com",A684),'기사 리스트'!C:E,3,FALSE))+1),""),"")</f>
        <v/>
      </c>
      <c r="J684" t="str">
        <f>IFERROR(IF(G684="O",E684/(EOMONTH('7p(1)'!$F$17,0)-(VLOOKUP(CONCATENATE("http://skinnonews.com",A684),'기사 리스트'!C:E,3,FALSE))+1),""),"")</f>
        <v/>
      </c>
      <c r="K684" t="str">
        <f t="shared" si="32"/>
        <v/>
      </c>
      <c r="L684" t="str">
        <f t="shared" si="33"/>
        <v/>
      </c>
      <c r="N684" s="83" t="str">
        <f>IFERROR(VLOOKUP("http://skinnonews.com"&amp;A684,'기사 리스트'!C:E,3,FALSE),"")</f>
        <v/>
      </c>
      <c r="S684" t="str">
        <f>IFERROR(IF(G684="O",(INDEX('기사 리스트'!B:B,MATCH("http://skinnonews.com"&amp;A684,'기사 리스트'!C:C,0))),""),"")</f>
        <v/>
      </c>
    </row>
    <row r="685" spans="1:19">
      <c r="A685" s="18" t="s">
        <v>885</v>
      </c>
      <c r="B685" s="18">
        <v>2</v>
      </c>
      <c r="C685" s="18">
        <v>2</v>
      </c>
      <c r="D685" s="28">
        <v>54</v>
      </c>
      <c r="E685" s="18">
        <v>1</v>
      </c>
      <c r="F685" t="str">
        <f t="shared" si="31"/>
        <v>기사임</v>
      </c>
      <c r="G685" t="str">
        <f>IF(F685="기사임",IFERROR(IF((VLOOKUP(CONCATENATE("http://skinnonews.com",A685),'기사 리스트'!C:E,3,FALSE))&gt;='7p(1)'!$F$17,"O",""),""),"")</f>
        <v/>
      </c>
      <c r="H685" t="str">
        <f>IFERROR(IF(VLOOKUP(CONCATENATE("http://skinnonews.com"&amp;A685),'기사 리스트'!C:D,2,FALSE)="yes","yes",""),"")</f>
        <v/>
      </c>
      <c r="I685" t="str">
        <f>IFERROR(IF(G685="O",B685/(EOMONTH('7p(1)'!$F$17,0)-(VLOOKUP(CONCATENATE("http://skinnonews.com",A685),'기사 리스트'!C:E,3,FALSE))+1),""),"")</f>
        <v/>
      </c>
      <c r="J685" t="str">
        <f>IFERROR(IF(G685="O",E685/(EOMONTH('7p(1)'!$F$17,0)-(VLOOKUP(CONCATENATE("http://skinnonews.com",A685),'기사 리스트'!C:E,3,FALSE))+1),""),"")</f>
        <v/>
      </c>
      <c r="K685" t="str">
        <f t="shared" si="32"/>
        <v/>
      </c>
      <c r="L685" t="str">
        <f t="shared" si="33"/>
        <v/>
      </c>
      <c r="N685" s="83" t="str">
        <f>IFERROR(VLOOKUP("http://skinnonews.com"&amp;A685,'기사 리스트'!C:E,3,FALSE),"")</f>
        <v/>
      </c>
      <c r="S685" t="str">
        <f>IFERROR(IF(G685="O",(INDEX('기사 리스트'!B:B,MATCH("http://skinnonews.com"&amp;A685,'기사 리스트'!C:C,0))),""),"")</f>
        <v/>
      </c>
    </row>
    <row r="686" spans="1:19">
      <c r="A686" s="18" t="s">
        <v>715</v>
      </c>
      <c r="B686" s="18">
        <v>2</v>
      </c>
      <c r="C686" s="18">
        <v>2</v>
      </c>
      <c r="D686" s="28">
        <v>12</v>
      </c>
      <c r="E686" s="18">
        <v>1</v>
      </c>
      <c r="F686" t="str">
        <f t="shared" si="31"/>
        <v>기사임</v>
      </c>
      <c r="G686" t="str">
        <f>IF(F686="기사임",IFERROR(IF((VLOOKUP(CONCATENATE("http://skinnonews.com",A686),'기사 리스트'!C:E,3,FALSE))&gt;='7p(1)'!$F$17,"O",""),""),"")</f>
        <v/>
      </c>
      <c r="H686" t="str">
        <f>IFERROR(IF(VLOOKUP(CONCATENATE("http://skinnonews.com"&amp;A686),'기사 리스트'!C:D,2,FALSE)="yes","yes",""),"")</f>
        <v/>
      </c>
      <c r="I686" t="str">
        <f>IFERROR(IF(G686="O",B686/(EOMONTH('7p(1)'!$F$17,0)-(VLOOKUP(CONCATENATE("http://skinnonews.com",A686),'기사 리스트'!C:E,3,FALSE))+1),""),"")</f>
        <v/>
      </c>
      <c r="J686" t="str">
        <f>IFERROR(IF(G686="O",E686/(EOMONTH('7p(1)'!$F$17,0)-(VLOOKUP(CONCATENATE("http://skinnonews.com",A686),'기사 리스트'!C:E,3,FALSE))+1),""),"")</f>
        <v/>
      </c>
      <c r="K686" t="str">
        <f t="shared" si="32"/>
        <v/>
      </c>
      <c r="L686" t="str">
        <f t="shared" si="33"/>
        <v/>
      </c>
      <c r="N686" s="83" t="str">
        <f>IFERROR(VLOOKUP("http://skinnonews.com"&amp;A686,'기사 리스트'!C:E,3,FALSE),"")</f>
        <v/>
      </c>
      <c r="S686" t="str">
        <f>IFERROR(IF(G686="O",(INDEX('기사 리스트'!B:B,MATCH("http://skinnonews.com"&amp;A686,'기사 리스트'!C:C,0))),""),"")</f>
        <v/>
      </c>
    </row>
    <row r="687" spans="1:19">
      <c r="A687" s="18" t="s">
        <v>1473</v>
      </c>
      <c r="B687" s="18">
        <v>2</v>
      </c>
      <c r="C687" s="18">
        <v>2</v>
      </c>
      <c r="D687" s="28">
        <v>0</v>
      </c>
      <c r="E687" s="18">
        <v>1</v>
      </c>
      <c r="F687" t="str">
        <f t="shared" si="31"/>
        <v>기사임</v>
      </c>
      <c r="G687" t="str">
        <f>IF(F687="기사임",IFERROR(IF((VLOOKUP(CONCATENATE("http://skinnonews.com",A687),'기사 리스트'!C:E,3,FALSE))&gt;='7p(1)'!$F$17,"O",""),""),"")</f>
        <v/>
      </c>
      <c r="H687" t="str">
        <f>IFERROR(IF(VLOOKUP(CONCATENATE("http://skinnonews.com"&amp;A687),'기사 리스트'!C:D,2,FALSE)="yes","yes",""),"")</f>
        <v/>
      </c>
      <c r="I687" t="str">
        <f>IFERROR(IF(G687="O",B687/(EOMONTH('7p(1)'!$F$17,0)-(VLOOKUP(CONCATENATE("http://skinnonews.com",A687),'기사 리스트'!C:E,3,FALSE))+1),""),"")</f>
        <v/>
      </c>
      <c r="J687" t="str">
        <f>IFERROR(IF(G687="O",E687/(EOMONTH('7p(1)'!$F$17,0)-(VLOOKUP(CONCATENATE("http://skinnonews.com",A687),'기사 리스트'!C:E,3,FALSE))+1),""),"")</f>
        <v/>
      </c>
      <c r="K687" t="str">
        <f t="shared" si="32"/>
        <v/>
      </c>
      <c r="L687" t="str">
        <f t="shared" si="33"/>
        <v/>
      </c>
      <c r="N687" s="83" t="str">
        <f>IFERROR(VLOOKUP("http://skinnonews.com"&amp;A687,'기사 리스트'!C:E,3,FALSE),"")</f>
        <v/>
      </c>
      <c r="S687" t="str">
        <f>IFERROR(IF(G687="O",(INDEX('기사 리스트'!B:B,MATCH("http://skinnonews.com"&amp;A687,'기사 리스트'!C:C,0))),""),"")</f>
        <v/>
      </c>
    </row>
    <row r="688" spans="1:19">
      <c r="A688" s="18" t="s">
        <v>1777</v>
      </c>
      <c r="B688" s="18">
        <v>2</v>
      </c>
      <c r="C688" s="18">
        <v>2</v>
      </c>
      <c r="D688" s="28">
        <v>67</v>
      </c>
      <c r="E688" s="18">
        <v>0</v>
      </c>
      <c r="F688" t="str">
        <f t="shared" si="31"/>
        <v>기사임</v>
      </c>
      <c r="G688" t="str">
        <f>IF(F688="기사임",IFERROR(IF((VLOOKUP(CONCATENATE("http://skinnonews.com",A688),'기사 리스트'!C:E,3,FALSE))&gt;='7p(1)'!$F$17,"O",""),""),"")</f>
        <v/>
      </c>
      <c r="H688" t="str">
        <f>IFERROR(IF(VLOOKUP(CONCATENATE("http://skinnonews.com"&amp;A688),'기사 리스트'!C:D,2,FALSE)="yes","yes",""),"")</f>
        <v/>
      </c>
      <c r="I688" t="str">
        <f>IFERROR(IF(G688="O",B688/(EOMONTH('7p(1)'!$F$17,0)-(VLOOKUP(CONCATENATE("http://skinnonews.com",A688),'기사 리스트'!C:E,3,FALSE))+1),""),"")</f>
        <v/>
      </c>
      <c r="J688" t="str">
        <f>IFERROR(IF(G688="O",E688/(EOMONTH('7p(1)'!$F$17,0)-(VLOOKUP(CONCATENATE("http://skinnonews.com",A688),'기사 리스트'!C:E,3,FALSE))+1),""),"")</f>
        <v/>
      </c>
      <c r="K688" t="str">
        <f t="shared" si="32"/>
        <v/>
      </c>
      <c r="L688" t="str">
        <f t="shared" si="33"/>
        <v/>
      </c>
      <c r="N688" s="83" t="str">
        <f>IFERROR(VLOOKUP("http://skinnonews.com"&amp;A688,'기사 리스트'!C:E,3,FALSE),"")</f>
        <v/>
      </c>
      <c r="S688" t="str">
        <f>IFERROR(IF(G688="O",(INDEX('기사 리스트'!B:B,MATCH("http://skinnonews.com"&amp;A688,'기사 리스트'!C:C,0))),""),"")</f>
        <v/>
      </c>
    </row>
    <row r="689" spans="1:19">
      <c r="A689" s="18" t="s">
        <v>1778</v>
      </c>
      <c r="B689" s="18">
        <v>2</v>
      </c>
      <c r="C689" s="18">
        <v>1</v>
      </c>
      <c r="D689" s="28">
        <v>73</v>
      </c>
      <c r="E689" s="18">
        <v>1</v>
      </c>
      <c r="F689" t="str">
        <f t="shared" si="31"/>
        <v>기사임</v>
      </c>
      <c r="G689" t="str">
        <f>IF(F689="기사임",IFERROR(IF((VLOOKUP(CONCATENATE("http://skinnonews.com",A689),'기사 리스트'!C:E,3,FALSE))&gt;='7p(1)'!$F$17,"O",""),""),"")</f>
        <v/>
      </c>
      <c r="H689" t="str">
        <f>IFERROR(IF(VLOOKUP(CONCATENATE("http://skinnonews.com"&amp;A689),'기사 리스트'!C:D,2,FALSE)="yes","yes",""),"")</f>
        <v/>
      </c>
      <c r="I689" t="str">
        <f>IFERROR(IF(G689="O",B689/(EOMONTH('7p(1)'!$F$17,0)-(VLOOKUP(CONCATENATE("http://skinnonews.com",A689),'기사 리스트'!C:E,3,FALSE))+1),""),"")</f>
        <v/>
      </c>
      <c r="J689" t="str">
        <f>IFERROR(IF(G689="O",E689/(EOMONTH('7p(1)'!$F$17,0)-(VLOOKUP(CONCATENATE("http://skinnonews.com",A689),'기사 리스트'!C:E,3,FALSE))+1),""),"")</f>
        <v/>
      </c>
      <c r="K689" t="str">
        <f t="shared" si="32"/>
        <v/>
      </c>
      <c r="L689" t="str">
        <f t="shared" si="33"/>
        <v/>
      </c>
      <c r="N689" s="83">
        <f>IFERROR(VLOOKUP("http://skinnonews.com"&amp;A689,'기사 리스트'!C:E,3,FALSE),"")</f>
        <v>44516</v>
      </c>
      <c r="S689" t="str">
        <f>IFERROR(IF(G689="O",(INDEX('기사 리스트'!B:B,MATCH("http://skinnonews.com"&amp;A689,'기사 리스트'!C:C,0))),""),"")</f>
        <v/>
      </c>
    </row>
    <row r="690" spans="1:19">
      <c r="A690" s="18" t="s">
        <v>1779</v>
      </c>
      <c r="B690" s="18">
        <v>2</v>
      </c>
      <c r="C690" s="18">
        <v>2</v>
      </c>
      <c r="D690" s="28">
        <v>49</v>
      </c>
      <c r="E690" s="18">
        <v>0</v>
      </c>
      <c r="F690" t="str">
        <f t="shared" si="31"/>
        <v>기사임</v>
      </c>
      <c r="G690" t="str">
        <f>IF(F690="기사임",IFERROR(IF((VLOOKUP(CONCATENATE("http://skinnonews.com",A690),'기사 리스트'!C:E,3,FALSE))&gt;='7p(1)'!$F$17,"O",""),""),"")</f>
        <v/>
      </c>
      <c r="H690" t="str">
        <f>IFERROR(IF(VLOOKUP(CONCATENATE("http://skinnonews.com"&amp;A690),'기사 리스트'!C:D,2,FALSE)="yes","yes",""),"")</f>
        <v/>
      </c>
      <c r="I690" t="str">
        <f>IFERROR(IF(G690="O",B690/(EOMONTH('7p(1)'!$F$17,0)-(VLOOKUP(CONCATENATE("http://skinnonews.com",A690),'기사 리스트'!C:E,3,FALSE))+1),""),"")</f>
        <v/>
      </c>
      <c r="J690" t="str">
        <f>IFERROR(IF(G690="O",E690/(EOMONTH('7p(1)'!$F$17,0)-(VLOOKUP(CONCATENATE("http://skinnonews.com",A690),'기사 리스트'!C:E,3,FALSE))+1),""),"")</f>
        <v/>
      </c>
      <c r="K690" t="str">
        <f t="shared" si="32"/>
        <v/>
      </c>
      <c r="L690" t="str">
        <f t="shared" si="33"/>
        <v/>
      </c>
      <c r="N690" s="83" t="str">
        <f>IFERROR(VLOOKUP("http://skinnonews.com"&amp;A690,'기사 리스트'!C:E,3,FALSE),"")</f>
        <v/>
      </c>
      <c r="S690" t="str">
        <f>IFERROR(IF(G690="O",(INDEX('기사 리스트'!B:B,MATCH("http://skinnonews.com"&amp;A690,'기사 리스트'!C:C,0))),""),"")</f>
        <v/>
      </c>
    </row>
    <row r="691" spans="1:19">
      <c r="A691" s="18" t="s">
        <v>1780</v>
      </c>
      <c r="B691" s="18">
        <v>2</v>
      </c>
      <c r="C691" s="18">
        <v>2</v>
      </c>
      <c r="D691" s="28">
        <v>1</v>
      </c>
      <c r="E691" s="18">
        <v>1</v>
      </c>
      <c r="F691" t="str">
        <f t="shared" si="31"/>
        <v>기사임</v>
      </c>
      <c r="G691" t="str">
        <f>IF(F691="기사임",IFERROR(IF((VLOOKUP(CONCATENATE("http://skinnonews.com",A691),'기사 리스트'!C:E,3,FALSE))&gt;='7p(1)'!$F$17,"O",""),""),"")</f>
        <v/>
      </c>
      <c r="H691" t="str">
        <f>IFERROR(IF(VLOOKUP(CONCATENATE("http://skinnonews.com"&amp;A691),'기사 리스트'!C:D,2,FALSE)="yes","yes",""),"")</f>
        <v/>
      </c>
      <c r="I691" t="str">
        <f>IFERROR(IF(G691="O",B691/(EOMONTH('7p(1)'!$F$17,0)-(VLOOKUP(CONCATENATE("http://skinnonews.com",A691),'기사 리스트'!C:E,3,FALSE))+1),""),"")</f>
        <v/>
      </c>
      <c r="J691" t="str">
        <f>IFERROR(IF(G691="O",E691/(EOMONTH('7p(1)'!$F$17,0)-(VLOOKUP(CONCATENATE("http://skinnonews.com",A691),'기사 리스트'!C:E,3,FALSE))+1),""),"")</f>
        <v/>
      </c>
      <c r="K691" t="str">
        <f t="shared" si="32"/>
        <v/>
      </c>
      <c r="L691" t="str">
        <f t="shared" si="33"/>
        <v/>
      </c>
      <c r="N691" s="83" t="str">
        <f>IFERROR(VLOOKUP("http://skinnonews.com"&amp;A691,'기사 리스트'!C:E,3,FALSE),"")</f>
        <v/>
      </c>
      <c r="S691" t="str">
        <f>IFERROR(IF(G691="O",(INDEX('기사 리스트'!B:B,MATCH("http://skinnonews.com"&amp;A691,'기사 리스트'!C:C,0))),""),"")</f>
        <v/>
      </c>
    </row>
    <row r="692" spans="1:19">
      <c r="A692" s="18" t="s">
        <v>756</v>
      </c>
      <c r="B692" s="18">
        <v>2</v>
      </c>
      <c r="C692" s="18">
        <v>2</v>
      </c>
      <c r="D692" s="28">
        <v>0</v>
      </c>
      <c r="E692" s="18">
        <v>2</v>
      </c>
      <c r="F692" t="str">
        <f t="shared" si="31"/>
        <v>기사임</v>
      </c>
      <c r="G692" t="str">
        <f>IF(F692="기사임",IFERROR(IF((VLOOKUP(CONCATENATE("http://skinnonews.com",A692),'기사 리스트'!C:E,3,FALSE))&gt;='7p(1)'!$F$17,"O",""),""),"")</f>
        <v/>
      </c>
      <c r="H692" t="str">
        <f>IFERROR(IF(VLOOKUP(CONCATENATE("http://skinnonews.com"&amp;A692),'기사 리스트'!C:D,2,FALSE)="yes","yes",""),"")</f>
        <v/>
      </c>
      <c r="I692" t="str">
        <f>IFERROR(IF(G692="O",B692/(EOMONTH('7p(1)'!$F$17,0)-(VLOOKUP(CONCATENATE("http://skinnonews.com",A692),'기사 리스트'!C:E,3,FALSE))+1),""),"")</f>
        <v/>
      </c>
      <c r="J692" t="str">
        <f>IFERROR(IF(G692="O",E692/(EOMONTH('7p(1)'!$F$17,0)-(VLOOKUP(CONCATENATE("http://skinnonews.com",A692),'기사 리스트'!C:E,3,FALSE))+1),""),"")</f>
        <v/>
      </c>
      <c r="K692" t="str">
        <f t="shared" si="32"/>
        <v/>
      </c>
      <c r="L692" t="str">
        <f t="shared" si="33"/>
        <v/>
      </c>
      <c r="N692" s="83" t="str">
        <f>IFERROR(VLOOKUP("http://skinnonews.com"&amp;A692,'기사 리스트'!C:E,3,FALSE),"")</f>
        <v/>
      </c>
      <c r="S692" t="str">
        <f>IFERROR(IF(G692="O",(INDEX('기사 리스트'!B:B,MATCH("http://skinnonews.com"&amp;A692,'기사 리스트'!C:C,0))),""),"")</f>
        <v/>
      </c>
    </row>
    <row r="693" spans="1:19">
      <c r="A693" s="18" t="s">
        <v>832</v>
      </c>
      <c r="B693" s="18">
        <v>2</v>
      </c>
      <c r="C693" s="18">
        <v>2</v>
      </c>
      <c r="D693" s="28">
        <v>2</v>
      </c>
      <c r="E693" s="18">
        <v>1</v>
      </c>
      <c r="F693" t="str">
        <f t="shared" si="31"/>
        <v>기사임</v>
      </c>
      <c r="G693" t="str">
        <f>IF(F693="기사임",IFERROR(IF((VLOOKUP(CONCATENATE("http://skinnonews.com",A693),'기사 리스트'!C:E,3,FALSE))&gt;='7p(1)'!$F$17,"O",""),""),"")</f>
        <v/>
      </c>
      <c r="H693" t="str">
        <f>IFERROR(IF(VLOOKUP(CONCATENATE("http://skinnonews.com"&amp;A693),'기사 리스트'!C:D,2,FALSE)="yes","yes",""),"")</f>
        <v/>
      </c>
      <c r="I693" t="str">
        <f>IFERROR(IF(G693="O",B693/(EOMONTH('7p(1)'!$F$17,0)-(VLOOKUP(CONCATENATE("http://skinnonews.com",A693),'기사 리스트'!C:E,3,FALSE))+1),""),"")</f>
        <v/>
      </c>
      <c r="J693" t="str">
        <f>IFERROR(IF(G693="O",E693/(EOMONTH('7p(1)'!$F$17,0)-(VLOOKUP(CONCATENATE("http://skinnonews.com",A693),'기사 리스트'!C:E,3,FALSE))+1),""),"")</f>
        <v/>
      </c>
      <c r="K693" t="str">
        <f t="shared" si="32"/>
        <v/>
      </c>
      <c r="L693" t="str">
        <f t="shared" si="33"/>
        <v/>
      </c>
      <c r="N693" s="83" t="str">
        <f>IFERROR(VLOOKUP("http://skinnonews.com"&amp;A693,'기사 리스트'!C:E,3,FALSE),"")</f>
        <v/>
      </c>
      <c r="S693" t="str">
        <f>IFERROR(IF(G693="O",(INDEX('기사 리스트'!B:B,MATCH("http://skinnonews.com"&amp;A693,'기사 리스트'!C:C,0))),""),"")</f>
        <v/>
      </c>
    </row>
    <row r="694" spans="1:19">
      <c r="A694" s="18" t="s">
        <v>1515</v>
      </c>
      <c r="B694" s="18">
        <v>2</v>
      </c>
      <c r="C694" s="18">
        <v>2</v>
      </c>
      <c r="D694" s="28">
        <v>127.5</v>
      </c>
      <c r="E694" s="18">
        <v>1</v>
      </c>
      <c r="F694" t="str">
        <f t="shared" si="31"/>
        <v>기사임</v>
      </c>
      <c r="G694" t="str">
        <f>IF(F694="기사임",IFERROR(IF((VLOOKUP(CONCATENATE("http://skinnonews.com",A694),'기사 리스트'!C:E,3,FALSE))&gt;='7p(1)'!$F$17,"O",""),""),"")</f>
        <v/>
      </c>
      <c r="H694" t="str">
        <f>IFERROR(IF(VLOOKUP(CONCATENATE("http://skinnonews.com"&amp;A694),'기사 리스트'!C:D,2,FALSE)="yes","yes",""),"")</f>
        <v/>
      </c>
      <c r="I694" t="str">
        <f>IFERROR(IF(G694="O",B694/(EOMONTH('7p(1)'!$F$17,0)-(VLOOKUP(CONCATENATE("http://skinnonews.com",A694),'기사 리스트'!C:E,3,FALSE))+1),""),"")</f>
        <v/>
      </c>
      <c r="J694" t="str">
        <f>IFERROR(IF(G694="O",E694/(EOMONTH('7p(1)'!$F$17,0)-(VLOOKUP(CONCATENATE("http://skinnonews.com",A694),'기사 리스트'!C:E,3,FALSE))+1),""),"")</f>
        <v/>
      </c>
      <c r="K694" t="str">
        <f t="shared" si="32"/>
        <v/>
      </c>
      <c r="L694" t="str">
        <f t="shared" si="33"/>
        <v/>
      </c>
      <c r="N694" s="83" t="str">
        <f>IFERROR(VLOOKUP("http://skinnonews.com"&amp;A694,'기사 리스트'!C:E,3,FALSE),"")</f>
        <v/>
      </c>
      <c r="S694" t="str">
        <f>IFERROR(IF(G694="O",(INDEX('기사 리스트'!B:B,MATCH("http://skinnonews.com"&amp;A694,'기사 리스트'!C:C,0))),""),"")</f>
        <v/>
      </c>
    </row>
    <row r="695" spans="1:19">
      <c r="A695" s="18" t="s">
        <v>738</v>
      </c>
      <c r="B695" s="18">
        <v>2</v>
      </c>
      <c r="C695" s="18">
        <v>2</v>
      </c>
      <c r="D695" s="28">
        <v>0</v>
      </c>
      <c r="E695" s="18">
        <v>2</v>
      </c>
      <c r="F695" t="str">
        <f t="shared" si="31"/>
        <v>기사임</v>
      </c>
      <c r="G695" t="str">
        <f>IF(F695="기사임",IFERROR(IF((VLOOKUP(CONCATENATE("http://skinnonews.com",A695),'기사 리스트'!C:E,3,FALSE))&gt;='7p(1)'!$F$17,"O",""),""),"")</f>
        <v/>
      </c>
      <c r="H695" t="str">
        <f>IFERROR(IF(VLOOKUP(CONCATENATE("http://skinnonews.com"&amp;A695),'기사 리스트'!C:D,2,FALSE)="yes","yes",""),"")</f>
        <v/>
      </c>
      <c r="I695" t="str">
        <f>IFERROR(IF(G695="O",B695/(EOMONTH('7p(1)'!$F$17,0)-(VLOOKUP(CONCATENATE("http://skinnonews.com",A695),'기사 리스트'!C:E,3,FALSE))+1),""),"")</f>
        <v/>
      </c>
      <c r="J695" t="str">
        <f>IFERROR(IF(G695="O",E695/(EOMONTH('7p(1)'!$F$17,0)-(VLOOKUP(CONCATENATE("http://skinnonews.com",A695),'기사 리스트'!C:E,3,FALSE))+1),""),"")</f>
        <v/>
      </c>
      <c r="K695" t="str">
        <f t="shared" si="32"/>
        <v/>
      </c>
      <c r="L695" t="str">
        <f t="shared" si="33"/>
        <v/>
      </c>
      <c r="N695" s="83" t="str">
        <f>IFERROR(VLOOKUP("http://skinnonews.com"&amp;A695,'기사 리스트'!C:E,3,FALSE),"")</f>
        <v/>
      </c>
      <c r="S695" t="str">
        <f>IFERROR(IF(G695="O",(INDEX('기사 리스트'!B:B,MATCH("http://skinnonews.com"&amp;A695,'기사 리스트'!C:C,0))),""),"")</f>
        <v/>
      </c>
    </row>
    <row r="696" spans="1:19">
      <c r="A696" s="18" t="s">
        <v>1516</v>
      </c>
      <c r="B696" s="18">
        <v>2</v>
      </c>
      <c r="C696" s="18">
        <v>2</v>
      </c>
      <c r="D696" s="28">
        <v>11</v>
      </c>
      <c r="E696" s="18">
        <v>1</v>
      </c>
      <c r="F696" t="str">
        <f t="shared" si="31"/>
        <v>기사임</v>
      </c>
      <c r="G696" t="str">
        <f>IF(F696="기사임",IFERROR(IF((VLOOKUP(CONCATENATE("http://skinnonews.com",A696),'기사 리스트'!C:E,3,FALSE))&gt;='7p(1)'!$F$17,"O",""),""),"")</f>
        <v/>
      </c>
      <c r="H696" t="str">
        <f>IFERROR(IF(VLOOKUP(CONCATENATE("http://skinnonews.com"&amp;A696),'기사 리스트'!C:D,2,FALSE)="yes","yes",""),"")</f>
        <v/>
      </c>
      <c r="I696" t="str">
        <f>IFERROR(IF(G696="O",B696/(EOMONTH('7p(1)'!$F$17,0)-(VLOOKUP(CONCATENATE("http://skinnonews.com",A696),'기사 리스트'!C:E,3,FALSE))+1),""),"")</f>
        <v/>
      </c>
      <c r="J696" t="str">
        <f>IFERROR(IF(G696="O",E696/(EOMONTH('7p(1)'!$F$17,0)-(VLOOKUP(CONCATENATE("http://skinnonews.com",A696),'기사 리스트'!C:E,3,FALSE))+1),""),"")</f>
        <v/>
      </c>
      <c r="K696" t="str">
        <f t="shared" si="32"/>
        <v/>
      </c>
      <c r="L696" t="str">
        <f t="shared" si="33"/>
        <v/>
      </c>
      <c r="N696" s="83" t="str">
        <f>IFERROR(VLOOKUP("http://skinnonews.com"&amp;A696,'기사 리스트'!C:E,3,FALSE),"")</f>
        <v/>
      </c>
      <c r="S696" t="str">
        <f>IFERROR(IF(G696="O",(INDEX('기사 리스트'!B:B,MATCH("http://skinnonews.com"&amp;A696,'기사 리스트'!C:C,0))),""),"")</f>
        <v/>
      </c>
    </row>
    <row r="697" spans="1:19">
      <c r="A697" s="18" t="s">
        <v>777</v>
      </c>
      <c r="B697" s="18">
        <v>2</v>
      </c>
      <c r="C697" s="18">
        <v>2</v>
      </c>
      <c r="D697" s="28">
        <v>116</v>
      </c>
      <c r="E697" s="18">
        <v>0</v>
      </c>
      <c r="F697" t="str">
        <f t="shared" si="31"/>
        <v>기사임</v>
      </c>
      <c r="G697" t="str">
        <f>IF(F697="기사임",IFERROR(IF((VLOOKUP(CONCATENATE("http://skinnonews.com",A697),'기사 리스트'!C:E,3,FALSE))&gt;='7p(1)'!$F$17,"O",""),""),"")</f>
        <v/>
      </c>
      <c r="H697" t="str">
        <f>IFERROR(IF(VLOOKUP(CONCATENATE("http://skinnonews.com"&amp;A697),'기사 리스트'!C:D,2,FALSE)="yes","yes",""),"")</f>
        <v/>
      </c>
      <c r="I697" t="str">
        <f>IFERROR(IF(G697="O",B697/(EOMONTH('7p(1)'!$F$17,0)-(VLOOKUP(CONCATENATE("http://skinnonews.com",A697),'기사 리스트'!C:E,3,FALSE))+1),""),"")</f>
        <v/>
      </c>
      <c r="J697" t="str">
        <f>IFERROR(IF(G697="O",E697/(EOMONTH('7p(1)'!$F$17,0)-(VLOOKUP(CONCATENATE("http://skinnonews.com",A697),'기사 리스트'!C:E,3,FALSE))+1),""),"")</f>
        <v/>
      </c>
      <c r="K697" t="str">
        <f t="shared" si="32"/>
        <v/>
      </c>
      <c r="L697" t="str">
        <f t="shared" si="33"/>
        <v/>
      </c>
      <c r="N697" s="83" t="str">
        <f>IFERROR(VLOOKUP("http://skinnonews.com"&amp;A697,'기사 리스트'!C:E,3,FALSE),"")</f>
        <v/>
      </c>
      <c r="S697" t="str">
        <f>IFERROR(IF(G697="O",(INDEX('기사 리스트'!B:B,MATCH("http://skinnonews.com"&amp;A697,'기사 리스트'!C:C,0))),""),"")</f>
        <v/>
      </c>
    </row>
    <row r="698" spans="1:19">
      <c r="A698" s="18" t="s">
        <v>1781</v>
      </c>
      <c r="B698" s="18">
        <v>2</v>
      </c>
      <c r="C698" s="18">
        <v>2</v>
      </c>
      <c r="D698" s="28">
        <v>53</v>
      </c>
      <c r="E698" s="18">
        <v>1</v>
      </c>
      <c r="F698" t="str">
        <f t="shared" si="31"/>
        <v>기사임</v>
      </c>
      <c r="G698" t="str">
        <f>IF(F698="기사임",IFERROR(IF((VLOOKUP(CONCATENATE("http://skinnonews.com",A698),'기사 리스트'!C:E,3,FALSE))&gt;='7p(1)'!$F$17,"O",""),""),"")</f>
        <v/>
      </c>
      <c r="H698" t="str">
        <f>IFERROR(IF(VLOOKUP(CONCATENATE("http://skinnonews.com"&amp;A698),'기사 리스트'!C:D,2,FALSE)="yes","yes",""),"")</f>
        <v/>
      </c>
      <c r="I698" t="str">
        <f>IFERROR(IF(G698="O",B698/(EOMONTH('7p(1)'!$F$17,0)-(VLOOKUP(CONCATENATE("http://skinnonews.com",A698),'기사 리스트'!C:E,3,FALSE))+1),""),"")</f>
        <v/>
      </c>
      <c r="J698" t="str">
        <f>IFERROR(IF(G698="O",E698/(EOMONTH('7p(1)'!$F$17,0)-(VLOOKUP(CONCATENATE("http://skinnonews.com",A698),'기사 리스트'!C:E,3,FALSE))+1),""),"")</f>
        <v/>
      </c>
      <c r="K698" t="str">
        <f t="shared" si="32"/>
        <v/>
      </c>
      <c r="L698" t="str">
        <f t="shared" si="33"/>
        <v/>
      </c>
      <c r="N698" s="83" t="str">
        <f>IFERROR(VLOOKUP("http://skinnonews.com"&amp;A698,'기사 리스트'!C:E,3,FALSE),"")</f>
        <v/>
      </c>
      <c r="S698" t="str">
        <f>IFERROR(IF(G698="O",(INDEX('기사 리스트'!B:B,MATCH("http://skinnonews.com"&amp;A698,'기사 리스트'!C:C,0))),""),"")</f>
        <v/>
      </c>
    </row>
    <row r="699" spans="1:19">
      <c r="A699" s="18" t="s">
        <v>1116</v>
      </c>
      <c r="B699" s="18">
        <v>2</v>
      </c>
      <c r="C699" s="18">
        <v>2</v>
      </c>
      <c r="D699" s="28">
        <v>506</v>
      </c>
      <c r="E699" s="18">
        <v>1</v>
      </c>
      <c r="F699" t="str">
        <f t="shared" si="31"/>
        <v>기사임</v>
      </c>
      <c r="G699" t="str">
        <f>IF(F699="기사임",IFERROR(IF((VLOOKUP(CONCATENATE("http://skinnonews.com",A699),'기사 리스트'!C:E,3,FALSE))&gt;='7p(1)'!$F$17,"O",""),""),"")</f>
        <v/>
      </c>
      <c r="H699" t="str">
        <f>IFERROR(IF(VLOOKUP(CONCATENATE("http://skinnonews.com"&amp;A699),'기사 리스트'!C:D,2,FALSE)="yes","yes",""),"")</f>
        <v/>
      </c>
      <c r="I699" t="str">
        <f>IFERROR(IF(G699="O",B699/(EOMONTH('7p(1)'!$F$17,0)-(VLOOKUP(CONCATENATE("http://skinnonews.com",A699),'기사 리스트'!C:E,3,FALSE))+1),""),"")</f>
        <v/>
      </c>
      <c r="J699" t="str">
        <f>IFERROR(IF(G699="O",E699/(EOMONTH('7p(1)'!$F$17,0)-(VLOOKUP(CONCATENATE("http://skinnonews.com",A699),'기사 리스트'!C:E,3,FALSE))+1),""),"")</f>
        <v/>
      </c>
      <c r="K699" t="str">
        <f t="shared" si="32"/>
        <v/>
      </c>
      <c r="L699" t="str">
        <f t="shared" si="33"/>
        <v/>
      </c>
      <c r="N699" s="83" t="str">
        <f>IFERROR(VLOOKUP("http://skinnonews.com"&amp;A699,'기사 리스트'!C:E,3,FALSE),"")</f>
        <v/>
      </c>
      <c r="S699" t="str">
        <f>IFERROR(IF(G699="O",(INDEX('기사 리스트'!B:B,MATCH("http://skinnonews.com"&amp;A699,'기사 리스트'!C:C,0))),""),"")</f>
        <v/>
      </c>
    </row>
    <row r="700" spans="1:19">
      <c r="A700" s="18" t="s">
        <v>1782</v>
      </c>
      <c r="B700" s="18">
        <v>2</v>
      </c>
      <c r="C700" s="18">
        <v>2</v>
      </c>
      <c r="D700" s="28">
        <v>0</v>
      </c>
      <c r="E700" s="18">
        <v>1</v>
      </c>
      <c r="F700" t="str">
        <f t="shared" si="31"/>
        <v>기사임</v>
      </c>
      <c r="G700" t="str">
        <f>IF(F700="기사임",IFERROR(IF((VLOOKUP(CONCATENATE("http://skinnonews.com",A700),'기사 리스트'!C:E,3,FALSE))&gt;='7p(1)'!$F$17,"O",""),""),"")</f>
        <v/>
      </c>
      <c r="H700" t="str">
        <f>IFERROR(IF(VLOOKUP(CONCATENATE("http://skinnonews.com"&amp;A700),'기사 리스트'!C:D,2,FALSE)="yes","yes",""),"")</f>
        <v/>
      </c>
      <c r="I700" t="str">
        <f>IFERROR(IF(G700="O",B700/(EOMONTH('7p(1)'!$F$17,0)-(VLOOKUP(CONCATENATE("http://skinnonews.com",A700),'기사 리스트'!C:E,3,FALSE))+1),""),"")</f>
        <v/>
      </c>
      <c r="J700" t="str">
        <f>IFERROR(IF(G700="O",E700/(EOMONTH('7p(1)'!$F$17,0)-(VLOOKUP(CONCATENATE("http://skinnonews.com",A700),'기사 리스트'!C:E,3,FALSE))+1),""),"")</f>
        <v/>
      </c>
      <c r="K700" t="str">
        <f t="shared" si="32"/>
        <v/>
      </c>
      <c r="L700" t="str">
        <f t="shared" si="33"/>
        <v/>
      </c>
      <c r="N700" s="83" t="str">
        <f>IFERROR(VLOOKUP("http://skinnonews.com"&amp;A700,'기사 리스트'!C:E,3,FALSE),"")</f>
        <v/>
      </c>
      <c r="S700" t="str">
        <f>IFERROR(IF(G700="O",(INDEX('기사 리스트'!B:B,MATCH("http://skinnonews.com"&amp;A700,'기사 리스트'!C:C,0))),""),"")</f>
        <v/>
      </c>
    </row>
    <row r="701" spans="1:19">
      <c r="A701" s="18" t="s">
        <v>861</v>
      </c>
      <c r="B701" s="18">
        <v>2</v>
      </c>
      <c r="C701" s="18">
        <v>2</v>
      </c>
      <c r="D701" s="28">
        <v>191</v>
      </c>
      <c r="E701" s="18">
        <v>2</v>
      </c>
      <c r="F701" t="str">
        <f t="shared" si="31"/>
        <v>기사임</v>
      </c>
      <c r="G701" t="str">
        <f>IF(F701="기사임",IFERROR(IF((VLOOKUP(CONCATENATE("http://skinnonews.com",A701),'기사 리스트'!C:E,3,FALSE))&gt;='7p(1)'!$F$17,"O",""),""),"")</f>
        <v/>
      </c>
      <c r="H701" t="str">
        <f>IFERROR(IF(VLOOKUP(CONCATENATE("http://skinnonews.com"&amp;A701),'기사 리스트'!C:D,2,FALSE)="yes","yes",""),"")</f>
        <v/>
      </c>
      <c r="I701" t="str">
        <f>IFERROR(IF(G701="O",B701/(EOMONTH('7p(1)'!$F$17,0)-(VLOOKUP(CONCATENATE("http://skinnonews.com",A701),'기사 리스트'!C:E,3,FALSE))+1),""),"")</f>
        <v/>
      </c>
      <c r="J701" t="str">
        <f>IFERROR(IF(G701="O",E701/(EOMONTH('7p(1)'!$F$17,0)-(VLOOKUP(CONCATENATE("http://skinnonews.com",A701),'기사 리스트'!C:E,3,FALSE))+1),""),"")</f>
        <v/>
      </c>
      <c r="K701" t="str">
        <f t="shared" si="32"/>
        <v/>
      </c>
      <c r="L701" t="str">
        <f t="shared" si="33"/>
        <v/>
      </c>
      <c r="N701" s="83" t="str">
        <f>IFERROR(VLOOKUP("http://skinnonews.com"&amp;A701,'기사 리스트'!C:E,3,FALSE),"")</f>
        <v/>
      </c>
      <c r="S701" t="str">
        <f>IFERROR(IF(G701="O",(INDEX('기사 리스트'!B:B,MATCH("http://skinnonews.com"&amp;A701,'기사 리스트'!C:C,0))),""),"")</f>
        <v/>
      </c>
    </row>
    <row r="702" spans="1:19">
      <c r="A702" s="18" t="s">
        <v>1783</v>
      </c>
      <c r="B702" s="18">
        <v>2</v>
      </c>
      <c r="C702" s="18">
        <v>2</v>
      </c>
      <c r="D702" s="28">
        <v>0</v>
      </c>
      <c r="E702" s="18">
        <v>0</v>
      </c>
      <c r="F702" t="str">
        <f t="shared" si="31"/>
        <v>기사임</v>
      </c>
      <c r="G702" t="str">
        <f>IF(F702="기사임",IFERROR(IF((VLOOKUP(CONCATENATE("http://skinnonews.com",A702),'기사 리스트'!C:E,3,FALSE))&gt;='7p(1)'!$F$17,"O",""),""),"")</f>
        <v/>
      </c>
      <c r="H702" t="str">
        <f>IFERROR(IF(VLOOKUP(CONCATENATE("http://skinnonews.com"&amp;A702),'기사 리스트'!C:D,2,FALSE)="yes","yes",""),"")</f>
        <v/>
      </c>
      <c r="I702" t="str">
        <f>IFERROR(IF(G702="O",B702/(EOMONTH('7p(1)'!$F$17,0)-(VLOOKUP(CONCATENATE("http://skinnonews.com",A702),'기사 리스트'!C:E,3,FALSE))+1),""),"")</f>
        <v/>
      </c>
      <c r="J702" t="str">
        <f>IFERROR(IF(G702="O",E702/(EOMONTH('7p(1)'!$F$17,0)-(VLOOKUP(CONCATENATE("http://skinnonews.com",A702),'기사 리스트'!C:E,3,FALSE))+1),""),"")</f>
        <v/>
      </c>
      <c r="K702" t="str">
        <f t="shared" si="32"/>
        <v/>
      </c>
      <c r="L702" t="str">
        <f t="shared" si="33"/>
        <v/>
      </c>
      <c r="N702" s="83" t="str">
        <f>IFERROR(VLOOKUP("http://skinnonews.com"&amp;A702,'기사 리스트'!C:E,3,FALSE),"")</f>
        <v/>
      </c>
      <c r="S702" t="str">
        <f>IFERROR(IF(G702="O",(INDEX('기사 리스트'!B:B,MATCH("http://skinnonews.com"&amp;A702,'기사 리스트'!C:C,0))),""),"")</f>
        <v/>
      </c>
    </row>
    <row r="703" spans="1:19">
      <c r="A703" s="18" t="s">
        <v>833</v>
      </c>
      <c r="B703" s="18">
        <v>2</v>
      </c>
      <c r="C703" s="18">
        <v>2</v>
      </c>
      <c r="D703" s="28">
        <v>163</v>
      </c>
      <c r="E703" s="18">
        <v>1</v>
      </c>
      <c r="F703" t="str">
        <f t="shared" si="31"/>
        <v>기사임</v>
      </c>
      <c r="G703" t="str">
        <f>IF(F703="기사임",IFERROR(IF((VLOOKUP(CONCATENATE("http://skinnonews.com",A703),'기사 리스트'!C:E,3,FALSE))&gt;='7p(1)'!$F$17,"O",""),""),"")</f>
        <v/>
      </c>
      <c r="H703" t="str">
        <f>IFERROR(IF(VLOOKUP(CONCATENATE("http://skinnonews.com"&amp;A703),'기사 리스트'!C:D,2,FALSE)="yes","yes",""),"")</f>
        <v/>
      </c>
      <c r="I703" t="str">
        <f>IFERROR(IF(G703="O",B703/(EOMONTH('7p(1)'!$F$17,0)-(VLOOKUP(CONCATENATE("http://skinnonews.com",A703),'기사 리스트'!C:E,3,FALSE))+1),""),"")</f>
        <v/>
      </c>
      <c r="J703" t="str">
        <f>IFERROR(IF(G703="O",E703/(EOMONTH('7p(1)'!$F$17,0)-(VLOOKUP(CONCATENATE("http://skinnonews.com",A703),'기사 리스트'!C:E,3,FALSE))+1),""),"")</f>
        <v/>
      </c>
      <c r="K703" t="str">
        <f t="shared" si="32"/>
        <v/>
      </c>
      <c r="L703" t="str">
        <f t="shared" si="33"/>
        <v/>
      </c>
      <c r="N703" s="83" t="str">
        <f>IFERROR(VLOOKUP("http://skinnonews.com"&amp;A703,'기사 리스트'!C:E,3,FALSE),"")</f>
        <v/>
      </c>
      <c r="S703" t="str">
        <f>IFERROR(IF(G703="O",(INDEX('기사 리스트'!B:B,MATCH("http://skinnonews.com"&amp;A703,'기사 리스트'!C:C,0))),""),"")</f>
        <v/>
      </c>
    </row>
    <row r="704" spans="1:19">
      <c r="A704" s="18" t="s">
        <v>1784</v>
      </c>
      <c r="B704" s="18">
        <v>2</v>
      </c>
      <c r="C704" s="18">
        <v>2</v>
      </c>
      <c r="D704" s="28">
        <v>0</v>
      </c>
      <c r="E704" s="18">
        <v>0</v>
      </c>
      <c r="F704" t="str">
        <f t="shared" si="31"/>
        <v/>
      </c>
      <c r="G704" t="str">
        <f>IF(F704="기사임",IFERROR(IF((VLOOKUP(CONCATENATE("http://skinnonews.com",A704),'기사 리스트'!C:E,3,FALSE))&gt;='7p(1)'!$F$17,"O",""),""),"")</f>
        <v/>
      </c>
      <c r="H704" t="str">
        <f>IFERROR(IF(VLOOKUP(CONCATENATE("http://skinnonews.com"&amp;A704),'기사 리스트'!C:D,2,FALSE)="yes","yes",""),"")</f>
        <v/>
      </c>
      <c r="I704" t="str">
        <f>IFERROR(IF(G704="O",B704/(EOMONTH('7p(1)'!$F$17,0)-(VLOOKUP(CONCATENATE("http://skinnonews.com",A704),'기사 리스트'!C:E,3,FALSE))+1),""),"")</f>
        <v/>
      </c>
      <c r="J704" t="str">
        <f>IFERROR(IF(G704="O",E704/(EOMONTH('7p(1)'!$F$17,0)-(VLOOKUP(CONCATENATE("http://skinnonews.com",A704),'기사 리스트'!C:E,3,FALSE))+1),""),"")</f>
        <v/>
      </c>
      <c r="K704" t="str">
        <f t="shared" si="32"/>
        <v/>
      </c>
      <c r="L704" t="str">
        <f t="shared" si="33"/>
        <v/>
      </c>
      <c r="N704" s="83" t="str">
        <f>IFERROR(VLOOKUP("http://skinnonews.com"&amp;A704,'기사 리스트'!C:E,3,FALSE),"")</f>
        <v/>
      </c>
      <c r="S704" t="str">
        <f>IFERROR(IF(G704="O",(INDEX('기사 리스트'!B:B,MATCH("http://skinnonews.com"&amp;A704,'기사 리스트'!C:C,0))),""),"")</f>
        <v/>
      </c>
    </row>
    <row r="705" spans="1:19">
      <c r="A705" s="18" t="s">
        <v>1458</v>
      </c>
      <c r="B705" s="18">
        <v>2</v>
      </c>
      <c r="C705" s="18">
        <v>2</v>
      </c>
      <c r="D705" s="28">
        <v>0</v>
      </c>
      <c r="E705" s="18">
        <v>1</v>
      </c>
      <c r="F705" t="str">
        <f t="shared" si="31"/>
        <v/>
      </c>
      <c r="G705" t="str">
        <f>IF(F705="기사임",IFERROR(IF((VLOOKUP(CONCATENATE("http://skinnonews.com",A705),'기사 리스트'!C:E,3,FALSE))&gt;='7p(1)'!$F$17,"O",""),""),"")</f>
        <v/>
      </c>
      <c r="H705" t="str">
        <f>IFERROR(IF(VLOOKUP(CONCATENATE("http://skinnonews.com"&amp;A705),'기사 리스트'!C:D,2,FALSE)="yes","yes",""),"")</f>
        <v/>
      </c>
      <c r="I705" t="str">
        <f>IFERROR(IF(G705="O",B705/(EOMONTH('7p(1)'!$F$17,0)-(VLOOKUP(CONCATENATE("http://skinnonews.com",A705),'기사 리스트'!C:E,3,FALSE))+1),""),"")</f>
        <v/>
      </c>
      <c r="J705" t="str">
        <f>IFERROR(IF(G705="O",E705/(EOMONTH('7p(1)'!$F$17,0)-(VLOOKUP(CONCATENATE("http://skinnonews.com",A705),'기사 리스트'!C:E,3,FALSE))+1),""),"")</f>
        <v/>
      </c>
      <c r="K705" t="str">
        <f t="shared" si="32"/>
        <v/>
      </c>
      <c r="L705" t="str">
        <f t="shared" si="33"/>
        <v/>
      </c>
      <c r="N705" s="83" t="str">
        <f>IFERROR(VLOOKUP("http://skinnonews.com"&amp;A705,'기사 리스트'!C:E,3,FALSE),"")</f>
        <v/>
      </c>
      <c r="S705" t="str">
        <f>IFERROR(IF(G705="O",(INDEX('기사 리스트'!B:B,MATCH("http://skinnonews.com"&amp;A705,'기사 리스트'!C:C,0))),""),"")</f>
        <v/>
      </c>
    </row>
    <row r="706" spans="1:19">
      <c r="A706" s="18" t="s">
        <v>779</v>
      </c>
      <c r="B706" s="18">
        <v>2</v>
      </c>
      <c r="C706" s="18">
        <v>1</v>
      </c>
      <c r="D706" s="28">
        <v>9</v>
      </c>
      <c r="E706" s="18">
        <v>0</v>
      </c>
      <c r="F706" t="str">
        <f t="shared" ref="F706:F769" si="34">IF(AND(LEFT(A706,17)="/global/archives/",ISNUMBER(_xlfn.NUMBERVALUE(MID(A706,18,1))),ISERROR(FIND("ckattempt",A706)),ISERROR(FIND("preview",A706))),"기사임","")</f>
        <v/>
      </c>
      <c r="G706" t="str">
        <f>IF(F706="기사임",IFERROR(IF((VLOOKUP(CONCATENATE("http://skinnonews.com",A706),'기사 리스트'!C:E,3,FALSE))&gt;='7p(1)'!$F$17,"O",""),""),"")</f>
        <v/>
      </c>
      <c r="H706" t="str">
        <f>IFERROR(IF(VLOOKUP(CONCATENATE("http://skinnonews.com"&amp;A706),'기사 리스트'!C:D,2,FALSE)="yes","yes",""),"")</f>
        <v/>
      </c>
      <c r="I706" t="str">
        <f>IFERROR(IF(G706="O",B706/(EOMONTH('7p(1)'!$F$17,0)-(VLOOKUP(CONCATENATE("http://skinnonews.com",A706),'기사 리스트'!C:E,3,FALSE))+1),""),"")</f>
        <v/>
      </c>
      <c r="J706" t="str">
        <f>IFERROR(IF(G706="O",E706/(EOMONTH('7p(1)'!$F$17,0)-(VLOOKUP(CONCATENATE("http://skinnonews.com",A706),'기사 리스트'!C:E,3,FALSE))+1),""),"")</f>
        <v/>
      </c>
      <c r="K706" t="str">
        <f t="shared" si="32"/>
        <v/>
      </c>
      <c r="L706" t="str">
        <f t="shared" si="33"/>
        <v/>
      </c>
      <c r="N706" s="83" t="str">
        <f>IFERROR(VLOOKUP("http://skinnonews.com"&amp;A706,'기사 리스트'!C:E,3,FALSE),"")</f>
        <v/>
      </c>
      <c r="S706" t="str">
        <f>IFERROR(IF(G706="O",(INDEX('기사 리스트'!B:B,MATCH("http://skinnonews.com"&amp;A706,'기사 리스트'!C:C,0))),""),"")</f>
        <v/>
      </c>
    </row>
    <row r="707" spans="1:19">
      <c r="A707" s="18" t="s">
        <v>886</v>
      </c>
      <c r="B707" s="18">
        <v>2</v>
      </c>
      <c r="C707" s="18">
        <v>2</v>
      </c>
      <c r="D707" s="28">
        <v>253.5</v>
      </c>
      <c r="E707" s="18">
        <v>0</v>
      </c>
      <c r="F707" t="str">
        <f t="shared" si="34"/>
        <v/>
      </c>
      <c r="G707" t="str">
        <f>IF(F707="기사임",IFERROR(IF((VLOOKUP(CONCATENATE("http://skinnonews.com",A707),'기사 리스트'!C:E,3,FALSE))&gt;='7p(1)'!$F$17,"O",""),""),"")</f>
        <v/>
      </c>
      <c r="H707" t="str">
        <f>IFERROR(IF(VLOOKUP(CONCATENATE("http://skinnonews.com"&amp;A707),'기사 리스트'!C:D,2,FALSE)="yes","yes",""),"")</f>
        <v/>
      </c>
      <c r="I707" t="str">
        <f>IFERROR(IF(G707="O",B707/(EOMONTH('7p(1)'!$F$17,0)-(VLOOKUP(CONCATENATE("http://skinnonews.com",A707),'기사 리스트'!C:E,3,FALSE))+1),""),"")</f>
        <v/>
      </c>
      <c r="J707" t="str">
        <f>IFERROR(IF(G707="O",E707/(EOMONTH('7p(1)'!$F$17,0)-(VLOOKUP(CONCATENATE("http://skinnonews.com",A707),'기사 리스트'!C:E,3,FALSE))+1),""),"")</f>
        <v/>
      </c>
      <c r="K707" t="str">
        <f t="shared" si="32"/>
        <v/>
      </c>
      <c r="L707" t="str">
        <f t="shared" si="33"/>
        <v/>
      </c>
      <c r="N707" s="83" t="str">
        <f>IFERROR(VLOOKUP("http://skinnonews.com"&amp;A707,'기사 리스트'!C:E,3,FALSE),"")</f>
        <v/>
      </c>
      <c r="S707" t="str">
        <f>IFERROR(IF(G707="O",(INDEX('기사 리스트'!B:B,MATCH("http://skinnonews.com"&amp;A707,'기사 리스트'!C:C,0))),""),"")</f>
        <v/>
      </c>
    </row>
    <row r="708" spans="1:19">
      <c r="A708" s="18" t="s">
        <v>993</v>
      </c>
      <c r="B708" s="18">
        <v>2</v>
      </c>
      <c r="C708" s="18">
        <v>2</v>
      </c>
      <c r="D708" s="28">
        <v>5</v>
      </c>
      <c r="E708" s="18">
        <v>2</v>
      </c>
      <c r="F708" t="str">
        <f t="shared" si="34"/>
        <v/>
      </c>
      <c r="G708" t="str">
        <f>IF(F708="기사임",IFERROR(IF((VLOOKUP(CONCATENATE("http://skinnonews.com",A708),'기사 리스트'!C:E,3,FALSE))&gt;='7p(1)'!$F$17,"O",""),""),"")</f>
        <v/>
      </c>
      <c r="H708" t="str">
        <f>IFERROR(IF(VLOOKUP(CONCATENATE("http://skinnonews.com"&amp;A708),'기사 리스트'!C:D,2,FALSE)="yes","yes",""),"")</f>
        <v/>
      </c>
      <c r="I708" t="str">
        <f>IFERROR(IF(G708="O",B708/(EOMONTH('7p(1)'!$F$17,0)-(VLOOKUP(CONCATENATE("http://skinnonews.com",A708),'기사 리스트'!C:E,3,FALSE))+1),""),"")</f>
        <v/>
      </c>
      <c r="J708" t="str">
        <f>IFERROR(IF(G708="O",E708/(EOMONTH('7p(1)'!$F$17,0)-(VLOOKUP(CONCATENATE("http://skinnonews.com",A708),'기사 리스트'!C:E,3,FALSE))+1),""),"")</f>
        <v/>
      </c>
      <c r="K708" t="str">
        <f t="shared" si="32"/>
        <v/>
      </c>
      <c r="L708" t="str">
        <f t="shared" si="33"/>
        <v/>
      </c>
      <c r="N708" s="83" t="str">
        <f>IFERROR(VLOOKUP("http://skinnonews.com"&amp;A708,'기사 리스트'!C:E,3,FALSE),"")</f>
        <v/>
      </c>
      <c r="S708" t="str">
        <f>IFERROR(IF(G708="O",(INDEX('기사 리스트'!B:B,MATCH("http://skinnonews.com"&amp;A708,'기사 리스트'!C:C,0))),""),"")</f>
        <v/>
      </c>
    </row>
    <row r="709" spans="1:19">
      <c r="A709" s="18" t="s">
        <v>1785</v>
      </c>
      <c r="B709" s="18">
        <v>2</v>
      </c>
      <c r="C709" s="18">
        <v>2</v>
      </c>
      <c r="D709" s="28">
        <v>5</v>
      </c>
      <c r="E709" s="18">
        <v>0</v>
      </c>
      <c r="F709" t="str">
        <f t="shared" si="34"/>
        <v/>
      </c>
      <c r="G709" t="str">
        <f>IF(F709="기사임",IFERROR(IF((VLOOKUP(CONCATENATE("http://skinnonews.com",A709),'기사 리스트'!C:E,3,FALSE))&gt;='7p(1)'!$F$17,"O",""),""),"")</f>
        <v/>
      </c>
      <c r="H709" t="str">
        <f>IFERROR(IF(VLOOKUP(CONCATENATE("http://skinnonews.com"&amp;A709),'기사 리스트'!C:D,2,FALSE)="yes","yes",""),"")</f>
        <v/>
      </c>
      <c r="I709" t="str">
        <f>IFERROR(IF(G709="O",B709/(EOMONTH('7p(1)'!$F$17,0)-(VLOOKUP(CONCATENATE("http://skinnonews.com",A709),'기사 리스트'!C:E,3,FALSE))+1),""),"")</f>
        <v/>
      </c>
      <c r="J709" t="str">
        <f>IFERROR(IF(G709="O",E709/(EOMONTH('7p(1)'!$F$17,0)-(VLOOKUP(CONCATENATE("http://skinnonews.com",A709),'기사 리스트'!C:E,3,FALSE))+1),""),"")</f>
        <v/>
      </c>
      <c r="K709" t="str">
        <f t="shared" si="32"/>
        <v/>
      </c>
      <c r="L709" t="str">
        <f t="shared" si="33"/>
        <v/>
      </c>
      <c r="N709" s="83" t="str">
        <f>IFERROR(VLOOKUP("http://skinnonews.com"&amp;A709,'기사 리스트'!C:E,3,FALSE),"")</f>
        <v/>
      </c>
      <c r="S709" t="str">
        <f>IFERROR(IF(G709="O",(INDEX('기사 리스트'!B:B,MATCH("http://skinnonews.com"&amp;A709,'기사 리스트'!C:C,0))),""),"")</f>
        <v/>
      </c>
    </row>
    <row r="710" spans="1:19">
      <c r="A710" s="18" t="s">
        <v>835</v>
      </c>
      <c r="B710" s="18">
        <v>2</v>
      </c>
      <c r="C710" s="18">
        <v>1</v>
      </c>
      <c r="D710" s="28">
        <v>9</v>
      </c>
      <c r="E710" s="18">
        <v>0</v>
      </c>
      <c r="F710" t="str">
        <f t="shared" si="34"/>
        <v/>
      </c>
      <c r="G710" t="str">
        <f>IF(F710="기사임",IFERROR(IF((VLOOKUP(CONCATENATE("http://skinnonews.com",A710),'기사 리스트'!C:E,3,FALSE))&gt;='7p(1)'!$F$17,"O",""),""),"")</f>
        <v/>
      </c>
      <c r="H710" t="str">
        <f>IFERROR(IF(VLOOKUP(CONCATENATE("http://skinnonews.com"&amp;A710),'기사 리스트'!C:D,2,FALSE)="yes","yes",""),"")</f>
        <v/>
      </c>
      <c r="I710" t="str">
        <f>IFERROR(IF(G710="O",B710/(EOMONTH('7p(1)'!$F$17,0)-(VLOOKUP(CONCATENATE("http://skinnonews.com",A710),'기사 리스트'!C:E,3,FALSE))+1),""),"")</f>
        <v/>
      </c>
      <c r="J710" t="str">
        <f>IFERROR(IF(G710="O",E710/(EOMONTH('7p(1)'!$F$17,0)-(VLOOKUP(CONCATENATE("http://skinnonews.com",A710),'기사 리스트'!C:E,3,FALSE))+1),""),"")</f>
        <v/>
      </c>
      <c r="K710" t="str">
        <f t="shared" ref="K710:K773" si="35">IFERROR(_xlfn.RANK.EQ(I710,I:I,0),"")</f>
        <v/>
      </c>
      <c r="L710" t="str">
        <f t="shared" ref="L710:L773" si="36">IFERROR(_xlfn.RANK.EQ(J710,J:J,0),"")</f>
        <v/>
      </c>
      <c r="N710" s="83" t="str">
        <f>IFERROR(VLOOKUP("http://skinnonews.com"&amp;A710,'기사 리스트'!C:E,3,FALSE),"")</f>
        <v/>
      </c>
      <c r="S710" t="str">
        <f>IFERROR(IF(G710="O",(INDEX('기사 리스트'!B:B,MATCH("http://skinnonews.com"&amp;A710,'기사 리스트'!C:C,0))),""),"")</f>
        <v/>
      </c>
    </row>
    <row r="711" spans="1:19">
      <c r="A711" s="18" t="s">
        <v>1786</v>
      </c>
      <c r="B711" s="18">
        <v>2</v>
      </c>
      <c r="C711" s="18">
        <v>2</v>
      </c>
      <c r="D711" s="28">
        <v>11</v>
      </c>
      <c r="E711" s="18">
        <v>2</v>
      </c>
      <c r="F711" t="str">
        <f t="shared" si="34"/>
        <v/>
      </c>
      <c r="G711" t="str">
        <f>IF(F711="기사임",IFERROR(IF((VLOOKUP(CONCATENATE("http://skinnonews.com",A711),'기사 리스트'!C:E,3,FALSE))&gt;='7p(1)'!$F$17,"O",""),""),"")</f>
        <v/>
      </c>
      <c r="H711" t="str">
        <f>IFERROR(IF(VLOOKUP(CONCATENATE("http://skinnonews.com"&amp;A711),'기사 리스트'!C:D,2,FALSE)="yes","yes",""),"")</f>
        <v/>
      </c>
      <c r="I711" t="str">
        <f>IFERROR(IF(G711="O",B711/(EOMONTH('7p(1)'!$F$17,0)-(VLOOKUP(CONCATENATE("http://skinnonews.com",A711),'기사 리스트'!C:E,3,FALSE))+1),""),"")</f>
        <v/>
      </c>
      <c r="J711" t="str">
        <f>IFERROR(IF(G711="O",E711/(EOMONTH('7p(1)'!$F$17,0)-(VLOOKUP(CONCATENATE("http://skinnonews.com",A711),'기사 리스트'!C:E,3,FALSE))+1),""),"")</f>
        <v/>
      </c>
      <c r="K711" t="str">
        <f t="shared" si="35"/>
        <v/>
      </c>
      <c r="L711" t="str">
        <f t="shared" si="36"/>
        <v/>
      </c>
      <c r="N711" s="83" t="str">
        <f>IFERROR(VLOOKUP("http://skinnonews.com"&amp;A711,'기사 리스트'!C:E,3,FALSE),"")</f>
        <v/>
      </c>
      <c r="S711" t="str">
        <f>IFERROR(IF(G711="O",(INDEX('기사 리스트'!B:B,MATCH("http://skinnonews.com"&amp;A711,'기사 리스트'!C:C,0))),""),"")</f>
        <v/>
      </c>
    </row>
    <row r="712" spans="1:19">
      <c r="A712" s="18" t="s">
        <v>1787</v>
      </c>
      <c r="B712" s="18">
        <v>2</v>
      </c>
      <c r="C712" s="18">
        <v>2</v>
      </c>
      <c r="D712" s="28">
        <v>10</v>
      </c>
      <c r="E712" s="18">
        <v>2</v>
      </c>
      <c r="F712" t="str">
        <f t="shared" si="34"/>
        <v/>
      </c>
      <c r="G712" t="str">
        <f>IF(F712="기사임",IFERROR(IF((VLOOKUP(CONCATENATE("http://skinnonews.com",A712),'기사 리스트'!C:E,3,FALSE))&gt;='7p(1)'!$F$17,"O",""),""),"")</f>
        <v/>
      </c>
      <c r="H712" t="str">
        <f>IFERROR(IF(VLOOKUP(CONCATENATE("http://skinnonews.com"&amp;A712),'기사 리스트'!C:D,2,FALSE)="yes","yes",""),"")</f>
        <v/>
      </c>
      <c r="I712" t="str">
        <f>IFERROR(IF(G712="O",B712/(EOMONTH('7p(1)'!$F$17,0)-(VLOOKUP(CONCATENATE("http://skinnonews.com",A712),'기사 리스트'!C:E,3,FALSE))+1),""),"")</f>
        <v/>
      </c>
      <c r="J712" t="str">
        <f>IFERROR(IF(G712="O",E712/(EOMONTH('7p(1)'!$F$17,0)-(VLOOKUP(CONCATENATE("http://skinnonews.com",A712),'기사 리스트'!C:E,3,FALSE))+1),""),"")</f>
        <v/>
      </c>
      <c r="K712" t="str">
        <f t="shared" si="35"/>
        <v/>
      </c>
      <c r="L712" t="str">
        <f t="shared" si="36"/>
        <v/>
      </c>
      <c r="N712" s="83" t="str">
        <f>IFERROR(VLOOKUP("http://skinnonews.com"&amp;A712,'기사 리스트'!C:E,3,FALSE),"")</f>
        <v/>
      </c>
      <c r="S712" t="str">
        <f>IFERROR(IF(G712="O",(INDEX('기사 리스트'!B:B,MATCH("http://skinnonews.com"&amp;A712,'기사 리스트'!C:C,0))),""),"")</f>
        <v/>
      </c>
    </row>
    <row r="713" spans="1:19">
      <c r="A713" s="18" t="s">
        <v>1788</v>
      </c>
      <c r="B713" s="18">
        <v>2</v>
      </c>
      <c r="C713" s="18">
        <v>2</v>
      </c>
      <c r="D713" s="28">
        <v>6.5</v>
      </c>
      <c r="E713" s="18">
        <v>1</v>
      </c>
      <c r="F713" t="str">
        <f t="shared" si="34"/>
        <v/>
      </c>
      <c r="G713" t="str">
        <f>IF(F713="기사임",IFERROR(IF((VLOOKUP(CONCATENATE("http://skinnonews.com",A713),'기사 리스트'!C:E,3,FALSE))&gt;='7p(1)'!$F$17,"O",""),""),"")</f>
        <v/>
      </c>
      <c r="H713" t="str">
        <f>IFERROR(IF(VLOOKUP(CONCATENATE("http://skinnonews.com"&amp;A713),'기사 리스트'!C:D,2,FALSE)="yes","yes",""),"")</f>
        <v/>
      </c>
      <c r="I713" t="str">
        <f>IFERROR(IF(G713="O",B713/(EOMONTH('7p(1)'!$F$17,0)-(VLOOKUP(CONCATENATE("http://skinnonews.com",A713),'기사 리스트'!C:E,3,FALSE))+1),""),"")</f>
        <v/>
      </c>
      <c r="J713" t="str">
        <f>IFERROR(IF(G713="O",E713/(EOMONTH('7p(1)'!$F$17,0)-(VLOOKUP(CONCATENATE("http://skinnonews.com",A713),'기사 리스트'!C:E,3,FALSE))+1),""),"")</f>
        <v/>
      </c>
      <c r="K713" t="str">
        <f t="shared" si="35"/>
        <v/>
      </c>
      <c r="L713" t="str">
        <f t="shared" si="36"/>
        <v/>
      </c>
      <c r="N713" s="83" t="str">
        <f>IFERROR(VLOOKUP("http://skinnonews.com"&amp;A713,'기사 리스트'!C:E,3,FALSE),"")</f>
        <v/>
      </c>
      <c r="S713" t="str">
        <f>IFERROR(IF(G713="O",(INDEX('기사 리스트'!B:B,MATCH("http://skinnonews.com"&amp;A713,'기사 리스트'!C:C,0))),""),"")</f>
        <v/>
      </c>
    </row>
    <row r="714" spans="1:19">
      <c r="A714" s="18" t="s">
        <v>1789</v>
      </c>
      <c r="B714" s="18">
        <v>2</v>
      </c>
      <c r="C714" s="18">
        <v>2</v>
      </c>
      <c r="D714" s="28">
        <v>0</v>
      </c>
      <c r="E714" s="18">
        <v>1</v>
      </c>
      <c r="F714" t="str">
        <f t="shared" si="34"/>
        <v/>
      </c>
      <c r="G714" t="str">
        <f>IF(F714="기사임",IFERROR(IF((VLOOKUP(CONCATENATE("http://skinnonews.com",A714),'기사 리스트'!C:E,3,FALSE))&gt;='7p(1)'!$F$17,"O",""),""),"")</f>
        <v/>
      </c>
      <c r="H714" t="str">
        <f>IFERROR(IF(VLOOKUP(CONCATENATE("http://skinnonews.com"&amp;A714),'기사 리스트'!C:D,2,FALSE)="yes","yes",""),"")</f>
        <v/>
      </c>
      <c r="I714" t="str">
        <f>IFERROR(IF(G714="O",B714/(EOMONTH('7p(1)'!$F$17,0)-(VLOOKUP(CONCATENATE("http://skinnonews.com",A714),'기사 리스트'!C:E,3,FALSE))+1),""),"")</f>
        <v/>
      </c>
      <c r="J714" t="str">
        <f>IFERROR(IF(G714="O",E714/(EOMONTH('7p(1)'!$F$17,0)-(VLOOKUP(CONCATENATE("http://skinnonews.com",A714),'기사 리스트'!C:E,3,FALSE))+1),""),"")</f>
        <v/>
      </c>
      <c r="K714" t="str">
        <f t="shared" si="35"/>
        <v/>
      </c>
      <c r="L714" t="str">
        <f t="shared" si="36"/>
        <v/>
      </c>
      <c r="N714" s="83" t="str">
        <f>IFERROR(VLOOKUP("http://skinnonews.com"&amp;A714,'기사 리스트'!C:E,3,FALSE),"")</f>
        <v/>
      </c>
      <c r="S714" t="str">
        <f>IFERROR(IF(G714="O",(INDEX('기사 리스트'!B:B,MATCH("http://skinnonews.com"&amp;A714,'기사 리스트'!C:C,0))),""),"")</f>
        <v/>
      </c>
    </row>
    <row r="715" spans="1:19">
      <c r="A715" s="18" t="s">
        <v>1790</v>
      </c>
      <c r="B715" s="18">
        <v>2</v>
      </c>
      <c r="C715" s="18">
        <v>1</v>
      </c>
      <c r="D715" s="28">
        <v>13.5</v>
      </c>
      <c r="E715" s="18">
        <v>0</v>
      </c>
      <c r="F715" t="str">
        <f t="shared" si="34"/>
        <v/>
      </c>
      <c r="G715" t="str">
        <f>IF(F715="기사임",IFERROR(IF((VLOOKUP(CONCATENATE("http://skinnonews.com",A715),'기사 리스트'!C:E,3,FALSE))&gt;='7p(1)'!$F$17,"O",""),""),"")</f>
        <v/>
      </c>
      <c r="H715" t="str">
        <f>IFERROR(IF(VLOOKUP(CONCATENATE("http://skinnonews.com"&amp;A715),'기사 리스트'!C:D,2,FALSE)="yes","yes",""),"")</f>
        <v/>
      </c>
      <c r="I715" t="str">
        <f>IFERROR(IF(G715="O",B715/(EOMONTH('7p(1)'!$F$17,0)-(VLOOKUP(CONCATENATE("http://skinnonews.com",A715),'기사 리스트'!C:E,3,FALSE))+1),""),"")</f>
        <v/>
      </c>
      <c r="J715" t="str">
        <f>IFERROR(IF(G715="O",E715/(EOMONTH('7p(1)'!$F$17,0)-(VLOOKUP(CONCATENATE("http://skinnonews.com",A715),'기사 리스트'!C:E,3,FALSE))+1),""),"")</f>
        <v/>
      </c>
      <c r="K715" t="str">
        <f t="shared" si="35"/>
        <v/>
      </c>
      <c r="L715" t="str">
        <f t="shared" si="36"/>
        <v/>
      </c>
      <c r="N715" s="83" t="str">
        <f>IFERROR(VLOOKUP("http://skinnonews.com"&amp;A715,'기사 리스트'!C:E,3,FALSE),"")</f>
        <v/>
      </c>
      <c r="S715" t="str">
        <f>IFERROR(IF(G715="O",(INDEX('기사 리스트'!B:B,MATCH("http://skinnonews.com"&amp;A715,'기사 리스트'!C:C,0))),""),"")</f>
        <v/>
      </c>
    </row>
    <row r="716" spans="1:19">
      <c r="A716" s="18" t="s">
        <v>1791</v>
      </c>
      <c r="B716" s="18">
        <v>2</v>
      </c>
      <c r="C716" s="18">
        <v>1</v>
      </c>
      <c r="D716" s="28">
        <v>6</v>
      </c>
      <c r="E716" s="18">
        <v>1</v>
      </c>
      <c r="F716" t="str">
        <f t="shared" si="34"/>
        <v/>
      </c>
      <c r="G716" t="str">
        <f>IF(F716="기사임",IFERROR(IF((VLOOKUP(CONCATENATE("http://skinnonews.com",A716),'기사 리스트'!C:E,3,FALSE))&gt;='7p(1)'!$F$17,"O",""),""),"")</f>
        <v/>
      </c>
      <c r="H716" t="str">
        <f>IFERROR(IF(VLOOKUP(CONCATENATE("http://skinnonews.com"&amp;A716),'기사 리스트'!C:D,2,FALSE)="yes","yes",""),"")</f>
        <v/>
      </c>
      <c r="I716" t="str">
        <f>IFERROR(IF(G716="O",B716/(EOMONTH('7p(1)'!$F$17,0)-(VLOOKUP(CONCATENATE("http://skinnonews.com",A716),'기사 리스트'!C:E,3,FALSE))+1),""),"")</f>
        <v/>
      </c>
      <c r="J716" t="str">
        <f>IFERROR(IF(G716="O",E716/(EOMONTH('7p(1)'!$F$17,0)-(VLOOKUP(CONCATENATE("http://skinnonews.com",A716),'기사 리스트'!C:E,3,FALSE))+1),""),"")</f>
        <v/>
      </c>
      <c r="K716" t="str">
        <f t="shared" si="35"/>
        <v/>
      </c>
      <c r="L716" t="str">
        <f t="shared" si="36"/>
        <v/>
      </c>
      <c r="N716" s="83" t="str">
        <f>IFERROR(VLOOKUP("http://skinnonews.com"&amp;A716,'기사 리스트'!C:E,3,FALSE),"")</f>
        <v/>
      </c>
      <c r="S716" t="str">
        <f>IFERROR(IF(G716="O",(INDEX('기사 리스트'!B:B,MATCH("http://skinnonews.com"&amp;A716,'기사 리스트'!C:C,0))),""),"")</f>
        <v/>
      </c>
    </row>
    <row r="717" spans="1:19">
      <c r="A717" s="18" t="s">
        <v>1792</v>
      </c>
      <c r="B717" s="18">
        <v>2</v>
      </c>
      <c r="C717" s="18">
        <v>1</v>
      </c>
      <c r="D717" s="28">
        <v>10</v>
      </c>
      <c r="E717" s="18">
        <v>1</v>
      </c>
      <c r="F717" t="str">
        <f t="shared" si="34"/>
        <v/>
      </c>
      <c r="G717" t="str">
        <f>IF(F717="기사임",IFERROR(IF((VLOOKUP(CONCATENATE("http://skinnonews.com",A717),'기사 리스트'!C:E,3,FALSE))&gt;='7p(1)'!$F$17,"O",""),""),"")</f>
        <v/>
      </c>
      <c r="H717" t="str">
        <f>IFERROR(IF(VLOOKUP(CONCATENATE("http://skinnonews.com"&amp;A717),'기사 리스트'!C:D,2,FALSE)="yes","yes",""),"")</f>
        <v/>
      </c>
      <c r="I717" t="str">
        <f>IFERROR(IF(G717="O",B717/(EOMONTH('7p(1)'!$F$17,0)-(VLOOKUP(CONCATENATE("http://skinnonews.com",A717),'기사 리스트'!C:E,3,FALSE))+1),""),"")</f>
        <v/>
      </c>
      <c r="J717" t="str">
        <f>IFERROR(IF(G717="O",E717/(EOMONTH('7p(1)'!$F$17,0)-(VLOOKUP(CONCATENATE("http://skinnonews.com",A717),'기사 리스트'!C:E,3,FALSE))+1),""),"")</f>
        <v/>
      </c>
      <c r="K717" t="str">
        <f t="shared" si="35"/>
        <v/>
      </c>
      <c r="L717" t="str">
        <f t="shared" si="36"/>
        <v/>
      </c>
      <c r="N717" s="83" t="str">
        <f>IFERROR(VLOOKUP("http://skinnonews.com"&amp;A717,'기사 리스트'!C:E,3,FALSE),"")</f>
        <v/>
      </c>
      <c r="S717" t="str">
        <f>IFERROR(IF(G717="O",(INDEX('기사 리스트'!B:B,MATCH("http://skinnonews.com"&amp;A717,'기사 리스트'!C:C,0))),""),"")</f>
        <v/>
      </c>
    </row>
    <row r="718" spans="1:19">
      <c r="A718" s="18" t="s">
        <v>1793</v>
      </c>
      <c r="B718" s="18">
        <v>2</v>
      </c>
      <c r="C718" s="18">
        <v>2</v>
      </c>
      <c r="D718" s="28">
        <v>10</v>
      </c>
      <c r="E718" s="18">
        <v>1</v>
      </c>
      <c r="F718" t="str">
        <f t="shared" si="34"/>
        <v/>
      </c>
      <c r="G718" t="str">
        <f>IF(F718="기사임",IFERROR(IF((VLOOKUP(CONCATENATE("http://skinnonews.com",A718),'기사 리스트'!C:E,3,FALSE))&gt;='7p(1)'!$F$17,"O",""),""),"")</f>
        <v/>
      </c>
      <c r="H718" t="str">
        <f>IFERROR(IF(VLOOKUP(CONCATENATE("http://skinnonews.com"&amp;A718),'기사 리스트'!C:D,2,FALSE)="yes","yes",""),"")</f>
        <v/>
      </c>
      <c r="I718" t="str">
        <f>IFERROR(IF(G718="O",B718/(EOMONTH('7p(1)'!$F$17,0)-(VLOOKUP(CONCATENATE("http://skinnonews.com",A718),'기사 리스트'!C:E,3,FALSE))+1),""),"")</f>
        <v/>
      </c>
      <c r="J718" t="str">
        <f>IFERROR(IF(G718="O",E718/(EOMONTH('7p(1)'!$F$17,0)-(VLOOKUP(CONCATENATE("http://skinnonews.com",A718),'기사 리스트'!C:E,3,FALSE))+1),""),"")</f>
        <v/>
      </c>
      <c r="K718" t="str">
        <f t="shared" si="35"/>
        <v/>
      </c>
      <c r="L718" t="str">
        <f t="shared" si="36"/>
        <v/>
      </c>
      <c r="N718" s="83" t="str">
        <f>IFERROR(VLOOKUP("http://skinnonews.com"&amp;A718,'기사 리스트'!C:E,3,FALSE),"")</f>
        <v/>
      </c>
      <c r="S718" t="str">
        <f>IFERROR(IF(G718="O",(INDEX('기사 리스트'!B:B,MATCH("http://skinnonews.com"&amp;A718,'기사 리스트'!C:C,0))),""),"")</f>
        <v/>
      </c>
    </row>
    <row r="719" spans="1:19">
      <c r="A719" s="18" t="s">
        <v>994</v>
      </c>
      <c r="B719" s="18">
        <v>2</v>
      </c>
      <c r="C719" s="18">
        <v>2</v>
      </c>
      <c r="D719" s="28">
        <v>0</v>
      </c>
      <c r="E719" s="18">
        <v>2</v>
      </c>
      <c r="F719" t="str">
        <f t="shared" si="34"/>
        <v/>
      </c>
      <c r="G719" t="str">
        <f>IF(F719="기사임",IFERROR(IF((VLOOKUP(CONCATENATE("http://skinnonews.com",A719),'기사 리스트'!C:E,3,FALSE))&gt;='7p(1)'!$F$17,"O",""),""),"")</f>
        <v/>
      </c>
      <c r="H719" t="str">
        <f>IFERROR(IF(VLOOKUP(CONCATENATE("http://skinnonews.com"&amp;A719),'기사 리스트'!C:D,2,FALSE)="yes","yes",""),"")</f>
        <v/>
      </c>
      <c r="I719" t="str">
        <f>IFERROR(IF(G719="O",B719/(EOMONTH('7p(1)'!$F$17,0)-(VLOOKUP(CONCATENATE("http://skinnonews.com",A719),'기사 리스트'!C:E,3,FALSE))+1),""),"")</f>
        <v/>
      </c>
      <c r="J719" t="str">
        <f>IFERROR(IF(G719="O",E719/(EOMONTH('7p(1)'!$F$17,0)-(VLOOKUP(CONCATENATE("http://skinnonews.com",A719),'기사 리스트'!C:E,3,FALSE))+1),""),"")</f>
        <v/>
      </c>
      <c r="K719" t="str">
        <f t="shared" si="35"/>
        <v/>
      </c>
      <c r="L719" t="str">
        <f t="shared" si="36"/>
        <v/>
      </c>
      <c r="N719" s="83" t="str">
        <f>IFERROR(VLOOKUP("http://skinnonews.com"&amp;A719,'기사 리스트'!C:E,3,FALSE),"")</f>
        <v/>
      </c>
      <c r="S719" t="str">
        <f>IFERROR(IF(G719="O",(INDEX('기사 리스트'!B:B,MATCH("http://skinnonews.com"&amp;A719,'기사 리스트'!C:C,0))),""),"")</f>
        <v/>
      </c>
    </row>
    <row r="720" spans="1:19">
      <c r="A720" s="18" t="s">
        <v>1794</v>
      </c>
      <c r="B720" s="18">
        <v>2</v>
      </c>
      <c r="C720" s="18">
        <v>1</v>
      </c>
      <c r="D720" s="28">
        <v>1746</v>
      </c>
      <c r="E720" s="18">
        <v>1</v>
      </c>
      <c r="F720" t="str">
        <f t="shared" si="34"/>
        <v/>
      </c>
      <c r="G720" t="str">
        <f>IF(F720="기사임",IFERROR(IF((VLOOKUP(CONCATENATE("http://skinnonews.com",A720),'기사 리스트'!C:E,3,FALSE))&gt;='7p(1)'!$F$17,"O",""),""),"")</f>
        <v/>
      </c>
      <c r="H720" t="str">
        <f>IFERROR(IF(VLOOKUP(CONCATENATE("http://skinnonews.com"&amp;A720),'기사 리스트'!C:D,2,FALSE)="yes","yes",""),"")</f>
        <v/>
      </c>
      <c r="I720" t="str">
        <f>IFERROR(IF(G720="O",B720/(EOMONTH('7p(1)'!$F$17,0)-(VLOOKUP(CONCATENATE("http://skinnonews.com",A720),'기사 리스트'!C:E,3,FALSE))+1),""),"")</f>
        <v/>
      </c>
      <c r="J720" t="str">
        <f>IFERROR(IF(G720="O",E720/(EOMONTH('7p(1)'!$F$17,0)-(VLOOKUP(CONCATENATE("http://skinnonews.com",A720),'기사 리스트'!C:E,3,FALSE))+1),""),"")</f>
        <v/>
      </c>
      <c r="K720" t="str">
        <f t="shared" si="35"/>
        <v/>
      </c>
      <c r="L720" t="str">
        <f t="shared" si="36"/>
        <v/>
      </c>
      <c r="N720" s="83" t="str">
        <f>IFERROR(VLOOKUP("http://skinnonews.com"&amp;A720,'기사 리스트'!C:E,3,FALSE),"")</f>
        <v/>
      </c>
      <c r="S720" t="str">
        <f>IFERROR(IF(G720="O",(INDEX('기사 리스트'!B:B,MATCH("http://skinnonews.com"&amp;A720,'기사 리스트'!C:C,0))),""),"")</f>
        <v/>
      </c>
    </row>
    <row r="721" spans="1:19">
      <c r="A721" s="18" t="s">
        <v>1526</v>
      </c>
      <c r="B721" s="18">
        <v>2</v>
      </c>
      <c r="C721" s="18">
        <v>2</v>
      </c>
      <c r="D721" s="28">
        <v>108</v>
      </c>
      <c r="E721" s="18">
        <v>2</v>
      </c>
      <c r="F721" t="str">
        <f t="shared" si="34"/>
        <v/>
      </c>
      <c r="G721" t="str">
        <f>IF(F721="기사임",IFERROR(IF((VLOOKUP(CONCATENATE("http://skinnonews.com",A721),'기사 리스트'!C:E,3,FALSE))&gt;='7p(1)'!$F$17,"O",""),""),"")</f>
        <v/>
      </c>
      <c r="H721" t="str">
        <f>IFERROR(IF(VLOOKUP(CONCATENATE("http://skinnonews.com"&amp;A721),'기사 리스트'!C:D,2,FALSE)="yes","yes",""),"")</f>
        <v/>
      </c>
      <c r="I721" t="str">
        <f>IFERROR(IF(G721="O",B721/(EOMONTH('7p(1)'!$F$17,0)-(VLOOKUP(CONCATENATE("http://skinnonews.com",A721),'기사 리스트'!C:E,3,FALSE))+1),""),"")</f>
        <v/>
      </c>
      <c r="J721" t="str">
        <f>IFERROR(IF(G721="O",E721/(EOMONTH('7p(1)'!$F$17,0)-(VLOOKUP(CONCATENATE("http://skinnonews.com",A721),'기사 리스트'!C:E,3,FALSE))+1),""),"")</f>
        <v/>
      </c>
      <c r="K721" t="str">
        <f t="shared" si="35"/>
        <v/>
      </c>
      <c r="L721" t="str">
        <f t="shared" si="36"/>
        <v/>
      </c>
      <c r="N721" s="83" t="str">
        <f>IFERROR(VLOOKUP("http://skinnonews.com"&amp;A721,'기사 리스트'!C:E,3,FALSE),"")</f>
        <v/>
      </c>
      <c r="S721" t="str">
        <f>IFERROR(IF(G721="O",(INDEX('기사 리스트'!B:B,MATCH("http://skinnonews.com"&amp;A721,'기사 리스트'!C:C,0))),""),"")</f>
        <v/>
      </c>
    </row>
    <row r="722" spans="1:19">
      <c r="A722" s="18" t="s">
        <v>1795</v>
      </c>
      <c r="B722" s="18">
        <v>2</v>
      </c>
      <c r="C722" s="18">
        <v>1</v>
      </c>
      <c r="D722" s="28">
        <v>8</v>
      </c>
      <c r="E722" s="18">
        <v>1</v>
      </c>
      <c r="F722" t="str">
        <f t="shared" si="34"/>
        <v/>
      </c>
      <c r="G722" t="str">
        <f>IF(F722="기사임",IFERROR(IF((VLOOKUP(CONCATENATE("http://skinnonews.com",A722),'기사 리스트'!C:E,3,FALSE))&gt;='7p(1)'!$F$17,"O",""),""),"")</f>
        <v/>
      </c>
      <c r="H722" t="str">
        <f>IFERROR(IF(VLOOKUP(CONCATENATE("http://skinnonews.com"&amp;A722),'기사 리스트'!C:D,2,FALSE)="yes","yes",""),"")</f>
        <v/>
      </c>
      <c r="I722" t="str">
        <f>IFERROR(IF(G722="O",B722/(EOMONTH('7p(1)'!$F$17,0)-(VLOOKUP(CONCATENATE("http://skinnonews.com",A722),'기사 리스트'!C:E,3,FALSE))+1),""),"")</f>
        <v/>
      </c>
      <c r="J722" t="str">
        <f>IFERROR(IF(G722="O",E722/(EOMONTH('7p(1)'!$F$17,0)-(VLOOKUP(CONCATENATE("http://skinnonews.com",A722),'기사 리스트'!C:E,3,FALSE))+1),""),"")</f>
        <v/>
      </c>
      <c r="K722" t="str">
        <f t="shared" si="35"/>
        <v/>
      </c>
      <c r="L722" t="str">
        <f t="shared" si="36"/>
        <v/>
      </c>
      <c r="N722" s="83" t="str">
        <f>IFERROR(VLOOKUP("http://skinnonews.com"&amp;A722,'기사 리스트'!C:E,3,FALSE),"")</f>
        <v/>
      </c>
      <c r="S722" t="str">
        <f>IFERROR(IF(G722="O",(INDEX('기사 리스트'!B:B,MATCH("http://skinnonews.com"&amp;A722,'기사 리스트'!C:C,0))),""),"")</f>
        <v/>
      </c>
    </row>
    <row r="723" spans="1:19">
      <c r="A723" s="18" t="s">
        <v>1796</v>
      </c>
      <c r="B723" s="18">
        <v>2</v>
      </c>
      <c r="C723" s="18">
        <v>1</v>
      </c>
      <c r="D723" s="28">
        <v>8</v>
      </c>
      <c r="E723" s="18">
        <v>0</v>
      </c>
      <c r="F723" t="str">
        <f t="shared" si="34"/>
        <v/>
      </c>
      <c r="G723" t="str">
        <f>IF(F723="기사임",IFERROR(IF((VLOOKUP(CONCATENATE("http://skinnonews.com",A723),'기사 리스트'!C:E,3,FALSE))&gt;='7p(1)'!$F$17,"O",""),""),"")</f>
        <v/>
      </c>
      <c r="H723" t="str">
        <f>IFERROR(IF(VLOOKUP(CONCATENATE("http://skinnonews.com"&amp;A723),'기사 리스트'!C:D,2,FALSE)="yes","yes",""),"")</f>
        <v/>
      </c>
      <c r="I723" t="str">
        <f>IFERROR(IF(G723="O",B723/(EOMONTH('7p(1)'!$F$17,0)-(VLOOKUP(CONCATENATE("http://skinnonews.com",A723),'기사 리스트'!C:E,3,FALSE))+1),""),"")</f>
        <v/>
      </c>
      <c r="J723" t="str">
        <f>IFERROR(IF(G723="O",E723/(EOMONTH('7p(1)'!$F$17,0)-(VLOOKUP(CONCATENATE("http://skinnonews.com",A723),'기사 리스트'!C:E,3,FALSE))+1),""),"")</f>
        <v/>
      </c>
      <c r="K723" t="str">
        <f t="shared" si="35"/>
        <v/>
      </c>
      <c r="L723" t="str">
        <f t="shared" si="36"/>
        <v/>
      </c>
      <c r="N723" s="83" t="str">
        <f>IFERROR(VLOOKUP("http://skinnonews.com"&amp;A723,'기사 리스트'!C:E,3,FALSE),"")</f>
        <v/>
      </c>
      <c r="S723" t="str">
        <f>IFERROR(IF(G723="O",(INDEX('기사 리스트'!B:B,MATCH("http://skinnonews.com"&amp;A723,'기사 리스트'!C:C,0))),""),"")</f>
        <v/>
      </c>
    </row>
    <row r="724" spans="1:19">
      <c r="A724" s="18" t="s">
        <v>1797</v>
      </c>
      <c r="B724" s="18">
        <v>2</v>
      </c>
      <c r="C724" s="18">
        <v>2</v>
      </c>
      <c r="D724" s="28">
        <v>4</v>
      </c>
      <c r="E724" s="18">
        <v>2</v>
      </c>
      <c r="F724" t="str">
        <f t="shared" si="34"/>
        <v/>
      </c>
      <c r="G724" t="str">
        <f>IF(F724="기사임",IFERROR(IF((VLOOKUP(CONCATENATE("http://skinnonews.com",A724),'기사 리스트'!C:E,3,FALSE))&gt;='7p(1)'!$F$17,"O",""),""),"")</f>
        <v/>
      </c>
      <c r="H724" t="str">
        <f>IFERROR(IF(VLOOKUP(CONCATENATE("http://skinnonews.com"&amp;A724),'기사 리스트'!C:D,2,FALSE)="yes","yes",""),"")</f>
        <v/>
      </c>
      <c r="I724" t="str">
        <f>IFERROR(IF(G724="O",B724/(EOMONTH('7p(1)'!$F$17,0)-(VLOOKUP(CONCATENATE("http://skinnonews.com",A724),'기사 리스트'!C:E,3,FALSE))+1),""),"")</f>
        <v/>
      </c>
      <c r="J724" t="str">
        <f>IFERROR(IF(G724="O",E724/(EOMONTH('7p(1)'!$F$17,0)-(VLOOKUP(CONCATENATE("http://skinnonews.com",A724),'기사 리스트'!C:E,3,FALSE))+1),""),"")</f>
        <v/>
      </c>
      <c r="K724" t="str">
        <f t="shared" si="35"/>
        <v/>
      </c>
      <c r="L724" t="str">
        <f t="shared" si="36"/>
        <v/>
      </c>
      <c r="N724" s="83" t="str">
        <f>IFERROR(VLOOKUP("http://skinnonews.com"&amp;A724,'기사 리스트'!C:E,3,FALSE),"")</f>
        <v/>
      </c>
      <c r="S724" t="str">
        <f>IFERROR(IF(G724="O",(INDEX('기사 리스트'!B:B,MATCH("http://skinnonews.com"&amp;A724,'기사 리스트'!C:C,0))),""),"")</f>
        <v/>
      </c>
    </row>
    <row r="725" spans="1:19">
      <c r="A725" s="18" t="s">
        <v>1314</v>
      </c>
      <c r="B725" s="18">
        <v>2</v>
      </c>
      <c r="C725" s="18">
        <v>2</v>
      </c>
      <c r="D725" s="28">
        <v>0</v>
      </c>
      <c r="E725" s="18">
        <v>2</v>
      </c>
      <c r="F725" t="str">
        <f t="shared" si="34"/>
        <v/>
      </c>
      <c r="G725" t="str">
        <f>IF(F725="기사임",IFERROR(IF((VLOOKUP(CONCATENATE("http://skinnonews.com",A725),'기사 리스트'!C:E,3,FALSE))&gt;='7p(1)'!$F$17,"O",""),""),"")</f>
        <v/>
      </c>
      <c r="H725" t="str">
        <f>IFERROR(IF(VLOOKUP(CONCATENATE("http://skinnonews.com"&amp;A725),'기사 리스트'!C:D,2,FALSE)="yes","yes",""),"")</f>
        <v/>
      </c>
      <c r="I725" t="str">
        <f>IFERROR(IF(G725="O",B725/(EOMONTH('7p(1)'!$F$17,0)-(VLOOKUP(CONCATENATE("http://skinnonews.com",A725),'기사 리스트'!C:E,3,FALSE))+1),""),"")</f>
        <v/>
      </c>
      <c r="J725" t="str">
        <f>IFERROR(IF(G725="O",E725/(EOMONTH('7p(1)'!$F$17,0)-(VLOOKUP(CONCATENATE("http://skinnonews.com",A725),'기사 리스트'!C:E,3,FALSE))+1),""),"")</f>
        <v/>
      </c>
      <c r="K725" t="str">
        <f t="shared" si="35"/>
        <v/>
      </c>
      <c r="L725" t="str">
        <f t="shared" si="36"/>
        <v/>
      </c>
      <c r="N725" s="83" t="str">
        <f>IFERROR(VLOOKUP("http://skinnonews.com"&amp;A725,'기사 리스트'!C:E,3,FALSE),"")</f>
        <v/>
      </c>
      <c r="S725" t="str">
        <f>IFERROR(IF(G725="O",(INDEX('기사 리스트'!B:B,MATCH("http://skinnonews.com"&amp;A725,'기사 리스트'!C:C,0))),""),"")</f>
        <v/>
      </c>
    </row>
    <row r="726" spans="1:19">
      <c r="A726" s="18" t="s">
        <v>1798</v>
      </c>
      <c r="B726" s="18">
        <v>2</v>
      </c>
      <c r="C726" s="18">
        <v>2</v>
      </c>
      <c r="D726" s="28">
        <v>50</v>
      </c>
      <c r="E726" s="18">
        <v>0</v>
      </c>
      <c r="F726" t="str">
        <f t="shared" si="34"/>
        <v/>
      </c>
      <c r="G726" t="str">
        <f>IF(F726="기사임",IFERROR(IF((VLOOKUP(CONCATENATE("http://skinnonews.com",A726),'기사 리스트'!C:E,3,FALSE))&gt;='7p(1)'!$F$17,"O",""),""),"")</f>
        <v/>
      </c>
      <c r="H726" t="str">
        <f>IFERROR(IF(VLOOKUP(CONCATENATE("http://skinnonews.com"&amp;A726),'기사 리스트'!C:D,2,FALSE)="yes","yes",""),"")</f>
        <v/>
      </c>
      <c r="I726" t="str">
        <f>IFERROR(IF(G726="O",B726/(EOMONTH('7p(1)'!$F$17,0)-(VLOOKUP(CONCATENATE("http://skinnonews.com",A726),'기사 리스트'!C:E,3,FALSE))+1),""),"")</f>
        <v/>
      </c>
      <c r="J726" t="str">
        <f>IFERROR(IF(G726="O",E726/(EOMONTH('7p(1)'!$F$17,0)-(VLOOKUP(CONCATENATE("http://skinnonews.com",A726),'기사 리스트'!C:E,3,FALSE))+1),""),"")</f>
        <v/>
      </c>
      <c r="K726" t="str">
        <f t="shared" si="35"/>
        <v/>
      </c>
      <c r="L726" t="str">
        <f t="shared" si="36"/>
        <v/>
      </c>
      <c r="N726" s="83" t="str">
        <f>IFERROR(VLOOKUP("http://skinnonews.com"&amp;A726,'기사 리스트'!C:E,3,FALSE),"")</f>
        <v/>
      </c>
      <c r="S726" t="str">
        <f>IFERROR(IF(G726="O",(INDEX('기사 리스트'!B:B,MATCH("http://skinnonews.com"&amp;A726,'기사 리스트'!C:C,0))),""),"")</f>
        <v/>
      </c>
    </row>
    <row r="727" spans="1:19">
      <c r="A727" s="18" t="s">
        <v>1799</v>
      </c>
      <c r="B727" s="18">
        <v>2</v>
      </c>
      <c r="C727" s="18">
        <v>2</v>
      </c>
      <c r="D727" s="28">
        <v>8</v>
      </c>
      <c r="E727" s="18">
        <v>2</v>
      </c>
      <c r="F727" t="str">
        <f t="shared" si="34"/>
        <v/>
      </c>
      <c r="G727" t="str">
        <f>IF(F727="기사임",IFERROR(IF((VLOOKUP(CONCATENATE("http://skinnonews.com",A727),'기사 리스트'!C:E,3,FALSE))&gt;='7p(1)'!$F$17,"O",""),""),"")</f>
        <v/>
      </c>
      <c r="H727" t="str">
        <f>IFERROR(IF(VLOOKUP(CONCATENATE("http://skinnonews.com"&amp;A727),'기사 리스트'!C:D,2,FALSE)="yes","yes",""),"")</f>
        <v/>
      </c>
      <c r="I727" t="str">
        <f>IFERROR(IF(G727="O",B727/(EOMONTH('7p(1)'!$F$17,0)-(VLOOKUP(CONCATENATE("http://skinnonews.com",A727),'기사 리스트'!C:E,3,FALSE))+1),""),"")</f>
        <v/>
      </c>
      <c r="J727" t="str">
        <f>IFERROR(IF(G727="O",E727/(EOMONTH('7p(1)'!$F$17,0)-(VLOOKUP(CONCATENATE("http://skinnonews.com",A727),'기사 리스트'!C:E,3,FALSE))+1),""),"")</f>
        <v/>
      </c>
      <c r="K727" t="str">
        <f t="shared" si="35"/>
        <v/>
      </c>
      <c r="L727" t="str">
        <f t="shared" si="36"/>
        <v/>
      </c>
      <c r="N727" s="83" t="str">
        <f>IFERROR(VLOOKUP("http://skinnonews.com"&amp;A727,'기사 리스트'!C:E,3,FALSE),"")</f>
        <v/>
      </c>
      <c r="S727" t="str">
        <f>IFERROR(IF(G727="O",(INDEX('기사 리스트'!B:B,MATCH("http://skinnonews.com"&amp;A727,'기사 리스트'!C:C,0))),""),"")</f>
        <v/>
      </c>
    </row>
    <row r="728" spans="1:19">
      <c r="A728" s="18" t="s">
        <v>1527</v>
      </c>
      <c r="B728" s="18">
        <v>2</v>
      </c>
      <c r="C728" s="18">
        <v>2</v>
      </c>
      <c r="D728" s="28">
        <v>29.5</v>
      </c>
      <c r="E728" s="18">
        <v>0</v>
      </c>
      <c r="F728" t="str">
        <f t="shared" si="34"/>
        <v/>
      </c>
      <c r="G728" t="str">
        <f>IF(F728="기사임",IFERROR(IF((VLOOKUP(CONCATENATE("http://skinnonews.com",A728),'기사 리스트'!C:E,3,FALSE))&gt;='7p(1)'!$F$17,"O",""),""),"")</f>
        <v/>
      </c>
      <c r="H728" t="str">
        <f>IFERROR(IF(VLOOKUP(CONCATENATE("http://skinnonews.com"&amp;A728),'기사 리스트'!C:D,2,FALSE)="yes","yes",""),"")</f>
        <v/>
      </c>
      <c r="I728" t="str">
        <f>IFERROR(IF(G728="O",B728/(EOMONTH('7p(1)'!$F$17,0)-(VLOOKUP(CONCATENATE("http://skinnonews.com",A728),'기사 리스트'!C:E,3,FALSE))+1),""),"")</f>
        <v/>
      </c>
      <c r="J728" t="str">
        <f>IFERROR(IF(G728="O",E728/(EOMONTH('7p(1)'!$F$17,0)-(VLOOKUP(CONCATENATE("http://skinnonews.com",A728),'기사 리스트'!C:E,3,FALSE))+1),""),"")</f>
        <v/>
      </c>
      <c r="K728" t="str">
        <f t="shared" si="35"/>
        <v/>
      </c>
      <c r="L728" t="str">
        <f t="shared" si="36"/>
        <v/>
      </c>
      <c r="N728" s="83" t="str">
        <f>IFERROR(VLOOKUP("http://skinnonews.com"&amp;A728,'기사 리스트'!C:E,3,FALSE),"")</f>
        <v/>
      </c>
      <c r="S728" t="str">
        <f>IFERROR(IF(G728="O",(INDEX('기사 리스트'!B:B,MATCH("http://skinnonews.com"&amp;A728,'기사 리스트'!C:C,0))),""),"")</f>
        <v/>
      </c>
    </row>
    <row r="729" spans="1:19">
      <c r="A729" s="18" t="s">
        <v>1528</v>
      </c>
      <c r="B729" s="18">
        <v>2</v>
      </c>
      <c r="C729" s="18">
        <v>1</v>
      </c>
      <c r="D729" s="28">
        <v>10</v>
      </c>
      <c r="E729" s="18">
        <v>0</v>
      </c>
      <c r="F729" t="str">
        <f t="shared" si="34"/>
        <v/>
      </c>
      <c r="G729" t="str">
        <f>IF(F729="기사임",IFERROR(IF((VLOOKUP(CONCATENATE("http://skinnonews.com",A729),'기사 리스트'!C:E,3,FALSE))&gt;='7p(1)'!$F$17,"O",""),""),"")</f>
        <v/>
      </c>
      <c r="H729" t="str">
        <f>IFERROR(IF(VLOOKUP(CONCATENATE("http://skinnonews.com"&amp;A729),'기사 리스트'!C:D,2,FALSE)="yes","yes",""),"")</f>
        <v/>
      </c>
      <c r="I729" t="str">
        <f>IFERROR(IF(G729="O",B729/(EOMONTH('7p(1)'!$F$17,0)-(VLOOKUP(CONCATENATE("http://skinnonews.com",A729),'기사 리스트'!C:E,3,FALSE))+1),""),"")</f>
        <v/>
      </c>
      <c r="J729" t="str">
        <f>IFERROR(IF(G729="O",E729/(EOMONTH('7p(1)'!$F$17,0)-(VLOOKUP(CONCATENATE("http://skinnonews.com",A729),'기사 리스트'!C:E,3,FALSE))+1),""),"")</f>
        <v/>
      </c>
      <c r="K729" t="str">
        <f t="shared" si="35"/>
        <v/>
      </c>
      <c r="L729" t="str">
        <f t="shared" si="36"/>
        <v/>
      </c>
      <c r="N729" s="83" t="str">
        <f>IFERROR(VLOOKUP("http://skinnonews.com"&amp;A729,'기사 리스트'!C:E,3,FALSE),"")</f>
        <v/>
      </c>
      <c r="S729" t="str">
        <f>IFERROR(IF(G729="O",(INDEX('기사 리스트'!B:B,MATCH("http://skinnonews.com"&amp;A729,'기사 리스트'!C:C,0))),""),"")</f>
        <v/>
      </c>
    </row>
    <row r="730" spans="1:19">
      <c r="A730" s="18" t="s">
        <v>1529</v>
      </c>
      <c r="B730" s="18">
        <v>2</v>
      </c>
      <c r="C730" s="18">
        <v>2</v>
      </c>
      <c r="D730" s="28">
        <v>10</v>
      </c>
      <c r="E730" s="18">
        <v>0</v>
      </c>
      <c r="F730" t="str">
        <f t="shared" si="34"/>
        <v/>
      </c>
      <c r="G730" t="str">
        <f>IF(F730="기사임",IFERROR(IF((VLOOKUP(CONCATENATE("http://skinnonews.com",A730),'기사 리스트'!C:E,3,FALSE))&gt;='7p(1)'!$F$17,"O",""),""),"")</f>
        <v/>
      </c>
      <c r="H730" t="str">
        <f>IFERROR(IF(VLOOKUP(CONCATENATE("http://skinnonews.com"&amp;A730),'기사 리스트'!C:D,2,FALSE)="yes","yes",""),"")</f>
        <v/>
      </c>
      <c r="I730" t="str">
        <f>IFERROR(IF(G730="O",B730/(EOMONTH('7p(1)'!$F$17,0)-(VLOOKUP(CONCATENATE("http://skinnonews.com",A730),'기사 리스트'!C:E,3,FALSE))+1),""),"")</f>
        <v/>
      </c>
      <c r="J730" t="str">
        <f>IFERROR(IF(G730="O",E730/(EOMONTH('7p(1)'!$F$17,0)-(VLOOKUP(CONCATENATE("http://skinnonews.com",A730),'기사 리스트'!C:E,3,FALSE))+1),""),"")</f>
        <v/>
      </c>
      <c r="K730" t="str">
        <f t="shared" si="35"/>
        <v/>
      </c>
      <c r="L730" t="str">
        <f t="shared" si="36"/>
        <v/>
      </c>
      <c r="N730" s="83" t="str">
        <f>IFERROR(VLOOKUP("http://skinnonews.com"&amp;A730,'기사 리스트'!C:E,3,FALSE),"")</f>
        <v/>
      </c>
      <c r="S730" t="str">
        <f>IFERROR(IF(G730="O",(INDEX('기사 리스트'!B:B,MATCH("http://skinnonews.com"&amp;A730,'기사 리스트'!C:C,0))),""),"")</f>
        <v/>
      </c>
    </row>
    <row r="731" spans="1:19">
      <c r="A731" s="18" t="s">
        <v>1800</v>
      </c>
      <c r="B731" s="18">
        <v>2</v>
      </c>
      <c r="C731" s="18">
        <v>2</v>
      </c>
      <c r="D731" s="28">
        <v>0</v>
      </c>
      <c r="E731" s="18">
        <v>2</v>
      </c>
      <c r="F731" t="str">
        <f t="shared" si="34"/>
        <v/>
      </c>
      <c r="G731" t="str">
        <f>IF(F731="기사임",IFERROR(IF((VLOOKUP(CONCATENATE("http://skinnonews.com",A731),'기사 리스트'!C:E,3,FALSE))&gt;='7p(1)'!$F$17,"O",""),""),"")</f>
        <v/>
      </c>
      <c r="H731" t="str">
        <f>IFERROR(IF(VLOOKUP(CONCATENATE("http://skinnonews.com"&amp;A731),'기사 리스트'!C:D,2,FALSE)="yes","yes",""),"")</f>
        <v/>
      </c>
      <c r="I731" t="str">
        <f>IFERROR(IF(G731="O",B731/(EOMONTH('7p(1)'!$F$17,0)-(VLOOKUP(CONCATENATE("http://skinnonews.com",A731),'기사 리스트'!C:E,3,FALSE))+1),""),"")</f>
        <v/>
      </c>
      <c r="J731" t="str">
        <f>IFERROR(IF(G731="O",E731/(EOMONTH('7p(1)'!$F$17,0)-(VLOOKUP(CONCATENATE("http://skinnonews.com",A731),'기사 리스트'!C:E,3,FALSE))+1),""),"")</f>
        <v/>
      </c>
      <c r="K731" t="str">
        <f t="shared" si="35"/>
        <v/>
      </c>
      <c r="L731" t="str">
        <f t="shared" si="36"/>
        <v/>
      </c>
      <c r="N731" s="83" t="str">
        <f>IFERROR(VLOOKUP("http://skinnonews.com"&amp;A731,'기사 리스트'!C:E,3,FALSE),"")</f>
        <v/>
      </c>
      <c r="S731" t="str">
        <f>IFERROR(IF(G731="O",(INDEX('기사 리스트'!B:B,MATCH("http://skinnonews.com"&amp;A731,'기사 리스트'!C:C,0))),""),"")</f>
        <v/>
      </c>
    </row>
    <row r="732" spans="1:19">
      <c r="A732" s="18" t="s">
        <v>1801</v>
      </c>
      <c r="B732" s="18">
        <v>2</v>
      </c>
      <c r="C732" s="18">
        <v>1</v>
      </c>
      <c r="D732" s="28">
        <v>77</v>
      </c>
      <c r="E732" s="18">
        <v>0</v>
      </c>
      <c r="F732" t="str">
        <f t="shared" si="34"/>
        <v/>
      </c>
      <c r="G732" t="str">
        <f>IF(F732="기사임",IFERROR(IF((VLOOKUP(CONCATENATE("http://skinnonews.com",A732),'기사 리스트'!C:E,3,FALSE))&gt;='7p(1)'!$F$17,"O",""),""),"")</f>
        <v/>
      </c>
      <c r="H732" t="str">
        <f>IFERROR(IF(VLOOKUP(CONCATENATE("http://skinnonews.com"&amp;A732),'기사 리스트'!C:D,2,FALSE)="yes","yes",""),"")</f>
        <v/>
      </c>
      <c r="I732" t="str">
        <f>IFERROR(IF(G732="O",B732/(EOMONTH('7p(1)'!$F$17,0)-(VLOOKUP(CONCATENATE("http://skinnonews.com",A732),'기사 리스트'!C:E,3,FALSE))+1),""),"")</f>
        <v/>
      </c>
      <c r="J732" t="str">
        <f>IFERROR(IF(G732="O",E732/(EOMONTH('7p(1)'!$F$17,0)-(VLOOKUP(CONCATENATE("http://skinnonews.com",A732),'기사 리스트'!C:E,3,FALSE))+1),""),"")</f>
        <v/>
      </c>
      <c r="K732" t="str">
        <f t="shared" si="35"/>
        <v/>
      </c>
      <c r="L732" t="str">
        <f t="shared" si="36"/>
        <v/>
      </c>
      <c r="N732" s="83" t="str">
        <f>IFERROR(VLOOKUP("http://skinnonews.com"&amp;A732,'기사 리스트'!C:E,3,FALSE),"")</f>
        <v/>
      </c>
      <c r="S732" t="str">
        <f>IFERROR(IF(G732="O",(INDEX('기사 리스트'!B:B,MATCH("http://skinnonews.com"&amp;A732,'기사 리스트'!C:C,0))),""),"")</f>
        <v/>
      </c>
    </row>
    <row r="733" spans="1:19">
      <c r="A733" s="18" t="s">
        <v>1802</v>
      </c>
      <c r="B733" s="18">
        <v>2</v>
      </c>
      <c r="C733" s="18">
        <v>1</v>
      </c>
      <c r="D733" s="28">
        <v>22.5</v>
      </c>
      <c r="E733" s="18">
        <v>1</v>
      </c>
      <c r="F733" t="str">
        <f t="shared" si="34"/>
        <v/>
      </c>
      <c r="G733" t="str">
        <f>IF(F733="기사임",IFERROR(IF((VLOOKUP(CONCATENATE("http://skinnonews.com",A733),'기사 리스트'!C:E,3,FALSE))&gt;='7p(1)'!$F$17,"O",""),""),"")</f>
        <v/>
      </c>
      <c r="H733" t="str">
        <f>IFERROR(IF(VLOOKUP(CONCATENATE("http://skinnonews.com"&amp;A733),'기사 리스트'!C:D,2,FALSE)="yes","yes",""),"")</f>
        <v/>
      </c>
      <c r="I733" t="str">
        <f>IFERROR(IF(G733="O",B733/(EOMONTH('7p(1)'!$F$17,0)-(VLOOKUP(CONCATENATE("http://skinnonews.com",A733),'기사 리스트'!C:E,3,FALSE))+1),""),"")</f>
        <v/>
      </c>
      <c r="J733" t="str">
        <f>IFERROR(IF(G733="O",E733/(EOMONTH('7p(1)'!$F$17,0)-(VLOOKUP(CONCATENATE("http://skinnonews.com",A733),'기사 리스트'!C:E,3,FALSE))+1),""),"")</f>
        <v/>
      </c>
      <c r="K733" t="str">
        <f t="shared" si="35"/>
        <v/>
      </c>
      <c r="L733" t="str">
        <f t="shared" si="36"/>
        <v/>
      </c>
      <c r="N733" s="83" t="str">
        <f>IFERROR(VLOOKUP("http://skinnonews.com"&amp;A733,'기사 리스트'!C:E,3,FALSE),"")</f>
        <v/>
      </c>
      <c r="S733" t="str">
        <f>IFERROR(IF(G733="O",(INDEX('기사 리스트'!B:B,MATCH("http://skinnonews.com"&amp;A733,'기사 리스트'!C:C,0))),""),"")</f>
        <v/>
      </c>
    </row>
    <row r="734" spans="1:19">
      <c r="A734" s="18" t="s">
        <v>1274</v>
      </c>
      <c r="B734" s="18">
        <v>2</v>
      </c>
      <c r="C734" s="18">
        <v>2</v>
      </c>
      <c r="D734" s="28">
        <v>5</v>
      </c>
      <c r="E734" s="18">
        <v>2</v>
      </c>
      <c r="F734" t="str">
        <f t="shared" si="34"/>
        <v/>
      </c>
      <c r="G734" t="str">
        <f>IF(F734="기사임",IFERROR(IF((VLOOKUP(CONCATENATE("http://skinnonews.com",A734),'기사 리스트'!C:E,3,FALSE))&gt;='7p(1)'!$F$17,"O",""),""),"")</f>
        <v/>
      </c>
      <c r="H734" t="str">
        <f>IFERROR(IF(VLOOKUP(CONCATENATE("http://skinnonews.com"&amp;A734),'기사 리스트'!C:D,2,FALSE)="yes","yes",""),"")</f>
        <v/>
      </c>
      <c r="I734" t="str">
        <f>IFERROR(IF(G734="O",B734/(EOMONTH('7p(1)'!$F$17,0)-(VLOOKUP(CONCATENATE("http://skinnonews.com",A734),'기사 리스트'!C:E,3,FALSE))+1),""),"")</f>
        <v/>
      </c>
      <c r="J734" t="str">
        <f>IFERROR(IF(G734="O",E734/(EOMONTH('7p(1)'!$F$17,0)-(VLOOKUP(CONCATENATE("http://skinnonews.com",A734),'기사 리스트'!C:E,3,FALSE))+1),""),"")</f>
        <v/>
      </c>
      <c r="K734" t="str">
        <f t="shared" si="35"/>
        <v/>
      </c>
      <c r="L734" t="str">
        <f t="shared" si="36"/>
        <v/>
      </c>
      <c r="N734" s="83" t="str">
        <f>IFERROR(VLOOKUP("http://skinnonews.com"&amp;A734,'기사 리스트'!C:E,3,FALSE),"")</f>
        <v/>
      </c>
      <c r="S734" t="str">
        <f>IFERROR(IF(G734="O",(INDEX('기사 리스트'!B:B,MATCH("http://skinnonews.com"&amp;A734,'기사 리스트'!C:C,0))),""),"")</f>
        <v/>
      </c>
    </row>
    <row r="735" spans="1:19">
      <c r="A735" s="18" t="s">
        <v>1532</v>
      </c>
      <c r="B735" s="18">
        <v>2</v>
      </c>
      <c r="C735" s="18">
        <v>2</v>
      </c>
      <c r="D735" s="28">
        <v>39</v>
      </c>
      <c r="E735" s="18">
        <v>2</v>
      </c>
      <c r="F735" t="str">
        <f t="shared" si="34"/>
        <v/>
      </c>
      <c r="G735" t="str">
        <f>IF(F735="기사임",IFERROR(IF((VLOOKUP(CONCATENATE("http://skinnonews.com",A735),'기사 리스트'!C:E,3,FALSE))&gt;='7p(1)'!$F$17,"O",""),""),"")</f>
        <v/>
      </c>
      <c r="H735" t="str">
        <f>IFERROR(IF(VLOOKUP(CONCATENATE("http://skinnonews.com"&amp;A735),'기사 리스트'!C:D,2,FALSE)="yes","yes",""),"")</f>
        <v/>
      </c>
      <c r="I735" t="str">
        <f>IFERROR(IF(G735="O",B735/(EOMONTH('7p(1)'!$F$17,0)-(VLOOKUP(CONCATENATE("http://skinnonews.com",A735),'기사 리스트'!C:E,3,FALSE))+1),""),"")</f>
        <v/>
      </c>
      <c r="J735" t="str">
        <f>IFERROR(IF(G735="O",E735/(EOMONTH('7p(1)'!$F$17,0)-(VLOOKUP(CONCATENATE("http://skinnonews.com",A735),'기사 리스트'!C:E,3,FALSE))+1),""),"")</f>
        <v/>
      </c>
      <c r="K735" t="str">
        <f t="shared" si="35"/>
        <v/>
      </c>
      <c r="L735" t="str">
        <f t="shared" si="36"/>
        <v/>
      </c>
      <c r="N735" s="83" t="str">
        <f>IFERROR(VLOOKUP("http://skinnonews.com"&amp;A735,'기사 리스트'!C:E,3,FALSE),"")</f>
        <v/>
      </c>
      <c r="S735" t="str">
        <f>IFERROR(IF(G735="O",(INDEX('기사 리스트'!B:B,MATCH("http://skinnonews.com"&amp;A735,'기사 리스트'!C:C,0))),""),"")</f>
        <v/>
      </c>
    </row>
    <row r="736" spans="1:19">
      <c r="A736" s="18" t="s">
        <v>721</v>
      </c>
      <c r="B736" s="18">
        <v>2</v>
      </c>
      <c r="C736" s="18">
        <v>2</v>
      </c>
      <c r="D736" s="28">
        <v>11.5</v>
      </c>
      <c r="E736" s="18">
        <v>2</v>
      </c>
      <c r="F736" t="str">
        <f t="shared" si="34"/>
        <v/>
      </c>
      <c r="G736" t="str">
        <f>IF(F736="기사임",IFERROR(IF((VLOOKUP(CONCATENATE("http://skinnonews.com",A736),'기사 리스트'!C:E,3,FALSE))&gt;='7p(1)'!$F$17,"O",""),""),"")</f>
        <v/>
      </c>
      <c r="H736" t="str">
        <f>IFERROR(IF(VLOOKUP(CONCATENATE("http://skinnonews.com"&amp;A736),'기사 리스트'!C:D,2,FALSE)="yes","yes",""),"")</f>
        <v/>
      </c>
      <c r="I736" t="str">
        <f>IFERROR(IF(G736="O",B736/(EOMONTH('7p(1)'!$F$17,0)-(VLOOKUP(CONCATENATE("http://skinnonews.com",A736),'기사 리스트'!C:E,3,FALSE))+1),""),"")</f>
        <v/>
      </c>
      <c r="J736" t="str">
        <f>IFERROR(IF(G736="O",E736/(EOMONTH('7p(1)'!$F$17,0)-(VLOOKUP(CONCATENATE("http://skinnonews.com",A736),'기사 리스트'!C:E,3,FALSE))+1),""),"")</f>
        <v/>
      </c>
      <c r="K736" t="str">
        <f t="shared" si="35"/>
        <v/>
      </c>
      <c r="L736" t="str">
        <f t="shared" si="36"/>
        <v/>
      </c>
      <c r="N736" s="83" t="str">
        <f>IFERROR(VLOOKUP("http://skinnonews.com"&amp;A736,'기사 리스트'!C:E,3,FALSE),"")</f>
        <v/>
      </c>
      <c r="S736" t="str">
        <f>IFERROR(IF(G736="O",(INDEX('기사 리스트'!B:B,MATCH("http://skinnonews.com"&amp;A736,'기사 리스트'!C:C,0))),""),"")</f>
        <v/>
      </c>
    </row>
    <row r="737" spans="1:19">
      <c r="A737" s="18" t="s">
        <v>1803</v>
      </c>
      <c r="B737" s="18">
        <v>2</v>
      </c>
      <c r="C737" s="18">
        <v>2</v>
      </c>
      <c r="D737" s="28">
        <v>0</v>
      </c>
      <c r="E737" s="18">
        <v>2</v>
      </c>
      <c r="F737" t="str">
        <f t="shared" si="34"/>
        <v/>
      </c>
      <c r="G737" t="str">
        <f>IF(F737="기사임",IFERROR(IF((VLOOKUP(CONCATENATE("http://skinnonews.com",A737),'기사 리스트'!C:E,3,FALSE))&gt;='7p(1)'!$F$17,"O",""),""),"")</f>
        <v/>
      </c>
      <c r="H737" t="str">
        <f>IFERROR(IF(VLOOKUP(CONCATENATE("http://skinnonews.com"&amp;A737),'기사 리스트'!C:D,2,FALSE)="yes","yes",""),"")</f>
        <v/>
      </c>
      <c r="I737" t="str">
        <f>IFERROR(IF(G737="O",B737/(EOMONTH('7p(1)'!$F$17,0)-(VLOOKUP(CONCATENATE("http://skinnonews.com",A737),'기사 리스트'!C:E,3,FALSE))+1),""),"")</f>
        <v/>
      </c>
      <c r="J737" t="str">
        <f>IFERROR(IF(G737="O",E737/(EOMONTH('7p(1)'!$F$17,0)-(VLOOKUP(CONCATENATE("http://skinnonews.com",A737),'기사 리스트'!C:E,3,FALSE))+1),""),"")</f>
        <v/>
      </c>
      <c r="K737" t="str">
        <f t="shared" si="35"/>
        <v/>
      </c>
      <c r="L737" t="str">
        <f t="shared" si="36"/>
        <v/>
      </c>
      <c r="N737" s="83" t="str">
        <f>IFERROR(VLOOKUP("http://skinnonews.com"&amp;A737,'기사 리스트'!C:E,3,FALSE),"")</f>
        <v/>
      </c>
      <c r="S737" t="str">
        <f>IFERROR(IF(G737="O",(INDEX('기사 리스트'!B:B,MATCH("http://skinnonews.com"&amp;A737,'기사 리스트'!C:C,0))),""),"")</f>
        <v/>
      </c>
    </row>
    <row r="738" spans="1:19">
      <c r="A738" s="18" t="s">
        <v>890</v>
      </c>
      <c r="B738" s="18">
        <v>2</v>
      </c>
      <c r="C738" s="18">
        <v>2</v>
      </c>
      <c r="D738" s="28">
        <v>38</v>
      </c>
      <c r="E738" s="18">
        <v>2</v>
      </c>
      <c r="F738" t="str">
        <f t="shared" si="34"/>
        <v/>
      </c>
      <c r="G738" t="str">
        <f>IF(F738="기사임",IFERROR(IF((VLOOKUP(CONCATENATE("http://skinnonews.com",A738),'기사 리스트'!C:E,3,FALSE))&gt;='7p(1)'!$F$17,"O",""),""),"")</f>
        <v/>
      </c>
      <c r="H738" t="str">
        <f>IFERROR(IF(VLOOKUP(CONCATENATE("http://skinnonews.com"&amp;A738),'기사 리스트'!C:D,2,FALSE)="yes","yes",""),"")</f>
        <v/>
      </c>
      <c r="I738" t="str">
        <f>IFERROR(IF(G738="O",B738/(EOMONTH('7p(1)'!$F$17,0)-(VLOOKUP(CONCATENATE("http://skinnonews.com",A738),'기사 리스트'!C:E,3,FALSE))+1),""),"")</f>
        <v/>
      </c>
      <c r="J738" t="str">
        <f>IFERROR(IF(G738="O",E738/(EOMONTH('7p(1)'!$F$17,0)-(VLOOKUP(CONCATENATE("http://skinnonews.com",A738),'기사 리스트'!C:E,3,FALSE))+1),""),"")</f>
        <v/>
      </c>
      <c r="K738" t="str">
        <f t="shared" si="35"/>
        <v/>
      </c>
      <c r="L738" t="str">
        <f t="shared" si="36"/>
        <v/>
      </c>
      <c r="N738" s="83" t="str">
        <f>IFERROR(VLOOKUP("http://skinnonews.com"&amp;A738,'기사 리스트'!C:E,3,FALSE),"")</f>
        <v/>
      </c>
      <c r="S738" t="str">
        <f>IFERROR(IF(G738="O",(INDEX('기사 리스트'!B:B,MATCH("http://skinnonews.com"&amp;A738,'기사 리스트'!C:C,0))),""),"")</f>
        <v/>
      </c>
    </row>
    <row r="739" spans="1:19">
      <c r="A739" s="18" t="s">
        <v>891</v>
      </c>
      <c r="B739" s="18">
        <v>2</v>
      </c>
      <c r="C739" s="18">
        <v>2</v>
      </c>
      <c r="D739" s="28">
        <v>43.5</v>
      </c>
      <c r="E739" s="18">
        <v>2</v>
      </c>
      <c r="F739" t="str">
        <f t="shared" si="34"/>
        <v/>
      </c>
      <c r="G739" t="str">
        <f>IF(F739="기사임",IFERROR(IF((VLOOKUP(CONCATENATE("http://skinnonews.com",A739),'기사 리스트'!C:E,3,FALSE))&gt;='7p(1)'!$F$17,"O",""),""),"")</f>
        <v/>
      </c>
      <c r="H739" t="str">
        <f>IFERROR(IF(VLOOKUP(CONCATENATE("http://skinnonews.com"&amp;A739),'기사 리스트'!C:D,2,FALSE)="yes","yes",""),"")</f>
        <v/>
      </c>
      <c r="I739" t="str">
        <f>IFERROR(IF(G739="O",B739/(EOMONTH('7p(1)'!$F$17,0)-(VLOOKUP(CONCATENATE("http://skinnonews.com",A739),'기사 리스트'!C:E,3,FALSE))+1),""),"")</f>
        <v/>
      </c>
      <c r="J739" t="str">
        <f>IFERROR(IF(G739="O",E739/(EOMONTH('7p(1)'!$F$17,0)-(VLOOKUP(CONCATENATE("http://skinnonews.com",A739),'기사 리스트'!C:E,3,FALSE))+1),""),"")</f>
        <v/>
      </c>
      <c r="K739" t="str">
        <f t="shared" si="35"/>
        <v/>
      </c>
      <c r="L739" t="str">
        <f t="shared" si="36"/>
        <v/>
      </c>
      <c r="N739" s="83" t="str">
        <f>IFERROR(VLOOKUP("http://skinnonews.com"&amp;A739,'기사 리스트'!C:E,3,FALSE),"")</f>
        <v/>
      </c>
      <c r="S739" t="str">
        <f>IFERROR(IF(G739="O",(INDEX('기사 리스트'!B:B,MATCH("http://skinnonews.com"&amp;A739,'기사 리스트'!C:C,0))),""),"")</f>
        <v/>
      </c>
    </row>
    <row r="740" spans="1:19">
      <c r="A740" s="18" t="s">
        <v>1287</v>
      </c>
      <c r="B740" s="18">
        <v>2</v>
      </c>
      <c r="C740" s="18">
        <v>2</v>
      </c>
      <c r="D740" s="28">
        <v>60</v>
      </c>
      <c r="E740" s="18">
        <v>1</v>
      </c>
      <c r="F740" t="str">
        <f t="shared" si="34"/>
        <v/>
      </c>
      <c r="G740" t="str">
        <f>IF(F740="기사임",IFERROR(IF((VLOOKUP(CONCATENATE("http://skinnonews.com",A740),'기사 리스트'!C:E,3,FALSE))&gt;='7p(1)'!$F$17,"O",""),""),"")</f>
        <v/>
      </c>
      <c r="H740" t="str">
        <f>IFERROR(IF(VLOOKUP(CONCATENATE("http://skinnonews.com"&amp;A740),'기사 리스트'!C:D,2,FALSE)="yes","yes",""),"")</f>
        <v/>
      </c>
      <c r="I740" t="str">
        <f>IFERROR(IF(G740="O",B740/(EOMONTH('7p(1)'!$F$17,0)-(VLOOKUP(CONCATENATE("http://skinnonews.com",A740),'기사 리스트'!C:E,3,FALSE))+1),""),"")</f>
        <v/>
      </c>
      <c r="J740" t="str">
        <f>IFERROR(IF(G740="O",E740/(EOMONTH('7p(1)'!$F$17,0)-(VLOOKUP(CONCATENATE("http://skinnonews.com",A740),'기사 리스트'!C:E,3,FALSE))+1),""),"")</f>
        <v/>
      </c>
      <c r="K740" t="str">
        <f t="shared" si="35"/>
        <v/>
      </c>
      <c r="L740" t="str">
        <f t="shared" si="36"/>
        <v/>
      </c>
      <c r="N740" s="83" t="str">
        <f>IFERROR(VLOOKUP("http://skinnonews.com"&amp;A740,'기사 리스트'!C:E,3,FALSE),"")</f>
        <v/>
      </c>
      <c r="S740" t="str">
        <f>IFERROR(IF(G740="O",(INDEX('기사 리스트'!B:B,MATCH("http://skinnonews.com"&amp;A740,'기사 리스트'!C:C,0))),""),"")</f>
        <v/>
      </c>
    </row>
    <row r="741" spans="1:19">
      <c r="A741" s="18" t="s">
        <v>1319</v>
      </c>
      <c r="B741" s="18">
        <v>2</v>
      </c>
      <c r="C741" s="18">
        <v>1</v>
      </c>
      <c r="D741" s="28">
        <v>19.5</v>
      </c>
      <c r="E741" s="18">
        <v>1</v>
      </c>
      <c r="F741" t="str">
        <f t="shared" si="34"/>
        <v/>
      </c>
      <c r="G741" t="str">
        <f>IF(F741="기사임",IFERROR(IF((VLOOKUP(CONCATENATE("http://skinnonews.com",A741),'기사 리스트'!C:E,3,FALSE))&gt;='7p(1)'!$F$17,"O",""),""),"")</f>
        <v/>
      </c>
      <c r="H741" t="str">
        <f>IFERROR(IF(VLOOKUP(CONCATENATE("http://skinnonews.com"&amp;A741),'기사 리스트'!C:D,2,FALSE)="yes","yes",""),"")</f>
        <v/>
      </c>
      <c r="I741" t="str">
        <f>IFERROR(IF(G741="O",B741/(EOMONTH('7p(1)'!$F$17,0)-(VLOOKUP(CONCATENATE("http://skinnonews.com",A741),'기사 리스트'!C:E,3,FALSE))+1),""),"")</f>
        <v/>
      </c>
      <c r="J741" t="str">
        <f>IFERROR(IF(G741="O",E741/(EOMONTH('7p(1)'!$F$17,0)-(VLOOKUP(CONCATENATE("http://skinnonews.com",A741),'기사 리스트'!C:E,3,FALSE))+1),""),"")</f>
        <v/>
      </c>
      <c r="K741" t="str">
        <f t="shared" si="35"/>
        <v/>
      </c>
      <c r="L741" t="str">
        <f t="shared" si="36"/>
        <v/>
      </c>
      <c r="N741" s="83" t="str">
        <f>IFERROR(VLOOKUP("http://skinnonews.com"&amp;A741,'기사 리스트'!C:E,3,FALSE),"")</f>
        <v/>
      </c>
      <c r="S741" t="str">
        <f>IFERROR(IF(G741="O",(INDEX('기사 리스트'!B:B,MATCH("http://skinnonews.com"&amp;A741,'기사 리스트'!C:C,0))),""),"")</f>
        <v/>
      </c>
    </row>
    <row r="742" spans="1:19">
      <c r="A742" s="18" t="s">
        <v>1804</v>
      </c>
      <c r="B742" s="18">
        <v>2</v>
      </c>
      <c r="C742" s="18">
        <v>2</v>
      </c>
      <c r="D742" s="28">
        <v>0</v>
      </c>
      <c r="E742" s="18">
        <v>2</v>
      </c>
      <c r="F742" t="str">
        <f t="shared" si="34"/>
        <v/>
      </c>
      <c r="G742" t="str">
        <f>IF(F742="기사임",IFERROR(IF((VLOOKUP(CONCATENATE("http://skinnonews.com",A742),'기사 리스트'!C:E,3,FALSE))&gt;='7p(1)'!$F$17,"O",""),""),"")</f>
        <v/>
      </c>
      <c r="H742" t="str">
        <f>IFERROR(IF(VLOOKUP(CONCATENATE("http://skinnonews.com"&amp;A742),'기사 리스트'!C:D,2,FALSE)="yes","yes",""),"")</f>
        <v/>
      </c>
      <c r="I742" t="str">
        <f>IFERROR(IF(G742="O",B742/(EOMONTH('7p(1)'!$F$17,0)-(VLOOKUP(CONCATENATE("http://skinnonews.com",A742),'기사 리스트'!C:E,3,FALSE))+1),""),"")</f>
        <v/>
      </c>
      <c r="J742" t="str">
        <f>IFERROR(IF(G742="O",E742/(EOMONTH('7p(1)'!$F$17,0)-(VLOOKUP(CONCATENATE("http://skinnonews.com",A742),'기사 리스트'!C:E,3,FALSE))+1),""),"")</f>
        <v/>
      </c>
      <c r="K742" t="str">
        <f t="shared" si="35"/>
        <v/>
      </c>
      <c r="L742" t="str">
        <f t="shared" si="36"/>
        <v/>
      </c>
      <c r="N742" s="83" t="str">
        <f>IFERROR(VLOOKUP("http://skinnonews.com"&amp;A742,'기사 리스트'!C:E,3,FALSE),"")</f>
        <v/>
      </c>
      <c r="S742" t="str">
        <f>IFERROR(IF(G742="O",(INDEX('기사 리스트'!B:B,MATCH("http://skinnonews.com"&amp;A742,'기사 리스트'!C:C,0))),""),"")</f>
        <v/>
      </c>
    </row>
    <row r="743" spans="1:19">
      <c r="A743" s="18" t="s">
        <v>1300</v>
      </c>
      <c r="B743" s="18">
        <v>2</v>
      </c>
      <c r="C743" s="18">
        <v>2</v>
      </c>
      <c r="D743" s="28">
        <v>4</v>
      </c>
      <c r="E743" s="18">
        <v>2</v>
      </c>
      <c r="F743" t="str">
        <f t="shared" si="34"/>
        <v/>
      </c>
      <c r="G743" t="str">
        <f>IF(F743="기사임",IFERROR(IF((VLOOKUP(CONCATENATE("http://skinnonews.com",A743),'기사 리스트'!C:E,3,FALSE))&gt;='7p(1)'!$F$17,"O",""),""),"")</f>
        <v/>
      </c>
      <c r="H743" t="str">
        <f>IFERROR(IF(VLOOKUP(CONCATENATE("http://skinnonews.com"&amp;A743),'기사 리스트'!C:D,2,FALSE)="yes","yes",""),"")</f>
        <v/>
      </c>
      <c r="I743" t="str">
        <f>IFERROR(IF(G743="O",B743/(EOMONTH('7p(1)'!$F$17,0)-(VLOOKUP(CONCATENATE("http://skinnonews.com",A743),'기사 리스트'!C:E,3,FALSE))+1),""),"")</f>
        <v/>
      </c>
      <c r="J743" t="str">
        <f>IFERROR(IF(G743="O",E743/(EOMONTH('7p(1)'!$F$17,0)-(VLOOKUP(CONCATENATE("http://skinnonews.com",A743),'기사 리스트'!C:E,3,FALSE))+1),""),"")</f>
        <v/>
      </c>
      <c r="K743" t="str">
        <f t="shared" si="35"/>
        <v/>
      </c>
      <c r="L743" t="str">
        <f t="shared" si="36"/>
        <v/>
      </c>
      <c r="N743" s="83" t="str">
        <f>IFERROR(VLOOKUP("http://skinnonews.com"&amp;A743,'기사 리스트'!C:E,3,FALSE),"")</f>
        <v/>
      </c>
      <c r="S743" t="str">
        <f>IFERROR(IF(G743="O",(INDEX('기사 리스트'!B:B,MATCH("http://skinnonews.com"&amp;A743,'기사 리스트'!C:C,0))),""),"")</f>
        <v/>
      </c>
    </row>
    <row r="744" spans="1:19">
      <c r="A744" s="18" t="s">
        <v>1134</v>
      </c>
      <c r="B744" s="18">
        <v>2</v>
      </c>
      <c r="C744" s="18">
        <v>2</v>
      </c>
      <c r="D744" s="28">
        <v>0</v>
      </c>
      <c r="E744" s="18">
        <v>2</v>
      </c>
      <c r="F744" t="str">
        <f t="shared" si="34"/>
        <v/>
      </c>
      <c r="G744" t="str">
        <f>IF(F744="기사임",IFERROR(IF((VLOOKUP(CONCATENATE("http://skinnonews.com",A744),'기사 리스트'!C:E,3,FALSE))&gt;='7p(1)'!$F$17,"O",""),""),"")</f>
        <v/>
      </c>
      <c r="H744" t="str">
        <f>IFERROR(IF(VLOOKUP(CONCATENATE("http://skinnonews.com"&amp;A744),'기사 리스트'!C:D,2,FALSE)="yes","yes",""),"")</f>
        <v/>
      </c>
      <c r="I744" t="str">
        <f>IFERROR(IF(G744="O",B744/(EOMONTH('7p(1)'!$F$17,0)-(VLOOKUP(CONCATENATE("http://skinnonews.com",A744),'기사 리스트'!C:E,3,FALSE))+1),""),"")</f>
        <v/>
      </c>
      <c r="J744" t="str">
        <f>IFERROR(IF(G744="O",E744/(EOMONTH('7p(1)'!$F$17,0)-(VLOOKUP(CONCATENATE("http://skinnonews.com",A744),'기사 리스트'!C:E,3,FALSE))+1),""),"")</f>
        <v/>
      </c>
      <c r="K744" t="str">
        <f t="shared" si="35"/>
        <v/>
      </c>
      <c r="L744" t="str">
        <f t="shared" si="36"/>
        <v/>
      </c>
      <c r="N744" s="83" t="str">
        <f>IFERROR(VLOOKUP("http://skinnonews.com"&amp;A744,'기사 리스트'!C:E,3,FALSE),"")</f>
        <v/>
      </c>
      <c r="S744" t="str">
        <f>IFERROR(IF(G744="O",(INDEX('기사 리스트'!B:B,MATCH("http://skinnonews.com"&amp;A744,'기사 리스트'!C:C,0))),""),"")</f>
        <v/>
      </c>
    </row>
    <row r="745" spans="1:19">
      <c r="A745" s="18" t="s">
        <v>1805</v>
      </c>
      <c r="B745" s="18">
        <v>2</v>
      </c>
      <c r="C745" s="18">
        <v>1</v>
      </c>
      <c r="D745" s="28">
        <v>28</v>
      </c>
      <c r="E745" s="18">
        <v>1</v>
      </c>
      <c r="F745" t="str">
        <f t="shared" si="34"/>
        <v/>
      </c>
      <c r="G745" t="str">
        <f>IF(F745="기사임",IFERROR(IF((VLOOKUP(CONCATENATE("http://skinnonews.com",A745),'기사 리스트'!C:E,3,FALSE))&gt;='7p(1)'!$F$17,"O",""),""),"")</f>
        <v/>
      </c>
      <c r="H745" t="str">
        <f>IFERROR(IF(VLOOKUP(CONCATENATE("http://skinnonews.com"&amp;A745),'기사 리스트'!C:D,2,FALSE)="yes","yes",""),"")</f>
        <v/>
      </c>
      <c r="I745" t="str">
        <f>IFERROR(IF(G745="O",B745/(EOMONTH('7p(1)'!$F$17,0)-(VLOOKUP(CONCATENATE("http://skinnonews.com",A745),'기사 리스트'!C:E,3,FALSE))+1),""),"")</f>
        <v/>
      </c>
      <c r="J745" t="str">
        <f>IFERROR(IF(G745="O",E745/(EOMONTH('7p(1)'!$F$17,0)-(VLOOKUP(CONCATENATE("http://skinnonews.com",A745),'기사 리스트'!C:E,3,FALSE))+1),""),"")</f>
        <v/>
      </c>
      <c r="K745" t="str">
        <f t="shared" si="35"/>
        <v/>
      </c>
      <c r="L745" t="str">
        <f t="shared" si="36"/>
        <v/>
      </c>
      <c r="N745" s="83" t="str">
        <f>IFERROR(VLOOKUP("http://skinnonews.com"&amp;A745,'기사 리스트'!C:E,3,FALSE),"")</f>
        <v/>
      </c>
      <c r="S745" t="str">
        <f>IFERROR(IF(G745="O",(INDEX('기사 리스트'!B:B,MATCH("http://skinnonews.com"&amp;A745,'기사 리스트'!C:C,0))),""),"")</f>
        <v/>
      </c>
    </row>
    <row r="746" spans="1:19">
      <c r="A746" s="18" t="s">
        <v>981</v>
      </c>
      <c r="B746" s="18">
        <v>2</v>
      </c>
      <c r="C746" s="18">
        <v>2</v>
      </c>
      <c r="D746" s="28">
        <v>0</v>
      </c>
      <c r="E746" s="18">
        <v>2</v>
      </c>
      <c r="F746" t="str">
        <f t="shared" si="34"/>
        <v/>
      </c>
      <c r="G746" t="str">
        <f>IF(F746="기사임",IFERROR(IF((VLOOKUP(CONCATENATE("http://skinnonews.com",A746),'기사 리스트'!C:E,3,FALSE))&gt;='7p(1)'!$F$17,"O",""),""),"")</f>
        <v/>
      </c>
      <c r="H746" t="str">
        <f>IFERROR(IF(VLOOKUP(CONCATENATE("http://skinnonews.com"&amp;A746),'기사 리스트'!C:D,2,FALSE)="yes","yes",""),"")</f>
        <v/>
      </c>
      <c r="I746" t="str">
        <f>IFERROR(IF(G746="O",B746/(EOMONTH('7p(1)'!$F$17,0)-(VLOOKUP(CONCATENATE("http://skinnonews.com",A746),'기사 리스트'!C:E,3,FALSE))+1),""),"")</f>
        <v/>
      </c>
      <c r="J746" t="str">
        <f>IFERROR(IF(G746="O",E746/(EOMONTH('7p(1)'!$F$17,0)-(VLOOKUP(CONCATENATE("http://skinnonews.com",A746),'기사 리스트'!C:E,3,FALSE))+1),""),"")</f>
        <v/>
      </c>
      <c r="K746" t="str">
        <f t="shared" si="35"/>
        <v/>
      </c>
      <c r="L746" t="str">
        <f t="shared" si="36"/>
        <v/>
      </c>
      <c r="N746" s="83" t="str">
        <f>IFERROR(VLOOKUP("http://skinnonews.com"&amp;A746,'기사 리스트'!C:E,3,FALSE),"")</f>
        <v/>
      </c>
      <c r="S746" t="str">
        <f>IFERROR(IF(G746="O",(INDEX('기사 리스트'!B:B,MATCH("http://skinnonews.com"&amp;A746,'기사 리스트'!C:C,0))),""),"")</f>
        <v/>
      </c>
    </row>
    <row r="747" spans="1:19">
      <c r="A747" s="18" t="s">
        <v>1120</v>
      </c>
      <c r="B747" s="18">
        <v>2</v>
      </c>
      <c r="C747" s="18">
        <v>2</v>
      </c>
      <c r="D747" s="28">
        <v>9</v>
      </c>
      <c r="E747" s="18">
        <v>2</v>
      </c>
      <c r="F747" t="str">
        <f t="shared" si="34"/>
        <v/>
      </c>
      <c r="G747" t="str">
        <f>IF(F747="기사임",IFERROR(IF((VLOOKUP(CONCATENATE("http://skinnonews.com",A747),'기사 리스트'!C:E,3,FALSE))&gt;='7p(1)'!$F$17,"O",""),""),"")</f>
        <v/>
      </c>
      <c r="H747" t="str">
        <f>IFERROR(IF(VLOOKUP(CONCATENATE("http://skinnonews.com"&amp;A747),'기사 리스트'!C:D,2,FALSE)="yes","yes",""),"")</f>
        <v/>
      </c>
      <c r="I747" t="str">
        <f>IFERROR(IF(G747="O",B747/(EOMONTH('7p(1)'!$F$17,0)-(VLOOKUP(CONCATENATE("http://skinnonews.com",A747),'기사 리스트'!C:E,3,FALSE))+1),""),"")</f>
        <v/>
      </c>
      <c r="J747" t="str">
        <f>IFERROR(IF(G747="O",E747/(EOMONTH('7p(1)'!$F$17,0)-(VLOOKUP(CONCATENATE("http://skinnonews.com",A747),'기사 리스트'!C:E,3,FALSE))+1),""),"")</f>
        <v/>
      </c>
      <c r="K747" t="str">
        <f t="shared" si="35"/>
        <v/>
      </c>
      <c r="L747" t="str">
        <f t="shared" si="36"/>
        <v/>
      </c>
      <c r="N747" s="83" t="str">
        <f>IFERROR(VLOOKUP("http://skinnonews.com"&amp;A747,'기사 리스트'!C:E,3,FALSE),"")</f>
        <v/>
      </c>
      <c r="S747" t="str">
        <f>IFERROR(IF(G747="O",(INDEX('기사 리스트'!B:B,MATCH("http://skinnonews.com"&amp;A747,'기사 리스트'!C:C,0))),""),"")</f>
        <v/>
      </c>
    </row>
    <row r="748" spans="1:19">
      <c r="A748" s="18" t="s">
        <v>1806</v>
      </c>
      <c r="B748" s="18">
        <v>2</v>
      </c>
      <c r="C748" s="18">
        <v>2</v>
      </c>
      <c r="D748" s="28">
        <v>44</v>
      </c>
      <c r="E748" s="18">
        <v>1</v>
      </c>
      <c r="F748" t="str">
        <f t="shared" si="34"/>
        <v/>
      </c>
      <c r="G748" t="str">
        <f>IF(F748="기사임",IFERROR(IF((VLOOKUP(CONCATENATE("http://skinnonews.com",A748),'기사 리스트'!C:E,3,FALSE))&gt;='7p(1)'!$F$17,"O",""),""),"")</f>
        <v/>
      </c>
      <c r="H748" t="str">
        <f>IFERROR(IF(VLOOKUP(CONCATENATE("http://skinnonews.com"&amp;A748),'기사 리스트'!C:D,2,FALSE)="yes","yes",""),"")</f>
        <v/>
      </c>
      <c r="I748" t="str">
        <f>IFERROR(IF(G748="O",B748/(EOMONTH('7p(1)'!$F$17,0)-(VLOOKUP(CONCATENATE("http://skinnonews.com",A748),'기사 리스트'!C:E,3,FALSE))+1),""),"")</f>
        <v/>
      </c>
      <c r="J748" t="str">
        <f>IFERROR(IF(G748="O",E748/(EOMONTH('7p(1)'!$F$17,0)-(VLOOKUP(CONCATENATE("http://skinnonews.com",A748),'기사 리스트'!C:E,3,FALSE))+1),""),"")</f>
        <v/>
      </c>
      <c r="K748" t="str">
        <f t="shared" si="35"/>
        <v/>
      </c>
      <c r="L748" t="str">
        <f t="shared" si="36"/>
        <v/>
      </c>
      <c r="N748" s="83" t="str">
        <f>IFERROR(VLOOKUP("http://skinnonews.com"&amp;A748,'기사 리스트'!C:E,3,FALSE),"")</f>
        <v/>
      </c>
      <c r="S748" t="str">
        <f>IFERROR(IF(G748="O",(INDEX('기사 리스트'!B:B,MATCH("http://skinnonews.com"&amp;A748,'기사 리스트'!C:C,0))),""),"")</f>
        <v/>
      </c>
    </row>
    <row r="749" spans="1:19">
      <c r="A749" s="18" t="s">
        <v>1537</v>
      </c>
      <c r="B749" s="18">
        <v>2</v>
      </c>
      <c r="C749" s="18">
        <v>2</v>
      </c>
      <c r="D749" s="28">
        <v>0</v>
      </c>
      <c r="E749" s="18">
        <v>2</v>
      </c>
      <c r="F749" t="str">
        <f t="shared" si="34"/>
        <v/>
      </c>
      <c r="G749" t="str">
        <f>IF(F749="기사임",IFERROR(IF((VLOOKUP(CONCATENATE("http://skinnonews.com",A749),'기사 리스트'!C:E,3,FALSE))&gt;='7p(1)'!$F$17,"O",""),""),"")</f>
        <v/>
      </c>
      <c r="H749" t="str">
        <f>IFERROR(IF(VLOOKUP(CONCATENATE("http://skinnonews.com"&amp;A749),'기사 리스트'!C:D,2,FALSE)="yes","yes",""),"")</f>
        <v/>
      </c>
      <c r="I749" t="str">
        <f>IFERROR(IF(G749="O",B749/(EOMONTH('7p(1)'!$F$17,0)-(VLOOKUP(CONCATENATE("http://skinnonews.com",A749),'기사 리스트'!C:E,3,FALSE))+1),""),"")</f>
        <v/>
      </c>
      <c r="J749" t="str">
        <f>IFERROR(IF(G749="O",E749/(EOMONTH('7p(1)'!$F$17,0)-(VLOOKUP(CONCATENATE("http://skinnonews.com",A749),'기사 리스트'!C:E,3,FALSE))+1),""),"")</f>
        <v/>
      </c>
      <c r="K749" t="str">
        <f t="shared" si="35"/>
        <v/>
      </c>
      <c r="L749" t="str">
        <f t="shared" si="36"/>
        <v/>
      </c>
      <c r="N749" s="83" t="str">
        <f>IFERROR(VLOOKUP("http://skinnonews.com"&amp;A749,'기사 리스트'!C:E,3,FALSE),"")</f>
        <v/>
      </c>
      <c r="S749" t="str">
        <f>IFERROR(IF(G749="O",(INDEX('기사 리스트'!B:B,MATCH("http://skinnonews.com"&amp;A749,'기사 리스트'!C:C,0))),""),"")</f>
        <v/>
      </c>
    </row>
    <row r="750" spans="1:19">
      <c r="A750" s="18" t="s">
        <v>1807</v>
      </c>
      <c r="B750" s="18">
        <v>2</v>
      </c>
      <c r="C750" s="18">
        <v>2</v>
      </c>
      <c r="D750" s="28">
        <v>5</v>
      </c>
      <c r="E750" s="18">
        <v>2</v>
      </c>
      <c r="F750" t="str">
        <f t="shared" si="34"/>
        <v/>
      </c>
      <c r="G750" t="str">
        <f>IF(F750="기사임",IFERROR(IF((VLOOKUP(CONCATENATE("http://skinnonews.com",A750),'기사 리스트'!C:E,3,FALSE))&gt;='7p(1)'!$F$17,"O",""),""),"")</f>
        <v/>
      </c>
      <c r="H750" t="str">
        <f>IFERROR(IF(VLOOKUP(CONCATENATE("http://skinnonews.com"&amp;A750),'기사 리스트'!C:D,2,FALSE)="yes","yes",""),"")</f>
        <v/>
      </c>
      <c r="I750" t="str">
        <f>IFERROR(IF(G750="O",B750/(EOMONTH('7p(1)'!$F$17,0)-(VLOOKUP(CONCATENATE("http://skinnonews.com",A750),'기사 리스트'!C:E,3,FALSE))+1),""),"")</f>
        <v/>
      </c>
      <c r="J750" t="str">
        <f>IFERROR(IF(G750="O",E750/(EOMONTH('7p(1)'!$F$17,0)-(VLOOKUP(CONCATENATE("http://skinnonews.com",A750),'기사 리스트'!C:E,3,FALSE))+1),""),"")</f>
        <v/>
      </c>
      <c r="K750" t="str">
        <f t="shared" si="35"/>
        <v/>
      </c>
      <c r="L750" t="str">
        <f t="shared" si="36"/>
        <v/>
      </c>
      <c r="N750" s="83" t="str">
        <f>IFERROR(VLOOKUP("http://skinnonews.com"&amp;A750,'기사 리스트'!C:E,3,FALSE),"")</f>
        <v/>
      </c>
      <c r="S750" t="str">
        <f>IFERROR(IF(G750="O",(INDEX('기사 리스트'!B:B,MATCH("http://skinnonews.com"&amp;A750,'기사 리스트'!C:C,0))),""),"")</f>
        <v/>
      </c>
    </row>
    <row r="751" spans="1:19">
      <c r="A751" s="18" t="s">
        <v>1808</v>
      </c>
      <c r="B751" s="18">
        <v>2</v>
      </c>
      <c r="C751" s="18">
        <v>1</v>
      </c>
      <c r="D751" s="28">
        <v>11</v>
      </c>
      <c r="E751" s="18">
        <v>1</v>
      </c>
      <c r="F751" t="str">
        <f t="shared" si="34"/>
        <v/>
      </c>
      <c r="G751" t="str">
        <f>IF(F751="기사임",IFERROR(IF((VLOOKUP(CONCATENATE("http://skinnonews.com",A751),'기사 리스트'!C:E,3,FALSE))&gt;='7p(1)'!$F$17,"O",""),""),"")</f>
        <v/>
      </c>
      <c r="H751" t="str">
        <f>IFERROR(IF(VLOOKUP(CONCATENATE("http://skinnonews.com"&amp;A751),'기사 리스트'!C:D,2,FALSE)="yes","yes",""),"")</f>
        <v/>
      </c>
      <c r="I751" t="str">
        <f>IFERROR(IF(G751="O",B751/(EOMONTH('7p(1)'!$F$17,0)-(VLOOKUP(CONCATENATE("http://skinnonews.com",A751),'기사 리스트'!C:E,3,FALSE))+1),""),"")</f>
        <v/>
      </c>
      <c r="J751" t="str">
        <f>IFERROR(IF(G751="O",E751/(EOMONTH('7p(1)'!$F$17,0)-(VLOOKUP(CONCATENATE("http://skinnonews.com",A751),'기사 리스트'!C:E,3,FALSE))+1),""),"")</f>
        <v/>
      </c>
      <c r="K751" t="str">
        <f t="shared" si="35"/>
        <v/>
      </c>
      <c r="L751" t="str">
        <f t="shared" si="36"/>
        <v/>
      </c>
      <c r="N751" s="83" t="str">
        <f>IFERROR(VLOOKUP("http://skinnonews.com"&amp;A751,'기사 리스트'!C:E,3,FALSE),"")</f>
        <v/>
      </c>
      <c r="S751" t="str">
        <f>IFERROR(IF(G751="O",(INDEX('기사 리스트'!B:B,MATCH("http://skinnonews.com"&amp;A751,'기사 리스트'!C:C,0))),""),"")</f>
        <v/>
      </c>
    </row>
    <row r="752" spans="1:19">
      <c r="A752" s="18" t="s">
        <v>1809</v>
      </c>
      <c r="B752" s="18">
        <v>2</v>
      </c>
      <c r="C752" s="18">
        <v>1</v>
      </c>
      <c r="D752" s="28">
        <v>15</v>
      </c>
      <c r="E752" s="18">
        <v>1</v>
      </c>
      <c r="F752" t="str">
        <f t="shared" si="34"/>
        <v/>
      </c>
      <c r="G752" t="str">
        <f>IF(F752="기사임",IFERROR(IF((VLOOKUP(CONCATENATE("http://skinnonews.com",A752),'기사 리스트'!C:E,3,FALSE))&gt;='7p(1)'!$F$17,"O",""),""),"")</f>
        <v/>
      </c>
      <c r="H752" t="str">
        <f>IFERROR(IF(VLOOKUP(CONCATENATE("http://skinnonews.com"&amp;A752),'기사 리스트'!C:D,2,FALSE)="yes","yes",""),"")</f>
        <v/>
      </c>
      <c r="I752" t="str">
        <f>IFERROR(IF(G752="O",B752/(EOMONTH('7p(1)'!$F$17,0)-(VLOOKUP(CONCATENATE("http://skinnonews.com",A752),'기사 리스트'!C:E,3,FALSE))+1),""),"")</f>
        <v/>
      </c>
      <c r="J752" t="str">
        <f>IFERROR(IF(G752="O",E752/(EOMONTH('7p(1)'!$F$17,0)-(VLOOKUP(CONCATENATE("http://skinnonews.com",A752),'기사 리스트'!C:E,3,FALSE))+1),""),"")</f>
        <v/>
      </c>
      <c r="K752" t="str">
        <f t="shared" si="35"/>
        <v/>
      </c>
      <c r="L752" t="str">
        <f t="shared" si="36"/>
        <v/>
      </c>
      <c r="N752" s="83" t="str">
        <f>IFERROR(VLOOKUP("http://skinnonews.com"&amp;A752,'기사 리스트'!C:E,3,FALSE),"")</f>
        <v/>
      </c>
      <c r="S752" t="str">
        <f>IFERROR(IF(G752="O",(INDEX('기사 리스트'!B:B,MATCH("http://skinnonews.com"&amp;A752,'기사 리스트'!C:C,0))),""),"")</f>
        <v/>
      </c>
    </row>
    <row r="753" spans="1:19">
      <c r="A753" s="18" t="s">
        <v>1810</v>
      </c>
      <c r="B753" s="18">
        <v>2</v>
      </c>
      <c r="C753" s="18">
        <v>1</v>
      </c>
      <c r="D753" s="28">
        <v>5</v>
      </c>
      <c r="E753" s="18">
        <v>1</v>
      </c>
      <c r="F753" t="str">
        <f t="shared" si="34"/>
        <v/>
      </c>
      <c r="G753" t="str">
        <f>IF(F753="기사임",IFERROR(IF((VLOOKUP(CONCATENATE("http://skinnonews.com",A753),'기사 리스트'!C:E,3,FALSE))&gt;='7p(1)'!$F$17,"O",""),""),"")</f>
        <v/>
      </c>
      <c r="H753" t="str">
        <f>IFERROR(IF(VLOOKUP(CONCATENATE("http://skinnonews.com"&amp;A753),'기사 리스트'!C:D,2,FALSE)="yes","yes",""),"")</f>
        <v/>
      </c>
      <c r="I753" t="str">
        <f>IFERROR(IF(G753="O",B753/(EOMONTH('7p(1)'!$F$17,0)-(VLOOKUP(CONCATENATE("http://skinnonews.com",A753),'기사 리스트'!C:E,3,FALSE))+1),""),"")</f>
        <v/>
      </c>
      <c r="J753" t="str">
        <f>IFERROR(IF(G753="O",E753/(EOMONTH('7p(1)'!$F$17,0)-(VLOOKUP(CONCATENATE("http://skinnonews.com",A753),'기사 리스트'!C:E,3,FALSE))+1),""),"")</f>
        <v/>
      </c>
      <c r="K753" t="str">
        <f t="shared" si="35"/>
        <v/>
      </c>
      <c r="L753" t="str">
        <f t="shared" si="36"/>
        <v/>
      </c>
      <c r="N753" s="83" t="str">
        <f>IFERROR(VLOOKUP("http://skinnonews.com"&amp;A753,'기사 리스트'!C:E,3,FALSE),"")</f>
        <v/>
      </c>
      <c r="S753" t="str">
        <f>IFERROR(IF(G753="O",(INDEX('기사 리스트'!B:B,MATCH("http://skinnonews.com"&amp;A753,'기사 리스트'!C:C,0))),""),"")</f>
        <v/>
      </c>
    </row>
    <row r="754" spans="1:19">
      <c r="A754" s="18" t="s">
        <v>1811</v>
      </c>
      <c r="B754" s="18">
        <v>2</v>
      </c>
      <c r="C754" s="18">
        <v>1</v>
      </c>
      <c r="D754" s="28">
        <v>95</v>
      </c>
      <c r="E754" s="18">
        <v>0</v>
      </c>
      <c r="F754" t="str">
        <f t="shared" si="34"/>
        <v/>
      </c>
      <c r="G754" t="str">
        <f>IF(F754="기사임",IFERROR(IF((VLOOKUP(CONCATENATE("http://skinnonews.com",A754),'기사 리스트'!C:E,3,FALSE))&gt;='7p(1)'!$F$17,"O",""),""),"")</f>
        <v/>
      </c>
      <c r="H754" t="str">
        <f>IFERROR(IF(VLOOKUP(CONCATENATE("http://skinnonews.com"&amp;A754),'기사 리스트'!C:D,2,FALSE)="yes","yes",""),"")</f>
        <v/>
      </c>
      <c r="I754" t="str">
        <f>IFERROR(IF(G754="O",B754/(EOMONTH('7p(1)'!$F$17,0)-(VLOOKUP(CONCATENATE("http://skinnonews.com",A754),'기사 리스트'!C:E,3,FALSE))+1),""),"")</f>
        <v/>
      </c>
      <c r="J754" t="str">
        <f>IFERROR(IF(G754="O",E754/(EOMONTH('7p(1)'!$F$17,0)-(VLOOKUP(CONCATENATE("http://skinnonews.com",A754),'기사 리스트'!C:E,3,FALSE))+1),""),"")</f>
        <v/>
      </c>
      <c r="K754" t="str">
        <f t="shared" si="35"/>
        <v/>
      </c>
      <c r="L754" t="str">
        <f t="shared" si="36"/>
        <v/>
      </c>
      <c r="N754" s="83" t="str">
        <f>IFERROR(VLOOKUP("http://skinnonews.com"&amp;A754,'기사 리스트'!C:E,3,FALSE),"")</f>
        <v/>
      </c>
      <c r="S754" t="str">
        <f>IFERROR(IF(G754="O",(INDEX('기사 리스트'!B:B,MATCH("http://skinnonews.com"&amp;A754,'기사 리스트'!C:C,0))),""),"")</f>
        <v/>
      </c>
    </row>
    <row r="755" spans="1:19">
      <c r="A755" s="18" t="s">
        <v>1812</v>
      </c>
      <c r="B755" s="18">
        <v>1</v>
      </c>
      <c r="C755" s="18">
        <v>1</v>
      </c>
      <c r="D755" s="28">
        <v>0</v>
      </c>
      <c r="E755" s="18">
        <v>0</v>
      </c>
      <c r="F755" t="str">
        <f t="shared" si="34"/>
        <v/>
      </c>
      <c r="G755" t="str">
        <f>IF(F755="기사임",IFERROR(IF((VLOOKUP(CONCATENATE("http://skinnonews.com",A755),'기사 리스트'!C:E,3,FALSE))&gt;='7p(1)'!$F$17,"O",""),""),"")</f>
        <v/>
      </c>
      <c r="H755" t="str">
        <f>IFERROR(IF(VLOOKUP(CONCATENATE("http://skinnonews.com"&amp;A755),'기사 리스트'!C:D,2,FALSE)="yes","yes",""),"")</f>
        <v/>
      </c>
      <c r="I755" t="str">
        <f>IFERROR(IF(G755="O",B755/(EOMONTH('7p(1)'!$F$17,0)-(VLOOKUP(CONCATENATE("http://skinnonews.com",A755),'기사 리스트'!C:E,3,FALSE))+1),""),"")</f>
        <v/>
      </c>
      <c r="J755" t="str">
        <f>IFERROR(IF(G755="O",E755/(EOMONTH('7p(1)'!$F$17,0)-(VLOOKUP(CONCATENATE("http://skinnonews.com",A755),'기사 리스트'!C:E,3,FALSE))+1),""),"")</f>
        <v/>
      </c>
      <c r="K755" t="str">
        <f t="shared" si="35"/>
        <v/>
      </c>
      <c r="L755" t="str">
        <f t="shared" si="36"/>
        <v/>
      </c>
      <c r="N755" s="83" t="str">
        <f>IFERROR(VLOOKUP("http://skinnonews.com"&amp;A755,'기사 리스트'!C:E,3,FALSE),"")</f>
        <v/>
      </c>
      <c r="S755" t="str">
        <f>IFERROR(IF(G755="O",(INDEX('기사 리스트'!B:B,MATCH("http://skinnonews.com"&amp;A755,'기사 리스트'!C:C,0))),""),"")</f>
        <v/>
      </c>
    </row>
    <row r="756" spans="1:19">
      <c r="A756" s="18" t="s">
        <v>1813</v>
      </c>
      <c r="B756" s="18">
        <v>1</v>
      </c>
      <c r="C756" s="18">
        <v>1</v>
      </c>
      <c r="D756" s="28">
        <v>365</v>
      </c>
      <c r="E756" s="18">
        <v>1</v>
      </c>
      <c r="F756" t="str">
        <f t="shared" si="34"/>
        <v/>
      </c>
      <c r="G756" t="str">
        <f>IF(F756="기사임",IFERROR(IF((VLOOKUP(CONCATENATE("http://skinnonews.com",A756),'기사 리스트'!C:E,3,FALSE))&gt;='7p(1)'!$F$17,"O",""),""),"")</f>
        <v/>
      </c>
      <c r="H756" t="str">
        <f>IFERROR(IF(VLOOKUP(CONCATENATE("http://skinnonews.com"&amp;A756),'기사 리스트'!C:D,2,FALSE)="yes","yes",""),"")</f>
        <v/>
      </c>
      <c r="I756" t="str">
        <f>IFERROR(IF(G756="O",B756/(EOMONTH('7p(1)'!$F$17,0)-(VLOOKUP(CONCATENATE("http://skinnonews.com",A756),'기사 리스트'!C:E,3,FALSE))+1),""),"")</f>
        <v/>
      </c>
      <c r="J756" t="str">
        <f>IFERROR(IF(G756="O",E756/(EOMONTH('7p(1)'!$F$17,0)-(VLOOKUP(CONCATENATE("http://skinnonews.com",A756),'기사 리스트'!C:E,3,FALSE))+1),""),"")</f>
        <v/>
      </c>
      <c r="K756" t="str">
        <f t="shared" si="35"/>
        <v/>
      </c>
      <c r="L756" t="str">
        <f t="shared" si="36"/>
        <v/>
      </c>
      <c r="N756" s="83" t="str">
        <f>IFERROR(VLOOKUP("http://skinnonews.com"&amp;A756,'기사 리스트'!C:E,3,FALSE),"")</f>
        <v/>
      </c>
      <c r="S756" t="str">
        <f>IFERROR(IF(G756="O",(INDEX('기사 리스트'!B:B,MATCH("http://skinnonews.com"&amp;A756,'기사 리스트'!C:C,0))),""),"")</f>
        <v/>
      </c>
    </row>
    <row r="757" spans="1:19">
      <c r="A757" s="18" t="s">
        <v>1814</v>
      </c>
      <c r="B757" s="18">
        <v>1</v>
      </c>
      <c r="C757" s="18">
        <v>1</v>
      </c>
      <c r="D757" s="28">
        <v>687</v>
      </c>
      <c r="E757" s="18">
        <v>0</v>
      </c>
      <c r="F757" t="str">
        <f t="shared" si="34"/>
        <v/>
      </c>
      <c r="G757" t="str">
        <f>IF(F757="기사임",IFERROR(IF((VLOOKUP(CONCATENATE("http://skinnonews.com",A757),'기사 리스트'!C:E,3,FALSE))&gt;='7p(1)'!$F$17,"O",""),""),"")</f>
        <v/>
      </c>
      <c r="H757" t="str">
        <f>IFERROR(IF(VLOOKUP(CONCATENATE("http://skinnonews.com"&amp;A757),'기사 리스트'!C:D,2,FALSE)="yes","yes",""),"")</f>
        <v/>
      </c>
      <c r="I757" t="str">
        <f>IFERROR(IF(G757="O",B757/(EOMONTH('7p(1)'!$F$17,0)-(VLOOKUP(CONCATENATE("http://skinnonews.com",A757),'기사 리스트'!C:E,3,FALSE))+1),""),"")</f>
        <v/>
      </c>
      <c r="J757" t="str">
        <f>IFERROR(IF(G757="O",E757/(EOMONTH('7p(1)'!$F$17,0)-(VLOOKUP(CONCATENATE("http://skinnonews.com",A757),'기사 리스트'!C:E,3,FALSE))+1),""),"")</f>
        <v/>
      </c>
      <c r="K757" t="str">
        <f t="shared" si="35"/>
        <v/>
      </c>
      <c r="L757" t="str">
        <f t="shared" si="36"/>
        <v/>
      </c>
      <c r="N757" s="83" t="str">
        <f>IFERROR(VLOOKUP("http://skinnonews.com"&amp;A757,'기사 리스트'!C:E,3,FALSE),"")</f>
        <v/>
      </c>
      <c r="S757" t="str">
        <f>IFERROR(IF(G757="O",(INDEX('기사 리스트'!B:B,MATCH("http://skinnonews.com"&amp;A757,'기사 리스트'!C:C,0))),""),"")</f>
        <v/>
      </c>
    </row>
    <row r="758" spans="1:19">
      <c r="A758" s="18" t="s">
        <v>1815</v>
      </c>
      <c r="B758" s="18">
        <v>1</v>
      </c>
      <c r="C758" s="18">
        <v>1</v>
      </c>
      <c r="D758" s="28">
        <v>85</v>
      </c>
      <c r="E758" s="18">
        <v>0</v>
      </c>
      <c r="F758" t="str">
        <f t="shared" si="34"/>
        <v/>
      </c>
      <c r="G758" t="str">
        <f>IF(F758="기사임",IFERROR(IF((VLOOKUP(CONCATENATE("http://skinnonews.com",A758),'기사 리스트'!C:E,3,FALSE))&gt;='7p(1)'!$F$17,"O",""),""),"")</f>
        <v/>
      </c>
      <c r="H758" t="str">
        <f>IFERROR(IF(VLOOKUP(CONCATENATE("http://skinnonews.com"&amp;A758),'기사 리스트'!C:D,2,FALSE)="yes","yes",""),"")</f>
        <v/>
      </c>
      <c r="I758" t="str">
        <f>IFERROR(IF(G758="O",B758/(EOMONTH('7p(1)'!$F$17,0)-(VLOOKUP(CONCATENATE("http://skinnonews.com",A758),'기사 리스트'!C:E,3,FALSE))+1),""),"")</f>
        <v/>
      </c>
      <c r="J758" t="str">
        <f>IFERROR(IF(G758="O",E758/(EOMONTH('7p(1)'!$F$17,0)-(VLOOKUP(CONCATENATE("http://skinnonews.com",A758),'기사 리스트'!C:E,3,FALSE))+1),""),"")</f>
        <v/>
      </c>
      <c r="K758" t="str">
        <f t="shared" si="35"/>
        <v/>
      </c>
      <c r="L758" t="str">
        <f t="shared" si="36"/>
        <v/>
      </c>
      <c r="N758" s="83" t="str">
        <f>IFERROR(VLOOKUP("http://skinnonews.com"&amp;A758,'기사 리스트'!C:E,3,FALSE),"")</f>
        <v/>
      </c>
      <c r="S758" t="str">
        <f>IFERROR(IF(G758="O",(INDEX('기사 리스트'!B:B,MATCH("http://skinnonews.com"&amp;A758,'기사 리스트'!C:C,0))),""),"")</f>
        <v/>
      </c>
    </row>
    <row r="759" spans="1:19">
      <c r="A759" s="18" t="s">
        <v>1816</v>
      </c>
      <c r="B759" s="18">
        <v>1</v>
      </c>
      <c r="C759" s="18">
        <v>1</v>
      </c>
      <c r="D759" s="28">
        <v>8</v>
      </c>
      <c r="E759" s="18">
        <v>0</v>
      </c>
      <c r="F759" t="str">
        <f t="shared" si="34"/>
        <v/>
      </c>
      <c r="G759" t="str">
        <f>IF(F759="기사임",IFERROR(IF((VLOOKUP(CONCATENATE("http://skinnonews.com",A759),'기사 리스트'!C:E,3,FALSE))&gt;='7p(1)'!$F$17,"O",""),""),"")</f>
        <v/>
      </c>
      <c r="H759" t="str">
        <f>IFERROR(IF(VLOOKUP(CONCATENATE("http://skinnonews.com"&amp;A759),'기사 리스트'!C:D,2,FALSE)="yes","yes",""),"")</f>
        <v/>
      </c>
      <c r="I759" t="str">
        <f>IFERROR(IF(G759="O",B759/(EOMONTH('7p(1)'!$F$17,0)-(VLOOKUP(CONCATENATE("http://skinnonews.com",A759),'기사 리스트'!C:E,3,FALSE))+1),""),"")</f>
        <v/>
      </c>
      <c r="J759" t="str">
        <f>IFERROR(IF(G759="O",E759/(EOMONTH('7p(1)'!$F$17,0)-(VLOOKUP(CONCATENATE("http://skinnonews.com",A759),'기사 리스트'!C:E,3,FALSE))+1),""),"")</f>
        <v/>
      </c>
      <c r="K759" t="str">
        <f t="shared" si="35"/>
        <v/>
      </c>
      <c r="L759" t="str">
        <f t="shared" si="36"/>
        <v/>
      </c>
      <c r="N759" s="83" t="str">
        <f>IFERROR(VLOOKUP("http://skinnonews.com"&amp;A759,'기사 리스트'!C:E,3,FALSE),"")</f>
        <v/>
      </c>
      <c r="S759" t="str">
        <f>IFERROR(IF(G759="O",(INDEX('기사 리스트'!B:B,MATCH("http://skinnonews.com"&amp;A759,'기사 리스트'!C:C,0))),""),"")</f>
        <v/>
      </c>
    </row>
    <row r="760" spans="1:19">
      <c r="A760" s="18" t="s">
        <v>1817</v>
      </c>
      <c r="B760" s="18">
        <v>1</v>
      </c>
      <c r="C760" s="18">
        <v>1</v>
      </c>
      <c r="D760" s="28">
        <v>55</v>
      </c>
      <c r="E760" s="18">
        <v>0</v>
      </c>
      <c r="F760" t="str">
        <f t="shared" si="34"/>
        <v/>
      </c>
      <c r="G760" t="str">
        <f>IF(F760="기사임",IFERROR(IF((VLOOKUP(CONCATENATE("http://skinnonews.com",A760),'기사 리스트'!C:E,3,FALSE))&gt;='7p(1)'!$F$17,"O",""),""),"")</f>
        <v/>
      </c>
      <c r="H760" t="str">
        <f>IFERROR(IF(VLOOKUP(CONCATENATE("http://skinnonews.com"&amp;A760),'기사 리스트'!C:D,2,FALSE)="yes","yes",""),"")</f>
        <v/>
      </c>
      <c r="I760" t="str">
        <f>IFERROR(IF(G760="O",B760/(EOMONTH('7p(1)'!$F$17,0)-(VLOOKUP(CONCATENATE("http://skinnonews.com",A760),'기사 리스트'!C:E,3,FALSE))+1),""),"")</f>
        <v/>
      </c>
      <c r="J760" t="str">
        <f>IFERROR(IF(G760="O",E760/(EOMONTH('7p(1)'!$F$17,0)-(VLOOKUP(CONCATENATE("http://skinnonews.com",A760),'기사 리스트'!C:E,3,FALSE))+1),""),"")</f>
        <v/>
      </c>
      <c r="K760" t="str">
        <f t="shared" si="35"/>
        <v/>
      </c>
      <c r="L760" t="str">
        <f t="shared" si="36"/>
        <v/>
      </c>
      <c r="N760" s="83" t="str">
        <f>IFERROR(VLOOKUP("http://skinnonews.com"&amp;A760,'기사 리스트'!C:E,3,FALSE),"")</f>
        <v/>
      </c>
      <c r="S760" t="str">
        <f>IFERROR(IF(G760="O",(INDEX('기사 리스트'!B:B,MATCH("http://skinnonews.com"&amp;A760,'기사 리스트'!C:C,0))),""),"")</f>
        <v/>
      </c>
    </row>
    <row r="761" spans="1:19">
      <c r="A761" s="18" t="s">
        <v>1818</v>
      </c>
      <c r="B761" s="18">
        <v>1</v>
      </c>
      <c r="C761" s="18">
        <v>1</v>
      </c>
      <c r="D761" s="28">
        <v>67</v>
      </c>
      <c r="E761" s="18">
        <v>0</v>
      </c>
      <c r="F761" t="str">
        <f t="shared" si="34"/>
        <v/>
      </c>
      <c r="G761" t="str">
        <f>IF(F761="기사임",IFERROR(IF((VLOOKUP(CONCATENATE("http://skinnonews.com",A761),'기사 리스트'!C:E,3,FALSE))&gt;='7p(1)'!$F$17,"O",""),""),"")</f>
        <v/>
      </c>
      <c r="H761" t="str">
        <f>IFERROR(IF(VLOOKUP(CONCATENATE("http://skinnonews.com"&amp;A761),'기사 리스트'!C:D,2,FALSE)="yes","yes",""),"")</f>
        <v/>
      </c>
      <c r="I761" t="str">
        <f>IFERROR(IF(G761="O",B761/(EOMONTH('7p(1)'!$F$17,0)-(VLOOKUP(CONCATENATE("http://skinnonews.com",A761),'기사 리스트'!C:E,3,FALSE))+1),""),"")</f>
        <v/>
      </c>
      <c r="J761" t="str">
        <f>IFERROR(IF(G761="O",E761/(EOMONTH('7p(1)'!$F$17,0)-(VLOOKUP(CONCATENATE("http://skinnonews.com",A761),'기사 리스트'!C:E,3,FALSE))+1),""),"")</f>
        <v/>
      </c>
      <c r="K761" t="str">
        <f t="shared" si="35"/>
        <v/>
      </c>
      <c r="L761" t="str">
        <f t="shared" si="36"/>
        <v/>
      </c>
      <c r="N761" s="83" t="str">
        <f>IFERROR(VLOOKUP("http://skinnonews.com"&amp;A761,'기사 리스트'!C:E,3,FALSE),"")</f>
        <v/>
      </c>
      <c r="S761" t="str">
        <f>IFERROR(IF(G761="O",(INDEX('기사 리스트'!B:B,MATCH("http://skinnonews.com"&amp;A761,'기사 리스트'!C:C,0))),""),"")</f>
        <v/>
      </c>
    </row>
    <row r="762" spans="1:19">
      <c r="A762" s="18" t="s">
        <v>1819</v>
      </c>
      <c r="B762" s="18">
        <v>1</v>
      </c>
      <c r="C762" s="18">
        <v>1</v>
      </c>
      <c r="D762" s="28">
        <v>195</v>
      </c>
      <c r="E762" s="18">
        <v>0</v>
      </c>
      <c r="F762" t="str">
        <f t="shared" si="34"/>
        <v/>
      </c>
      <c r="G762" t="str">
        <f>IF(F762="기사임",IFERROR(IF((VLOOKUP(CONCATENATE("http://skinnonews.com",A762),'기사 리스트'!C:E,3,FALSE))&gt;='7p(1)'!$F$17,"O",""),""),"")</f>
        <v/>
      </c>
      <c r="H762" t="str">
        <f>IFERROR(IF(VLOOKUP(CONCATENATE("http://skinnonews.com"&amp;A762),'기사 리스트'!C:D,2,FALSE)="yes","yes",""),"")</f>
        <v/>
      </c>
      <c r="I762" t="str">
        <f>IFERROR(IF(G762="O",B762/(EOMONTH('7p(1)'!$F$17,0)-(VLOOKUP(CONCATENATE("http://skinnonews.com",A762),'기사 리스트'!C:E,3,FALSE))+1),""),"")</f>
        <v/>
      </c>
      <c r="J762" t="str">
        <f>IFERROR(IF(G762="O",E762/(EOMONTH('7p(1)'!$F$17,0)-(VLOOKUP(CONCATENATE("http://skinnonews.com",A762),'기사 리스트'!C:E,3,FALSE))+1),""),"")</f>
        <v/>
      </c>
      <c r="K762" t="str">
        <f t="shared" si="35"/>
        <v/>
      </c>
      <c r="L762" t="str">
        <f t="shared" si="36"/>
        <v/>
      </c>
      <c r="N762" s="83" t="str">
        <f>IFERROR(VLOOKUP("http://skinnonews.com"&amp;A762,'기사 리스트'!C:E,3,FALSE),"")</f>
        <v/>
      </c>
      <c r="S762" t="str">
        <f>IFERROR(IF(G762="O",(INDEX('기사 리스트'!B:B,MATCH("http://skinnonews.com"&amp;A762,'기사 리스트'!C:C,0))),""),"")</f>
        <v/>
      </c>
    </row>
    <row r="763" spans="1:19">
      <c r="A763" s="18" t="s">
        <v>1820</v>
      </c>
      <c r="B763" s="18">
        <v>1</v>
      </c>
      <c r="C763" s="18">
        <v>1</v>
      </c>
      <c r="D763" s="28">
        <v>923</v>
      </c>
      <c r="E763" s="18">
        <v>0</v>
      </c>
      <c r="F763" t="str">
        <f t="shared" si="34"/>
        <v/>
      </c>
      <c r="G763" t="str">
        <f>IF(F763="기사임",IFERROR(IF((VLOOKUP(CONCATENATE("http://skinnonews.com",A763),'기사 리스트'!C:E,3,FALSE))&gt;='7p(1)'!$F$17,"O",""),""),"")</f>
        <v/>
      </c>
      <c r="H763" t="str">
        <f>IFERROR(IF(VLOOKUP(CONCATENATE("http://skinnonews.com"&amp;A763),'기사 리스트'!C:D,2,FALSE)="yes","yes",""),"")</f>
        <v/>
      </c>
      <c r="I763" t="str">
        <f>IFERROR(IF(G763="O",B763/(EOMONTH('7p(1)'!$F$17,0)-(VLOOKUP(CONCATENATE("http://skinnonews.com",A763),'기사 리스트'!C:E,3,FALSE))+1),""),"")</f>
        <v/>
      </c>
      <c r="J763" t="str">
        <f>IFERROR(IF(G763="O",E763/(EOMONTH('7p(1)'!$F$17,0)-(VLOOKUP(CONCATENATE("http://skinnonews.com",A763),'기사 리스트'!C:E,3,FALSE))+1),""),"")</f>
        <v/>
      </c>
      <c r="K763" t="str">
        <f t="shared" si="35"/>
        <v/>
      </c>
      <c r="L763" t="str">
        <f t="shared" si="36"/>
        <v/>
      </c>
      <c r="N763" s="83" t="str">
        <f>IFERROR(VLOOKUP("http://skinnonews.com"&amp;A763,'기사 리스트'!C:E,3,FALSE),"")</f>
        <v/>
      </c>
      <c r="S763" t="str">
        <f>IFERROR(IF(G763="O",(INDEX('기사 리스트'!B:B,MATCH("http://skinnonews.com"&amp;A763,'기사 리스트'!C:C,0))),""),"")</f>
        <v/>
      </c>
    </row>
    <row r="764" spans="1:19">
      <c r="A764" s="18" t="s">
        <v>1821</v>
      </c>
      <c r="B764" s="18">
        <v>1</v>
      </c>
      <c r="C764" s="18">
        <v>1</v>
      </c>
      <c r="D764" s="28">
        <v>51</v>
      </c>
      <c r="E764" s="18">
        <v>0</v>
      </c>
      <c r="F764" t="str">
        <f t="shared" si="34"/>
        <v/>
      </c>
      <c r="G764" t="str">
        <f>IF(F764="기사임",IFERROR(IF((VLOOKUP(CONCATENATE("http://skinnonews.com",A764),'기사 리스트'!C:E,3,FALSE))&gt;='7p(1)'!$F$17,"O",""),""),"")</f>
        <v/>
      </c>
      <c r="H764" t="str">
        <f>IFERROR(IF(VLOOKUP(CONCATENATE("http://skinnonews.com"&amp;A764),'기사 리스트'!C:D,2,FALSE)="yes","yes",""),"")</f>
        <v/>
      </c>
      <c r="I764" t="str">
        <f>IFERROR(IF(G764="O",B764/(EOMONTH('7p(1)'!$F$17,0)-(VLOOKUP(CONCATENATE("http://skinnonews.com",A764),'기사 리스트'!C:E,3,FALSE))+1),""),"")</f>
        <v/>
      </c>
      <c r="J764" t="str">
        <f>IFERROR(IF(G764="O",E764/(EOMONTH('7p(1)'!$F$17,0)-(VLOOKUP(CONCATENATE("http://skinnonews.com",A764),'기사 리스트'!C:E,3,FALSE))+1),""),"")</f>
        <v/>
      </c>
      <c r="K764" t="str">
        <f t="shared" si="35"/>
        <v/>
      </c>
      <c r="L764" t="str">
        <f t="shared" si="36"/>
        <v/>
      </c>
      <c r="N764" s="83" t="str">
        <f>IFERROR(VLOOKUP("http://skinnonews.com"&amp;A764,'기사 리스트'!C:E,3,FALSE),"")</f>
        <v/>
      </c>
      <c r="S764" t="str">
        <f>IFERROR(IF(G764="O",(INDEX('기사 리스트'!B:B,MATCH("http://skinnonews.com"&amp;A764,'기사 리스트'!C:C,0))),""),"")</f>
        <v/>
      </c>
    </row>
    <row r="765" spans="1:19">
      <c r="A765" s="18" t="s">
        <v>1822</v>
      </c>
      <c r="B765" s="18">
        <v>1</v>
      </c>
      <c r="C765" s="18">
        <v>1</v>
      </c>
      <c r="D765" s="28">
        <v>36</v>
      </c>
      <c r="E765" s="18">
        <v>0</v>
      </c>
      <c r="F765" t="str">
        <f t="shared" si="34"/>
        <v/>
      </c>
      <c r="G765" t="str">
        <f>IF(F765="기사임",IFERROR(IF((VLOOKUP(CONCATENATE("http://skinnonews.com",A765),'기사 리스트'!C:E,3,FALSE))&gt;='7p(1)'!$F$17,"O",""),""),"")</f>
        <v/>
      </c>
      <c r="H765" t="str">
        <f>IFERROR(IF(VLOOKUP(CONCATENATE("http://skinnonews.com"&amp;A765),'기사 리스트'!C:D,2,FALSE)="yes","yes",""),"")</f>
        <v/>
      </c>
      <c r="I765" t="str">
        <f>IFERROR(IF(G765="O",B765/(EOMONTH('7p(1)'!$F$17,0)-(VLOOKUP(CONCATENATE("http://skinnonews.com",A765),'기사 리스트'!C:E,3,FALSE))+1),""),"")</f>
        <v/>
      </c>
      <c r="J765" t="str">
        <f>IFERROR(IF(G765="O",E765/(EOMONTH('7p(1)'!$F$17,0)-(VLOOKUP(CONCATENATE("http://skinnonews.com",A765),'기사 리스트'!C:E,3,FALSE))+1),""),"")</f>
        <v/>
      </c>
      <c r="K765" t="str">
        <f t="shared" si="35"/>
        <v/>
      </c>
      <c r="L765" t="str">
        <f t="shared" si="36"/>
        <v/>
      </c>
      <c r="N765" s="83" t="str">
        <f>IFERROR(VLOOKUP("http://skinnonews.com"&amp;A765,'기사 리스트'!C:E,3,FALSE),"")</f>
        <v/>
      </c>
      <c r="S765" t="str">
        <f>IFERROR(IF(G765="O",(INDEX('기사 리스트'!B:B,MATCH("http://skinnonews.com"&amp;A765,'기사 리스트'!C:C,0))),""),"")</f>
        <v/>
      </c>
    </row>
    <row r="766" spans="1:19">
      <c r="A766" s="18" t="s">
        <v>1823</v>
      </c>
      <c r="B766" s="18">
        <v>1</v>
      </c>
      <c r="C766" s="18">
        <v>1</v>
      </c>
      <c r="D766" s="28">
        <v>0</v>
      </c>
      <c r="E766" s="18">
        <v>1</v>
      </c>
      <c r="F766" t="str">
        <f t="shared" si="34"/>
        <v/>
      </c>
      <c r="G766" t="str">
        <f>IF(F766="기사임",IFERROR(IF((VLOOKUP(CONCATENATE("http://skinnonews.com",A766),'기사 리스트'!C:E,3,FALSE))&gt;='7p(1)'!$F$17,"O",""),""),"")</f>
        <v/>
      </c>
      <c r="H766" t="str">
        <f>IFERROR(IF(VLOOKUP(CONCATENATE("http://skinnonews.com"&amp;A766),'기사 리스트'!C:D,2,FALSE)="yes","yes",""),"")</f>
        <v/>
      </c>
      <c r="I766" t="str">
        <f>IFERROR(IF(G766="O",B766/(EOMONTH('7p(1)'!$F$17,0)-(VLOOKUP(CONCATENATE("http://skinnonews.com",A766),'기사 리스트'!C:E,3,FALSE))+1),""),"")</f>
        <v/>
      </c>
      <c r="J766" t="str">
        <f>IFERROR(IF(G766="O",E766/(EOMONTH('7p(1)'!$F$17,0)-(VLOOKUP(CONCATENATE("http://skinnonews.com",A766),'기사 리스트'!C:E,3,FALSE))+1),""),"")</f>
        <v/>
      </c>
      <c r="K766" t="str">
        <f t="shared" si="35"/>
        <v/>
      </c>
      <c r="L766" t="str">
        <f t="shared" si="36"/>
        <v/>
      </c>
      <c r="N766" s="83" t="str">
        <f>IFERROR(VLOOKUP("http://skinnonews.com"&amp;A766,'기사 리스트'!C:E,3,FALSE),"")</f>
        <v/>
      </c>
      <c r="S766" t="str">
        <f>IFERROR(IF(G766="O",(INDEX('기사 리스트'!B:B,MATCH("http://skinnonews.com"&amp;A766,'기사 리스트'!C:C,0))),""),"")</f>
        <v/>
      </c>
    </row>
    <row r="767" spans="1:19">
      <c r="A767" s="18" t="s">
        <v>1824</v>
      </c>
      <c r="B767" s="18">
        <v>1</v>
      </c>
      <c r="C767" s="18">
        <v>1</v>
      </c>
      <c r="D767" s="28">
        <v>50</v>
      </c>
      <c r="E767" s="18">
        <v>0</v>
      </c>
      <c r="F767" t="str">
        <f t="shared" si="34"/>
        <v/>
      </c>
      <c r="G767" t="str">
        <f>IF(F767="기사임",IFERROR(IF((VLOOKUP(CONCATENATE("http://skinnonews.com",A767),'기사 리스트'!C:E,3,FALSE))&gt;='7p(1)'!$F$17,"O",""),""),"")</f>
        <v/>
      </c>
      <c r="H767" t="str">
        <f>IFERROR(IF(VLOOKUP(CONCATENATE("http://skinnonews.com"&amp;A767),'기사 리스트'!C:D,2,FALSE)="yes","yes",""),"")</f>
        <v/>
      </c>
      <c r="I767" t="str">
        <f>IFERROR(IF(G767="O",B767/(EOMONTH('7p(1)'!$F$17,0)-(VLOOKUP(CONCATENATE("http://skinnonews.com",A767),'기사 리스트'!C:E,3,FALSE))+1),""),"")</f>
        <v/>
      </c>
      <c r="J767" t="str">
        <f>IFERROR(IF(G767="O",E767/(EOMONTH('7p(1)'!$F$17,0)-(VLOOKUP(CONCATENATE("http://skinnonews.com",A767),'기사 리스트'!C:E,3,FALSE))+1),""),"")</f>
        <v/>
      </c>
      <c r="K767" t="str">
        <f t="shared" si="35"/>
        <v/>
      </c>
      <c r="L767" t="str">
        <f t="shared" si="36"/>
        <v/>
      </c>
      <c r="N767" s="83" t="str">
        <f>IFERROR(VLOOKUP("http://skinnonews.com"&amp;A767,'기사 리스트'!C:E,3,FALSE),"")</f>
        <v/>
      </c>
      <c r="S767" t="str">
        <f>IFERROR(IF(G767="O",(INDEX('기사 리스트'!B:B,MATCH("http://skinnonews.com"&amp;A767,'기사 리스트'!C:C,0))),""),"")</f>
        <v/>
      </c>
    </row>
    <row r="768" spans="1:19">
      <c r="A768" s="18" t="s">
        <v>1825</v>
      </c>
      <c r="B768" s="18">
        <v>1</v>
      </c>
      <c r="C768" s="18">
        <v>1</v>
      </c>
      <c r="D768" s="28">
        <v>199</v>
      </c>
      <c r="E768" s="18">
        <v>1</v>
      </c>
      <c r="F768" t="str">
        <f t="shared" si="34"/>
        <v/>
      </c>
      <c r="G768" t="str">
        <f>IF(F768="기사임",IFERROR(IF((VLOOKUP(CONCATENATE("http://skinnonews.com",A768),'기사 리스트'!C:E,3,FALSE))&gt;='7p(1)'!$F$17,"O",""),""),"")</f>
        <v/>
      </c>
      <c r="H768" t="str">
        <f>IFERROR(IF(VLOOKUP(CONCATENATE("http://skinnonews.com"&amp;A768),'기사 리스트'!C:D,2,FALSE)="yes","yes",""),"")</f>
        <v/>
      </c>
      <c r="I768" t="str">
        <f>IFERROR(IF(G768="O",B768/(EOMONTH('7p(1)'!$F$17,0)-(VLOOKUP(CONCATENATE("http://skinnonews.com",A768),'기사 리스트'!C:E,3,FALSE))+1),""),"")</f>
        <v/>
      </c>
      <c r="J768" t="str">
        <f>IFERROR(IF(G768="O",E768/(EOMONTH('7p(1)'!$F$17,0)-(VLOOKUP(CONCATENATE("http://skinnonews.com",A768),'기사 리스트'!C:E,3,FALSE))+1),""),"")</f>
        <v/>
      </c>
      <c r="K768" t="str">
        <f t="shared" si="35"/>
        <v/>
      </c>
      <c r="L768" t="str">
        <f t="shared" si="36"/>
        <v/>
      </c>
      <c r="N768" s="83" t="str">
        <f>IFERROR(VLOOKUP("http://skinnonews.com"&amp;A768,'기사 리스트'!C:E,3,FALSE),"")</f>
        <v/>
      </c>
      <c r="S768" t="str">
        <f>IFERROR(IF(G768="O",(INDEX('기사 리스트'!B:B,MATCH("http://skinnonews.com"&amp;A768,'기사 리스트'!C:C,0))),""),"")</f>
        <v/>
      </c>
    </row>
    <row r="769" spans="1:19">
      <c r="A769" s="18" t="s">
        <v>1826</v>
      </c>
      <c r="B769" s="18">
        <v>1</v>
      </c>
      <c r="C769" s="18">
        <v>1</v>
      </c>
      <c r="D769" s="28">
        <v>0</v>
      </c>
      <c r="E769" s="18">
        <v>0</v>
      </c>
      <c r="F769" t="str">
        <f t="shared" si="34"/>
        <v/>
      </c>
      <c r="G769" t="str">
        <f>IF(F769="기사임",IFERROR(IF((VLOOKUP(CONCATENATE("http://skinnonews.com",A769),'기사 리스트'!C:E,3,FALSE))&gt;='7p(1)'!$F$17,"O",""),""),"")</f>
        <v/>
      </c>
      <c r="H769" t="str">
        <f>IFERROR(IF(VLOOKUP(CONCATENATE("http://skinnonews.com"&amp;A769),'기사 리스트'!C:D,2,FALSE)="yes","yes",""),"")</f>
        <v/>
      </c>
      <c r="I769" t="str">
        <f>IFERROR(IF(G769="O",B769/(EOMONTH('7p(1)'!$F$17,0)-(VLOOKUP(CONCATENATE("http://skinnonews.com",A769),'기사 리스트'!C:E,3,FALSE))+1),""),"")</f>
        <v/>
      </c>
      <c r="J769" t="str">
        <f>IFERROR(IF(G769="O",E769/(EOMONTH('7p(1)'!$F$17,0)-(VLOOKUP(CONCATENATE("http://skinnonews.com",A769),'기사 리스트'!C:E,3,FALSE))+1),""),"")</f>
        <v/>
      </c>
      <c r="K769" t="str">
        <f t="shared" si="35"/>
        <v/>
      </c>
      <c r="L769" t="str">
        <f t="shared" si="36"/>
        <v/>
      </c>
      <c r="N769" s="83" t="str">
        <f>IFERROR(VLOOKUP("http://skinnonews.com"&amp;A769,'기사 리스트'!C:E,3,FALSE),"")</f>
        <v/>
      </c>
      <c r="S769" t="str">
        <f>IFERROR(IF(G769="O",(INDEX('기사 리스트'!B:B,MATCH("http://skinnonews.com"&amp;A769,'기사 리스트'!C:C,0))),""),"")</f>
        <v/>
      </c>
    </row>
    <row r="770" spans="1:19">
      <c r="A770" s="18" t="s">
        <v>1827</v>
      </c>
      <c r="B770" s="18">
        <v>1</v>
      </c>
      <c r="C770" s="18">
        <v>1</v>
      </c>
      <c r="D770" s="28">
        <v>0</v>
      </c>
      <c r="E770" s="18">
        <v>1</v>
      </c>
      <c r="F770" t="str">
        <f t="shared" ref="F770:F833" si="37">IF(AND(LEFT(A770,17)="/global/archives/",ISNUMBER(_xlfn.NUMBERVALUE(MID(A770,18,1))),ISERROR(FIND("ckattempt",A770)),ISERROR(FIND("preview",A770))),"기사임","")</f>
        <v/>
      </c>
      <c r="G770" t="str">
        <f>IF(F770="기사임",IFERROR(IF((VLOOKUP(CONCATENATE("http://skinnonews.com",A770),'기사 리스트'!C:E,3,FALSE))&gt;='7p(1)'!$F$17,"O",""),""),"")</f>
        <v/>
      </c>
      <c r="H770" t="str">
        <f>IFERROR(IF(VLOOKUP(CONCATENATE("http://skinnonews.com"&amp;A770),'기사 리스트'!C:D,2,FALSE)="yes","yes",""),"")</f>
        <v/>
      </c>
      <c r="I770" t="str">
        <f>IFERROR(IF(G770="O",B770/(EOMONTH('7p(1)'!$F$17,0)-(VLOOKUP(CONCATENATE("http://skinnonews.com",A770),'기사 리스트'!C:E,3,FALSE))+1),""),"")</f>
        <v/>
      </c>
      <c r="J770" t="str">
        <f>IFERROR(IF(G770="O",E770/(EOMONTH('7p(1)'!$F$17,0)-(VLOOKUP(CONCATENATE("http://skinnonews.com",A770),'기사 리스트'!C:E,3,FALSE))+1),""),"")</f>
        <v/>
      </c>
      <c r="K770" t="str">
        <f t="shared" si="35"/>
        <v/>
      </c>
      <c r="L770" t="str">
        <f t="shared" si="36"/>
        <v/>
      </c>
      <c r="N770" s="83" t="str">
        <f>IFERROR(VLOOKUP("http://skinnonews.com"&amp;A770,'기사 리스트'!C:E,3,FALSE),"")</f>
        <v/>
      </c>
      <c r="S770" t="str">
        <f>IFERROR(IF(G770="O",(INDEX('기사 리스트'!B:B,MATCH("http://skinnonews.com"&amp;A770,'기사 리스트'!C:C,0))),""),"")</f>
        <v/>
      </c>
    </row>
    <row r="771" spans="1:19">
      <c r="A771" s="18" t="s">
        <v>1828</v>
      </c>
      <c r="B771" s="18">
        <v>1</v>
      </c>
      <c r="C771" s="18">
        <v>1</v>
      </c>
      <c r="D771" s="28">
        <v>26</v>
      </c>
      <c r="E771" s="18">
        <v>1</v>
      </c>
      <c r="F771" t="str">
        <f t="shared" si="37"/>
        <v/>
      </c>
      <c r="G771" t="str">
        <f>IF(F771="기사임",IFERROR(IF((VLOOKUP(CONCATENATE("http://skinnonews.com",A771),'기사 리스트'!C:E,3,FALSE))&gt;='7p(1)'!$F$17,"O",""),""),"")</f>
        <v/>
      </c>
      <c r="H771" t="str">
        <f>IFERROR(IF(VLOOKUP(CONCATENATE("http://skinnonews.com"&amp;A771),'기사 리스트'!C:D,2,FALSE)="yes","yes",""),"")</f>
        <v/>
      </c>
      <c r="I771" t="str">
        <f>IFERROR(IF(G771="O",B771/(EOMONTH('7p(1)'!$F$17,0)-(VLOOKUP(CONCATENATE("http://skinnonews.com",A771),'기사 리스트'!C:E,3,FALSE))+1),""),"")</f>
        <v/>
      </c>
      <c r="J771" t="str">
        <f>IFERROR(IF(G771="O",E771/(EOMONTH('7p(1)'!$F$17,0)-(VLOOKUP(CONCATENATE("http://skinnonews.com",A771),'기사 리스트'!C:E,3,FALSE))+1),""),"")</f>
        <v/>
      </c>
      <c r="K771" t="str">
        <f t="shared" si="35"/>
        <v/>
      </c>
      <c r="L771" t="str">
        <f t="shared" si="36"/>
        <v/>
      </c>
      <c r="N771" s="83" t="str">
        <f>IFERROR(VLOOKUP("http://skinnonews.com"&amp;A771,'기사 리스트'!C:E,3,FALSE),"")</f>
        <v/>
      </c>
      <c r="S771" t="str">
        <f>IFERROR(IF(G771="O",(INDEX('기사 리스트'!B:B,MATCH("http://skinnonews.com"&amp;A771,'기사 리스트'!C:C,0))),""),"")</f>
        <v/>
      </c>
    </row>
    <row r="772" spans="1:19">
      <c r="A772" s="18" t="s">
        <v>1829</v>
      </c>
      <c r="B772" s="18">
        <v>1</v>
      </c>
      <c r="C772" s="18">
        <v>1</v>
      </c>
      <c r="D772" s="28">
        <v>46</v>
      </c>
      <c r="E772" s="18">
        <v>0</v>
      </c>
      <c r="F772" t="str">
        <f t="shared" si="37"/>
        <v/>
      </c>
      <c r="G772" t="str">
        <f>IF(F772="기사임",IFERROR(IF((VLOOKUP(CONCATENATE("http://skinnonews.com",A772),'기사 리스트'!C:E,3,FALSE))&gt;='7p(1)'!$F$17,"O",""),""),"")</f>
        <v/>
      </c>
      <c r="H772" t="str">
        <f>IFERROR(IF(VLOOKUP(CONCATENATE("http://skinnonews.com"&amp;A772),'기사 리스트'!C:D,2,FALSE)="yes","yes",""),"")</f>
        <v/>
      </c>
      <c r="I772" t="str">
        <f>IFERROR(IF(G772="O",B772/(EOMONTH('7p(1)'!$F$17,0)-(VLOOKUP(CONCATENATE("http://skinnonews.com",A772),'기사 리스트'!C:E,3,FALSE))+1),""),"")</f>
        <v/>
      </c>
      <c r="J772" t="str">
        <f>IFERROR(IF(G772="O",E772/(EOMONTH('7p(1)'!$F$17,0)-(VLOOKUP(CONCATENATE("http://skinnonews.com",A772),'기사 리스트'!C:E,3,FALSE))+1),""),"")</f>
        <v/>
      </c>
      <c r="K772" t="str">
        <f t="shared" si="35"/>
        <v/>
      </c>
      <c r="L772" t="str">
        <f t="shared" si="36"/>
        <v/>
      </c>
      <c r="N772" s="83" t="str">
        <f>IFERROR(VLOOKUP("http://skinnonews.com"&amp;A772,'기사 리스트'!C:E,3,FALSE),"")</f>
        <v/>
      </c>
      <c r="S772" t="str">
        <f>IFERROR(IF(G772="O",(INDEX('기사 리스트'!B:B,MATCH("http://skinnonews.com"&amp;A772,'기사 리스트'!C:C,0))),""),"")</f>
        <v/>
      </c>
    </row>
    <row r="773" spans="1:19">
      <c r="A773" s="18" t="s">
        <v>1830</v>
      </c>
      <c r="B773" s="18">
        <v>1</v>
      </c>
      <c r="C773" s="18">
        <v>1</v>
      </c>
      <c r="D773" s="28">
        <v>305</v>
      </c>
      <c r="E773" s="18">
        <v>0</v>
      </c>
      <c r="F773" t="str">
        <f t="shared" si="37"/>
        <v/>
      </c>
      <c r="G773" t="str">
        <f>IF(F773="기사임",IFERROR(IF((VLOOKUP(CONCATENATE("http://skinnonews.com",A773),'기사 리스트'!C:E,3,FALSE))&gt;='7p(1)'!$F$17,"O",""),""),"")</f>
        <v/>
      </c>
      <c r="H773" t="str">
        <f>IFERROR(IF(VLOOKUP(CONCATENATE("http://skinnonews.com"&amp;A773),'기사 리스트'!C:D,2,FALSE)="yes","yes",""),"")</f>
        <v/>
      </c>
      <c r="I773" t="str">
        <f>IFERROR(IF(G773="O",B773/(EOMONTH('7p(1)'!$F$17,0)-(VLOOKUP(CONCATENATE("http://skinnonews.com",A773),'기사 리스트'!C:E,3,FALSE))+1),""),"")</f>
        <v/>
      </c>
      <c r="J773" t="str">
        <f>IFERROR(IF(G773="O",E773/(EOMONTH('7p(1)'!$F$17,0)-(VLOOKUP(CONCATENATE("http://skinnonews.com",A773),'기사 리스트'!C:E,3,FALSE))+1),""),"")</f>
        <v/>
      </c>
      <c r="K773" t="str">
        <f t="shared" si="35"/>
        <v/>
      </c>
      <c r="L773" t="str">
        <f t="shared" si="36"/>
        <v/>
      </c>
      <c r="N773" s="83" t="str">
        <f>IFERROR(VLOOKUP("http://skinnonews.com"&amp;A773,'기사 리스트'!C:E,3,FALSE),"")</f>
        <v/>
      </c>
      <c r="S773" t="str">
        <f>IFERROR(IF(G773="O",(INDEX('기사 리스트'!B:B,MATCH("http://skinnonews.com"&amp;A773,'기사 리스트'!C:C,0))),""),"")</f>
        <v/>
      </c>
    </row>
    <row r="774" spans="1:19">
      <c r="A774" s="18" t="s">
        <v>1831</v>
      </c>
      <c r="B774" s="18">
        <v>1</v>
      </c>
      <c r="C774" s="18">
        <v>1</v>
      </c>
      <c r="D774" s="28">
        <v>11</v>
      </c>
      <c r="E774" s="18">
        <v>0</v>
      </c>
      <c r="F774" t="str">
        <f t="shared" si="37"/>
        <v/>
      </c>
      <c r="G774" t="str">
        <f>IF(F774="기사임",IFERROR(IF((VLOOKUP(CONCATENATE("http://skinnonews.com",A774),'기사 리스트'!C:E,3,FALSE))&gt;='7p(1)'!$F$17,"O",""),""),"")</f>
        <v/>
      </c>
      <c r="H774" t="str">
        <f>IFERROR(IF(VLOOKUP(CONCATENATE("http://skinnonews.com"&amp;A774),'기사 리스트'!C:D,2,FALSE)="yes","yes",""),"")</f>
        <v/>
      </c>
      <c r="I774" t="str">
        <f>IFERROR(IF(G774="O",B774/(EOMONTH('7p(1)'!$F$17,0)-(VLOOKUP(CONCATENATE("http://skinnonews.com",A774),'기사 리스트'!C:E,3,FALSE))+1),""),"")</f>
        <v/>
      </c>
      <c r="J774" t="str">
        <f>IFERROR(IF(G774="O",E774/(EOMONTH('7p(1)'!$F$17,0)-(VLOOKUP(CONCATENATE("http://skinnonews.com",A774),'기사 리스트'!C:E,3,FALSE))+1),""),"")</f>
        <v/>
      </c>
      <c r="K774" t="str">
        <f t="shared" ref="K774:K837" si="38">IFERROR(_xlfn.RANK.EQ(I774,I:I,0),"")</f>
        <v/>
      </c>
      <c r="L774" t="str">
        <f t="shared" ref="L774:L837" si="39">IFERROR(_xlfn.RANK.EQ(J774,J:J,0),"")</f>
        <v/>
      </c>
      <c r="N774" s="83" t="str">
        <f>IFERROR(VLOOKUP("http://skinnonews.com"&amp;A774,'기사 리스트'!C:E,3,FALSE),"")</f>
        <v/>
      </c>
      <c r="S774" t="str">
        <f>IFERROR(IF(G774="O",(INDEX('기사 리스트'!B:B,MATCH("http://skinnonews.com"&amp;A774,'기사 리스트'!C:C,0))),""),"")</f>
        <v/>
      </c>
    </row>
    <row r="775" spans="1:19">
      <c r="A775" s="18" t="s">
        <v>1832</v>
      </c>
      <c r="B775" s="18">
        <v>1</v>
      </c>
      <c r="C775" s="18">
        <v>1</v>
      </c>
      <c r="D775" s="28">
        <v>197</v>
      </c>
      <c r="E775" s="18">
        <v>0</v>
      </c>
      <c r="F775" t="str">
        <f t="shared" si="37"/>
        <v/>
      </c>
      <c r="G775" t="str">
        <f>IF(F775="기사임",IFERROR(IF((VLOOKUP(CONCATENATE("http://skinnonews.com",A775),'기사 리스트'!C:E,3,FALSE))&gt;='7p(1)'!$F$17,"O",""),""),"")</f>
        <v/>
      </c>
      <c r="H775" t="str">
        <f>IFERROR(IF(VLOOKUP(CONCATENATE("http://skinnonews.com"&amp;A775),'기사 리스트'!C:D,2,FALSE)="yes","yes",""),"")</f>
        <v/>
      </c>
      <c r="I775" t="str">
        <f>IFERROR(IF(G775="O",B775/(EOMONTH('7p(1)'!$F$17,0)-(VLOOKUP(CONCATENATE("http://skinnonews.com",A775),'기사 리스트'!C:E,3,FALSE))+1),""),"")</f>
        <v/>
      </c>
      <c r="J775" t="str">
        <f>IFERROR(IF(G775="O",E775/(EOMONTH('7p(1)'!$F$17,0)-(VLOOKUP(CONCATENATE("http://skinnonews.com",A775),'기사 리스트'!C:E,3,FALSE))+1),""),"")</f>
        <v/>
      </c>
      <c r="K775" t="str">
        <f t="shared" si="38"/>
        <v/>
      </c>
      <c r="L775" t="str">
        <f t="shared" si="39"/>
        <v/>
      </c>
      <c r="N775" s="83" t="str">
        <f>IFERROR(VLOOKUP("http://skinnonews.com"&amp;A775,'기사 리스트'!C:E,3,FALSE),"")</f>
        <v/>
      </c>
      <c r="S775" t="str">
        <f>IFERROR(IF(G775="O",(INDEX('기사 리스트'!B:B,MATCH("http://skinnonews.com"&amp;A775,'기사 리스트'!C:C,0))),""),"")</f>
        <v/>
      </c>
    </row>
    <row r="776" spans="1:19">
      <c r="A776" s="18" t="s">
        <v>1833</v>
      </c>
      <c r="B776" s="18">
        <v>1</v>
      </c>
      <c r="C776" s="18">
        <v>1</v>
      </c>
      <c r="D776" s="28">
        <v>168</v>
      </c>
      <c r="E776" s="18">
        <v>0</v>
      </c>
      <c r="F776" t="str">
        <f t="shared" si="37"/>
        <v/>
      </c>
      <c r="G776" t="str">
        <f>IF(F776="기사임",IFERROR(IF((VLOOKUP(CONCATENATE("http://skinnonews.com",A776),'기사 리스트'!C:E,3,FALSE))&gt;='7p(1)'!$F$17,"O",""),""),"")</f>
        <v/>
      </c>
      <c r="H776" t="str">
        <f>IFERROR(IF(VLOOKUP(CONCATENATE("http://skinnonews.com"&amp;A776),'기사 리스트'!C:D,2,FALSE)="yes","yes",""),"")</f>
        <v/>
      </c>
      <c r="I776" t="str">
        <f>IFERROR(IF(G776="O",B776/(EOMONTH('7p(1)'!$F$17,0)-(VLOOKUP(CONCATENATE("http://skinnonews.com",A776),'기사 리스트'!C:E,3,FALSE))+1),""),"")</f>
        <v/>
      </c>
      <c r="J776" t="str">
        <f>IFERROR(IF(G776="O",E776/(EOMONTH('7p(1)'!$F$17,0)-(VLOOKUP(CONCATENATE("http://skinnonews.com",A776),'기사 리스트'!C:E,3,FALSE))+1),""),"")</f>
        <v/>
      </c>
      <c r="K776" t="str">
        <f t="shared" si="38"/>
        <v/>
      </c>
      <c r="L776" t="str">
        <f t="shared" si="39"/>
        <v/>
      </c>
      <c r="N776" s="83" t="str">
        <f>IFERROR(VLOOKUP("http://skinnonews.com"&amp;A776,'기사 리스트'!C:E,3,FALSE),"")</f>
        <v/>
      </c>
      <c r="S776" t="str">
        <f>IFERROR(IF(G776="O",(INDEX('기사 리스트'!B:B,MATCH("http://skinnonews.com"&amp;A776,'기사 리스트'!C:C,0))),""),"")</f>
        <v/>
      </c>
    </row>
    <row r="777" spans="1:19">
      <c r="A777" s="18" t="s">
        <v>1834</v>
      </c>
      <c r="B777" s="18">
        <v>1</v>
      </c>
      <c r="C777" s="18">
        <v>1</v>
      </c>
      <c r="D777" s="28">
        <v>7</v>
      </c>
      <c r="E777" s="18">
        <v>0</v>
      </c>
      <c r="F777" t="str">
        <f t="shared" si="37"/>
        <v/>
      </c>
      <c r="G777" t="str">
        <f>IF(F777="기사임",IFERROR(IF((VLOOKUP(CONCATENATE("http://skinnonews.com",A777),'기사 리스트'!C:E,3,FALSE))&gt;='7p(1)'!$F$17,"O",""),""),"")</f>
        <v/>
      </c>
      <c r="H777" t="str">
        <f>IFERROR(IF(VLOOKUP(CONCATENATE("http://skinnonews.com"&amp;A777),'기사 리스트'!C:D,2,FALSE)="yes","yes",""),"")</f>
        <v/>
      </c>
      <c r="I777" t="str">
        <f>IFERROR(IF(G777="O",B777/(EOMONTH('7p(1)'!$F$17,0)-(VLOOKUP(CONCATENATE("http://skinnonews.com",A777),'기사 리스트'!C:E,3,FALSE))+1),""),"")</f>
        <v/>
      </c>
      <c r="J777" t="str">
        <f>IFERROR(IF(G777="O",E777/(EOMONTH('7p(1)'!$F$17,0)-(VLOOKUP(CONCATENATE("http://skinnonews.com",A777),'기사 리스트'!C:E,3,FALSE))+1),""),"")</f>
        <v/>
      </c>
      <c r="K777" t="str">
        <f t="shared" si="38"/>
        <v/>
      </c>
      <c r="L777" t="str">
        <f t="shared" si="39"/>
        <v/>
      </c>
      <c r="N777" s="83" t="str">
        <f>IFERROR(VLOOKUP("http://skinnonews.com"&amp;A777,'기사 리스트'!C:E,3,FALSE),"")</f>
        <v/>
      </c>
      <c r="S777" t="str">
        <f>IFERROR(IF(G777="O",(INDEX('기사 리스트'!B:B,MATCH("http://skinnonews.com"&amp;A777,'기사 리스트'!C:C,0))),""),"")</f>
        <v/>
      </c>
    </row>
    <row r="778" spans="1:19">
      <c r="A778" s="18" t="s">
        <v>1835</v>
      </c>
      <c r="B778" s="18">
        <v>1</v>
      </c>
      <c r="C778" s="18">
        <v>1</v>
      </c>
      <c r="D778" s="28">
        <v>5</v>
      </c>
      <c r="E778" s="18">
        <v>0</v>
      </c>
      <c r="F778" t="str">
        <f t="shared" si="37"/>
        <v/>
      </c>
      <c r="G778" t="str">
        <f>IF(F778="기사임",IFERROR(IF((VLOOKUP(CONCATENATE("http://skinnonews.com",A778),'기사 리스트'!C:E,3,FALSE))&gt;='7p(1)'!$F$17,"O",""),""),"")</f>
        <v/>
      </c>
      <c r="H778" t="str">
        <f>IFERROR(IF(VLOOKUP(CONCATENATE("http://skinnonews.com"&amp;A778),'기사 리스트'!C:D,2,FALSE)="yes","yes",""),"")</f>
        <v/>
      </c>
      <c r="I778" t="str">
        <f>IFERROR(IF(G778="O",B778/(EOMONTH('7p(1)'!$F$17,0)-(VLOOKUP(CONCATENATE("http://skinnonews.com",A778),'기사 리스트'!C:E,3,FALSE))+1),""),"")</f>
        <v/>
      </c>
      <c r="J778" t="str">
        <f>IFERROR(IF(G778="O",E778/(EOMONTH('7p(1)'!$F$17,0)-(VLOOKUP(CONCATENATE("http://skinnonews.com",A778),'기사 리스트'!C:E,3,FALSE))+1),""),"")</f>
        <v/>
      </c>
      <c r="K778" t="str">
        <f t="shared" si="38"/>
        <v/>
      </c>
      <c r="L778" t="str">
        <f t="shared" si="39"/>
        <v/>
      </c>
      <c r="N778" s="83" t="str">
        <f>IFERROR(VLOOKUP("http://skinnonews.com"&amp;A778,'기사 리스트'!C:E,3,FALSE),"")</f>
        <v/>
      </c>
      <c r="S778" t="str">
        <f>IFERROR(IF(G778="O",(INDEX('기사 리스트'!B:B,MATCH("http://skinnonews.com"&amp;A778,'기사 리스트'!C:C,0))),""),"")</f>
        <v/>
      </c>
    </row>
    <row r="779" spans="1:19">
      <c r="A779" s="18" t="s">
        <v>1836</v>
      </c>
      <c r="B779" s="18">
        <v>1</v>
      </c>
      <c r="C779" s="18">
        <v>1</v>
      </c>
      <c r="D779" s="28">
        <v>1479</v>
      </c>
      <c r="E779" s="18">
        <v>0</v>
      </c>
      <c r="F779" t="str">
        <f t="shared" si="37"/>
        <v/>
      </c>
      <c r="G779" t="str">
        <f>IF(F779="기사임",IFERROR(IF((VLOOKUP(CONCATENATE("http://skinnonews.com",A779),'기사 리스트'!C:E,3,FALSE))&gt;='7p(1)'!$F$17,"O",""),""),"")</f>
        <v/>
      </c>
      <c r="H779" t="str">
        <f>IFERROR(IF(VLOOKUP(CONCATENATE("http://skinnonews.com"&amp;A779),'기사 리스트'!C:D,2,FALSE)="yes","yes",""),"")</f>
        <v/>
      </c>
      <c r="I779" t="str">
        <f>IFERROR(IF(G779="O",B779/(EOMONTH('7p(1)'!$F$17,0)-(VLOOKUP(CONCATENATE("http://skinnonews.com",A779),'기사 리스트'!C:E,3,FALSE))+1),""),"")</f>
        <v/>
      </c>
      <c r="J779" t="str">
        <f>IFERROR(IF(G779="O",E779/(EOMONTH('7p(1)'!$F$17,0)-(VLOOKUP(CONCATENATE("http://skinnonews.com",A779),'기사 리스트'!C:E,3,FALSE))+1),""),"")</f>
        <v/>
      </c>
      <c r="K779" t="str">
        <f t="shared" si="38"/>
        <v/>
      </c>
      <c r="L779" t="str">
        <f t="shared" si="39"/>
        <v/>
      </c>
      <c r="N779" s="83" t="str">
        <f>IFERROR(VLOOKUP("http://skinnonews.com"&amp;A779,'기사 리스트'!C:E,3,FALSE),"")</f>
        <v/>
      </c>
      <c r="S779" t="str">
        <f>IFERROR(IF(G779="O",(INDEX('기사 리스트'!B:B,MATCH("http://skinnonews.com"&amp;A779,'기사 리스트'!C:C,0))),""),"")</f>
        <v/>
      </c>
    </row>
    <row r="780" spans="1:19">
      <c r="A780" s="18" t="s">
        <v>1837</v>
      </c>
      <c r="B780" s="18">
        <v>1</v>
      </c>
      <c r="C780" s="18">
        <v>1</v>
      </c>
      <c r="D780" s="28">
        <v>32</v>
      </c>
      <c r="E780" s="18">
        <v>0</v>
      </c>
      <c r="F780" t="str">
        <f t="shared" si="37"/>
        <v/>
      </c>
      <c r="G780" t="str">
        <f>IF(F780="기사임",IFERROR(IF((VLOOKUP(CONCATENATE("http://skinnonews.com",A780),'기사 리스트'!C:E,3,FALSE))&gt;='7p(1)'!$F$17,"O",""),""),"")</f>
        <v/>
      </c>
      <c r="H780" t="str">
        <f>IFERROR(IF(VLOOKUP(CONCATENATE("http://skinnonews.com"&amp;A780),'기사 리스트'!C:D,2,FALSE)="yes","yes",""),"")</f>
        <v/>
      </c>
      <c r="I780" t="str">
        <f>IFERROR(IF(G780="O",B780/(EOMONTH('7p(1)'!$F$17,0)-(VLOOKUP(CONCATENATE("http://skinnonews.com",A780),'기사 리스트'!C:E,3,FALSE))+1),""),"")</f>
        <v/>
      </c>
      <c r="J780" t="str">
        <f>IFERROR(IF(G780="O",E780/(EOMONTH('7p(1)'!$F$17,0)-(VLOOKUP(CONCATENATE("http://skinnonews.com",A780),'기사 리스트'!C:E,3,FALSE))+1),""),"")</f>
        <v/>
      </c>
      <c r="K780" t="str">
        <f t="shared" si="38"/>
        <v/>
      </c>
      <c r="L780" t="str">
        <f t="shared" si="39"/>
        <v/>
      </c>
      <c r="N780" s="83" t="str">
        <f>IFERROR(VLOOKUP("http://skinnonews.com"&amp;A780,'기사 리스트'!C:E,3,FALSE),"")</f>
        <v/>
      </c>
      <c r="S780" t="str">
        <f>IFERROR(IF(G780="O",(INDEX('기사 리스트'!B:B,MATCH("http://skinnonews.com"&amp;A780,'기사 리스트'!C:C,0))),""),"")</f>
        <v/>
      </c>
    </row>
    <row r="781" spans="1:19">
      <c r="A781" s="18" t="s">
        <v>1838</v>
      </c>
      <c r="B781" s="18">
        <v>1</v>
      </c>
      <c r="C781" s="18">
        <v>1</v>
      </c>
      <c r="D781" s="28">
        <v>9</v>
      </c>
      <c r="E781" s="18">
        <v>0</v>
      </c>
      <c r="F781" t="str">
        <f t="shared" si="37"/>
        <v/>
      </c>
      <c r="G781" t="str">
        <f>IF(F781="기사임",IFERROR(IF((VLOOKUP(CONCATENATE("http://skinnonews.com",A781),'기사 리스트'!C:E,3,FALSE))&gt;='7p(1)'!$F$17,"O",""),""),"")</f>
        <v/>
      </c>
      <c r="H781" t="str">
        <f>IFERROR(IF(VLOOKUP(CONCATENATE("http://skinnonews.com"&amp;A781),'기사 리스트'!C:D,2,FALSE)="yes","yes",""),"")</f>
        <v/>
      </c>
      <c r="I781" t="str">
        <f>IFERROR(IF(G781="O",B781/(EOMONTH('7p(1)'!$F$17,0)-(VLOOKUP(CONCATENATE("http://skinnonews.com",A781),'기사 리스트'!C:E,3,FALSE))+1),""),"")</f>
        <v/>
      </c>
      <c r="J781" t="str">
        <f>IFERROR(IF(G781="O",E781/(EOMONTH('7p(1)'!$F$17,0)-(VLOOKUP(CONCATENATE("http://skinnonews.com",A781),'기사 리스트'!C:E,3,FALSE))+1),""),"")</f>
        <v/>
      </c>
      <c r="K781" t="str">
        <f t="shared" si="38"/>
        <v/>
      </c>
      <c r="L781" t="str">
        <f t="shared" si="39"/>
        <v/>
      </c>
      <c r="N781" s="83" t="str">
        <f>IFERROR(VLOOKUP("http://skinnonews.com"&amp;A781,'기사 리스트'!C:E,3,FALSE),"")</f>
        <v/>
      </c>
      <c r="S781" t="str">
        <f>IFERROR(IF(G781="O",(INDEX('기사 리스트'!B:B,MATCH("http://skinnonews.com"&amp;A781,'기사 리스트'!C:C,0))),""),"")</f>
        <v/>
      </c>
    </row>
    <row r="782" spans="1:19">
      <c r="A782" s="18" t="s">
        <v>1839</v>
      </c>
      <c r="B782" s="18">
        <v>1</v>
      </c>
      <c r="C782" s="18">
        <v>1</v>
      </c>
      <c r="D782" s="28">
        <v>17</v>
      </c>
      <c r="E782" s="18">
        <v>0</v>
      </c>
      <c r="F782" t="str">
        <f t="shared" si="37"/>
        <v/>
      </c>
      <c r="G782" t="str">
        <f>IF(F782="기사임",IFERROR(IF((VLOOKUP(CONCATENATE("http://skinnonews.com",A782),'기사 리스트'!C:E,3,FALSE))&gt;='7p(1)'!$F$17,"O",""),""),"")</f>
        <v/>
      </c>
      <c r="H782" t="str">
        <f>IFERROR(IF(VLOOKUP(CONCATENATE("http://skinnonews.com"&amp;A782),'기사 리스트'!C:D,2,FALSE)="yes","yes",""),"")</f>
        <v/>
      </c>
      <c r="I782" t="str">
        <f>IFERROR(IF(G782="O",B782/(EOMONTH('7p(1)'!$F$17,0)-(VLOOKUP(CONCATENATE("http://skinnonews.com",A782),'기사 리스트'!C:E,3,FALSE))+1),""),"")</f>
        <v/>
      </c>
      <c r="J782" t="str">
        <f>IFERROR(IF(G782="O",E782/(EOMONTH('7p(1)'!$F$17,0)-(VLOOKUP(CONCATENATE("http://skinnonews.com",A782),'기사 리스트'!C:E,3,FALSE))+1),""),"")</f>
        <v/>
      </c>
      <c r="K782" t="str">
        <f t="shared" si="38"/>
        <v/>
      </c>
      <c r="L782" t="str">
        <f t="shared" si="39"/>
        <v/>
      </c>
      <c r="N782" s="83" t="str">
        <f>IFERROR(VLOOKUP("http://skinnonews.com"&amp;A782,'기사 리스트'!C:E,3,FALSE),"")</f>
        <v/>
      </c>
      <c r="S782" t="str">
        <f>IFERROR(IF(G782="O",(INDEX('기사 리스트'!B:B,MATCH("http://skinnonews.com"&amp;A782,'기사 리스트'!C:C,0))),""),"")</f>
        <v/>
      </c>
    </row>
    <row r="783" spans="1:19">
      <c r="A783" s="18" t="s">
        <v>1840</v>
      </c>
      <c r="B783" s="18">
        <v>1</v>
      </c>
      <c r="C783" s="18">
        <v>1</v>
      </c>
      <c r="D783" s="28">
        <v>0</v>
      </c>
      <c r="E783" s="18">
        <v>0</v>
      </c>
      <c r="F783" t="str">
        <f t="shared" si="37"/>
        <v/>
      </c>
      <c r="G783" t="str">
        <f>IF(F783="기사임",IFERROR(IF((VLOOKUP(CONCATENATE("http://skinnonews.com",A783),'기사 리스트'!C:E,3,FALSE))&gt;='7p(1)'!$F$17,"O",""),""),"")</f>
        <v/>
      </c>
      <c r="H783" t="str">
        <f>IFERROR(IF(VLOOKUP(CONCATENATE("http://skinnonews.com"&amp;A783),'기사 리스트'!C:D,2,FALSE)="yes","yes",""),"")</f>
        <v/>
      </c>
      <c r="I783" t="str">
        <f>IFERROR(IF(G783="O",B783/(EOMONTH('7p(1)'!$F$17,0)-(VLOOKUP(CONCATENATE("http://skinnonews.com",A783),'기사 리스트'!C:E,3,FALSE))+1),""),"")</f>
        <v/>
      </c>
      <c r="J783" t="str">
        <f>IFERROR(IF(G783="O",E783/(EOMONTH('7p(1)'!$F$17,0)-(VLOOKUP(CONCATENATE("http://skinnonews.com",A783),'기사 리스트'!C:E,3,FALSE))+1),""),"")</f>
        <v/>
      </c>
      <c r="K783" t="str">
        <f t="shared" si="38"/>
        <v/>
      </c>
      <c r="L783" t="str">
        <f t="shared" si="39"/>
        <v/>
      </c>
      <c r="N783" s="83" t="str">
        <f>IFERROR(VLOOKUP("http://skinnonews.com"&amp;A783,'기사 리스트'!C:E,3,FALSE),"")</f>
        <v/>
      </c>
      <c r="S783" t="str">
        <f>IFERROR(IF(G783="O",(INDEX('기사 리스트'!B:B,MATCH("http://skinnonews.com"&amp;A783,'기사 리스트'!C:C,0))),""),"")</f>
        <v/>
      </c>
    </row>
    <row r="784" spans="1:19">
      <c r="A784" s="18" t="s">
        <v>1841</v>
      </c>
      <c r="B784" s="18">
        <v>1</v>
      </c>
      <c r="C784" s="18">
        <v>1</v>
      </c>
      <c r="D784" s="28">
        <v>11</v>
      </c>
      <c r="E784" s="18">
        <v>0</v>
      </c>
      <c r="F784" t="str">
        <f t="shared" si="37"/>
        <v/>
      </c>
      <c r="G784" t="str">
        <f>IF(F784="기사임",IFERROR(IF((VLOOKUP(CONCATENATE("http://skinnonews.com",A784),'기사 리스트'!C:E,3,FALSE))&gt;='7p(1)'!$F$17,"O",""),""),"")</f>
        <v/>
      </c>
      <c r="H784" t="str">
        <f>IFERROR(IF(VLOOKUP(CONCATENATE("http://skinnonews.com"&amp;A784),'기사 리스트'!C:D,2,FALSE)="yes","yes",""),"")</f>
        <v/>
      </c>
      <c r="I784" t="str">
        <f>IFERROR(IF(G784="O",B784/(EOMONTH('7p(1)'!$F$17,0)-(VLOOKUP(CONCATENATE("http://skinnonews.com",A784),'기사 리스트'!C:E,3,FALSE))+1),""),"")</f>
        <v/>
      </c>
      <c r="J784" t="str">
        <f>IFERROR(IF(G784="O",E784/(EOMONTH('7p(1)'!$F$17,0)-(VLOOKUP(CONCATENATE("http://skinnonews.com",A784),'기사 리스트'!C:E,3,FALSE))+1),""),"")</f>
        <v/>
      </c>
      <c r="K784" t="str">
        <f t="shared" si="38"/>
        <v/>
      </c>
      <c r="L784" t="str">
        <f t="shared" si="39"/>
        <v/>
      </c>
      <c r="N784" s="83" t="str">
        <f>IFERROR(VLOOKUP("http://skinnonews.com"&amp;A784,'기사 리스트'!C:E,3,FALSE),"")</f>
        <v/>
      </c>
      <c r="S784" t="str">
        <f>IFERROR(IF(G784="O",(INDEX('기사 리스트'!B:B,MATCH("http://skinnonews.com"&amp;A784,'기사 리스트'!C:C,0))),""),"")</f>
        <v/>
      </c>
    </row>
    <row r="785" spans="1:19">
      <c r="A785" s="18" t="s">
        <v>1842</v>
      </c>
      <c r="B785" s="18">
        <v>1</v>
      </c>
      <c r="C785" s="18">
        <v>1</v>
      </c>
      <c r="D785" s="28">
        <v>0</v>
      </c>
      <c r="E785" s="18">
        <v>0</v>
      </c>
      <c r="F785" t="str">
        <f t="shared" si="37"/>
        <v/>
      </c>
      <c r="G785" t="str">
        <f>IF(F785="기사임",IFERROR(IF((VLOOKUP(CONCATENATE("http://skinnonews.com",A785),'기사 리스트'!C:E,3,FALSE))&gt;='7p(1)'!$F$17,"O",""),""),"")</f>
        <v/>
      </c>
      <c r="H785" t="str">
        <f>IFERROR(IF(VLOOKUP(CONCATENATE("http://skinnonews.com"&amp;A785),'기사 리스트'!C:D,2,FALSE)="yes","yes",""),"")</f>
        <v/>
      </c>
      <c r="I785" t="str">
        <f>IFERROR(IF(G785="O",B785/(EOMONTH('7p(1)'!$F$17,0)-(VLOOKUP(CONCATENATE("http://skinnonews.com",A785),'기사 리스트'!C:E,3,FALSE))+1),""),"")</f>
        <v/>
      </c>
      <c r="J785" t="str">
        <f>IFERROR(IF(G785="O",E785/(EOMONTH('7p(1)'!$F$17,0)-(VLOOKUP(CONCATENATE("http://skinnonews.com",A785),'기사 리스트'!C:E,3,FALSE))+1),""),"")</f>
        <v/>
      </c>
      <c r="K785" t="str">
        <f t="shared" si="38"/>
        <v/>
      </c>
      <c r="L785" t="str">
        <f t="shared" si="39"/>
        <v/>
      </c>
      <c r="N785" s="83" t="str">
        <f>IFERROR(VLOOKUP("http://skinnonews.com"&amp;A785,'기사 리스트'!C:E,3,FALSE),"")</f>
        <v/>
      </c>
      <c r="S785" t="str">
        <f>IFERROR(IF(G785="O",(INDEX('기사 리스트'!B:B,MATCH("http://skinnonews.com"&amp;A785,'기사 리스트'!C:C,0))),""),"")</f>
        <v/>
      </c>
    </row>
    <row r="786" spans="1:19">
      <c r="A786" s="18" t="s">
        <v>1843</v>
      </c>
      <c r="B786" s="18">
        <v>1</v>
      </c>
      <c r="C786" s="18">
        <v>1</v>
      </c>
      <c r="D786" s="28">
        <v>510</v>
      </c>
      <c r="E786" s="18">
        <v>0</v>
      </c>
      <c r="F786" t="str">
        <f t="shared" si="37"/>
        <v/>
      </c>
      <c r="G786" t="str">
        <f>IF(F786="기사임",IFERROR(IF((VLOOKUP(CONCATENATE("http://skinnonews.com",A786),'기사 리스트'!C:E,3,FALSE))&gt;='7p(1)'!$F$17,"O",""),""),"")</f>
        <v/>
      </c>
      <c r="H786" t="str">
        <f>IFERROR(IF(VLOOKUP(CONCATENATE("http://skinnonews.com"&amp;A786),'기사 리스트'!C:D,2,FALSE)="yes","yes",""),"")</f>
        <v/>
      </c>
      <c r="I786" t="str">
        <f>IFERROR(IF(G786="O",B786/(EOMONTH('7p(1)'!$F$17,0)-(VLOOKUP(CONCATENATE("http://skinnonews.com",A786),'기사 리스트'!C:E,3,FALSE))+1),""),"")</f>
        <v/>
      </c>
      <c r="J786" t="str">
        <f>IFERROR(IF(G786="O",E786/(EOMONTH('7p(1)'!$F$17,0)-(VLOOKUP(CONCATENATE("http://skinnonews.com",A786),'기사 리스트'!C:E,3,FALSE))+1),""),"")</f>
        <v/>
      </c>
      <c r="K786" t="str">
        <f t="shared" si="38"/>
        <v/>
      </c>
      <c r="L786" t="str">
        <f t="shared" si="39"/>
        <v/>
      </c>
      <c r="N786" s="83" t="str">
        <f>IFERROR(VLOOKUP("http://skinnonews.com"&amp;A786,'기사 리스트'!C:E,3,FALSE),"")</f>
        <v/>
      </c>
      <c r="S786" t="str">
        <f>IFERROR(IF(G786="O",(INDEX('기사 리스트'!B:B,MATCH("http://skinnonews.com"&amp;A786,'기사 리스트'!C:C,0))),""),"")</f>
        <v/>
      </c>
    </row>
    <row r="787" spans="1:19">
      <c r="A787" s="18" t="s">
        <v>1844</v>
      </c>
      <c r="B787" s="18">
        <v>1</v>
      </c>
      <c r="C787" s="18">
        <v>1</v>
      </c>
      <c r="D787" s="28">
        <v>10</v>
      </c>
      <c r="E787" s="18">
        <v>0</v>
      </c>
      <c r="F787" t="str">
        <f t="shared" si="37"/>
        <v/>
      </c>
      <c r="G787" t="str">
        <f>IF(F787="기사임",IFERROR(IF((VLOOKUP(CONCATENATE("http://skinnonews.com",A787),'기사 리스트'!C:E,3,FALSE))&gt;='7p(1)'!$F$17,"O",""),""),"")</f>
        <v/>
      </c>
      <c r="H787" t="str">
        <f>IFERROR(IF(VLOOKUP(CONCATENATE("http://skinnonews.com"&amp;A787),'기사 리스트'!C:D,2,FALSE)="yes","yes",""),"")</f>
        <v/>
      </c>
      <c r="I787" t="str">
        <f>IFERROR(IF(G787="O",B787/(EOMONTH('7p(1)'!$F$17,0)-(VLOOKUP(CONCATENATE("http://skinnonews.com",A787),'기사 리스트'!C:E,3,FALSE))+1),""),"")</f>
        <v/>
      </c>
      <c r="J787" t="str">
        <f>IFERROR(IF(G787="O",E787/(EOMONTH('7p(1)'!$F$17,0)-(VLOOKUP(CONCATENATE("http://skinnonews.com",A787),'기사 리스트'!C:E,3,FALSE))+1),""),"")</f>
        <v/>
      </c>
      <c r="K787" t="str">
        <f t="shared" si="38"/>
        <v/>
      </c>
      <c r="L787" t="str">
        <f t="shared" si="39"/>
        <v/>
      </c>
      <c r="N787" s="83" t="str">
        <f>IFERROR(VLOOKUP("http://skinnonews.com"&amp;A787,'기사 리스트'!C:E,3,FALSE),"")</f>
        <v/>
      </c>
      <c r="S787" t="str">
        <f>IFERROR(IF(G787="O",(INDEX('기사 리스트'!B:B,MATCH("http://skinnonews.com"&amp;A787,'기사 리스트'!C:C,0))),""),"")</f>
        <v/>
      </c>
    </row>
    <row r="788" spans="1:19">
      <c r="A788" s="18" t="s">
        <v>1845</v>
      </c>
      <c r="B788" s="18">
        <v>1</v>
      </c>
      <c r="C788" s="18">
        <v>1</v>
      </c>
      <c r="D788" s="28">
        <v>6</v>
      </c>
      <c r="E788" s="18">
        <v>0</v>
      </c>
      <c r="F788" t="str">
        <f t="shared" si="37"/>
        <v/>
      </c>
      <c r="G788" t="str">
        <f>IF(F788="기사임",IFERROR(IF((VLOOKUP(CONCATENATE("http://skinnonews.com",A788),'기사 리스트'!C:E,3,FALSE))&gt;='7p(1)'!$F$17,"O",""),""),"")</f>
        <v/>
      </c>
      <c r="H788" t="str">
        <f>IFERROR(IF(VLOOKUP(CONCATENATE("http://skinnonews.com"&amp;A788),'기사 리스트'!C:D,2,FALSE)="yes","yes",""),"")</f>
        <v/>
      </c>
      <c r="I788" t="str">
        <f>IFERROR(IF(G788="O",B788/(EOMONTH('7p(1)'!$F$17,0)-(VLOOKUP(CONCATENATE("http://skinnonews.com",A788),'기사 리스트'!C:E,3,FALSE))+1),""),"")</f>
        <v/>
      </c>
      <c r="J788" t="str">
        <f>IFERROR(IF(G788="O",E788/(EOMONTH('7p(1)'!$F$17,0)-(VLOOKUP(CONCATENATE("http://skinnonews.com",A788),'기사 리스트'!C:E,3,FALSE))+1),""),"")</f>
        <v/>
      </c>
      <c r="K788" t="str">
        <f t="shared" si="38"/>
        <v/>
      </c>
      <c r="L788" t="str">
        <f t="shared" si="39"/>
        <v/>
      </c>
      <c r="N788" s="83" t="str">
        <f>IFERROR(VLOOKUP("http://skinnonews.com"&amp;A788,'기사 리스트'!C:E,3,FALSE),"")</f>
        <v/>
      </c>
      <c r="S788" t="str">
        <f>IFERROR(IF(G788="O",(INDEX('기사 리스트'!B:B,MATCH("http://skinnonews.com"&amp;A788,'기사 리스트'!C:C,0))),""),"")</f>
        <v/>
      </c>
    </row>
    <row r="789" spans="1:19">
      <c r="A789" s="18" t="s">
        <v>1846</v>
      </c>
      <c r="B789" s="18">
        <v>1</v>
      </c>
      <c r="C789" s="18">
        <v>1</v>
      </c>
      <c r="D789" s="28">
        <v>18</v>
      </c>
      <c r="E789" s="18">
        <v>0</v>
      </c>
      <c r="F789" t="str">
        <f t="shared" si="37"/>
        <v/>
      </c>
      <c r="G789" t="str">
        <f>IF(F789="기사임",IFERROR(IF((VLOOKUP(CONCATENATE("http://skinnonews.com",A789),'기사 리스트'!C:E,3,FALSE))&gt;='7p(1)'!$F$17,"O",""),""),"")</f>
        <v/>
      </c>
      <c r="H789" t="str">
        <f>IFERROR(IF(VLOOKUP(CONCATENATE("http://skinnonews.com"&amp;A789),'기사 리스트'!C:D,2,FALSE)="yes","yes",""),"")</f>
        <v/>
      </c>
      <c r="I789" t="str">
        <f>IFERROR(IF(G789="O",B789/(EOMONTH('7p(1)'!$F$17,0)-(VLOOKUP(CONCATENATE("http://skinnonews.com",A789),'기사 리스트'!C:E,3,FALSE))+1),""),"")</f>
        <v/>
      </c>
      <c r="J789" t="str">
        <f>IFERROR(IF(G789="O",E789/(EOMONTH('7p(1)'!$F$17,0)-(VLOOKUP(CONCATENATE("http://skinnonews.com",A789),'기사 리스트'!C:E,3,FALSE))+1),""),"")</f>
        <v/>
      </c>
      <c r="K789" t="str">
        <f t="shared" si="38"/>
        <v/>
      </c>
      <c r="L789" t="str">
        <f t="shared" si="39"/>
        <v/>
      </c>
      <c r="N789" s="83" t="str">
        <f>IFERROR(VLOOKUP("http://skinnonews.com"&amp;A789,'기사 리스트'!C:E,3,FALSE),"")</f>
        <v/>
      </c>
      <c r="S789" t="str">
        <f>IFERROR(IF(G789="O",(INDEX('기사 리스트'!B:B,MATCH("http://skinnonews.com"&amp;A789,'기사 리스트'!C:C,0))),""),"")</f>
        <v/>
      </c>
    </row>
    <row r="790" spans="1:19">
      <c r="A790" s="18" t="s">
        <v>1847</v>
      </c>
      <c r="B790" s="18">
        <v>1</v>
      </c>
      <c r="C790" s="18">
        <v>1</v>
      </c>
      <c r="D790" s="28">
        <v>3</v>
      </c>
      <c r="E790" s="18">
        <v>0</v>
      </c>
      <c r="F790" t="str">
        <f t="shared" si="37"/>
        <v/>
      </c>
      <c r="G790" t="str">
        <f>IF(F790="기사임",IFERROR(IF((VLOOKUP(CONCATENATE("http://skinnonews.com",A790),'기사 리스트'!C:E,3,FALSE))&gt;='7p(1)'!$F$17,"O",""),""),"")</f>
        <v/>
      </c>
      <c r="H790" t="str">
        <f>IFERROR(IF(VLOOKUP(CONCATENATE("http://skinnonews.com"&amp;A790),'기사 리스트'!C:D,2,FALSE)="yes","yes",""),"")</f>
        <v/>
      </c>
      <c r="I790" t="str">
        <f>IFERROR(IF(G790="O",B790/(EOMONTH('7p(1)'!$F$17,0)-(VLOOKUP(CONCATENATE("http://skinnonews.com",A790),'기사 리스트'!C:E,3,FALSE))+1),""),"")</f>
        <v/>
      </c>
      <c r="J790" t="str">
        <f>IFERROR(IF(G790="O",E790/(EOMONTH('7p(1)'!$F$17,0)-(VLOOKUP(CONCATENATE("http://skinnonews.com",A790),'기사 리스트'!C:E,3,FALSE))+1),""),"")</f>
        <v/>
      </c>
      <c r="K790" t="str">
        <f t="shared" si="38"/>
        <v/>
      </c>
      <c r="L790" t="str">
        <f t="shared" si="39"/>
        <v/>
      </c>
      <c r="N790" s="83" t="str">
        <f>IFERROR(VLOOKUP("http://skinnonews.com"&amp;A790,'기사 리스트'!C:E,3,FALSE),"")</f>
        <v/>
      </c>
      <c r="S790" t="str">
        <f>IFERROR(IF(G790="O",(INDEX('기사 리스트'!B:B,MATCH("http://skinnonews.com"&amp;A790,'기사 리스트'!C:C,0))),""),"")</f>
        <v/>
      </c>
    </row>
    <row r="791" spans="1:19">
      <c r="A791" s="18" t="s">
        <v>1848</v>
      </c>
      <c r="B791" s="18">
        <v>1</v>
      </c>
      <c r="C791" s="18">
        <v>1</v>
      </c>
      <c r="D791" s="28">
        <v>57</v>
      </c>
      <c r="E791" s="18">
        <v>0</v>
      </c>
      <c r="F791" t="str">
        <f t="shared" si="37"/>
        <v/>
      </c>
      <c r="G791" t="str">
        <f>IF(F791="기사임",IFERROR(IF((VLOOKUP(CONCATENATE("http://skinnonews.com",A791),'기사 리스트'!C:E,3,FALSE))&gt;='7p(1)'!$F$17,"O",""),""),"")</f>
        <v/>
      </c>
      <c r="H791" t="str">
        <f>IFERROR(IF(VLOOKUP(CONCATENATE("http://skinnonews.com"&amp;A791),'기사 리스트'!C:D,2,FALSE)="yes","yes",""),"")</f>
        <v/>
      </c>
      <c r="I791" t="str">
        <f>IFERROR(IF(G791="O",B791/(EOMONTH('7p(1)'!$F$17,0)-(VLOOKUP(CONCATENATE("http://skinnonews.com",A791),'기사 리스트'!C:E,3,FALSE))+1),""),"")</f>
        <v/>
      </c>
      <c r="J791" t="str">
        <f>IFERROR(IF(G791="O",E791/(EOMONTH('7p(1)'!$F$17,0)-(VLOOKUP(CONCATENATE("http://skinnonews.com",A791),'기사 리스트'!C:E,3,FALSE))+1),""),"")</f>
        <v/>
      </c>
      <c r="K791" t="str">
        <f t="shared" si="38"/>
        <v/>
      </c>
      <c r="L791" t="str">
        <f t="shared" si="39"/>
        <v/>
      </c>
      <c r="N791" s="83" t="str">
        <f>IFERROR(VLOOKUP("http://skinnonews.com"&amp;A791,'기사 리스트'!C:E,3,FALSE),"")</f>
        <v/>
      </c>
      <c r="S791" t="str">
        <f>IFERROR(IF(G791="O",(INDEX('기사 리스트'!B:B,MATCH("http://skinnonews.com"&amp;A791,'기사 리스트'!C:C,0))),""),"")</f>
        <v/>
      </c>
    </row>
    <row r="792" spans="1:19">
      <c r="A792" s="18" t="s">
        <v>1849</v>
      </c>
      <c r="B792" s="18">
        <v>1</v>
      </c>
      <c r="C792" s="18">
        <v>1</v>
      </c>
      <c r="D792" s="28">
        <v>4</v>
      </c>
      <c r="E792" s="18">
        <v>0</v>
      </c>
      <c r="F792" t="str">
        <f t="shared" si="37"/>
        <v/>
      </c>
      <c r="G792" t="str">
        <f>IF(F792="기사임",IFERROR(IF((VLOOKUP(CONCATENATE("http://skinnonews.com",A792),'기사 리스트'!C:E,3,FALSE))&gt;='7p(1)'!$F$17,"O",""),""),"")</f>
        <v/>
      </c>
      <c r="H792" t="str">
        <f>IFERROR(IF(VLOOKUP(CONCATENATE("http://skinnonews.com"&amp;A792),'기사 리스트'!C:D,2,FALSE)="yes","yes",""),"")</f>
        <v/>
      </c>
      <c r="I792" t="str">
        <f>IFERROR(IF(G792="O",B792/(EOMONTH('7p(1)'!$F$17,0)-(VLOOKUP(CONCATENATE("http://skinnonews.com",A792),'기사 리스트'!C:E,3,FALSE))+1),""),"")</f>
        <v/>
      </c>
      <c r="J792" t="str">
        <f>IFERROR(IF(G792="O",E792/(EOMONTH('7p(1)'!$F$17,0)-(VLOOKUP(CONCATENATE("http://skinnonews.com",A792),'기사 리스트'!C:E,3,FALSE))+1),""),"")</f>
        <v/>
      </c>
      <c r="K792" t="str">
        <f t="shared" si="38"/>
        <v/>
      </c>
      <c r="L792" t="str">
        <f t="shared" si="39"/>
        <v/>
      </c>
      <c r="N792" s="83" t="str">
        <f>IFERROR(VLOOKUP("http://skinnonews.com"&amp;A792,'기사 리스트'!C:E,3,FALSE),"")</f>
        <v/>
      </c>
      <c r="S792" t="str">
        <f>IFERROR(IF(G792="O",(INDEX('기사 리스트'!B:B,MATCH("http://skinnonews.com"&amp;A792,'기사 리스트'!C:C,0))),""),"")</f>
        <v/>
      </c>
    </row>
    <row r="793" spans="1:19">
      <c r="A793" s="18" t="s">
        <v>1850</v>
      </c>
      <c r="B793" s="18">
        <v>1</v>
      </c>
      <c r="C793" s="18">
        <v>1</v>
      </c>
      <c r="D793" s="28">
        <v>0</v>
      </c>
      <c r="E793" s="18">
        <v>0</v>
      </c>
      <c r="F793" t="str">
        <f t="shared" si="37"/>
        <v/>
      </c>
      <c r="G793" t="str">
        <f>IF(F793="기사임",IFERROR(IF((VLOOKUP(CONCATENATE("http://skinnonews.com",A793),'기사 리스트'!C:E,3,FALSE))&gt;='7p(1)'!$F$17,"O",""),""),"")</f>
        <v/>
      </c>
      <c r="H793" t="str">
        <f>IFERROR(IF(VLOOKUP(CONCATENATE("http://skinnonews.com"&amp;A793),'기사 리스트'!C:D,2,FALSE)="yes","yes",""),"")</f>
        <v/>
      </c>
      <c r="I793" t="str">
        <f>IFERROR(IF(G793="O",B793/(EOMONTH('7p(1)'!$F$17,0)-(VLOOKUP(CONCATENATE("http://skinnonews.com",A793),'기사 리스트'!C:E,3,FALSE))+1),""),"")</f>
        <v/>
      </c>
      <c r="J793" t="str">
        <f>IFERROR(IF(G793="O",E793/(EOMONTH('7p(1)'!$F$17,0)-(VLOOKUP(CONCATENATE("http://skinnonews.com",A793),'기사 리스트'!C:E,3,FALSE))+1),""),"")</f>
        <v/>
      </c>
      <c r="K793" t="str">
        <f t="shared" si="38"/>
        <v/>
      </c>
      <c r="L793" t="str">
        <f t="shared" si="39"/>
        <v/>
      </c>
      <c r="N793" s="83" t="str">
        <f>IFERROR(VLOOKUP("http://skinnonews.com"&amp;A793,'기사 리스트'!C:E,3,FALSE),"")</f>
        <v/>
      </c>
      <c r="S793" t="str">
        <f>IFERROR(IF(G793="O",(INDEX('기사 리스트'!B:B,MATCH("http://skinnonews.com"&amp;A793,'기사 리스트'!C:C,0))),""),"")</f>
        <v/>
      </c>
    </row>
    <row r="794" spans="1:19">
      <c r="A794" s="18" t="s">
        <v>1851</v>
      </c>
      <c r="B794" s="18">
        <v>1</v>
      </c>
      <c r="C794" s="18">
        <v>1</v>
      </c>
      <c r="D794" s="28">
        <v>12</v>
      </c>
      <c r="E794" s="18">
        <v>0</v>
      </c>
      <c r="F794" t="str">
        <f t="shared" si="37"/>
        <v/>
      </c>
      <c r="G794" t="str">
        <f>IF(F794="기사임",IFERROR(IF((VLOOKUP(CONCATENATE("http://skinnonews.com",A794),'기사 리스트'!C:E,3,FALSE))&gt;='7p(1)'!$F$17,"O",""),""),"")</f>
        <v/>
      </c>
      <c r="H794" t="str">
        <f>IFERROR(IF(VLOOKUP(CONCATENATE("http://skinnonews.com"&amp;A794),'기사 리스트'!C:D,2,FALSE)="yes","yes",""),"")</f>
        <v/>
      </c>
      <c r="I794" t="str">
        <f>IFERROR(IF(G794="O",B794/(EOMONTH('7p(1)'!$F$17,0)-(VLOOKUP(CONCATENATE("http://skinnonews.com",A794),'기사 리스트'!C:E,3,FALSE))+1),""),"")</f>
        <v/>
      </c>
      <c r="J794" t="str">
        <f>IFERROR(IF(G794="O",E794/(EOMONTH('7p(1)'!$F$17,0)-(VLOOKUP(CONCATENATE("http://skinnonews.com",A794),'기사 리스트'!C:E,3,FALSE))+1),""),"")</f>
        <v/>
      </c>
      <c r="K794" t="str">
        <f t="shared" si="38"/>
        <v/>
      </c>
      <c r="L794" t="str">
        <f t="shared" si="39"/>
        <v/>
      </c>
      <c r="N794" s="83" t="str">
        <f>IFERROR(VLOOKUP("http://skinnonews.com"&amp;A794,'기사 리스트'!C:E,3,FALSE),"")</f>
        <v/>
      </c>
      <c r="S794" t="str">
        <f>IFERROR(IF(G794="O",(INDEX('기사 리스트'!B:B,MATCH("http://skinnonews.com"&amp;A794,'기사 리스트'!C:C,0))),""),"")</f>
        <v/>
      </c>
    </row>
    <row r="795" spans="1:19">
      <c r="A795" s="18" t="s">
        <v>1852</v>
      </c>
      <c r="B795" s="18">
        <v>1</v>
      </c>
      <c r="C795" s="18">
        <v>1</v>
      </c>
      <c r="D795" s="28">
        <v>5</v>
      </c>
      <c r="E795" s="18">
        <v>0</v>
      </c>
      <c r="F795" t="str">
        <f t="shared" si="37"/>
        <v/>
      </c>
      <c r="G795" t="str">
        <f>IF(F795="기사임",IFERROR(IF((VLOOKUP(CONCATENATE("http://skinnonews.com",A795),'기사 리스트'!C:E,3,FALSE))&gt;='7p(1)'!$F$17,"O",""),""),"")</f>
        <v/>
      </c>
      <c r="H795" t="str">
        <f>IFERROR(IF(VLOOKUP(CONCATENATE("http://skinnonews.com"&amp;A795),'기사 리스트'!C:D,2,FALSE)="yes","yes",""),"")</f>
        <v/>
      </c>
      <c r="I795" t="str">
        <f>IFERROR(IF(G795="O",B795/(EOMONTH('7p(1)'!$F$17,0)-(VLOOKUP(CONCATENATE("http://skinnonews.com",A795),'기사 리스트'!C:E,3,FALSE))+1),""),"")</f>
        <v/>
      </c>
      <c r="J795" t="str">
        <f>IFERROR(IF(G795="O",E795/(EOMONTH('7p(1)'!$F$17,0)-(VLOOKUP(CONCATENATE("http://skinnonews.com",A795),'기사 리스트'!C:E,3,FALSE))+1),""),"")</f>
        <v/>
      </c>
      <c r="K795" t="str">
        <f t="shared" si="38"/>
        <v/>
      </c>
      <c r="L795" t="str">
        <f t="shared" si="39"/>
        <v/>
      </c>
      <c r="N795" s="83" t="str">
        <f>IFERROR(VLOOKUP("http://skinnonews.com"&amp;A795,'기사 리스트'!C:E,3,FALSE),"")</f>
        <v/>
      </c>
      <c r="S795" t="str">
        <f>IFERROR(IF(G795="O",(INDEX('기사 리스트'!B:B,MATCH("http://skinnonews.com"&amp;A795,'기사 리스트'!C:C,0))),""),"")</f>
        <v/>
      </c>
    </row>
    <row r="796" spans="1:19">
      <c r="A796" s="18" t="s">
        <v>1853</v>
      </c>
      <c r="B796" s="18">
        <v>1</v>
      </c>
      <c r="C796" s="18">
        <v>1</v>
      </c>
      <c r="D796" s="28">
        <v>8</v>
      </c>
      <c r="E796" s="18">
        <v>0</v>
      </c>
      <c r="F796" t="str">
        <f t="shared" si="37"/>
        <v/>
      </c>
      <c r="G796" t="str">
        <f>IF(F796="기사임",IFERROR(IF((VLOOKUP(CONCATENATE("http://skinnonews.com",A796),'기사 리스트'!C:E,3,FALSE))&gt;='7p(1)'!$F$17,"O",""),""),"")</f>
        <v/>
      </c>
      <c r="H796" t="str">
        <f>IFERROR(IF(VLOOKUP(CONCATENATE("http://skinnonews.com"&amp;A796),'기사 리스트'!C:D,2,FALSE)="yes","yes",""),"")</f>
        <v/>
      </c>
      <c r="I796" t="str">
        <f>IFERROR(IF(G796="O",B796/(EOMONTH('7p(1)'!$F$17,0)-(VLOOKUP(CONCATENATE("http://skinnonews.com",A796),'기사 리스트'!C:E,3,FALSE))+1),""),"")</f>
        <v/>
      </c>
      <c r="J796" t="str">
        <f>IFERROR(IF(G796="O",E796/(EOMONTH('7p(1)'!$F$17,0)-(VLOOKUP(CONCATENATE("http://skinnonews.com",A796),'기사 리스트'!C:E,3,FALSE))+1),""),"")</f>
        <v/>
      </c>
      <c r="K796" t="str">
        <f t="shared" si="38"/>
        <v/>
      </c>
      <c r="L796" t="str">
        <f t="shared" si="39"/>
        <v/>
      </c>
      <c r="N796" s="83" t="str">
        <f>IFERROR(VLOOKUP("http://skinnonews.com"&amp;A796,'기사 리스트'!C:E,3,FALSE),"")</f>
        <v/>
      </c>
      <c r="S796" t="str">
        <f>IFERROR(IF(G796="O",(INDEX('기사 리스트'!B:B,MATCH("http://skinnonews.com"&amp;A796,'기사 리스트'!C:C,0))),""),"")</f>
        <v/>
      </c>
    </row>
    <row r="797" spans="1:19">
      <c r="A797" s="18" t="s">
        <v>1854</v>
      </c>
      <c r="B797" s="18">
        <v>1</v>
      </c>
      <c r="C797" s="18">
        <v>1</v>
      </c>
      <c r="D797" s="28">
        <v>0</v>
      </c>
      <c r="E797" s="18">
        <v>0</v>
      </c>
      <c r="F797" t="str">
        <f t="shared" si="37"/>
        <v/>
      </c>
      <c r="G797" t="str">
        <f>IF(F797="기사임",IFERROR(IF((VLOOKUP(CONCATENATE("http://skinnonews.com",A797),'기사 리스트'!C:E,3,FALSE))&gt;='7p(1)'!$F$17,"O",""),""),"")</f>
        <v/>
      </c>
      <c r="H797" t="str">
        <f>IFERROR(IF(VLOOKUP(CONCATENATE("http://skinnonews.com"&amp;A797),'기사 리스트'!C:D,2,FALSE)="yes","yes",""),"")</f>
        <v/>
      </c>
      <c r="I797" t="str">
        <f>IFERROR(IF(G797="O",B797/(EOMONTH('7p(1)'!$F$17,0)-(VLOOKUP(CONCATENATE("http://skinnonews.com",A797),'기사 리스트'!C:E,3,FALSE))+1),""),"")</f>
        <v/>
      </c>
      <c r="J797" t="str">
        <f>IFERROR(IF(G797="O",E797/(EOMONTH('7p(1)'!$F$17,0)-(VLOOKUP(CONCATENATE("http://skinnonews.com",A797),'기사 리스트'!C:E,3,FALSE))+1),""),"")</f>
        <v/>
      </c>
      <c r="K797" t="str">
        <f t="shared" si="38"/>
        <v/>
      </c>
      <c r="L797" t="str">
        <f t="shared" si="39"/>
        <v/>
      </c>
      <c r="N797" s="83" t="str">
        <f>IFERROR(VLOOKUP("http://skinnonews.com"&amp;A797,'기사 리스트'!C:E,3,FALSE),"")</f>
        <v/>
      </c>
      <c r="S797" t="str">
        <f>IFERROR(IF(G797="O",(INDEX('기사 리스트'!B:B,MATCH("http://skinnonews.com"&amp;A797,'기사 리스트'!C:C,0))),""),"")</f>
        <v/>
      </c>
    </row>
    <row r="798" spans="1:19">
      <c r="A798" s="18" t="s">
        <v>1855</v>
      </c>
      <c r="B798" s="18">
        <v>1</v>
      </c>
      <c r="C798" s="18">
        <v>1</v>
      </c>
      <c r="D798" s="28">
        <v>10</v>
      </c>
      <c r="E798" s="18">
        <v>0</v>
      </c>
      <c r="F798" t="str">
        <f t="shared" si="37"/>
        <v/>
      </c>
      <c r="G798" t="str">
        <f>IF(F798="기사임",IFERROR(IF((VLOOKUP(CONCATENATE("http://skinnonews.com",A798),'기사 리스트'!C:E,3,FALSE))&gt;='7p(1)'!$F$17,"O",""),""),"")</f>
        <v/>
      </c>
      <c r="H798" t="str">
        <f>IFERROR(IF(VLOOKUP(CONCATENATE("http://skinnonews.com"&amp;A798),'기사 리스트'!C:D,2,FALSE)="yes","yes",""),"")</f>
        <v/>
      </c>
      <c r="I798" t="str">
        <f>IFERROR(IF(G798="O",B798/(EOMONTH('7p(1)'!$F$17,0)-(VLOOKUP(CONCATENATE("http://skinnonews.com",A798),'기사 리스트'!C:E,3,FALSE))+1),""),"")</f>
        <v/>
      </c>
      <c r="J798" t="str">
        <f>IFERROR(IF(G798="O",E798/(EOMONTH('7p(1)'!$F$17,0)-(VLOOKUP(CONCATENATE("http://skinnonews.com",A798),'기사 리스트'!C:E,3,FALSE))+1),""),"")</f>
        <v/>
      </c>
      <c r="K798" t="str">
        <f t="shared" si="38"/>
        <v/>
      </c>
      <c r="L798" t="str">
        <f t="shared" si="39"/>
        <v/>
      </c>
      <c r="N798" s="83" t="str">
        <f>IFERROR(VLOOKUP("http://skinnonews.com"&amp;A798,'기사 리스트'!C:E,3,FALSE),"")</f>
        <v/>
      </c>
      <c r="S798" t="str">
        <f>IFERROR(IF(G798="O",(INDEX('기사 리스트'!B:B,MATCH("http://skinnonews.com"&amp;A798,'기사 리스트'!C:C,0))),""),"")</f>
        <v/>
      </c>
    </row>
    <row r="799" spans="1:19">
      <c r="A799" s="18" t="s">
        <v>1856</v>
      </c>
      <c r="B799" s="18">
        <v>1</v>
      </c>
      <c r="C799" s="18">
        <v>1</v>
      </c>
      <c r="D799" s="28">
        <v>2</v>
      </c>
      <c r="E799" s="18">
        <v>0</v>
      </c>
      <c r="F799" t="str">
        <f t="shared" si="37"/>
        <v/>
      </c>
      <c r="G799" t="str">
        <f>IF(F799="기사임",IFERROR(IF((VLOOKUP(CONCATENATE("http://skinnonews.com",A799),'기사 리스트'!C:E,3,FALSE))&gt;='7p(1)'!$F$17,"O",""),""),"")</f>
        <v/>
      </c>
      <c r="H799" t="str">
        <f>IFERROR(IF(VLOOKUP(CONCATENATE("http://skinnonews.com"&amp;A799),'기사 리스트'!C:D,2,FALSE)="yes","yes",""),"")</f>
        <v/>
      </c>
      <c r="I799" t="str">
        <f>IFERROR(IF(G799="O",B799/(EOMONTH('7p(1)'!$F$17,0)-(VLOOKUP(CONCATENATE("http://skinnonews.com",A799),'기사 리스트'!C:E,3,FALSE))+1),""),"")</f>
        <v/>
      </c>
      <c r="J799" t="str">
        <f>IFERROR(IF(G799="O",E799/(EOMONTH('7p(1)'!$F$17,0)-(VLOOKUP(CONCATENATE("http://skinnonews.com",A799),'기사 리스트'!C:E,3,FALSE))+1),""),"")</f>
        <v/>
      </c>
      <c r="K799" t="str">
        <f t="shared" si="38"/>
        <v/>
      </c>
      <c r="L799" t="str">
        <f t="shared" si="39"/>
        <v/>
      </c>
      <c r="N799" s="83" t="str">
        <f>IFERROR(VLOOKUP("http://skinnonews.com"&amp;A799,'기사 리스트'!C:E,3,FALSE),"")</f>
        <v/>
      </c>
      <c r="S799" t="str">
        <f>IFERROR(IF(G799="O",(INDEX('기사 리스트'!B:B,MATCH("http://skinnonews.com"&amp;A799,'기사 리스트'!C:C,0))),""),"")</f>
        <v/>
      </c>
    </row>
    <row r="800" spans="1:19">
      <c r="A800" s="18" t="s">
        <v>1857</v>
      </c>
      <c r="B800" s="18">
        <v>1</v>
      </c>
      <c r="C800" s="18">
        <v>1</v>
      </c>
      <c r="D800" s="28">
        <v>15</v>
      </c>
      <c r="E800" s="18">
        <v>0</v>
      </c>
      <c r="F800" t="str">
        <f t="shared" si="37"/>
        <v/>
      </c>
      <c r="G800" t="str">
        <f>IF(F800="기사임",IFERROR(IF((VLOOKUP(CONCATENATE("http://skinnonews.com",A800),'기사 리스트'!C:E,3,FALSE))&gt;='7p(1)'!$F$17,"O",""),""),"")</f>
        <v/>
      </c>
      <c r="H800" t="str">
        <f>IFERROR(IF(VLOOKUP(CONCATENATE("http://skinnonews.com"&amp;A800),'기사 리스트'!C:D,2,FALSE)="yes","yes",""),"")</f>
        <v/>
      </c>
      <c r="I800" t="str">
        <f>IFERROR(IF(G800="O",B800/(EOMONTH('7p(1)'!$F$17,0)-(VLOOKUP(CONCATENATE("http://skinnonews.com",A800),'기사 리스트'!C:E,3,FALSE))+1),""),"")</f>
        <v/>
      </c>
      <c r="J800" t="str">
        <f>IFERROR(IF(G800="O",E800/(EOMONTH('7p(1)'!$F$17,0)-(VLOOKUP(CONCATENATE("http://skinnonews.com",A800),'기사 리스트'!C:E,3,FALSE))+1),""),"")</f>
        <v/>
      </c>
      <c r="K800" t="str">
        <f t="shared" si="38"/>
        <v/>
      </c>
      <c r="L800" t="str">
        <f t="shared" si="39"/>
        <v/>
      </c>
      <c r="N800" s="83" t="str">
        <f>IFERROR(VLOOKUP("http://skinnonews.com"&amp;A800,'기사 리스트'!C:E,3,FALSE),"")</f>
        <v/>
      </c>
      <c r="S800" t="str">
        <f>IFERROR(IF(G800="O",(INDEX('기사 리스트'!B:B,MATCH("http://skinnonews.com"&amp;A800,'기사 리스트'!C:C,0))),""),"")</f>
        <v/>
      </c>
    </row>
    <row r="801" spans="1:19">
      <c r="A801" s="18" t="s">
        <v>1858</v>
      </c>
      <c r="B801" s="18">
        <v>1</v>
      </c>
      <c r="C801" s="18">
        <v>1</v>
      </c>
      <c r="D801" s="28">
        <v>7</v>
      </c>
      <c r="E801" s="18">
        <v>0</v>
      </c>
      <c r="F801" t="str">
        <f t="shared" si="37"/>
        <v/>
      </c>
      <c r="G801" t="str">
        <f>IF(F801="기사임",IFERROR(IF((VLOOKUP(CONCATENATE("http://skinnonews.com",A801),'기사 리스트'!C:E,3,FALSE))&gt;='7p(1)'!$F$17,"O",""),""),"")</f>
        <v/>
      </c>
      <c r="H801" t="str">
        <f>IFERROR(IF(VLOOKUP(CONCATENATE("http://skinnonews.com"&amp;A801),'기사 리스트'!C:D,2,FALSE)="yes","yes",""),"")</f>
        <v/>
      </c>
      <c r="I801" t="str">
        <f>IFERROR(IF(G801="O",B801/(EOMONTH('7p(1)'!$F$17,0)-(VLOOKUP(CONCATENATE("http://skinnonews.com",A801),'기사 리스트'!C:E,3,FALSE))+1),""),"")</f>
        <v/>
      </c>
      <c r="J801" t="str">
        <f>IFERROR(IF(G801="O",E801/(EOMONTH('7p(1)'!$F$17,0)-(VLOOKUP(CONCATENATE("http://skinnonews.com",A801),'기사 리스트'!C:E,3,FALSE))+1),""),"")</f>
        <v/>
      </c>
      <c r="K801" t="str">
        <f t="shared" si="38"/>
        <v/>
      </c>
      <c r="L801" t="str">
        <f t="shared" si="39"/>
        <v/>
      </c>
      <c r="N801" s="83" t="str">
        <f>IFERROR(VLOOKUP("http://skinnonews.com"&amp;A801,'기사 리스트'!C:E,3,FALSE),"")</f>
        <v/>
      </c>
      <c r="S801" t="str">
        <f>IFERROR(IF(G801="O",(INDEX('기사 리스트'!B:B,MATCH("http://skinnonews.com"&amp;A801,'기사 리스트'!C:C,0))),""),"")</f>
        <v/>
      </c>
    </row>
    <row r="802" spans="1:19">
      <c r="A802" s="18" t="s">
        <v>1859</v>
      </c>
      <c r="B802" s="18">
        <v>1</v>
      </c>
      <c r="C802" s="18">
        <v>1</v>
      </c>
      <c r="D802" s="28">
        <v>30</v>
      </c>
      <c r="E802" s="18">
        <v>0</v>
      </c>
      <c r="F802" t="str">
        <f t="shared" si="37"/>
        <v/>
      </c>
      <c r="G802" t="str">
        <f>IF(F802="기사임",IFERROR(IF((VLOOKUP(CONCATENATE("http://skinnonews.com",A802),'기사 리스트'!C:E,3,FALSE))&gt;='7p(1)'!$F$17,"O",""),""),"")</f>
        <v/>
      </c>
      <c r="H802" t="str">
        <f>IFERROR(IF(VLOOKUP(CONCATENATE("http://skinnonews.com"&amp;A802),'기사 리스트'!C:D,2,FALSE)="yes","yes",""),"")</f>
        <v/>
      </c>
      <c r="I802" t="str">
        <f>IFERROR(IF(G802="O",B802/(EOMONTH('7p(1)'!$F$17,0)-(VLOOKUP(CONCATENATE("http://skinnonews.com",A802),'기사 리스트'!C:E,3,FALSE))+1),""),"")</f>
        <v/>
      </c>
      <c r="J802" t="str">
        <f>IFERROR(IF(G802="O",E802/(EOMONTH('7p(1)'!$F$17,0)-(VLOOKUP(CONCATENATE("http://skinnonews.com",A802),'기사 리스트'!C:E,3,FALSE))+1),""),"")</f>
        <v/>
      </c>
      <c r="K802" t="str">
        <f t="shared" si="38"/>
        <v/>
      </c>
      <c r="L802" t="str">
        <f t="shared" si="39"/>
        <v/>
      </c>
      <c r="N802" s="83" t="str">
        <f>IFERROR(VLOOKUP("http://skinnonews.com"&amp;A802,'기사 리스트'!C:E,3,FALSE),"")</f>
        <v/>
      </c>
      <c r="S802" t="str">
        <f>IFERROR(IF(G802="O",(INDEX('기사 리스트'!B:B,MATCH("http://skinnonews.com"&amp;A802,'기사 리스트'!C:C,0))),""),"")</f>
        <v/>
      </c>
    </row>
    <row r="803" spans="1:19">
      <c r="A803" s="18" t="s">
        <v>1860</v>
      </c>
      <c r="B803" s="18">
        <v>1</v>
      </c>
      <c r="C803" s="18">
        <v>1</v>
      </c>
      <c r="D803" s="28">
        <v>8</v>
      </c>
      <c r="E803" s="18">
        <v>0</v>
      </c>
      <c r="F803" t="str">
        <f t="shared" si="37"/>
        <v/>
      </c>
      <c r="G803" t="str">
        <f>IF(F803="기사임",IFERROR(IF((VLOOKUP(CONCATENATE("http://skinnonews.com",A803),'기사 리스트'!C:E,3,FALSE))&gt;='7p(1)'!$F$17,"O",""),""),"")</f>
        <v/>
      </c>
      <c r="H803" t="str">
        <f>IFERROR(IF(VLOOKUP(CONCATENATE("http://skinnonews.com"&amp;A803),'기사 리스트'!C:D,2,FALSE)="yes","yes",""),"")</f>
        <v/>
      </c>
      <c r="I803" t="str">
        <f>IFERROR(IF(G803="O",B803/(EOMONTH('7p(1)'!$F$17,0)-(VLOOKUP(CONCATENATE("http://skinnonews.com",A803),'기사 리스트'!C:E,3,FALSE))+1),""),"")</f>
        <v/>
      </c>
      <c r="J803" t="str">
        <f>IFERROR(IF(G803="O",E803/(EOMONTH('7p(1)'!$F$17,0)-(VLOOKUP(CONCATENATE("http://skinnonews.com",A803),'기사 리스트'!C:E,3,FALSE))+1),""),"")</f>
        <v/>
      </c>
      <c r="K803" t="str">
        <f t="shared" si="38"/>
        <v/>
      </c>
      <c r="L803" t="str">
        <f t="shared" si="39"/>
        <v/>
      </c>
      <c r="N803" s="83" t="str">
        <f>IFERROR(VLOOKUP("http://skinnonews.com"&amp;A803,'기사 리스트'!C:E,3,FALSE),"")</f>
        <v/>
      </c>
      <c r="S803" t="str">
        <f>IFERROR(IF(G803="O",(INDEX('기사 리스트'!B:B,MATCH("http://skinnonews.com"&amp;A803,'기사 리스트'!C:C,0))),""),"")</f>
        <v/>
      </c>
    </row>
    <row r="804" spans="1:19">
      <c r="A804" s="18" t="s">
        <v>1861</v>
      </c>
      <c r="B804" s="18">
        <v>1</v>
      </c>
      <c r="C804" s="18">
        <v>1</v>
      </c>
      <c r="D804" s="28">
        <v>3</v>
      </c>
      <c r="E804" s="18">
        <v>0</v>
      </c>
      <c r="F804" t="str">
        <f t="shared" si="37"/>
        <v/>
      </c>
      <c r="G804" t="str">
        <f>IF(F804="기사임",IFERROR(IF((VLOOKUP(CONCATENATE("http://skinnonews.com",A804),'기사 리스트'!C:E,3,FALSE))&gt;='7p(1)'!$F$17,"O",""),""),"")</f>
        <v/>
      </c>
      <c r="H804" t="str">
        <f>IFERROR(IF(VLOOKUP(CONCATENATE("http://skinnonews.com"&amp;A804),'기사 리스트'!C:D,2,FALSE)="yes","yes",""),"")</f>
        <v/>
      </c>
      <c r="I804" t="str">
        <f>IFERROR(IF(G804="O",B804/(EOMONTH('7p(1)'!$F$17,0)-(VLOOKUP(CONCATENATE("http://skinnonews.com",A804),'기사 리스트'!C:E,3,FALSE))+1),""),"")</f>
        <v/>
      </c>
      <c r="J804" t="str">
        <f>IFERROR(IF(G804="O",E804/(EOMONTH('7p(1)'!$F$17,0)-(VLOOKUP(CONCATENATE("http://skinnonews.com",A804),'기사 리스트'!C:E,3,FALSE))+1),""),"")</f>
        <v/>
      </c>
      <c r="K804" t="str">
        <f t="shared" si="38"/>
        <v/>
      </c>
      <c r="L804" t="str">
        <f t="shared" si="39"/>
        <v/>
      </c>
      <c r="N804" s="83" t="str">
        <f>IFERROR(VLOOKUP("http://skinnonews.com"&amp;A804,'기사 리스트'!C:E,3,FALSE),"")</f>
        <v/>
      </c>
      <c r="S804" t="str">
        <f>IFERROR(IF(G804="O",(INDEX('기사 리스트'!B:B,MATCH("http://skinnonews.com"&amp;A804,'기사 리스트'!C:C,0))),""),"")</f>
        <v/>
      </c>
    </row>
    <row r="805" spans="1:19">
      <c r="A805" s="18" t="s">
        <v>1862</v>
      </c>
      <c r="B805" s="18">
        <v>1</v>
      </c>
      <c r="C805" s="18">
        <v>1</v>
      </c>
      <c r="D805" s="28">
        <v>15</v>
      </c>
      <c r="E805" s="18">
        <v>0</v>
      </c>
      <c r="F805" t="str">
        <f t="shared" si="37"/>
        <v/>
      </c>
      <c r="G805" t="str">
        <f>IF(F805="기사임",IFERROR(IF((VLOOKUP(CONCATENATE("http://skinnonews.com",A805),'기사 리스트'!C:E,3,FALSE))&gt;='7p(1)'!$F$17,"O",""),""),"")</f>
        <v/>
      </c>
      <c r="H805" t="str">
        <f>IFERROR(IF(VLOOKUP(CONCATENATE("http://skinnonews.com"&amp;A805),'기사 리스트'!C:D,2,FALSE)="yes","yes",""),"")</f>
        <v/>
      </c>
      <c r="I805" t="str">
        <f>IFERROR(IF(G805="O",B805/(EOMONTH('7p(1)'!$F$17,0)-(VLOOKUP(CONCATENATE("http://skinnonews.com",A805),'기사 리스트'!C:E,3,FALSE))+1),""),"")</f>
        <v/>
      </c>
      <c r="J805" t="str">
        <f>IFERROR(IF(G805="O",E805/(EOMONTH('7p(1)'!$F$17,0)-(VLOOKUP(CONCATENATE("http://skinnonews.com",A805),'기사 리스트'!C:E,3,FALSE))+1),""),"")</f>
        <v/>
      </c>
      <c r="K805" t="str">
        <f t="shared" si="38"/>
        <v/>
      </c>
      <c r="L805" t="str">
        <f t="shared" si="39"/>
        <v/>
      </c>
      <c r="N805" s="83" t="str">
        <f>IFERROR(VLOOKUP("http://skinnonews.com"&amp;A805,'기사 리스트'!C:E,3,FALSE),"")</f>
        <v/>
      </c>
      <c r="S805" t="str">
        <f>IFERROR(IF(G805="O",(INDEX('기사 리스트'!B:B,MATCH("http://skinnonews.com"&amp;A805,'기사 리스트'!C:C,0))),""),"")</f>
        <v/>
      </c>
    </row>
    <row r="806" spans="1:19">
      <c r="A806" s="18" t="s">
        <v>1863</v>
      </c>
      <c r="B806" s="18">
        <v>1</v>
      </c>
      <c r="C806" s="18">
        <v>1</v>
      </c>
      <c r="D806" s="28">
        <v>9</v>
      </c>
      <c r="E806" s="18">
        <v>0</v>
      </c>
      <c r="F806" t="str">
        <f t="shared" si="37"/>
        <v/>
      </c>
      <c r="G806" t="str">
        <f>IF(F806="기사임",IFERROR(IF((VLOOKUP(CONCATENATE("http://skinnonews.com",A806),'기사 리스트'!C:E,3,FALSE))&gt;='7p(1)'!$F$17,"O",""),""),"")</f>
        <v/>
      </c>
      <c r="H806" t="str">
        <f>IFERROR(IF(VLOOKUP(CONCATENATE("http://skinnonews.com"&amp;A806),'기사 리스트'!C:D,2,FALSE)="yes","yes",""),"")</f>
        <v/>
      </c>
      <c r="I806" t="str">
        <f>IFERROR(IF(G806="O",B806/(EOMONTH('7p(1)'!$F$17,0)-(VLOOKUP(CONCATENATE("http://skinnonews.com",A806),'기사 리스트'!C:E,3,FALSE))+1),""),"")</f>
        <v/>
      </c>
      <c r="J806" t="str">
        <f>IFERROR(IF(G806="O",E806/(EOMONTH('7p(1)'!$F$17,0)-(VLOOKUP(CONCATENATE("http://skinnonews.com",A806),'기사 리스트'!C:E,3,FALSE))+1),""),"")</f>
        <v/>
      </c>
      <c r="K806" t="str">
        <f t="shared" si="38"/>
        <v/>
      </c>
      <c r="L806" t="str">
        <f t="shared" si="39"/>
        <v/>
      </c>
      <c r="N806" s="83" t="str">
        <f>IFERROR(VLOOKUP("http://skinnonews.com"&amp;A806,'기사 리스트'!C:E,3,FALSE),"")</f>
        <v/>
      </c>
      <c r="S806" t="str">
        <f>IFERROR(IF(G806="O",(INDEX('기사 리스트'!B:B,MATCH("http://skinnonews.com"&amp;A806,'기사 리스트'!C:C,0))),""),"")</f>
        <v/>
      </c>
    </row>
    <row r="807" spans="1:19">
      <c r="A807" s="18" t="s">
        <v>1864</v>
      </c>
      <c r="B807" s="18">
        <v>1</v>
      </c>
      <c r="C807" s="18">
        <v>1</v>
      </c>
      <c r="D807" s="28">
        <v>8</v>
      </c>
      <c r="E807" s="18">
        <v>0</v>
      </c>
      <c r="F807" t="str">
        <f t="shared" si="37"/>
        <v/>
      </c>
      <c r="G807" t="str">
        <f>IF(F807="기사임",IFERROR(IF((VLOOKUP(CONCATENATE("http://skinnonews.com",A807),'기사 리스트'!C:E,3,FALSE))&gt;='7p(1)'!$F$17,"O",""),""),"")</f>
        <v/>
      </c>
      <c r="H807" t="str">
        <f>IFERROR(IF(VLOOKUP(CONCATENATE("http://skinnonews.com"&amp;A807),'기사 리스트'!C:D,2,FALSE)="yes","yes",""),"")</f>
        <v/>
      </c>
      <c r="I807" t="str">
        <f>IFERROR(IF(G807="O",B807/(EOMONTH('7p(1)'!$F$17,0)-(VLOOKUP(CONCATENATE("http://skinnonews.com",A807),'기사 리스트'!C:E,3,FALSE))+1),""),"")</f>
        <v/>
      </c>
      <c r="J807" t="str">
        <f>IFERROR(IF(G807="O",E807/(EOMONTH('7p(1)'!$F$17,0)-(VLOOKUP(CONCATENATE("http://skinnonews.com",A807),'기사 리스트'!C:E,3,FALSE))+1),""),"")</f>
        <v/>
      </c>
      <c r="K807" t="str">
        <f t="shared" si="38"/>
        <v/>
      </c>
      <c r="L807" t="str">
        <f t="shared" si="39"/>
        <v/>
      </c>
      <c r="N807" s="83" t="str">
        <f>IFERROR(VLOOKUP("http://skinnonews.com"&amp;A807,'기사 리스트'!C:E,3,FALSE),"")</f>
        <v/>
      </c>
      <c r="S807" t="str">
        <f>IFERROR(IF(G807="O",(INDEX('기사 리스트'!B:B,MATCH("http://skinnonews.com"&amp;A807,'기사 리스트'!C:C,0))),""),"")</f>
        <v/>
      </c>
    </row>
    <row r="808" spans="1:19">
      <c r="A808" s="18" t="s">
        <v>1865</v>
      </c>
      <c r="B808" s="18">
        <v>1</v>
      </c>
      <c r="C808" s="18">
        <v>1</v>
      </c>
      <c r="D808" s="28">
        <v>6</v>
      </c>
      <c r="E808" s="18">
        <v>0</v>
      </c>
      <c r="F808" t="str">
        <f t="shared" si="37"/>
        <v/>
      </c>
      <c r="G808" t="str">
        <f>IF(F808="기사임",IFERROR(IF((VLOOKUP(CONCATENATE("http://skinnonews.com",A808),'기사 리스트'!C:E,3,FALSE))&gt;='7p(1)'!$F$17,"O",""),""),"")</f>
        <v/>
      </c>
      <c r="H808" t="str">
        <f>IFERROR(IF(VLOOKUP(CONCATENATE("http://skinnonews.com"&amp;A808),'기사 리스트'!C:D,2,FALSE)="yes","yes",""),"")</f>
        <v/>
      </c>
      <c r="I808" t="str">
        <f>IFERROR(IF(G808="O",B808/(EOMONTH('7p(1)'!$F$17,0)-(VLOOKUP(CONCATENATE("http://skinnonews.com",A808),'기사 리스트'!C:E,3,FALSE))+1),""),"")</f>
        <v/>
      </c>
      <c r="J808" t="str">
        <f>IFERROR(IF(G808="O",E808/(EOMONTH('7p(1)'!$F$17,0)-(VLOOKUP(CONCATENATE("http://skinnonews.com",A808),'기사 리스트'!C:E,3,FALSE))+1),""),"")</f>
        <v/>
      </c>
      <c r="K808" t="str">
        <f t="shared" si="38"/>
        <v/>
      </c>
      <c r="L808" t="str">
        <f t="shared" si="39"/>
        <v/>
      </c>
      <c r="N808" s="83" t="str">
        <f>IFERROR(VLOOKUP("http://skinnonews.com"&amp;A808,'기사 리스트'!C:E,3,FALSE),"")</f>
        <v/>
      </c>
      <c r="S808" t="str">
        <f>IFERROR(IF(G808="O",(INDEX('기사 리스트'!B:B,MATCH("http://skinnonews.com"&amp;A808,'기사 리스트'!C:C,0))),""),"")</f>
        <v/>
      </c>
    </row>
    <row r="809" spans="1:19">
      <c r="A809" s="18" t="s">
        <v>1866</v>
      </c>
      <c r="B809" s="18">
        <v>1</v>
      </c>
      <c r="C809" s="18">
        <v>1</v>
      </c>
      <c r="D809" s="28">
        <v>120</v>
      </c>
      <c r="E809" s="18">
        <v>0</v>
      </c>
      <c r="F809" t="str">
        <f t="shared" si="37"/>
        <v/>
      </c>
      <c r="G809" t="str">
        <f>IF(F809="기사임",IFERROR(IF((VLOOKUP(CONCATENATE("http://skinnonews.com",A809),'기사 리스트'!C:E,3,FALSE))&gt;='7p(1)'!$F$17,"O",""),""),"")</f>
        <v/>
      </c>
      <c r="H809" t="str">
        <f>IFERROR(IF(VLOOKUP(CONCATENATE("http://skinnonews.com"&amp;A809),'기사 리스트'!C:D,2,FALSE)="yes","yes",""),"")</f>
        <v/>
      </c>
      <c r="I809" t="str">
        <f>IFERROR(IF(G809="O",B809/(EOMONTH('7p(1)'!$F$17,0)-(VLOOKUP(CONCATENATE("http://skinnonews.com",A809),'기사 리스트'!C:E,3,FALSE))+1),""),"")</f>
        <v/>
      </c>
      <c r="J809" t="str">
        <f>IFERROR(IF(G809="O",E809/(EOMONTH('7p(1)'!$F$17,0)-(VLOOKUP(CONCATENATE("http://skinnonews.com",A809),'기사 리스트'!C:E,3,FALSE))+1),""),"")</f>
        <v/>
      </c>
      <c r="K809" t="str">
        <f t="shared" si="38"/>
        <v/>
      </c>
      <c r="L809" t="str">
        <f t="shared" si="39"/>
        <v/>
      </c>
      <c r="N809" s="83" t="str">
        <f>IFERROR(VLOOKUP("http://skinnonews.com"&amp;A809,'기사 리스트'!C:E,3,FALSE),"")</f>
        <v/>
      </c>
      <c r="S809" t="str">
        <f>IFERROR(IF(G809="O",(INDEX('기사 리스트'!B:B,MATCH("http://skinnonews.com"&amp;A809,'기사 리스트'!C:C,0))),""),"")</f>
        <v/>
      </c>
    </row>
    <row r="810" spans="1:19">
      <c r="A810" s="18" t="s">
        <v>1867</v>
      </c>
      <c r="B810" s="18">
        <v>1</v>
      </c>
      <c r="C810" s="18">
        <v>1</v>
      </c>
      <c r="D810" s="28">
        <v>89</v>
      </c>
      <c r="E810" s="18">
        <v>0</v>
      </c>
      <c r="F810" t="str">
        <f t="shared" si="37"/>
        <v/>
      </c>
      <c r="G810" t="str">
        <f>IF(F810="기사임",IFERROR(IF((VLOOKUP(CONCATENATE("http://skinnonews.com",A810),'기사 리스트'!C:E,3,FALSE))&gt;='7p(1)'!$F$17,"O",""),""),"")</f>
        <v/>
      </c>
      <c r="H810" t="str">
        <f>IFERROR(IF(VLOOKUP(CONCATENATE("http://skinnonews.com"&amp;A810),'기사 리스트'!C:D,2,FALSE)="yes","yes",""),"")</f>
        <v/>
      </c>
      <c r="I810" t="str">
        <f>IFERROR(IF(G810="O",B810/(EOMONTH('7p(1)'!$F$17,0)-(VLOOKUP(CONCATENATE("http://skinnonews.com",A810),'기사 리스트'!C:E,3,FALSE))+1),""),"")</f>
        <v/>
      </c>
      <c r="J810" t="str">
        <f>IFERROR(IF(G810="O",E810/(EOMONTH('7p(1)'!$F$17,0)-(VLOOKUP(CONCATENATE("http://skinnonews.com",A810),'기사 리스트'!C:E,3,FALSE))+1),""),"")</f>
        <v/>
      </c>
      <c r="K810" t="str">
        <f t="shared" si="38"/>
        <v/>
      </c>
      <c r="L810" t="str">
        <f t="shared" si="39"/>
        <v/>
      </c>
      <c r="N810" s="83" t="str">
        <f>IFERROR(VLOOKUP("http://skinnonews.com"&amp;A810,'기사 리스트'!C:E,3,FALSE),"")</f>
        <v/>
      </c>
      <c r="S810" t="str">
        <f>IFERROR(IF(G810="O",(INDEX('기사 리스트'!B:B,MATCH("http://skinnonews.com"&amp;A810,'기사 리스트'!C:C,0))),""),"")</f>
        <v/>
      </c>
    </row>
    <row r="811" spans="1:19">
      <c r="A811" s="18" t="s">
        <v>1868</v>
      </c>
      <c r="B811" s="18">
        <v>1</v>
      </c>
      <c r="C811" s="18">
        <v>1</v>
      </c>
      <c r="D811" s="28">
        <v>22</v>
      </c>
      <c r="E811" s="18">
        <v>1</v>
      </c>
      <c r="F811" t="str">
        <f t="shared" si="37"/>
        <v/>
      </c>
      <c r="G811" t="str">
        <f>IF(F811="기사임",IFERROR(IF((VLOOKUP(CONCATENATE("http://skinnonews.com",A811),'기사 리스트'!C:E,3,FALSE))&gt;='7p(1)'!$F$17,"O",""),""),"")</f>
        <v/>
      </c>
      <c r="H811" t="str">
        <f>IFERROR(IF(VLOOKUP(CONCATENATE("http://skinnonews.com"&amp;A811),'기사 리스트'!C:D,2,FALSE)="yes","yes",""),"")</f>
        <v/>
      </c>
      <c r="I811" t="str">
        <f>IFERROR(IF(G811="O",B811/(EOMONTH('7p(1)'!$F$17,0)-(VLOOKUP(CONCATENATE("http://skinnonews.com",A811),'기사 리스트'!C:E,3,FALSE))+1),""),"")</f>
        <v/>
      </c>
      <c r="J811" t="str">
        <f>IFERROR(IF(G811="O",E811/(EOMONTH('7p(1)'!$F$17,0)-(VLOOKUP(CONCATENATE("http://skinnonews.com",A811),'기사 리스트'!C:E,3,FALSE))+1),""),"")</f>
        <v/>
      </c>
      <c r="K811" t="str">
        <f t="shared" si="38"/>
        <v/>
      </c>
      <c r="L811" t="str">
        <f t="shared" si="39"/>
        <v/>
      </c>
      <c r="N811" s="83" t="str">
        <f>IFERROR(VLOOKUP("http://skinnonews.com"&amp;A811,'기사 리스트'!C:E,3,FALSE),"")</f>
        <v/>
      </c>
      <c r="S811" t="str">
        <f>IFERROR(IF(G811="O",(INDEX('기사 리스트'!B:B,MATCH("http://skinnonews.com"&amp;A811,'기사 리스트'!C:C,0))),""),"")</f>
        <v/>
      </c>
    </row>
    <row r="812" spans="1:19">
      <c r="A812" s="18" t="s">
        <v>1869</v>
      </c>
      <c r="B812" s="18">
        <v>1</v>
      </c>
      <c r="C812" s="18">
        <v>1</v>
      </c>
      <c r="D812" s="28">
        <v>7</v>
      </c>
      <c r="E812" s="18">
        <v>1</v>
      </c>
      <c r="F812" t="str">
        <f t="shared" si="37"/>
        <v/>
      </c>
      <c r="G812" t="str">
        <f>IF(F812="기사임",IFERROR(IF((VLOOKUP(CONCATENATE("http://skinnonews.com",A812),'기사 리스트'!C:E,3,FALSE))&gt;='7p(1)'!$F$17,"O",""),""),"")</f>
        <v/>
      </c>
      <c r="H812" t="str">
        <f>IFERROR(IF(VLOOKUP(CONCATENATE("http://skinnonews.com"&amp;A812),'기사 리스트'!C:D,2,FALSE)="yes","yes",""),"")</f>
        <v/>
      </c>
      <c r="I812" t="str">
        <f>IFERROR(IF(G812="O",B812/(EOMONTH('7p(1)'!$F$17,0)-(VLOOKUP(CONCATENATE("http://skinnonews.com",A812),'기사 리스트'!C:E,3,FALSE))+1),""),"")</f>
        <v/>
      </c>
      <c r="J812" t="str">
        <f>IFERROR(IF(G812="O",E812/(EOMONTH('7p(1)'!$F$17,0)-(VLOOKUP(CONCATENATE("http://skinnonews.com",A812),'기사 리스트'!C:E,3,FALSE))+1),""),"")</f>
        <v/>
      </c>
      <c r="K812" t="str">
        <f t="shared" si="38"/>
        <v/>
      </c>
      <c r="L812" t="str">
        <f t="shared" si="39"/>
        <v/>
      </c>
      <c r="N812" s="83" t="str">
        <f>IFERROR(VLOOKUP("http://skinnonews.com"&amp;A812,'기사 리스트'!C:E,3,FALSE),"")</f>
        <v/>
      </c>
      <c r="S812" t="str">
        <f>IFERROR(IF(G812="O",(INDEX('기사 리스트'!B:B,MATCH("http://skinnonews.com"&amp;A812,'기사 리스트'!C:C,0))),""),"")</f>
        <v/>
      </c>
    </row>
    <row r="813" spans="1:19">
      <c r="A813" s="18" t="s">
        <v>1870</v>
      </c>
      <c r="B813" s="18">
        <v>1</v>
      </c>
      <c r="C813" s="18">
        <v>1</v>
      </c>
      <c r="D813" s="28">
        <v>14</v>
      </c>
      <c r="E813" s="18">
        <v>0</v>
      </c>
      <c r="F813" t="str">
        <f t="shared" si="37"/>
        <v/>
      </c>
      <c r="G813" t="str">
        <f>IF(F813="기사임",IFERROR(IF((VLOOKUP(CONCATENATE("http://skinnonews.com",A813),'기사 리스트'!C:E,3,FALSE))&gt;='7p(1)'!$F$17,"O",""),""),"")</f>
        <v/>
      </c>
      <c r="H813" t="str">
        <f>IFERROR(IF(VLOOKUP(CONCATENATE("http://skinnonews.com"&amp;A813),'기사 리스트'!C:D,2,FALSE)="yes","yes",""),"")</f>
        <v/>
      </c>
      <c r="I813" t="str">
        <f>IFERROR(IF(G813="O",B813/(EOMONTH('7p(1)'!$F$17,0)-(VLOOKUP(CONCATENATE("http://skinnonews.com",A813),'기사 리스트'!C:E,3,FALSE))+1),""),"")</f>
        <v/>
      </c>
      <c r="J813" t="str">
        <f>IFERROR(IF(G813="O",E813/(EOMONTH('7p(1)'!$F$17,0)-(VLOOKUP(CONCATENATE("http://skinnonews.com",A813),'기사 리스트'!C:E,3,FALSE))+1),""),"")</f>
        <v/>
      </c>
      <c r="K813" t="str">
        <f t="shared" si="38"/>
        <v/>
      </c>
      <c r="L813" t="str">
        <f t="shared" si="39"/>
        <v/>
      </c>
      <c r="N813" s="83" t="str">
        <f>IFERROR(VLOOKUP("http://skinnonews.com"&amp;A813,'기사 리스트'!C:E,3,FALSE),"")</f>
        <v/>
      </c>
      <c r="S813" t="str">
        <f>IFERROR(IF(G813="O",(INDEX('기사 리스트'!B:B,MATCH("http://skinnonews.com"&amp;A813,'기사 리스트'!C:C,0))),""),"")</f>
        <v/>
      </c>
    </row>
    <row r="814" spans="1:19">
      <c r="A814" s="18" t="s">
        <v>1301</v>
      </c>
      <c r="B814" s="18">
        <v>1</v>
      </c>
      <c r="C814" s="18">
        <v>1</v>
      </c>
      <c r="D814" s="28">
        <v>9</v>
      </c>
      <c r="E814" s="18">
        <v>0</v>
      </c>
      <c r="F814" t="str">
        <f t="shared" si="37"/>
        <v/>
      </c>
      <c r="G814" t="str">
        <f>IF(F814="기사임",IFERROR(IF((VLOOKUP(CONCATENATE("http://skinnonews.com",A814),'기사 리스트'!C:E,3,FALSE))&gt;='7p(1)'!$F$17,"O",""),""),"")</f>
        <v/>
      </c>
      <c r="H814" t="str">
        <f>IFERROR(IF(VLOOKUP(CONCATENATE("http://skinnonews.com"&amp;A814),'기사 리스트'!C:D,2,FALSE)="yes","yes",""),"")</f>
        <v/>
      </c>
      <c r="I814" t="str">
        <f>IFERROR(IF(G814="O",B814/(EOMONTH('7p(1)'!$F$17,0)-(VLOOKUP(CONCATENATE("http://skinnonews.com",A814),'기사 리스트'!C:E,3,FALSE))+1),""),"")</f>
        <v/>
      </c>
      <c r="J814" t="str">
        <f>IFERROR(IF(G814="O",E814/(EOMONTH('7p(1)'!$F$17,0)-(VLOOKUP(CONCATENATE("http://skinnonews.com",A814),'기사 리스트'!C:E,3,FALSE))+1),""),"")</f>
        <v/>
      </c>
      <c r="K814" t="str">
        <f t="shared" si="38"/>
        <v/>
      </c>
      <c r="L814" t="str">
        <f t="shared" si="39"/>
        <v/>
      </c>
      <c r="N814" s="83" t="str">
        <f>IFERROR(VLOOKUP("http://skinnonews.com"&amp;A814,'기사 리스트'!C:E,3,FALSE),"")</f>
        <v/>
      </c>
      <c r="S814" t="str">
        <f>IFERROR(IF(G814="O",(INDEX('기사 리스트'!B:B,MATCH("http://skinnonews.com"&amp;A814,'기사 리스트'!C:C,0))),""),"")</f>
        <v/>
      </c>
    </row>
    <row r="815" spans="1:19">
      <c r="A815" s="18" t="s">
        <v>1871</v>
      </c>
      <c r="B815" s="18">
        <v>1</v>
      </c>
      <c r="C815" s="18">
        <v>1</v>
      </c>
      <c r="D815" s="28">
        <v>22</v>
      </c>
      <c r="E815" s="18">
        <v>0</v>
      </c>
      <c r="F815" t="str">
        <f t="shared" si="37"/>
        <v/>
      </c>
      <c r="G815" t="str">
        <f>IF(F815="기사임",IFERROR(IF((VLOOKUP(CONCATENATE("http://skinnonews.com",A815),'기사 리스트'!C:E,3,FALSE))&gt;='7p(1)'!$F$17,"O",""),""),"")</f>
        <v/>
      </c>
      <c r="H815" t="str">
        <f>IFERROR(IF(VLOOKUP(CONCATENATE("http://skinnonews.com"&amp;A815),'기사 리스트'!C:D,2,FALSE)="yes","yes",""),"")</f>
        <v/>
      </c>
      <c r="I815" t="str">
        <f>IFERROR(IF(G815="O",B815/(EOMONTH('7p(1)'!$F$17,0)-(VLOOKUP(CONCATENATE("http://skinnonews.com",A815),'기사 리스트'!C:E,3,FALSE))+1),""),"")</f>
        <v/>
      </c>
      <c r="J815" t="str">
        <f>IFERROR(IF(G815="O",E815/(EOMONTH('7p(1)'!$F$17,0)-(VLOOKUP(CONCATENATE("http://skinnonews.com",A815),'기사 리스트'!C:E,3,FALSE))+1),""),"")</f>
        <v/>
      </c>
      <c r="K815" t="str">
        <f t="shared" si="38"/>
        <v/>
      </c>
      <c r="L815" t="str">
        <f t="shared" si="39"/>
        <v/>
      </c>
      <c r="N815" s="83" t="str">
        <f>IFERROR(VLOOKUP("http://skinnonews.com"&amp;A815,'기사 리스트'!C:E,3,FALSE),"")</f>
        <v/>
      </c>
      <c r="S815" t="str">
        <f>IFERROR(IF(G815="O",(INDEX('기사 리스트'!B:B,MATCH("http://skinnonews.com"&amp;A815,'기사 리스트'!C:C,0))),""),"")</f>
        <v/>
      </c>
    </row>
    <row r="816" spans="1:19">
      <c r="A816" s="18" t="s">
        <v>1872</v>
      </c>
      <c r="B816" s="18">
        <v>1</v>
      </c>
      <c r="C816" s="18">
        <v>1</v>
      </c>
      <c r="D816" s="28">
        <v>8</v>
      </c>
      <c r="E816" s="18">
        <v>0</v>
      </c>
      <c r="F816" t="str">
        <f t="shared" si="37"/>
        <v/>
      </c>
      <c r="G816" t="str">
        <f>IF(F816="기사임",IFERROR(IF((VLOOKUP(CONCATENATE("http://skinnonews.com",A816),'기사 리스트'!C:E,3,FALSE))&gt;='7p(1)'!$F$17,"O",""),""),"")</f>
        <v/>
      </c>
      <c r="H816" t="str">
        <f>IFERROR(IF(VLOOKUP(CONCATENATE("http://skinnonews.com"&amp;A816),'기사 리스트'!C:D,2,FALSE)="yes","yes",""),"")</f>
        <v/>
      </c>
      <c r="I816" t="str">
        <f>IFERROR(IF(G816="O",B816/(EOMONTH('7p(1)'!$F$17,0)-(VLOOKUP(CONCATENATE("http://skinnonews.com",A816),'기사 리스트'!C:E,3,FALSE))+1),""),"")</f>
        <v/>
      </c>
      <c r="J816" t="str">
        <f>IFERROR(IF(G816="O",E816/(EOMONTH('7p(1)'!$F$17,0)-(VLOOKUP(CONCATENATE("http://skinnonews.com",A816),'기사 리스트'!C:E,3,FALSE))+1),""),"")</f>
        <v/>
      </c>
      <c r="K816" t="str">
        <f t="shared" si="38"/>
        <v/>
      </c>
      <c r="L816" t="str">
        <f t="shared" si="39"/>
        <v/>
      </c>
      <c r="N816" s="83" t="str">
        <f>IFERROR(VLOOKUP("http://skinnonews.com"&amp;A816,'기사 리스트'!C:E,3,FALSE),"")</f>
        <v/>
      </c>
      <c r="S816" t="str">
        <f>IFERROR(IF(G816="O",(INDEX('기사 리스트'!B:B,MATCH("http://skinnonews.com"&amp;A816,'기사 리스트'!C:C,0))),""),"")</f>
        <v/>
      </c>
    </row>
    <row r="817" spans="1:19">
      <c r="A817" s="18" t="s">
        <v>1873</v>
      </c>
      <c r="B817" s="18">
        <v>1</v>
      </c>
      <c r="C817" s="18">
        <v>1</v>
      </c>
      <c r="D817" s="28">
        <v>0</v>
      </c>
      <c r="E817" s="18">
        <v>0</v>
      </c>
      <c r="F817" t="str">
        <f t="shared" si="37"/>
        <v/>
      </c>
      <c r="G817" t="str">
        <f>IF(F817="기사임",IFERROR(IF((VLOOKUP(CONCATENATE("http://skinnonews.com",A817),'기사 리스트'!C:E,3,FALSE))&gt;='7p(1)'!$F$17,"O",""),""),"")</f>
        <v/>
      </c>
      <c r="H817" t="str">
        <f>IFERROR(IF(VLOOKUP(CONCATENATE("http://skinnonews.com"&amp;A817),'기사 리스트'!C:D,2,FALSE)="yes","yes",""),"")</f>
        <v/>
      </c>
      <c r="I817" t="str">
        <f>IFERROR(IF(G817="O",B817/(EOMONTH('7p(1)'!$F$17,0)-(VLOOKUP(CONCATENATE("http://skinnonews.com",A817),'기사 리스트'!C:E,3,FALSE))+1),""),"")</f>
        <v/>
      </c>
      <c r="J817" t="str">
        <f>IFERROR(IF(G817="O",E817/(EOMONTH('7p(1)'!$F$17,0)-(VLOOKUP(CONCATENATE("http://skinnonews.com",A817),'기사 리스트'!C:E,3,FALSE))+1),""),"")</f>
        <v/>
      </c>
      <c r="K817" t="str">
        <f t="shared" si="38"/>
        <v/>
      </c>
      <c r="L817" t="str">
        <f t="shared" si="39"/>
        <v/>
      </c>
      <c r="N817" s="83" t="str">
        <f>IFERROR(VLOOKUP("http://skinnonews.com"&amp;A817,'기사 리스트'!C:E,3,FALSE),"")</f>
        <v/>
      </c>
      <c r="S817" t="str">
        <f>IFERROR(IF(G817="O",(INDEX('기사 리스트'!B:B,MATCH("http://skinnonews.com"&amp;A817,'기사 리스트'!C:C,0))),""),"")</f>
        <v/>
      </c>
    </row>
    <row r="818" spans="1:19">
      <c r="A818" s="18" t="s">
        <v>1874</v>
      </c>
      <c r="B818" s="18">
        <v>1</v>
      </c>
      <c r="C818" s="18">
        <v>1</v>
      </c>
      <c r="D818" s="28">
        <v>12</v>
      </c>
      <c r="E818" s="18">
        <v>0</v>
      </c>
      <c r="F818" t="str">
        <f t="shared" si="37"/>
        <v/>
      </c>
      <c r="G818" t="str">
        <f>IF(F818="기사임",IFERROR(IF((VLOOKUP(CONCATENATE("http://skinnonews.com",A818),'기사 리스트'!C:E,3,FALSE))&gt;='7p(1)'!$F$17,"O",""),""),"")</f>
        <v/>
      </c>
      <c r="H818" t="str">
        <f>IFERROR(IF(VLOOKUP(CONCATENATE("http://skinnonews.com"&amp;A818),'기사 리스트'!C:D,2,FALSE)="yes","yes",""),"")</f>
        <v/>
      </c>
      <c r="I818" t="str">
        <f>IFERROR(IF(G818="O",B818/(EOMONTH('7p(1)'!$F$17,0)-(VLOOKUP(CONCATENATE("http://skinnonews.com",A818),'기사 리스트'!C:E,3,FALSE))+1),""),"")</f>
        <v/>
      </c>
      <c r="J818" t="str">
        <f>IFERROR(IF(G818="O",E818/(EOMONTH('7p(1)'!$F$17,0)-(VLOOKUP(CONCATENATE("http://skinnonews.com",A818),'기사 리스트'!C:E,3,FALSE))+1),""),"")</f>
        <v/>
      </c>
      <c r="K818" t="str">
        <f t="shared" si="38"/>
        <v/>
      </c>
      <c r="L818" t="str">
        <f t="shared" si="39"/>
        <v/>
      </c>
      <c r="N818" s="83" t="str">
        <f>IFERROR(VLOOKUP("http://skinnonews.com"&amp;A818,'기사 리스트'!C:E,3,FALSE),"")</f>
        <v/>
      </c>
      <c r="S818" t="str">
        <f>IFERROR(IF(G818="O",(INDEX('기사 리스트'!B:B,MATCH("http://skinnonews.com"&amp;A818,'기사 리스트'!C:C,0))),""),"")</f>
        <v/>
      </c>
    </row>
    <row r="819" spans="1:19">
      <c r="A819" s="18" t="s">
        <v>1875</v>
      </c>
      <c r="B819" s="18">
        <v>1</v>
      </c>
      <c r="C819" s="18">
        <v>1</v>
      </c>
      <c r="D819" s="28">
        <v>54</v>
      </c>
      <c r="E819" s="18">
        <v>0</v>
      </c>
      <c r="F819" t="str">
        <f t="shared" si="37"/>
        <v/>
      </c>
      <c r="G819" t="str">
        <f>IF(F819="기사임",IFERROR(IF((VLOOKUP(CONCATENATE("http://skinnonews.com",A819),'기사 리스트'!C:E,3,FALSE))&gt;='7p(1)'!$F$17,"O",""),""),"")</f>
        <v/>
      </c>
      <c r="H819" t="str">
        <f>IFERROR(IF(VLOOKUP(CONCATENATE("http://skinnonews.com"&amp;A819),'기사 리스트'!C:D,2,FALSE)="yes","yes",""),"")</f>
        <v/>
      </c>
      <c r="I819" t="str">
        <f>IFERROR(IF(G819="O",B819/(EOMONTH('7p(1)'!$F$17,0)-(VLOOKUP(CONCATENATE("http://skinnonews.com",A819),'기사 리스트'!C:E,3,FALSE))+1),""),"")</f>
        <v/>
      </c>
      <c r="J819" t="str">
        <f>IFERROR(IF(G819="O",E819/(EOMONTH('7p(1)'!$F$17,0)-(VLOOKUP(CONCATENATE("http://skinnonews.com",A819),'기사 리스트'!C:E,3,FALSE))+1),""),"")</f>
        <v/>
      </c>
      <c r="K819" t="str">
        <f t="shared" si="38"/>
        <v/>
      </c>
      <c r="L819" t="str">
        <f t="shared" si="39"/>
        <v/>
      </c>
      <c r="N819" s="83" t="str">
        <f>IFERROR(VLOOKUP("http://skinnonews.com"&amp;A819,'기사 리스트'!C:E,3,FALSE),"")</f>
        <v/>
      </c>
      <c r="S819" t="str">
        <f>IFERROR(IF(G819="O",(INDEX('기사 리스트'!B:B,MATCH("http://skinnonews.com"&amp;A819,'기사 리스트'!C:C,0))),""),"")</f>
        <v/>
      </c>
    </row>
    <row r="820" spans="1:19">
      <c r="A820" s="18" t="s">
        <v>1876</v>
      </c>
      <c r="B820" s="18">
        <v>1</v>
      </c>
      <c r="C820" s="18">
        <v>1</v>
      </c>
      <c r="D820" s="28">
        <v>0</v>
      </c>
      <c r="E820" s="18">
        <v>0</v>
      </c>
      <c r="F820" t="str">
        <f t="shared" si="37"/>
        <v/>
      </c>
      <c r="G820" t="str">
        <f>IF(F820="기사임",IFERROR(IF((VLOOKUP(CONCATENATE("http://skinnonews.com",A820),'기사 리스트'!C:E,3,FALSE))&gt;='7p(1)'!$F$17,"O",""),""),"")</f>
        <v/>
      </c>
      <c r="H820" t="str">
        <f>IFERROR(IF(VLOOKUP(CONCATENATE("http://skinnonews.com"&amp;A820),'기사 리스트'!C:D,2,FALSE)="yes","yes",""),"")</f>
        <v/>
      </c>
      <c r="I820" t="str">
        <f>IFERROR(IF(G820="O",B820/(EOMONTH('7p(1)'!$F$17,0)-(VLOOKUP(CONCATENATE("http://skinnonews.com",A820),'기사 리스트'!C:E,3,FALSE))+1),""),"")</f>
        <v/>
      </c>
      <c r="J820" t="str">
        <f>IFERROR(IF(G820="O",E820/(EOMONTH('7p(1)'!$F$17,0)-(VLOOKUP(CONCATENATE("http://skinnonews.com",A820),'기사 리스트'!C:E,3,FALSE))+1),""),"")</f>
        <v/>
      </c>
      <c r="K820" t="str">
        <f t="shared" si="38"/>
        <v/>
      </c>
      <c r="L820" t="str">
        <f t="shared" si="39"/>
        <v/>
      </c>
      <c r="N820" s="83" t="str">
        <f>IFERROR(VLOOKUP("http://skinnonews.com"&amp;A820,'기사 리스트'!C:E,3,FALSE),"")</f>
        <v/>
      </c>
      <c r="S820" t="str">
        <f>IFERROR(IF(G820="O",(INDEX('기사 리스트'!B:B,MATCH("http://skinnonews.com"&amp;A820,'기사 리스트'!C:C,0))),""),"")</f>
        <v/>
      </c>
    </row>
    <row r="821" spans="1:19">
      <c r="A821" s="18" t="s">
        <v>1877</v>
      </c>
      <c r="B821" s="18">
        <v>1</v>
      </c>
      <c r="C821" s="18">
        <v>1</v>
      </c>
      <c r="D821" s="28">
        <v>12</v>
      </c>
      <c r="E821" s="18">
        <v>0</v>
      </c>
      <c r="F821" t="str">
        <f t="shared" si="37"/>
        <v/>
      </c>
      <c r="G821" t="str">
        <f>IF(F821="기사임",IFERROR(IF((VLOOKUP(CONCATENATE("http://skinnonews.com",A821),'기사 리스트'!C:E,3,FALSE))&gt;='7p(1)'!$F$17,"O",""),""),"")</f>
        <v/>
      </c>
      <c r="H821" t="str">
        <f>IFERROR(IF(VLOOKUP(CONCATENATE("http://skinnonews.com"&amp;A821),'기사 리스트'!C:D,2,FALSE)="yes","yes",""),"")</f>
        <v/>
      </c>
      <c r="I821" t="str">
        <f>IFERROR(IF(G821="O",B821/(EOMONTH('7p(1)'!$F$17,0)-(VLOOKUP(CONCATENATE("http://skinnonews.com",A821),'기사 리스트'!C:E,3,FALSE))+1),""),"")</f>
        <v/>
      </c>
      <c r="J821" t="str">
        <f>IFERROR(IF(G821="O",E821/(EOMONTH('7p(1)'!$F$17,0)-(VLOOKUP(CONCATENATE("http://skinnonews.com",A821),'기사 리스트'!C:E,3,FALSE))+1),""),"")</f>
        <v/>
      </c>
      <c r="K821" t="str">
        <f t="shared" si="38"/>
        <v/>
      </c>
      <c r="L821" t="str">
        <f t="shared" si="39"/>
        <v/>
      </c>
      <c r="N821" s="83" t="str">
        <f>IFERROR(VLOOKUP("http://skinnonews.com"&amp;A821,'기사 리스트'!C:E,3,FALSE),"")</f>
        <v/>
      </c>
      <c r="S821" t="str">
        <f>IFERROR(IF(G821="O",(INDEX('기사 리스트'!B:B,MATCH("http://skinnonews.com"&amp;A821,'기사 리스트'!C:C,0))),""),"")</f>
        <v/>
      </c>
    </row>
    <row r="822" spans="1:19">
      <c r="A822" s="18" t="s">
        <v>1878</v>
      </c>
      <c r="B822" s="18">
        <v>1</v>
      </c>
      <c r="C822" s="18">
        <v>1</v>
      </c>
      <c r="D822" s="28">
        <v>0</v>
      </c>
      <c r="E822" s="18">
        <v>0</v>
      </c>
      <c r="F822" t="str">
        <f t="shared" si="37"/>
        <v/>
      </c>
      <c r="G822" t="str">
        <f>IF(F822="기사임",IFERROR(IF((VLOOKUP(CONCATENATE("http://skinnonews.com",A822),'기사 리스트'!C:E,3,FALSE))&gt;='7p(1)'!$F$17,"O",""),""),"")</f>
        <v/>
      </c>
      <c r="H822" t="str">
        <f>IFERROR(IF(VLOOKUP(CONCATENATE("http://skinnonews.com"&amp;A822),'기사 리스트'!C:D,2,FALSE)="yes","yes",""),"")</f>
        <v/>
      </c>
      <c r="I822" t="str">
        <f>IFERROR(IF(G822="O",B822/(EOMONTH('7p(1)'!$F$17,0)-(VLOOKUP(CONCATENATE("http://skinnonews.com",A822),'기사 리스트'!C:E,3,FALSE))+1),""),"")</f>
        <v/>
      </c>
      <c r="J822" t="str">
        <f>IFERROR(IF(G822="O",E822/(EOMONTH('7p(1)'!$F$17,0)-(VLOOKUP(CONCATENATE("http://skinnonews.com",A822),'기사 리스트'!C:E,3,FALSE))+1),""),"")</f>
        <v/>
      </c>
      <c r="K822" t="str">
        <f t="shared" si="38"/>
        <v/>
      </c>
      <c r="L822" t="str">
        <f t="shared" si="39"/>
        <v/>
      </c>
      <c r="N822" s="83" t="str">
        <f>IFERROR(VLOOKUP("http://skinnonews.com"&amp;A822,'기사 리스트'!C:E,3,FALSE),"")</f>
        <v/>
      </c>
      <c r="S822" t="str">
        <f>IFERROR(IF(G822="O",(INDEX('기사 리스트'!B:B,MATCH("http://skinnonews.com"&amp;A822,'기사 리스트'!C:C,0))),""),"")</f>
        <v/>
      </c>
    </row>
    <row r="823" spans="1:19">
      <c r="A823" s="18" t="s">
        <v>1879</v>
      </c>
      <c r="B823" s="18">
        <v>1</v>
      </c>
      <c r="C823" s="18">
        <v>1</v>
      </c>
      <c r="D823" s="28">
        <v>16</v>
      </c>
      <c r="E823" s="18">
        <v>0</v>
      </c>
      <c r="F823" t="str">
        <f t="shared" si="37"/>
        <v/>
      </c>
      <c r="G823" t="str">
        <f>IF(F823="기사임",IFERROR(IF((VLOOKUP(CONCATENATE("http://skinnonews.com",A823),'기사 리스트'!C:E,3,FALSE))&gt;='7p(1)'!$F$17,"O",""),""),"")</f>
        <v/>
      </c>
      <c r="H823" t="str">
        <f>IFERROR(IF(VLOOKUP(CONCATENATE("http://skinnonews.com"&amp;A823),'기사 리스트'!C:D,2,FALSE)="yes","yes",""),"")</f>
        <v/>
      </c>
      <c r="I823" t="str">
        <f>IFERROR(IF(G823="O",B823/(EOMONTH('7p(1)'!$F$17,0)-(VLOOKUP(CONCATENATE("http://skinnonews.com",A823),'기사 리스트'!C:E,3,FALSE))+1),""),"")</f>
        <v/>
      </c>
      <c r="J823" t="str">
        <f>IFERROR(IF(G823="O",E823/(EOMONTH('7p(1)'!$F$17,0)-(VLOOKUP(CONCATENATE("http://skinnonews.com",A823),'기사 리스트'!C:E,3,FALSE))+1),""),"")</f>
        <v/>
      </c>
      <c r="K823" t="str">
        <f t="shared" si="38"/>
        <v/>
      </c>
      <c r="L823" t="str">
        <f t="shared" si="39"/>
        <v/>
      </c>
      <c r="N823" s="83" t="str">
        <f>IFERROR(VLOOKUP("http://skinnonews.com"&amp;A823,'기사 리스트'!C:E,3,FALSE),"")</f>
        <v/>
      </c>
      <c r="S823" t="str">
        <f>IFERROR(IF(G823="O",(INDEX('기사 리스트'!B:B,MATCH("http://skinnonews.com"&amp;A823,'기사 리스트'!C:C,0))),""),"")</f>
        <v/>
      </c>
    </row>
    <row r="824" spans="1:19">
      <c r="A824" s="18" t="s">
        <v>1880</v>
      </c>
      <c r="B824" s="18">
        <v>1</v>
      </c>
      <c r="C824" s="18">
        <v>1</v>
      </c>
      <c r="D824" s="28">
        <v>16</v>
      </c>
      <c r="E824" s="18">
        <v>0</v>
      </c>
      <c r="F824" t="str">
        <f t="shared" si="37"/>
        <v/>
      </c>
      <c r="G824" t="str">
        <f>IF(F824="기사임",IFERROR(IF((VLOOKUP(CONCATENATE("http://skinnonews.com",A824),'기사 리스트'!C:E,3,FALSE))&gt;='7p(1)'!$F$17,"O",""),""),"")</f>
        <v/>
      </c>
      <c r="H824" t="str">
        <f>IFERROR(IF(VLOOKUP(CONCATENATE("http://skinnonews.com"&amp;A824),'기사 리스트'!C:D,2,FALSE)="yes","yes",""),"")</f>
        <v/>
      </c>
      <c r="I824" t="str">
        <f>IFERROR(IF(G824="O",B824/(EOMONTH('7p(1)'!$F$17,0)-(VLOOKUP(CONCATENATE("http://skinnonews.com",A824),'기사 리스트'!C:E,3,FALSE))+1),""),"")</f>
        <v/>
      </c>
      <c r="J824" t="str">
        <f>IFERROR(IF(G824="O",E824/(EOMONTH('7p(1)'!$F$17,0)-(VLOOKUP(CONCATENATE("http://skinnonews.com",A824),'기사 리스트'!C:E,3,FALSE))+1),""),"")</f>
        <v/>
      </c>
      <c r="K824" t="str">
        <f t="shared" si="38"/>
        <v/>
      </c>
      <c r="L824" t="str">
        <f t="shared" si="39"/>
        <v/>
      </c>
      <c r="N824" s="83" t="str">
        <f>IFERROR(VLOOKUP("http://skinnonews.com"&amp;A824,'기사 리스트'!C:E,3,FALSE),"")</f>
        <v/>
      </c>
      <c r="S824" t="str">
        <f>IFERROR(IF(G824="O",(INDEX('기사 리스트'!B:B,MATCH("http://skinnonews.com"&amp;A824,'기사 리스트'!C:C,0))),""),"")</f>
        <v/>
      </c>
    </row>
    <row r="825" spans="1:19">
      <c r="A825" s="18" t="s">
        <v>1881</v>
      </c>
      <c r="B825" s="18">
        <v>1</v>
      </c>
      <c r="C825" s="18">
        <v>1</v>
      </c>
      <c r="D825" s="28">
        <v>10</v>
      </c>
      <c r="E825" s="18">
        <v>0</v>
      </c>
      <c r="F825" t="str">
        <f t="shared" si="37"/>
        <v/>
      </c>
      <c r="G825" t="str">
        <f>IF(F825="기사임",IFERROR(IF((VLOOKUP(CONCATENATE("http://skinnonews.com",A825),'기사 리스트'!C:E,3,FALSE))&gt;='7p(1)'!$F$17,"O",""),""),"")</f>
        <v/>
      </c>
      <c r="H825" t="str">
        <f>IFERROR(IF(VLOOKUP(CONCATENATE("http://skinnonews.com"&amp;A825),'기사 리스트'!C:D,2,FALSE)="yes","yes",""),"")</f>
        <v/>
      </c>
      <c r="I825" t="str">
        <f>IFERROR(IF(G825="O",B825/(EOMONTH('7p(1)'!$F$17,0)-(VLOOKUP(CONCATENATE("http://skinnonews.com",A825),'기사 리스트'!C:E,3,FALSE))+1),""),"")</f>
        <v/>
      </c>
      <c r="J825" t="str">
        <f>IFERROR(IF(G825="O",E825/(EOMONTH('7p(1)'!$F$17,0)-(VLOOKUP(CONCATENATE("http://skinnonews.com",A825),'기사 리스트'!C:E,3,FALSE))+1),""),"")</f>
        <v/>
      </c>
      <c r="K825" t="str">
        <f t="shared" si="38"/>
        <v/>
      </c>
      <c r="L825" t="str">
        <f t="shared" si="39"/>
        <v/>
      </c>
      <c r="N825" s="83" t="str">
        <f>IFERROR(VLOOKUP("http://skinnonews.com"&amp;A825,'기사 리스트'!C:E,3,FALSE),"")</f>
        <v/>
      </c>
      <c r="S825" t="str">
        <f>IFERROR(IF(G825="O",(INDEX('기사 리스트'!B:B,MATCH("http://skinnonews.com"&amp;A825,'기사 리스트'!C:C,0))),""),"")</f>
        <v/>
      </c>
    </row>
    <row r="826" spans="1:19">
      <c r="A826" s="18" t="s">
        <v>1882</v>
      </c>
      <c r="B826" s="18">
        <v>1</v>
      </c>
      <c r="C826" s="18">
        <v>1</v>
      </c>
      <c r="D826" s="28">
        <v>17</v>
      </c>
      <c r="E826" s="18">
        <v>0</v>
      </c>
      <c r="F826" t="str">
        <f t="shared" si="37"/>
        <v/>
      </c>
      <c r="G826" t="str">
        <f>IF(F826="기사임",IFERROR(IF((VLOOKUP(CONCATENATE("http://skinnonews.com",A826),'기사 리스트'!C:E,3,FALSE))&gt;='7p(1)'!$F$17,"O",""),""),"")</f>
        <v/>
      </c>
      <c r="H826" t="str">
        <f>IFERROR(IF(VLOOKUP(CONCATENATE("http://skinnonews.com"&amp;A826),'기사 리스트'!C:D,2,FALSE)="yes","yes",""),"")</f>
        <v/>
      </c>
      <c r="I826" t="str">
        <f>IFERROR(IF(G826="O",B826/(EOMONTH('7p(1)'!$F$17,0)-(VLOOKUP(CONCATENATE("http://skinnonews.com",A826),'기사 리스트'!C:E,3,FALSE))+1),""),"")</f>
        <v/>
      </c>
      <c r="J826" t="str">
        <f>IFERROR(IF(G826="O",E826/(EOMONTH('7p(1)'!$F$17,0)-(VLOOKUP(CONCATENATE("http://skinnonews.com",A826),'기사 리스트'!C:E,3,FALSE))+1),""),"")</f>
        <v/>
      </c>
      <c r="K826" t="str">
        <f t="shared" si="38"/>
        <v/>
      </c>
      <c r="L826" t="str">
        <f t="shared" si="39"/>
        <v/>
      </c>
      <c r="N826" s="83" t="str">
        <f>IFERROR(VLOOKUP("http://skinnonews.com"&amp;A826,'기사 리스트'!C:E,3,FALSE),"")</f>
        <v/>
      </c>
      <c r="S826" t="str">
        <f>IFERROR(IF(G826="O",(INDEX('기사 리스트'!B:B,MATCH("http://skinnonews.com"&amp;A826,'기사 리스트'!C:C,0))),""),"")</f>
        <v/>
      </c>
    </row>
    <row r="827" spans="1:19">
      <c r="A827" s="18" t="s">
        <v>1883</v>
      </c>
      <c r="B827" s="18">
        <v>1</v>
      </c>
      <c r="C827" s="18">
        <v>1</v>
      </c>
      <c r="D827" s="28">
        <v>12</v>
      </c>
      <c r="E827" s="18">
        <v>0</v>
      </c>
      <c r="F827" t="str">
        <f t="shared" si="37"/>
        <v/>
      </c>
      <c r="G827" t="str">
        <f>IF(F827="기사임",IFERROR(IF((VLOOKUP(CONCATENATE("http://skinnonews.com",A827),'기사 리스트'!C:E,3,FALSE))&gt;='7p(1)'!$F$17,"O",""),""),"")</f>
        <v/>
      </c>
      <c r="H827" t="str">
        <f>IFERROR(IF(VLOOKUP(CONCATENATE("http://skinnonews.com"&amp;A827),'기사 리스트'!C:D,2,FALSE)="yes","yes",""),"")</f>
        <v/>
      </c>
      <c r="I827" t="str">
        <f>IFERROR(IF(G827="O",B827/(EOMONTH('7p(1)'!$F$17,0)-(VLOOKUP(CONCATENATE("http://skinnonews.com",A827),'기사 리스트'!C:E,3,FALSE))+1),""),"")</f>
        <v/>
      </c>
      <c r="J827" t="str">
        <f>IFERROR(IF(G827="O",E827/(EOMONTH('7p(1)'!$F$17,0)-(VLOOKUP(CONCATENATE("http://skinnonews.com",A827),'기사 리스트'!C:E,3,FALSE))+1),""),"")</f>
        <v/>
      </c>
      <c r="K827" t="str">
        <f t="shared" si="38"/>
        <v/>
      </c>
      <c r="L827" t="str">
        <f t="shared" si="39"/>
        <v/>
      </c>
      <c r="N827" s="83" t="str">
        <f>IFERROR(VLOOKUP("http://skinnonews.com"&amp;A827,'기사 리스트'!C:E,3,FALSE),"")</f>
        <v/>
      </c>
      <c r="S827" t="str">
        <f>IFERROR(IF(G827="O",(INDEX('기사 리스트'!B:B,MATCH("http://skinnonews.com"&amp;A827,'기사 리스트'!C:C,0))),""),"")</f>
        <v/>
      </c>
    </row>
    <row r="828" spans="1:19">
      <c r="A828" s="18" t="s">
        <v>1884</v>
      </c>
      <c r="B828" s="18">
        <v>1</v>
      </c>
      <c r="C828" s="18">
        <v>1</v>
      </c>
      <c r="D828" s="28">
        <v>14</v>
      </c>
      <c r="E828" s="18">
        <v>0</v>
      </c>
      <c r="F828" t="str">
        <f t="shared" si="37"/>
        <v/>
      </c>
      <c r="G828" t="str">
        <f>IF(F828="기사임",IFERROR(IF((VLOOKUP(CONCATENATE("http://skinnonews.com",A828),'기사 리스트'!C:E,3,FALSE))&gt;='7p(1)'!$F$17,"O",""),""),"")</f>
        <v/>
      </c>
      <c r="H828" t="str">
        <f>IFERROR(IF(VLOOKUP(CONCATENATE("http://skinnonews.com"&amp;A828),'기사 리스트'!C:D,2,FALSE)="yes","yes",""),"")</f>
        <v/>
      </c>
      <c r="I828" t="str">
        <f>IFERROR(IF(G828="O",B828/(EOMONTH('7p(1)'!$F$17,0)-(VLOOKUP(CONCATENATE("http://skinnonews.com",A828),'기사 리스트'!C:E,3,FALSE))+1),""),"")</f>
        <v/>
      </c>
      <c r="J828" t="str">
        <f>IFERROR(IF(G828="O",E828/(EOMONTH('7p(1)'!$F$17,0)-(VLOOKUP(CONCATENATE("http://skinnonews.com",A828),'기사 리스트'!C:E,3,FALSE))+1),""),"")</f>
        <v/>
      </c>
      <c r="K828" t="str">
        <f t="shared" si="38"/>
        <v/>
      </c>
      <c r="L828" t="str">
        <f t="shared" si="39"/>
        <v/>
      </c>
      <c r="N828" s="83" t="str">
        <f>IFERROR(VLOOKUP("http://skinnonews.com"&amp;A828,'기사 리스트'!C:E,3,FALSE),"")</f>
        <v/>
      </c>
      <c r="S828" t="str">
        <f>IFERROR(IF(G828="O",(INDEX('기사 리스트'!B:B,MATCH("http://skinnonews.com"&amp;A828,'기사 리스트'!C:C,0))),""),"")</f>
        <v/>
      </c>
    </row>
    <row r="829" spans="1:19">
      <c r="A829" s="18" t="s">
        <v>1885</v>
      </c>
      <c r="B829" s="18">
        <v>1</v>
      </c>
      <c r="C829" s="18">
        <v>1</v>
      </c>
      <c r="D829" s="28">
        <v>5</v>
      </c>
      <c r="E829" s="18">
        <v>0</v>
      </c>
      <c r="F829" t="str">
        <f t="shared" si="37"/>
        <v/>
      </c>
      <c r="G829" t="str">
        <f>IF(F829="기사임",IFERROR(IF((VLOOKUP(CONCATENATE("http://skinnonews.com",A829),'기사 리스트'!C:E,3,FALSE))&gt;='7p(1)'!$F$17,"O",""),""),"")</f>
        <v/>
      </c>
      <c r="H829" t="str">
        <f>IFERROR(IF(VLOOKUP(CONCATENATE("http://skinnonews.com"&amp;A829),'기사 리스트'!C:D,2,FALSE)="yes","yes",""),"")</f>
        <v/>
      </c>
      <c r="I829" t="str">
        <f>IFERROR(IF(G829="O",B829/(EOMONTH('7p(1)'!$F$17,0)-(VLOOKUP(CONCATENATE("http://skinnonews.com",A829),'기사 리스트'!C:E,3,FALSE))+1),""),"")</f>
        <v/>
      </c>
      <c r="J829" t="str">
        <f>IFERROR(IF(G829="O",E829/(EOMONTH('7p(1)'!$F$17,0)-(VLOOKUP(CONCATENATE("http://skinnonews.com",A829),'기사 리스트'!C:E,3,FALSE))+1),""),"")</f>
        <v/>
      </c>
      <c r="K829" t="str">
        <f t="shared" si="38"/>
        <v/>
      </c>
      <c r="L829" t="str">
        <f t="shared" si="39"/>
        <v/>
      </c>
      <c r="N829" s="83" t="str">
        <f>IFERROR(VLOOKUP("http://skinnonews.com"&amp;A829,'기사 리스트'!C:E,3,FALSE),"")</f>
        <v/>
      </c>
      <c r="S829" t="str">
        <f>IFERROR(IF(G829="O",(INDEX('기사 리스트'!B:B,MATCH("http://skinnonews.com"&amp;A829,'기사 리스트'!C:C,0))),""),"")</f>
        <v/>
      </c>
    </row>
    <row r="830" spans="1:19">
      <c r="A830" s="18" t="s">
        <v>1477</v>
      </c>
      <c r="B830" s="18">
        <v>1</v>
      </c>
      <c r="C830" s="18">
        <v>1</v>
      </c>
      <c r="D830" s="28">
        <v>12</v>
      </c>
      <c r="E830" s="18">
        <v>0</v>
      </c>
      <c r="F830" t="str">
        <f t="shared" si="37"/>
        <v/>
      </c>
      <c r="G830" t="str">
        <f>IF(F830="기사임",IFERROR(IF((VLOOKUP(CONCATENATE("http://skinnonews.com",A830),'기사 리스트'!C:E,3,FALSE))&gt;='7p(1)'!$F$17,"O",""),""),"")</f>
        <v/>
      </c>
      <c r="H830" t="str">
        <f>IFERROR(IF(VLOOKUP(CONCATENATE("http://skinnonews.com"&amp;A830),'기사 리스트'!C:D,2,FALSE)="yes","yes",""),"")</f>
        <v/>
      </c>
      <c r="I830" t="str">
        <f>IFERROR(IF(G830="O",B830/(EOMONTH('7p(1)'!$F$17,0)-(VLOOKUP(CONCATENATE("http://skinnonews.com",A830),'기사 리스트'!C:E,3,FALSE))+1),""),"")</f>
        <v/>
      </c>
      <c r="J830" t="str">
        <f>IFERROR(IF(G830="O",E830/(EOMONTH('7p(1)'!$F$17,0)-(VLOOKUP(CONCATENATE("http://skinnonews.com",A830),'기사 리스트'!C:E,3,FALSE))+1),""),"")</f>
        <v/>
      </c>
      <c r="K830" t="str">
        <f t="shared" si="38"/>
        <v/>
      </c>
      <c r="L830" t="str">
        <f t="shared" si="39"/>
        <v/>
      </c>
      <c r="N830" s="83" t="str">
        <f>IFERROR(VLOOKUP("http://skinnonews.com"&amp;A830,'기사 리스트'!C:E,3,FALSE),"")</f>
        <v/>
      </c>
      <c r="S830" t="str">
        <f>IFERROR(IF(G830="O",(INDEX('기사 리스트'!B:B,MATCH("http://skinnonews.com"&amp;A830,'기사 리스트'!C:C,0))),""),"")</f>
        <v/>
      </c>
    </row>
    <row r="831" spans="1:19">
      <c r="A831" s="18" t="s">
        <v>1886</v>
      </c>
      <c r="B831" s="18">
        <v>1</v>
      </c>
      <c r="C831" s="18">
        <v>1</v>
      </c>
      <c r="D831" s="28">
        <v>148</v>
      </c>
      <c r="E831" s="18">
        <v>0</v>
      </c>
      <c r="F831" t="str">
        <f t="shared" si="37"/>
        <v/>
      </c>
      <c r="G831" t="str">
        <f>IF(F831="기사임",IFERROR(IF((VLOOKUP(CONCATENATE("http://skinnonews.com",A831),'기사 리스트'!C:E,3,FALSE))&gt;='7p(1)'!$F$17,"O",""),""),"")</f>
        <v/>
      </c>
      <c r="H831" t="str">
        <f>IFERROR(IF(VLOOKUP(CONCATENATE("http://skinnonews.com"&amp;A831),'기사 리스트'!C:D,2,FALSE)="yes","yes",""),"")</f>
        <v/>
      </c>
      <c r="I831" t="str">
        <f>IFERROR(IF(G831="O",B831/(EOMONTH('7p(1)'!$F$17,0)-(VLOOKUP(CONCATENATE("http://skinnonews.com",A831),'기사 리스트'!C:E,3,FALSE))+1),""),"")</f>
        <v/>
      </c>
      <c r="J831" t="str">
        <f>IFERROR(IF(G831="O",E831/(EOMONTH('7p(1)'!$F$17,0)-(VLOOKUP(CONCATENATE("http://skinnonews.com",A831),'기사 리스트'!C:E,3,FALSE))+1),""),"")</f>
        <v/>
      </c>
      <c r="K831" t="str">
        <f t="shared" si="38"/>
        <v/>
      </c>
      <c r="L831" t="str">
        <f t="shared" si="39"/>
        <v/>
      </c>
      <c r="N831" s="83" t="str">
        <f>IFERROR(VLOOKUP("http://skinnonews.com"&amp;A831,'기사 리스트'!C:E,3,FALSE),"")</f>
        <v/>
      </c>
      <c r="S831" t="str">
        <f>IFERROR(IF(G831="O",(INDEX('기사 리스트'!B:B,MATCH("http://skinnonews.com"&amp;A831,'기사 리스트'!C:C,0))),""),"")</f>
        <v/>
      </c>
    </row>
    <row r="832" spans="1:19">
      <c r="A832" s="18" t="s">
        <v>1459</v>
      </c>
      <c r="B832" s="18">
        <v>1</v>
      </c>
      <c r="C832" s="18">
        <v>1</v>
      </c>
      <c r="D832" s="28">
        <v>43</v>
      </c>
      <c r="E832" s="18">
        <v>0</v>
      </c>
      <c r="F832" t="str">
        <f t="shared" si="37"/>
        <v/>
      </c>
      <c r="G832" t="str">
        <f>IF(F832="기사임",IFERROR(IF((VLOOKUP(CONCATENATE("http://skinnonews.com",A832),'기사 리스트'!C:E,3,FALSE))&gt;='7p(1)'!$F$17,"O",""),""),"")</f>
        <v/>
      </c>
      <c r="H832" t="str">
        <f>IFERROR(IF(VLOOKUP(CONCATENATE("http://skinnonews.com"&amp;A832),'기사 리스트'!C:D,2,FALSE)="yes","yes",""),"")</f>
        <v/>
      </c>
      <c r="I832" t="str">
        <f>IFERROR(IF(G832="O",B832/(EOMONTH('7p(1)'!$F$17,0)-(VLOOKUP(CONCATENATE("http://skinnonews.com",A832),'기사 리스트'!C:E,3,FALSE))+1),""),"")</f>
        <v/>
      </c>
      <c r="J832" t="str">
        <f>IFERROR(IF(G832="O",E832/(EOMONTH('7p(1)'!$F$17,0)-(VLOOKUP(CONCATENATE("http://skinnonews.com",A832),'기사 리스트'!C:E,3,FALSE))+1),""),"")</f>
        <v/>
      </c>
      <c r="K832" t="str">
        <f t="shared" si="38"/>
        <v/>
      </c>
      <c r="L832" t="str">
        <f t="shared" si="39"/>
        <v/>
      </c>
      <c r="N832" s="83" t="str">
        <f>IFERROR(VLOOKUP("http://skinnonews.com"&amp;A832,'기사 리스트'!C:E,3,FALSE),"")</f>
        <v/>
      </c>
      <c r="S832" t="str">
        <f>IFERROR(IF(G832="O",(INDEX('기사 리스트'!B:B,MATCH("http://skinnonews.com"&amp;A832,'기사 리스트'!C:C,0))),""),"")</f>
        <v/>
      </c>
    </row>
    <row r="833" spans="1:19">
      <c r="A833" s="18" t="s">
        <v>1887</v>
      </c>
      <c r="B833" s="18">
        <v>1</v>
      </c>
      <c r="C833" s="18">
        <v>1</v>
      </c>
      <c r="D833" s="28">
        <v>15</v>
      </c>
      <c r="E833" s="18">
        <v>0</v>
      </c>
      <c r="F833" t="str">
        <f t="shared" si="37"/>
        <v/>
      </c>
      <c r="G833" t="str">
        <f>IF(F833="기사임",IFERROR(IF((VLOOKUP(CONCATENATE("http://skinnonews.com",A833),'기사 리스트'!C:E,3,FALSE))&gt;='7p(1)'!$F$17,"O",""),""),"")</f>
        <v/>
      </c>
      <c r="H833" t="str">
        <f>IFERROR(IF(VLOOKUP(CONCATENATE("http://skinnonews.com"&amp;A833),'기사 리스트'!C:D,2,FALSE)="yes","yes",""),"")</f>
        <v/>
      </c>
      <c r="I833" t="str">
        <f>IFERROR(IF(G833="O",B833/(EOMONTH('7p(1)'!$F$17,0)-(VLOOKUP(CONCATENATE("http://skinnonews.com",A833),'기사 리스트'!C:E,3,FALSE))+1),""),"")</f>
        <v/>
      </c>
      <c r="J833" t="str">
        <f>IFERROR(IF(G833="O",E833/(EOMONTH('7p(1)'!$F$17,0)-(VLOOKUP(CONCATENATE("http://skinnonews.com",A833),'기사 리스트'!C:E,3,FALSE))+1),""),"")</f>
        <v/>
      </c>
      <c r="K833" t="str">
        <f t="shared" si="38"/>
        <v/>
      </c>
      <c r="L833" t="str">
        <f t="shared" si="39"/>
        <v/>
      </c>
      <c r="N833" s="83" t="str">
        <f>IFERROR(VLOOKUP("http://skinnonews.com"&amp;A833,'기사 리스트'!C:E,3,FALSE),"")</f>
        <v/>
      </c>
      <c r="S833" t="str">
        <f>IFERROR(IF(G833="O",(INDEX('기사 리스트'!B:B,MATCH("http://skinnonews.com"&amp;A833,'기사 리스트'!C:C,0))),""),"")</f>
        <v/>
      </c>
    </row>
    <row r="834" spans="1:19">
      <c r="A834" s="18" t="s">
        <v>1888</v>
      </c>
      <c r="B834" s="18">
        <v>1</v>
      </c>
      <c r="C834" s="18">
        <v>1</v>
      </c>
      <c r="D834" s="28">
        <v>4</v>
      </c>
      <c r="E834" s="18">
        <v>0</v>
      </c>
      <c r="F834" t="str">
        <f t="shared" ref="F834:F897" si="40">IF(AND(LEFT(A834,17)="/global/archives/",ISNUMBER(_xlfn.NUMBERVALUE(MID(A834,18,1))),ISERROR(FIND("ckattempt",A834)),ISERROR(FIND("preview",A834))),"기사임","")</f>
        <v/>
      </c>
      <c r="G834" t="str">
        <f>IF(F834="기사임",IFERROR(IF((VLOOKUP(CONCATENATE("http://skinnonews.com",A834),'기사 리스트'!C:E,3,FALSE))&gt;='7p(1)'!$F$17,"O",""),""),"")</f>
        <v/>
      </c>
      <c r="H834" t="str">
        <f>IFERROR(IF(VLOOKUP(CONCATENATE("http://skinnonews.com"&amp;A834),'기사 리스트'!C:D,2,FALSE)="yes","yes",""),"")</f>
        <v/>
      </c>
      <c r="I834" t="str">
        <f>IFERROR(IF(G834="O",B834/(EOMONTH('7p(1)'!$F$17,0)-(VLOOKUP(CONCATENATE("http://skinnonews.com",A834),'기사 리스트'!C:E,3,FALSE))+1),""),"")</f>
        <v/>
      </c>
      <c r="J834" t="str">
        <f>IFERROR(IF(G834="O",E834/(EOMONTH('7p(1)'!$F$17,0)-(VLOOKUP(CONCATENATE("http://skinnonews.com",A834),'기사 리스트'!C:E,3,FALSE))+1),""),"")</f>
        <v/>
      </c>
      <c r="K834" t="str">
        <f t="shared" si="38"/>
        <v/>
      </c>
      <c r="L834" t="str">
        <f t="shared" si="39"/>
        <v/>
      </c>
      <c r="N834" s="83" t="str">
        <f>IFERROR(VLOOKUP("http://skinnonews.com"&amp;A834,'기사 리스트'!C:E,3,FALSE),"")</f>
        <v/>
      </c>
      <c r="S834" t="str">
        <f>IFERROR(IF(G834="O",(INDEX('기사 리스트'!B:B,MATCH("http://skinnonews.com"&amp;A834,'기사 리스트'!C:C,0))),""),"")</f>
        <v/>
      </c>
    </row>
    <row r="835" spans="1:19">
      <c r="A835" s="18" t="s">
        <v>1889</v>
      </c>
      <c r="B835" s="18">
        <v>1</v>
      </c>
      <c r="C835" s="18">
        <v>1</v>
      </c>
      <c r="D835" s="28">
        <v>65</v>
      </c>
      <c r="E835" s="18">
        <v>0</v>
      </c>
      <c r="F835" t="str">
        <f t="shared" si="40"/>
        <v/>
      </c>
      <c r="G835" t="str">
        <f>IF(F835="기사임",IFERROR(IF((VLOOKUP(CONCATENATE("http://skinnonews.com",A835),'기사 리스트'!C:E,3,FALSE))&gt;='7p(1)'!$F$17,"O",""),""),"")</f>
        <v/>
      </c>
      <c r="H835" t="str">
        <f>IFERROR(IF(VLOOKUP(CONCATENATE("http://skinnonews.com"&amp;A835),'기사 리스트'!C:D,2,FALSE)="yes","yes",""),"")</f>
        <v/>
      </c>
      <c r="I835" t="str">
        <f>IFERROR(IF(G835="O",B835/(EOMONTH('7p(1)'!$F$17,0)-(VLOOKUP(CONCATENATE("http://skinnonews.com",A835),'기사 리스트'!C:E,3,FALSE))+1),""),"")</f>
        <v/>
      </c>
      <c r="J835" t="str">
        <f>IFERROR(IF(G835="O",E835/(EOMONTH('7p(1)'!$F$17,0)-(VLOOKUP(CONCATENATE("http://skinnonews.com",A835),'기사 리스트'!C:E,3,FALSE))+1),""),"")</f>
        <v/>
      </c>
      <c r="K835" t="str">
        <f t="shared" si="38"/>
        <v/>
      </c>
      <c r="L835" t="str">
        <f t="shared" si="39"/>
        <v/>
      </c>
      <c r="N835" s="83" t="str">
        <f>IFERROR(VLOOKUP("http://skinnonews.com"&amp;A835,'기사 리스트'!C:E,3,FALSE),"")</f>
        <v/>
      </c>
      <c r="S835" t="str">
        <f>IFERROR(IF(G835="O",(INDEX('기사 리스트'!B:B,MATCH("http://skinnonews.com"&amp;A835,'기사 리스트'!C:C,0))),""),"")</f>
        <v/>
      </c>
    </row>
    <row r="836" spans="1:19">
      <c r="A836" s="18" t="s">
        <v>1890</v>
      </c>
      <c r="B836" s="18">
        <v>1</v>
      </c>
      <c r="C836" s="18">
        <v>1</v>
      </c>
      <c r="D836" s="28">
        <v>0</v>
      </c>
      <c r="E836" s="18">
        <v>0</v>
      </c>
      <c r="F836" t="str">
        <f t="shared" si="40"/>
        <v/>
      </c>
      <c r="G836" t="str">
        <f>IF(F836="기사임",IFERROR(IF((VLOOKUP(CONCATENATE("http://skinnonews.com",A836),'기사 리스트'!C:E,3,FALSE))&gt;='7p(1)'!$F$17,"O",""),""),"")</f>
        <v/>
      </c>
      <c r="H836" t="str">
        <f>IFERROR(IF(VLOOKUP(CONCATENATE("http://skinnonews.com"&amp;A836),'기사 리스트'!C:D,2,FALSE)="yes","yes",""),"")</f>
        <v/>
      </c>
      <c r="I836" t="str">
        <f>IFERROR(IF(G836="O",B836/(EOMONTH('7p(1)'!$F$17,0)-(VLOOKUP(CONCATENATE("http://skinnonews.com",A836),'기사 리스트'!C:E,3,FALSE))+1),""),"")</f>
        <v/>
      </c>
      <c r="J836" t="str">
        <f>IFERROR(IF(G836="O",E836/(EOMONTH('7p(1)'!$F$17,0)-(VLOOKUP(CONCATENATE("http://skinnonews.com",A836),'기사 리스트'!C:E,3,FALSE))+1),""),"")</f>
        <v/>
      </c>
      <c r="K836" t="str">
        <f t="shared" si="38"/>
        <v/>
      </c>
      <c r="L836" t="str">
        <f t="shared" si="39"/>
        <v/>
      </c>
      <c r="N836" s="83" t="str">
        <f>IFERROR(VLOOKUP("http://skinnonews.com"&amp;A836,'기사 리스트'!C:E,3,FALSE),"")</f>
        <v/>
      </c>
      <c r="S836" t="str">
        <f>IFERROR(IF(G836="O",(INDEX('기사 리스트'!B:B,MATCH("http://skinnonews.com"&amp;A836,'기사 리스트'!C:C,0))),""),"")</f>
        <v/>
      </c>
    </row>
    <row r="837" spans="1:19">
      <c r="A837" s="18" t="s">
        <v>1499</v>
      </c>
      <c r="B837" s="18">
        <v>1</v>
      </c>
      <c r="C837" s="18">
        <v>1</v>
      </c>
      <c r="D837" s="28">
        <v>35</v>
      </c>
      <c r="E837" s="18">
        <v>0</v>
      </c>
      <c r="F837" t="str">
        <f t="shared" si="40"/>
        <v/>
      </c>
      <c r="G837" t="str">
        <f>IF(F837="기사임",IFERROR(IF((VLOOKUP(CONCATENATE("http://skinnonews.com",A837),'기사 리스트'!C:E,3,FALSE))&gt;='7p(1)'!$F$17,"O",""),""),"")</f>
        <v/>
      </c>
      <c r="H837" t="str">
        <f>IFERROR(IF(VLOOKUP(CONCATENATE("http://skinnonews.com"&amp;A837),'기사 리스트'!C:D,2,FALSE)="yes","yes",""),"")</f>
        <v/>
      </c>
      <c r="I837" t="str">
        <f>IFERROR(IF(G837="O",B837/(EOMONTH('7p(1)'!$F$17,0)-(VLOOKUP(CONCATENATE("http://skinnonews.com",A837),'기사 리스트'!C:E,3,FALSE))+1),""),"")</f>
        <v/>
      </c>
      <c r="J837" t="str">
        <f>IFERROR(IF(G837="O",E837/(EOMONTH('7p(1)'!$F$17,0)-(VLOOKUP(CONCATENATE("http://skinnonews.com",A837),'기사 리스트'!C:E,3,FALSE))+1),""),"")</f>
        <v/>
      </c>
      <c r="K837" t="str">
        <f t="shared" si="38"/>
        <v/>
      </c>
      <c r="L837" t="str">
        <f t="shared" si="39"/>
        <v/>
      </c>
      <c r="N837" s="83" t="str">
        <f>IFERROR(VLOOKUP("http://skinnonews.com"&amp;A837,'기사 리스트'!C:E,3,FALSE),"")</f>
        <v/>
      </c>
      <c r="S837" t="str">
        <f>IFERROR(IF(G837="O",(INDEX('기사 리스트'!B:B,MATCH("http://skinnonews.com"&amp;A837,'기사 리스트'!C:C,0))),""),"")</f>
        <v/>
      </c>
    </row>
    <row r="838" spans="1:19">
      <c r="A838" s="18" t="s">
        <v>1891</v>
      </c>
      <c r="B838" s="18">
        <v>1</v>
      </c>
      <c r="C838" s="18">
        <v>1</v>
      </c>
      <c r="D838" s="28">
        <v>294</v>
      </c>
      <c r="E838" s="18">
        <v>0</v>
      </c>
      <c r="F838" t="str">
        <f t="shared" si="40"/>
        <v/>
      </c>
      <c r="G838" t="str">
        <f>IF(F838="기사임",IFERROR(IF((VLOOKUP(CONCATENATE("http://skinnonews.com",A838),'기사 리스트'!C:E,3,FALSE))&gt;='7p(1)'!$F$17,"O",""),""),"")</f>
        <v/>
      </c>
      <c r="H838" t="str">
        <f>IFERROR(IF(VLOOKUP(CONCATENATE("http://skinnonews.com"&amp;A838),'기사 리스트'!C:D,2,FALSE)="yes","yes",""),"")</f>
        <v/>
      </c>
      <c r="I838" t="str">
        <f>IFERROR(IF(G838="O",B838/(EOMONTH('7p(1)'!$F$17,0)-(VLOOKUP(CONCATENATE("http://skinnonews.com",A838),'기사 리스트'!C:E,3,FALSE))+1),""),"")</f>
        <v/>
      </c>
      <c r="J838" t="str">
        <f>IFERROR(IF(G838="O",E838/(EOMONTH('7p(1)'!$F$17,0)-(VLOOKUP(CONCATENATE("http://skinnonews.com",A838),'기사 리스트'!C:E,3,FALSE))+1),""),"")</f>
        <v/>
      </c>
      <c r="K838" t="str">
        <f t="shared" ref="K838:K901" si="41">IFERROR(_xlfn.RANK.EQ(I838,I:I,0),"")</f>
        <v/>
      </c>
      <c r="L838" t="str">
        <f t="shared" ref="L838:L901" si="42">IFERROR(_xlfn.RANK.EQ(J838,J:J,0),"")</f>
        <v/>
      </c>
      <c r="N838" s="83" t="str">
        <f>IFERROR(VLOOKUP("http://skinnonews.com"&amp;A838,'기사 리스트'!C:E,3,FALSE),"")</f>
        <v/>
      </c>
      <c r="S838" t="str">
        <f>IFERROR(IF(G838="O",(INDEX('기사 리스트'!B:B,MATCH("http://skinnonews.com"&amp;A838,'기사 리스트'!C:C,0))),""),"")</f>
        <v/>
      </c>
    </row>
    <row r="839" spans="1:19">
      <c r="A839" s="18" t="s">
        <v>1892</v>
      </c>
      <c r="B839" s="18">
        <v>1</v>
      </c>
      <c r="C839" s="18">
        <v>1</v>
      </c>
      <c r="D839" s="28">
        <v>19</v>
      </c>
      <c r="E839" s="18">
        <v>0</v>
      </c>
      <c r="F839" t="str">
        <f t="shared" si="40"/>
        <v/>
      </c>
      <c r="G839" t="str">
        <f>IF(F839="기사임",IFERROR(IF((VLOOKUP(CONCATENATE("http://skinnonews.com",A839),'기사 리스트'!C:E,3,FALSE))&gt;='7p(1)'!$F$17,"O",""),""),"")</f>
        <v/>
      </c>
      <c r="H839" t="str">
        <f>IFERROR(IF(VLOOKUP(CONCATENATE("http://skinnonews.com"&amp;A839),'기사 리스트'!C:D,2,FALSE)="yes","yes",""),"")</f>
        <v/>
      </c>
      <c r="I839" t="str">
        <f>IFERROR(IF(G839="O",B839/(EOMONTH('7p(1)'!$F$17,0)-(VLOOKUP(CONCATENATE("http://skinnonews.com",A839),'기사 리스트'!C:E,3,FALSE))+1),""),"")</f>
        <v/>
      </c>
      <c r="J839" t="str">
        <f>IFERROR(IF(G839="O",E839/(EOMONTH('7p(1)'!$F$17,0)-(VLOOKUP(CONCATENATE("http://skinnonews.com",A839),'기사 리스트'!C:E,3,FALSE))+1),""),"")</f>
        <v/>
      </c>
      <c r="K839" t="str">
        <f t="shared" si="41"/>
        <v/>
      </c>
      <c r="L839" t="str">
        <f t="shared" si="42"/>
        <v/>
      </c>
      <c r="N839" s="83" t="str">
        <f>IFERROR(VLOOKUP("http://skinnonews.com"&amp;A839,'기사 리스트'!C:E,3,FALSE),"")</f>
        <v/>
      </c>
      <c r="S839" t="str">
        <f>IFERROR(IF(G839="O",(INDEX('기사 리스트'!B:B,MATCH("http://skinnonews.com"&amp;A839,'기사 리스트'!C:C,0))),""),"")</f>
        <v/>
      </c>
    </row>
    <row r="840" spans="1:19">
      <c r="A840" s="18" t="s">
        <v>1893</v>
      </c>
      <c r="B840" s="18">
        <v>1</v>
      </c>
      <c r="C840" s="18">
        <v>1</v>
      </c>
      <c r="D840" s="28">
        <v>0</v>
      </c>
      <c r="E840" s="18">
        <v>0</v>
      </c>
      <c r="F840" t="str">
        <f t="shared" si="40"/>
        <v/>
      </c>
      <c r="G840" t="str">
        <f>IF(F840="기사임",IFERROR(IF((VLOOKUP(CONCATENATE("http://skinnonews.com",A840),'기사 리스트'!C:E,3,FALSE))&gt;='7p(1)'!$F$17,"O",""),""),"")</f>
        <v/>
      </c>
      <c r="H840" t="str">
        <f>IFERROR(IF(VLOOKUP(CONCATENATE("http://skinnonews.com"&amp;A840),'기사 리스트'!C:D,2,FALSE)="yes","yes",""),"")</f>
        <v/>
      </c>
      <c r="I840" t="str">
        <f>IFERROR(IF(G840="O",B840/(EOMONTH('7p(1)'!$F$17,0)-(VLOOKUP(CONCATENATE("http://skinnonews.com",A840),'기사 리스트'!C:E,3,FALSE))+1),""),"")</f>
        <v/>
      </c>
      <c r="J840" t="str">
        <f>IFERROR(IF(G840="O",E840/(EOMONTH('7p(1)'!$F$17,0)-(VLOOKUP(CONCATENATE("http://skinnonews.com",A840),'기사 리스트'!C:E,3,FALSE))+1),""),"")</f>
        <v/>
      </c>
      <c r="K840" t="str">
        <f t="shared" si="41"/>
        <v/>
      </c>
      <c r="L840" t="str">
        <f t="shared" si="42"/>
        <v/>
      </c>
      <c r="N840" s="83" t="str">
        <f>IFERROR(VLOOKUP("http://skinnonews.com"&amp;A840,'기사 리스트'!C:E,3,FALSE),"")</f>
        <v/>
      </c>
      <c r="S840" t="str">
        <f>IFERROR(IF(G840="O",(INDEX('기사 리스트'!B:B,MATCH("http://skinnonews.com"&amp;A840,'기사 리스트'!C:C,0))),""),"")</f>
        <v/>
      </c>
    </row>
    <row r="841" spans="1:19">
      <c r="A841" s="18" t="s">
        <v>1894</v>
      </c>
      <c r="B841" s="18">
        <v>1</v>
      </c>
      <c r="C841" s="18">
        <v>1</v>
      </c>
      <c r="D841" s="28">
        <v>0</v>
      </c>
      <c r="E841" s="18">
        <v>0</v>
      </c>
      <c r="F841" t="str">
        <f t="shared" si="40"/>
        <v/>
      </c>
      <c r="G841" t="str">
        <f>IF(F841="기사임",IFERROR(IF((VLOOKUP(CONCATENATE("http://skinnonews.com",A841),'기사 리스트'!C:E,3,FALSE))&gt;='7p(1)'!$F$17,"O",""),""),"")</f>
        <v/>
      </c>
      <c r="H841" t="str">
        <f>IFERROR(IF(VLOOKUP(CONCATENATE("http://skinnonews.com"&amp;A841),'기사 리스트'!C:D,2,FALSE)="yes","yes",""),"")</f>
        <v/>
      </c>
      <c r="I841" t="str">
        <f>IFERROR(IF(G841="O",B841/(EOMONTH('7p(1)'!$F$17,0)-(VLOOKUP(CONCATENATE("http://skinnonews.com",A841),'기사 리스트'!C:E,3,FALSE))+1),""),"")</f>
        <v/>
      </c>
      <c r="J841" t="str">
        <f>IFERROR(IF(G841="O",E841/(EOMONTH('7p(1)'!$F$17,0)-(VLOOKUP(CONCATENATE("http://skinnonews.com",A841),'기사 리스트'!C:E,3,FALSE))+1),""),"")</f>
        <v/>
      </c>
      <c r="K841" t="str">
        <f t="shared" si="41"/>
        <v/>
      </c>
      <c r="L841" t="str">
        <f t="shared" si="42"/>
        <v/>
      </c>
      <c r="N841" s="83" t="str">
        <f>IFERROR(VLOOKUP("http://skinnonews.com"&amp;A841,'기사 리스트'!C:E,3,FALSE),"")</f>
        <v/>
      </c>
      <c r="S841" t="str">
        <f>IFERROR(IF(G841="O",(INDEX('기사 리스트'!B:B,MATCH("http://skinnonews.com"&amp;A841,'기사 리스트'!C:C,0))),""),"")</f>
        <v/>
      </c>
    </row>
    <row r="842" spans="1:19">
      <c r="A842" s="18" t="s">
        <v>1895</v>
      </c>
      <c r="B842" s="18">
        <v>1</v>
      </c>
      <c r="C842" s="18">
        <v>1</v>
      </c>
      <c r="D842" s="28">
        <v>28</v>
      </c>
      <c r="E842" s="18">
        <v>0</v>
      </c>
      <c r="F842" t="str">
        <f t="shared" si="40"/>
        <v/>
      </c>
      <c r="G842" t="str">
        <f>IF(F842="기사임",IFERROR(IF((VLOOKUP(CONCATENATE("http://skinnonews.com",A842),'기사 리스트'!C:E,3,FALSE))&gt;='7p(1)'!$F$17,"O",""),""),"")</f>
        <v/>
      </c>
      <c r="H842" t="str">
        <f>IFERROR(IF(VLOOKUP(CONCATENATE("http://skinnonews.com"&amp;A842),'기사 리스트'!C:D,2,FALSE)="yes","yes",""),"")</f>
        <v/>
      </c>
      <c r="I842" t="str">
        <f>IFERROR(IF(G842="O",B842/(EOMONTH('7p(1)'!$F$17,0)-(VLOOKUP(CONCATENATE("http://skinnonews.com",A842),'기사 리스트'!C:E,3,FALSE))+1),""),"")</f>
        <v/>
      </c>
      <c r="J842" t="str">
        <f>IFERROR(IF(G842="O",E842/(EOMONTH('7p(1)'!$F$17,0)-(VLOOKUP(CONCATENATE("http://skinnonews.com",A842),'기사 리스트'!C:E,3,FALSE))+1),""),"")</f>
        <v/>
      </c>
      <c r="K842" t="str">
        <f t="shared" si="41"/>
        <v/>
      </c>
      <c r="L842" t="str">
        <f t="shared" si="42"/>
        <v/>
      </c>
      <c r="N842" s="83" t="str">
        <f>IFERROR(VLOOKUP("http://skinnonews.com"&amp;A842,'기사 리스트'!C:E,3,FALSE),"")</f>
        <v/>
      </c>
      <c r="S842" t="str">
        <f>IFERROR(IF(G842="O",(INDEX('기사 리스트'!B:B,MATCH("http://skinnonews.com"&amp;A842,'기사 리스트'!C:C,0))),""),"")</f>
        <v/>
      </c>
    </row>
    <row r="843" spans="1:19">
      <c r="A843" s="18" t="s">
        <v>1896</v>
      </c>
      <c r="B843" s="18">
        <v>1</v>
      </c>
      <c r="C843" s="18">
        <v>1</v>
      </c>
      <c r="D843" s="28">
        <v>10</v>
      </c>
      <c r="E843" s="18">
        <v>0</v>
      </c>
      <c r="F843" t="str">
        <f t="shared" si="40"/>
        <v/>
      </c>
      <c r="G843" t="str">
        <f>IF(F843="기사임",IFERROR(IF((VLOOKUP(CONCATENATE("http://skinnonews.com",A843),'기사 리스트'!C:E,3,FALSE))&gt;='7p(1)'!$F$17,"O",""),""),"")</f>
        <v/>
      </c>
      <c r="H843" t="str">
        <f>IFERROR(IF(VLOOKUP(CONCATENATE("http://skinnonews.com"&amp;A843),'기사 리스트'!C:D,2,FALSE)="yes","yes",""),"")</f>
        <v/>
      </c>
      <c r="I843" t="str">
        <f>IFERROR(IF(G843="O",B843/(EOMONTH('7p(1)'!$F$17,0)-(VLOOKUP(CONCATENATE("http://skinnonews.com",A843),'기사 리스트'!C:E,3,FALSE))+1),""),"")</f>
        <v/>
      </c>
      <c r="J843" t="str">
        <f>IFERROR(IF(G843="O",E843/(EOMONTH('7p(1)'!$F$17,0)-(VLOOKUP(CONCATENATE("http://skinnonews.com",A843),'기사 리스트'!C:E,3,FALSE))+1),""),"")</f>
        <v/>
      </c>
      <c r="K843" t="str">
        <f t="shared" si="41"/>
        <v/>
      </c>
      <c r="L843" t="str">
        <f t="shared" si="42"/>
        <v/>
      </c>
      <c r="N843" s="83" t="str">
        <f>IFERROR(VLOOKUP("http://skinnonews.com"&amp;A843,'기사 리스트'!C:E,3,FALSE),"")</f>
        <v/>
      </c>
      <c r="S843" t="str">
        <f>IFERROR(IF(G843="O",(INDEX('기사 리스트'!B:B,MATCH("http://skinnonews.com"&amp;A843,'기사 리스트'!C:C,0))),""),"")</f>
        <v/>
      </c>
    </row>
    <row r="844" spans="1:19">
      <c r="A844" s="18" t="s">
        <v>1897</v>
      </c>
      <c r="B844" s="18">
        <v>1</v>
      </c>
      <c r="C844" s="18">
        <v>1</v>
      </c>
      <c r="D844" s="28">
        <v>23</v>
      </c>
      <c r="E844" s="18">
        <v>0</v>
      </c>
      <c r="F844" t="str">
        <f t="shared" si="40"/>
        <v/>
      </c>
      <c r="G844" t="str">
        <f>IF(F844="기사임",IFERROR(IF((VLOOKUP(CONCATENATE("http://skinnonews.com",A844),'기사 리스트'!C:E,3,FALSE))&gt;='7p(1)'!$F$17,"O",""),""),"")</f>
        <v/>
      </c>
      <c r="H844" t="str">
        <f>IFERROR(IF(VLOOKUP(CONCATENATE("http://skinnonews.com"&amp;A844),'기사 리스트'!C:D,2,FALSE)="yes","yes",""),"")</f>
        <v/>
      </c>
      <c r="I844" t="str">
        <f>IFERROR(IF(G844="O",B844/(EOMONTH('7p(1)'!$F$17,0)-(VLOOKUP(CONCATENATE("http://skinnonews.com",A844),'기사 리스트'!C:E,3,FALSE))+1),""),"")</f>
        <v/>
      </c>
      <c r="J844" t="str">
        <f>IFERROR(IF(G844="O",E844/(EOMONTH('7p(1)'!$F$17,0)-(VLOOKUP(CONCATENATE("http://skinnonews.com",A844),'기사 리스트'!C:E,3,FALSE))+1),""),"")</f>
        <v/>
      </c>
      <c r="K844" t="str">
        <f t="shared" si="41"/>
        <v/>
      </c>
      <c r="L844" t="str">
        <f t="shared" si="42"/>
        <v/>
      </c>
      <c r="N844" s="83" t="str">
        <f>IFERROR(VLOOKUP("http://skinnonews.com"&amp;A844,'기사 리스트'!C:E,3,FALSE),"")</f>
        <v/>
      </c>
      <c r="S844" t="str">
        <f>IFERROR(IF(G844="O",(INDEX('기사 리스트'!B:B,MATCH("http://skinnonews.com"&amp;A844,'기사 리스트'!C:C,0))),""),"")</f>
        <v/>
      </c>
    </row>
    <row r="845" spans="1:19">
      <c r="A845" s="18" t="s">
        <v>1898</v>
      </c>
      <c r="B845" s="18">
        <v>1</v>
      </c>
      <c r="C845" s="18">
        <v>1</v>
      </c>
      <c r="D845" s="28">
        <v>9</v>
      </c>
      <c r="E845" s="18">
        <v>0</v>
      </c>
      <c r="F845" t="str">
        <f t="shared" si="40"/>
        <v/>
      </c>
      <c r="G845" t="str">
        <f>IF(F845="기사임",IFERROR(IF((VLOOKUP(CONCATENATE("http://skinnonews.com",A845),'기사 리스트'!C:E,3,FALSE))&gt;='7p(1)'!$F$17,"O",""),""),"")</f>
        <v/>
      </c>
      <c r="H845" t="str">
        <f>IFERROR(IF(VLOOKUP(CONCATENATE("http://skinnonews.com"&amp;A845),'기사 리스트'!C:D,2,FALSE)="yes","yes",""),"")</f>
        <v/>
      </c>
      <c r="I845" t="str">
        <f>IFERROR(IF(G845="O",B845/(EOMONTH('7p(1)'!$F$17,0)-(VLOOKUP(CONCATENATE("http://skinnonews.com",A845),'기사 리스트'!C:E,3,FALSE))+1),""),"")</f>
        <v/>
      </c>
      <c r="J845" t="str">
        <f>IFERROR(IF(G845="O",E845/(EOMONTH('7p(1)'!$F$17,0)-(VLOOKUP(CONCATENATE("http://skinnonews.com",A845),'기사 리스트'!C:E,3,FALSE))+1),""),"")</f>
        <v/>
      </c>
      <c r="K845" t="str">
        <f t="shared" si="41"/>
        <v/>
      </c>
      <c r="L845" t="str">
        <f t="shared" si="42"/>
        <v/>
      </c>
      <c r="N845" s="83" t="str">
        <f>IFERROR(VLOOKUP("http://skinnonews.com"&amp;A845,'기사 리스트'!C:E,3,FALSE),"")</f>
        <v/>
      </c>
      <c r="S845" t="str">
        <f>IFERROR(IF(G845="O",(INDEX('기사 리스트'!B:B,MATCH("http://skinnonews.com"&amp;A845,'기사 리스트'!C:C,0))),""),"")</f>
        <v/>
      </c>
    </row>
    <row r="846" spans="1:19">
      <c r="A846" s="18" t="s">
        <v>1899</v>
      </c>
      <c r="B846" s="18">
        <v>1</v>
      </c>
      <c r="C846" s="18">
        <v>1</v>
      </c>
      <c r="D846" s="28">
        <v>4</v>
      </c>
      <c r="E846" s="18">
        <v>0</v>
      </c>
      <c r="F846" t="str">
        <f t="shared" si="40"/>
        <v/>
      </c>
      <c r="G846" t="str">
        <f>IF(F846="기사임",IFERROR(IF((VLOOKUP(CONCATENATE("http://skinnonews.com",A846),'기사 리스트'!C:E,3,FALSE))&gt;='7p(1)'!$F$17,"O",""),""),"")</f>
        <v/>
      </c>
      <c r="H846" t="str">
        <f>IFERROR(IF(VLOOKUP(CONCATENATE("http://skinnonews.com"&amp;A846),'기사 리스트'!C:D,2,FALSE)="yes","yes",""),"")</f>
        <v/>
      </c>
      <c r="I846" t="str">
        <f>IFERROR(IF(G846="O",B846/(EOMONTH('7p(1)'!$F$17,0)-(VLOOKUP(CONCATENATE("http://skinnonews.com",A846),'기사 리스트'!C:E,3,FALSE))+1),""),"")</f>
        <v/>
      </c>
      <c r="J846" t="str">
        <f>IFERROR(IF(G846="O",E846/(EOMONTH('7p(1)'!$F$17,0)-(VLOOKUP(CONCATENATE("http://skinnonews.com",A846),'기사 리스트'!C:E,3,FALSE))+1),""),"")</f>
        <v/>
      </c>
      <c r="K846" t="str">
        <f t="shared" si="41"/>
        <v/>
      </c>
      <c r="L846" t="str">
        <f t="shared" si="42"/>
        <v/>
      </c>
      <c r="N846" s="83" t="str">
        <f>IFERROR(VLOOKUP("http://skinnonews.com"&amp;A846,'기사 리스트'!C:E,3,FALSE),"")</f>
        <v/>
      </c>
      <c r="S846" t="str">
        <f>IFERROR(IF(G846="O",(INDEX('기사 리스트'!B:B,MATCH("http://skinnonews.com"&amp;A846,'기사 리스트'!C:C,0))),""),"")</f>
        <v/>
      </c>
    </row>
    <row r="847" spans="1:19">
      <c r="A847" s="18" t="s">
        <v>1900</v>
      </c>
      <c r="B847" s="18">
        <v>1</v>
      </c>
      <c r="C847" s="18">
        <v>1</v>
      </c>
      <c r="D847" s="28">
        <v>5</v>
      </c>
      <c r="E847" s="18">
        <v>0</v>
      </c>
      <c r="F847" t="str">
        <f t="shared" si="40"/>
        <v/>
      </c>
      <c r="G847" t="str">
        <f>IF(F847="기사임",IFERROR(IF((VLOOKUP(CONCATENATE("http://skinnonews.com",A847),'기사 리스트'!C:E,3,FALSE))&gt;='7p(1)'!$F$17,"O",""),""),"")</f>
        <v/>
      </c>
      <c r="H847" t="str">
        <f>IFERROR(IF(VLOOKUP(CONCATENATE("http://skinnonews.com"&amp;A847),'기사 리스트'!C:D,2,FALSE)="yes","yes",""),"")</f>
        <v/>
      </c>
      <c r="I847" t="str">
        <f>IFERROR(IF(G847="O",B847/(EOMONTH('7p(1)'!$F$17,0)-(VLOOKUP(CONCATENATE("http://skinnonews.com",A847),'기사 리스트'!C:E,3,FALSE))+1),""),"")</f>
        <v/>
      </c>
      <c r="J847" t="str">
        <f>IFERROR(IF(G847="O",E847/(EOMONTH('7p(1)'!$F$17,0)-(VLOOKUP(CONCATENATE("http://skinnonews.com",A847),'기사 리스트'!C:E,3,FALSE))+1),""),"")</f>
        <v/>
      </c>
      <c r="K847" t="str">
        <f t="shared" si="41"/>
        <v/>
      </c>
      <c r="L847" t="str">
        <f t="shared" si="42"/>
        <v/>
      </c>
      <c r="N847" s="83" t="str">
        <f>IFERROR(VLOOKUP("http://skinnonews.com"&amp;A847,'기사 리스트'!C:E,3,FALSE),"")</f>
        <v/>
      </c>
      <c r="S847" t="str">
        <f>IFERROR(IF(G847="O",(INDEX('기사 리스트'!B:B,MATCH("http://skinnonews.com"&amp;A847,'기사 리스트'!C:C,0))),""),"")</f>
        <v/>
      </c>
    </row>
    <row r="848" spans="1:19">
      <c r="A848" s="18" t="s">
        <v>1901</v>
      </c>
      <c r="B848" s="18">
        <v>1</v>
      </c>
      <c r="C848" s="18">
        <v>1</v>
      </c>
      <c r="D848" s="28">
        <v>18</v>
      </c>
      <c r="E848" s="18">
        <v>0</v>
      </c>
      <c r="F848" t="str">
        <f t="shared" si="40"/>
        <v/>
      </c>
      <c r="G848" t="str">
        <f>IF(F848="기사임",IFERROR(IF((VLOOKUP(CONCATENATE("http://skinnonews.com",A848),'기사 리스트'!C:E,3,FALSE))&gt;='7p(1)'!$F$17,"O",""),""),"")</f>
        <v/>
      </c>
      <c r="H848" t="str">
        <f>IFERROR(IF(VLOOKUP(CONCATENATE("http://skinnonews.com"&amp;A848),'기사 리스트'!C:D,2,FALSE)="yes","yes",""),"")</f>
        <v/>
      </c>
      <c r="I848" t="str">
        <f>IFERROR(IF(G848="O",B848/(EOMONTH('7p(1)'!$F$17,0)-(VLOOKUP(CONCATENATE("http://skinnonews.com",A848),'기사 리스트'!C:E,3,FALSE))+1),""),"")</f>
        <v/>
      </c>
      <c r="J848" t="str">
        <f>IFERROR(IF(G848="O",E848/(EOMONTH('7p(1)'!$F$17,0)-(VLOOKUP(CONCATENATE("http://skinnonews.com",A848),'기사 리스트'!C:E,3,FALSE))+1),""),"")</f>
        <v/>
      </c>
      <c r="K848" t="str">
        <f t="shared" si="41"/>
        <v/>
      </c>
      <c r="L848" t="str">
        <f t="shared" si="42"/>
        <v/>
      </c>
      <c r="N848" s="83" t="str">
        <f>IFERROR(VLOOKUP("http://skinnonews.com"&amp;A848,'기사 리스트'!C:E,3,FALSE),"")</f>
        <v/>
      </c>
      <c r="S848" t="str">
        <f>IFERROR(IF(G848="O",(INDEX('기사 리스트'!B:B,MATCH("http://skinnonews.com"&amp;A848,'기사 리스트'!C:C,0))),""),"")</f>
        <v/>
      </c>
    </row>
    <row r="849" spans="1:19">
      <c r="A849" s="18" t="s">
        <v>1902</v>
      </c>
      <c r="B849" s="18">
        <v>1</v>
      </c>
      <c r="C849" s="18">
        <v>1</v>
      </c>
      <c r="D849" s="28">
        <v>824</v>
      </c>
      <c r="E849" s="18">
        <v>0</v>
      </c>
      <c r="F849" t="str">
        <f t="shared" si="40"/>
        <v/>
      </c>
      <c r="G849" t="str">
        <f>IF(F849="기사임",IFERROR(IF((VLOOKUP(CONCATENATE("http://skinnonews.com",A849),'기사 리스트'!C:E,3,FALSE))&gt;='7p(1)'!$F$17,"O",""),""),"")</f>
        <v/>
      </c>
      <c r="H849" t="str">
        <f>IFERROR(IF(VLOOKUP(CONCATENATE("http://skinnonews.com"&amp;A849),'기사 리스트'!C:D,2,FALSE)="yes","yes",""),"")</f>
        <v/>
      </c>
      <c r="I849" t="str">
        <f>IFERROR(IF(G849="O",B849/(EOMONTH('7p(1)'!$F$17,0)-(VLOOKUP(CONCATENATE("http://skinnonews.com",A849),'기사 리스트'!C:E,3,FALSE))+1),""),"")</f>
        <v/>
      </c>
      <c r="J849" t="str">
        <f>IFERROR(IF(G849="O",E849/(EOMONTH('7p(1)'!$F$17,0)-(VLOOKUP(CONCATENATE("http://skinnonews.com",A849),'기사 리스트'!C:E,3,FALSE))+1),""),"")</f>
        <v/>
      </c>
      <c r="K849" t="str">
        <f t="shared" si="41"/>
        <v/>
      </c>
      <c r="L849" t="str">
        <f t="shared" si="42"/>
        <v/>
      </c>
      <c r="N849" s="83" t="str">
        <f>IFERROR(VLOOKUP("http://skinnonews.com"&amp;A849,'기사 리스트'!C:E,3,FALSE),"")</f>
        <v/>
      </c>
      <c r="S849" t="str">
        <f>IFERROR(IF(G849="O",(INDEX('기사 리스트'!B:B,MATCH("http://skinnonews.com"&amp;A849,'기사 리스트'!C:C,0))),""),"")</f>
        <v/>
      </c>
    </row>
    <row r="850" spans="1:19">
      <c r="A850" s="18" t="s">
        <v>1903</v>
      </c>
      <c r="B850" s="18">
        <v>1</v>
      </c>
      <c r="C850" s="18">
        <v>1</v>
      </c>
      <c r="D850" s="28">
        <v>0</v>
      </c>
      <c r="E850" s="18">
        <v>0</v>
      </c>
      <c r="F850" t="str">
        <f t="shared" si="40"/>
        <v/>
      </c>
      <c r="G850" t="str">
        <f>IF(F850="기사임",IFERROR(IF((VLOOKUP(CONCATENATE("http://skinnonews.com",A850),'기사 리스트'!C:E,3,FALSE))&gt;='7p(1)'!$F$17,"O",""),""),"")</f>
        <v/>
      </c>
      <c r="H850" t="str">
        <f>IFERROR(IF(VLOOKUP(CONCATENATE("http://skinnonews.com"&amp;A850),'기사 리스트'!C:D,2,FALSE)="yes","yes",""),"")</f>
        <v/>
      </c>
      <c r="I850" t="str">
        <f>IFERROR(IF(G850="O",B850/(EOMONTH('7p(1)'!$F$17,0)-(VLOOKUP(CONCATENATE("http://skinnonews.com",A850),'기사 리스트'!C:E,3,FALSE))+1),""),"")</f>
        <v/>
      </c>
      <c r="J850" t="str">
        <f>IFERROR(IF(G850="O",E850/(EOMONTH('7p(1)'!$F$17,0)-(VLOOKUP(CONCATENATE("http://skinnonews.com",A850),'기사 리스트'!C:E,3,FALSE))+1),""),"")</f>
        <v/>
      </c>
      <c r="K850" t="str">
        <f t="shared" si="41"/>
        <v/>
      </c>
      <c r="L850" t="str">
        <f t="shared" si="42"/>
        <v/>
      </c>
      <c r="N850" s="83" t="str">
        <f>IFERROR(VLOOKUP("http://skinnonews.com"&amp;A850,'기사 리스트'!C:E,3,FALSE),"")</f>
        <v/>
      </c>
      <c r="S850" t="str">
        <f>IFERROR(IF(G850="O",(INDEX('기사 리스트'!B:B,MATCH("http://skinnonews.com"&amp;A850,'기사 리스트'!C:C,0))),""),"")</f>
        <v/>
      </c>
    </row>
    <row r="851" spans="1:19">
      <c r="A851" s="18" t="s">
        <v>1904</v>
      </c>
      <c r="B851" s="18">
        <v>1</v>
      </c>
      <c r="C851" s="18">
        <v>1</v>
      </c>
      <c r="D851" s="28">
        <v>6</v>
      </c>
      <c r="E851" s="18">
        <v>0</v>
      </c>
      <c r="F851" t="str">
        <f t="shared" si="40"/>
        <v/>
      </c>
      <c r="G851" t="str">
        <f>IF(F851="기사임",IFERROR(IF((VLOOKUP(CONCATENATE("http://skinnonews.com",A851),'기사 리스트'!C:E,3,FALSE))&gt;='7p(1)'!$F$17,"O",""),""),"")</f>
        <v/>
      </c>
      <c r="H851" t="str">
        <f>IFERROR(IF(VLOOKUP(CONCATENATE("http://skinnonews.com"&amp;A851),'기사 리스트'!C:D,2,FALSE)="yes","yes",""),"")</f>
        <v/>
      </c>
      <c r="I851" t="str">
        <f>IFERROR(IF(G851="O",B851/(EOMONTH('7p(1)'!$F$17,0)-(VLOOKUP(CONCATENATE("http://skinnonews.com",A851),'기사 리스트'!C:E,3,FALSE))+1),""),"")</f>
        <v/>
      </c>
      <c r="J851" t="str">
        <f>IFERROR(IF(G851="O",E851/(EOMONTH('7p(1)'!$F$17,0)-(VLOOKUP(CONCATENATE("http://skinnonews.com",A851),'기사 리스트'!C:E,3,FALSE))+1),""),"")</f>
        <v/>
      </c>
      <c r="K851" t="str">
        <f t="shared" si="41"/>
        <v/>
      </c>
      <c r="L851" t="str">
        <f t="shared" si="42"/>
        <v/>
      </c>
      <c r="N851" s="83" t="str">
        <f>IFERROR(VLOOKUP("http://skinnonews.com"&amp;A851,'기사 리스트'!C:E,3,FALSE),"")</f>
        <v/>
      </c>
      <c r="S851" t="str">
        <f>IFERROR(IF(G851="O",(INDEX('기사 리스트'!B:B,MATCH("http://skinnonews.com"&amp;A851,'기사 리스트'!C:C,0))),""),"")</f>
        <v/>
      </c>
    </row>
    <row r="852" spans="1:19">
      <c r="A852" s="18" t="s">
        <v>1905</v>
      </c>
      <c r="B852" s="18">
        <v>1</v>
      </c>
      <c r="C852" s="18">
        <v>1</v>
      </c>
      <c r="D852" s="28">
        <v>19</v>
      </c>
      <c r="E852" s="18">
        <v>0</v>
      </c>
      <c r="F852" t="str">
        <f t="shared" si="40"/>
        <v/>
      </c>
      <c r="G852" t="str">
        <f>IF(F852="기사임",IFERROR(IF((VLOOKUP(CONCATENATE("http://skinnonews.com",A852),'기사 리스트'!C:E,3,FALSE))&gt;='7p(1)'!$F$17,"O",""),""),"")</f>
        <v/>
      </c>
      <c r="H852" t="str">
        <f>IFERROR(IF(VLOOKUP(CONCATENATE("http://skinnonews.com"&amp;A852),'기사 리스트'!C:D,2,FALSE)="yes","yes",""),"")</f>
        <v/>
      </c>
      <c r="I852" t="str">
        <f>IFERROR(IF(G852="O",B852/(EOMONTH('7p(1)'!$F$17,0)-(VLOOKUP(CONCATENATE("http://skinnonews.com",A852),'기사 리스트'!C:E,3,FALSE))+1),""),"")</f>
        <v/>
      </c>
      <c r="J852" t="str">
        <f>IFERROR(IF(G852="O",E852/(EOMONTH('7p(1)'!$F$17,0)-(VLOOKUP(CONCATENATE("http://skinnonews.com",A852),'기사 리스트'!C:E,3,FALSE))+1),""),"")</f>
        <v/>
      </c>
      <c r="K852" t="str">
        <f t="shared" si="41"/>
        <v/>
      </c>
      <c r="L852" t="str">
        <f t="shared" si="42"/>
        <v/>
      </c>
      <c r="N852" s="83" t="str">
        <f>IFERROR(VLOOKUP("http://skinnonews.com"&amp;A852,'기사 리스트'!C:E,3,FALSE),"")</f>
        <v/>
      </c>
      <c r="S852" t="str">
        <f>IFERROR(IF(G852="O",(INDEX('기사 리스트'!B:B,MATCH("http://skinnonews.com"&amp;A852,'기사 리스트'!C:C,0))),""),"")</f>
        <v/>
      </c>
    </row>
    <row r="853" spans="1:19">
      <c r="A853" s="18" t="s">
        <v>1906</v>
      </c>
      <c r="B853" s="18">
        <v>1</v>
      </c>
      <c r="C853" s="18">
        <v>1</v>
      </c>
      <c r="D853" s="28">
        <v>854</v>
      </c>
      <c r="E853" s="18">
        <v>0</v>
      </c>
      <c r="F853" t="str">
        <f t="shared" si="40"/>
        <v/>
      </c>
      <c r="G853" t="str">
        <f>IF(F853="기사임",IFERROR(IF((VLOOKUP(CONCATENATE("http://skinnonews.com",A853),'기사 리스트'!C:E,3,FALSE))&gt;='7p(1)'!$F$17,"O",""),""),"")</f>
        <v/>
      </c>
      <c r="H853" t="str">
        <f>IFERROR(IF(VLOOKUP(CONCATENATE("http://skinnonews.com"&amp;A853),'기사 리스트'!C:D,2,FALSE)="yes","yes",""),"")</f>
        <v/>
      </c>
      <c r="I853" t="str">
        <f>IFERROR(IF(G853="O",B853/(EOMONTH('7p(1)'!$F$17,0)-(VLOOKUP(CONCATENATE("http://skinnonews.com",A853),'기사 리스트'!C:E,3,FALSE))+1),""),"")</f>
        <v/>
      </c>
      <c r="J853" t="str">
        <f>IFERROR(IF(G853="O",E853/(EOMONTH('7p(1)'!$F$17,0)-(VLOOKUP(CONCATENATE("http://skinnonews.com",A853),'기사 리스트'!C:E,3,FALSE))+1),""),"")</f>
        <v/>
      </c>
      <c r="K853" t="str">
        <f t="shared" si="41"/>
        <v/>
      </c>
      <c r="L853" t="str">
        <f t="shared" si="42"/>
        <v/>
      </c>
      <c r="N853" s="83" t="str">
        <f>IFERROR(VLOOKUP("http://skinnonews.com"&amp;A853,'기사 리스트'!C:E,3,FALSE),"")</f>
        <v/>
      </c>
      <c r="S853" t="str">
        <f>IFERROR(IF(G853="O",(INDEX('기사 리스트'!B:B,MATCH("http://skinnonews.com"&amp;A853,'기사 리스트'!C:C,0))),""),"")</f>
        <v/>
      </c>
    </row>
    <row r="854" spans="1:19">
      <c r="A854" s="18" t="s">
        <v>1907</v>
      </c>
      <c r="B854" s="18">
        <v>1</v>
      </c>
      <c r="C854" s="18">
        <v>1</v>
      </c>
      <c r="D854" s="28">
        <v>132</v>
      </c>
      <c r="E854" s="18">
        <v>0</v>
      </c>
      <c r="F854" t="str">
        <f t="shared" si="40"/>
        <v/>
      </c>
      <c r="G854" t="str">
        <f>IF(F854="기사임",IFERROR(IF((VLOOKUP(CONCATENATE("http://skinnonews.com",A854),'기사 리스트'!C:E,3,FALSE))&gt;='7p(1)'!$F$17,"O",""),""),"")</f>
        <v/>
      </c>
      <c r="H854" t="str">
        <f>IFERROR(IF(VLOOKUP(CONCATENATE("http://skinnonews.com"&amp;A854),'기사 리스트'!C:D,2,FALSE)="yes","yes",""),"")</f>
        <v/>
      </c>
      <c r="I854" t="str">
        <f>IFERROR(IF(G854="O",B854/(EOMONTH('7p(1)'!$F$17,0)-(VLOOKUP(CONCATENATE("http://skinnonews.com",A854),'기사 리스트'!C:E,3,FALSE))+1),""),"")</f>
        <v/>
      </c>
      <c r="J854" t="str">
        <f>IFERROR(IF(G854="O",E854/(EOMONTH('7p(1)'!$F$17,0)-(VLOOKUP(CONCATENATE("http://skinnonews.com",A854),'기사 리스트'!C:E,3,FALSE))+1),""),"")</f>
        <v/>
      </c>
      <c r="K854" t="str">
        <f t="shared" si="41"/>
        <v/>
      </c>
      <c r="L854" t="str">
        <f t="shared" si="42"/>
        <v/>
      </c>
      <c r="N854" s="83" t="str">
        <f>IFERROR(VLOOKUP("http://skinnonews.com"&amp;A854,'기사 리스트'!C:E,3,FALSE),"")</f>
        <v/>
      </c>
      <c r="S854" t="str">
        <f>IFERROR(IF(G854="O",(INDEX('기사 리스트'!B:B,MATCH("http://skinnonews.com"&amp;A854,'기사 리스트'!C:C,0))),""),"")</f>
        <v/>
      </c>
    </row>
    <row r="855" spans="1:19">
      <c r="A855" s="18" t="s">
        <v>1908</v>
      </c>
      <c r="B855" s="18">
        <v>1</v>
      </c>
      <c r="C855" s="18">
        <v>1</v>
      </c>
      <c r="D855" s="28">
        <v>12</v>
      </c>
      <c r="E855" s="18">
        <v>0</v>
      </c>
      <c r="F855" t="str">
        <f t="shared" si="40"/>
        <v/>
      </c>
      <c r="G855" t="str">
        <f>IF(F855="기사임",IFERROR(IF((VLOOKUP(CONCATENATE("http://skinnonews.com",A855),'기사 리스트'!C:E,3,FALSE))&gt;='7p(1)'!$F$17,"O",""),""),"")</f>
        <v/>
      </c>
      <c r="H855" t="str">
        <f>IFERROR(IF(VLOOKUP(CONCATENATE("http://skinnonews.com"&amp;A855),'기사 리스트'!C:D,2,FALSE)="yes","yes",""),"")</f>
        <v/>
      </c>
      <c r="I855" t="str">
        <f>IFERROR(IF(G855="O",B855/(EOMONTH('7p(1)'!$F$17,0)-(VLOOKUP(CONCATENATE("http://skinnonews.com",A855),'기사 리스트'!C:E,3,FALSE))+1),""),"")</f>
        <v/>
      </c>
      <c r="J855" t="str">
        <f>IFERROR(IF(G855="O",E855/(EOMONTH('7p(1)'!$F$17,0)-(VLOOKUP(CONCATENATE("http://skinnonews.com",A855),'기사 리스트'!C:E,3,FALSE))+1),""),"")</f>
        <v/>
      </c>
      <c r="K855" t="str">
        <f t="shared" si="41"/>
        <v/>
      </c>
      <c r="L855" t="str">
        <f t="shared" si="42"/>
        <v/>
      </c>
      <c r="N855" s="83" t="str">
        <f>IFERROR(VLOOKUP("http://skinnonews.com"&amp;A855,'기사 리스트'!C:E,3,FALSE),"")</f>
        <v/>
      </c>
      <c r="S855" t="str">
        <f>IFERROR(IF(G855="O",(INDEX('기사 리스트'!B:B,MATCH("http://skinnonews.com"&amp;A855,'기사 리스트'!C:C,0))),""),"")</f>
        <v/>
      </c>
    </row>
    <row r="856" spans="1:19">
      <c r="A856" s="18" t="s">
        <v>1909</v>
      </c>
      <c r="B856" s="18">
        <v>1</v>
      </c>
      <c r="C856" s="18">
        <v>1</v>
      </c>
      <c r="D856" s="28">
        <v>9</v>
      </c>
      <c r="E856" s="18">
        <v>1</v>
      </c>
      <c r="F856" t="str">
        <f t="shared" si="40"/>
        <v/>
      </c>
      <c r="G856" t="str">
        <f>IF(F856="기사임",IFERROR(IF((VLOOKUP(CONCATENATE("http://skinnonews.com",A856),'기사 리스트'!C:E,3,FALSE))&gt;='7p(1)'!$F$17,"O",""),""),"")</f>
        <v/>
      </c>
      <c r="H856" t="str">
        <f>IFERROR(IF(VLOOKUP(CONCATENATE("http://skinnonews.com"&amp;A856),'기사 리스트'!C:D,2,FALSE)="yes","yes",""),"")</f>
        <v/>
      </c>
      <c r="I856" t="str">
        <f>IFERROR(IF(G856="O",B856/(EOMONTH('7p(1)'!$F$17,0)-(VLOOKUP(CONCATENATE("http://skinnonews.com",A856),'기사 리스트'!C:E,3,FALSE))+1),""),"")</f>
        <v/>
      </c>
      <c r="J856" t="str">
        <f>IFERROR(IF(G856="O",E856/(EOMONTH('7p(1)'!$F$17,0)-(VLOOKUP(CONCATENATE("http://skinnonews.com",A856),'기사 리스트'!C:E,3,FALSE))+1),""),"")</f>
        <v/>
      </c>
      <c r="K856" t="str">
        <f t="shared" si="41"/>
        <v/>
      </c>
      <c r="L856" t="str">
        <f t="shared" si="42"/>
        <v/>
      </c>
      <c r="N856" s="83" t="str">
        <f>IFERROR(VLOOKUP("http://skinnonews.com"&amp;A856,'기사 리스트'!C:E,3,FALSE),"")</f>
        <v/>
      </c>
      <c r="S856" t="str">
        <f>IFERROR(IF(G856="O",(INDEX('기사 리스트'!B:B,MATCH("http://skinnonews.com"&amp;A856,'기사 리스트'!C:C,0))),""),"")</f>
        <v/>
      </c>
    </row>
    <row r="857" spans="1:19">
      <c r="A857" s="18" t="s">
        <v>1910</v>
      </c>
      <c r="B857" s="18">
        <v>1</v>
      </c>
      <c r="C857" s="18">
        <v>1</v>
      </c>
      <c r="D857" s="28">
        <v>36</v>
      </c>
      <c r="E857" s="18">
        <v>0</v>
      </c>
      <c r="F857" t="str">
        <f t="shared" si="40"/>
        <v/>
      </c>
      <c r="G857" t="str">
        <f>IF(F857="기사임",IFERROR(IF((VLOOKUP(CONCATENATE("http://skinnonews.com",A857),'기사 리스트'!C:E,3,FALSE))&gt;='7p(1)'!$F$17,"O",""),""),"")</f>
        <v/>
      </c>
      <c r="H857" t="str">
        <f>IFERROR(IF(VLOOKUP(CONCATENATE("http://skinnonews.com"&amp;A857),'기사 리스트'!C:D,2,FALSE)="yes","yes",""),"")</f>
        <v/>
      </c>
      <c r="I857" t="str">
        <f>IFERROR(IF(G857="O",B857/(EOMONTH('7p(1)'!$F$17,0)-(VLOOKUP(CONCATENATE("http://skinnonews.com",A857),'기사 리스트'!C:E,3,FALSE))+1),""),"")</f>
        <v/>
      </c>
      <c r="J857" t="str">
        <f>IFERROR(IF(G857="O",E857/(EOMONTH('7p(1)'!$F$17,0)-(VLOOKUP(CONCATENATE("http://skinnonews.com",A857),'기사 리스트'!C:E,3,FALSE))+1),""),"")</f>
        <v/>
      </c>
      <c r="K857" t="str">
        <f t="shared" si="41"/>
        <v/>
      </c>
      <c r="L857" t="str">
        <f t="shared" si="42"/>
        <v/>
      </c>
      <c r="N857" s="83" t="str">
        <f>IFERROR(VLOOKUP("http://skinnonews.com"&amp;A857,'기사 리스트'!C:E,3,FALSE),"")</f>
        <v/>
      </c>
      <c r="S857" t="str">
        <f>IFERROR(IF(G857="O",(INDEX('기사 리스트'!B:B,MATCH("http://skinnonews.com"&amp;A857,'기사 리스트'!C:C,0))),""),"")</f>
        <v/>
      </c>
    </row>
    <row r="858" spans="1:19">
      <c r="A858" s="18" t="s">
        <v>1911</v>
      </c>
      <c r="B858" s="18">
        <v>1</v>
      </c>
      <c r="C858" s="18">
        <v>1</v>
      </c>
      <c r="D858" s="28">
        <v>189</v>
      </c>
      <c r="E858" s="18">
        <v>0</v>
      </c>
      <c r="F858" t="str">
        <f t="shared" si="40"/>
        <v/>
      </c>
      <c r="G858" t="str">
        <f>IF(F858="기사임",IFERROR(IF((VLOOKUP(CONCATENATE("http://skinnonews.com",A858),'기사 리스트'!C:E,3,FALSE))&gt;='7p(1)'!$F$17,"O",""),""),"")</f>
        <v/>
      </c>
      <c r="H858" t="str">
        <f>IFERROR(IF(VLOOKUP(CONCATENATE("http://skinnonews.com"&amp;A858),'기사 리스트'!C:D,2,FALSE)="yes","yes",""),"")</f>
        <v/>
      </c>
      <c r="I858" t="str">
        <f>IFERROR(IF(G858="O",B858/(EOMONTH('7p(1)'!$F$17,0)-(VLOOKUP(CONCATENATE("http://skinnonews.com",A858),'기사 리스트'!C:E,3,FALSE))+1),""),"")</f>
        <v/>
      </c>
      <c r="J858" t="str">
        <f>IFERROR(IF(G858="O",E858/(EOMONTH('7p(1)'!$F$17,0)-(VLOOKUP(CONCATENATE("http://skinnonews.com",A858),'기사 리스트'!C:E,3,FALSE))+1),""),"")</f>
        <v/>
      </c>
      <c r="K858" t="str">
        <f t="shared" si="41"/>
        <v/>
      </c>
      <c r="L858" t="str">
        <f t="shared" si="42"/>
        <v/>
      </c>
      <c r="N858" s="83" t="str">
        <f>IFERROR(VLOOKUP("http://skinnonews.com"&amp;A858,'기사 리스트'!C:E,3,FALSE),"")</f>
        <v/>
      </c>
      <c r="S858" t="str">
        <f>IFERROR(IF(G858="O",(INDEX('기사 리스트'!B:B,MATCH("http://skinnonews.com"&amp;A858,'기사 리스트'!C:C,0))),""),"")</f>
        <v/>
      </c>
    </row>
    <row r="859" spans="1:19">
      <c r="A859" s="18" t="s">
        <v>1912</v>
      </c>
      <c r="B859" s="18">
        <v>1</v>
      </c>
      <c r="C859" s="18">
        <v>1</v>
      </c>
      <c r="D859" s="28">
        <v>19</v>
      </c>
      <c r="E859" s="18">
        <v>0</v>
      </c>
      <c r="F859" t="str">
        <f t="shared" si="40"/>
        <v/>
      </c>
      <c r="G859" t="str">
        <f>IF(F859="기사임",IFERROR(IF((VLOOKUP(CONCATENATE("http://skinnonews.com",A859),'기사 리스트'!C:E,3,FALSE))&gt;='7p(1)'!$F$17,"O",""),""),"")</f>
        <v/>
      </c>
      <c r="H859" t="str">
        <f>IFERROR(IF(VLOOKUP(CONCATENATE("http://skinnonews.com"&amp;A859),'기사 리스트'!C:D,2,FALSE)="yes","yes",""),"")</f>
        <v/>
      </c>
      <c r="I859" t="str">
        <f>IFERROR(IF(G859="O",B859/(EOMONTH('7p(1)'!$F$17,0)-(VLOOKUP(CONCATENATE("http://skinnonews.com",A859),'기사 리스트'!C:E,3,FALSE))+1),""),"")</f>
        <v/>
      </c>
      <c r="J859" t="str">
        <f>IFERROR(IF(G859="O",E859/(EOMONTH('7p(1)'!$F$17,0)-(VLOOKUP(CONCATENATE("http://skinnonews.com",A859),'기사 리스트'!C:E,3,FALSE))+1),""),"")</f>
        <v/>
      </c>
      <c r="K859" t="str">
        <f t="shared" si="41"/>
        <v/>
      </c>
      <c r="L859" t="str">
        <f t="shared" si="42"/>
        <v/>
      </c>
      <c r="N859" s="83" t="str">
        <f>IFERROR(VLOOKUP("http://skinnonews.com"&amp;A859,'기사 리스트'!C:E,3,FALSE),"")</f>
        <v/>
      </c>
      <c r="S859" t="str">
        <f>IFERROR(IF(G859="O",(INDEX('기사 리스트'!B:B,MATCH("http://skinnonews.com"&amp;A859,'기사 리스트'!C:C,0))),""),"")</f>
        <v/>
      </c>
    </row>
    <row r="860" spans="1:19">
      <c r="A860" s="18" t="s">
        <v>1500</v>
      </c>
      <c r="B860" s="18">
        <v>1</v>
      </c>
      <c r="C860" s="18">
        <v>1</v>
      </c>
      <c r="D860" s="28">
        <v>39</v>
      </c>
      <c r="E860" s="18">
        <v>0</v>
      </c>
      <c r="F860" t="str">
        <f t="shared" si="40"/>
        <v/>
      </c>
      <c r="G860" t="str">
        <f>IF(F860="기사임",IFERROR(IF((VLOOKUP(CONCATENATE("http://skinnonews.com",A860),'기사 리스트'!C:E,3,FALSE))&gt;='7p(1)'!$F$17,"O",""),""),"")</f>
        <v/>
      </c>
      <c r="H860" t="str">
        <f>IFERROR(IF(VLOOKUP(CONCATENATE("http://skinnonews.com"&amp;A860),'기사 리스트'!C:D,2,FALSE)="yes","yes",""),"")</f>
        <v/>
      </c>
      <c r="I860" t="str">
        <f>IFERROR(IF(G860="O",B860/(EOMONTH('7p(1)'!$F$17,0)-(VLOOKUP(CONCATENATE("http://skinnonews.com",A860),'기사 리스트'!C:E,3,FALSE))+1),""),"")</f>
        <v/>
      </c>
      <c r="J860" t="str">
        <f>IFERROR(IF(G860="O",E860/(EOMONTH('7p(1)'!$F$17,0)-(VLOOKUP(CONCATENATE("http://skinnonews.com",A860),'기사 리스트'!C:E,3,FALSE))+1),""),"")</f>
        <v/>
      </c>
      <c r="K860" t="str">
        <f t="shared" si="41"/>
        <v/>
      </c>
      <c r="L860" t="str">
        <f t="shared" si="42"/>
        <v/>
      </c>
      <c r="N860" s="83" t="str">
        <f>IFERROR(VLOOKUP("http://skinnonews.com"&amp;A860,'기사 리스트'!C:E,3,FALSE),"")</f>
        <v/>
      </c>
      <c r="S860" t="str">
        <f>IFERROR(IF(G860="O",(INDEX('기사 리스트'!B:B,MATCH("http://skinnonews.com"&amp;A860,'기사 리스트'!C:C,0))),""),"")</f>
        <v/>
      </c>
    </row>
    <row r="861" spans="1:19">
      <c r="A861" s="18" t="s">
        <v>1913</v>
      </c>
      <c r="B861" s="18">
        <v>1</v>
      </c>
      <c r="C861" s="18">
        <v>1</v>
      </c>
      <c r="D861" s="28">
        <v>22</v>
      </c>
      <c r="E861" s="18">
        <v>0</v>
      </c>
      <c r="F861" t="str">
        <f t="shared" si="40"/>
        <v/>
      </c>
      <c r="G861" t="str">
        <f>IF(F861="기사임",IFERROR(IF((VLOOKUP(CONCATENATE("http://skinnonews.com",A861),'기사 리스트'!C:E,3,FALSE))&gt;='7p(1)'!$F$17,"O",""),""),"")</f>
        <v/>
      </c>
      <c r="H861" t="str">
        <f>IFERROR(IF(VLOOKUP(CONCATENATE("http://skinnonews.com"&amp;A861),'기사 리스트'!C:D,2,FALSE)="yes","yes",""),"")</f>
        <v/>
      </c>
      <c r="I861" t="str">
        <f>IFERROR(IF(G861="O",B861/(EOMONTH('7p(1)'!$F$17,0)-(VLOOKUP(CONCATENATE("http://skinnonews.com",A861),'기사 리스트'!C:E,3,FALSE))+1),""),"")</f>
        <v/>
      </c>
      <c r="J861" t="str">
        <f>IFERROR(IF(G861="O",E861/(EOMONTH('7p(1)'!$F$17,0)-(VLOOKUP(CONCATENATE("http://skinnonews.com",A861),'기사 리스트'!C:E,3,FALSE))+1),""),"")</f>
        <v/>
      </c>
      <c r="K861" t="str">
        <f t="shared" si="41"/>
        <v/>
      </c>
      <c r="L861" t="str">
        <f t="shared" si="42"/>
        <v/>
      </c>
      <c r="N861" s="83" t="str">
        <f>IFERROR(VLOOKUP("http://skinnonews.com"&amp;A861,'기사 리스트'!C:E,3,FALSE),"")</f>
        <v/>
      </c>
      <c r="S861" t="str">
        <f>IFERROR(IF(G861="O",(INDEX('기사 리스트'!B:B,MATCH("http://skinnonews.com"&amp;A861,'기사 리스트'!C:C,0))),""),"")</f>
        <v/>
      </c>
    </row>
    <row r="862" spans="1:19">
      <c r="A862" s="18" t="s">
        <v>1914</v>
      </c>
      <c r="B862" s="18">
        <v>1</v>
      </c>
      <c r="C862" s="18">
        <v>1</v>
      </c>
      <c r="D862" s="28">
        <v>12</v>
      </c>
      <c r="E862" s="18">
        <v>0</v>
      </c>
      <c r="F862" t="str">
        <f t="shared" si="40"/>
        <v/>
      </c>
      <c r="G862" t="str">
        <f>IF(F862="기사임",IFERROR(IF((VLOOKUP(CONCATENATE("http://skinnonews.com",A862),'기사 리스트'!C:E,3,FALSE))&gt;='7p(1)'!$F$17,"O",""),""),"")</f>
        <v/>
      </c>
      <c r="H862" t="str">
        <f>IFERROR(IF(VLOOKUP(CONCATENATE("http://skinnonews.com"&amp;A862),'기사 리스트'!C:D,2,FALSE)="yes","yes",""),"")</f>
        <v/>
      </c>
      <c r="I862" t="str">
        <f>IFERROR(IF(G862="O",B862/(EOMONTH('7p(1)'!$F$17,0)-(VLOOKUP(CONCATENATE("http://skinnonews.com",A862),'기사 리스트'!C:E,3,FALSE))+1),""),"")</f>
        <v/>
      </c>
      <c r="J862" t="str">
        <f>IFERROR(IF(G862="O",E862/(EOMONTH('7p(1)'!$F$17,0)-(VLOOKUP(CONCATENATE("http://skinnonews.com",A862),'기사 리스트'!C:E,3,FALSE))+1),""),"")</f>
        <v/>
      </c>
      <c r="K862" t="str">
        <f t="shared" si="41"/>
        <v/>
      </c>
      <c r="L862" t="str">
        <f t="shared" si="42"/>
        <v/>
      </c>
      <c r="N862" s="83" t="str">
        <f>IFERROR(VLOOKUP("http://skinnonews.com"&amp;A862,'기사 리스트'!C:E,3,FALSE),"")</f>
        <v/>
      </c>
      <c r="S862" t="str">
        <f>IFERROR(IF(G862="O",(INDEX('기사 리스트'!B:B,MATCH("http://skinnonews.com"&amp;A862,'기사 리스트'!C:C,0))),""),"")</f>
        <v/>
      </c>
    </row>
    <row r="863" spans="1:19">
      <c r="A863" s="18" t="s">
        <v>1915</v>
      </c>
      <c r="B863" s="18">
        <v>1</v>
      </c>
      <c r="C863" s="18">
        <v>1</v>
      </c>
      <c r="D863" s="28">
        <v>14</v>
      </c>
      <c r="E863" s="18">
        <v>0</v>
      </c>
      <c r="F863" t="str">
        <f t="shared" si="40"/>
        <v/>
      </c>
      <c r="G863" t="str">
        <f>IF(F863="기사임",IFERROR(IF((VLOOKUP(CONCATENATE("http://skinnonews.com",A863),'기사 리스트'!C:E,3,FALSE))&gt;='7p(1)'!$F$17,"O",""),""),"")</f>
        <v/>
      </c>
      <c r="H863" t="str">
        <f>IFERROR(IF(VLOOKUP(CONCATENATE("http://skinnonews.com"&amp;A863),'기사 리스트'!C:D,2,FALSE)="yes","yes",""),"")</f>
        <v/>
      </c>
      <c r="I863" t="str">
        <f>IFERROR(IF(G863="O",B863/(EOMONTH('7p(1)'!$F$17,0)-(VLOOKUP(CONCATENATE("http://skinnonews.com",A863),'기사 리스트'!C:E,3,FALSE))+1),""),"")</f>
        <v/>
      </c>
      <c r="J863" t="str">
        <f>IFERROR(IF(G863="O",E863/(EOMONTH('7p(1)'!$F$17,0)-(VLOOKUP(CONCATENATE("http://skinnonews.com",A863),'기사 리스트'!C:E,3,FALSE))+1),""),"")</f>
        <v/>
      </c>
      <c r="K863" t="str">
        <f t="shared" si="41"/>
        <v/>
      </c>
      <c r="L863" t="str">
        <f t="shared" si="42"/>
        <v/>
      </c>
      <c r="N863" s="83" t="str">
        <f>IFERROR(VLOOKUP("http://skinnonews.com"&amp;A863,'기사 리스트'!C:E,3,FALSE),"")</f>
        <v/>
      </c>
      <c r="S863" t="str">
        <f>IFERROR(IF(G863="O",(INDEX('기사 리스트'!B:B,MATCH("http://skinnonews.com"&amp;A863,'기사 리스트'!C:C,0))),""),"")</f>
        <v/>
      </c>
    </row>
    <row r="864" spans="1:19">
      <c r="A864" s="18" t="s">
        <v>1916</v>
      </c>
      <c r="B864" s="18">
        <v>1</v>
      </c>
      <c r="C864" s="18">
        <v>1</v>
      </c>
      <c r="D864" s="28">
        <v>11</v>
      </c>
      <c r="E864" s="18">
        <v>0</v>
      </c>
      <c r="F864" t="str">
        <f t="shared" si="40"/>
        <v/>
      </c>
      <c r="G864" t="str">
        <f>IF(F864="기사임",IFERROR(IF((VLOOKUP(CONCATENATE("http://skinnonews.com",A864),'기사 리스트'!C:E,3,FALSE))&gt;='7p(1)'!$F$17,"O",""),""),"")</f>
        <v/>
      </c>
      <c r="H864" t="str">
        <f>IFERROR(IF(VLOOKUP(CONCATENATE("http://skinnonews.com"&amp;A864),'기사 리스트'!C:D,2,FALSE)="yes","yes",""),"")</f>
        <v/>
      </c>
      <c r="I864" t="str">
        <f>IFERROR(IF(G864="O",B864/(EOMONTH('7p(1)'!$F$17,0)-(VLOOKUP(CONCATENATE("http://skinnonews.com",A864),'기사 리스트'!C:E,3,FALSE))+1),""),"")</f>
        <v/>
      </c>
      <c r="J864" t="str">
        <f>IFERROR(IF(G864="O",E864/(EOMONTH('7p(1)'!$F$17,0)-(VLOOKUP(CONCATENATE("http://skinnonews.com",A864),'기사 리스트'!C:E,3,FALSE))+1),""),"")</f>
        <v/>
      </c>
      <c r="K864" t="str">
        <f t="shared" si="41"/>
        <v/>
      </c>
      <c r="L864" t="str">
        <f t="shared" si="42"/>
        <v/>
      </c>
      <c r="N864" s="83" t="str">
        <f>IFERROR(VLOOKUP("http://skinnonews.com"&amp;A864,'기사 리스트'!C:E,3,FALSE),"")</f>
        <v/>
      </c>
      <c r="S864" t="str">
        <f>IFERROR(IF(G864="O",(INDEX('기사 리스트'!B:B,MATCH("http://skinnonews.com"&amp;A864,'기사 리스트'!C:C,0))),""),"")</f>
        <v/>
      </c>
    </row>
    <row r="865" spans="1:19">
      <c r="A865" s="18" t="s">
        <v>1917</v>
      </c>
      <c r="B865" s="18">
        <v>1</v>
      </c>
      <c r="C865" s="18">
        <v>1</v>
      </c>
      <c r="D865" s="28">
        <v>8</v>
      </c>
      <c r="E865" s="18">
        <v>0</v>
      </c>
      <c r="F865" t="str">
        <f t="shared" si="40"/>
        <v/>
      </c>
      <c r="G865" t="str">
        <f>IF(F865="기사임",IFERROR(IF((VLOOKUP(CONCATENATE("http://skinnonews.com",A865),'기사 리스트'!C:E,3,FALSE))&gt;='7p(1)'!$F$17,"O",""),""),"")</f>
        <v/>
      </c>
      <c r="H865" t="str">
        <f>IFERROR(IF(VLOOKUP(CONCATENATE("http://skinnonews.com"&amp;A865),'기사 리스트'!C:D,2,FALSE)="yes","yes",""),"")</f>
        <v/>
      </c>
      <c r="I865" t="str">
        <f>IFERROR(IF(G865="O",B865/(EOMONTH('7p(1)'!$F$17,0)-(VLOOKUP(CONCATENATE("http://skinnonews.com",A865),'기사 리스트'!C:E,3,FALSE))+1),""),"")</f>
        <v/>
      </c>
      <c r="J865" t="str">
        <f>IFERROR(IF(G865="O",E865/(EOMONTH('7p(1)'!$F$17,0)-(VLOOKUP(CONCATENATE("http://skinnonews.com",A865),'기사 리스트'!C:E,3,FALSE))+1),""),"")</f>
        <v/>
      </c>
      <c r="K865" t="str">
        <f t="shared" si="41"/>
        <v/>
      </c>
      <c r="L865" t="str">
        <f t="shared" si="42"/>
        <v/>
      </c>
      <c r="N865" s="83" t="str">
        <f>IFERROR(VLOOKUP("http://skinnonews.com"&amp;A865,'기사 리스트'!C:E,3,FALSE),"")</f>
        <v/>
      </c>
      <c r="S865" t="str">
        <f>IFERROR(IF(G865="O",(INDEX('기사 리스트'!B:B,MATCH("http://skinnonews.com"&amp;A865,'기사 리스트'!C:C,0))),""),"")</f>
        <v/>
      </c>
    </row>
    <row r="866" spans="1:19">
      <c r="A866" s="18" t="s">
        <v>1302</v>
      </c>
      <c r="B866" s="18">
        <v>1</v>
      </c>
      <c r="C866" s="18">
        <v>1</v>
      </c>
      <c r="D866" s="28">
        <v>19</v>
      </c>
      <c r="E866" s="18">
        <v>0</v>
      </c>
      <c r="F866" t="str">
        <f t="shared" si="40"/>
        <v/>
      </c>
      <c r="G866" t="str">
        <f>IF(F866="기사임",IFERROR(IF((VLOOKUP(CONCATENATE("http://skinnonews.com",A866),'기사 리스트'!C:E,3,FALSE))&gt;='7p(1)'!$F$17,"O",""),""),"")</f>
        <v/>
      </c>
      <c r="H866" t="str">
        <f>IFERROR(IF(VLOOKUP(CONCATENATE("http://skinnonews.com"&amp;A866),'기사 리스트'!C:D,2,FALSE)="yes","yes",""),"")</f>
        <v/>
      </c>
      <c r="I866" t="str">
        <f>IFERROR(IF(G866="O",B866/(EOMONTH('7p(1)'!$F$17,0)-(VLOOKUP(CONCATENATE("http://skinnonews.com",A866),'기사 리스트'!C:E,3,FALSE))+1),""),"")</f>
        <v/>
      </c>
      <c r="J866" t="str">
        <f>IFERROR(IF(G866="O",E866/(EOMONTH('7p(1)'!$F$17,0)-(VLOOKUP(CONCATENATE("http://skinnonews.com",A866),'기사 리스트'!C:E,3,FALSE))+1),""),"")</f>
        <v/>
      </c>
      <c r="K866" t="str">
        <f t="shared" si="41"/>
        <v/>
      </c>
      <c r="L866" t="str">
        <f t="shared" si="42"/>
        <v/>
      </c>
      <c r="N866" s="83" t="str">
        <f>IFERROR(VLOOKUP("http://skinnonews.com"&amp;A866,'기사 리스트'!C:E,3,FALSE),"")</f>
        <v/>
      </c>
      <c r="S866" t="str">
        <f>IFERROR(IF(G866="O",(INDEX('기사 리스트'!B:B,MATCH("http://skinnonews.com"&amp;A866,'기사 리스트'!C:C,0))),""),"")</f>
        <v/>
      </c>
    </row>
    <row r="867" spans="1:19">
      <c r="A867" s="18" t="s">
        <v>1918</v>
      </c>
      <c r="B867" s="18">
        <v>1</v>
      </c>
      <c r="C867" s="18">
        <v>1</v>
      </c>
      <c r="D867" s="28">
        <v>7</v>
      </c>
      <c r="E867" s="18">
        <v>0</v>
      </c>
      <c r="F867" t="str">
        <f t="shared" si="40"/>
        <v/>
      </c>
      <c r="G867" t="str">
        <f>IF(F867="기사임",IFERROR(IF((VLOOKUP(CONCATENATE("http://skinnonews.com",A867),'기사 리스트'!C:E,3,FALSE))&gt;='7p(1)'!$F$17,"O",""),""),"")</f>
        <v/>
      </c>
      <c r="H867" t="str">
        <f>IFERROR(IF(VLOOKUP(CONCATENATE("http://skinnonews.com"&amp;A867),'기사 리스트'!C:D,2,FALSE)="yes","yes",""),"")</f>
        <v/>
      </c>
      <c r="I867" t="str">
        <f>IFERROR(IF(G867="O",B867/(EOMONTH('7p(1)'!$F$17,0)-(VLOOKUP(CONCATENATE("http://skinnonews.com",A867),'기사 리스트'!C:E,3,FALSE))+1),""),"")</f>
        <v/>
      </c>
      <c r="J867" t="str">
        <f>IFERROR(IF(G867="O",E867/(EOMONTH('7p(1)'!$F$17,0)-(VLOOKUP(CONCATENATE("http://skinnonews.com",A867),'기사 리스트'!C:E,3,FALSE))+1),""),"")</f>
        <v/>
      </c>
      <c r="K867" t="str">
        <f t="shared" si="41"/>
        <v/>
      </c>
      <c r="L867" t="str">
        <f t="shared" si="42"/>
        <v/>
      </c>
      <c r="N867" s="83" t="str">
        <f>IFERROR(VLOOKUP("http://skinnonews.com"&amp;A867,'기사 리스트'!C:E,3,FALSE),"")</f>
        <v/>
      </c>
      <c r="S867" t="str">
        <f>IFERROR(IF(G867="O",(INDEX('기사 리스트'!B:B,MATCH("http://skinnonews.com"&amp;A867,'기사 리스트'!C:C,0))),""),"")</f>
        <v/>
      </c>
    </row>
    <row r="868" spans="1:19">
      <c r="A868" s="18" t="s">
        <v>1919</v>
      </c>
      <c r="B868" s="18">
        <v>1</v>
      </c>
      <c r="C868" s="18">
        <v>1</v>
      </c>
      <c r="D868" s="28">
        <v>0</v>
      </c>
      <c r="E868" s="18">
        <v>0</v>
      </c>
      <c r="F868" t="str">
        <f t="shared" si="40"/>
        <v/>
      </c>
      <c r="G868" t="str">
        <f>IF(F868="기사임",IFERROR(IF((VLOOKUP(CONCATENATE("http://skinnonews.com",A868),'기사 리스트'!C:E,3,FALSE))&gt;='7p(1)'!$F$17,"O",""),""),"")</f>
        <v/>
      </c>
      <c r="H868" t="str">
        <f>IFERROR(IF(VLOOKUP(CONCATENATE("http://skinnonews.com"&amp;A868),'기사 리스트'!C:D,2,FALSE)="yes","yes",""),"")</f>
        <v/>
      </c>
      <c r="I868" t="str">
        <f>IFERROR(IF(G868="O",B868/(EOMONTH('7p(1)'!$F$17,0)-(VLOOKUP(CONCATENATE("http://skinnonews.com",A868),'기사 리스트'!C:E,3,FALSE))+1),""),"")</f>
        <v/>
      </c>
      <c r="J868" t="str">
        <f>IFERROR(IF(G868="O",E868/(EOMONTH('7p(1)'!$F$17,0)-(VLOOKUP(CONCATENATE("http://skinnonews.com",A868),'기사 리스트'!C:E,3,FALSE))+1),""),"")</f>
        <v/>
      </c>
      <c r="K868" t="str">
        <f t="shared" si="41"/>
        <v/>
      </c>
      <c r="L868" t="str">
        <f t="shared" si="42"/>
        <v/>
      </c>
      <c r="N868" s="83" t="str">
        <f>IFERROR(VLOOKUP("http://skinnonews.com"&amp;A868,'기사 리스트'!C:E,3,FALSE),"")</f>
        <v/>
      </c>
      <c r="S868" t="str">
        <f>IFERROR(IF(G868="O",(INDEX('기사 리스트'!B:B,MATCH("http://skinnonews.com"&amp;A868,'기사 리스트'!C:C,0))),""),"")</f>
        <v/>
      </c>
    </row>
    <row r="869" spans="1:19">
      <c r="A869" s="18" t="s">
        <v>1920</v>
      </c>
      <c r="B869" s="18">
        <v>1</v>
      </c>
      <c r="C869" s="18">
        <v>1</v>
      </c>
      <c r="D869" s="28">
        <v>963</v>
      </c>
      <c r="E869" s="18">
        <v>0</v>
      </c>
      <c r="F869" t="str">
        <f t="shared" si="40"/>
        <v/>
      </c>
      <c r="G869" t="str">
        <f>IF(F869="기사임",IFERROR(IF((VLOOKUP(CONCATENATE("http://skinnonews.com",A869),'기사 리스트'!C:E,3,FALSE))&gt;='7p(1)'!$F$17,"O",""),""),"")</f>
        <v/>
      </c>
      <c r="H869" t="str">
        <f>IFERROR(IF(VLOOKUP(CONCATENATE("http://skinnonews.com"&amp;A869),'기사 리스트'!C:D,2,FALSE)="yes","yes",""),"")</f>
        <v/>
      </c>
      <c r="I869" t="str">
        <f>IFERROR(IF(G869="O",B869/(EOMONTH('7p(1)'!$F$17,0)-(VLOOKUP(CONCATENATE("http://skinnonews.com",A869),'기사 리스트'!C:E,3,FALSE))+1),""),"")</f>
        <v/>
      </c>
      <c r="J869" t="str">
        <f>IFERROR(IF(G869="O",E869/(EOMONTH('7p(1)'!$F$17,0)-(VLOOKUP(CONCATENATE("http://skinnonews.com",A869),'기사 리스트'!C:E,3,FALSE))+1),""),"")</f>
        <v/>
      </c>
      <c r="K869" t="str">
        <f t="shared" si="41"/>
        <v/>
      </c>
      <c r="L869" t="str">
        <f t="shared" si="42"/>
        <v/>
      </c>
      <c r="N869" s="83" t="str">
        <f>IFERROR(VLOOKUP("http://skinnonews.com"&amp;A869,'기사 리스트'!C:E,3,FALSE),"")</f>
        <v/>
      </c>
      <c r="S869" t="str">
        <f>IFERROR(IF(G869="O",(INDEX('기사 리스트'!B:B,MATCH("http://skinnonews.com"&amp;A869,'기사 리스트'!C:C,0))),""),"")</f>
        <v/>
      </c>
    </row>
    <row r="870" spans="1:19">
      <c r="A870" s="18" t="s">
        <v>1921</v>
      </c>
      <c r="B870" s="18">
        <v>1</v>
      </c>
      <c r="C870" s="18">
        <v>1</v>
      </c>
      <c r="D870" s="28">
        <v>5</v>
      </c>
      <c r="E870" s="18">
        <v>0</v>
      </c>
      <c r="F870" t="str">
        <f t="shared" si="40"/>
        <v/>
      </c>
      <c r="G870" t="str">
        <f>IF(F870="기사임",IFERROR(IF((VLOOKUP(CONCATENATE("http://skinnonews.com",A870),'기사 리스트'!C:E,3,FALSE))&gt;='7p(1)'!$F$17,"O",""),""),"")</f>
        <v/>
      </c>
      <c r="H870" t="str">
        <f>IFERROR(IF(VLOOKUP(CONCATENATE("http://skinnonews.com"&amp;A870),'기사 리스트'!C:D,2,FALSE)="yes","yes",""),"")</f>
        <v/>
      </c>
      <c r="I870" t="str">
        <f>IFERROR(IF(G870="O",B870/(EOMONTH('7p(1)'!$F$17,0)-(VLOOKUP(CONCATENATE("http://skinnonews.com",A870),'기사 리스트'!C:E,3,FALSE))+1),""),"")</f>
        <v/>
      </c>
      <c r="J870" t="str">
        <f>IFERROR(IF(G870="O",E870/(EOMONTH('7p(1)'!$F$17,0)-(VLOOKUP(CONCATENATE("http://skinnonews.com",A870),'기사 리스트'!C:E,3,FALSE))+1),""),"")</f>
        <v/>
      </c>
      <c r="K870" t="str">
        <f t="shared" si="41"/>
        <v/>
      </c>
      <c r="L870" t="str">
        <f t="shared" si="42"/>
        <v/>
      </c>
      <c r="N870" s="83" t="str">
        <f>IFERROR(VLOOKUP("http://skinnonews.com"&amp;A870,'기사 리스트'!C:E,3,FALSE),"")</f>
        <v/>
      </c>
      <c r="S870" t="str">
        <f>IFERROR(IF(G870="O",(INDEX('기사 리스트'!B:B,MATCH("http://skinnonews.com"&amp;A870,'기사 리스트'!C:C,0))),""),"")</f>
        <v/>
      </c>
    </row>
    <row r="871" spans="1:19">
      <c r="A871" s="18" t="s">
        <v>1922</v>
      </c>
      <c r="B871" s="18">
        <v>1</v>
      </c>
      <c r="C871" s="18">
        <v>1</v>
      </c>
      <c r="D871" s="28">
        <v>13</v>
      </c>
      <c r="E871" s="18">
        <v>0</v>
      </c>
      <c r="F871" t="str">
        <f t="shared" si="40"/>
        <v/>
      </c>
      <c r="G871" t="str">
        <f>IF(F871="기사임",IFERROR(IF((VLOOKUP(CONCATENATE("http://skinnonews.com",A871),'기사 리스트'!C:E,3,FALSE))&gt;='7p(1)'!$F$17,"O",""),""),"")</f>
        <v/>
      </c>
      <c r="H871" t="str">
        <f>IFERROR(IF(VLOOKUP(CONCATENATE("http://skinnonews.com"&amp;A871),'기사 리스트'!C:D,2,FALSE)="yes","yes",""),"")</f>
        <v/>
      </c>
      <c r="I871" t="str">
        <f>IFERROR(IF(G871="O",B871/(EOMONTH('7p(1)'!$F$17,0)-(VLOOKUP(CONCATENATE("http://skinnonews.com",A871),'기사 리스트'!C:E,3,FALSE))+1),""),"")</f>
        <v/>
      </c>
      <c r="J871" t="str">
        <f>IFERROR(IF(G871="O",E871/(EOMONTH('7p(1)'!$F$17,0)-(VLOOKUP(CONCATENATE("http://skinnonews.com",A871),'기사 리스트'!C:E,3,FALSE))+1),""),"")</f>
        <v/>
      </c>
      <c r="K871" t="str">
        <f t="shared" si="41"/>
        <v/>
      </c>
      <c r="L871" t="str">
        <f t="shared" si="42"/>
        <v/>
      </c>
      <c r="N871" s="83" t="str">
        <f>IFERROR(VLOOKUP("http://skinnonews.com"&amp;A871,'기사 리스트'!C:E,3,FALSE),"")</f>
        <v/>
      </c>
      <c r="S871" t="str">
        <f>IFERROR(IF(G871="O",(INDEX('기사 리스트'!B:B,MATCH("http://skinnonews.com"&amp;A871,'기사 리스트'!C:C,0))),""),"")</f>
        <v/>
      </c>
    </row>
    <row r="872" spans="1:19">
      <c r="A872" s="18" t="s">
        <v>1923</v>
      </c>
      <c r="B872" s="18">
        <v>1</v>
      </c>
      <c r="C872" s="18">
        <v>1</v>
      </c>
      <c r="D872" s="28">
        <v>45</v>
      </c>
      <c r="E872" s="18">
        <v>0</v>
      </c>
      <c r="F872" t="str">
        <f t="shared" si="40"/>
        <v/>
      </c>
      <c r="G872" t="str">
        <f>IF(F872="기사임",IFERROR(IF((VLOOKUP(CONCATENATE("http://skinnonews.com",A872),'기사 리스트'!C:E,3,FALSE))&gt;='7p(1)'!$F$17,"O",""),""),"")</f>
        <v/>
      </c>
      <c r="H872" t="str">
        <f>IFERROR(IF(VLOOKUP(CONCATENATE("http://skinnonews.com"&amp;A872),'기사 리스트'!C:D,2,FALSE)="yes","yes",""),"")</f>
        <v/>
      </c>
      <c r="I872" t="str">
        <f>IFERROR(IF(G872="O",B872/(EOMONTH('7p(1)'!$F$17,0)-(VLOOKUP(CONCATENATE("http://skinnonews.com",A872),'기사 리스트'!C:E,3,FALSE))+1),""),"")</f>
        <v/>
      </c>
      <c r="J872" t="str">
        <f>IFERROR(IF(G872="O",E872/(EOMONTH('7p(1)'!$F$17,0)-(VLOOKUP(CONCATENATE("http://skinnonews.com",A872),'기사 리스트'!C:E,3,FALSE))+1),""),"")</f>
        <v/>
      </c>
      <c r="K872" t="str">
        <f t="shared" si="41"/>
        <v/>
      </c>
      <c r="L872" t="str">
        <f t="shared" si="42"/>
        <v/>
      </c>
      <c r="N872" s="83" t="str">
        <f>IFERROR(VLOOKUP("http://skinnonews.com"&amp;A872,'기사 리스트'!C:E,3,FALSE),"")</f>
        <v/>
      </c>
      <c r="S872" t="str">
        <f>IFERROR(IF(G872="O",(INDEX('기사 리스트'!B:B,MATCH("http://skinnonews.com"&amp;A872,'기사 리스트'!C:C,0))),""),"")</f>
        <v/>
      </c>
    </row>
    <row r="873" spans="1:19">
      <c r="A873" s="18" t="s">
        <v>1924</v>
      </c>
      <c r="B873" s="18">
        <v>1</v>
      </c>
      <c r="C873" s="18">
        <v>1</v>
      </c>
      <c r="D873" s="28">
        <v>17</v>
      </c>
      <c r="E873" s="18">
        <v>0</v>
      </c>
      <c r="F873" t="str">
        <f t="shared" si="40"/>
        <v/>
      </c>
      <c r="G873" t="str">
        <f>IF(F873="기사임",IFERROR(IF((VLOOKUP(CONCATENATE("http://skinnonews.com",A873),'기사 리스트'!C:E,3,FALSE))&gt;='7p(1)'!$F$17,"O",""),""),"")</f>
        <v/>
      </c>
      <c r="H873" t="str">
        <f>IFERROR(IF(VLOOKUP(CONCATENATE("http://skinnonews.com"&amp;A873),'기사 리스트'!C:D,2,FALSE)="yes","yes",""),"")</f>
        <v/>
      </c>
      <c r="I873" t="str">
        <f>IFERROR(IF(G873="O",B873/(EOMONTH('7p(1)'!$F$17,0)-(VLOOKUP(CONCATENATE("http://skinnonews.com",A873),'기사 리스트'!C:E,3,FALSE))+1),""),"")</f>
        <v/>
      </c>
      <c r="J873" t="str">
        <f>IFERROR(IF(G873="O",E873/(EOMONTH('7p(1)'!$F$17,0)-(VLOOKUP(CONCATENATE("http://skinnonews.com",A873),'기사 리스트'!C:E,3,FALSE))+1),""),"")</f>
        <v/>
      </c>
      <c r="K873" t="str">
        <f t="shared" si="41"/>
        <v/>
      </c>
      <c r="L873" t="str">
        <f t="shared" si="42"/>
        <v/>
      </c>
      <c r="N873" s="83" t="str">
        <f>IFERROR(VLOOKUP("http://skinnonews.com"&amp;A873,'기사 리스트'!C:E,3,FALSE),"")</f>
        <v/>
      </c>
      <c r="S873" t="str">
        <f>IFERROR(IF(G873="O",(INDEX('기사 리스트'!B:B,MATCH("http://skinnonews.com"&amp;A873,'기사 리스트'!C:C,0))),""),"")</f>
        <v/>
      </c>
    </row>
    <row r="874" spans="1:19">
      <c r="A874" s="18" t="s">
        <v>1925</v>
      </c>
      <c r="B874" s="18">
        <v>1</v>
      </c>
      <c r="C874" s="18">
        <v>1</v>
      </c>
      <c r="D874" s="28">
        <v>21</v>
      </c>
      <c r="E874" s="18">
        <v>0</v>
      </c>
      <c r="F874" t="str">
        <f t="shared" si="40"/>
        <v/>
      </c>
      <c r="G874" t="str">
        <f>IF(F874="기사임",IFERROR(IF((VLOOKUP(CONCATENATE("http://skinnonews.com",A874),'기사 리스트'!C:E,3,FALSE))&gt;='7p(1)'!$F$17,"O",""),""),"")</f>
        <v/>
      </c>
      <c r="H874" t="str">
        <f>IFERROR(IF(VLOOKUP(CONCATENATE("http://skinnonews.com"&amp;A874),'기사 리스트'!C:D,2,FALSE)="yes","yes",""),"")</f>
        <v/>
      </c>
      <c r="I874" t="str">
        <f>IFERROR(IF(G874="O",B874/(EOMONTH('7p(1)'!$F$17,0)-(VLOOKUP(CONCATENATE("http://skinnonews.com",A874),'기사 리스트'!C:E,3,FALSE))+1),""),"")</f>
        <v/>
      </c>
      <c r="J874" t="str">
        <f>IFERROR(IF(G874="O",E874/(EOMONTH('7p(1)'!$F$17,0)-(VLOOKUP(CONCATENATE("http://skinnonews.com",A874),'기사 리스트'!C:E,3,FALSE))+1),""),"")</f>
        <v/>
      </c>
      <c r="K874" t="str">
        <f t="shared" si="41"/>
        <v/>
      </c>
      <c r="L874" t="str">
        <f t="shared" si="42"/>
        <v/>
      </c>
      <c r="N874" s="83" t="str">
        <f>IFERROR(VLOOKUP("http://skinnonews.com"&amp;A874,'기사 리스트'!C:E,3,FALSE),"")</f>
        <v/>
      </c>
      <c r="S874" t="str">
        <f>IFERROR(IF(G874="O",(INDEX('기사 리스트'!B:B,MATCH("http://skinnonews.com"&amp;A874,'기사 리스트'!C:C,0))),""),"")</f>
        <v/>
      </c>
    </row>
    <row r="875" spans="1:19">
      <c r="A875" s="18" t="s">
        <v>1926</v>
      </c>
      <c r="B875" s="18">
        <v>1</v>
      </c>
      <c r="C875" s="18">
        <v>1</v>
      </c>
      <c r="D875" s="28">
        <v>7</v>
      </c>
      <c r="E875" s="18">
        <v>0</v>
      </c>
      <c r="F875" t="str">
        <f t="shared" si="40"/>
        <v/>
      </c>
      <c r="G875" t="str">
        <f>IF(F875="기사임",IFERROR(IF((VLOOKUP(CONCATENATE("http://skinnonews.com",A875),'기사 리스트'!C:E,3,FALSE))&gt;='7p(1)'!$F$17,"O",""),""),"")</f>
        <v/>
      </c>
      <c r="H875" t="str">
        <f>IFERROR(IF(VLOOKUP(CONCATENATE("http://skinnonews.com"&amp;A875),'기사 리스트'!C:D,2,FALSE)="yes","yes",""),"")</f>
        <v/>
      </c>
      <c r="I875" t="str">
        <f>IFERROR(IF(G875="O",B875/(EOMONTH('7p(1)'!$F$17,0)-(VLOOKUP(CONCATENATE("http://skinnonews.com",A875),'기사 리스트'!C:E,3,FALSE))+1),""),"")</f>
        <v/>
      </c>
      <c r="J875" t="str">
        <f>IFERROR(IF(G875="O",E875/(EOMONTH('7p(1)'!$F$17,0)-(VLOOKUP(CONCATENATE("http://skinnonews.com",A875),'기사 리스트'!C:E,3,FALSE))+1),""),"")</f>
        <v/>
      </c>
      <c r="K875" t="str">
        <f t="shared" si="41"/>
        <v/>
      </c>
      <c r="L875" t="str">
        <f t="shared" si="42"/>
        <v/>
      </c>
      <c r="N875" s="83" t="str">
        <f>IFERROR(VLOOKUP("http://skinnonews.com"&amp;A875,'기사 리스트'!C:E,3,FALSE),"")</f>
        <v/>
      </c>
      <c r="S875" t="str">
        <f>IFERROR(IF(G875="O",(INDEX('기사 리스트'!B:B,MATCH("http://skinnonews.com"&amp;A875,'기사 리스트'!C:C,0))),""),"")</f>
        <v/>
      </c>
    </row>
    <row r="876" spans="1:19">
      <c r="A876" s="18" t="s">
        <v>1927</v>
      </c>
      <c r="B876" s="18">
        <v>1</v>
      </c>
      <c r="C876" s="18">
        <v>1</v>
      </c>
      <c r="D876" s="28">
        <v>1038</v>
      </c>
      <c r="E876" s="18">
        <v>0</v>
      </c>
      <c r="F876" t="str">
        <f t="shared" si="40"/>
        <v/>
      </c>
      <c r="G876" t="str">
        <f>IF(F876="기사임",IFERROR(IF((VLOOKUP(CONCATENATE("http://skinnonews.com",A876),'기사 리스트'!C:E,3,FALSE))&gt;='7p(1)'!$F$17,"O",""),""),"")</f>
        <v/>
      </c>
      <c r="H876" t="str">
        <f>IFERROR(IF(VLOOKUP(CONCATENATE("http://skinnonews.com"&amp;A876),'기사 리스트'!C:D,2,FALSE)="yes","yes",""),"")</f>
        <v/>
      </c>
      <c r="I876" t="str">
        <f>IFERROR(IF(G876="O",B876/(EOMONTH('7p(1)'!$F$17,0)-(VLOOKUP(CONCATENATE("http://skinnonews.com",A876),'기사 리스트'!C:E,3,FALSE))+1),""),"")</f>
        <v/>
      </c>
      <c r="J876" t="str">
        <f>IFERROR(IF(G876="O",E876/(EOMONTH('7p(1)'!$F$17,0)-(VLOOKUP(CONCATENATE("http://skinnonews.com",A876),'기사 리스트'!C:E,3,FALSE))+1),""),"")</f>
        <v/>
      </c>
      <c r="K876" t="str">
        <f t="shared" si="41"/>
        <v/>
      </c>
      <c r="L876" t="str">
        <f t="shared" si="42"/>
        <v/>
      </c>
      <c r="N876" s="83" t="str">
        <f>IFERROR(VLOOKUP("http://skinnonews.com"&amp;A876,'기사 리스트'!C:E,3,FALSE),"")</f>
        <v/>
      </c>
      <c r="S876" t="str">
        <f>IFERROR(IF(G876="O",(INDEX('기사 리스트'!B:B,MATCH("http://skinnonews.com"&amp;A876,'기사 리스트'!C:C,0))),""),"")</f>
        <v/>
      </c>
    </row>
    <row r="877" spans="1:19">
      <c r="A877" s="18" t="s">
        <v>1928</v>
      </c>
      <c r="B877" s="18">
        <v>1</v>
      </c>
      <c r="C877" s="18">
        <v>1</v>
      </c>
      <c r="D877" s="28">
        <v>0</v>
      </c>
      <c r="E877" s="18">
        <v>0</v>
      </c>
      <c r="F877" t="str">
        <f t="shared" si="40"/>
        <v/>
      </c>
      <c r="G877" t="str">
        <f>IF(F877="기사임",IFERROR(IF((VLOOKUP(CONCATENATE("http://skinnonews.com",A877),'기사 리스트'!C:E,3,FALSE))&gt;='7p(1)'!$F$17,"O",""),""),"")</f>
        <v/>
      </c>
      <c r="H877" t="str">
        <f>IFERROR(IF(VLOOKUP(CONCATENATE("http://skinnonews.com"&amp;A877),'기사 리스트'!C:D,2,FALSE)="yes","yes",""),"")</f>
        <v/>
      </c>
      <c r="I877" t="str">
        <f>IFERROR(IF(G877="O",B877/(EOMONTH('7p(1)'!$F$17,0)-(VLOOKUP(CONCATENATE("http://skinnonews.com",A877),'기사 리스트'!C:E,3,FALSE))+1),""),"")</f>
        <v/>
      </c>
      <c r="J877" t="str">
        <f>IFERROR(IF(G877="O",E877/(EOMONTH('7p(1)'!$F$17,0)-(VLOOKUP(CONCATENATE("http://skinnonews.com",A877),'기사 리스트'!C:E,3,FALSE))+1),""),"")</f>
        <v/>
      </c>
      <c r="K877" t="str">
        <f t="shared" si="41"/>
        <v/>
      </c>
      <c r="L877" t="str">
        <f t="shared" si="42"/>
        <v/>
      </c>
      <c r="N877" s="83" t="str">
        <f>IFERROR(VLOOKUP("http://skinnonews.com"&amp;A877,'기사 리스트'!C:E,3,FALSE),"")</f>
        <v/>
      </c>
      <c r="S877" t="str">
        <f>IFERROR(IF(G877="O",(INDEX('기사 리스트'!B:B,MATCH("http://skinnonews.com"&amp;A877,'기사 리스트'!C:C,0))),""),"")</f>
        <v/>
      </c>
    </row>
    <row r="878" spans="1:19">
      <c r="A878" s="18" t="s">
        <v>1929</v>
      </c>
      <c r="B878" s="18">
        <v>1</v>
      </c>
      <c r="C878" s="18">
        <v>1</v>
      </c>
      <c r="D878" s="28">
        <v>20</v>
      </c>
      <c r="E878" s="18">
        <v>0</v>
      </c>
      <c r="F878" t="str">
        <f t="shared" si="40"/>
        <v/>
      </c>
      <c r="G878" t="str">
        <f>IF(F878="기사임",IFERROR(IF((VLOOKUP(CONCATENATE("http://skinnonews.com",A878),'기사 리스트'!C:E,3,FALSE))&gt;='7p(1)'!$F$17,"O",""),""),"")</f>
        <v/>
      </c>
      <c r="H878" t="str">
        <f>IFERROR(IF(VLOOKUP(CONCATENATE("http://skinnonews.com"&amp;A878),'기사 리스트'!C:D,2,FALSE)="yes","yes",""),"")</f>
        <v/>
      </c>
      <c r="I878" t="str">
        <f>IFERROR(IF(G878="O",B878/(EOMONTH('7p(1)'!$F$17,0)-(VLOOKUP(CONCATENATE("http://skinnonews.com",A878),'기사 리스트'!C:E,3,FALSE))+1),""),"")</f>
        <v/>
      </c>
      <c r="J878" t="str">
        <f>IFERROR(IF(G878="O",E878/(EOMONTH('7p(1)'!$F$17,0)-(VLOOKUP(CONCATENATE("http://skinnonews.com",A878),'기사 리스트'!C:E,3,FALSE))+1),""),"")</f>
        <v/>
      </c>
      <c r="K878" t="str">
        <f t="shared" si="41"/>
        <v/>
      </c>
      <c r="L878" t="str">
        <f t="shared" si="42"/>
        <v/>
      </c>
      <c r="N878" s="83" t="str">
        <f>IFERROR(VLOOKUP("http://skinnonews.com"&amp;A878,'기사 리스트'!C:E,3,FALSE),"")</f>
        <v/>
      </c>
      <c r="S878" t="str">
        <f>IFERROR(IF(G878="O",(INDEX('기사 리스트'!B:B,MATCH("http://skinnonews.com"&amp;A878,'기사 리스트'!C:C,0))),""),"")</f>
        <v/>
      </c>
    </row>
    <row r="879" spans="1:19">
      <c r="A879" s="18" t="s">
        <v>1930</v>
      </c>
      <c r="B879" s="18">
        <v>1</v>
      </c>
      <c r="C879" s="18">
        <v>1</v>
      </c>
      <c r="D879" s="28">
        <v>8</v>
      </c>
      <c r="E879" s="18">
        <v>0</v>
      </c>
      <c r="F879" t="str">
        <f t="shared" si="40"/>
        <v/>
      </c>
      <c r="G879" t="str">
        <f>IF(F879="기사임",IFERROR(IF((VLOOKUP(CONCATENATE("http://skinnonews.com",A879),'기사 리스트'!C:E,3,FALSE))&gt;='7p(1)'!$F$17,"O",""),""),"")</f>
        <v/>
      </c>
      <c r="H879" t="str">
        <f>IFERROR(IF(VLOOKUP(CONCATENATE("http://skinnonews.com"&amp;A879),'기사 리스트'!C:D,2,FALSE)="yes","yes",""),"")</f>
        <v/>
      </c>
      <c r="I879" t="str">
        <f>IFERROR(IF(G879="O",B879/(EOMONTH('7p(1)'!$F$17,0)-(VLOOKUP(CONCATENATE("http://skinnonews.com",A879),'기사 리스트'!C:E,3,FALSE))+1),""),"")</f>
        <v/>
      </c>
      <c r="J879" t="str">
        <f>IFERROR(IF(G879="O",E879/(EOMONTH('7p(1)'!$F$17,0)-(VLOOKUP(CONCATENATE("http://skinnonews.com",A879),'기사 리스트'!C:E,3,FALSE))+1),""),"")</f>
        <v/>
      </c>
      <c r="K879" t="str">
        <f t="shared" si="41"/>
        <v/>
      </c>
      <c r="L879" t="str">
        <f t="shared" si="42"/>
        <v/>
      </c>
      <c r="N879" s="83" t="str">
        <f>IFERROR(VLOOKUP("http://skinnonews.com"&amp;A879,'기사 리스트'!C:E,3,FALSE),"")</f>
        <v/>
      </c>
      <c r="S879" t="str">
        <f>IFERROR(IF(G879="O",(INDEX('기사 리스트'!B:B,MATCH("http://skinnonews.com"&amp;A879,'기사 리스트'!C:C,0))),""),"")</f>
        <v/>
      </c>
    </row>
    <row r="880" spans="1:19">
      <c r="A880" s="18" t="s">
        <v>1931</v>
      </c>
      <c r="B880" s="18">
        <v>1</v>
      </c>
      <c r="C880" s="18">
        <v>1</v>
      </c>
      <c r="D880" s="28">
        <v>387</v>
      </c>
      <c r="E880" s="18">
        <v>0</v>
      </c>
      <c r="F880" t="str">
        <f t="shared" si="40"/>
        <v/>
      </c>
      <c r="G880" t="str">
        <f>IF(F880="기사임",IFERROR(IF((VLOOKUP(CONCATENATE("http://skinnonews.com",A880),'기사 리스트'!C:E,3,FALSE))&gt;='7p(1)'!$F$17,"O",""),""),"")</f>
        <v/>
      </c>
      <c r="H880" t="str">
        <f>IFERROR(IF(VLOOKUP(CONCATENATE("http://skinnonews.com"&amp;A880),'기사 리스트'!C:D,2,FALSE)="yes","yes",""),"")</f>
        <v/>
      </c>
      <c r="I880" t="str">
        <f>IFERROR(IF(G880="O",B880/(EOMONTH('7p(1)'!$F$17,0)-(VLOOKUP(CONCATENATE("http://skinnonews.com",A880),'기사 리스트'!C:E,3,FALSE))+1),""),"")</f>
        <v/>
      </c>
      <c r="J880" t="str">
        <f>IFERROR(IF(G880="O",E880/(EOMONTH('7p(1)'!$F$17,0)-(VLOOKUP(CONCATENATE("http://skinnonews.com",A880),'기사 리스트'!C:E,3,FALSE))+1),""),"")</f>
        <v/>
      </c>
      <c r="K880" t="str">
        <f t="shared" si="41"/>
        <v/>
      </c>
      <c r="L880" t="str">
        <f t="shared" si="42"/>
        <v/>
      </c>
      <c r="N880" s="83" t="str">
        <f>IFERROR(VLOOKUP("http://skinnonews.com"&amp;A880,'기사 리스트'!C:E,3,FALSE),"")</f>
        <v/>
      </c>
      <c r="S880" t="str">
        <f>IFERROR(IF(G880="O",(INDEX('기사 리스트'!B:B,MATCH("http://skinnonews.com"&amp;A880,'기사 리스트'!C:C,0))),""),"")</f>
        <v/>
      </c>
    </row>
    <row r="881" spans="1:19">
      <c r="A881" s="18" t="s">
        <v>1932</v>
      </c>
      <c r="B881" s="18">
        <v>1</v>
      </c>
      <c r="C881" s="18">
        <v>1</v>
      </c>
      <c r="D881" s="28">
        <v>7</v>
      </c>
      <c r="E881" s="18">
        <v>0</v>
      </c>
      <c r="F881" t="str">
        <f t="shared" si="40"/>
        <v/>
      </c>
      <c r="G881" t="str">
        <f>IF(F881="기사임",IFERROR(IF((VLOOKUP(CONCATENATE("http://skinnonews.com",A881),'기사 리스트'!C:E,3,FALSE))&gt;='7p(1)'!$F$17,"O",""),""),"")</f>
        <v/>
      </c>
      <c r="H881" t="str">
        <f>IFERROR(IF(VLOOKUP(CONCATENATE("http://skinnonews.com"&amp;A881),'기사 리스트'!C:D,2,FALSE)="yes","yes",""),"")</f>
        <v/>
      </c>
      <c r="I881" t="str">
        <f>IFERROR(IF(G881="O",B881/(EOMONTH('7p(1)'!$F$17,0)-(VLOOKUP(CONCATENATE("http://skinnonews.com",A881),'기사 리스트'!C:E,3,FALSE))+1),""),"")</f>
        <v/>
      </c>
      <c r="J881" t="str">
        <f>IFERROR(IF(G881="O",E881/(EOMONTH('7p(1)'!$F$17,0)-(VLOOKUP(CONCATENATE("http://skinnonews.com",A881),'기사 리스트'!C:E,3,FALSE))+1),""),"")</f>
        <v/>
      </c>
      <c r="K881" t="str">
        <f t="shared" si="41"/>
        <v/>
      </c>
      <c r="L881" t="str">
        <f t="shared" si="42"/>
        <v/>
      </c>
      <c r="N881" s="83" t="str">
        <f>IFERROR(VLOOKUP("http://skinnonews.com"&amp;A881,'기사 리스트'!C:E,3,FALSE),"")</f>
        <v/>
      </c>
      <c r="S881" t="str">
        <f>IFERROR(IF(G881="O",(INDEX('기사 리스트'!B:B,MATCH("http://skinnonews.com"&amp;A881,'기사 리스트'!C:C,0))),""),"")</f>
        <v/>
      </c>
    </row>
    <row r="882" spans="1:19">
      <c r="A882" s="18" t="s">
        <v>1933</v>
      </c>
      <c r="B882" s="18">
        <v>1</v>
      </c>
      <c r="C882" s="18">
        <v>1</v>
      </c>
      <c r="D882" s="28">
        <v>0</v>
      </c>
      <c r="E882" s="18">
        <v>0</v>
      </c>
      <c r="F882" t="str">
        <f t="shared" si="40"/>
        <v/>
      </c>
      <c r="G882" t="str">
        <f>IF(F882="기사임",IFERROR(IF((VLOOKUP(CONCATENATE("http://skinnonews.com",A882),'기사 리스트'!C:E,3,FALSE))&gt;='7p(1)'!$F$17,"O",""),""),"")</f>
        <v/>
      </c>
      <c r="H882" t="str">
        <f>IFERROR(IF(VLOOKUP(CONCATENATE("http://skinnonews.com"&amp;A882),'기사 리스트'!C:D,2,FALSE)="yes","yes",""),"")</f>
        <v/>
      </c>
      <c r="I882" t="str">
        <f>IFERROR(IF(G882="O",B882/(EOMONTH('7p(1)'!$F$17,0)-(VLOOKUP(CONCATENATE("http://skinnonews.com",A882),'기사 리스트'!C:E,3,FALSE))+1),""),"")</f>
        <v/>
      </c>
      <c r="J882" t="str">
        <f>IFERROR(IF(G882="O",E882/(EOMONTH('7p(1)'!$F$17,0)-(VLOOKUP(CONCATENATE("http://skinnonews.com",A882),'기사 리스트'!C:E,3,FALSE))+1),""),"")</f>
        <v/>
      </c>
      <c r="K882" t="str">
        <f t="shared" si="41"/>
        <v/>
      </c>
      <c r="L882" t="str">
        <f t="shared" si="42"/>
        <v/>
      </c>
      <c r="N882" s="83" t="str">
        <f>IFERROR(VLOOKUP("http://skinnonews.com"&amp;A882,'기사 리스트'!C:E,3,FALSE),"")</f>
        <v/>
      </c>
      <c r="S882" t="str">
        <f>IFERROR(IF(G882="O",(INDEX('기사 리스트'!B:B,MATCH("http://skinnonews.com"&amp;A882,'기사 리스트'!C:C,0))),""),"")</f>
        <v/>
      </c>
    </row>
    <row r="883" spans="1:19">
      <c r="A883" s="18" t="s">
        <v>1934</v>
      </c>
      <c r="B883" s="18">
        <v>1</v>
      </c>
      <c r="C883" s="18">
        <v>1</v>
      </c>
      <c r="D883" s="28">
        <v>7</v>
      </c>
      <c r="E883" s="18">
        <v>0</v>
      </c>
      <c r="F883" t="str">
        <f t="shared" si="40"/>
        <v/>
      </c>
      <c r="G883" t="str">
        <f>IF(F883="기사임",IFERROR(IF((VLOOKUP(CONCATENATE("http://skinnonews.com",A883),'기사 리스트'!C:E,3,FALSE))&gt;='7p(1)'!$F$17,"O",""),""),"")</f>
        <v/>
      </c>
      <c r="H883" t="str">
        <f>IFERROR(IF(VLOOKUP(CONCATENATE("http://skinnonews.com"&amp;A883),'기사 리스트'!C:D,2,FALSE)="yes","yes",""),"")</f>
        <v/>
      </c>
      <c r="I883" t="str">
        <f>IFERROR(IF(G883="O",B883/(EOMONTH('7p(1)'!$F$17,0)-(VLOOKUP(CONCATENATE("http://skinnonews.com",A883),'기사 리스트'!C:E,3,FALSE))+1),""),"")</f>
        <v/>
      </c>
      <c r="J883" t="str">
        <f>IFERROR(IF(G883="O",E883/(EOMONTH('7p(1)'!$F$17,0)-(VLOOKUP(CONCATENATE("http://skinnonews.com",A883),'기사 리스트'!C:E,3,FALSE))+1),""),"")</f>
        <v/>
      </c>
      <c r="K883" t="str">
        <f t="shared" si="41"/>
        <v/>
      </c>
      <c r="L883" t="str">
        <f t="shared" si="42"/>
        <v/>
      </c>
      <c r="N883" s="83" t="str">
        <f>IFERROR(VLOOKUP("http://skinnonews.com"&amp;A883,'기사 리스트'!C:E,3,FALSE),"")</f>
        <v/>
      </c>
      <c r="S883" t="str">
        <f>IFERROR(IF(G883="O",(INDEX('기사 리스트'!B:B,MATCH("http://skinnonews.com"&amp;A883,'기사 리스트'!C:C,0))),""),"")</f>
        <v/>
      </c>
    </row>
    <row r="884" spans="1:19">
      <c r="A884" s="18" t="s">
        <v>1935</v>
      </c>
      <c r="B884" s="18">
        <v>1</v>
      </c>
      <c r="C884" s="18">
        <v>1</v>
      </c>
      <c r="D884" s="28">
        <v>9</v>
      </c>
      <c r="E884" s="18">
        <v>0</v>
      </c>
      <c r="F884" t="str">
        <f t="shared" si="40"/>
        <v/>
      </c>
      <c r="G884" t="str">
        <f>IF(F884="기사임",IFERROR(IF((VLOOKUP(CONCATENATE("http://skinnonews.com",A884),'기사 리스트'!C:E,3,FALSE))&gt;='7p(1)'!$F$17,"O",""),""),"")</f>
        <v/>
      </c>
      <c r="H884" t="str">
        <f>IFERROR(IF(VLOOKUP(CONCATENATE("http://skinnonews.com"&amp;A884),'기사 리스트'!C:D,2,FALSE)="yes","yes",""),"")</f>
        <v/>
      </c>
      <c r="I884" t="str">
        <f>IFERROR(IF(G884="O",B884/(EOMONTH('7p(1)'!$F$17,0)-(VLOOKUP(CONCATENATE("http://skinnonews.com",A884),'기사 리스트'!C:E,3,FALSE))+1),""),"")</f>
        <v/>
      </c>
      <c r="J884" t="str">
        <f>IFERROR(IF(G884="O",E884/(EOMONTH('7p(1)'!$F$17,0)-(VLOOKUP(CONCATENATE("http://skinnonews.com",A884),'기사 리스트'!C:E,3,FALSE))+1),""),"")</f>
        <v/>
      </c>
      <c r="K884" t="str">
        <f t="shared" si="41"/>
        <v/>
      </c>
      <c r="L884" t="str">
        <f t="shared" si="42"/>
        <v/>
      </c>
      <c r="N884" s="83" t="str">
        <f>IFERROR(VLOOKUP("http://skinnonews.com"&amp;A884,'기사 리스트'!C:E,3,FALSE),"")</f>
        <v/>
      </c>
      <c r="S884" t="str">
        <f>IFERROR(IF(G884="O",(INDEX('기사 리스트'!B:B,MATCH("http://skinnonews.com"&amp;A884,'기사 리스트'!C:C,0))),""),"")</f>
        <v/>
      </c>
    </row>
    <row r="885" spans="1:19">
      <c r="A885" s="18" t="s">
        <v>1936</v>
      </c>
      <c r="B885" s="18">
        <v>1</v>
      </c>
      <c r="C885" s="18">
        <v>1</v>
      </c>
      <c r="D885" s="28">
        <v>17</v>
      </c>
      <c r="E885" s="18">
        <v>0</v>
      </c>
      <c r="F885" t="str">
        <f t="shared" si="40"/>
        <v/>
      </c>
      <c r="G885" t="str">
        <f>IF(F885="기사임",IFERROR(IF((VLOOKUP(CONCATENATE("http://skinnonews.com",A885),'기사 리스트'!C:E,3,FALSE))&gt;='7p(1)'!$F$17,"O",""),""),"")</f>
        <v/>
      </c>
      <c r="H885" t="str">
        <f>IFERROR(IF(VLOOKUP(CONCATENATE("http://skinnonews.com"&amp;A885),'기사 리스트'!C:D,2,FALSE)="yes","yes",""),"")</f>
        <v/>
      </c>
      <c r="I885" t="str">
        <f>IFERROR(IF(G885="O",B885/(EOMONTH('7p(1)'!$F$17,0)-(VLOOKUP(CONCATENATE("http://skinnonews.com",A885),'기사 리스트'!C:E,3,FALSE))+1),""),"")</f>
        <v/>
      </c>
      <c r="J885" t="str">
        <f>IFERROR(IF(G885="O",E885/(EOMONTH('7p(1)'!$F$17,0)-(VLOOKUP(CONCATENATE("http://skinnonews.com",A885),'기사 리스트'!C:E,3,FALSE))+1),""),"")</f>
        <v/>
      </c>
      <c r="K885" t="str">
        <f t="shared" si="41"/>
        <v/>
      </c>
      <c r="L885" t="str">
        <f t="shared" si="42"/>
        <v/>
      </c>
      <c r="N885" s="83" t="str">
        <f>IFERROR(VLOOKUP("http://skinnonews.com"&amp;A885,'기사 리스트'!C:E,3,FALSE),"")</f>
        <v/>
      </c>
      <c r="S885" t="str">
        <f>IFERROR(IF(G885="O",(INDEX('기사 리스트'!B:B,MATCH("http://skinnonews.com"&amp;A885,'기사 리스트'!C:C,0))),""),"")</f>
        <v/>
      </c>
    </row>
    <row r="886" spans="1:19">
      <c r="A886" s="18" t="s">
        <v>1937</v>
      </c>
      <c r="B886" s="18">
        <v>1</v>
      </c>
      <c r="C886" s="18">
        <v>1</v>
      </c>
      <c r="D886" s="28">
        <v>25</v>
      </c>
      <c r="E886" s="18">
        <v>0</v>
      </c>
      <c r="F886" t="str">
        <f t="shared" si="40"/>
        <v/>
      </c>
      <c r="G886" t="str">
        <f>IF(F886="기사임",IFERROR(IF((VLOOKUP(CONCATENATE("http://skinnonews.com",A886),'기사 리스트'!C:E,3,FALSE))&gt;='7p(1)'!$F$17,"O",""),""),"")</f>
        <v/>
      </c>
      <c r="H886" t="str">
        <f>IFERROR(IF(VLOOKUP(CONCATENATE("http://skinnonews.com"&amp;A886),'기사 리스트'!C:D,2,FALSE)="yes","yes",""),"")</f>
        <v/>
      </c>
      <c r="I886" t="str">
        <f>IFERROR(IF(G886="O",B886/(EOMONTH('7p(1)'!$F$17,0)-(VLOOKUP(CONCATENATE("http://skinnonews.com",A886),'기사 리스트'!C:E,3,FALSE))+1),""),"")</f>
        <v/>
      </c>
      <c r="J886" t="str">
        <f>IFERROR(IF(G886="O",E886/(EOMONTH('7p(1)'!$F$17,0)-(VLOOKUP(CONCATENATE("http://skinnonews.com",A886),'기사 리스트'!C:E,3,FALSE))+1),""),"")</f>
        <v/>
      </c>
      <c r="K886" t="str">
        <f t="shared" si="41"/>
        <v/>
      </c>
      <c r="L886" t="str">
        <f t="shared" si="42"/>
        <v/>
      </c>
      <c r="N886" s="83" t="str">
        <f>IFERROR(VLOOKUP("http://skinnonews.com"&amp;A886,'기사 리스트'!C:E,3,FALSE),"")</f>
        <v/>
      </c>
      <c r="S886" t="str">
        <f>IFERROR(IF(G886="O",(INDEX('기사 리스트'!B:B,MATCH("http://skinnonews.com"&amp;A886,'기사 리스트'!C:C,0))),""),"")</f>
        <v/>
      </c>
    </row>
    <row r="887" spans="1:19">
      <c r="A887" s="18" t="s">
        <v>1938</v>
      </c>
      <c r="B887" s="18">
        <v>1</v>
      </c>
      <c r="C887" s="18">
        <v>1</v>
      </c>
      <c r="D887" s="28">
        <v>14</v>
      </c>
      <c r="E887" s="18">
        <v>0</v>
      </c>
      <c r="F887" t="str">
        <f t="shared" si="40"/>
        <v/>
      </c>
      <c r="G887" t="str">
        <f>IF(F887="기사임",IFERROR(IF((VLOOKUP(CONCATENATE("http://skinnonews.com",A887),'기사 리스트'!C:E,3,FALSE))&gt;='7p(1)'!$F$17,"O",""),""),"")</f>
        <v/>
      </c>
      <c r="H887" t="str">
        <f>IFERROR(IF(VLOOKUP(CONCATENATE("http://skinnonews.com"&amp;A887),'기사 리스트'!C:D,2,FALSE)="yes","yes",""),"")</f>
        <v/>
      </c>
      <c r="I887" t="str">
        <f>IFERROR(IF(G887="O",B887/(EOMONTH('7p(1)'!$F$17,0)-(VLOOKUP(CONCATENATE("http://skinnonews.com",A887),'기사 리스트'!C:E,3,FALSE))+1),""),"")</f>
        <v/>
      </c>
      <c r="J887" t="str">
        <f>IFERROR(IF(G887="O",E887/(EOMONTH('7p(1)'!$F$17,0)-(VLOOKUP(CONCATENATE("http://skinnonews.com",A887),'기사 리스트'!C:E,3,FALSE))+1),""),"")</f>
        <v/>
      </c>
      <c r="K887" t="str">
        <f t="shared" si="41"/>
        <v/>
      </c>
      <c r="L887" t="str">
        <f t="shared" si="42"/>
        <v/>
      </c>
      <c r="N887" s="83" t="str">
        <f>IFERROR(VLOOKUP("http://skinnonews.com"&amp;A887,'기사 리스트'!C:E,3,FALSE),"")</f>
        <v/>
      </c>
      <c r="S887" t="str">
        <f>IFERROR(IF(G887="O",(INDEX('기사 리스트'!B:B,MATCH("http://skinnonews.com"&amp;A887,'기사 리스트'!C:C,0))),""),"")</f>
        <v/>
      </c>
    </row>
    <row r="888" spans="1:19">
      <c r="A888" s="18" t="s">
        <v>1939</v>
      </c>
      <c r="B888" s="18">
        <v>1</v>
      </c>
      <c r="C888" s="18">
        <v>1</v>
      </c>
      <c r="D888" s="28">
        <v>97</v>
      </c>
      <c r="E888" s="18">
        <v>0</v>
      </c>
      <c r="F888" t="str">
        <f t="shared" si="40"/>
        <v/>
      </c>
      <c r="G888" t="str">
        <f>IF(F888="기사임",IFERROR(IF((VLOOKUP(CONCATENATE("http://skinnonews.com",A888),'기사 리스트'!C:E,3,FALSE))&gt;='7p(1)'!$F$17,"O",""),""),"")</f>
        <v/>
      </c>
      <c r="H888" t="str">
        <f>IFERROR(IF(VLOOKUP(CONCATENATE("http://skinnonews.com"&amp;A888),'기사 리스트'!C:D,2,FALSE)="yes","yes",""),"")</f>
        <v/>
      </c>
      <c r="I888" t="str">
        <f>IFERROR(IF(G888="O",B888/(EOMONTH('7p(1)'!$F$17,0)-(VLOOKUP(CONCATENATE("http://skinnonews.com",A888),'기사 리스트'!C:E,3,FALSE))+1),""),"")</f>
        <v/>
      </c>
      <c r="J888" t="str">
        <f>IFERROR(IF(G888="O",E888/(EOMONTH('7p(1)'!$F$17,0)-(VLOOKUP(CONCATENATE("http://skinnonews.com",A888),'기사 리스트'!C:E,3,FALSE))+1),""),"")</f>
        <v/>
      </c>
      <c r="K888" t="str">
        <f t="shared" si="41"/>
        <v/>
      </c>
      <c r="L888" t="str">
        <f t="shared" si="42"/>
        <v/>
      </c>
      <c r="N888" s="83" t="str">
        <f>IFERROR(VLOOKUP("http://skinnonews.com"&amp;A888,'기사 리스트'!C:E,3,FALSE),"")</f>
        <v/>
      </c>
      <c r="S888" t="str">
        <f>IFERROR(IF(G888="O",(INDEX('기사 리스트'!B:B,MATCH("http://skinnonews.com"&amp;A888,'기사 리스트'!C:C,0))),""),"")</f>
        <v/>
      </c>
    </row>
    <row r="889" spans="1:19">
      <c r="A889" s="18" t="s">
        <v>1940</v>
      </c>
      <c r="B889" s="18">
        <v>1</v>
      </c>
      <c r="C889" s="18">
        <v>1</v>
      </c>
      <c r="D889" s="28">
        <v>25</v>
      </c>
      <c r="E889" s="18">
        <v>0</v>
      </c>
      <c r="F889" t="str">
        <f t="shared" si="40"/>
        <v/>
      </c>
      <c r="G889" t="str">
        <f>IF(F889="기사임",IFERROR(IF((VLOOKUP(CONCATENATE("http://skinnonews.com",A889),'기사 리스트'!C:E,3,FALSE))&gt;='7p(1)'!$F$17,"O",""),""),"")</f>
        <v/>
      </c>
      <c r="H889" t="str">
        <f>IFERROR(IF(VLOOKUP(CONCATENATE("http://skinnonews.com"&amp;A889),'기사 리스트'!C:D,2,FALSE)="yes","yes",""),"")</f>
        <v/>
      </c>
      <c r="I889" t="str">
        <f>IFERROR(IF(G889="O",B889/(EOMONTH('7p(1)'!$F$17,0)-(VLOOKUP(CONCATENATE("http://skinnonews.com",A889),'기사 리스트'!C:E,3,FALSE))+1),""),"")</f>
        <v/>
      </c>
      <c r="J889" t="str">
        <f>IFERROR(IF(G889="O",E889/(EOMONTH('7p(1)'!$F$17,0)-(VLOOKUP(CONCATENATE("http://skinnonews.com",A889),'기사 리스트'!C:E,3,FALSE))+1),""),"")</f>
        <v/>
      </c>
      <c r="K889" t="str">
        <f t="shared" si="41"/>
        <v/>
      </c>
      <c r="L889" t="str">
        <f t="shared" si="42"/>
        <v/>
      </c>
      <c r="N889" s="83" t="str">
        <f>IFERROR(VLOOKUP("http://skinnonews.com"&amp;A889,'기사 리스트'!C:E,3,FALSE),"")</f>
        <v/>
      </c>
      <c r="S889" t="str">
        <f>IFERROR(IF(G889="O",(INDEX('기사 리스트'!B:B,MATCH("http://skinnonews.com"&amp;A889,'기사 리스트'!C:C,0))),""),"")</f>
        <v/>
      </c>
    </row>
    <row r="890" spans="1:19">
      <c r="A890" s="18" t="s">
        <v>1941</v>
      </c>
      <c r="B890" s="18">
        <v>1</v>
      </c>
      <c r="C890" s="18">
        <v>1</v>
      </c>
      <c r="D890" s="28">
        <v>0</v>
      </c>
      <c r="E890" s="18">
        <v>0</v>
      </c>
      <c r="F890" t="str">
        <f t="shared" si="40"/>
        <v/>
      </c>
      <c r="G890" t="str">
        <f>IF(F890="기사임",IFERROR(IF((VLOOKUP(CONCATENATE("http://skinnonews.com",A890),'기사 리스트'!C:E,3,FALSE))&gt;='7p(1)'!$F$17,"O",""),""),"")</f>
        <v/>
      </c>
      <c r="H890" t="str">
        <f>IFERROR(IF(VLOOKUP(CONCATENATE("http://skinnonews.com"&amp;A890),'기사 리스트'!C:D,2,FALSE)="yes","yes",""),"")</f>
        <v/>
      </c>
      <c r="I890" t="str">
        <f>IFERROR(IF(G890="O",B890/(EOMONTH('7p(1)'!$F$17,0)-(VLOOKUP(CONCATENATE("http://skinnonews.com",A890),'기사 리스트'!C:E,3,FALSE))+1),""),"")</f>
        <v/>
      </c>
      <c r="J890" t="str">
        <f>IFERROR(IF(G890="O",E890/(EOMONTH('7p(1)'!$F$17,0)-(VLOOKUP(CONCATENATE("http://skinnonews.com",A890),'기사 리스트'!C:E,3,FALSE))+1),""),"")</f>
        <v/>
      </c>
      <c r="K890" t="str">
        <f t="shared" si="41"/>
        <v/>
      </c>
      <c r="L890" t="str">
        <f t="shared" si="42"/>
        <v/>
      </c>
      <c r="N890" s="83" t="str">
        <f>IFERROR(VLOOKUP("http://skinnonews.com"&amp;A890,'기사 리스트'!C:E,3,FALSE),"")</f>
        <v/>
      </c>
      <c r="S890" t="str">
        <f>IFERROR(IF(G890="O",(INDEX('기사 리스트'!B:B,MATCH("http://skinnonews.com"&amp;A890,'기사 리스트'!C:C,0))),""),"")</f>
        <v/>
      </c>
    </row>
    <row r="891" spans="1:19">
      <c r="A891" s="18" t="s">
        <v>1942</v>
      </c>
      <c r="B891" s="18">
        <v>1</v>
      </c>
      <c r="C891" s="18">
        <v>1</v>
      </c>
      <c r="D891" s="28">
        <v>42</v>
      </c>
      <c r="E891" s="18">
        <v>0</v>
      </c>
      <c r="F891" t="str">
        <f t="shared" si="40"/>
        <v/>
      </c>
      <c r="G891" t="str">
        <f>IF(F891="기사임",IFERROR(IF((VLOOKUP(CONCATENATE("http://skinnonews.com",A891),'기사 리스트'!C:E,3,FALSE))&gt;='7p(1)'!$F$17,"O",""),""),"")</f>
        <v/>
      </c>
      <c r="H891" t="str">
        <f>IFERROR(IF(VLOOKUP(CONCATENATE("http://skinnonews.com"&amp;A891),'기사 리스트'!C:D,2,FALSE)="yes","yes",""),"")</f>
        <v/>
      </c>
      <c r="I891" t="str">
        <f>IFERROR(IF(G891="O",B891/(EOMONTH('7p(1)'!$F$17,0)-(VLOOKUP(CONCATENATE("http://skinnonews.com",A891),'기사 리스트'!C:E,3,FALSE))+1),""),"")</f>
        <v/>
      </c>
      <c r="J891" t="str">
        <f>IFERROR(IF(G891="O",E891/(EOMONTH('7p(1)'!$F$17,0)-(VLOOKUP(CONCATENATE("http://skinnonews.com",A891),'기사 리스트'!C:E,3,FALSE))+1),""),"")</f>
        <v/>
      </c>
      <c r="K891" t="str">
        <f t="shared" si="41"/>
        <v/>
      </c>
      <c r="L891" t="str">
        <f t="shared" si="42"/>
        <v/>
      </c>
      <c r="N891" s="83" t="str">
        <f>IFERROR(VLOOKUP("http://skinnonews.com"&amp;A891,'기사 리스트'!C:E,3,FALSE),"")</f>
        <v/>
      </c>
      <c r="S891" t="str">
        <f>IFERROR(IF(G891="O",(INDEX('기사 리스트'!B:B,MATCH("http://skinnonews.com"&amp;A891,'기사 리스트'!C:C,0))),""),"")</f>
        <v/>
      </c>
    </row>
    <row r="892" spans="1:19">
      <c r="A892" s="18" t="s">
        <v>1943</v>
      </c>
      <c r="B892" s="18">
        <v>1</v>
      </c>
      <c r="C892" s="18">
        <v>1</v>
      </c>
      <c r="D892" s="28">
        <v>832</v>
      </c>
      <c r="E892" s="18">
        <v>0</v>
      </c>
      <c r="F892" t="str">
        <f t="shared" si="40"/>
        <v/>
      </c>
      <c r="G892" t="str">
        <f>IF(F892="기사임",IFERROR(IF((VLOOKUP(CONCATENATE("http://skinnonews.com",A892),'기사 리스트'!C:E,3,FALSE))&gt;='7p(1)'!$F$17,"O",""),""),"")</f>
        <v/>
      </c>
      <c r="H892" t="str">
        <f>IFERROR(IF(VLOOKUP(CONCATENATE("http://skinnonews.com"&amp;A892),'기사 리스트'!C:D,2,FALSE)="yes","yes",""),"")</f>
        <v/>
      </c>
      <c r="I892" t="str">
        <f>IFERROR(IF(G892="O",B892/(EOMONTH('7p(1)'!$F$17,0)-(VLOOKUP(CONCATENATE("http://skinnonews.com",A892),'기사 리스트'!C:E,3,FALSE))+1),""),"")</f>
        <v/>
      </c>
      <c r="J892" t="str">
        <f>IFERROR(IF(G892="O",E892/(EOMONTH('7p(1)'!$F$17,0)-(VLOOKUP(CONCATENATE("http://skinnonews.com",A892),'기사 리스트'!C:E,3,FALSE))+1),""),"")</f>
        <v/>
      </c>
      <c r="K892" t="str">
        <f t="shared" si="41"/>
        <v/>
      </c>
      <c r="L892" t="str">
        <f t="shared" si="42"/>
        <v/>
      </c>
      <c r="N892" s="83" t="str">
        <f>IFERROR(VLOOKUP("http://skinnonews.com"&amp;A892,'기사 리스트'!C:E,3,FALSE),"")</f>
        <v/>
      </c>
      <c r="S892" t="str">
        <f>IFERROR(IF(G892="O",(INDEX('기사 리스트'!B:B,MATCH("http://skinnonews.com"&amp;A892,'기사 리스트'!C:C,0))),""),"")</f>
        <v/>
      </c>
    </row>
    <row r="893" spans="1:19">
      <c r="A893" s="18" t="s">
        <v>1944</v>
      </c>
      <c r="B893" s="18">
        <v>1</v>
      </c>
      <c r="C893" s="18">
        <v>1</v>
      </c>
      <c r="D893" s="28">
        <v>69</v>
      </c>
      <c r="E893" s="18">
        <v>0</v>
      </c>
      <c r="F893" t="str">
        <f t="shared" si="40"/>
        <v/>
      </c>
      <c r="G893" t="str">
        <f>IF(F893="기사임",IFERROR(IF((VLOOKUP(CONCATENATE("http://skinnonews.com",A893),'기사 리스트'!C:E,3,FALSE))&gt;='7p(1)'!$F$17,"O",""),""),"")</f>
        <v/>
      </c>
      <c r="H893" t="str">
        <f>IFERROR(IF(VLOOKUP(CONCATENATE("http://skinnonews.com"&amp;A893),'기사 리스트'!C:D,2,FALSE)="yes","yes",""),"")</f>
        <v/>
      </c>
      <c r="I893" t="str">
        <f>IFERROR(IF(G893="O",B893/(EOMONTH('7p(1)'!$F$17,0)-(VLOOKUP(CONCATENATE("http://skinnonews.com",A893),'기사 리스트'!C:E,3,FALSE))+1),""),"")</f>
        <v/>
      </c>
      <c r="J893" t="str">
        <f>IFERROR(IF(G893="O",E893/(EOMONTH('7p(1)'!$F$17,0)-(VLOOKUP(CONCATENATE("http://skinnonews.com",A893),'기사 리스트'!C:E,3,FALSE))+1),""),"")</f>
        <v/>
      </c>
      <c r="K893" t="str">
        <f t="shared" si="41"/>
        <v/>
      </c>
      <c r="L893" t="str">
        <f t="shared" si="42"/>
        <v/>
      </c>
      <c r="N893" s="83" t="str">
        <f>IFERROR(VLOOKUP("http://skinnonews.com"&amp;A893,'기사 리스트'!C:E,3,FALSE),"")</f>
        <v/>
      </c>
      <c r="S893" t="str">
        <f>IFERROR(IF(G893="O",(INDEX('기사 리스트'!B:B,MATCH("http://skinnonews.com"&amp;A893,'기사 리스트'!C:C,0))),""),"")</f>
        <v/>
      </c>
    </row>
    <row r="894" spans="1:19">
      <c r="A894" s="18" t="s">
        <v>1945</v>
      </c>
      <c r="B894" s="18">
        <v>1</v>
      </c>
      <c r="C894" s="18">
        <v>1</v>
      </c>
      <c r="D894" s="28">
        <v>22</v>
      </c>
      <c r="E894" s="18">
        <v>1</v>
      </c>
      <c r="F894" t="str">
        <f t="shared" si="40"/>
        <v/>
      </c>
      <c r="G894" t="str">
        <f>IF(F894="기사임",IFERROR(IF((VLOOKUP(CONCATENATE("http://skinnonews.com",A894),'기사 리스트'!C:E,3,FALSE))&gt;='7p(1)'!$F$17,"O",""),""),"")</f>
        <v/>
      </c>
      <c r="H894" t="str">
        <f>IFERROR(IF(VLOOKUP(CONCATENATE("http://skinnonews.com"&amp;A894),'기사 리스트'!C:D,2,FALSE)="yes","yes",""),"")</f>
        <v/>
      </c>
      <c r="I894" t="str">
        <f>IFERROR(IF(G894="O",B894/(EOMONTH('7p(1)'!$F$17,0)-(VLOOKUP(CONCATENATE("http://skinnonews.com",A894),'기사 리스트'!C:E,3,FALSE))+1),""),"")</f>
        <v/>
      </c>
      <c r="J894" t="str">
        <f>IFERROR(IF(G894="O",E894/(EOMONTH('7p(1)'!$F$17,0)-(VLOOKUP(CONCATENATE("http://skinnonews.com",A894),'기사 리스트'!C:E,3,FALSE))+1),""),"")</f>
        <v/>
      </c>
      <c r="K894" t="str">
        <f t="shared" si="41"/>
        <v/>
      </c>
      <c r="L894" t="str">
        <f t="shared" si="42"/>
        <v/>
      </c>
      <c r="N894" s="83" t="str">
        <f>IFERROR(VLOOKUP("http://skinnonews.com"&amp;A894,'기사 리스트'!C:E,3,FALSE),"")</f>
        <v/>
      </c>
      <c r="S894" t="str">
        <f>IFERROR(IF(G894="O",(INDEX('기사 리스트'!B:B,MATCH("http://skinnonews.com"&amp;A894,'기사 리스트'!C:C,0))),""),"")</f>
        <v/>
      </c>
    </row>
    <row r="895" spans="1:19">
      <c r="A895" s="18" t="s">
        <v>1946</v>
      </c>
      <c r="B895" s="18">
        <v>1</v>
      </c>
      <c r="C895" s="18">
        <v>1</v>
      </c>
      <c r="D895" s="28">
        <v>24</v>
      </c>
      <c r="E895" s="18">
        <v>0</v>
      </c>
      <c r="F895" t="str">
        <f t="shared" si="40"/>
        <v/>
      </c>
      <c r="G895" t="str">
        <f>IF(F895="기사임",IFERROR(IF((VLOOKUP(CONCATENATE("http://skinnonews.com",A895),'기사 리스트'!C:E,3,FALSE))&gt;='7p(1)'!$F$17,"O",""),""),"")</f>
        <v/>
      </c>
      <c r="H895" t="str">
        <f>IFERROR(IF(VLOOKUP(CONCATENATE("http://skinnonews.com"&amp;A895),'기사 리스트'!C:D,2,FALSE)="yes","yes",""),"")</f>
        <v/>
      </c>
      <c r="I895" t="str">
        <f>IFERROR(IF(G895="O",B895/(EOMONTH('7p(1)'!$F$17,0)-(VLOOKUP(CONCATENATE("http://skinnonews.com",A895),'기사 리스트'!C:E,3,FALSE))+1),""),"")</f>
        <v/>
      </c>
      <c r="J895" t="str">
        <f>IFERROR(IF(G895="O",E895/(EOMONTH('7p(1)'!$F$17,0)-(VLOOKUP(CONCATENATE("http://skinnonews.com",A895),'기사 리스트'!C:E,3,FALSE))+1),""),"")</f>
        <v/>
      </c>
      <c r="K895" t="str">
        <f t="shared" si="41"/>
        <v/>
      </c>
      <c r="L895" t="str">
        <f t="shared" si="42"/>
        <v/>
      </c>
      <c r="N895" s="83" t="str">
        <f>IFERROR(VLOOKUP("http://skinnonews.com"&amp;A895,'기사 리스트'!C:E,3,FALSE),"")</f>
        <v/>
      </c>
      <c r="S895" t="str">
        <f>IFERROR(IF(G895="O",(INDEX('기사 리스트'!B:B,MATCH("http://skinnonews.com"&amp;A895,'기사 리스트'!C:C,0))),""),"")</f>
        <v/>
      </c>
    </row>
    <row r="896" spans="1:19">
      <c r="A896" s="18" t="s">
        <v>1947</v>
      </c>
      <c r="B896" s="18">
        <v>1</v>
      </c>
      <c r="C896" s="18">
        <v>1</v>
      </c>
      <c r="D896" s="28">
        <v>10</v>
      </c>
      <c r="E896" s="18">
        <v>0</v>
      </c>
      <c r="F896" t="str">
        <f t="shared" si="40"/>
        <v/>
      </c>
      <c r="G896" t="str">
        <f>IF(F896="기사임",IFERROR(IF((VLOOKUP(CONCATENATE("http://skinnonews.com",A896),'기사 리스트'!C:E,3,FALSE))&gt;='7p(1)'!$F$17,"O",""),""),"")</f>
        <v/>
      </c>
      <c r="H896" t="str">
        <f>IFERROR(IF(VLOOKUP(CONCATENATE("http://skinnonews.com"&amp;A896),'기사 리스트'!C:D,2,FALSE)="yes","yes",""),"")</f>
        <v/>
      </c>
      <c r="I896" t="str">
        <f>IFERROR(IF(G896="O",B896/(EOMONTH('7p(1)'!$F$17,0)-(VLOOKUP(CONCATENATE("http://skinnonews.com",A896),'기사 리스트'!C:E,3,FALSE))+1),""),"")</f>
        <v/>
      </c>
      <c r="J896" t="str">
        <f>IFERROR(IF(G896="O",E896/(EOMONTH('7p(1)'!$F$17,0)-(VLOOKUP(CONCATENATE("http://skinnonews.com",A896),'기사 리스트'!C:E,3,FALSE))+1),""),"")</f>
        <v/>
      </c>
      <c r="K896" t="str">
        <f t="shared" si="41"/>
        <v/>
      </c>
      <c r="L896" t="str">
        <f t="shared" si="42"/>
        <v/>
      </c>
      <c r="N896" s="83" t="str">
        <f>IFERROR(VLOOKUP("http://skinnonews.com"&amp;A896,'기사 리스트'!C:E,3,FALSE),"")</f>
        <v/>
      </c>
      <c r="S896" t="str">
        <f>IFERROR(IF(G896="O",(INDEX('기사 리스트'!B:B,MATCH("http://skinnonews.com"&amp;A896,'기사 리스트'!C:C,0))),""),"")</f>
        <v/>
      </c>
    </row>
    <row r="897" spans="1:19">
      <c r="A897" s="18" t="s">
        <v>1948</v>
      </c>
      <c r="B897" s="18">
        <v>1</v>
      </c>
      <c r="C897" s="18">
        <v>1</v>
      </c>
      <c r="D897" s="28">
        <v>34</v>
      </c>
      <c r="E897" s="18">
        <v>0</v>
      </c>
      <c r="F897" t="str">
        <f t="shared" si="40"/>
        <v/>
      </c>
      <c r="G897" t="str">
        <f>IF(F897="기사임",IFERROR(IF((VLOOKUP(CONCATENATE("http://skinnonews.com",A897),'기사 리스트'!C:E,3,FALSE))&gt;='7p(1)'!$F$17,"O",""),""),"")</f>
        <v/>
      </c>
      <c r="H897" t="str">
        <f>IFERROR(IF(VLOOKUP(CONCATENATE("http://skinnonews.com"&amp;A897),'기사 리스트'!C:D,2,FALSE)="yes","yes",""),"")</f>
        <v/>
      </c>
      <c r="I897" t="str">
        <f>IFERROR(IF(G897="O",B897/(EOMONTH('7p(1)'!$F$17,0)-(VLOOKUP(CONCATENATE("http://skinnonews.com",A897),'기사 리스트'!C:E,3,FALSE))+1),""),"")</f>
        <v/>
      </c>
      <c r="J897" t="str">
        <f>IFERROR(IF(G897="O",E897/(EOMONTH('7p(1)'!$F$17,0)-(VLOOKUP(CONCATENATE("http://skinnonews.com",A897),'기사 리스트'!C:E,3,FALSE))+1),""),"")</f>
        <v/>
      </c>
      <c r="K897" t="str">
        <f t="shared" si="41"/>
        <v/>
      </c>
      <c r="L897" t="str">
        <f t="shared" si="42"/>
        <v/>
      </c>
      <c r="N897" s="83" t="str">
        <f>IFERROR(VLOOKUP("http://skinnonews.com"&amp;A897,'기사 리스트'!C:E,3,FALSE),"")</f>
        <v/>
      </c>
      <c r="S897" t="str">
        <f>IFERROR(IF(G897="O",(INDEX('기사 리스트'!B:B,MATCH("http://skinnonews.com"&amp;A897,'기사 리스트'!C:C,0))),""),"")</f>
        <v/>
      </c>
    </row>
    <row r="898" spans="1:19">
      <c r="A898" s="18" t="s">
        <v>1949</v>
      </c>
      <c r="B898" s="18">
        <v>1</v>
      </c>
      <c r="C898" s="18">
        <v>1</v>
      </c>
      <c r="D898" s="28">
        <v>144</v>
      </c>
      <c r="E898" s="18">
        <v>0</v>
      </c>
      <c r="F898" t="str">
        <f t="shared" ref="F898:F961" si="43">IF(AND(LEFT(A898,17)="/global/archives/",ISNUMBER(_xlfn.NUMBERVALUE(MID(A898,18,1))),ISERROR(FIND("ckattempt",A898)),ISERROR(FIND("preview",A898))),"기사임","")</f>
        <v/>
      </c>
      <c r="G898" t="str">
        <f>IF(F898="기사임",IFERROR(IF((VLOOKUP(CONCATENATE("http://skinnonews.com",A898),'기사 리스트'!C:E,3,FALSE))&gt;='7p(1)'!$F$17,"O",""),""),"")</f>
        <v/>
      </c>
      <c r="H898" t="str">
        <f>IFERROR(IF(VLOOKUP(CONCATENATE("http://skinnonews.com"&amp;A898),'기사 리스트'!C:D,2,FALSE)="yes","yes",""),"")</f>
        <v/>
      </c>
      <c r="I898" t="str">
        <f>IFERROR(IF(G898="O",B898/(EOMONTH('7p(1)'!$F$17,0)-(VLOOKUP(CONCATENATE("http://skinnonews.com",A898),'기사 리스트'!C:E,3,FALSE))+1),""),"")</f>
        <v/>
      </c>
      <c r="J898" t="str">
        <f>IFERROR(IF(G898="O",E898/(EOMONTH('7p(1)'!$F$17,0)-(VLOOKUP(CONCATENATE("http://skinnonews.com",A898),'기사 리스트'!C:E,3,FALSE))+1),""),"")</f>
        <v/>
      </c>
      <c r="K898" t="str">
        <f t="shared" si="41"/>
        <v/>
      </c>
      <c r="L898" t="str">
        <f t="shared" si="42"/>
        <v/>
      </c>
      <c r="N898" s="83" t="str">
        <f>IFERROR(VLOOKUP("http://skinnonews.com"&amp;A898,'기사 리스트'!C:E,3,FALSE),"")</f>
        <v/>
      </c>
      <c r="S898" t="str">
        <f>IFERROR(IF(G898="O",(INDEX('기사 리스트'!B:B,MATCH("http://skinnonews.com"&amp;A898,'기사 리스트'!C:C,0))),""),"")</f>
        <v/>
      </c>
    </row>
    <row r="899" spans="1:19">
      <c r="A899" s="18" t="s">
        <v>1950</v>
      </c>
      <c r="B899" s="18">
        <v>1</v>
      </c>
      <c r="C899" s="18">
        <v>1</v>
      </c>
      <c r="D899" s="28">
        <v>424</v>
      </c>
      <c r="E899" s="18">
        <v>0</v>
      </c>
      <c r="F899" t="str">
        <f t="shared" si="43"/>
        <v/>
      </c>
      <c r="G899" t="str">
        <f>IF(F899="기사임",IFERROR(IF((VLOOKUP(CONCATENATE("http://skinnonews.com",A899),'기사 리스트'!C:E,3,FALSE))&gt;='7p(1)'!$F$17,"O",""),""),"")</f>
        <v/>
      </c>
      <c r="H899" t="str">
        <f>IFERROR(IF(VLOOKUP(CONCATENATE("http://skinnonews.com"&amp;A899),'기사 리스트'!C:D,2,FALSE)="yes","yes",""),"")</f>
        <v/>
      </c>
      <c r="I899" t="str">
        <f>IFERROR(IF(G899="O",B899/(EOMONTH('7p(1)'!$F$17,0)-(VLOOKUP(CONCATENATE("http://skinnonews.com",A899),'기사 리스트'!C:E,3,FALSE))+1),""),"")</f>
        <v/>
      </c>
      <c r="J899" t="str">
        <f>IFERROR(IF(G899="O",E899/(EOMONTH('7p(1)'!$F$17,0)-(VLOOKUP(CONCATENATE("http://skinnonews.com",A899),'기사 리스트'!C:E,3,FALSE))+1),""),"")</f>
        <v/>
      </c>
      <c r="K899" t="str">
        <f t="shared" si="41"/>
        <v/>
      </c>
      <c r="L899" t="str">
        <f t="shared" si="42"/>
        <v/>
      </c>
      <c r="N899" s="83" t="str">
        <f>IFERROR(VLOOKUP("http://skinnonews.com"&amp;A899,'기사 리스트'!C:E,3,FALSE),"")</f>
        <v/>
      </c>
      <c r="S899" t="str">
        <f>IFERROR(IF(G899="O",(INDEX('기사 리스트'!B:B,MATCH("http://skinnonews.com"&amp;A899,'기사 리스트'!C:C,0))),""),"")</f>
        <v/>
      </c>
    </row>
    <row r="900" spans="1:19">
      <c r="A900" s="18" t="s">
        <v>1951</v>
      </c>
      <c r="B900" s="18">
        <v>1</v>
      </c>
      <c r="C900" s="18">
        <v>1</v>
      </c>
      <c r="D900" s="28">
        <v>53</v>
      </c>
      <c r="E900" s="18">
        <v>0</v>
      </c>
      <c r="F900" t="str">
        <f t="shared" si="43"/>
        <v/>
      </c>
      <c r="G900" t="str">
        <f>IF(F900="기사임",IFERROR(IF((VLOOKUP(CONCATENATE("http://skinnonews.com",A900),'기사 리스트'!C:E,3,FALSE))&gt;='7p(1)'!$F$17,"O",""),""),"")</f>
        <v/>
      </c>
      <c r="H900" t="str">
        <f>IFERROR(IF(VLOOKUP(CONCATENATE("http://skinnonews.com"&amp;A900),'기사 리스트'!C:D,2,FALSE)="yes","yes",""),"")</f>
        <v/>
      </c>
      <c r="I900" t="str">
        <f>IFERROR(IF(G900="O",B900/(EOMONTH('7p(1)'!$F$17,0)-(VLOOKUP(CONCATENATE("http://skinnonews.com",A900),'기사 리스트'!C:E,3,FALSE))+1),""),"")</f>
        <v/>
      </c>
      <c r="J900" t="str">
        <f>IFERROR(IF(G900="O",E900/(EOMONTH('7p(1)'!$F$17,0)-(VLOOKUP(CONCATENATE("http://skinnonews.com",A900),'기사 리스트'!C:E,3,FALSE))+1),""),"")</f>
        <v/>
      </c>
      <c r="K900" t="str">
        <f t="shared" si="41"/>
        <v/>
      </c>
      <c r="L900" t="str">
        <f t="shared" si="42"/>
        <v/>
      </c>
      <c r="N900" s="83" t="str">
        <f>IFERROR(VLOOKUP("http://skinnonews.com"&amp;A900,'기사 리스트'!C:E,3,FALSE),"")</f>
        <v/>
      </c>
      <c r="S900" t="str">
        <f>IFERROR(IF(G900="O",(INDEX('기사 리스트'!B:B,MATCH("http://skinnonews.com"&amp;A900,'기사 리스트'!C:C,0))),""),"")</f>
        <v/>
      </c>
    </row>
    <row r="901" spans="1:19">
      <c r="A901" s="18" t="s">
        <v>1952</v>
      </c>
      <c r="B901" s="18">
        <v>1</v>
      </c>
      <c r="C901" s="18">
        <v>1</v>
      </c>
      <c r="D901" s="28">
        <v>7</v>
      </c>
      <c r="E901" s="18">
        <v>0</v>
      </c>
      <c r="F901" t="str">
        <f t="shared" si="43"/>
        <v/>
      </c>
      <c r="G901" t="str">
        <f>IF(F901="기사임",IFERROR(IF((VLOOKUP(CONCATENATE("http://skinnonews.com",A901),'기사 리스트'!C:E,3,FALSE))&gt;='7p(1)'!$F$17,"O",""),""),"")</f>
        <v/>
      </c>
      <c r="H901" t="str">
        <f>IFERROR(IF(VLOOKUP(CONCATENATE("http://skinnonews.com"&amp;A901),'기사 리스트'!C:D,2,FALSE)="yes","yes",""),"")</f>
        <v/>
      </c>
      <c r="I901" t="str">
        <f>IFERROR(IF(G901="O",B901/(EOMONTH('7p(1)'!$F$17,0)-(VLOOKUP(CONCATENATE("http://skinnonews.com",A901),'기사 리스트'!C:E,3,FALSE))+1),""),"")</f>
        <v/>
      </c>
      <c r="J901" t="str">
        <f>IFERROR(IF(G901="O",E901/(EOMONTH('7p(1)'!$F$17,0)-(VLOOKUP(CONCATENATE("http://skinnonews.com",A901),'기사 리스트'!C:E,3,FALSE))+1),""),"")</f>
        <v/>
      </c>
      <c r="K901" t="str">
        <f t="shared" si="41"/>
        <v/>
      </c>
      <c r="L901" t="str">
        <f t="shared" si="42"/>
        <v/>
      </c>
      <c r="N901" s="83" t="str">
        <f>IFERROR(VLOOKUP("http://skinnonews.com"&amp;A901,'기사 리스트'!C:E,3,FALSE),"")</f>
        <v/>
      </c>
      <c r="S901" t="str">
        <f>IFERROR(IF(G901="O",(INDEX('기사 리스트'!B:B,MATCH("http://skinnonews.com"&amp;A901,'기사 리스트'!C:C,0))),""),"")</f>
        <v/>
      </c>
    </row>
    <row r="902" spans="1:19">
      <c r="A902" s="18" t="s">
        <v>1953</v>
      </c>
      <c r="B902" s="18">
        <v>1</v>
      </c>
      <c r="C902" s="18">
        <v>1</v>
      </c>
      <c r="D902" s="28">
        <v>0</v>
      </c>
      <c r="E902" s="18">
        <v>0</v>
      </c>
      <c r="F902" t="str">
        <f t="shared" si="43"/>
        <v/>
      </c>
      <c r="G902" t="str">
        <f>IF(F902="기사임",IFERROR(IF((VLOOKUP(CONCATENATE("http://skinnonews.com",A902),'기사 리스트'!C:E,3,FALSE))&gt;='7p(1)'!$F$17,"O",""),""),"")</f>
        <v/>
      </c>
      <c r="H902" t="str">
        <f>IFERROR(IF(VLOOKUP(CONCATENATE("http://skinnonews.com"&amp;A902),'기사 리스트'!C:D,2,FALSE)="yes","yes",""),"")</f>
        <v/>
      </c>
      <c r="I902" t="str">
        <f>IFERROR(IF(G902="O",B902/(EOMONTH('7p(1)'!$F$17,0)-(VLOOKUP(CONCATENATE("http://skinnonews.com",A902),'기사 리스트'!C:E,3,FALSE))+1),""),"")</f>
        <v/>
      </c>
      <c r="J902" t="str">
        <f>IFERROR(IF(G902="O",E902/(EOMONTH('7p(1)'!$F$17,0)-(VLOOKUP(CONCATENATE("http://skinnonews.com",A902),'기사 리스트'!C:E,3,FALSE))+1),""),"")</f>
        <v/>
      </c>
      <c r="K902" t="str">
        <f t="shared" ref="K902:K965" si="44">IFERROR(_xlfn.RANK.EQ(I902,I:I,0),"")</f>
        <v/>
      </c>
      <c r="L902" t="str">
        <f t="shared" ref="L902:L965" si="45">IFERROR(_xlfn.RANK.EQ(J902,J:J,0),"")</f>
        <v/>
      </c>
      <c r="N902" s="83" t="str">
        <f>IFERROR(VLOOKUP("http://skinnonews.com"&amp;A902,'기사 리스트'!C:E,3,FALSE),"")</f>
        <v/>
      </c>
      <c r="S902" t="str">
        <f>IFERROR(IF(G902="O",(INDEX('기사 리스트'!B:B,MATCH("http://skinnonews.com"&amp;A902,'기사 리스트'!C:C,0))),""),"")</f>
        <v/>
      </c>
    </row>
    <row r="903" spans="1:19">
      <c r="A903" s="18" t="s">
        <v>1954</v>
      </c>
      <c r="B903" s="18">
        <v>1</v>
      </c>
      <c r="C903" s="18">
        <v>1</v>
      </c>
      <c r="D903" s="28">
        <v>10</v>
      </c>
      <c r="E903" s="18">
        <v>0</v>
      </c>
      <c r="F903" t="str">
        <f t="shared" si="43"/>
        <v/>
      </c>
      <c r="G903" t="str">
        <f>IF(F903="기사임",IFERROR(IF((VLOOKUP(CONCATENATE("http://skinnonews.com",A903),'기사 리스트'!C:E,3,FALSE))&gt;='7p(1)'!$F$17,"O",""),""),"")</f>
        <v/>
      </c>
      <c r="H903" t="str">
        <f>IFERROR(IF(VLOOKUP(CONCATENATE("http://skinnonews.com"&amp;A903),'기사 리스트'!C:D,2,FALSE)="yes","yes",""),"")</f>
        <v/>
      </c>
      <c r="I903" t="str">
        <f>IFERROR(IF(G903="O",B903/(EOMONTH('7p(1)'!$F$17,0)-(VLOOKUP(CONCATENATE("http://skinnonews.com",A903),'기사 리스트'!C:E,3,FALSE))+1),""),"")</f>
        <v/>
      </c>
      <c r="J903" t="str">
        <f>IFERROR(IF(G903="O",E903/(EOMONTH('7p(1)'!$F$17,0)-(VLOOKUP(CONCATENATE("http://skinnonews.com",A903),'기사 리스트'!C:E,3,FALSE))+1),""),"")</f>
        <v/>
      </c>
      <c r="K903" t="str">
        <f t="shared" si="44"/>
        <v/>
      </c>
      <c r="L903" t="str">
        <f t="shared" si="45"/>
        <v/>
      </c>
      <c r="N903" s="83" t="str">
        <f>IFERROR(VLOOKUP("http://skinnonews.com"&amp;A903,'기사 리스트'!C:E,3,FALSE),"")</f>
        <v/>
      </c>
      <c r="S903" t="str">
        <f>IFERROR(IF(G903="O",(INDEX('기사 리스트'!B:B,MATCH("http://skinnonews.com"&amp;A903,'기사 리스트'!C:C,0))),""),"")</f>
        <v/>
      </c>
    </row>
    <row r="904" spans="1:19">
      <c r="A904" s="18" t="s">
        <v>1303</v>
      </c>
      <c r="B904" s="18">
        <v>1</v>
      </c>
      <c r="C904" s="18">
        <v>1</v>
      </c>
      <c r="D904" s="28">
        <v>635</v>
      </c>
      <c r="E904" s="18">
        <v>1</v>
      </c>
      <c r="F904" t="str">
        <f t="shared" si="43"/>
        <v/>
      </c>
      <c r="G904" t="str">
        <f>IF(F904="기사임",IFERROR(IF((VLOOKUP(CONCATENATE("http://skinnonews.com",A904),'기사 리스트'!C:E,3,FALSE))&gt;='7p(1)'!$F$17,"O",""),""),"")</f>
        <v/>
      </c>
      <c r="H904" t="str">
        <f>IFERROR(IF(VLOOKUP(CONCATENATE("http://skinnonews.com"&amp;A904),'기사 리스트'!C:D,2,FALSE)="yes","yes",""),"")</f>
        <v/>
      </c>
      <c r="I904" t="str">
        <f>IFERROR(IF(G904="O",B904/(EOMONTH('7p(1)'!$F$17,0)-(VLOOKUP(CONCATENATE("http://skinnonews.com",A904),'기사 리스트'!C:E,3,FALSE))+1),""),"")</f>
        <v/>
      </c>
      <c r="J904" t="str">
        <f>IFERROR(IF(G904="O",E904/(EOMONTH('7p(1)'!$F$17,0)-(VLOOKUP(CONCATENATE("http://skinnonews.com",A904),'기사 리스트'!C:E,3,FALSE))+1),""),"")</f>
        <v/>
      </c>
      <c r="K904" t="str">
        <f t="shared" si="44"/>
        <v/>
      </c>
      <c r="L904" t="str">
        <f t="shared" si="45"/>
        <v/>
      </c>
      <c r="N904" s="83" t="str">
        <f>IFERROR(VLOOKUP("http://skinnonews.com"&amp;A904,'기사 리스트'!C:E,3,FALSE),"")</f>
        <v/>
      </c>
      <c r="S904" t="str">
        <f>IFERROR(IF(G904="O",(INDEX('기사 리스트'!B:B,MATCH("http://skinnonews.com"&amp;A904,'기사 리스트'!C:C,0))),""),"")</f>
        <v/>
      </c>
    </row>
    <row r="905" spans="1:19">
      <c r="A905" s="18" t="s">
        <v>1955</v>
      </c>
      <c r="B905" s="18">
        <v>1</v>
      </c>
      <c r="C905" s="18">
        <v>1</v>
      </c>
      <c r="D905" s="28">
        <v>385</v>
      </c>
      <c r="E905" s="18">
        <v>0</v>
      </c>
      <c r="F905" t="str">
        <f t="shared" si="43"/>
        <v/>
      </c>
      <c r="G905" t="str">
        <f>IF(F905="기사임",IFERROR(IF((VLOOKUP(CONCATENATE("http://skinnonews.com",A905),'기사 리스트'!C:E,3,FALSE))&gt;='7p(1)'!$F$17,"O",""),""),"")</f>
        <v/>
      </c>
      <c r="H905" t="str">
        <f>IFERROR(IF(VLOOKUP(CONCATENATE("http://skinnonews.com"&amp;A905),'기사 리스트'!C:D,2,FALSE)="yes","yes",""),"")</f>
        <v/>
      </c>
      <c r="I905" t="str">
        <f>IFERROR(IF(G905="O",B905/(EOMONTH('7p(1)'!$F$17,0)-(VLOOKUP(CONCATENATE("http://skinnonews.com",A905),'기사 리스트'!C:E,3,FALSE))+1),""),"")</f>
        <v/>
      </c>
      <c r="J905" t="str">
        <f>IFERROR(IF(G905="O",E905/(EOMONTH('7p(1)'!$F$17,0)-(VLOOKUP(CONCATENATE("http://skinnonews.com",A905),'기사 리스트'!C:E,3,FALSE))+1),""),"")</f>
        <v/>
      </c>
      <c r="K905" t="str">
        <f t="shared" si="44"/>
        <v/>
      </c>
      <c r="L905" t="str">
        <f t="shared" si="45"/>
        <v/>
      </c>
      <c r="N905" s="83" t="str">
        <f>IFERROR(VLOOKUP("http://skinnonews.com"&amp;A905,'기사 리스트'!C:E,3,FALSE),"")</f>
        <v/>
      </c>
      <c r="S905" t="str">
        <f>IFERROR(IF(G905="O",(INDEX('기사 리스트'!B:B,MATCH("http://skinnonews.com"&amp;A905,'기사 리스트'!C:C,0))),""),"")</f>
        <v/>
      </c>
    </row>
    <row r="906" spans="1:19">
      <c r="A906" s="18" t="s">
        <v>1304</v>
      </c>
      <c r="B906" s="18">
        <v>1</v>
      </c>
      <c r="C906" s="18">
        <v>1</v>
      </c>
      <c r="D906" s="28">
        <v>4</v>
      </c>
      <c r="E906" s="18">
        <v>0</v>
      </c>
      <c r="F906" t="str">
        <f t="shared" si="43"/>
        <v/>
      </c>
      <c r="G906" t="str">
        <f>IF(F906="기사임",IFERROR(IF((VLOOKUP(CONCATENATE("http://skinnonews.com",A906),'기사 리스트'!C:E,3,FALSE))&gt;='7p(1)'!$F$17,"O",""),""),"")</f>
        <v/>
      </c>
      <c r="H906" t="str">
        <f>IFERROR(IF(VLOOKUP(CONCATENATE("http://skinnonews.com"&amp;A906),'기사 리스트'!C:D,2,FALSE)="yes","yes",""),"")</f>
        <v/>
      </c>
      <c r="I906" t="str">
        <f>IFERROR(IF(G906="O",B906/(EOMONTH('7p(1)'!$F$17,0)-(VLOOKUP(CONCATENATE("http://skinnonews.com",A906),'기사 리스트'!C:E,3,FALSE))+1),""),"")</f>
        <v/>
      </c>
      <c r="J906" t="str">
        <f>IFERROR(IF(G906="O",E906/(EOMONTH('7p(1)'!$F$17,0)-(VLOOKUP(CONCATENATE("http://skinnonews.com",A906),'기사 리스트'!C:E,3,FALSE))+1),""),"")</f>
        <v/>
      </c>
      <c r="K906" t="str">
        <f t="shared" si="44"/>
        <v/>
      </c>
      <c r="L906" t="str">
        <f t="shared" si="45"/>
        <v/>
      </c>
      <c r="N906" s="83" t="str">
        <f>IFERROR(VLOOKUP("http://skinnonews.com"&amp;A906,'기사 리스트'!C:E,3,FALSE),"")</f>
        <v/>
      </c>
      <c r="S906" t="str">
        <f>IFERROR(IF(G906="O",(INDEX('기사 리스트'!B:B,MATCH("http://skinnonews.com"&amp;A906,'기사 리스트'!C:C,0))),""),"")</f>
        <v/>
      </c>
    </row>
    <row r="907" spans="1:19">
      <c r="A907" s="18" t="s">
        <v>1956</v>
      </c>
      <c r="B907" s="18">
        <v>1</v>
      </c>
      <c r="C907" s="18">
        <v>1</v>
      </c>
      <c r="D907" s="28">
        <v>40</v>
      </c>
      <c r="E907" s="18">
        <v>0</v>
      </c>
      <c r="F907" t="str">
        <f t="shared" si="43"/>
        <v/>
      </c>
      <c r="G907" t="str">
        <f>IF(F907="기사임",IFERROR(IF((VLOOKUP(CONCATENATE("http://skinnonews.com",A907),'기사 리스트'!C:E,3,FALSE))&gt;='7p(1)'!$F$17,"O",""),""),"")</f>
        <v/>
      </c>
      <c r="H907" t="str">
        <f>IFERROR(IF(VLOOKUP(CONCATENATE("http://skinnonews.com"&amp;A907),'기사 리스트'!C:D,2,FALSE)="yes","yes",""),"")</f>
        <v/>
      </c>
      <c r="I907" t="str">
        <f>IFERROR(IF(G907="O",B907/(EOMONTH('7p(1)'!$F$17,0)-(VLOOKUP(CONCATENATE("http://skinnonews.com",A907),'기사 리스트'!C:E,3,FALSE))+1),""),"")</f>
        <v/>
      </c>
      <c r="J907" t="str">
        <f>IFERROR(IF(G907="O",E907/(EOMONTH('7p(1)'!$F$17,0)-(VLOOKUP(CONCATENATE("http://skinnonews.com",A907),'기사 리스트'!C:E,3,FALSE))+1),""),"")</f>
        <v/>
      </c>
      <c r="K907" t="str">
        <f t="shared" si="44"/>
        <v/>
      </c>
      <c r="L907" t="str">
        <f t="shared" si="45"/>
        <v/>
      </c>
      <c r="N907" s="83" t="str">
        <f>IFERROR(VLOOKUP("http://skinnonews.com"&amp;A907,'기사 리스트'!C:E,3,FALSE),"")</f>
        <v/>
      </c>
      <c r="S907" t="str">
        <f>IFERROR(IF(G907="O",(INDEX('기사 리스트'!B:B,MATCH("http://skinnonews.com"&amp;A907,'기사 리스트'!C:C,0))),""),"")</f>
        <v/>
      </c>
    </row>
    <row r="908" spans="1:19">
      <c r="A908" s="18" t="s">
        <v>1957</v>
      </c>
      <c r="B908" s="18">
        <v>1</v>
      </c>
      <c r="C908" s="18">
        <v>1</v>
      </c>
      <c r="D908" s="28">
        <v>0</v>
      </c>
      <c r="E908" s="18">
        <v>0</v>
      </c>
      <c r="F908" t="str">
        <f t="shared" si="43"/>
        <v/>
      </c>
      <c r="G908" t="str">
        <f>IF(F908="기사임",IFERROR(IF((VLOOKUP(CONCATENATE("http://skinnonews.com",A908),'기사 리스트'!C:E,3,FALSE))&gt;='7p(1)'!$F$17,"O",""),""),"")</f>
        <v/>
      </c>
      <c r="H908" t="str">
        <f>IFERROR(IF(VLOOKUP(CONCATENATE("http://skinnonews.com"&amp;A908),'기사 리스트'!C:D,2,FALSE)="yes","yes",""),"")</f>
        <v/>
      </c>
      <c r="I908" t="str">
        <f>IFERROR(IF(G908="O",B908/(EOMONTH('7p(1)'!$F$17,0)-(VLOOKUP(CONCATENATE("http://skinnonews.com",A908),'기사 리스트'!C:E,3,FALSE))+1),""),"")</f>
        <v/>
      </c>
      <c r="J908" t="str">
        <f>IFERROR(IF(G908="O",E908/(EOMONTH('7p(1)'!$F$17,0)-(VLOOKUP(CONCATENATE("http://skinnonews.com",A908),'기사 리스트'!C:E,3,FALSE))+1),""),"")</f>
        <v/>
      </c>
      <c r="K908" t="str">
        <f t="shared" si="44"/>
        <v/>
      </c>
      <c r="L908" t="str">
        <f t="shared" si="45"/>
        <v/>
      </c>
      <c r="N908" s="83" t="str">
        <f>IFERROR(VLOOKUP("http://skinnonews.com"&amp;A908,'기사 리스트'!C:E,3,FALSE),"")</f>
        <v/>
      </c>
      <c r="S908" t="str">
        <f>IFERROR(IF(G908="O",(INDEX('기사 리스트'!B:B,MATCH("http://skinnonews.com"&amp;A908,'기사 리스트'!C:C,0))),""),"")</f>
        <v/>
      </c>
    </row>
    <row r="909" spans="1:19">
      <c r="A909" s="18" t="s">
        <v>1958</v>
      </c>
      <c r="B909" s="18">
        <v>1</v>
      </c>
      <c r="C909" s="18">
        <v>1</v>
      </c>
      <c r="D909" s="28">
        <v>17</v>
      </c>
      <c r="E909" s="18">
        <v>0</v>
      </c>
      <c r="F909" t="str">
        <f t="shared" si="43"/>
        <v/>
      </c>
      <c r="G909" t="str">
        <f>IF(F909="기사임",IFERROR(IF((VLOOKUP(CONCATENATE("http://skinnonews.com",A909),'기사 리스트'!C:E,3,FALSE))&gt;='7p(1)'!$F$17,"O",""),""),"")</f>
        <v/>
      </c>
      <c r="H909" t="str">
        <f>IFERROR(IF(VLOOKUP(CONCATENATE("http://skinnonews.com"&amp;A909),'기사 리스트'!C:D,2,FALSE)="yes","yes",""),"")</f>
        <v/>
      </c>
      <c r="I909" t="str">
        <f>IFERROR(IF(G909="O",B909/(EOMONTH('7p(1)'!$F$17,0)-(VLOOKUP(CONCATENATE("http://skinnonews.com",A909),'기사 리스트'!C:E,3,FALSE))+1),""),"")</f>
        <v/>
      </c>
      <c r="J909" t="str">
        <f>IFERROR(IF(G909="O",E909/(EOMONTH('7p(1)'!$F$17,0)-(VLOOKUP(CONCATENATE("http://skinnonews.com",A909),'기사 리스트'!C:E,3,FALSE))+1),""),"")</f>
        <v/>
      </c>
      <c r="K909" t="str">
        <f t="shared" si="44"/>
        <v/>
      </c>
      <c r="L909" t="str">
        <f t="shared" si="45"/>
        <v/>
      </c>
      <c r="N909" s="83" t="str">
        <f>IFERROR(VLOOKUP("http://skinnonews.com"&amp;A909,'기사 리스트'!C:E,3,FALSE),"")</f>
        <v/>
      </c>
      <c r="S909" t="str">
        <f>IFERROR(IF(G909="O",(INDEX('기사 리스트'!B:B,MATCH("http://skinnonews.com"&amp;A909,'기사 리스트'!C:C,0))),""),"")</f>
        <v/>
      </c>
    </row>
    <row r="910" spans="1:19">
      <c r="A910" s="18" t="s">
        <v>1959</v>
      </c>
      <c r="B910" s="18">
        <v>1</v>
      </c>
      <c r="C910" s="18">
        <v>1</v>
      </c>
      <c r="D910" s="28">
        <v>18</v>
      </c>
      <c r="E910" s="18">
        <v>0</v>
      </c>
      <c r="F910" t="str">
        <f t="shared" si="43"/>
        <v/>
      </c>
      <c r="G910" t="str">
        <f>IF(F910="기사임",IFERROR(IF((VLOOKUP(CONCATENATE("http://skinnonews.com",A910),'기사 리스트'!C:E,3,FALSE))&gt;='7p(1)'!$F$17,"O",""),""),"")</f>
        <v/>
      </c>
      <c r="H910" t="str">
        <f>IFERROR(IF(VLOOKUP(CONCATENATE("http://skinnonews.com"&amp;A910),'기사 리스트'!C:D,2,FALSE)="yes","yes",""),"")</f>
        <v/>
      </c>
      <c r="I910" t="str">
        <f>IFERROR(IF(G910="O",B910/(EOMONTH('7p(1)'!$F$17,0)-(VLOOKUP(CONCATENATE("http://skinnonews.com",A910),'기사 리스트'!C:E,3,FALSE))+1),""),"")</f>
        <v/>
      </c>
      <c r="J910" t="str">
        <f>IFERROR(IF(G910="O",E910/(EOMONTH('7p(1)'!$F$17,0)-(VLOOKUP(CONCATENATE("http://skinnonews.com",A910),'기사 리스트'!C:E,3,FALSE))+1),""),"")</f>
        <v/>
      </c>
      <c r="K910" t="str">
        <f t="shared" si="44"/>
        <v/>
      </c>
      <c r="L910" t="str">
        <f t="shared" si="45"/>
        <v/>
      </c>
      <c r="N910" s="83" t="str">
        <f>IFERROR(VLOOKUP("http://skinnonews.com"&amp;A910,'기사 리스트'!C:E,3,FALSE),"")</f>
        <v/>
      </c>
      <c r="S910" t="str">
        <f>IFERROR(IF(G910="O",(INDEX('기사 리스트'!B:B,MATCH("http://skinnonews.com"&amp;A910,'기사 리스트'!C:C,0))),""),"")</f>
        <v/>
      </c>
    </row>
    <row r="911" spans="1:19">
      <c r="A911" s="18" t="s">
        <v>1960</v>
      </c>
      <c r="B911" s="18">
        <v>1</v>
      </c>
      <c r="C911" s="18">
        <v>1</v>
      </c>
      <c r="D911" s="28">
        <v>5</v>
      </c>
      <c r="E911" s="18">
        <v>0</v>
      </c>
      <c r="F911" t="str">
        <f t="shared" si="43"/>
        <v/>
      </c>
      <c r="G911" t="str">
        <f>IF(F911="기사임",IFERROR(IF((VLOOKUP(CONCATENATE("http://skinnonews.com",A911),'기사 리스트'!C:E,3,FALSE))&gt;='7p(1)'!$F$17,"O",""),""),"")</f>
        <v/>
      </c>
      <c r="H911" t="str">
        <f>IFERROR(IF(VLOOKUP(CONCATENATE("http://skinnonews.com"&amp;A911),'기사 리스트'!C:D,2,FALSE)="yes","yes",""),"")</f>
        <v/>
      </c>
      <c r="I911" t="str">
        <f>IFERROR(IF(G911="O",B911/(EOMONTH('7p(1)'!$F$17,0)-(VLOOKUP(CONCATENATE("http://skinnonews.com",A911),'기사 리스트'!C:E,3,FALSE))+1),""),"")</f>
        <v/>
      </c>
      <c r="J911" t="str">
        <f>IFERROR(IF(G911="O",E911/(EOMONTH('7p(1)'!$F$17,0)-(VLOOKUP(CONCATENATE("http://skinnonews.com",A911),'기사 리스트'!C:E,3,FALSE))+1),""),"")</f>
        <v/>
      </c>
      <c r="K911" t="str">
        <f t="shared" si="44"/>
        <v/>
      </c>
      <c r="L911" t="str">
        <f t="shared" si="45"/>
        <v/>
      </c>
      <c r="N911" s="83" t="str">
        <f>IFERROR(VLOOKUP("http://skinnonews.com"&amp;A911,'기사 리스트'!C:E,3,FALSE),"")</f>
        <v/>
      </c>
      <c r="S911" t="str">
        <f>IFERROR(IF(G911="O",(INDEX('기사 리스트'!B:B,MATCH("http://skinnonews.com"&amp;A911,'기사 리스트'!C:C,0))),""),"")</f>
        <v/>
      </c>
    </row>
    <row r="912" spans="1:19">
      <c r="A912" s="18" t="s">
        <v>1961</v>
      </c>
      <c r="B912" s="18">
        <v>1</v>
      </c>
      <c r="C912" s="18">
        <v>1</v>
      </c>
      <c r="D912" s="28">
        <v>10</v>
      </c>
      <c r="E912" s="18">
        <v>0</v>
      </c>
      <c r="F912" t="str">
        <f t="shared" si="43"/>
        <v/>
      </c>
      <c r="G912" t="str">
        <f>IF(F912="기사임",IFERROR(IF((VLOOKUP(CONCATENATE("http://skinnonews.com",A912),'기사 리스트'!C:E,3,FALSE))&gt;='7p(1)'!$F$17,"O",""),""),"")</f>
        <v/>
      </c>
      <c r="H912" t="str">
        <f>IFERROR(IF(VLOOKUP(CONCATENATE("http://skinnonews.com"&amp;A912),'기사 리스트'!C:D,2,FALSE)="yes","yes",""),"")</f>
        <v/>
      </c>
      <c r="I912" t="str">
        <f>IFERROR(IF(G912="O",B912/(EOMONTH('7p(1)'!$F$17,0)-(VLOOKUP(CONCATENATE("http://skinnonews.com",A912),'기사 리스트'!C:E,3,FALSE))+1),""),"")</f>
        <v/>
      </c>
      <c r="J912" t="str">
        <f>IFERROR(IF(G912="O",E912/(EOMONTH('7p(1)'!$F$17,0)-(VLOOKUP(CONCATENATE("http://skinnonews.com",A912),'기사 리스트'!C:E,3,FALSE))+1),""),"")</f>
        <v/>
      </c>
      <c r="K912" t="str">
        <f t="shared" si="44"/>
        <v/>
      </c>
      <c r="L912" t="str">
        <f t="shared" si="45"/>
        <v/>
      </c>
      <c r="N912" s="83" t="str">
        <f>IFERROR(VLOOKUP("http://skinnonews.com"&amp;A912,'기사 리스트'!C:E,3,FALSE),"")</f>
        <v/>
      </c>
      <c r="S912" t="str">
        <f>IFERROR(IF(G912="O",(INDEX('기사 리스트'!B:B,MATCH("http://skinnonews.com"&amp;A912,'기사 리스트'!C:C,0))),""),"")</f>
        <v/>
      </c>
    </row>
    <row r="913" spans="1:19">
      <c r="A913" s="18" t="s">
        <v>1962</v>
      </c>
      <c r="B913" s="18">
        <v>1</v>
      </c>
      <c r="C913" s="18">
        <v>1</v>
      </c>
      <c r="D913" s="28">
        <v>10</v>
      </c>
      <c r="E913" s="18">
        <v>0</v>
      </c>
      <c r="F913" t="str">
        <f t="shared" si="43"/>
        <v/>
      </c>
      <c r="G913" t="str">
        <f>IF(F913="기사임",IFERROR(IF((VLOOKUP(CONCATENATE("http://skinnonews.com",A913),'기사 리스트'!C:E,3,FALSE))&gt;='7p(1)'!$F$17,"O",""),""),"")</f>
        <v/>
      </c>
      <c r="H913" t="str">
        <f>IFERROR(IF(VLOOKUP(CONCATENATE("http://skinnonews.com"&amp;A913),'기사 리스트'!C:D,2,FALSE)="yes","yes",""),"")</f>
        <v/>
      </c>
      <c r="I913" t="str">
        <f>IFERROR(IF(G913="O",B913/(EOMONTH('7p(1)'!$F$17,0)-(VLOOKUP(CONCATENATE("http://skinnonews.com",A913),'기사 리스트'!C:E,3,FALSE))+1),""),"")</f>
        <v/>
      </c>
      <c r="J913" t="str">
        <f>IFERROR(IF(G913="O",E913/(EOMONTH('7p(1)'!$F$17,0)-(VLOOKUP(CONCATENATE("http://skinnonews.com",A913),'기사 리스트'!C:E,3,FALSE))+1),""),"")</f>
        <v/>
      </c>
      <c r="K913" t="str">
        <f t="shared" si="44"/>
        <v/>
      </c>
      <c r="L913" t="str">
        <f t="shared" si="45"/>
        <v/>
      </c>
      <c r="N913" s="83" t="str">
        <f>IFERROR(VLOOKUP("http://skinnonews.com"&amp;A913,'기사 리스트'!C:E,3,FALSE),"")</f>
        <v/>
      </c>
      <c r="S913" t="str">
        <f>IFERROR(IF(G913="O",(INDEX('기사 리스트'!B:B,MATCH("http://skinnonews.com"&amp;A913,'기사 리스트'!C:C,0))),""),"")</f>
        <v/>
      </c>
    </row>
    <row r="914" spans="1:19">
      <c r="A914" s="18" t="s">
        <v>1963</v>
      </c>
      <c r="B914" s="18">
        <v>1</v>
      </c>
      <c r="C914" s="18">
        <v>1</v>
      </c>
      <c r="D914" s="28">
        <v>0</v>
      </c>
      <c r="E914" s="18">
        <v>0</v>
      </c>
      <c r="F914" t="str">
        <f t="shared" si="43"/>
        <v/>
      </c>
      <c r="G914" t="str">
        <f>IF(F914="기사임",IFERROR(IF((VLOOKUP(CONCATENATE("http://skinnonews.com",A914),'기사 리스트'!C:E,3,FALSE))&gt;='7p(1)'!$F$17,"O",""),""),"")</f>
        <v/>
      </c>
      <c r="H914" t="str">
        <f>IFERROR(IF(VLOOKUP(CONCATENATE("http://skinnonews.com"&amp;A914),'기사 리스트'!C:D,2,FALSE)="yes","yes",""),"")</f>
        <v/>
      </c>
      <c r="I914" t="str">
        <f>IFERROR(IF(G914="O",B914/(EOMONTH('7p(1)'!$F$17,0)-(VLOOKUP(CONCATENATE("http://skinnonews.com",A914),'기사 리스트'!C:E,3,FALSE))+1),""),"")</f>
        <v/>
      </c>
      <c r="J914" t="str">
        <f>IFERROR(IF(G914="O",E914/(EOMONTH('7p(1)'!$F$17,0)-(VLOOKUP(CONCATENATE("http://skinnonews.com",A914),'기사 리스트'!C:E,3,FALSE))+1),""),"")</f>
        <v/>
      </c>
      <c r="K914" t="str">
        <f t="shared" si="44"/>
        <v/>
      </c>
      <c r="L914" t="str">
        <f t="shared" si="45"/>
        <v/>
      </c>
      <c r="N914" s="83" t="str">
        <f>IFERROR(VLOOKUP("http://skinnonews.com"&amp;A914,'기사 리스트'!C:E,3,FALSE),"")</f>
        <v/>
      </c>
      <c r="S914" t="str">
        <f>IFERROR(IF(G914="O",(INDEX('기사 리스트'!B:B,MATCH("http://skinnonews.com"&amp;A914,'기사 리스트'!C:C,0))),""),"")</f>
        <v/>
      </c>
    </row>
    <row r="915" spans="1:19">
      <c r="A915" s="18" t="s">
        <v>1964</v>
      </c>
      <c r="B915" s="18">
        <v>1</v>
      </c>
      <c r="C915" s="18">
        <v>1</v>
      </c>
      <c r="D915" s="28">
        <v>33</v>
      </c>
      <c r="E915" s="18">
        <v>0</v>
      </c>
      <c r="F915" t="str">
        <f t="shared" si="43"/>
        <v/>
      </c>
      <c r="G915" t="str">
        <f>IF(F915="기사임",IFERROR(IF((VLOOKUP(CONCATENATE("http://skinnonews.com",A915),'기사 리스트'!C:E,3,FALSE))&gt;='7p(1)'!$F$17,"O",""),""),"")</f>
        <v/>
      </c>
      <c r="H915" t="str">
        <f>IFERROR(IF(VLOOKUP(CONCATENATE("http://skinnonews.com"&amp;A915),'기사 리스트'!C:D,2,FALSE)="yes","yes",""),"")</f>
        <v/>
      </c>
      <c r="I915" t="str">
        <f>IFERROR(IF(G915="O",B915/(EOMONTH('7p(1)'!$F$17,0)-(VLOOKUP(CONCATENATE("http://skinnonews.com",A915),'기사 리스트'!C:E,3,FALSE))+1),""),"")</f>
        <v/>
      </c>
      <c r="J915" t="str">
        <f>IFERROR(IF(G915="O",E915/(EOMONTH('7p(1)'!$F$17,0)-(VLOOKUP(CONCATENATE("http://skinnonews.com",A915),'기사 리스트'!C:E,3,FALSE))+1),""),"")</f>
        <v/>
      </c>
      <c r="K915" t="str">
        <f t="shared" si="44"/>
        <v/>
      </c>
      <c r="L915" t="str">
        <f t="shared" si="45"/>
        <v/>
      </c>
      <c r="N915" s="83" t="str">
        <f>IFERROR(VLOOKUP("http://skinnonews.com"&amp;A915,'기사 리스트'!C:E,3,FALSE),"")</f>
        <v/>
      </c>
      <c r="S915" t="str">
        <f>IFERROR(IF(G915="O",(INDEX('기사 리스트'!B:B,MATCH("http://skinnonews.com"&amp;A915,'기사 리스트'!C:C,0))),""),"")</f>
        <v/>
      </c>
    </row>
    <row r="916" spans="1:19">
      <c r="A916" s="18" t="s">
        <v>1501</v>
      </c>
      <c r="B916" s="18">
        <v>1</v>
      </c>
      <c r="C916" s="18">
        <v>1</v>
      </c>
      <c r="D916" s="28">
        <v>23</v>
      </c>
      <c r="E916" s="18">
        <v>0</v>
      </c>
      <c r="F916" t="str">
        <f t="shared" si="43"/>
        <v/>
      </c>
      <c r="G916" t="str">
        <f>IF(F916="기사임",IFERROR(IF((VLOOKUP(CONCATENATE("http://skinnonews.com",A916),'기사 리스트'!C:E,3,FALSE))&gt;='7p(1)'!$F$17,"O",""),""),"")</f>
        <v/>
      </c>
      <c r="H916" t="str">
        <f>IFERROR(IF(VLOOKUP(CONCATENATE("http://skinnonews.com"&amp;A916),'기사 리스트'!C:D,2,FALSE)="yes","yes",""),"")</f>
        <v/>
      </c>
      <c r="I916" t="str">
        <f>IFERROR(IF(G916="O",B916/(EOMONTH('7p(1)'!$F$17,0)-(VLOOKUP(CONCATENATE("http://skinnonews.com",A916),'기사 리스트'!C:E,3,FALSE))+1),""),"")</f>
        <v/>
      </c>
      <c r="J916" t="str">
        <f>IFERROR(IF(G916="O",E916/(EOMONTH('7p(1)'!$F$17,0)-(VLOOKUP(CONCATENATE("http://skinnonews.com",A916),'기사 리스트'!C:E,3,FALSE))+1),""),"")</f>
        <v/>
      </c>
      <c r="K916" t="str">
        <f t="shared" si="44"/>
        <v/>
      </c>
      <c r="L916" t="str">
        <f t="shared" si="45"/>
        <v/>
      </c>
      <c r="N916" s="83" t="str">
        <f>IFERROR(VLOOKUP("http://skinnonews.com"&amp;A916,'기사 리스트'!C:E,3,FALSE),"")</f>
        <v/>
      </c>
      <c r="S916" t="str">
        <f>IFERROR(IF(G916="O",(INDEX('기사 리스트'!B:B,MATCH("http://skinnonews.com"&amp;A916,'기사 리스트'!C:C,0))),""),"")</f>
        <v/>
      </c>
    </row>
    <row r="917" spans="1:19">
      <c r="A917" s="18" t="s">
        <v>1965</v>
      </c>
      <c r="B917" s="18">
        <v>1</v>
      </c>
      <c r="C917" s="18">
        <v>1</v>
      </c>
      <c r="D917" s="28">
        <v>0</v>
      </c>
      <c r="E917" s="18">
        <v>0</v>
      </c>
      <c r="F917" t="str">
        <f t="shared" si="43"/>
        <v/>
      </c>
      <c r="G917" t="str">
        <f>IF(F917="기사임",IFERROR(IF((VLOOKUP(CONCATENATE("http://skinnonews.com",A917),'기사 리스트'!C:E,3,FALSE))&gt;='7p(1)'!$F$17,"O",""),""),"")</f>
        <v/>
      </c>
      <c r="H917" t="str">
        <f>IFERROR(IF(VLOOKUP(CONCATENATE("http://skinnonews.com"&amp;A917),'기사 리스트'!C:D,2,FALSE)="yes","yes",""),"")</f>
        <v/>
      </c>
      <c r="I917" t="str">
        <f>IFERROR(IF(G917="O",B917/(EOMONTH('7p(1)'!$F$17,0)-(VLOOKUP(CONCATENATE("http://skinnonews.com",A917),'기사 리스트'!C:E,3,FALSE))+1),""),"")</f>
        <v/>
      </c>
      <c r="J917" t="str">
        <f>IFERROR(IF(G917="O",E917/(EOMONTH('7p(1)'!$F$17,0)-(VLOOKUP(CONCATENATE("http://skinnonews.com",A917),'기사 리스트'!C:E,3,FALSE))+1),""),"")</f>
        <v/>
      </c>
      <c r="K917" t="str">
        <f t="shared" si="44"/>
        <v/>
      </c>
      <c r="L917" t="str">
        <f t="shared" si="45"/>
        <v/>
      </c>
      <c r="N917" s="83" t="str">
        <f>IFERROR(VLOOKUP("http://skinnonews.com"&amp;A917,'기사 리스트'!C:E,3,FALSE),"")</f>
        <v/>
      </c>
      <c r="S917" t="str">
        <f>IFERROR(IF(G917="O",(INDEX('기사 리스트'!B:B,MATCH("http://skinnonews.com"&amp;A917,'기사 리스트'!C:C,0))),""),"")</f>
        <v/>
      </c>
    </row>
    <row r="918" spans="1:19">
      <c r="A918" s="18" t="s">
        <v>1966</v>
      </c>
      <c r="B918" s="18">
        <v>1</v>
      </c>
      <c r="C918" s="18">
        <v>1</v>
      </c>
      <c r="D918" s="28">
        <v>0</v>
      </c>
      <c r="E918" s="18">
        <v>0</v>
      </c>
      <c r="F918" t="str">
        <f t="shared" si="43"/>
        <v/>
      </c>
      <c r="G918" t="str">
        <f>IF(F918="기사임",IFERROR(IF((VLOOKUP(CONCATENATE("http://skinnonews.com",A918),'기사 리스트'!C:E,3,FALSE))&gt;='7p(1)'!$F$17,"O",""),""),"")</f>
        <v/>
      </c>
      <c r="H918" t="str">
        <f>IFERROR(IF(VLOOKUP(CONCATENATE("http://skinnonews.com"&amp;A918),'기사 리스트'!C:D,2,FALSE)="yes","yes",""),"")</f>
        <v/>
      </c>
      <c r="I918" t="str">
        <f>IFERROR(IF(G918="O",B918/(EOMONTH('7p(1)'!$F$17,0)-(VLOOKUP(CONCATENATE("http://skinnonews.com",A918),'기사 리스트'!C:E,3,FALSE))+1),""),"")</f>
        <v/>
      </c>
      <c r="J918" t="str">
        <f>IFERROR(IF(G918="O",E918/(EOMONTH('7p(1)'!$F$17,0)-(VLOOKUP(CONCATENATE("http://skinnonews.com",A918),'기사 리스트'!C:E,3,FALSE))+1),""),"")</f>
        <v/>
      </c>
      <c r="K918" t="str">
        <f t="shared" si="44"/>
        <v/>
      </c>
      <c r="L918" t="str">
        <f t="shared" si="45"/>
        <v/>
      </c>
      <c r="N918" s="83" t="str">
        <f>IFERROR(VLOOKUP("http://skinnonews.com"&amp;A918,'기사 리스트'!C:E,3,FALSE),"")</f>
        <v/>
      </c>
      <c r="S918" t="str">
        <f>IFERROR(IF(G918="O",(INDEX('기사 리스트'!B:B,MATCH("http://skinnonews.com"&amp;A918,'기사 리스트'!C:C,0))),""),"")</f>
        <v/>
      </c>
    </row>
    <row r="919" spans="1:19">
      <c r="A919" s="18" t="s">
        <v>1967</v>
      </c>
      <c r="B919" s="18">
        <v>1</v>
      </c>
      <c r="C919" s="18">
        <v>1</v>
      </c>
      <c r="D919" s="28">
        <v>12</v>
      </c>
      <c r="E919" s="18">
        <v>0</v>
      </c>
      <c r="F919" t="str">
        <f t="shared" si="43"/>
        <v/>
      </c>
      <c r="G919" t="str">
        <f>IF(F919="기사임",IFERROR(IF((VLOOKUP(CONCATENATE("http://skinnonews.com",A919),'기사 리스트'!C:E,3,FALSE))&gt;='7p(1)'!$F$17,"O",""),""),"")</f>
        <v/>
      </c>
      <c r="H919" t="str">
        <f>IFERROR(IF(VLOOKUP(CONCATENATE("http://skinnonews.com"&amp;A919),'기사 리스트'!C:D,2,FALSE)="yes","yes",""),"")</f>
        <v/>
      </c>
      <c r="I919" t="str">
        <f>IFERROR(IF(G919="O",B919/(EOMONTH('7p(1)'!$F$17,0)-(VLOOKUP(CONCATENATE("http://skinnonews.com",A919),'기사 리스트'!C:E,3,FALSE))+1),""),"")</f>
        <v/>
      </c>
      <c r="J919" t="str">
        <f>IFERROR(IF(G919="O",E919/(EOMONTH('7p(1)'!$F$17,0)-(VLOOKUP(CONCATENATE("http://skinnonews.com",A919),'기사 리스트'!C:E,3,FALSE))+1),""),"")</f>
        <v/>
      </c>
      <c r="K919" t="str">
        <f t="shared" si="44"/>
        <v/>
      </c>
      <c r="L919" t="str">
        <f t="shared" si="45"/>
        <v/>
      </c>
      <c r="N919" s="83" t="str">
        <f>IFERROR(VLOOKUP("http://skinnonews.com"&amp;A919,'기사 리스트'!C:E,3,FALSE),"")</f>
        <v/>
      </c>
      <c r="S919" t="str">
        <f>IFERROR(IF(G919="O",(INDEX('기사 리스트'!B:B,MATCH("http://skinnonews.com"&amp;A919,'기사 리스트'!C:C,0))),""),"")</f>
        <v/>
      </c>
    </row>
    <row r="920" spans="1:19">
      <c r="A920" s="18" t="s">
        <v>1968</v>
      </c>
      <c r="B920" s="18">
        <v>1</v>
      </c>
      <c r="C920" s="18">
        <v>1</v>
      </c>
      <c r="D920" s="28">
        <v>16</v>
      </c>
      <c r="E920" s="18">
        <v>0</v>
      </c>
      <c r="F920" t="str">
        <f t="shared" si="43"/>
        <v/>
      </c>
      <c r="G920" t="str">
        <f>IF(F920="기사임",IFERROR(IF((VLOOKUP(CONCATENATE("http://skinnonews.com",A920),'기사 리스트'!C:E,3,FALSE))&gt;='7p(1)'!$F$17,"O",""),""),"")</f>
        <v/>
      </c>
      <c r="H920" t="str">
        <f>IFERROR(IF(VLOOKUP(CONCATENATE("http://skinnonews.com"&amp;A920),'기사 리스트'!C:D,2,FALSE)="yes","yes",""),"")</f>
        <v/>
      </c>
      <c r="I920" t="str">
        <f>IFERROR(IF(G920="O",B920/(EOMONTH('7p(1)'!$F$17,0)-(VLOOKUP(CONCATENATE("http://skinnonews.com",A920),'기사 리스트'!C:E,3,FALSE))+1),""),"")</f>
        <v/>
      </c>
      <c r="J920" t="str">
        <f>IFERROR(IF(G920="O",E920/(EOMONTH('7p(1)'!$F$17,0)-(VLOOKUP(CONCATENATE("http://skinnonews.com",A920),'기사 리스트'!C:E,3,FALSE))+1),""),"")</f>
        <v/>
      </c>
      <c r="K920" t="str">
        <f t="shared" si="44"/>
        <v/>
      </c>
      <c r="L920" t="str">
        <f t="shared" si="45"/>
        <v/>
      </c>
      <c r="N920" s="83" t="str">
        <f>IFERROR(VLOOKUP("http://skinnonews.com"&amp;A920,'기사 리스트'!C:E,3,FALSE),"")</f>
        <v/>
      </c>
      <c r="S920" t="str">
        <f>IFERROR(IF(G920="O",(INDEX('기사 리스트'!B:B,MATCH("http://skinnonews.com"&amp;A920,'기사 리스트'!C:C,0))),""),"")</f>
        <v/>
      </c>
    </row>
    <row r="921" spans="1:19">
      <c r="A921" s="18" t="s">
        <v>1969</v>
      </c>
      <c r="B921" s="18">
        <v>1</v>
      </c>
      <c r="C921" s="18">
        <v>1</v>
      </c>
      <c r="D921" s="28">
        <v>150</v>
      </c>
      <c r="E921" s="18">
        <v>0</v>
      </c>
      <c r="F921" t="str">
        <f t="shared" si="43"/>
        <v/>
      </c>
      <c r="G921" t="str">
        <f>IF(F921="기사임",IFERROR(IF((VLOOKUP(CONCATENATE("http://skinnonews.com",A921),'기사 리스트'!C:E,3,FALSE))&gt;='7p(1)'!$F$17,"O",""),""),"")</f>
        <v/>
      </c>
      <c r="H921" t="str">
        <f>IFERROR(IF(VLOOKUP(CONCATENATE("http://skinnonews.com"&amp;A921),'기사 리스트'!C:D,2,FALSE)="yes","yes",""),"")</f>
        <v/>
      </c>
      <c r="I921" t="str">
        <f>IFERROR(IF(G921="O",B921/(EOMONTH('7p(1)'!$F$17,0)-(VLOOKUP(CONCATENATE("http://skinnonews.com",A921),'기사 리스트'!C:E,3,FALSE))+1),""),"")</f>
        <v/>
      </c>
      <c r="J921" t="str">
        <f>IFERROR(IF(G921="O",E921/(EOMONTH('7p(1)'!$F$17,0)-(VLOOKUP(CONCATENATE("http://skinnonews.com",A921),'기사 리스트'!C:E,3,FALSE))+1),""),"")</f>
        <v/>
      </c>
      <c r="K921" t="str">
        <f t="shared" si="44"/>
        <v/>
      </c>
      <c r="L921" t="str">
        <f t="shared" si="45"/>
        <v/>
      </c>
      <c r="N921" s="83" t="str">
        <f>IFERROR(VLOOKUP("http://skinnonews.com"&amp;A921,'기사 리스트'!C:E,3,FALSE),"")</f>
        <v/>
      </c>
      <c r="S921" t="str">
        <f>IFERROR(IF(G921="O",(INDEX('기사 리스트'!B:B,MATCH("http://skinnonews.com"&amp;A921,'기사 리스트'!C:C,0))),""),"")</f>
        <v/>
      </c>
    </row>
    <row r="922" spans="1:19">
      <c r="A922" s="18" t="s">
        <v>1970</v>
      </c>
      <c r="B922" s="18">
        <v>1</v>
      </c>
      <c r="C922" s="18">
        <v>1</v>
      </c>
      <c r="D922" s="28">
        <v>0</v>
      </c>
      <c r="E922" s="18">
        <v>0</v>
      </c>
      <c r="F922" t="str">
        <f t="shared" si="43"/>
        <v/>
      </c>
      <c r="G922" t="str">
        <f>IF(F922="기사임",IFERROR(IF((VLOOKUP(CONCATENATE("http://skinnonews.com",A922),'기사 리스트'!C:E,3,FALSE))&gt;='7p(1)'!$F$17,"O",""),""),"")</f>
        <v/>
      </c>
      <c r="H922" t="str">
        <f>IFERROR(IF(VLOOKUP(CONCATENATE("http://skinnonews.com"&amp;A922),'기사 리스트'!C:D,2,FALSE)="yes","yes",""),"")</f>
        <v/>
      </c>
      <c r="I922" t="str">
        <f>IFERROR(IF(G922="O",B922/(EOMONTH('7p(1)'!$F$17,0)-(VLOOKUP(CONCATENATE("http://skinnonews.com",A922),'기사 리스트'!C:E,3,FALSE))+1),""),"")</f>
        <v/>
      </c>
      <c r="J922" t="str">
        <f>IFERROR(IF(G922="O",E922/(EOMONTH('7p(1)'!$F$17,0)-(VLOOKUP(CONCATENATE("http://skinnonews.com",A922),'기사 리스트'!C:E,3,FALSE))+1),""),"")</f>
        <v/>
      </c>
      <c r="K922" t="str">
        <f t="shared" si="44"/>
        <v/>
      </c>
      <c r="L922" t="str">
        <f t="shared" si="45"/>
        <v/>
      </c>
      <c r="N922" s="83" t="str">
        <f>IFERROR(VLOOKUP("http://skinnonews.com"&amp;A922,'기사 리스트'!C:E,3,FALSE),"")</f>
        <v/>
      </c>
      <c r="S922" t="str">
        <f>IFERROR(IF(G922="O",(INDEX('기사 리스트'!B:B,MATCH("http://skinnonews.com"&amp;A922,'기사 리스트'!C:C,0))),""),"")</f>
        <v/>
      </c>
    </row>
    <row r="923" spans="1:19">
      <c r="A923" s="18" t="s">
        <v>1971</v>
      </c>
      <c r="B923" s="18">
        <v>1</v>
      </c>
      <c r="C923" s="18">
        <v>1</v>
      </c>
      <c r="D923" s="28">
        <v>5</v>
      </c>
      <c r="E923" s="18">
        <v>0</v>
      </c>
      <c r="F923" t="str">
        <f t="shared" si="43"/>
        <v/>
      </c>
      <c r="G923" t="str">
        <f>IF(F923="기사임",IFERROR(IF((VLOOKUP(CONCATENATE("http://skinnonews.com",A923),'기사 리스트'!C:E,3,FALSE))&gt;='7p(1)'!$F$17,"O",""),""),"")</f>
        <v/>
      </c>
      <c r="H923" t="str">
        <f>IFERROR(IF(VLOOKUP(CONCATENATE("http://skinnonews.com"&amp;A923),'기사 리스트'!C:D,2,FALSE)="yes","yes",""),"")</f>
        <v/>
      </c>
      <c r="I923" t="str">
        <f>IFERROR(IF(G923="O",B923/(EOMONTH('7p(1)'!$F$17,0)-(VLOOKUP(CONCATENATE("http://skinnonews.com",A923),'기사 리스트'!C:E,3,FALSE))+1),""),"")</f>
        <v/>
      </c>
      <c r="J923" t="str">
        <f>IFERROR(IF(G923="O",E923/(EOMONTH('7p(1)'!$F$17,0)-(VLOOKUP(CONCATENATE("http://skinnonews.com",A923),'기사 리스트'!C:E,3,FALSE))+1),""),"")</f>
        <v/>
      </c>
      <c r="K923" t="str">
        <f t="shared" si="44"/>
        <v/>
      </c>
      <c r="L923" t="str">
        <f t="shared" si="45"/>
        <v/>
      </c>
      <c r="N923" s="83" t="str">
        <f>IFERROR(VLOOKUP("http://skinnonews.com"&amp;A923,'기사 리스트'!C:E,3,FALSE),"")</f>
        <v/>
      </c>
      <c r="S923" t="str">
        <f>IFERROR(IF(G923="O",(INDEX('기사 리스트'!B:B,MATCH("http://skinnonews.com"&amp;A923,'기사 리스트'!C:C,0))),""),"")</f>
        <v/>
      </c>
    </row>
    <row r="924" spans="1:19">
      <c r="A924" s="18" t="s">
        <v>1972</v>
      </c>
      <c r="B924" s="18">
        <v>1</v>
      </c>
      <c r="C924" s="18">
        <v>1</v>
      </c>
      <c r="D924" s="28">
        <v>91</v>
      </c>
      <c r="E924" s="18">
        <v>0</v>
      </c>
      <c r="F924" t="str">
        <f t="shared" si="43"/>
        <v/>
      </c>
      <c r="G924" t="str">
        <f>IF(F924="기사임",IFERROR(IF((VLOOKUP(CONCATENATE("http://skinnonews.com",A924),'기사 리스트'!C:E,3,FALSE))&gt;='7p(1)'!$F$17,"O",""),""),"")</f>
        <v/>
      </c>
      <c r="H924" t="str">
        <f>IFERROR(IF(VLOOKUP(CONCATENATE("http://skinnonews.com"&amp;A924),'기사 리스트'!C:D,2,FALSE)="yes","yes",""),"")</f>
        <v/>
      </c>
      <c r="I924" t="str">
        <f>IFERROR(IF(G924="O",B924/(EOMONTH('7p(1)'!$F$17,0)-(VLOOKUP(CONCATENATE("http://skinnonews.com",A924),'기사 리스트'!C:E,3,FALSE))+1),""),"")</f>
        <v/>
      </c>
      <c r="J924" t="str">
        <f>IFERROR(IF(G924="O",E924/(EOMONTH('7p(1)'!$F$17,0)-(VLOOKUP(CONCATENATE("http://skinnonews.com",A924),'기사 리스트'!C:E,3,FALSE))+1),""),"")</f>
        <v/>
      </c>
      <c r="K924" t="str">
        <f t="shared" si="44"/>
        <v/>
      </c>
      <c r="L924" t="str">
        <f t="shared" si="45"/>
        <v/>
      </c>
      <c r="N924" s="83" t="str">
        <f>IFERROR(VLOOKUP("http://skinnonews.com"&amp;A924,'기사 리스트'!C:E,3,FALSE),"")</f>
        <v/>
      </c>
      <c r="S924" t="str">
        <f>IFERROR(IF(G924="O",(INDEX('기사 리스트'!B:B,MATCH("http://skinnonews.com"&amp;A924,'기사 리스트'!C:C,0))),""),"")</f>
        <v/>
      </c>
    </row>
    <row r="925" spans="1:19">
      <c r="A925" s="18" t="s">
        <v>1973</v>
      </c>
      <c r="B925" s="18">
        <v>1</v>
      </c>
      <c r="C925" s="18">
        <v>1</v>
      </c>
      <c r="D925" s="28">
        <v>0</v>
      </c>
      <c r="E925" s="18">
        <v>0</v>
      </c>
      <c r="F925" t="str">
        <f t="shared" si="43"/>
        <v/>
      </c>
      <c r="G925" t="str">
        <f>IF(F925="기사임",IFERROR(IF((VLOOKUP(CONCATENATE("http://skinnonews.com",A925),'기사 리스트'!C:E,3,FALSE))&gt;='7p(1)'!$F$17,"O",""),""),"")</f>
        <v/>
      </c>
      <c r="H925" t="str">
        <f>IFERROR(IF(VLOOKUP(CONCATENATE("http://skinnonews.com"&amp;A925),'기사 리스트'!C:D,2,FALSE)="yes","yes",""),"")</f>
        <v/>
      </c>
      <c r="I925" t="str">
        <f>IFERROR(IF(G925="O",B925/(EOMONTH('7p(1)'!$F$17,0)-(VLOOKUP(CONCATENATE("http://skinnonews.com",A925),'기사 리스트'!C:E,3,FALSE))+1),""),"")</f>
        <v/>
      </c>
      <c r="J925" t="str">
        <f>IFERROR(IF(G925="O",E925/(EOMONTH('7p(1)'!$F$17,0)-(VLOOKUP(CONCATENATE("http://skinnonews.com",A925),'기사 리스트'!C:E,3,FALSE))+1),""),"")</f>
        <v/>
      </c>
      <c r="K925" t="str">
        <f t="shared" si="44"/>
        <v/>
      </c>
      <c r="L925" t="str">
        <f t="shared" si="45"/>
        <v/>
      </c>
      <c r="N925" s="83" t="str">
        <f>IFERROR(VLOOKUP("http://skinnonews.com"&amp;A925,'기사 리스트'!C:E,3,FALSE),"")</f>
        <v/>
      </c>
      <c r="S925" t="str">
        <f>IFERROR(IF(G925="O",(INDEX('기사 리스트'!B:B,MATCH("http://skinnonews.com"&amp;A925,'기사 리스트'!C:C,0))),""),"")</f>
        <v/>
      </c>
    </row>
    <row r="926" spans="1:19">
      <c r="A926" s="18" t="s">
        <v>1974</v>
      </c>
      <c r="B926" s="18">
        <v>1</v>
      </c>
      <c r="C926" s="18">
        <v>1</v>
      </c>
      <c r="D926" s="28">
        <v>18</v>
      </c>
      <c r="E926" s="18">
        <v>0</v>
      </c>
      <c r="F926" t="str">
        <f t="shared" si="43"/>
        <v/>
      </c>
      <c r="G926" t="str">
        <f>IF(F926="기사임",IFERROR(IF((VLOOKUP(CONCATENATE("http://skinnonews.com",A926),'기사 리스트'!C:E,3,FALSE))&gt;='7p(1)'!$F$17,"O",""),""),"")</f>
        <v/>
      </c>
      <c r="H926" t="str">
        <f>IFERROR(IF(VLOOKUP(CONCATENATE("http://skinnonews.com"&amp;A926),'기사 리스트'!C:D,2,FALSE)="yes","yes",""),"")</f>
        <v/>
      </c>
      <c r="I926" t="str">
        <f>IFERROR(IF(G926="O",B926/(EOMONTH('7p(1)'!$F$17,0)-(VLOOKUP(CONCATENATE("http://skinnonews.com",A926),'기사 리스트'!C:E,3,FALSE))+1),""),"")</f>
        <v/>
      </c>
      <c r="J926" t="str">
        <f>IFERROR(IF(G926="O",E926/(EOMONTH('7p(1)'!$F$17,0)-(VLOOKUP(CONCATENATE("http://skinnonews.com",A926),'기사 리스트'!C:E,3,FALSE))+1),""),"")</f>
        <v/>
      </c>
      <c r="K926" t="str">
        <f t="shared" si="44"/>
        <v/>
      </c>
      <c r="L926" t="str">
        <f t="shared" si="45"/>
        <v/>
      </c>
      <c r="N926" s="83" t="str">
        <f>IFERROR(VLOOKUP("http://skinnonews.com"&amp;A926,'기사 리스트'!C:E,3,FALSE),"")</f>
        <v/>
      </c>
      <c r="S926" t="str">
        <f>IFERROR(IF(G926="O",(INDEX('기사 리스트'!B:B,MATCH("http://skinnonews.com"&amp;A926,'기사 리스트'!C:C,0))),""),"")</f>
        <v/>
      </c>
    </row>
    <row r="927" spans="1:19">
      <c r="A927" s="18" t="s">
        <v>1975</v>
      </c>
      <c r="B927" s="18">
        <v>1</v>
      </c>
      <c r="C927" s="18">
        <v>1</v>
      </c>
      <c r="D927" s="28">
        <v>13</v>
      </c>
      <c r="E927" s="18">
        <v>0</v>
      </c>
      <c r="F927" t="str">
        <f t="shared" si="43"/>
        <v/>
      </c>
      <c r="G927" t="str">
        <f>IF(F927="기사임",IFERROR(IF((VLOOKUP(CONCATENATE("http://skinnonews.com",A927),'기사 리스트'!C:E,3,FALSE))&gt;='7p(1)'!$F$17,"O",""),""),"")</f>
        <v/>
      </c>
      <c r="H927" t="str">
        <f>IFERROR(IF(VLOOKUP(CONCATENATE("http://skinnonews.com"&amp;A927),'기사 리스트'!C:D,2,FALSE)="yes","yes",""),"")</f>
        <v/>
      </c>
      <c r="I927" t="str">
        <f>IFERROR(IF(G927="O",B927/(EOMONTH('7p(1)'!$F$17,0)-(VLOOKUP(CONCATENATE("http://skinnonews.com",A927),'기사 리스트'!C:E,3,FALSE))+1),""),"")</f>
        <v/>
      </c>
      <c r="J927" t="str">
        <f>IFERROR(IF(G927="O",E927/(EOMONTH('7p(1)'!$F$17,0)-(VLOOKUP(CONCATENATE("http://skinnonews.com",A927),'기사 리스트'!C:E,3,FALSE))+1),""),"")</f>
        <v/>
      </c>
      <c r="K927" t="str">
        <f t="shared" si="44"/>
        <v/>
      </c>
      <c r="L927" t="str">
        <f t="shared" si="45"/>
        <v/>
      </c>
      <c r="N927" s="83" t="str">
        <f>IFERROR(VLOOKUP("http://skinnonews.com"&amp;A927,'기사 리스트'!C:E,3,FALSE),"")</f>
        <v/>
      </c>
      <c r="S927" t="str">
        <f>IFERROR(IF(G927="O",(INDEX('기사 리스트'!B:B,MATCH("http://skinnonews.com"&amp;A927,'기사 리스트'!C:C,0))),""),"")</f>
        <v/>
      </c>
    </row>
    <row r="928" spans="1:19">
      <c r="A928" s="18" t="s">
        <v>1976</v>
      </c>
      <c r="B928" s="18">
        <v>1</v>
      </c>
      <c r="C928" s="18">
        <v>1</v>
      </c>
      <c r="D928" s="28">
        <v>12</v>
      </c>
      <c r="E928" s="18">
        <v>0</v>
      </c>
      <c r="F928" t="str">
        <f t="shared" si="43"/>
        <v/>
      </c>
      <c r="G928" t="str">
        <f>IF(F928="기사임",IFERROR(IF((VLOOKUP(CONCATENATE("http://skinnonews.com",A928),'기사 리스트'!C:E,3,FALSE))&gt;='7p(1)'!$F$17,"O",""),""),"")</f>
        <v/>
      </c>
      <c r="H928" t="str">
        <f>IFERROR(IF(VLOOKUP(CONCATENATE("http://skinnonews.com"&amp;A928),'기사 리스트'!C:D,2,FALSE)="yes","yes",""),"")</f>
        <v/>
      </c>
      <c r="I928" t="str">
        <f>IFERROR(IF(G928="O",B928/(EOMONTH('7p(1)'!$F$17,0)-(VLOOKUP(CONCATENATE("http://skinnonews.com",A928),'기사 리스트'!C:E,3,FALSE))+1),""),"")</f>
        <v/>
      </c>
      <c r="J928" t="str">
        <f>IFERROR(IF(G928="O",E928/(EOMONTH('7p(1)'!$F$17,0)-(VLOOKUP(CONCATENATE("http://skinnonews.com",A928),'기사 리스트'!C:E,3,FALSE))+1),""),"")</f>
        <v/>
      </c>
      <c r="K928" t="str">
        <f t="shared" si="44"/>
        <v/>
      </c>
      <c r="L928" t="str">
        <f t="shared" si="45"/>
        <v/>
      </c>
      <c r="N928" s="83" t="str">
        <f>IFERROR(VLOOKUP("http://skinnonews.com"&amp;A928,'기사 리스트'!C:E,3,FALSE),"")</f>
        <v/>
      </c>
      <c r="S928" t="str">
        <f>IFERROR(IF(G928="O",(INDEX('기사 리스트'!B:B,MATCH("http://skinnonews.com"&amp;A928,'기사 리스트'!C:C,0))),""),"")</f>
        <v/>
      </c>
    </row>
    <row r="929" spans="1:19">
      <c r="A929" s="18" t="s">
        <v>1977</v>
      </c>
      <c r="B929" s="18">
        <v>1</v>
      </c>
      <c r="C929" s="18">
        <v>1</v>
      </c>
      <c r="D929" s="28">
        <v>0</v>
      </c>
      <c r="E929" s="18">
        <v>0</v>
      </c>
      <c r="F929" t="str">
        <f t="shared" si="43"/>
        <v/>
      </c>
      <c r="G929" t="str">
        <f>IF(F929="기사임",IFERROR(IF((VLOOKUP(CONCATENATE("http://skinnonews.com",A929),'기사 리스트'!C:E,3,FALSE))&gt;='7p(1)'!$F$17,"O",""),""),"")</f>
        <v/>
      </c>
      <c r="H929" t="str">
        <f>IFERROR(IF(VLOOKUP(CONCATENATE("http://skinnonews.com"&amp;A929),'기사 리스트'!C:D,2,FALSE)="yes","yes",""),"")</f>
        <v/>
      </c>
      <c r="I929" t="str">
        <f>IFERROR(IF(G929="O",B929/(EOMONTH('7p(1)'!$F$17,0)-(VLOOKUP(CONCATENATE("http://skinnonews.com",A929),'기사 리스트'!C:E,3,FALSE))+1),""),"")</f>
        <v/>
      </c>
      <c r="J929" t="str">
        <f>IFERROR(IF(G929="O",E929/(EOMONTH('7p(1)'!$F$17,0)-(VLOOKUP(CONCATENATE("http://skinnonews.com",A929),'기사 리스트'!C:E,3,FALSE))+1),""),"")</f>
        <v/>
      </c>
      <c r="K929" t="str">
        <f t="shared" si="44"/>
        <v/>
      </c>
      <c r="L929" t="str">
        <f t="shared" si="45"/>
        <v/>
      </c>
      <c r="N929" s="83" t="str">
        <f>IFERROR(VLOOKUP("http://skinnonews.com"&amp;A929,'기사 리스트'!C:E,3,FALSE),"")</f>
        <v/>
      </c>
      <c r="S929" t="str">
        <f>IFERROR(IF(G929="O",(INDEX('기사 리스트'!B:B,MATCH("http://skinnonews.com"&amp;A929,'기사 리스트'!C:C,0))),""),"")</f>
        <v/>
      </c>
    </row>
    <row r="930" spans="1:19">
      <c r="A930" s="18" t="s">
        <v>1978</v>
      </c>
      <c r="B930" s="18">
        <v>1</v>
      </c>
      <c r="C930" s="18">
        <v>1</v>
      </c>
      <c r="D930" s="28">
        <v>6</v>
      </c>
      <c r="E930" s="18">
        <v>0</v>
      </c>
      <c r="F930" t="str">
        <f t="shared" si="43"/>
        <v/>
      </c>
      <c r="G930" t="str">
        <f>IF(F930="기사임",IFERROR(IF((VLOOKUP(CONCATENATE("http://skinnonews.com",A930),'기사 리스트'!C:E,3,FALSE))&gt;='7p(1)'!$F$17,"O",""),""),"")</f>
        <v/>
      </c>
      <c r="H930" t="str">
        <f>IFERROR(IF(VLOOKUP(CONCATENATE("http://skinnonews.com"&amp;A930),'기사 리스트'!C:D,2,FALSE)="yes","yes",""),"")</f>
        <v/>
      </c>
      <c r="I930" t="str">
        <f>IFERROR(IF(G930="O",B930/(EOMONTH('7p(1)'!$F$17,0)-(VLOOKUP(CONCATENATE("http://skinnonews.com",A930),'기사 리스트'!C:E,3,FALSE))+1),""),"")</f>
        <v/>
      </c>
      <c r="J930" t="str">
        <f>IFERROR(IF(G930="O",E930/(EOMONTH('7p(1)'!$F$17,0)-(VLOOKUP(CONCATENATE("http://skinnonews.com",A930),'기사 리스트'!C:E,3,FALSE))+1),""),"")</f>
        <v/>
      </c>
      <c r="K930" t="str">
        <f t="shared" si="44"/>
        <v/>
      </c>
      <c r="L930" t="str">
        <f t="shared" si="45"/>
        <v/>
      </c>
      <c r="N930" s="83" t="str">
        <f>IFERROR(VLOOKUP("http://skinnonews.com"&amp;A930,'기사 리스트'!C:E,3,FALSE),"")</f>
        <v/>
      </c>
      <c r="S930" t="str">
        <f>IFERROR(IF(G930="O",(INDEX('기사 리스트'!B:B,MATCH("http://skinnonews.com"&amp;A930,'기사 리스트'!C:C,0))),""),"")</f>
        <v/>
      </c>
    </row>
    <row r="931" spans="1:19">
      <c r="A931" s="18" t="s">
        <v>1979</v>
      </c>
      <c r="B931" s="18">
        <v>1</v>
      </c>
      <c r="C931" s="18">
        <v>1</v>
      </c>
      <c r="D931" s="28">
        <v>4</v>
      </c>
      <c r="E931" s="18">
        <v>0</v>
      </c>
      <c r="F931" t="str">
        <f t="shared" si="43"/>
        <v/>
      </c>
      <c r="G931" t="str">
        <f>IF(F931="기사임",IFERROR(IF((VLOOKUP(CONCATENATE("http://skinnonews.com",A931),'기사 리스트'!C:E,3,FALSE))&gt;='7p(1)'!$F$17,"O",""),""),"")</f>
        <v/>
      </c>
      <c r="H931" t="str">
        <f>IFERROR(IF(VLOOKUP(CONCATENATE("http://skinnonews.com"&amp;A931),'기사 리스트'!C:D,2,FALSE)="yes","yes",""),"")</f>
        <v/>
      </c>
      <c r="I931" t="str">
        <f>IFERROR(IF(G931="O",B931/(EOMONTH('7p(1)'!$F$17,0)-(VLOOKUP(CONCATENATE("http://skinnonews.com",A931),'기사 리스트'!C:E,3,FALSE))+1),""),"")</f>
        <v/>
      </c>
      <c r="J931" t="str">
        <f>IFERROR(IF(G931="O",E931/(EOMONTH('7p(1)'!$F$17,0)-(VLOOKUP(CONCATENATE("http://skinnonews.com",A931),'기사 리스트'!C:E,3,FALSE))+1),""),"")</f>
        <v/>
      </c>
      <c r="K931" t="str">
        <f t="shared" si="44"/>
        <v/>
      </c>
      <c r="L931" t="str">
        <f t="shared" si="45"/>
        <v/>
      </c>
      <c r="N931" s="83" t="str">
        <f>IFERROR(VLOOKUP("http://skinnonews.com"&amp;A931,'기사 리스트'!C:E,3,FALSE),"")</f>
        <v/>
      </c>
      <c r="S931" t="str">
        <f>IFERROR(IF(G931="O",(INDEX('기사 리스트'!B:B,MATCH("http://skinnonews.com"&amp;A931,'기사 리스트'!C:C,0))),""),"")</f>
        <v/>
      </c>
    </row>
    <row r="932" spans="1:19">
      <c r="A932" s="18" t="s">
        <v>1289</v>
      </c>
      <c r="B932" s="18">
        <v>1</v>
      </c>
      <c r="C932" s="18">
        <v>1</v>
      </c>
      <c r="D932" s="28">
        <v>7</v>
      </c>
      <c r="E932" s="18">
        <v>0</v>
      </c>
      <c r="F932" t="str">
        <f t="shared" si="43"/>
        <v/>
      </c>
      <c r="G932" t="str">
        <f>IF(F932="기사임",IFERROR(IF((VLOOKUP(CONCATENATE("http://skinnonews.com",A932),'기사 리스트'!C:E,3,FALSE))&gt;='7p(1)'!$F$17,"O",""),""),"")</f>
        <v/>
      </c>
      <c r="H932" t="str">
        <f>IFERROR(IF(VLOOKUP(CONCATENATE("http://skinnonews.com"&amp;A932),'기사 리스트'!C:D,2,FALSE)="yes","yes",""),"")</f>
        <v/>
      </c>
      <c r="I932" t="str">
        <f>IFERROR(IF(G932="O",B932/(EOMONTH('7p(1)'!$F$17,0)-(VLOOKUP(CONCATENATE("http://skinnonews.com",A932),'기사 리스트'!C:E,3,FALSE))+1),""),"")</f>
        <v/>
      </c>
      <c r="J932" t="str">
        <f>IFERROR(IF(G932="O",E932/(EOMONTH('7p(1)'!$F$17,0)-(VLOOKUP(CONCATENATE("http://skinnonews.com",A932),'기사 리스트'!C:E,3,FALSE))+1),""),"")</f>
        <v/>
      </c>
      <c r="K932" t="str">
        <f t="shared" si="44"/>
        <v/>
      </c>
      <c r="L932" t="str">
        <f t="shared" si="45"/>
        <v/>
      </c>
      <c r="N932" s="83" t="str">
        <f>IFERROR(VLOOKUP("http://skinnonews.com"&amp;A932,'기사 리스트'!C:E,3,FALSE),"")</f>
        <v/>
      </c>
      <c r="S932" t="str">
        <f>IFERROR(IF(G932="O",(INDEX('기사 리스트'!B:B,MATCH("http://skinnonews.com"&amp;A932,'기사 리스트'!C:C,0))),""),"")</f>
        <v/>
      </c>
    </row>
    <row r="933" spans="1:19">
      <c r="A933" s="18" t="s">
        <v>1980</v>
      </c>
      <c r="B933" s="18">
        <v>1</v>
      </c>
      <c r="C933" s="18">
        <v>1</v>
      </c>
      <c r="D933" s="28">
        <v>20</v>
      </c>
      <c r="E933" s="18">
        <v>0</v>
      </c>
      <c r="F933" t="str">
        <f t="shared" si="43"/>
        <v/>
      </c>
      <c r="G933" t="str">
        <f>IF(F933="기사임",IFERROR(IF((VLOOKUP(CONCATENATE("http://skinnonews.com",A933),'기사 리스트'!C:E,3,FALSE))&gt;='7p(1)'!$F$17,"O",""),""),"")</f>
        <v/>
      </c>
      <c r="H933" t="str">
        <f>IFERROR(IF(VLOOKUP(CONCATENATE("http://skinnonews.com"&amp;A933),'기사 리스트'!C:D,2,FALSE)="yes","yes",""),"")</f>
        <v/>
      </c>
      <c r="I933" t="str">
        <f>IFERROR(IF(G933="O",B933/(EOMONTH('7p(1)'!$F$17,0)-(VLOOKUP(CONCATENATE("http://skinnonews.com",A933),'기사 리스트'!C:E,3,FALSE))+1),""),"")</f>
        <v/>
      </c>
      <c r="J933" t="str">
        <f>IFERROR(IF(G933="O",E933/(EOMONTH('7p(1)'!$F$17,0)-(VLOOKUP(CONCATENATE("http://skinnonews.com",A933),'기사 리스트'!C:E,3,FALSE))+1),""),"")</f>
        <v/>
      </c>
      <c r="K933" t="str">
        <f t="shared" si="44"/>
        <v/>
      </c>
      <c r="L933" t="str">
        <f t="shared" si="45"/>
        <v/>
      </c>
      <c r="N933" s="83" t="str">
        <f>IFERROR(VLOOKUP("http://skinnonews.com"&amp;A933,'기사 리스트'!C:E,3,FALSE),"")</f>
        <v/>
      </c>
      <c r="S933" t="str">
        <f>IFERROR(IF(G933="O",(INDEX('기사 리스트'!B:B,MATCH("http://skinnonews.com"&amp;A933,'기사 리스트'!C:C,0))),""),"")</f>
        <v/>
      </c>
    </row>
    <row r="934" spans="1:19">
      <c r="A934" s="18" t="s">
        <v>1981</v>
      </c>
      <c r="B934" s="18">
        <v>1</v>
      </c>
      <c r="C934" s="18">
        <v>1</v>
      </c>
      <c r="D934" s="28">
        <v>153</v>
      </c>
      <c r="E934" s="18">
        <v>0</v>
      </c>
      <c r="F934" t="str">
        <f t="shared" si="43"/>
        <v/>
      </c>
      <c r="G934" t="str">
        <f>IF(F934="기사임",IFERROR(IF((VLOOKUP(CONCATENATE("http://skinnonews.com",A934),'기사 리스트'!C:E,3,FALSE))&gt;='7p(1)'!$F$17,"O",""),""),"")</f>
        <v/>
      </c>
      <c r="H934" t="str">
        <f>IFERROR(IF(VLOOKUP(CONCATENATE("http://skinnonews.com"&amp;A934),'기사 리스트'!C:D,2,FALSE)="yes","yes",""),"")</f>
        <v/>
      </c>
      <c r="I934" t="str">
        <f>IFERROR(IF(G934="O",B934/(EOMONTH('7p(1)'!$F$17,0)-(VLOOKUP(CONCATENATE("http://skinnonews.com",A934),'기사 리스트'!C:E,3,FALSE))+1),""),"")</f>
        <v/>
      </c>
      <c r="J934" t="str">
        <f>IFERROR(IF(G934="O",E934/(EOMONTH('7p(1)'!$F$17,0)-(VLOOKUP(CONCATENATE("http://skinnonews.com",A934),'기사 리스트'!C:E,3,FALSE))+1),""),"")</f>
        <v/>
      </c>
      <c r="K934" t="str">
        <f t="shared" si="44"/>
        <v/>
      </c>
      <c r="L934" t="str">
        <f t="shared" si="45"/>
        <v/>
      </c>
      <c r="N934" s="83" t="str">
        <f>IFERROR(VLOOKUP("http://skinnonews.com"&amp;A934,'기사 리스트'!C:E,3,FALSE),"")</f>
        <v/>
      </c>
      <c r="S934" t="str">
        <f>IFERROR(IF(G934="O",(INDEX('기사 리스트'!B:B,MATCH("http://skinnonews.com"&amp;A934,'기사 리스트'!C:C,0))),""),"")</f>
        <v/>
      </c>
    </row>
    <row r="935" spans="1:19">
      <c r="A935" s="18" t="s">
        <v>1982</v>
      </c>
      <c r="B935" s="18">
        <v>1</v>
      </c>
      <c r="C935" s="18">
        <v>1</v>
      </c>
      <c r="D935" s="28">
        <v>0</v>
      </c>
      <c r="E935" s="18">
        <v>0</v>
      </c>
      <c r="F935" t="str">
        <f t="shared" si="43"/>
        <v/>
      </c>
      <c r="G935" t="str">
        <f>IF(F935="기사임",IFERROR(IF((VLOOKUP(CONCATENATE("http://skinnonews.com",A935),'기사 리스트'!C:E,3,FALSE))&gt;='7p(1)'!$F$17,"O",""),""),"")</f>
        <v/>
      </c>
      <c r="H935" t="str">
        <f>IFERROR(IF(VLOOKUP(CONCATENATE("http://skinnonews.com"&amp;A935),'기사 리스트'!C:D,2,FALSE)="yes","yes",""),"")</f>
        <v/>
      </c>
      <c r="I935" t="str">
        <f>IFERROR(IF(G935="O",B935/(EOMONTH('7p(1)'!$F$17,0)-(VLOOKUP(CONCATENATE("http://skinnonews.com",A935),'기사 리스트'!C:E,3,FALSE))+1),""),"")</f>
        <v/>
      </c>
      <c r="J935" t="str">
        <f>IFERROR(IF(G935="O",E935/(EOMONTH('7p(1)'!$F$17,0)-(VLOOKUP(CONCATENATE("http://skinnonews.com",A935),'기사 리스트'!C:E,3,FALSE))+1),""),"")</f>
        <v/>
      </c>
      <c r="K935" t="str">
        <f t="shared" si="44"/>
        <v/>
      </c>
      <c r="L935" t="str">
        <f t="shared" si="45"/>
        <v/>
      </c>
      <c r="N935" s="83" t="str">
        <f>IFERROR(VLOOKUP("http://skinnonews.com"&amp;A935,'기사 리스트'!C:E,3,FALSE),"")</f>
        <v/>
      </c>
      <c r="S935" t="str">
        <f>IFERROR(IF(G935="O",(INDEX('기사 리스트'!B:B,MATCH("http://skinnonews.com"&amp;A935,'기사 리스트'!C:C,0))),""),"")</f>
        <v/>
      </c>
    </row>
    <row r="936" spans="1:19">
      <c r="A936" s="18" t="s">
        <v>1983</v>
      </c>
      <c r="B936" s="18">
        <v>1</v>
      </c>
      <c r="C936" s="18">
        <v>1</v>
      </c>
      <c r="D936" s="28">
        <v>10</v>
      </c>
      <c r="E936" s="18">
        <v>0</v>
      </c>
      <c r="F936" t="str">
        <f t="shared" si="43"/>
        <v/>
      </c>
      <c r="G936" t="str">
        <f>IF(F936="기사임",IFERROR(IF((VLOOKUP(CONCATENATE("http://skinnonews.com",A936),'기사 리스트'!C:E,3,FALSE))&gt;='7p(1)'!$F$17,"O",""),""),"")</f>
        <v/>
      </c>
      <c r="H936" t="str">
        <f>IFERROR(IF(VLOOKUP(CONCATENATE("http://skinnonews.com"&amp;A936),'기사 리스트'!C:D,2,FALSE)="yes","yes",""),"")</f>
        <v/>
      </c>
      <c r="I936" t="str">
        <f>IFERROR(IF(G936="O",B936/(EOMONTH('7p(1)'!$F$17,0)-(VLOOKUP(CONCATENATE("http://skinnonews.com",A936),'기사 리스트'!C:E,3,FALSE))+1),""),"")</f>
        <v/>
      </c>
      <c r="J936" t="str">
        <f>IFERROR(IF(G936="O",E936/(EOMONTH('7p(1)'!$F$17,0)-(VLOOKUP(CONCATENATE("http://skinnonews.com",A936),'기사 리스트'!C:E,3,FALSE))+1),""),"")</f>
        <v/>
      </c>
      <c r="K936" t="str">
        <f t="shared" si="44"/>
        <v/>
      </c>
      <c r="L936" t="str">
        <f t="shared" si="45"/>
        <v/>
      </c>
      <c r="N936" s="83" t="str">
        <f>IFERROR(VLOOKUP("http://skinnonews.com"&amp;A936,'기사 리스트'!C:E,3,FALSE),"")</f>
        <v/>
      </c>
      <c r="S936" t="str">
        <f>IFERROR(IF(G936="O",(INDEX('기사 리스트'!B:B,MATCH("http://skinnonews.com"&amp;A936,'기사 리스트'!C:C,0))),""),"")</f>
        <v/>
      </c>
    </row>
    <row r="937" spans="1:19">
      <c r="A937" s="18" t="s">
        <v>1984</v>
      </c>
      <c r="B937" s="18">
        <v>1</v>
      </c>
      <c r="C937" s="18">
        <v>1</v>
      </c>
      <c r="D937" s="28">
        <v>0</v>
      </c>
      <c r="E937" s="18">
        <v>0</v>
      </c>
      <c r="F937" t="str">
        <f t="shared" si="43"/>
        <v/>
      </c>
      <c r="G937" t="str">
        <f>IF(F937="기사임",IFERROR(IF((VLOOKUP(CONCATENATE("http://skinnonews.com",A937),'기사 리스트'!C:E,3,FALSE))&gt;='7p(1)'!$F$17,"O",""),""),"")</f>
        <v/>
      </c>
      <c r="H937" t="str">
        <f>IFERROR(IF(VLOOKUP(CONCATENATE("http://skinnonews.com"&amp;A937),'기사 리스트'!C:D,2,FALSE)="yes","yes",""),"")</f>
        <v/>
      </c>
      <c r="I937" t="str">
        <f>IFERROR(IF(G937="O",B937/(EOMONTH('7p(1)'!$F$17,0)-(VLOOKUP(CONCATENATE("http://skinnonews.com",A937),'기사 리스트'!C:E,3,FALSE))+1),""),"")</f>
        <v/>
      </c>
      <c r="J937" t="str">
        <f>IFERROR(IF(G937="O",E937/(EOMONTH('7p(1)'!$F$17,0)-(VLOOKUP(CONCATENATE("http://skinnonews.com",A937),'기사 리스트'!C:E,3,FALSE))+1),""),"")</f>
        <v/>
      </c>
      <c r="K937" t="str">
        <f t="shared" si="44"/>
        <v/>
      </c>
      <c r="L937" t="str">
        <f t="shared" si="45"/>
        <v/>
      </c>
      <c r="N937" s="83" t="str">
        <f>IFERROR(VLOOKUP("http://skinnonews.com"&amp;A937,'기사 리스트'!C:E,3,FALSE),"")</f>
        <v/>
      </c>
      <c r="S937" t="str">
        <f>IFERROR(IF(G937="O",(INDEX('기사 리스트'!B:B,MATCH("http://skinnonews.com"&amp;A937,'기사 리스트'!C:C,0))),""),"")</f>
        <v/>
      </c>
    </row>
    <row r="938" spans="1:19">
      <c r="A938" s="18" t="s">
        <v>1985</v>
      </c>
      <c r="B938" s="18">
        <v>1</v>
      </c>
      <c r="C938" s="18">
        <v>1</v>
      </c>
      <c r="D938" s="28">
        <v>11</v>
      </c>
      <c r="E938" s="18">
        <v>0</v>
      </c>
      <c r="F938" t="str">
        <f t="shared" si="43"/>
        <v/>
      </c>
      <c r="G938" t="str">
        <f>IF(F938="기사임",IFERROR(IF((VLOOKUP(CONCATENATE("http://skinnonews.com",A938),'기사 리스트'!C:E,3,FALSE))&gt;='7p(1)'!$F$17,"O",""),""),"")</f>
        <v/>
      </c>
      <c r="H938" t="str">
        <f>IFERROR(IF(VLOOKUP(CONCATENATE("http://skinnonews.com"&amp;A938),'기사 리스트'!C:D,2,FALSE)="yes","yes",""),"")</f>
        <v/>
      </c>
      <c r="I938" t="str">
        <f>IFERROR(IF(G938="O",B938/(EOMONTH('7p(1)'!$F$17,0)-(VLOOKUP(CONCATENATE("http://skinnonews.com",A938),'기사 리스트'!C:E,3,FALSE))+1),""),"")</f>
        <v/>
      </c>
      <c r="J938" t="str">
        <f>IFERROR(IF(G938="O",E938/(EOMONTH('7p(1)'!$F$17,0)-(VLOOKUP(CONCATENATE("http://skinnonews.com",A938),'기사 리스트'!C:E,3,FALSE))+1),""),"")</f>
        <v/>
      </c>
      <c r="K938" t="str">
        <f t="shared" si="44"/>
        <v/>
      </c>
      <c r="L938" t="str">
        <f t="shared" si="45"/>
        <v/>
      </c>
      <c r="N938" s="83" t="str">
        <f>IFERROR(VLOOKUP("http://skinnonews.com"&amp;A938,'기사 리스트'!C:E,3,FALSE),"")</f>
        <v/>
      </c>
      <c r="S938" t="str">
        <f>IFERROR(IF(G938="O",(INDEX('기사 리스트'!B:B,MATCH("http://skinnonews.com"&amp;A938,'기사 리스트'!C:C,0))),""),"")</f>
        <v/>
      </c>
    </row>
    <row r="939" spans="1:19">
      <c r="A939" s="18" t="s">
        <v>1986</v>
      </c>
      <c r="B939" s="18">
        <v>1</v>
      </c>
      <c r="C939" s="18">
        <v>1</v>
      </c>
      <c r="D939" s="28">
        <v>10</v>
      </c>
      <c r="E939" s="18">
        <v>0</v>
      </c>
      <c r="F939" t="str">
        <f t="shared" si="43"/>
        <v/>
      </c>
      <c r="G939" t="str">
        <f>IF(F939="기사임",IFERROR(IF((VLOOKUP(CONCATENATE("http://skinnonews.com",A939),'기사 리스트'!C:E,3,FALSE))&gt;='7p(1)'!$F$17,"O",""),""),"")</f>
        <v/>
      </c>
      <c r="H939" t="str">
        <f>IFERROR(IF(VLOOKUP(CONCATENATE("http://skinnonews.com"&amp;A939),'기사 리스트'!C:D,2,FALSE)="yes","yes",""),"")</f>
        <v/>
      </c>
      <c r="I939" t="str">
        <f>IFERROR(IF(G939="O",B939/(EOMONTH('7p(1)'!$F$17,0)-(VLOOKUP(CONCATENATE("http://skinnonews.com",A939),'기사 리스트'!C:E,3,FALSE))+1),""),"")</f>
        <v/>
      </c>
      <c r="J939" t="str">
        <f>IFERROR(IF(G939="O",E939/(EOMONTH('7p(1)'!$F$17,0)-(VLOOKUP(CONCATENATE("http://skinnonews.com",A939),'기사 리스트'!C:E,3,FALSE))+1),""),"")</f>
        <v/>
      </c>
      <c r="K939" t="str">
        <f t="shared" si="44"/>
        <v/>
      </c>
      <c r="L939" t="str">
        <f t="shared" si="45"/>
        <v/>
      </c>
      <c r="N939" s="83" t="str">
        <f>IFERROR(VLOOKUP("http://skinnonews.com"&amp;A939,'기사 리스트'!C:E,3,FALSE),"")</f>
        <v/>
      </c>
      <c r="S939" t="str">
        <f>IFERROR(IF(G939="O",(INDEX('기사 리스트'!B:B,MATCH("http://skinnonews.com"&amp;A939,'기사 리스트'!C:C,0))),""),"")</f>
        <v/>
      </c>
    </row>
    <row r="940" spans="1:19">
      <c r="A940" s="18" t="s">
        <v>1987</v>
      </c>
      <c r="B940" s="18">
        <v>1</v>
      </c>
      <c r="C940" s="18">
        <v>1</v>
      </c>
      <c r="D940" s="28">
        <v>146</v>
      </c>
      <c r="E940" s="18">
        <v>0</v>
      </c>
      <c r="F940" t="str">
        <f t="shared" si="43"/>
        <v/>
      </c>
      <c r="G940" t="str">
        <f>IF(F940="기사임",IFERROR(IF((VLOOKUP(CONCATENATE("http://skinnonews.com",A940),'기사 리스트'!C:E,3,FALSE))&gt;='7p(1)'!$F$17,"O",""),""),"")</f>
        <v/>
      </c>
      <c r="H940" t="str">
        <f>IFERROR(IF(VLOOKUP(CONCATENATE("http://skinnonews.com"&amp;A940),'기사 리스트'!C:D,2,FALSE)="yes","yes",""),"")</f>
        <v/>
      </c>
      <c r="I940" t="str">
        <f>IFERROR(IF(G940="O",B940/(EOMONTH('7p(1)'!$F$17,0)-(VLOOKUP(CONCATENATE("http://skinnonews.com",A940),'기사 리스트'!C:E,3,FALSE))+1),""),"")</f>
        <v/>
      </c>
      <c r="J940" t="str">
        <f>IFERROR(IF(G940="O",E940/(EOMONTH('7p(1)'!$F$17,0)-(VLOOKUP(CONCATENATE("http://skinnonews.com",A940),'기사 리스트'!C:E,3,FALSE))+1),""),"")</f>
        <v/>
      </c>
      <c r="K940" t="str">
        <f t="shared" si="44"/>
        <v/>
      </c>
      <c r="L940" t="str">
        <f t="shared" si="45"/>
        <v/>
      </c>
      <c r="N940" s="83" t="str">
        <f>IFERROR(VLOOKUP("http://skinnonews.com"&amp;A940,'기사 리스트'!C:E,3,FALSE),"")</f>
        <v/>
      </c>
      <c r="S940" t="str">
        <f>IFERROR(IF(G940="O",(INDEX('기사 리스트'!B:B,MATCH("http://skinnonews.com"&amp;A940,'기사 리스트'!C:C,0))),""),"")</f>
        <v/>
      </c>
    </row>
    <row r="941" spans="1:19">
      <c r="A941" s="18" t="s">
        <v>1988</v>
      </c>
      <c r="B941" s="18">
        <v>1</v>
      </c>
      <c r="C941" s="18">
        <v>1</v>
      </c>
      <c r="D941" s="28">
        <v>41</v>
      </c>
      <c r="E941" s="18">
        <v>0</v>
      </c>
      <c r="F941" t="str">
        <f t="shared" si="43"/>
        <v/>
      </c>
      <c r="G941" t="str">
        <f>IF(F941="기사임",IFERROR(IF((VLOOKUP(CONCATENATE("http://skinnonews.com",A941),'기사 리스트'!C:E,3,FALSE))&gt;='7p(1)'!$F$17,"O",""),""),"")</f>
        <v/>
      </c>
      <c r="H941" t="str">
        <f>IFERROR(IF(VLOOKUP(CONCATENATE("http://skinnonews.com"&amp;A941),'기사 리스트'!C:D,2,FALSE)="yes","yes",""),"")</f>
        <v/>
      </c>
      <c r="I941" t="str">
        <f>IFERROR(IF(G941="O",B941/(EOMONTH('7p(1)'!$F$17,0)-(VLOOKUP(CONCATENATE("http://skinnonews.com",A941),'기사 리스트'!C:E,3,FALSE))+1),""),"")</f>
        <v/>
      </c>
      <c r="J941" t="str">
        <f>IFERROR(IF(G941="O",E941/(EOMONTH('7p(1)'!$F$17,0)-(VLOOKUP(CONCATENATE("http://skinnonews.com",A941),'기사 리스트'!C:E,3,FALSE))+1),""),"")</f>
        <v/>
      </c>
      <c r="K941" t="str">
        <f t="shared" si="44"/>
        <v/>
      </c>
      <c r="L941" t="str">
        <f t="shared" si="45"/>
        <v/>
      </c>
      <c r="N941" s="83" t="str">
        <f>IFERROR(VLOOKUP("http://skinnonews.com"&amp;A941,'기사 리스트'!C:E,3,FALSE),"")</f>
        <v/>
      </c>
      <c r="S941" t="str">
        <f>IFERROR(IF(G941="O",(INDEX('기사 리스트'!B:B,MATCH("http://skinnonews.com"&amp;A941,'기사 리스트'!C:C,0))),""),"")</f>
        <v/>
      </c>
    </row>
    <row r="942" spans="1:19">
      <c r="A942" s="18" t="s">
        <v>1989</v>
      </c>
      <c r="B942" s="18">
        <v>1</v>
      </c>
      <c r="C942" s="18">
        <v>1</v>
      </c>
      <c r="D942" s="28">
        <v>12</v>
      </c>
      <c r="E942" s="18">
        <v>0</v>
      </c>
      <c r="F942" t="str">
        <f t="shared" si="43"/>
        <v/>
      </c>
      <c r="G942" t="str">
        <f>IF(F942="기사임",IFERROR(IF((VLOOKUP(CONCATENATE("http://skinnonews.com",A942),'기사 리스트'!C:E,3,FALSE))&gt;='7p(1)'!$F$17,"O",""),""),"")</f>
        <v/>
      </c>
      <c r="H942" t="str">
        <f>IFERROR(IF(VLOOKUP(CONCATENATE("http://skinnonews.com"&amp;A942),'기사 리스트'!C:D,2,FALSE)="yes","yes",""),"")</f>
        <v/>
      </c>
      <c r="I942" t="str">
        <f>IFERROR(IF(G942="O",B942/(EOMONTH('7p(1)'!$F$17,0)-(VLOOKUP(CONCATENATE("http://skinnonews.com",A942),'기사 리스트'!C:E,3,FALSE))+1),""),"")</f>
        <v/>
      </c>
      <c r="J942" t="str">
        <f>IFERROR(IF(G942="O",E942/(EOMONTH('7p(1)'!$F$17,0)-(VLOOKUP(CONCATENATE("http://skinnonews.com",A942),'기사 리스트'!C:E,3,FALSE))+1),""),"")</f>
        <v/>
      </c>
      <c r="K942" t="str">
        <f t="shared" si="44"/>
        <v/>
      </c>
      <c r="L942" t="str">
        <f t="shared" si="45"/>
        <v/>
      </c>
      <c r="N942" s="83" t="str">
        <f>IFERROR(VLOOKUP("http://skinnonews.com"&amp;A942,'기사 리스트'!C:E,3,FALSE),"")</f>
        <v/>
      </c>
      <c r="S942" t="str">
        <f>IFERROR(IF(G942="O",(INDEX('기사 리스트'!B:B,MATCH("http://skinnonews.com"&amp;A942,'기사 리스트'!C:C,0))),""),"")</f>
        <v/>
      </c>
    </row>
    <row r="943" spans="1:19">
      <c r="A943" s="18" t="s">
        <v>1990</v>
      </c>
      <c r="B943" s="18">
        <v>1</v>
      </c>
      <c r="C943" s="18">
        <v>1</v>
      </c>
      <c r="D943" s="28">
        <v>12</v>
      </c>
      <c r="E943" s="18">
        <v>0</v>
      </c>
      <c r="F943" t="str">
        <f t="shared" si="43"/>
        <v/>
      </c>
      <c r="G943" t="str">
        <f>IF(F943="기사임",IFERROR(IF((VLOOKUP(CONCATENATE("http://skinnonews.com",A943),'기사 리스트'!C:E,3,FALSE))&gt;='7p(1)'!$F$17,"O",""),""),"")</f>
        <v/>
      </c>
      <c r="H943" t="str">
        <f>IFERROR(IF(VLOOKUP(CONCATENATE("http://skinnonews.com"&amp;A943),'기사 리스트'!C:D,2,FALSE)="yes","yes",""),"")</f>
        <v/>
      </c>
      <c r="I943" t="str">
        <f>IFERROR(IF(G943="O",B943/(EOMONTH('7p(1)'!$F$17,0)-(VLOOKUP(CONCATENATE("http://skinnonews.com",A943),'기사 리스트'!C:E,3,FALSE))+1),""),"")</f>
        <v/>
      </c>
      <c r="J943" t="str">
        <f>IFERROR(IF(G943="O",E943/(EOMONTH('7p(1)'!$F$17,0)-(VLOOKUP(CONCATENATE("http://skinnonews.com",A943),'기사 리스트'!C:E,3,FALSE))+1),""),"")</f>
        <v/>
      </c>
      <c r="K943" t="str">
        <f t="shared" si="44"/>
        <v/>
      </c>
      <c r="L943" t="str">
        <f t="shared" si="45"/>
        <v/>
      </c>
      <c r="N943" s="83" t="str">
        <f>IFERROR(VLOOKUP("http://skinnonews.com"&amp;A943,'기사 리스트'!C:E,3,FALSE),"")</f>
        <v/>
      </c>
      <c r="S943" t="str">
        <f>IFERROR(IF(G943="O",(INDEX('기사 리스트'!B:B,MATCH("http://skinnonews.com"&amp;A943,'기사 리스트'!C:C,0))),""),"")</f>
        <v/>
      </c>
    </row>
    <row r="944" spans="1:19">
      <c r="A944" s="18" t="s">
        <v>1991</v>
      </c>
      <c r="B944" s="18">
        <v>1</v>
      </c>
      <c r="C944" s="18">
        <v>1</v>
      </c>
      <c r="D944" s="28">
        <v>8</v>
      </c>
      <c r="E944" s="18">
        <v>0</v>
      </c>
      <c r="F944" t="str">
        <f t="shared" si="43"/>
        <v/>
      </c>
      <c r="G944" t="str">
        <f>IF(F944="기사임",IFERROR(IF((VLOOKUP(CONCATENATE("http://skinnonews.com",A944),'기사 리스트'!C:E,3,FALSE))&gt;='7p(1)'!$F$17,"O",""),""),"")</f>
        <v/>
      </c>
      <c r="H944" t="str">
        <f>IFERROR(IF(VLOOKUP(CONCATENATE("http://skinnonews.com"&amp;A944),'기사 리스트'!C:D,2,FALSE)="yes","yes",""),"")</f>
        <v/>
      </c>
      <c r="I944" t="str">
        <f>IFERROR(IF(G944="O",B944/(EOMONTH('7p(1)'!$F$17,0)-(VLOOKUP(CONCATENATE("http://skinnonews.com",A944),'기사 리스트'!C:E,3,FALSE))+1),""),"")</f>
        <v/>
      </c>
      <c r="J944" t="str">
        <f>IFERROR(IF(G944="O",E944/(EOMONTH('7p(1)'!$F$17,0)-(VLOOKUP(CONCATENATE("http://skinnonews.com",A944),'기사 리스트'!C:E,3,FALSE))+1),""),"")</f>
        <v/>
      </c>
      <c r="K944" t="str">
        <f t="shared" si="44"/>
        <v/>
      </c>
      <c r="L944" t="str">
        <f t="shared" si="45"/>
        <v/>
      </c>
      <c r="N944" s="83" t="str">
        <f>IFERROR(VLOOKUP("http://skinnonews.com"&amp;A944,'기사 리스트'!C:E,3,FALSE),"")</f>
        <v/>
      </c>
      <c r="S944" t="str">
        <f>IFERROR(IF(G944="O",(INDEX('기사 리스트'!B:B,MATCH("http://skinnonews.com"&amp;A944,'기사 리스트'!C:C,0))),""),"")</f>
        <v/>
      </c>
    </row>
    <row r="945" spans="1:19">
      <c r="A945" s="18" t="s">
        <v>1992</v>
      </c>
      <c r="B945" s="18">
        <v>1</v>
      </c>
      <c r="C945" s="18">
        <v>1</v>
      </c>
      <c r="D945" s="28">
        <v>12</v>
      </c>
      <c r="E945" s="18">
        <v>0</v>
      </c>
      <c r="F945" t="str">
        <f t="shared" si="43"/>
        <v/>
      </c>
      <c r="G945" t="str">
        <f>IF(F945="기사임",IFERROR(IF((VLOOKUP(CONCATENATE("http://skinnonews.com",A945),'기사 리스트'!C:E,3,FALSE))&gt;='7p(1)'!$F$17,"O",""),""),"")</f>
        <v/>
      </c>
      <c r="H945" t="str">
        <f>IFERROR(IF(VLOOKUP(CONCATENATE("http://skinnonews.com"&amp;A945),'기사 리스트'!C:D,2,FALSE)="yes","yes",""),"")</f>
        <v/>
      </c>
      <c r="I945" t="str">
        <f>IFERROR(IF(G945="O",B945/(EOMONTH('7p(1)'!$F$17,0)-(VLOOKUP(CONCATENATE("http://skinnonews.com",A945),'기사 리스트'!C:E,3,FALSE))+1),""),"")</f>
        <v/>
      </c>
      <c r="J945" t="str">
        <f>IFERROR(IF(G945="O",E945/(EOMONTH('7p(1)'!$F$17,0)-(VLOOKUP(CONCATENATE("http://skinnonews.com",A945),'기사 리스트'!C:E,3,FALSE))+1),""),"")</f>
        <v/>
      </c>
      <c r="K945" t="str">
        <f t="shared" si="44"/>
        <v/>
      </c>
      <c r="L945" t="str">
        <f t="shared" si="45"/>
        <v/>
      </c>
      <c r="N945" s="83" t="str">
        <f>IFERROR(VLOOKUP("http://skinnonews.com"&amp;A945,'기사 리스트'!C:E,3,FALSE),"")</f>
        <v/>
      </c>
      <c r="S945" t="str">
        <f>IFERROR(IF(G945="O",(INDEX('기사 리스트'!B:B,MATCH("http://skinnonews.com"&amp;A945,'기사 리스트'!C:C,0))),""),"")</f>
        <v/>
      </c>
    </row>
    <row r="946" spans="1:19">
      <c r="A946" s="18" t="s">
        <v>1993</v>
      </c>
      <c r="B946" s="18">
        <v>1</v>
      </c>
      <c r="C946" s="18">
        <v>1</v>
      </c>
      <c r="D946" s="28">
        <v>0</v>
      </c>
      <c r="E946" s="18">
        <v>0</v>
      </c>
      <c r="F946" t="str">
        <f t="shared" si="43"/>
        <v/>
      </c>
      <c r="G946" t="str">
        <f>IF(F946="기사임",IFERROR(IF((VLOOKUP(CONCATENATE("http://skinnonews.com",A946),'기사 리스트'!C:E,3,FALSE))&gt;='7p(1)'!$F$17,"O",""),""),"")</f>
        <v/>
      </c>
      <c r="H946" t="str">
        <f>IFERROR(IF(VLOOKUP(CONCATENATE("http://skinnonews.com"&amp;A946),'기사 리스트'!C:D,2,FALSE)="yes","yes",""),"")</f>
        <v/>
      </c>
      <c r="I946" t="str">
        <f>IFERROR(IF(G946="O",B946/(EOMONTH('7p(1)'!$F$17,0)-(VLOOKUP(CONCATENATE("http://skinnonews.com",A946),'기사 리스트'!C:E,3,FALSE))+1),""),"")</f>
        <v/>
      </c>
      <c r="J946" t="str">
        <f>IFERROR(IF(G946="O",E946/(EOMONTH('7p(1)'!$F$17,0)-(VLOOKUP(CONCATENATE("http://skinnonews.com",A946),'기사 리스트'!C:E,3,FALSE))+1),""),"")</f>
        <v/>
      </c>
      <c r="K946" t="str">
        <f t="shared" si="44"/>
        <v/>
      </c>
      <c r="L946" t="str">
        <f t="shared" si="45"/>
        <v/>
      </c>
      <c r="N946" s="83" t="str">
        <f>IFERROR(VLOOKUP("http://skinnonews.com"&amp;A946,'기사 리스트'!C:E,3,FALSE),"")</f>
        <v/>
      </c>
      <c r="S946" t="str">
        <f>IFERROR(IF(G946="O",(INDEX('기사 리스트'!B:B,MATCH("http://skinnonews.com"&amp;A946,'기사 리스트'!C:C,0))),""),"")</f>
        <v/>
      </c>
    </row>
    <row r="947" spans="1:19">
      <c r="A947" s="18" t="s">
        <v>1994</v>
      </c>
      <c r="B947" s="18">
        <v>1</v>
      </c>
      <c r="C947" s="18">
        <v>1</v>
      </c>
      <c r="D947" s="28">
        <v>634</v>
      </c>
      <c r="E947" s="18">
        <v>0</v>
      </c>
      <c r="F947" t="str">
        <f t="shared" si="43"/>
        <v/>
      </c>
      <c r="G947" t="str">
        <f>IF(F947="기사임",IFERROR(IF((VLOOKUP(CONCATENATE("http://skinnonews.com",A947),'기사 리스트'!C:E,3,FALSE))&gt;='7p(1)'!$F$17,"O",""),""),"")</f>
        <v/>
      </c>
      <c r="H947" t="str">
        <f>IFERROR(IF(VLOOKUP(CONCATENATE("http://skinnonews.com"&amp;A947),'기사 리스트'!C:D,2,FALSE)="yes","yes",""),"")</f>
        <v/>
      </c>
      <c r="I947" t="str">
        <f>IFERROR(IF(G947="O",B947/(EOMONTH('7p(1)'!$F$17,0)-(VLOOKUP(CONCATENATE("http://skinnonews.com",A947),'기사 리스트'!C:E,3,FALSE))+1),""),"")</f>
        <v/>
      </c>
      <c r="J947" t="str">
        <f>IFERROR(IF(G947="O",E947/(EOMONTH('7p(1)'!$F$17,0)-(VLOOKUP(CONCATENATE("http://skinnonews.com",A947),'기사 리스트'!C:E,3,FALSE))+1),""),"")</f>
        <v/>
      </c>
      <c r="K947" t="str">
        <f t="shared" si="44"/>
        <v/>
      </c>
      <c r="L947" t="str">
        <f t="shared" si="45"/>
        <v/>
      </c>
      <c r="N947" s="83" t="str">
        <f>IFERROR(VLOOKUP("http://skinnonews.com"&amp;A947,'기사 리스트'!C:E,3,FALSE),"")</f>
        <v/>
      </c>
      <c r="S947" t="str">
        <f>IFERROR(IF(G947="O",(INDEX('기사 리스트'!B:B,MATCH("http://skinnonews.com"&amp;A947,'기사 리스트'!C:C,0))),""),"")</f>
        <v/>
      </c>
    </row>
    <row r="948" spans="1:19">
      <c r="A948" s="18" t="s">
        <v>1995</v>
      </c>
      <c r="B948" s="18">
        <v>1</v>
      </c>
      <c r="C948" s="18">
        <v>1</v>
      </c>
      <c r="D948" s="28">
        <v>127</v>
      </c>
      <c r="E948" s="18">
        <v>1</v>
      </c>
      <c r="F948" t="str">
        <f t="shared" si="43"/>
        <v/>
      </c>
      <c r="G948" t="str">
        <f>IF(F948="기사임",IFERROR(IF((VLOOKUP(CONCATENATE("http://skinnonews.com",A948),'기사 리스트'!C:E,3,FALSE))&gt;='7p(1)'!$F$17,"O",""),""),"")</f>
        <v/>
      </c>
      <c r="H948" t="str">
        <f>IFERROR(IF(VLOOKUP(CONCATENATE("http://skinnonews.com"&amp;A948),'기사 리스트'!C:D,2,FALSE)="yes","yes",""),"")</f>
        <v/>
      </c>
      <c r="I948" t="str">
        <f>IFERROR(IF(G948="O",B948/(EOMONTH('7p(1)'!$F$17,0)-(VLOOKUP(CONCATENATE("http://skinnonews.com",A948),'기사 리스트'!C:E,3,FALSE))+1),""),"")</f>
        <v/>
      </c>
      <c r="J948" t="str">
        <f>IFERROR(IF(G948="O",E948/(EOMONTH('7p(1)'!$F$17,0)-(VLOOKUP(CONCATENATE("http://skinnonews.com",A948),'기사 리스트'!C:E,3,FALSE))+1),""),"")</f>
        <v/>
      </c>
      <c r="K948" t="str">
        <f t="shared" si="44"/>
        <v/>
      </c>
      <c r="L948" t="str">
        <f t="shared" si="45"/>
        <v/>
      </c>
      <c r="N948" s="83" t="str">
        <f>IFERROR(VLOOKUP("http://skinnonews.com"&amp;A948,'기사 리스트'!C:E,3,FALSE),"")</f>
        <v/>
      </c>
      <c r="S948" t="str">
        <f>IFERROR(IF(G948="O",(INDEX('기사 리스트'!B:B,MATCH("http://skinnonews.com"&amp;A948,'기사 리스트'!C:C,0))),""),"")</f>
        <v/>
      </c>
    </row>
    <row r="949" spans="1:19">
      <c r="A949" s="18" t="s">
        <v>1996</v>
      </c>
      <c r="B949" s="18">
        <v>1</v>
      </c>
      <c r="C949" s="18">
        <v>1</v>
      </c>
      <c r="D949" s="28">
        <v>6</v>
      </c>
      <c r="E949" s="18">
        <v>0</v>
      </c>
      <c r="F949" t="str">
        <f t="shared" si="43"/>
        <v/>
      </c>
      <c r="G949" t="str">
        <f>IF(F949="기사임",IFERROR(IF((VLOOKUP(CONCATENATE("http://skinnonews.com",A949),'기사 리스트'!C:E,3,FALSE))&gt;='7p(1)'!$F$17,"O",""),""),"")</f>
        <v/>
      </c>
      <c r="H949" t="str">
        <f>IFERROR(IF(VLOOKUP(CONCATENATE("http://skinnonews.com"&amp;A949),'기사 리스트'!C:D,2,FALSE)="yes","yes",""),"")</f>
        <v/>
      </c>
      <c r="I949" t="str">
        <f>IFERROR(IF(G949="O",B949/(EOMONTH('7p(1)'!$F$17,0)-(VLOOKUP(CONCATENATE("http://skinnonews.com",A949),'기사 리스트'!C:E,3,FALSE))+1),""),"")</f>
        <v/>
      </c>
      <c r="J949" t="str">
        <f>IFERROR(IF(G949="O",E949/(EOMONTH('7p(1)'!$F$17,0)-(VLOOKUP(CONCATENATE("http://skinnonews.com",A949),'기사 리스트'!C:E,3,FALSE))+1),""),"")</f>
        <v/>
      </c>
      <c r="K949" t="str">
        <f t="shared" si="44"/>
        <v/>
      </c>
      <c r="L949" t="str">
        <f t="shared" si="45"/>
        <v/>
      </c>
      <c r="N949" s="83" t="str">
        <f>IFERROR(VLOOKUP("http://skinnonews.com"&amp;A949,'기사 리스트'!C:E,3,FALSE),"")</f>
        <v/>
      </c>
      <c r="S949" t="str">
        <f>IFERROR(IF(G949="O",(INDEX('기사 리스트'!B:B,MATCH("http://skinnonews.com"&amp;A949,'기사 리스트'!C:C,0))),""),"")</f>
        <v/>
      </c>
    </row>
    <row r="950" spans="1:19">
      <c r="A950" s="18" t="s">
        <v>1997</v>
      </c>
      <c r="B950" s="18">
        <v>1</v>
      </c>
      <c r="C950" s="18">
        <v>1</v>
      </c>
      <c r="D950" s="28">
        <v>84</v>
      </c>
      <c r="E950" s="18">
        <v>1</v>
      </c>
      <c r="F950" t="str">
        <f t="shared" si="43"/>
        <v/>
      </c>
      <c r="G950" t="str">
        <f>IF(F950="기사임",IFERROR(IF((VLOOKUP(CONCATENATE("http://skinnonews.com",A950),'기사 리스트'!C:E,3,FALSE))&gt;='7p(1)'!$F$17,"O",""),""),"")</f>
        <v/>
      </c>
      <c r="H950" t="str">
        <f>IFERROR(IF(VLOOKUP(CONCATENATE("http://skinnonews.com"&amp;A950),'기사 리스트'!C:D,2,FALSE)="yes","yes",""),"")</f>
        <v/>
      </c>
      <c r="I950" t="str">
        <f>IFERROR(IF(G950="O",B950/(EOMONTH('7p(1)'!$F$17,0)-(VLOOKUP(CONCATENATE("http://skinnonews.com",A950),'기사 리스트'!C:E,3,FALSE))+1),""),"")</f>
        <v/>
      </c>
      <c r="J950" t="str">
        <f>IFERROR(IF(G950="O",E950/(EOMONTH('7p(1)'!$F$17,0)-(VLOOKUP(CONCATENATE("http://skinnonews.com",A950),'기사 리스트'!C:E,3,FALSE))+1),""),"")</f>
        <v/>
      </c>
      <c r="K950" t="str">
        <f t="shared" si="44"/>
        <v/>
      </c>
      <c r="L950" t="str">
        <f t="shared" si="45"/>
        <v/>
      </c>
      <c r="N950" s="83" t="str">
        <f>IFERROR(VLOOKUP("http://skinnonews.com"&amp;A950,'기사 리스트'!C:E,3,FALSE),"")</f>
        <v/>
      </c>
      <c r="S950" t="str">
        <f>IFERROR(IF(G950="O",(INDEX('기사 리스트'!B:B,MATCH("http://skinnonews.com"&amp;A950,'기사 리스트'!C:C,0))),""),"")</f>
        <v/>
      </c>
    </row>
    <row r="951" spans="1:19">
      <c r="A951" s="18" t="s">
        <v>1998</v>
      </c>
      <c r="B951" s="18">
        <v>1</v>
      </c>
      <c r="C951" s="18">
        <v>1</v>
      </c>
      <c r="D951" s="28">
        <v>15</v>
      </c>
      <c r="E951" s="18">
        <v>0</v>
      </c>
      <c r="F951" t="str">
        <f t="shared" si="43"/>
        <v/>
      </c>
      <c r="G951" t="str">
        <f>IF(F951="기사임",IFERROR(IF((VLOOKUP(CONCATENATE("http://skinnonews.com",A951),'기사 리스트'!C:E,3,FALSE))&gt;='7p(1)'!$F$17,"O",""),""),"")</f>
        <v/>
      </c>
      <c r="H951" t="str">
        <f>IFERROR(IF(VLOOKUP(CONCATENATE("http://skinnonews.com"&amp;A951),'기사 리스트'!C:D,2,FALSE)="yes","yes",""),"")</f>
        <v/>
      </c>
      <c r="I951" t="str">
        <f>IFERROR(IF(G951="O",B951/(EOMONTH('7p(1)'!$F$17,0)-(VLOOKUP(CONCATENATE("http://skinnonews.com",A951),'기사 리스트'!C:E,3,FALSE))+1),""),"")</f>
        <v/>
      </c>
      <c r="J951" t="str">
        <f>IFERROR(IF(G951="O",E951/(EOMONTH('7p(1)'!$F$17,0)-(VLOOKUP(CONCATENATE("http://skinnonews.com",A951),'기사 리스트'!C:E,3,FALSE))+1),""),"")</f>
        <v/>
      </c>
      <c r="K951" t="str">
        <f t="shared" si="44"/>
        <v/>
      </c>
      <c r="L951" t="str">
        <f t="shared" si="45"/>
        <v/>
      </c>
      <c r="N951" s="83" t="str">
        <f>IFERROR(VLOOKUP("http://skinnonews.com"&amp;A951,'기사 리스트'!C:E,3,FALSE),"")</f>
        <v/>
      </c>
      <c r="S951" t="str">
        <f>IFERROR(IF(G951="O",(INDEX('기사 리스트'!B:B,MATCH("http://skinnonews.com"&amp;A951,'기사 리스트'!C:C,0))),""),"")</f>
        <v/>
      </c>
    </row>
    <row r="952" spans="1:19">
      <c r="A952" s="18" t="s">
        <v>1999</v>
      </c>
      <c r="B952" s="18">
        <v>1</v>
      </c>
      <c r="C952" s="18">
        <v>1</v>
      </c>
      <c r="D952" s="28">
        <v>8</v>
      </c>
      <c r="E952" s="18">
        <v>0</v>
      </c>
      <c r="F952" t="str">
        <f t="shared" si="43"/>
        <v/>
      </c>
      <c r="G952" t="str">
        <f>IF(F952="기사임",IFERROR(IF((VLOOKUP(CONCATENATE("http://skinnonews.com",A952),'기사 리스트'!C:E,3,FALSE))&gt;='7p(1)'!$F$17,"O",""),""),"")</f>
        <v/>
      </c>
      <c r="H952" t="str">
        <f>IFERROR(IF(VLOOKUP(CONCATENATE("http://skinnonews.com"&amp;A952),'기사 리스트'!C:D,2,FALSE)="yes","yes",""),"")</f>
        <v/>
      </c>
      <c r="I952" t="str">
        <f>IFERROR(IF(G952="O",B952/(EOMONTH('7p(1)'!$F$17,0)-(VLOOKUP(CONCATENATE("http://skinnonews.com",A952),'기사 리스트'!C:E,3,FALSE))+1),""),"")</f>
        <v/>
      </c>
      <c r="J952" t="str">
        <f>IFERROR(IF(G952="O",E952/(EOMONTH('7p(1)'!$F$17,0)-(VLOOKUP(CONCATENATE("http://skinnonews.com",A952),'기사 리스트'!C:E,3,FALSE))+1),""),"")</f>
        <v/>
      </c>
      <c r="K952" t="str">
        <f t="shared" si="44"/>
        <v/>
      </c>
      <c r="L952" t="str">
        <f t="shared" si="45"/>
        <v/>
      </c>
      <c r="N952" s="83" t="str">
        <f>IFERROR(VLOOKUP("http://skinnonews.com"&amp;A952,'기사 리스트'!C:E,3,FALSE),"")</f>
        <v/>
      </c>
      <c r="S952" t="str">
        <f>IFERROR(IF(G952="O",(INDEX('기사 리스트'!B:B,MATCH("http://skinnonews.com"&amp;A952,'기사 리스트'!C:C,0))),""),"")</f>
        <v/>
      </c>
    </row>
    <row r="953" spans="1:19">
      <c r="A953" s="18" t="s">
        <v>1457</v>
      </c>
      <c r="B953" s="18">
        <v>1</v>
      </c>
      <c r="C953" s="18">
        <v>1</v>
      </c>
      <c r="D953" s="28">
        <v>19</v>
      </c>
      <c r="E953" s="18">
        <v>1</v>
      </c>
      <c r="F953" t="str">
        <f t="shared" si="43"/>
        <v/>
      </c>
      <c r="G953" t="str">
        <f>IF(F953="기사임",IFERROR(IF((VLOOKUP(CONCATENATE("http://skinnonews.com",A953),'기사 리스트'!C:E,3,FALSE))&gt;='7p(1)'!$F$17,"O",""),""),"")</f>
        <v/>
      </c>
      <c r="H953" t="str">
        <f>IFERROR(IF(VLOOKUP(CONCATENATE("http://skinnonews.com"&amp;A953),'기사 리스트'!C:D,2,FALSE)="yes","yes",""),"")</f>
        <v/>
      </c>
      <c r="I953" t="str">
        <f>IFERROR(IF(G953="O",B953/(EOMONTH('7p(1)'!$F$17,0)-(VLOOKUP(CONCATENATE("http://skinnonews.com",A953),'기사 리스트'!C:E,3,FALSE))+1),""),"")</f>
        <v/>
      </c>
      <c r="J953" t="str">
        <f>IFERROR(IF(G953="O",E953/(EOMONTH('7p(1)'!$F$17,0)-(VLOOKUP(CONCATENATE("http://skinnonews.com",A953),'기사 리스트'!C:E,3,FALSE))+1),""),"")</f>
        <v/>
      </c>
      <c r="K953" t="str">
        <f t="shared" si="44"/>
        <v/>
      </c>
      <c r="L953" t="str">
        <f t="shared" si="45"/>
        <v/>
      </c>
      <c r="N953" s="83" t="str">
        <f>IFERROR(VLOOKUP("http://skinnonews.com"&amp;A953,'기사 리스트'!C:E,3,FALSE),"")</f>
        <v/>
      </c>
      <c r="S953" t="str">
        <f>IFERROR(IF(G953="O",(INDEX('기사 리스트'!B:B,MATCH("http://skinnonews.com"&amp;A953,'기사 리스트'!C:C,0))),""),"")</f>
        <v/>
      </c>
    </row>
    <row r="954" spans="1:19">
      <c r="A954" s="18" t="s">
        <v>2000</v>
      </c>
      <c r="B954" s="18">
        <v>1</v>
      </c>
      <c r="C954" s="18">
        <v>1</v>
      </c>
      <c r="D954" s="28">
        <v>8</v>
      </c>
      <c r="E954" s="18">
        <v>0</v>
      </c>
      <c r="F954" t="str">
        <f t="shared" si="43"/>
        <v/>
      </c>
      <c r="G954" t="str">
        <f>IF(F954="기사임",IFERROR(IF((VLOOKUP(CONCATENATE("http://skinnonews.com",A954),'기사 리스트'!C:E,3,FALSE))&gt;='7p(1)'!$F$17,"O",""),""),"")</f>
        <v/>
      </c>
      <c r="H954" t="str">
        <f>IFERROR(IF(VLOOKUP(CONCATENATE("http://skinnonews.com"&amp;A954),'기사 리스트'!C:D,2,FALSE)="yes","yes",""),"")</f>
        <v/>
      </c>
      <c r="I954" t="str">
        <f>IFERROR(IF(G954="O",B954/(EOMONTH('7p(1)'!$F$17,0)-(VLOOKUP(CONCATENATE("http://skinnonews.com",A954),'기사 리스트'!C:E,3,FALSE))+1),""),"")</f>
        <v/>
      </c>
      <c r="J954" t="str">
        <f>IFERROR(IF(G954="O",E954/(EOMONTH('7p(1)'!$F$17,0)-(VLOOKUP(CONCATENATE("http://skinnonews.com",A954),'기사 리스트'!C:E,3,FALSE))+1),""),"")</f>
        <v/>
      </c>
      <c r="K954" t="str">
        <f t="shared" si="44"/>
        <v/>
      </c>
      <c r="L954" t="str">
        <f t="shared" si="45"/>
        <v/>
      </c>
      <c r="N954" s="83" t="str">
        <f>IFERROR(VLOOKUP("http://skinnonews.com"&amp;A954,'기사 리스트'!C:E,3,FALSE),"")</f>
        <v/>
      </c>
      <c r="S954" t="str">
        <f>IFERROR(IF(G954="O",(INDEX('기사 리스트'!B:B,MATCH("http://skinnonews.com"&amp;A954,'기사 리스트'!C:C,0))),""),"")</f>
        <v/>
      </c>
    </row>
    <row r="955" spans="1:19">
      <c r="A955" s="18" t="s">
        <v>1467</v>
      </c>
      <c r="B955" s="18">
        <v>1</v>
      </c>
      <c r="C955" s="18">
        <v>1</v>
      </c>
      <c r="D955" s="28">
        <v>0</v>
      </c>
      <c r="E955" s="18">
        <v>1</v>
      </c>
      <c r="F955" t="str">
        <f t="shared" si="43"/>
        <v>기사임</v>
      </c>
      <c r="G955" t="str">
        <f>IF(F955="기사임",IFERROR(IF((VLOOKUP(CONCATENATE("http://skinnonews.com",A955),'기사 리스트'!C:E,3,FALSE))&gt;='7p(1)'!$F$17,"O",""),""),"")</f>
        <v/>
      </c>
      <c r="H955" t="str">
        <f>IFERROR(IF(VLOOKUP(CONCATENATE("http://skinnonews.com"&amp;A955),'기사 리스트'!C:D,2,FALSE)="yes","yes",""),"")</f>
        <v/>
      </c>
      <c r="I955" t="str">
        <f>IFERROR(IF(G955="O",B955/(EOMONTH('7p(1)'!$F$17,0)-(VLOOKUP(CONCATENATE("http://skinnonews.com",A955),'기사 리스트'!C:E,3,FALSE))+1),""),"")</f>
        <v/>
      </c>
      <c r="J955" t="str">
        <f>IFERROR(IF(G955="O",E955/(EOMONTH('7p(1)'!$F$17,0)-(VLOOKUP(CONCATENATE("http://skinnonews.com",A955),'기사 리스트'!C:E,3,FALSE))+1),""),"")</f>
        <v/>
      </c>
      <c r="K955" t="str">
        <f t="shared" si="44"/>
        <v/>
      </c>
      <c r="L955" t="str">
        <f t="shared" si="45"/>
        <v/>
      </c>
      <c r="N955" s="83">
        <f>IFERROR(VLOOKUP("http://skinnonews.com"&amp;A955,'기사 리스트'!C:E,3,FALSE),"")</f>
        <v>0</v>
      </c>
      <c r="S955" t="str">
        <f>IFERROR(IF(G955="O",(INDEX('기사 리스트'!B:B,MATCH("http://skinnonews.com"&amp;A955,'기사 리스트'!C:C,0))),""),"")</f>
        <v/>
      </c>
    </row>
    <row r="956" spans="1:19">
      <c r="A956" s="18" t="s">
        <v>2001</v>
      </c>
      <c r="B956" s="18">
        <v>1</v>
      </c>
      <c r="C956" s="18">
        <v>1</v>
      </c>
      <c r="D956" s="28">
        <v>0</v>
      </c>
      <c r="E956" s="18">
        <v>1</v>
      </c>
      <c r="F956" t="str">
        <f t="shared" si="43"/>
        <v/>
      </c>
      <c r="G956" t="str">
        <f>IF(F956="기사임",IFERROR(IF((VLOOKUP(CONCATENATE("http://skinnonews.com",A956),'기사 리스트'!C:E,3,FALSE))&gt;='7p(1)'!$F$17,"O",""),""),"")</f>
        <v/>
      </c>
      <c r="H956" t="str">
        <f>IFERROR(IF(VLOOKUP(CONCATENATE("http://skinnonews.com"&amp;A956),'기사 리스트'!C:D,2,FALSE)="yes","yes",""),"")</f>
        <v/>
      </c>
      <c r="I956" t="str">
        <f>IFERROR(IF(G956="O",B956/(EOMONTH('7p(1)'!$F$17,0)-(VLOOKUP(CONCATENATE("http://skinnonews.com",A956),'기사 리스트'!C:E,3,FALSE))+1),""),"")</f>
        <v/>
      </c>
      <c r="J956" t="str">
        <f>IFERROR(IF(G956="O",E956/(EOMONTH('7p(1)'!$F$17,0)-(VLOOKUP(CONCATENATE("http://skinnonews.com",A956),'기사 리스트'!C:E,3,FALSE))+1),""),"")</f>
        <v/>
      </c>
      <c r="K956" t="str">
        <f t="shared" si="44"/>
        <v/>
      </c>
      <c r="L956" t="str">
        <f t="shared" si="45"/>
        <v/>
      </c>
      <c r="N956" s="83" t="str">
        <f>IFERROR(VLOOKUP("http://skinnonews.com"&amp;A956,'기사 리스트'!C:E,3,FALSE),"")</f>
        <v/>
      </c>
      <c r="S956" t="str">
        <f>IFERROR(IF(G956="O",(INDEX('기사 리스트'!B:B,MATCH("http://skinnonews.com"&amp;A956,'기사 리스트'!C:C,0))),""),"")</f>
        <v/>
      </c>
    </row>
    <row r="957" spans="1:19">
      <c r="A957" s="18" t="s">
        <v>815</v>
      </c>
      <c r="B957" s="18">
        <v>1</v>
      </c>
      <c r="C957" s="18">
        <v>1</v>
      </c>
      <c r="D957" s="28">
        <v>0</v>
      </c>
      <c r="E957" s="18">
        <v>1</v>
      </c>
      <c r="F957" t="str">
        <f t="shared" si="43"/>
        <v>기사임</v>
      </c>
      <c r="G957" t="str">
        <f>IF(F957="기사임",IFERROR(IF((VLOOKUP(CONCATENATE("http://skinnonews.com",A957),'기사 리스트'!C:E,3,FALSE))&gt;='7p(1)'!$F$17,"O",""),""),"")</f>
        <v/>
      </c>
      <c r="H957" t="str">
        <f>IFERROR(IF(VLOOKUP(CONCATENATE("http://skinnonews.com"&amp;A957),'기사 리스트'!C:D,2,FALSE)="yes","yes",""),"")</f>
        <v/>
      </c>
      <c r="I957" t="str">
        <f>IFERROR(IF(G957="O",B957/(EOMONTH('7p(1)'!$F$17,0)-(VLOOKUP(CONCATENATE("http://skinnonews.com",A957),'기사 리스트'!C:E,3,FALSE))+1),""),"")</f>
        <v/>
      </c>
      <c r="J957" t="str">
        <f>IFERROR(IF(G957="O",E957/(EOMONTH('7p(1)'!$F$17,0)-(VLOOKUP(CONCATENATE("http://skinnonews.com",A957),'기사 리스트'!C:E,3,FALSE))+1),""),"")</f>
        <v/>
      </c>
      <c r="K957" t="str">
        <f t="shared" si="44"/>
        <v/>
      </c>
      <c r="L957" t="str">
        <f t="shared" si="45"/>
        <v/>
      </c>
      <c r="N957" s="83" t="str">
        <f>IFERROR(VLOOKUP("http://skinnonews.com"&amp;A957,'기사 리스트'!C:E,3,FALSE),"")</f>
        <v/>
      </c>
      <c r="S957" t="str">
        <f>IFERROR(IF(G957="O",(INDEX('기사 리스트'!B:B,MATCH("http://skinnonews.com"&amp;A957,'기사 리스트'!C:C,0))),""),"")</f>
        <v/>
      </c>
    </row>
    <row r="958" spans="1:19">
      <c r="A958" s="18" t="s">
        <v>1258</v>
      </c>
      <c r="B958" s="18">
        <v>1</v>
      </c>
      <c r="C958" s="18">
        <v>1</v>
      </c>
      <c r="D958" s="28">
        <v>0</v>
      </c>
      <c r="E958" s="18">
        <v>1</v>
      </c>
      <c r="F958" t="str">
        <f t="shared" si="43"/>
        <v>기사임</v>
      </c>
      <c r="G958" t="str">
        <f>IF(F958="기사임",IFERROR(IF((VLOOKUP(CONCATENATE("http://skinnonews.com",A958),'기사 리스트'!C:E,3,FALSE))&gt;='7p(1)'!$F$17,"O",""),""),"")</f>
        <v/>
      </c>
      <c r="H958" t="str">
        <f>IFERROR(IF(VLOOKUP(CONCATENATE("http://skinnonews.com"&amp;A958),'기사 리스트'!C:D,2,FALSE)="yes","yes",""),"")</f>
        <v/>
      </c>
      <c r="I958" t="str">
        <f>IFERROR(IF(G958="O",B958/(EOMONTH('7p(1)'!$F$17,0)-(VLOOKUP(CONCATENATE("http://skinnonews.com",A958),'기사 리스트'!C:E,3,FALSE))+1),""),"")</f>
        <v/>
      </c>
      <c r="J958" t="str">
        <f>IFERROR(IF(G958="O",E958/(EOMONTH('7p(1)'!$F$17,0)-(VLOOKUP(CONCATENATE("http://skinnonews.com",A958),'기사 리스트'!C:E,3,FALSE))+1),""),"")</f>
        <v/>
      </c>
      <c r="K958" t="str">
        <f t="shared" si="44"/>
        <v/>
      </c>
      <c r="L958" t="str">
        <f t="shared" si="45"/>
        <v/>
      </c>
      <c r="N958" s="83" t="str">
        <f>IFERROR(VLOOKUP("http://skinnonews.com"&amp;A958,'기사 리스트'!C:E,3,FALSE),"")</f>
        <v/>
      </c>
      <c r="S958" t="str">
        <f>IFERROR(IF(G958="O",(INDEX('기사 리스트'!B:B,MATCH("http://skinnonews.com"&amp;A958,'기사 리스트'!C:C,0))),""),"")</f>
        <v/>
      </c>
    </row>
    <row r="959" spans="1:19">
      <c r="A959" s="18" t="s">
        <v>785</v>
      </c>
      <c r="B959" s="18">
        <v>1</v>
      </c>
      <c r="C959" s="18">
        <v>1</v>
      </c>
      <c r="D959" s="28">
        <v>0</v>
      </c>
      <c r="E959" s="18">
        <v>1</v>
      </c>
      <c r="F959" t="str">
        <f t="shared" si="43"/>
        <v>기사임</v>
      </c>
      <c r="G959" t="str">
        <f>IF(F959="기사임",IFERROR(IF((VLOOKUP(CONCATENATE("http://skinnonews.com",A959),'기사 리스트'!C:E,3,FALSE))&gt;='7p(1)'!$F$17,"O",""),""),"")</f>
        <v/>
      </c>
      <c r="H959" t="str">
        <f>IFERROR(IF(VLOOKUP(CONCATENATE("http://skinnonews.com"&amp;A959),'기사 리스트'!C:D,2,FALSE)="yes","yes",""),"")</f>
        <v/>
      </c>
      <c r="I959" t="str">
        <f>IFERROR(IF(G959="O",B959/(EOMONTH('7p(1)'!$F$17,0)-(VLOOKUP(CONCATENATE("http://skinnonews.com",A959),'기사 리스트'!C:E,3,FALSE))+1),""),"")</f>
        <v/>
      </c>
      <c r="J959" t="str">
        <f>IFERROR(IF(G959="O",E959/(EOMONTH('7p(1)'!$F$17,0)-(VLOOKUP(CONCATENATE("http://skinnonews.com",A959),'기사 리스트'!C:E,3,FALSE))+1),""),"")</f>
        <v/>
      </c>
      <c r="K959" t="str">
        <f t="shared" si="44"/>
        <v/>
      </c>
      <c r="L959" t="str">
        <f t="shared" si="45"/>
        <v/>
      </c>
      <c r="N959" s="83" t="str">
        <f>IFERROR(VLOOKUP("http://skinnonews.com"&amp;A959,'기사 리스트'!C:E,3,FALSE),"")</f>
        <v/>
      </c>
      <c r="S959" t="str">
        <f>IFERROR(IF(G959="O",(INDEX('기사 리스트'!B:B,MATCH("http://skinnonews.com"&amp;A959,'기사 리스트'!C:C,0))),""),"")</f>
        <v/>
      </c>
    </row>
    <row r="960" spans="1:19">
      <c r="A960" s="18" t="s">
        <v>764</v>
      </c>
      <c r="B960" s="18">
        <v>1</v>
      </c>
      <c r="C960" s="18">
        <v>1</v>
      </c>
      <c r="D960" s="28">
        <v>0</v>
      </c>
      <c r="E960" s="18">
        <v>1</v>
      </c>
      <c r="F960" t="str">
        <f t="shared" si="43"/>
        <v>기사임</v>
      </c>
      <c r="G960" t="str">
        <f>IF(F960="기사임",IFERROR(IF((VLOOKUP(CONCATENATE("http://skinnonews.com",A960),'기사 리스트'!C:E,3,FALSE))&gt;='7p(1)'!$F$17,"O",""),""),"")</f>
        <v/>
      </c>
      <c r="H960" t="str">
        <f>IFERROR(IF(VLOOKUP(CONCATENATE("http://skinnonews.com"&amp;A960),'기사 리스트'!C:D,2,FALSE)="yes","yes",""),"")</f>
        <v/>
      </c>
      <c r="I960" t="str">
        <f>IFERROR(IF(G960="O",B960/(EOMONTH('7p(1)'!$F$17,0)-(VLOOKUP(CONCATENATE("http://skinnonews.com",A960),'기사 리스트'!C:E,3,FALSE))+1),""),"")</f>
        <v/>
      </c>
      <c r="J960" t="str">
        <f>IFERROR(IF(G960="O",E960/(EOMONTH('7p(1)'!$F$17,0)-(VLOOKUP(CONCATENATE("http://skinnonews.com",A960),'기사 리스트'!C:E,3,FALSE))+1),""),"")</f>
        <v/>
      </c>
      <c r="K960" t="str">
        <f t="shared" si="44"/>
        <v/>
      </c>
      <c r="L960" t="str">
        <f t="shared" si="45"/>
        <v/>
      </c>
      <c r="N960" s="83">
        <f>IFERROR(VLOOKUP("http://skinnonews.com"&amp;A960,'기사 리스트'!C:E,3,FALSE),"")</f>
        <v>44725</v>
      </c>
      <c r="S960" t="str">
        <f>IFERROR(IF(G960="O",(INDEX('기사 리스트'!B:B,MATCH("http://skinnonews.com"&amp;A960,'기사 리스트'!C:C,0))),""),"")</f>
        <v/>
      </c>
    </row>
    <row r="961" spans="1:19">
      <c r="A961" s="18" t="s">
        <v>2002</v>
      </c>
      <c r="B961" s="18">
        <v>1</v>
      </c>
      <c r="C961" s="18">
        <v>1</v>
      </c>
      <c r="D961" s="28">
        <v>0</v>
      </c>
      <c r="E961" s="18">
        <v>1</v>
      </c>
      <c r="F961" t="str">
        <f t="shared" si="43"/>
        <v/>
      </c>
      <c r="G961" t="str">
        <f>IF(F961="기사임",IFERROR(IF((VLOOKUP(CONCATENATE("http://skinnonews.com",A961),'기사 리스트'!C:E,3,FALSE))&gt;='7p(1)'!$F$17,"O",""),""),"")</f>
        <v/>
      </c>
      <c r="H961" t="str">
        <f>IFERROR(IF(VLOOKUP(CONCATENATE("http://skinnonews.com"&amp;A961),'기사 리스트'!C:D,2,FALSE)="yes","yes",""),"")</f>
        <v/>
      </c>
      <c r="I961" t="str">
        <f>IFERROR(IF(G961="O",B961/(EOMONTH('7p(1)'!$F$17,0)-(VLOOKUP(CONCATENATE("http://skinnonews.com",A961),'기사 리스트'!C:E,3,FALSE))+1),""),"")</f>
        <v/>
      </c>
      <c r="J961" t="str">
        <f>IFERROR(IF(G961="O",E961/(EOMONTH('7p(1)'!$F$17,0)-(VLOOKUP(CONCATENATE("http://skinnonews.com",A961),'기사 리스트'!C:E,3,FALSE))+1),""),"")</f>
        <v/>
      </c>
      <c r="K961" t="str">
        <f t="shared" si="44"/>
        <v/>
      </c>
      <c r="L961" t="str">
        <f t="shared" si="45"/>
        <v/>
      </c>
      <c r="N961" s="83" t="str">
        <f>IFERROR(VLOOKUP("http://skinnonews.com"&amp;A961,'기사 리스트'!C:E,3,FALSE),"")</f>
        <v/>
      </c>
      <c r="S961" t="str">
        <f>IFERROR(IF(G961="O",(INDEX('기사 리스트'!B:B,MATCH("http://skinnonews.com"&amp;A961,'기사 리스트'!C:C,0))),""),"")</f>
        <v/>
      </c>
    </row>
    <row r="962" spans="1:19">
      <c r="A962" s="18" t="s">
        <v>982</v>
      </c>
      <c r="B962" s="18">
        <v>1</v>
      </c>
      <c r="C962" s="18">
        <v>1</v>
      </c>
      <c r="D962" s="28">
        <v>0</v>
      </c>
      <c r="E962" s="18">
        <v>1</v>
      </c>
      <c r="F962" t="str">
        <f t="shared" ref="F962:F1025" si="46">IF(AND(LEFT(A962,17)="/global/archives/",ISNUMBER(_xlfn.NUMBERVALUE(MID(A962,18,1))),ISERROR(FIND("ckattempt",A962)),ISERROR(FIND("preview",A962))),"기사임","")</f>
        <v>기사임</v>
      </c>
      <c r="G962" t="str">
        <f>IF(F962="기사임",IFERROR(IF((VLOOKUP(CONCATENATE("http://skinnonews.com",A962),'기사 리스트'!C:E,3,FALSE))&gt;='7p(1)'!$F$17,"O",""),""),"")</f>
        <v/>
      </c>
      <c r="H962" t="str">
        <f>IFERROR(IF(VLOOKUP(CONCATENATE("http://skinnonews.com"&amp;A962),'기사 리스트'!C:D,2,FALSE)="yes","yes",""),"")</f>
        <v/>
      </c>
      <c r="I962" t="str">
        <f>IFERROR(IF(G962="O",B962/(EOMONTH('7p(1)'!$F$17,0)-(VLOOKUP(CONCATENATE("http://skinnonews.com",A962),'기사 리스트'!C:E,3,FALSE))+1),""),"")</f>
        <v/>
      </c>
      <c r="J962" t="str">
        <f>IFERROR(IF(G962="O",E962/(EOMONTH('7p(1)'!$F$17,0)-(VLOOKUP(CONCATENATE("http://skinnonews.com",A962),'기사 리스트'!C:E,3,FALSE))+1),""),"")</f>
        <v/>
      </c>
      <c r="K962" t="str">
        <f t="shared" si="44"/>
        <v/>
      </c>
      <c r="L962" t="str">
        <f t="shared" si="45"/>
        <v/>
      </c>
      <c r="N962" s="83" t="str">
        <f>IFERROR(VLOOKUP("http://skinnonews.com"&amp;A962,'기사 리스트'!C:E,3,FALSE),"")</f>
        <v/>
      </c>
      <c r="S962" t="str">
        <f>IFERROR(IF(G962="O",(INDEX('기사 리스트'!B:B,MATCH("http://skinnonews.com"&amp;A962,'기사 리스트'!C:C,0))),""),"")</f>
        <v/>
      </c>
    </row>
    <row r="963" spans="1:19">
      <c r="A963" s="18" t="s">
        <v>874</v>
      </c>
      <c r="B963" s="18">
        <v>1</v>
      </c>
      <c r="C963" s="18">
        <v>1</v>
      </c>
      <c r="D963" s="28">
        <v>9</v>
      </c>
      <c r="E963" s="18">
        <v>0</v>
      </c>
      <c r="F963" t="str">
        <f t="shared" si="46"/>
        <v>기사임</v>
      </c>
      <c r="G963" t="str">
        <f>IF(F963="기사임",IFERROR(IF((VLOOKUP(CONCATENATE("http://skinnonews.com",A963),'기사 리스트'!C:E,3,FALSE))&gt;='7p(1)'!$F$17,"O",""),""),"")</f>
        <v/>
      </c>
      <c r="H963" t="str">
        <f>IFERROR(IF(VLOOKUP(CONCATENATE("http://skinnonews.com"&amp;A963),'기사 리스트'!C:D,2,FALSE)="yes","yes",""),"")</f>
        <v/>
      </c>
      <c r="I963" t="str">
        <f>IFERROR(IF(G963="O",B963/(EOMONTH('7p(1)'!$F$17,0)-(VLOOKUP(CONCATENATE("http://skinnonews.com",A963),'기사 리스트'!C:E,3,FALSE))+1),""),"")</f>
        <v/>
      </c>
      <c r="J963" t="str">
        <f>IFERROR(IF(G963="O",E963/(EOMONTH('7p(1)'!$F$17,0)-(VLOOKUP(CONCATENATE("http://skinnonews.com",A963),'기사 리스트'!C:E,3,FALSE))+1),""),"")</f>
        <v/>
      </c>
      <c r="K963" t="str">
        <f t="shared" si="44"/>
        <v/>
      </c>
      <c r="L963" t="str">
        <f t="shared" si="45"/>
        <v/>
      </c>
      <c r="N963" s="83" t="str">
        <f>IFERROR(VLOOKUP("http://skinnonews.com"&amp;A963,'기사 리스트'!C:E,3,FALSE),"")</f>
        <v/>
      </c>
      <c r="S963" t="str">
        <f>IFERROR(IF(G963="O",(INDEX('기사 리스트'!B:B,MATCH("http://skinnonews.com"&amp;A963,'기사 리스트'!C:C,0))),""),"")</f>
        <v/>
      </c>
    </row>
    <row r="964" spans="1:19">
      <c r="A964" s="18" t="s">
        <v>1290</v>
      </c>
      <c r="B964" s="18">
        <v>1</v>
      </c>
      <c r="C964" s="18">
        <v>1</v>
      </c>
      <c r="D964" s="28">
        <v>0</v>
      </c>
      <c r="E964" s="18">
        <v>1</v>
      </c>
      <c r="F964" t="str">
        <f t="shared" si="46"/>
        <v>기사임</v>
      </c>
      <c r="G964" t="str">
        <f>IF(F964="기사임",IFERROR(IF((VLOOKUP(CONCATENATE("http://skinnonews.com",A964),'기사 리스트'!C:E,3,FALSE))&gt;='7p(1)'!$F$17,"O",""),""),"")</f>
        <v/>
      </c>
      <c r="H964" t="str">
        <f>IFERROR(IF(VLOOKUP(CONCATENATE("http://skinnonews.com"&amp;A964),'기사 리스트'!C:D,2,FALSE)="yes","yes",""),"")</f>
        <v/>
      </c>
      <c r="I964" t="str">
        <f>IFERROR(IF(G964="O",B964/(EOMONTH('7p(1)'!$F$17,0)-(VLOOKUP(CONCATENATE("http://skinnonews.com",A964),'기사 리스트'!C:E,3,FALSE))+1),""),"")</f>
        <v/>
      </c>
      <c r="J964" t="str">
        <f>IFERROR(IF(G964="O",E964/(EOMONTH('7p(1)'!$F$17,0)-(VLOOKUP(CONCATENATE("http://skinnonews.com",A964),'기사 리스트'!C:E,3,FALSE))+1),""),"")</f>
        <v/>
      </c>
      <c r="K964" t="str">
        <f t="shared" si="44"/>
        <v/>
      </c>
      <c r="L964" t="str">
        <f t="shared" si="45"/>
        <v/>
      </c>
      <c r="N964" s="83" t="str">
        <f>IFERROR(VLOOKUP("http://skinnonews.com"&amp;A964,'기사 리스트'!C:E,3,FALSE),"")</f>
        <v/>
      </c>
      <c r="S964" t="str">
        <f>IFERROR(IF(G964="O",(INDEX('기사 리스트'!B:B,MATCH("http://skinnonews.com"&amp;A964,'기사 리스트'!C:C,0))),""),"")</f>
        <v/>
      </c>
    </row>
    <row r="965" spans="1:19">
      <c r="A965" s="18" t="s">
        <v>1259</v>
      </c>
      <c r="B965" s="18">
        <v>1</v>
      </c>
      <c r="C965" s="18">
        <v>1</v>
      </c>
      <c r="D965" s="28">
        <v>0</v>
      </c>
      <c r="E965" s="18">
        <v>1</v>
      </c>
      <c r="F965" t="str">
        <f t="shared" si="46"/>
        <v/>
      </c>
      <c r="G965" t="str">
        <f>IF(F965="기사임",IFERROR(IF((VLOOKUP(CONCATENATE("http://skinnonews.com",A965),'기사 리스트'!C:E,3,FALSE))&gt;='7p(1)'!$F$17,"O",""),""),"")</f>
        <v/>
      </c>
      <c r="H965" t="str">
        <f>IFERROR(IF(VLOOKUP(CONCATENATE("http://skinnonews.com"&amp;A965),'기사 리스트'!C:D,2,FALSE)="yes","yes",""),"")</f>
        <v/>
      </c>
      <c r="I965" t="str">
        <f>IFERROR(IF(G965="O",B965/(EOMONTH('7p(1)'!$F$17,0)-(VLOOKUP(CONCATENATE("http://skinnonews.com",A965),'기사 리스트'!C:E,3,FALSE))+1),""),"")</f>
        <v/>
      </c>
      <c r="J965" t="str">
        <f>IFERROR(IF(G965="O",E965/(EOMONTH('7p(1)'!$F$17,0)-(VLOOKUP(CONCATENATE("http://skinnonews.com",A965),'기사 리스트'!C:E,3,FALSE))+1),""),"")</f>
        <v/>
      </c>
      <c r="K965" t="str">
        <f t="shared" si="44"/>
        <v/>
      </c>
      <c r="L965" t="str">
        <f t="shared" si="45"/>
        <v/>
      </c>
      <c r="N965" s="83" t="str">
        <f>IFERROR(VLOOKUP("http://skinnonews.com"&amp;A965,'기사 리스트'!C:E,3,FALSE),"")</f>
        <v/>
      </c>
      <c r="S965" t="str">
        <f>IFERROR(IF(G965="O",(INDEX('기사 리스트'!B:B,MATCH("http://skinnonews.com"&amp;A965,'기사 리스트'!C:C,0))),""),"")</f>
        <v/>
      </c>
    </row>
    <row r="966" spans="1:19">
      <c r="A966" s="18" t="s">
        <v>2003</v>
      </c>
      <c r="B966" s="18">
        <v>1</v>
      </c>
      <c r="C966" s="18">
        <v>1</v>
      </c>
      <c r="D966" s="28">
        <v>0</v>
      </c>
      <c r="E966" s="18">
        <v>0</v>
      </c>
      <c r="F966" t="str">
        <f t="shared" si="46"/>
        <v>기사임</v>
      </c>
      <c r="G966" t="str">
        <f>IF(F966="기사임",IFERROR(IF((VLOOKUP(CONCATENATE("http://skinnonews.com",A966),'기사 리스트'!C:E,3,FALSE))&gt;='7p(1)'!$F$17,"O",""),""),"")</f>
        <v/>
      </c>
      <c r="H966" t="str">
        <f>IFERROR(IF(VLOOKUP(CONCATENATE("http://skinnonews.com"&amp;A966),'기사 리스트'!C:D,2,FALSE)="yes","yes",""),"")</f>
        <v/>
      </c>
      <c r="I966" t="str">
        <f>IFERROR(IF(G966="O",B966/(EOMONTH('7p(1)'!$F$17,0)-(VLOOKUP(CONCATENATE("http://skinnonews.com",A966),'기사 리스트'!C:E,3,FALSE))+1),""),"")</f>
        <v/>
      </c>
      <c r="J966" t="str">
        <f>IFERROR(IF(G966="O",E966/(EOMONTH('7p(1)'!$F$17,0)-(VLOOKUP(CONCATENATE("http://skinnonews.com",A966),'기사 리스트'!C:E,3,FALSE))+1),""),"")</f>
        <v/>
      </c>
      <c r="K966" t="str">
        <f t="shared" ref="K966:K1029" si="47">IFERROR(_xlfn.RANK.EQ(I966,I:I,0),"")</f>
        <v/>
      </c>
      <c r="L966" t="str">
        <f t="shared" ref="L966:L1029" si="48">IFERROR(_xlfn.RANK.EQ(J966,J:J,0),"")</f>
        <v/>
      </c>
      <c r="N966" s="83" t="str">
        <f>IFERROR(VLOOKUP("http://skinnonews.com"&amp;A966,'기사 리스트'!C:E,3,FALSE),"")</f>
        <v/>
      </c>
      <c r="S966" t="str">
        <f>IFERROR(IF(G966="O",(INDEX('기사 리스트'!B:B,MATCH("http://skinnonews.com"&amp;A966,'기사 리스트'!C:C,0))),""),"")</f>
        <v/>
      </c>
    </row>
    <row r="967" spans="1:19">
      <c r="A967" s="18" t="s">
        <v>657</v>
      </c>
      <c r="B967" s="18">
        <v>1</v>
      </c>
      <c r="C967" s="18">
        <v>1</v>
      </c>
      <c r="D967" s="28">
        <v>0</v>
      </c>
      <c r="E967" s="18">
        <v>1</v>
      </c>
      <c r="F967" t="str">
        <f t="shared" si="46"/>
        <v>기사임</v>
      </c>
      <c r="G967" t="str">
        <f>IF(F967="기사임",IFERROR(IF((VLOOKUP(CONCATENATE("http://skinnonews.com",A967),'기사 리스트'!C:E,3,FALSE))&gt;='7p(1)'!$F$17,"O",""),""),"")</f>
        <v/>
      </c>
      <c r="H967" t="str">
        <f>IFERROR(IF(VLOOKUP(CONCATENATE("http://skinnonews.com"&amp;A967),'기사 리스트'!C:D,2,FALSE)="yes","yes",""),"")</f>
        <v/>
      </c>
      <c r="I967" t="str">
        <f>IFERROR(IF(G967="O",B967/(EOMONTH('7p(1)'!$F$17,0)-(VLOOKUP(CONCATENATE("http://skinnonews.com",A967),'기사 리스트'!C:E,3,FALSE))+1),""),"")</f>
        <v/>
      </c>
      <c r="J967" t="str">
        <f>IFERROR(IF(G967="O",E967/(EOMONTH('7p(1)'!$F$17,0)-(VLOOKUP(CONCATENATE("http://skinnonews.com",A967),'기사 리스트'!C:E,3,FALSE))+1),""),"")</f>
        <v/>
      </c>
      <c r="K967" t="str">
        <f t="shared" si="47"/>
        <v/>
      </c>
      <c r="L967" t="str">
        <f t="shared" si="48"/>
        <v/>
      </c>
      <c r="N967" s="83">
        <f>IFERROR(VLOOKUP("http://skinnonews.com"&amp;A967,'기사 리스트'!C:E,3,FALSE),"")</f>
        <v>44767</v>
      </c>
      <c r="S967" t="str">
        <f>IFERROR(IF(G967="O",(INDEX('기사 리스트'!B:B,MATCH("http://skinnonews.com"&amp;A967,'기사 리스트'!C:C,0))),""),"")</f>
        <v/>
      </c>
    </row>
    <row r="968" spans="1:19">
      <c r="A968" s="18" t="s">
        <v>2004</v>
      </c>
      <c r="B968" s="18">
        <v>1</v>
      </c>
      <c r="C968" s="18">
        <v>1</v>
      </c>
      <c r="D968" s="28">
        <v>0</v>
      </c>
      <c r="E968" s="18">
        <v>1</v>
      </c>
      <c r="F968" t="str">
        <f t="shared" si="46"/>
        <v/>
      </c>
      <c r="G968" t="str">
        <f>IF(F968="기사임",IFERROR(IF((VLOOKUP(CONCATENATE("http://skinnonews.com",A968),'기사 리스트'!C:E,3,FALSE))&gt;='7p(1)'!$F$17,"O",""),""),"")</f>
        <v/>
      </c>
      <c r="H968" t="str">
        <f>IFERROR(IF(VLOOKUP(CONCATENATE("http://skinnonews.com"&amp;A968),'기사 리스트'!C:D,2,FALSE)="yes","yes",""),"")</f>
        <v/>
      </c>
      <c r="I968" t="str">
        <f>IFERROR(IF(G968="O",B968/(EOMONTH('7p(1)'!$F$17,0)-(VLOOKUP(CONCATENATE("http://skinnonews.com",A968),'기사 리스트'!C:E,3,FALSE))+1),""),"")</f>
        <v/>
      </c>
      <c r="J968" t="str">
        <f>IFERROR(IF(G968="O",E968/(EOMONTH('7p(1)'!$F$17,0)-(VLOOKUP(CONCATENATE("http://skinnonews.com",A968),'기사 리스트'!C:E,3,FALSE))+1),""),"")</f>
        <v/>
      </c>
      <c r="K968" t="str">
        <f t="shared" si="47"/>
        <v/>
      </c>
      <c r="L968" t="str">
        <f t="shared" si="48"/>
        <v/>
      </c>
      <c r="N968" s="83" t="str">
        <f>IFERROR(VLOOKUP("http://skinnonews.com"&amp;A968,'기사 리스트'!C:E,3,FALSE),"")</f>
        <v/>
      </c>
      <c r="S968" t="str">
        <f>IFERROR(IF(G968="O",(INDEX('기사 리스트'!B:B,MATCH("http://skinnonews.com"&amp;A968,'기사 리스트'!C:C,0))),""),"")</f>
        <v/>
      </c>
    </row>
    <row r="969" spans="1:19">
      <c r="A969" s="18" t="s">
        <v>2005</v>
      </c>
      <c r="B969" s="18">
        <v>1</v>
      </c>
      <c r="C969" s="18">
        <v>1</v>
      </c>
      <c r="D969" s="28">
        <v>8</v>
      </c>
      <c r="E969" s="18">
        <v>1</v>
      </c>
      <c r="F969" t="str">
        <f t="shared" si="46"/>
        <v>기사임</v>
      </c>
      <c r="G969" t="str">
        <f>IF(F969="기사임",IFERROR(IF((VLOOKUP(CONCATENATE("http://skinnonews.com",A969),'기사 리스트'!C:E,3,FALSE))&gt;='7p(1)'!$F$17,"O",""),""),"")</f>
        <v/>
      </c>
      <c r="H969" t="str">
        <f>IFERROR(IF(VLOOKUP(CONCATENATE("http://skinnonews.com"&amp;A969),'기사 리스트'!C:D,2,FALSE)="yes","yes",""),"")</f>
        <v/>
      </c>
      <c r="I969" t="str">
        <f>IFERROR(IF(G969="O",B969/(EOMONTH('7p(1)'!$F$17,0)-(VLOOKUP(CONCATENATE("http://skinnonews.com",A969),'기사 리스트'!C:E,3,FALSE))+1),""),"")</f>
        <v/>
      </c>
      <c r="J969" t="str">
        <f>IFERROR(IF(G969="O",E969/(EOMONTH('7p(1)'!$F$17,0)-(VLOOKUP(CONCATENATE("http://skinnonews.com",A969),'기사 리스트'!C:E,3,FALSE))+1),""),"")</f>
        <v/>
      </c>
      <c r="K969" t="str">
        <f t="shared" si="47"/>
        <v/>
      </c>
      <c r="L969" t="str">
        <f t="shared" si="48"/>
        <v/>
      </c>
      <c r="N969" s="83" t="str">
        <f>IFERROR(VLOOKUP("http://skinnonews.com"&amp;A969,'기사 리스트'!C:E,3,FALSE),"")</f>
        <v/>
      </c>
      <c r="S969" t="str">
        <f>IFERROR(IF(G969="O",(INDEX('기사 리스트'!B:B,MATCH("http://skinnonews.com"&amp;A969,'기사 리스트'!C:C,0))),""),"")</f>
        <v/>
      </c>
    </row>
    <row r="970" spans="1:19">
      <c r="A970" s="18" t="s">
        <v>876</v>
      </c>
      <c r="B970" s="18">
        <v>1</v>
      </c>
      <c r="C970" s="18">
        <v>1</v>
      </c>
      <c r="D970" s="28">
        <v>5</v>
      </c>
      <c r="E970" s="18">
        <v>0</v>
      </c>
      <c r="F970" t="str">
        <f t="shared" si="46"/>
        <v>기사임</v>
      </c>
      <c r="G970" t="str">
        <f>IF(F970="기사임",IFERROR(IF((VLOOKUP(CONCATENATE("http://skinnonews.com",A970),'기사 리스트'!C:E,3,FALSE))&gt;='7p(1)'!$F$17,"O",""),""),"")</f>
        <v/>
      </c>
      <c r="H970" t="str">
        <f>IFERROR(IF(VLOOKUP(CONCATENATE("http://skinnonews.com"&amp;A970),'기사 리스트'!C:D,2,FALSE)="yes","yes",""),"")</f>
        <v/>
      </c>
      <c r="I970" t="str">
        <f>IFERROR(IF(G970="O",B970/(EOMONTH('7p(1)'!$F$17,0)-(VLOOKUP(CONCATENATE("http://skinnonews.com",A970),'기사 리스트'!C:E,3,FALSE))+1),""),"")</f>
        <v/>
      </c>
      <c r="J970" t="str">
        <f>IFERROR(IF(G970="O",E970/(EOMONTH('7p(1)'!$F$17,0)-(VLOOKUP(CONCATENATE("http://skinnonews.com",A970),'기사 리스트'!C:E,3,FALSE))+1),""),"")</f>
        <v/>
      </c>
      <c r="K970" t="str">
        <f t="shared" si="47"/>
        <v/>
      </c>
      <c r="L970" t="str">
        <f t="shared" si="48"/>
        <v/>
      </c>
      <c r="N970" s="83">
        <f>IFERROR(VLOOKUP("http://skinnonews.com"&amp;A970,'기사 리스트'!C:E,3,FALSE),"")</f>
        <v>44792</v>
      </c>
      <c r="S970" t="str">
        <f>IFERROR(IF(G970="O",(INDEX('기사 리스트'!B:B,MATCH("http://skinnonews.com"&amp;A970,'기사 리스트'!C:C,0))),""),"")</f>
        <v/>
      </c>
    </row>
    <row r="971" spans="1:19">
      <c r="A971" s="18" t="s">
        <v>2006</v>
      </c>
      <c r="B971" s="18">
        <v>1</v>
      </c>
      <c r="C971" s="18">
        <v>1</v>
      </c>
      <c r="D971" s="28">
        <v>0</v>
      </c>
      <c r="E971" s="18">
        <v>1</v>
      </c>
      <c r="F971" t="str">
        <f t="shared" si="46"/>
        <v>기사임</v>
      </c>
      <c r="G971" t="str">
        <f>IF(F971="기사임",IFERROR(IF((VLOOKUP(CONCATENATE("http://skinnonews.com",A971),'기사 리스트'!C:E,3,FALSE))&gt;='7p(1)'!$F$17,"O",""),""),"")</f>
        <v/>
      </c>
      <c r="H971" t="str">
        <f>IFERROR(IF(VLOOKUP(CONCATENATE("http://skinnonews.com"&amp;A971),'기사 리스트'!C:D,2,FALSE)="yes","yes",""),"")</f>
        <v/>
      </c>
      <c r="I971" t="str">
        <f>IFERROR(IF(G971="O",B971/(EOMONTH('7p(1)'!$F$17,0)-(VLOOKUP(CONCATENATE("http://skinnonews.com",A971),'기사 리스트'!C:E,3,FALSE))+1),""),"")</f>
        <v/>
      </c>
      <c r="J971" t="str">
        <f>IFERROR(IF(G971="O",E971/(EOMONTH('7p(1)'!$F$17,0)-(VLOOKUP(CONCATENATE("http://skinnonews.com",A971),'기사 리스트'!C:E,3,FALSE))+1),""),"")</f>
        <v/>
      </c>
      <c r="K971" t="str">
        <f t="shared" si="47"/>
        <v/>
      </c>
      <c r="L971" t="str">
        <f t="shared" si="48"/>
        <v/>
      </c>
      <c r="N971" s="83" t="str">
        <f>IFERROR(VLOOKUP("http://skinnonews.com"&amp;A971,'기사 리스트'!C:E,3,FALSE),"")</f>
        <v/>
      </c>
      <c r="S971" t="str">
        <f>IFERROR(IF(G971="O",(INDEX('기사 리스트'!B:B,MATCH("http://skinnonews.com"&amp;A971,'기사 리스트'!C:C,0))),""),"")</f>
        <v/>
      </c>
    </row>
    <row r="972" spans="1:19">
      <c r="A972" s="18" t="s">
        <v>1121</v>
      </c>
      <c r="B972" s="18">
        <v>1</v>
      </c>
      <c r="C972" s="18">
        <v>1</v>
      </c>
      <c r="D972" s="28">
        <v>7</v>
      </c>
      <c r="E972" s="18">
        <v>0</v>
      </c>
      <c r="F972" t="str">
        <f t="shared" si="46"/>
        <v>기사임</v>
      </c>
      <c r="G972" t="str">
        <f>IF(F972="기사임",IFERROR(IF((VLOOKUP(CONCATENATE("http://skinnonews.com",A972),'기사 리스트'!C:E,3,FALSE))&gt;='7p(1)'!$F$17,"O",""),""),"")</f>
        <v/>
      </c>
      <c r="H972" t="str">
        <f>IFERROR(IF(VLOOKUP(CONCATENATE("http://skinnonews.com"&amp;A972),'기사 리스트'!C:D,2,FALSE)="yes","yes",""),"")</f>
        <v/>
      </c>
      <c r="I972" t="str">
        <f>IFERROR(IF(G972="O",B972/(EOMONTH('7p(1)'!$F$17,0)-(VLOOKUP(CONCATENATE("http://skinnonews.com",A972),'기사 리스트'!C:E,3,FALSE))+1),""),"")</f>
        <v/>
      </c>
      <c r="J972" t="str">
        <f>IFERROR(IF(G972="O",E972/(EOMONTH('7p(1)'!$F$17,0)-(VLOOKUP(CONCATENATE("http://skinnonews.com",A972),'기사 리스트'!C:E,3,FALSE))+1),""),"")</f>
        <v/>
      </c>
      <c r="K972" t="str">
        <f t="shared" si="47"/>
        <v/>
      </c>
      <c r="L972" t="str">
        <f t="shared" si="48"/>
        <v/>
      </c>
      <c r="N972" s="83">
        <f>IFERROR(VLOOKUP("http://skinnonews.com"&amp;A972,'기사 리스트'!C:E,3,FALSE),"")</f>
        <v>44803</v>
      </c>
      <c r="S972" t="str">
        <f>IFERROR(IF(G972="O",(INDEX('기사 리스트'!B:B,MATCH("http://skinnonews.com"&amp;A972,'기사 리스트'!C:C,0))),""),"")</f>
        <v/>
      </c>
    </row>
    <row r="973" spans="1:19">
      <c r="A973" s="18" t="s">
        <v>1502</v>
      </c>
      <c r="B973" s="18">
        <v>1</v>
      </c>
      <c r="C973" s="18">
        <v>1</v>
      </c>
      <c r="D973" s="28">
        <v>0</v>
      </c>
      <c r="E973" s="18">
        <v>1</v>
      </c>
      <c r="F973" t="str">
        <f t="shared" si="46"/>
        <v>기사임</v>
      </c>
      <c r="G973" t="str">
        <f>IF(F973="기사임",IFERROR(IF((VLOOKUP(CONCATENATE("http://skinnonews.com",A973),'기사 리스트'!C:E,3,FALSE))&gt;='7p(1)'!$F$17,"O",""),""),"")</f>
        <v/>
      </c>
      <c r="H973" t="str">
        <f>IFERROR(IF(VLOOKUP(CONCATENATE("http://skinnonews.com"&amp;A973),'기사 리스트'!C:D,2,FALSE)="yes","yes",""),"")</f>
        <v/>
      </c>
      <c r="I973" t="str">
        <f>IFERROR(IF(G973="O",B973/(EOMONTH('7p(1)'!$F$17,0)-(VLOOKUP(CONCATENATE("http://skinnonews.com",A973),'기사 리스트'!C:E,3,FALSE))+1),""),"")</f>
        <v/>
      </c>
      <c r="J973" t="str">
        <f>IFERROR(IF(G973="O",E973/(EOMONTH('7p(1)'!$F$17,0)-(VLOOKUP(CONCATENATE("http://skinnonews.com",A973),'기사 리스트'!C:E,3,FALSE))+1),""),"")</f>
        <v/>
      </c>
      <c r="K973" t="str">
        <f t="shared" si="47"/>
        <v/>
      </c>
      <c r="L973" t="str">
        <f t="shared" si="48"/>
        <v/>
      </c>
      <c r="N973" s="83">
        <f>IFERROR(VLOOKUP("http://skinnonews.com"&amp;A973,'기사 리스트'!C:E,3,FALSE),"")</f>
        <v>44810</v>
      </c>
      <c r="S973" t="str">
        <f>IFERROR(IF(G973="O",(INDEX('기사 리스트'!B:B,MATCH("http://skinnonews.com"&amp;A973,'기사 리스트'!C:C,0))),""),"")</f>
        <v/>
      </c>
    </row>
    <row r="974" spans="1:19">
      <c r="A974" s="18" t="s">
        <v>1129</v>
      </c>
      <c r="B974" s="18">
        <v>1</v>
      </c>
      <c r="C974" s="18">
        <v>1</v>
      </c>
      <c r="D974" s="28">
        <v>0</v>
      </c>
      <c r="E974" s="18">
        <v>1</v>
      </c>
      <c r="F974" t="str">
        <f t="shared" si="46"/>
        <v>기사임</v>
      </c>
      <c r="G974" t="str">
        <f>IF(F974="기사임",IFERROR(IF((VLOOKUP(CONCATENATE("http://skinnonews.com",A974),'기사 리스트'!C:E,3,FALSE))&gt;='7p(1)'!$F$17,"O",""),""),"")</f>
        <v/>
      </c>
      <c r="H974" t="str">
        <f>IFERROR(IF(VLOOKUP(CONCATENATE("http://skinnonews.com"&amp;A974),'기사 리스트'!C:D,2,FALSE)="yes","yes",""),"")</f>
        <v/>
      </c>
      <c r="I974" t="str">
        <f>IFERROR(IF(G974="O",B974/(EOMONTH('7p(1)'!$F$17,0)-(VLOOKUP(CONCATENATE("http://skinnonews.com",A974),'기사 리스트'!C:E,3,FALSE))+1),""),"")</f>
        <v/>
      </c>
      <c r="J974" t="str">
        <f>IFERROR(IF(G974="O",E974/(EOMONTH('7p(1)'!$F$17,0)-(VLOOKUP(CONCATENATE("http://skinnonews.com",A974),'기사 리스트'!C:E,3,FALSE))+1),""),"")</f>
        <v/>
      </c>
      <c r="K974" t="str">
        <f t="shared" si="47"/>
        <v/>
      </c>
      <c r="L974" t="str">
        <f t="shared" si="48"/>
        <v/>
      </c>
      <c r="N974" s="83" t="str">
        <f>IFERROR(VLOOKUP("http://skinnonews.com"&amp;A974,'기사 리스트'!C:E,3,FALSE),"")</f>
        <v/>
      </c>
      <c r="S974" t="str">
        <f>IFERROR(IF(G974="O",(INDEX('기사 리스트'!B:B,MATCH("http://skinnonews.com"&amp;A974,'기사 리스트'!C:C,0))),""),"")</f>
        <v/>
      </c>
    </row>
    <row r="975" spans="1:19">
      <c r="A975" s="18" t="s">
        <v>877</v>
      </c>
      <c r="B975" s="18">
        <v>1</v>
      </c>
      <c r="C975" s="18">
        <v>1</v>
      </c>
      <c r="D975" s="28">
        <v>0</v>
      </c>
      <c r="E975" s="18">
        <v>1</v>
      </c>
      <c r="F975" t="str">
        <f t="shared" si="46"/>
        <v>기사임</v>
      </c>
      <c r="G975" t="str">
        <f>IF(F975="기사임",IFERROR(IF((VLOOKUP(CONCATENATE("http://skinnonews.com",A975),'기사 리스트'!C:E,3,FALSE))&gt;='7p(1)'!$F$17,"O",""),""),"")</f>
        <v/>
      </c>
      <c r="H975" t="str">
        <f>IFERROR(IF(VLOOKUP(CONCATENATE("http://skinnonews.com"&amp;A975),'기사 리스트'!C:D,2,FALSE)="yes","yes",""),"")</f>
        <v/>
      </c>
      <c r="I975" t="str">
        <f>IFERROR(IF(G975="O",B975/(EOMONTH('7p(1)'!$F$17,0)-(VLOOKUP(CONCATENATE("http://skinnonews.com",A975),'기사 리스트'!C:E,3,FALSE))+1),""),"")</f>
        <v/>
      </c>
      <c r="J975" t="str">
        <f>IFERROR(IF(G975="O",E975/(EOMONTH('7p(1)'!$F$17,0)-(VLOOKUP(CONCATENATE("http://skinnonews.com",A975),'기사 리스트'!C:E,3,FALSE))+1),""),"")</f>
        <v/>
      </c>
      <c r="K975" t="str">
        <f t="shared" si="47"/>
        <v/>
      </c>
      <c r="L975" t="str">
        <f t="shared" si="48"/>
        <v/>
      </c>
      <c r="N975" s="83">
        <f>IFERROR(VLOOKUP("http://skinnonews.com"&amp;A975,'기사 리스트'!C:E,3,FALSE),"")</f>
        <v>44839</v>
      </c>
      <c r="S975" t="str">
        <f>IFERROR(IF(G975="O",(INDEX('기사 리스트'!B:B,MATCH("http://skinnonews.com"&amp;A975,'기사 리스트'!C:C,0))),""),"")</f>
        <v/>
      </c>
    </row>
    <row r="976" spans="1:19">
      <c r="A976" s="18" t="s">
        <v>2007</v>
      </c>
      <c r="B976" s="18">
        <v>1</v>
      </c>
      <c r="C976" s="18">
        <v>1</v>
      </c>
      <c r="D976" s="28">
        <v>0</v>
      </c>
      <c r="E976" s="18">
        <v>1</v>
      </c>
      <c r="F976" t="str">
        <f t="shared" si="46"/>
        <v/>
      </c>
      <c r="G976" t="str">
        <f>IF(F976="기사임",IFERROR(IF((VLOOKUP(CONCATENATE("http://skinnonews.com",A976),'기사 리스트'!C:E,3,FALSE))&gt;='7p(1)'!$F$17,"O",""),""),"")</f>
        <v/>
      </c>
      <c r="H976" t="str">
        <f>IFERROR(IF(VLOOKUP(CONCATENATE("http://skinnonews.com"&amp;A976),'기사 리스트'!C:D,2,FALSE)="yes","yes",""),"")</f>
        <v/>
      </c>
      <c r="I976" t="str">
        <f>IFERROR(IF(G976="O",B976/(EOMONTH('7p(1)'!$F$17,0)-(VLOOKUP(CONCATENATE("http://skinnonews.com",A976),'기사 리스트'!C:E,3,FALSE))+1),""),"")</f>
        <v/>
      </c>
      <c r="J976" t="str">
        <f>IFERROR(IF(G976="O",E976/(EOMONTH('7p(1)'!$F$17,0)-(VLOOKUP(CONCATENATE("http://skinnonews.com",A976),'기사 리스트'!C:E,3,FALSE))+1),""),"")</f>
        <v/>
      </c>
      <c r="K976" t="str">
        <f t="shared" si="47"/>
        <v/>
      </c>
      <c r="L976" t="str">
        <f t="shared" si="48"/>
        <v/>
      </c>
      <c r="N976" s="83" t="str">
        <f>IFERROR(VLOOKUP("http://skinnonews.com"&amp;A976,'기사 리스트'!C:E,3,FALSE),"")</f>
        <v/>
      </c>
      <c r="S976" t="str">
        <f>IFERROR(IF(G976="O",(INDEX('기사 리스트'!B:B,MATCH("http://skinnonews.com"&amp;A976,'기사 리스트'!C:C,0))),""),"")</f>
        <v/>
      </c>
    </row>
    <row r="977" spans="1:19">
      <c r="A977" s="18" t="s">
        <v>842</v>
      </c>
      <c r="B977" s="18">
        <v>1</v>
      </c>
      <c r="C977" s="18">
        <v>1</v>
      </c>
      <c r="D977" s="28">
        <v>85</v>
      </c>
      <c r="E977" s="18">
        <v>1</v>
      </c>
      <c r="F977" t="str">
        <f t="shared" si="46"/>
        <v>기사임</v>
      </c>
      <c r="G977" t="str">
        <f>IF(F977="기사임",IFERROR(IF((VLOOKUP(CONCATENATE("http://skinnonews.com",A977),'기사 리스트'!C:E,3,FALSE))&gt;='7p(1)'!$F$17,"O",""),""),"")</f>
        <v/>
      </c>
      <c r="H977" t="str">
        <f>IFERROR(IF(VLOOKUP(CONCATENATE("http://skinnonews.com"&amp;A977),'기사 리스트'!C:D,2,FALSE)="yes","yes",""),"")</f>
        <v/>
      </c>
      <c r="I977" t="str">
        <f>IFERROR(IF(G977="O",B977/(EOMONTH('7p(1)'!$F$17,0)-(VLOOKUP(CONCATENATE("http://skinnonews.com",A977),'기사 리스트'!C:E,3,FALSE))+1),""),"")</f>
        <v/>
      </c>
      <c r="J977" t="str">
        <f>IFERROR(IF(G977="O",E977/(EOMONTH('7p(1)'!$F$17,0)-(VLOOKUP(CONCATENATE("http://skinnonews.com",A977),'기사 리스트'!C:E,3,FALSE))+1),""),"")</f>
        <v/>
      </c>
      <c r="K977" t="str">
        <f t="shared" si="47"/>
        <v/>
      </c>
      <c r="L977" t="str">
        <f t="shared" si="48"/>
        <v/>
      </c>
      <c r="N977" s="83">
        <f>IFERROR(VLOOKUP("http://skinnonews.com"&amp;A977,'기사 리스트'!C:E,3,FALSE),"")</f>
        <v>44852</v>
      </c>
      <c r="S977" t="str">
        <f>IFERROR(IF(G977="O",(INDEX('기사 리스트'!B:B,MATCH("http://skinnonews.com"&amp;A977,'기사 리스트'!C:C,0))),""),"")</f>
        <v/>
      </c>
    </row>
    <row r="978" spans="1:19">
      <c r="A978" s="18" t="s">
        <v>2008</v>
      </c>
      <c r="B978" s="18">
        <v>1</v>
      </c>
      <c r="C978" s="18">
        <v>1</v>
      </c>
      <c r="D978" s="28">
        <v>19</v>
      </c>
      <c r="E978" s="18">
        <v>0</v>
      </c>
      <c r="F978" t="str">
        <f t="shared" si="46"/>
        <v/>
      </c>
      <c r="G978" t="str">
        <f>IF(F978="기사임",IFERROR(IF((VLOOKUP(CONCATENATE("http://skinnonews.com",A978),'기사 리스트'!C:E,3,FALSE))&gt;='7p(1)'!$F$17,"O",""),""),"")</f>
        <v/>
      </c>
      <c r="H978" t="str">
        <f>IFERROR(IF(VLOOKUP(CONCATENATE("http://skinnonews.com"&amp;A978),'기사 리스트'!C:D,2,FALSE)="yes","yes",""),"")</f>
        <v/>
      </c>
      <c r="I978" t="str">
        <f>IFERROR(IF(G978="O",B978/(EOMONTH('7p(1)'!$F$17,0)-(VLOOKUP(CONCATENATE("http://skinnonews.com",A978),'기사 리스트'!C:E,3,FALSE))+1),""),"")</f>
        <v/>
      </c>
      <c r="J978" t="str">
        <f>IFERROR(IF(G978="O",E978/(EOMONTH('7p(1)'!$F$17,0)-(VLOOKUP(CONCATENATE("http://skinnonews.com",A978),'기사 리스트'!C:E,3,FALSE))+1),""),"")</f>
        <v/>
      </c>
      <c r="K978" t="str">
        <f t="shared" si="47"/>
        <v/>
      </c>
      <c r="L978" t="str">
        <f t="shared" si="48"/>
        <v/>
      </c>
      <c r="N978" s="83" t="str">
        <f>IFERROR(VLOOKUP("http://skinnonews.com"&amp;A978,'기사 리스트'!C:E,3,FALSE),"")</f>
        <v/>
      </c>
      <c r="S978" t="str">
        <f>IFERROR(IF(G978="O",(INDEX('기사 리스트'!B:B,MATCH("http://skinnonews.com"&amp;A978,'기사 리스트'!C:C,0))),""),"")</f>
        <v/>
      </c>
    </row>
    <row r="979" spans="1:19">
      <c r="A979" s="18" t="s">
        <v>1460</v>
      </c>
      <c r="B979" s="18">
        <v>1</v>
      </c>
      <c r="C979" s="18">
        <v>1</v>
      </c>
      <c r="D979" s="28">
        <v>127</v>
      </c>
      <c r="E979" s="18">
        <v>0</v>
      </c>
      <c r="F979" t="str">
        <f t="shared" si="46"/>
        <v>기사임</v>
      </c>
      <c r="G979" t="str">
        <f>IF(F979="기사임",IFERROR(IF((VLOOKUP(CONCATENATE("http://skinnonews.com",A979),'기사 리스트'!C:E,3,FALSE))&gt;='7p(1)'!$F$17,"O",""),""),"")</f>
        <v/>
      </c>
      <c r="H979" t="str">
        <f>IFERROR(IF(VLOOKUP(CONCATENATE("http://skinnonews.com"&amp;A979),'기사 리스트'!C:D,2,FALSE)="yes","yes",""),"")</f>
        <v/>
      </c>
      <c r="I979" t="str">
        <f>IFERROR(IF(G979="O",B979/(EOMONTH('7p(1)'!$F$17,0)-(VLOOKUP(CONCATENATE("http://skinnonews.com",A979),'기사 리스트'!C:E,3,FALSE))+1),""),"")</f>
        <v/>
      </c>
      <c r="J979" t="str">
        <f>IFERROR(IF(G979="O",E979/(EOMONTH('7p(1)'!$F$17,0)-(VLOOKUP(CONCATENATE("http://skinnonews.com",A979),'기사 리스트'!C:E,3,FALSE))+1),""),"")</f>
        <v/>
      </c>
      <c r="K979" t="str">
        <f t="shared" si="47"/>
        <v/>
      </c>
      <c r="L979" t="str">
        <f t="shared" si="48"/>
        <v/>
      </c>
      <c r="N979" s="83">
        <f>IFERROR(VLOOKUP("http://skinnonews.com"&amp;A979,'기사 리스트'!C:E,3,FALSE),"")</f>
        <v>44860</v>
      </c>
      <c r="S979" t="str">
        <f>IFERROR(IF(G979="O",(INDEX('기사 리스트'!B:B,MATCH("http://skinnonews.com"&amp;A979,'기사 리스트'!C:C,0))),""),"")</f>
        <v/>
      </c>
    </row>
    <row r="980" spans="1:19">
      <c r="A980" s="18" t="s">
        <v>2009</v>
      </c>
      <c r="B980" s="18">
        <v>1</v>
      </c>
      <c r="C980" s="18">
        <v>1</v>
      </c>
      <c r="D980" s="28">
        <v>54</v>
      </c>
      <c r="E980" s="18">
        <v>0</v>
      </c>
      <c r="F980" t="str">
        <f t="shared" si="46"/>
        <v/>
      </c>
      <c r="G980" t="str">
        <f>IF(F980="기사임",IFERROR(IF((VLOOKUP(CONCATENATE("http://skinnonews.com",A980),'기사 리스트'!C:E,3,FALSE))&gt;='7p(1)'!$F$17,"O",""),""),"")</f>
        <v/>
      </c>
      <c r="H980" t="str">
        <f>IFERROR(IF(VLOOKUP(CONCATENATE("http://skinnonews.com"&amp;A980),'기사 리스트'!C:D,2,FALSE)="yes","yes",""),"")</f>
        <v/>
      </c>
      <c r="I980" t="str">
        <f>IFERROR(IF(G980="O",B980/(EOMONTH('7p(1)'!$F$17,0)-(VLOOKUP(CONCATENATE("http://skinnonews.com",A980),'기사 리스트'!C:E,3,FALSE))+1),""),"")</f>
        <v/>
      </c>
      <c r="J980" t="str">
        <f>IFERROR(IF(G980="O",E980/(EOMONTH('7p(1)'!$F$17,0)-(VLOOKUP(CONCATENATE("http://skinnonews.com",A980),'기사 리스트'!C:E,3,FALSE))+1),""),"")</f>
        <v/>
      </c>
      <c r="K980" t="str">
        <f t="shared" si="47"/>
        <v/>
      </c>
      <c r="L980" t="str">
        <f t="shared" si="48"/>
        <v/>
      </c>
      <c r="N980" s="83" t="str">
        <f>IFERROR(VLOOKUP("http://skinnonews.com"&amp;A980,'기사 리스트'!C:E,3,FALSE),"")</f>
        <v/>
      </c>
      <c r="S980" t="str">
        <f>IFERROR(IF(G980="O",(INDEX('기사 리스트'!B:B,MATCH("http://skinnonews.com"&amp;A980,'기사 리스트'!C:C,0))),""),"")</f>
        <v/>
      </c>
    </row>
    <row r="981" spans="1:19">
      <c r="A981" s="18" t="s">
        <v>2010</v>
      </c>
      <c r="B981" s="18">
        <v>1</v>
      </c>
      <c r="C981" s="18">
        <v>1</v>
      </c>
      <c r="D981" s="28">
        <v>55</v>
      </c>
      <c r="E981" s="18">
        <v>0</v>
      </c>
      <c r="F981" t="str">
        <f t="shared" si="46"/>
        <v>기사임</v>
      </c>
      <c r="G981" t="str">
        <f>IF(F981="기사임",IFERROR(IF((VLOOKUP(CONCATENATE("http://skinnonews.com",A981),'기사 리스트'!C:E,3,FALSE))&gt;='7p(1)'!$F$17,"O",""),""),"")</f>
        <v/>
      </c>
      <c r="H981" t="str">
        <f>IFERROR(IF(VLOOKUP(CONCATENATE("http://skinnonews.com"&amp;A981),'기사 리스트'!C:D,2,FALSE)="yes","yes",""),"")</f>
        <v/>
      </c>
      <c r="I981" t="str">
        <f>IFERROR(IF(G981="O",B981/(EOMONTH('7p(1)'!$F$17,0)-(VLOOKUP(CONCATENATE("http://skinnonews.com",A981),'기사 리스트'!C:E,3,FALSE))+1),""),"")</f>
        <v/>
      </c>
      <c r="J981" t="str">
        <f>IFERROR(IF(G981="O",E981/(EOMONTH('7p(1)'!$F$17,0)-(VLOOKUP(CONCATENATE("http://skinnonews.com",A981),'기사 리스트'!C:E,3,FALSE))+1),""),"")</f>
        <v/>
      </c>
      <c r="K981" t="str">
        <f t="shared" si="47"/>
        <v/>
      </c>
      <c r="L981" t="str">
        <f t="shared" si="48"/>
        <v/>
      </c>
      <c r="N981" s="83">
        <f>IFERROR(VLOOKUP("http://skinnonews.com"&amp;A981,'기사 리스트'!C:E,3,FALSE),"")</f>
        <v>44875</v>
      </c>
      <c r="S981" t="str">
        <f>IFERROR(IF(G981="O",(INDEX('기사 리스트'!B:B,MATCH("http://skinnonews.com"&amp;A981,'기사 리스트'!C:C,0))),""),"")</f>
        <v/>
      </c>
    </row>
    <row r="982" spans="1:19">
      <c r="A982" s="18" t="s">
        <v>1277</v>
      </c>
      <c r="B982" s="18">
        <v>1</v>
      </c>
      <c r="C982" s="18">
        <v>1</v>
      </c>
      <c r="D982" s="28">
        <v>0</v>
      </c>
      <c r="E982" s="18">
        <v>1</v>
      </c>
      <c r="F982" t="str">
        <f t="shared" si="46"/>
        <v>기사임</v>
      </c>
      <c r="G982" t="str">
        <f>IF(F982="기사임",IFERROR(IF((VLOOKUP(CONCATENATE("http://skinnonews.com",A982),'기사 리스트'!C:E,3,FALSE))&gt;='7p(1)'!$F$17,"O",""),""),"")</f>
        <v/>
      </c>
      <c r="H982" t="str">
        <f>IFERROR(IF(VLOOKUP(CONCATENATE("http://skinnonews.com"&amp;A982),'기사 리스트'!C:D,2,FALSE)="yes","yes",""),"")</f>
        <v/>
      </c>
      <c r="I982" t="str">
        <f>IFERROR(IF(G982="O",B982/(EOMONTH('7p(1)'!$F$17,0)-(VLOOKUP(CONCATENATE("http://skinnonews.com",A982),'기사 리스트'!C:E,3,FALSE))+1),""),"")</f>
        <v/>
      </c>
      <c r="J982" t="str">
        <f>IFERROR(IF(G982="O",E982/(EOMONTH('7p(1)'!$F$17,0)-(VLOOKUP(CONCATENATE("http://skinnonews.com",A982),'기사 리스트'!C:E,3,FALSE))+1),""),"")</f>
        <v/>
      </c>
      <c r="K982" t="str">
        <f t="shared" si="47"/>
        <v/>
      </c>
      <c r="L982" t="str">
        <f t="shared" si="48"/>
        <v/>
      </c>
      <c r="N982" s="83">
        <f>IFERROR(VLOOKUP("http://skinnonews.com"&amp;A982,'기사 리스트'!C:E,3,FALSE),"")</f>
        <v>44893</v>
      </c>
      <c r="S982" t="str">
        <f>IFERROR(IF(G982="O",(INDEX('기사 리스트'!B:B,MATCH("http://skinnonews.com"&amp;A982,'기사 리스트'!C:C,0))),""),"")</f>
        <v/>
      </c>
    </row>
    <row r="983" spans="1:19">
      <c r="A983" s="18" t="s">
        <v>674</v>
      </c>
      <c r="B983" s="18">
        <v>1</v>
      </c>
      <c r="C983" s="18">
        <v>1</v>
      </c>
      <c r="D983" s="28">
        <v>0</v>
      </c>
      <c r="E983" s="18">
        <v>1</v>
      </c>
      <c r="F983" t="str">
        <f t="shared" si="46"/>
        <v>기사임</v>
      </c>
      <c r="G983" t="str">
        <f>IF(F983="기사임",IFERROR(IF((VLOOKUP(CONCATENATE("http://skinnonews.com",A983),'기사 리스트'!C:E,3,FALSE))&gt;='7p(1)'!$F$17,"O",""),""),"")</f>
        <v/>
      </c>
      <c r="H983" t="str">
        <f>IFERROR(IF(VLOOKUP(CONCATENATE("http://skinnonews.com"&amp;A983),'기사 리스트'!C:D,2,FALSE)="yes","yes",""),"")</f>
        <v/>
      </c>
      <c r="I983" t="str">
        <f>IFERROR(IF(G983="O",B983/(EOMONTH('7p(1)'!$F$17,0)-(VLOOKUP(CONCATENATE("http://skinnonews.com",A983),'기사 리스트'!C:E,3,FALSE))+1),""),"")</f>
        <v/>
      </c>
      <c r="J983" t="str">
        <f>IFERROR(IF(G983="O",E983/(EOMONTH('7p(1)'!$F$17,0)-(VLOOKUP(CONCATENATE("http://skinnonews.com",A983),'기사 리스트'!C:E,3,FALSE))+1),""),"")</f>
        <v/>
      </c>
      <c r="K983" t="str">
        <f t="shared" si="47"/>
        <v/>
      </c>
      <c r="L983" t="str">
        <f t="shared" si="48"/>
        <v/>
      </c>
      <c r="N983" s="83" t="str">
        <f>IFERROR(VLOOKUP("http://skinnonews.com"&amp;A983,'기사 리스트'!C:E,3,FALSE),"")</f>
        <v/>
      </c>
      <c r="S983" t="str">
        <f>IFERROR(IF(G983="O",(INDEX('기사 리스트'!B:B,MATCH("http://skinnonews.com"&amp;A983,'기사 리스트'!C:C,0))),""),"")</f>
        <v/>
      </c>
    </row>
    <row r="984" spans="1:19">
      <c r="A984" s="18" t="s">
        <v>2011</v>
      </c>
      <c r="B984" s="18">
        <v>1</v>
      </c>
      <c r="C984" s="18">
        <v>1</v>
      </c>
      <c r="D984" s="28">
        <v>14</v>
      </c>
      <c r="E984" s="18">
        <v>0</v>
      </c>
      <c r="F984" t="str">
        <f t="shared" si="46"/>
        <v>기사임</v>
      </c>
      <c r="G984" t="str">
        <f>IF(F984="기사임",IFERROR(IF((VLOOKUP(CONCATENATE("http://skinnonews.com",A984),'기사 리스트'!C:E,3,FALSE))&gt;='7p(1)'!$F$17,"O",""),""),"")</f>
        <v/>
      </c>
      <c r="H984" t="str">
        <f>IFERROR(IF(VLOOKUP(CONCATENATE("http://skinnonews.com"&amp;A984),'기사 리스트'!C:D,2,FALSE)="yes","yes",""),"")</f>
        <v/>
      </c>
      <c r="I984" t="str">
        <f>IFERROR(IF(G984="O",B984/(EOMONTH('7p(1)'!$F$17,0)-(VLOOKUP(CONCATENATE("http://skinnonews.com",A984),'기사 리스트'!C:E,3,FALSE))+1),""),"")</f>
        <v/>
      </c>
      <c r="J984" t="str">
        <f>IFERROR(IF(G984="O",E984/(EOMONTH('7p(1)'!$F$17,0)-(VLOOKUP(CONCATENATE("http://skinnonews.com",A984),'기사 리스트'!C:E,3,FALSE))+1),""),"")</f>
        <v/>
      </c>
      <c r="K984" t="str">
        <f t="shared" si="47"/>
        <v/>
      </c>
      <c r="L984" t="str">
        <f t="shared" si="48"/>
        <v/>
      </c>
      <c r="N984" s="83">
        <f>IFERROR(VLOOKUP("http://skinnonews.com"&amp;A984,'기사 리스트'!C:E,3,FALSE),"")</f>
        <v>44917</v>
      </c>
      <c r="S984" t="str">
        <f>IFERROR(IF(G984="O",(INDEX('기사 리스트'!B:B,MATCH("http://skinnonews.com"&amp;A984,'기사 리스트'!C:C,0))),""),"")</f>
        <v/>
      </c>
    </row>
    <row r="985" spans="1:19">
      <c r="A985" s="18" t="s">
        <v>2012</v>
      </c>
      <c r="B985" s="18">
        <v>1</v>
      </c>
      <c r="C985" s="18">
        <v>1</v>
      </c>
      <c r="D985" s="28">
        <v>5</v>
      </c>
      <c r="E985" s="18">
        <v>0</v>
      </c>
      <c r="F985" t="str">
        <f t="shared" si="46"/>
        <v/>
      </c>
      <c r="G985" t="str">
        <f>IF(F985="기사임",IFERROR(IF((VLOOKUP(CONCATENATE("http://skinnonews.com",A985),'기사 리스트'!C:E,3,FALSE))&gt;='7p(1)'!$F$17,"O",""),""),"")</f>
        <v/>
      </c>
      <c r="H985" t="str">
        <f>IFERROR(IF(VLOOKUP(CONCATENATE("http://skinnonews.com"&amp;A985),'기사 리스트'!C:D,2,FALSE)="yes","yes",""),"")</f>
        <v/>
      </c>
      <c r="I985" t="str">
        <f>IFERROR(IF(G985="O",B985/(EOMONTH('7p(1)'!$F$17,0)-(VLOOKUP(CONCATENATE("http://skinnonews.com",A985),'기사 리스트'!C:E,3,FALSE))+1),""),"")</f>
        <v/>
      </c>
      <c r="J985" t="str">
        <f>IFERROR(IF(G985="O",E985/(EOMONTH('7p(1)'!$F$17,0)-(VLOOKUP(CONCATENATE("http://skinnonews.com",A985),'기사 리스트'!C:E,3,FALSE))+1),""),"")</f>
        <v/>
      </c>
      <c r="K985" t="str">
        <f t="shared" si="47"/>
        <v/>
      </c>
      <c r="L985" t="str">
        <f t="shared" si="48"/>
        <v/>
      </c>
      <c r="N985" s="83" t="str">
        <f>IFERROR(VLOOKUP("http://skinnonews.com"&amp;A985,'기사 리스트'!C:E,3,FALSE),"")</f>
        <v/>
      </c>
      <c r="S985" t="str">
        <f>IFERROR(IF(G985="O",(INDEX('기사 리스트'!B:B,MATCH("http://skinnonews.com"&amp;A985,'기사 리스트'!C:C,0))),""),"")</f>
        <v/>
      </c>
    </row>
    <row r="986" spans="1:19">
      <c r="A986" s="18" t="s">
        <v>727</v>
      </c>
      <c r="B986" s="18">
        <v>1</v>
      </c>
      <c r="C986" s="18">
        <v>1</v>
      </c>
      <c r="D986" s="28">
        <v>0</v>
      </c>
      <c r="E986" s="18">
        <v>1</v>
      </c>
      <c r="F986" t="str">
        <f t="shared" si="46"/>
        <v>기사임</v>
      </c>
      <c r="G986" t="str">
        <f>IF(F986="기사임",IFERROR(IF((VLOOKUP(CONCATENATE("http://skinnonews.com",A986),'기사 리스트'!C:E,3,FALSE))&gt;='7p(1)'!$F$17,"O",""),""),"")</f>
        <v/>
      </c>
      <c r="H986" t="str">
        <f>IFERROR(IF(VLOOKUP(CONCATENATE("http://skinnonews.com"&amp;A986),'기사 리스트'!C:D,2,FALSE)="yes","yes",""),"")</f>
        <v/>
      </c>
      <c r="I986" t="str">
        <f>IFERROR(IF(G986="O",B986/(EOMONTH('7p(1)'!$F$17,0)-(VLOOKUP(CONCATENATE("http://skinnonews.com",A986),'기사 리스트'!C:E,3,FALSE))+1),""),"")</f>
        <v/>
      </c>
      <c r="J986" t="str">
        <f>IFERROR(IF(G986="O",E986/(EOMONTH('7p(1)'!$F$17,0)-(VLOOKUP(CONCATENATE("http://skinnonews.com",A986),'기사 리스트'!C:E,3,FALSE))+1),""),"")</f>
        <v/>
      </c>
      <c r="K986" t="str">
        <f t="shared" si="47"/>
        <v/>
      </c>
      <c r="L986" t="str">
        <f t="shared" si="48"/>
        <v/>
      </c>
      <c r="N986" s="83" t="str">
        <f>IFERROR(VLOOKUP("http://skinnonews.com"&amp;A986,'기사 리스트'!C:E,3,FALSE),"")</f>
        <v/>
      </c>
      <c r="S986" t="str">
        <f>IFERROR(IF(G986="O",(INDEX('기사 리스트'!B:B,MATCH("http://skinnonews.com"&amp;A986,'기사 리스트'!C:C,0))),""),"")</f>
        <v/>
      </c>
    </row>
    <row r="987" spans="1:19">
      <c r="A987" s="18" t="s">
        <v>2013</v>
      </c>
      <c r="B987" s="18">
        <v>1</v>
      </c>
      <c r="C987" s="18">
        <v>1</v>
      </c>
      <c r="D987" s="28">
        <v>0</v>
      </c>
      <c r="E987" s="18">
        <v>1</v>
      </c>
      <c r="F987" t="str">
        <f t="shared" si="46"/>
        <v>기사임</v>
      </c>
      <c r="G987" t="str">
        <f>IF(F987="기사임",IFERROR(IF((VLOOKUP(CONCATENATE("http://skinnonews.com",A987),'기사 리스트'!C:E,3,FALSE))&gt;='7p(1)'!$F$17,"O",""),""),"")</f>
        <v/>
      </c>
      <c r="H987" t="str">
        <f>IFERROR(IF(VLOOKUP(CONCATENATE("http://skinnonews.com"&amp;A987),'기사 리스트'!C:D,2,FALSE)="yes","yes",""),"")</f>
        <v/>
      </c>
      <c r="I987" t="str">
        <f>IFERROR(IF(G987="O",B987/(EOMONTH('7p(1)'!$F$17,0)-(VLOOKUP(CONCATENATE("http://skinnonews.com",A987),'기사 리스트'!C:E,3,FALSE))+1),""),"")</f>
        <v/>
      </c>
      <c r="J987" t="str">
        <f>IFERROR(IF(G987="O",E987/(EOMONTH('7p(1)'!$F$17,0)-(VLOOKUP(CONCATENATE("http://skinnonews.com",A987),'기사 리스트'!C:E,3,FALSE))+1),""),"")</f>
        <v/>
      </c>
      <c r="K987" t="str">
        <f t="shared" si="47"/>
        <v/>
      </c>
      <c r="L987" t="str">
        <f t="shared" si="48"/>
        <v/>
      </c>
      <c r="N987" s="83" t="str">
        <f>IFERROR(VLOOKUP("http://skinnonews.com"&amp;A987,'기사 리스트'!C:E,3,FALSE),"")</f>
        <v/>
      </c>
      <c r="S987" t="str">
        <f>IFERROR(IF(G987="O",(INDEX('기사 리스트'!B:B,MATCH("http://skinnonews.com"&amp;A987,'기사 리스트'!C:C,0))),""),"")</f>
        <v/>
      </c>
    </row>
    <row r="988" spans="1:19">
      <c r="A988" s="18" t="s">
        <v>790</v>
      </c>
      <c r="B988" s="18">
        <v>1</v>
      </c>
      <c r="C988" s="18">
        <v>1</v>
      </c>
      <c r="D988" s="28">
        <v>0</v>
      </c>
      <c r="E988" s="18">
        <v>1</v>
      </c>
      <c r="F988" t="str">
        <f t="shared" si="46"/>
        <v>기사임</v>
      </c>
      <c r="G988" t="str">
        <f>IF(F988="기사임",IFERROR(IF((VLOOKUP(CONCATENATE("http://skinnonews.com",A988),'기사 리스트'!C:E,3,FALSE))&gt;='7p(1)'!$F$17,"O",""),""),"")</f>
        <v/>
      </c>
      <c r="H988" t="str">
        <f>IFERROR(IF(VLOOKUP(CONCATENATE("http://skinnonews.com"&amp;A988),'기사 리스트'!C:D,2,FALSE)="yes","yes",""),"")</f>
        <v/>
      </c>
      <c r="I988" t="str">
        <f>IFERROR(IF(G988="O",B988/(EOMONTH('7p(1)'!$F$17,0)-(VLOOKUP(CONCATENATE("http://skinnonews.com",A988),'기사 리스트'!C:E,3,FALSE))+1),""),"")</f>
        <v/>
      </c>
      <c r="J988" t="str">
        <f>IFERROR(IF(G988="O",E988/(EOMONTH('7p(1)'!$F$17,0)-(VLOOKUP(CONCATENATE("http://skinnonews.com",A988),'기사 리스트'!C:E,3,FALSE))+1),""),"")</f>
        <v/>
      </c>
      <c r="K988" t="str">
        <f t="shared" si="47"/>
        <v/>
      </c>
      <c r="L988" t="str">
        <f t="shared" si="48"/>
        <v/>
      </c>
      <c r="N988" s="83" t="str">
        <f>IFERROR(VLOOKUP("http://skinnonews.com"&amp;A988,'기사 리스트'!C:E,3,FALSE),"")</f>
        <v/>
      </c>
      <c r="S988" t="str">
        <f>IFERROR(IF(G988="O",(INDEX('기사 리스트'!B:B,MATCH("http://skinnonews.com"&amp;A988,'기사 리스트'!C:C,0))),""),"")</f>
        <v/>
      </c>
    </row>
    <row r="989" spans="1:19">
      <c r="A989" s="18" t="s">
        <v>2014</v>
      </c>
      <c r="B989" s="18">
        <v>1</v>
      </c>
      <c r="C989" s="18">
        <v>1</v>
      </c>
      <c r="D989" s="28">
        <v>0</v>
      </c>
      <c r="E989" s="18">
        <v>0</v>
      </c>
      <c r="F989" t="str">
        <f t="shared" si="46"/>
        <v>기사임</v>
      </c>
      <c r="G989" t="str">
        <f>IF(F989="기사임",IFERROR(IF((VLOOKUP(CONCATENATE("http://skinnonews.com",A989),'기사 리스트'!C:E,3,FALSE))&gt;='7p(1)'!$F$17,"O",""),""),"")</f>
        <v/>
      </c>
      <c r="H989" t="str">
        <f>IFERROR(IF(VLOOKUP(CONCATENATE("http://skinnonews.com"&amp;A989),'기사 리스트'!C:D,2,FALSE)="yes","yes",""),"")</f>
        <v/>
      </c>
      <c r="I989" t="str">
        <f>IFERROR(IF(G989="O",B989/(EOMONTH('7p(1)'!$F$17,0)-(VLOOKUP(CONCATENATE("http://skinnonews.com",A989),'기사 리스트'!C:E,3,FALSE))+1),""),"")</f>
        <v/>
      </c>
      <c r="J989" t="str">
        <f>IFERROR(IF(G989="O",E989/(EOMONTH('7p(1)'!$F$17,0)-(VLOOKUP(CONCATENATE("http://skinnonews.com",A989),'기사 리스트'!C:E,3,FALSE))+1),""),"")</f>
        <v/>
      </c>
      <c r="K989" t="str">
        <f t="shared" si="47"/>
        <v/>
      </c>
      <c r="L989" t="str">
        <f t="shared" si="48"/>
        <v/>
      </c>
      <c r="N989" s="83" t="str">
        <f>IFERROR(VLOOKUP("http://skinnonews.com"&amp;A989,'기사 리스트'!C:E,3,FALSE),"")</f>
        <v/>
      </c>
      <c r="S989" t="str">
        <f>IFERROR(IF(G989="O",(INDEX('기사 리스트'!B:B,MATCH("http://skinnonews.com"&amp;A989,'기사 리스트'!C:C,0))),""),"")</f>
        <v/>
      </c>
    </row>
    <row r="990" spans="1:19">
      <c r="A990" s="18" t="s">
        <v>1306</v>
      </c>
      <c r="B990" s="18">
        <v>1</v>
      </c>
      <c r="C990" s="18">
        <v>1</v>
      </c>
      <c r="D990" s="28">
        <v>0</v>
      </c>
      <c r="E990" s="18">
        <v>1</v>
      </c>
      <c r="F990" t="str">
        <f t="shared" si="46"/>
        <v/>
      </c>
      <c r="G990" t="str">
        <f>IF(F990="기사임",IFERROR(IF((VLOOKUP(CONCATENATE("http://skinnonews.com",A990),'기사 리스트'!C:E,3,FALSE))&gt;='7p(1)'!$F$17,"O",""),""),"")</f>
        <v/>
      </c>
      <c r="H990" t="str">
        <f>IFERROR(IF(VLOOKUP(CONCATENATE("http://skinnonews.com"&amp;A990),'기사 리스트'!C:D,2,FALSE)="yes","yes",""),"")</f>
        <v/>
      </c>
      <c r="I990" t="str">
        <f>IFERROR(IF(G990="O",B990/(EOMONTH('7p(1)'!$F$17,0)-(VLOOKUP(CONCATENATE("http://skinnonews.com",A990),'기사 리스트'!C:E,3,FALSE))+1),""),"")</f>
        <v/>
      </c>
      <c r="J990" t="str">
        <f>IFERROR(IF(G990="O",E990/(EOMONTH('7p(1)'!$F$17,0)-(VLOOKUP(CONCATENATE("http://skinnonews.com",A990),'기사 리스트'!C:E,3,FALSE))+1),""),"")</f>
        <v/>
      </c>
      <c r="K990" t="str">
        <f t="shared" si="47"/>
        <v/>
      </c>
      <c r="L990" t="str">
        <f t="shared" si="48"/>
        <v/>
      </c>
      <c r="N990" s="83" t="str">
        <f>IFERROR(VLOOKUP("http://skinnonews.com"&amp;A990,'기사 리스트'!C:E,3,FALSE),"")</f>
        <v/>
      </c>
      <c r="S990" t="str">
        <f>IFERROR(IF(G990="O",(INDEX('기사 리스트'!B:B,MATCH("http://skinnonews.com"&amp;A990,'기사 리스트'!C:C,0))),""),"")</f>
        <v/>
      </c>
    </row>
    <row r="991" spans="1:19">
      <c r="A991" s="18" t="s">
        <v>2015</v>
      </c>
      <c r="B991" s="18">
        <v>1</v>
      </c>
      <c r="C991" s="18">
        <v>1</v>
      </c>
      <c r="D991" s="28">
        <v>0</v>
      </c>
      <c r="E991" s="18">
        <v>1</v>
      </c>
      <c r="F991" t="str">
        <f t="shared" si="46"/>
        <v/>
      </c>
      <c r="G991" t="str">
        <f>IF(F991="기사임",IFERROR(IF((VLOOKUP(CONCATENATE("http://skinnonews.com",A991),'기사 리스트'!C:E,3,FALSE))&gt;='7p(1)'!$F$17,"O",""),""),"")</f>
        <v/>
      </c>
      <c r="H991" t="str">
        <f>IFERROR(IF(VLOOKUP(CONCATENATE("http://skinnonews.com"&amp;A991),'기사 리스트'!C:D,2,FALSE)="yes","yes",""),"")</f>
        <v/>
      </c>
      <c r="I991" t="str">
        <f>IFERROR(IF(G991="O",B991/(EOMONTH('7p(1)'!$F$17,0)-(VLOOKUP(CONCATENATE("http://skinnonews.com",A991),'기사 리스트'!C:E,3,FALSE))+1),""),"")</f>
        <v/>
      </c>
      <c r="J991" t="str">
        <f>IFERROR(IF(G991="O",E991/(EOMONTH('7p(1)'!$F$17,0)-(VLOOKUP(CONCATENATE("http://skinnonews.com",A991),'기사 리스트'!C:E,3,FALSE))+1),""),"")</f>
        <v/>
      </c>
      <c r="K991" t="str">
        <f t="shared" si="47"/>
        <v/>
      </c>
      <c r="L991" t="str">
        <f t="shared" si="48"/>
        <v/>
      </c>
      <c r="N991" s="83" t="str">
        <f>IFERROR(VLOOKUP("http://skinnonews.com"&amp;A991,'기사 리스트'!C:E,3,FALSE),"")</f>
        <v/>
      </c>
      <c r="S991" t="str">
        <f>IFERROR(IF(G991="O",(INDEX('기사 리스트'!B:B,MATCH("http://skinnonews.com"&amp;A991,'기사 리스트'!C:C,0))),""),"")</f>
        <v/>
      </c>
    </row>
    <row r="992" spans="1:19">
      <c r="A992" s="18" t="s">
        <v>537</v>
      </c>
      <c r="B992" s="18">
        <v>1</v>
      </c>
      <c r="C992" s="18">
        <v>1</v>
      </c>
      <c r="D992" s="28">
        <v>52</v>
      </c>
      <c r="E992" s="18">
        <v>1</v>
      </c>
      <c r="F992" t="str">
        <f t="shared" si="46"/>
        <v>기사임</v>
      </c>
      <c r="G992" t="str">
        <f>IF(F992="기사임",IFERROR(IF((VLOOKUP(CONCATENATE("http://skinnonews.com",A992),'기사 리스트'!C:E,3,FALSE))&gt;='7p(1)'!$F$17,"O",""),""),"")</f>
        <v/>
      </c>
      <c r="H992" t="str">
        <f>IFERROR(IF(VLOOKUP(CONCATENATE("http://skinnonews.com"&amp;A992),'기사 리스트'!C:D,2,FALSE)="yes","yes",""),"")</f>
        <v/>
      </c>
      <c r="I992" t="str">
        <f>IFERROR(IF(G992="O",B992/(EOMONTH('7p(1)'!$F$17,0)-(VLOOKUP(CONCATENATE("http://skinnonews.com",A992),'기사 리스트'!C:E,3,FALSE))+1),""),"")</f>
        <v/>
      </c>
      <c r="J992" t="str">
        <f>IFERROR(IF(G992="O",E992/(EOMONTH('7p(1)'!$F$17,0)-(VLOOKUP(CONCATENATE("http://skinnonews.com",A992),'기사 리스트'!C:E,3,FALSE))+1),""),"")</f>
        <v/>
      </c>
      <c r="K992" t="str">
        <f t="shared" si="47"/>
        <v/>
      </c>
      <c r="L992" t="str">
        <f t="shared" si="48"/>
        <v/>
      </c>
      <c r="N992" s="83">
        <f>IFERROR(VLOOKUP("http://skinnonews.com"&amp;A992,'기사 리스트'!C:E,3,FALSE),"")</f>
        <v>44960</v>
      </c>
      <c r="S992" t="str">
        <f>IFERROR(IF(G992="O",(INDEX('기사 리스트'!B:B,MATCH("http://skinnonews.com"&amp;A992,'기사 리스트'!C:C,0))),""),"")</f>
        <v/>
      </c>
    </row>
    <row r="993" spans="1:19">
      <c r="A993" s="18" t="s">
        <v>1505</v>
      </c>
      <c r="B993" s="18">
        <v>1</v>
      </c>
      <c r="C993" s="18">
        <v>1</v>
      </c>
      <c r="D993" s="28">
        <v>0</v>
      </c>
      <c r="E993" s="18">
        <v>0</v>
      </c>
      <c r="F993" t="str">
        <f t="shared" si="46"/>
        <v>기사임</v>
      </c>
      <c r="G993" t="str">
        <f>IF(F993="기사임",IFERROR(IF((VLOOKUP(CONCATENATE("http://skinnonews.com",A993),'기사 리스트'!C:E,3,FALSE))&gt;='7p(1)'!$F$17,"O",""),""),"")</f>
        <v/>
      </c>
      <c r="H993" t="str">
        <f>IFERROR(IF(VLOOKUP(CONCATENATE("http://skinnonews.com"&amp;A993),'기사 리스트'!C:D,2,FALSE)="yes","yes",""),"")</f>
        <v/>
      </c>
      <c r="I993" t="str">
        <f>IFERROR(IF(G993="O",B993/(EOMONTH('7p(1)'!$F$17,0)-(VLOOKUP(CONCATENATE("http://skinnonews.com",A993),'기사 리스트'!C:E,3,FALSE))+1),""),"")</f>
        <v/>
      </c>
      <c r="J993" t="str">
        <f>IFERROR(IF(G993="O",E993/(EOMONTH('7p(1)'!$F$17,0)-(VLOOKUP(CONCATENATE("http://skinnonews.com",A993),'기사 리스트'!C:E,3,FALSE))+1),""),"")</f>
        <v/>
      </c>
      <c r="K993" t="str">
        <f t="shared" si="47"/>
        <v/>
      </c>
      <c r="L993" t="str">
        <f t="shared" si="48"/>
        <v/>
      </c>
      <c r="N993" s="83" t="str">
        <f>IFERROR(VLOOKUP("http://skinnonews.com"&amp;A993,'기사 리스트'!C:E,3,FALSE),"")</f>
        <v/>
      </c>
      <c r="S993" t="str">
        <f>IFERROR(IF(G993="O",(INDEX('기사 리스트'!B:B,MATCH("http://skinnonews.com"&amp;A993,'기사 리스트'!C:C,0))),""),"")</f>
        <v/>
      </c>
    </row>
    <row r="994" spans="1:19">
      <c r="A994" s="18" t="s">
        <v>2016</v>
      </c>
      <c r="B994" s="18">
        <v>1</v>
      </c>
      <c r="C994" s="18">
        <v>1</v>
      </c>
      <c r="D994" s="28">
        <v>0</v>
      </c>
      <c r="E994" s="18">
        <v>1</v>
      </c>
      <c r="F994" t="str">
        <f t="shared" si="46"/>
        <v/>
      </c>
      <c r="G994" t="str">
        <f>IF(F994="기사임",IFERROR(IF((VLOOKUP(CONCATENATE("http://skinnonews.com",A994),'기사 리스트'!C:E,3,FALSE))&gt;='7p(1)'!$F$17,"O",""),""),"")</f>
        <v/>
      </c>
      <c r="H994" t="str">
        <f>IFERROR(IF(VLOOKUP(CONCATENATE("http://skinnonews.com"&amp;A994),'기사 리스트'!C:D,2,FALSE)="yes","yes",""),"")</f>
        <v/>
      </c>
      <c r="I994" t="str">
        <f>IFERROR(IF(G994="O",B994/(EOMONTH('7p(1)'!$F$17,0)-(VLOOKUP(CONCATENATE("http://skinnonews.com",A994),'기사 리스트'!C:E,3,FALSE))+1),""),"")</f>
        <v/>
      </c>
      <c r="J994" t="str">
        <f>IFERROR(IF(G994="O",E994/(EOMONTH('7p(1)'!$F$17,0)-(VLOOKUP(CONCATENATE("http://skinnonews.com",A994),'기사 리스트'!C:E,3,FALSE))+1),""),"")</f>
        <v/>
      </c>
      <c r="K994" t="str">
        <f t="shared" si="47"/>
        <v/>
      </c>
      <c r="L994" t="str">
        <f t="shared" si="48"/>
        <v/>
      </c>
      <c r="N994" s="83" t="str">
        <f>IFERROR(VLOOKUP("http://skinnonews.com"&amp;A994,'기사 리스트'!C:E,3,FALSE),"")</f>
        <v/>
      </c>
      <c r="S994" t="str">
        <f>IFERROR(IF(G994="O",(INDEX('기사 리스트'!B:B,MATCH("http://skinnonews.com"&amp;A994,'기사 리스트'!C:C,0))),""),"")</f>
        <v/>
      </c>
    </row>
    <row r="995" spans="1:19">
      <c r="A995" s="18" t="s">
        <v>557</v>
      </c>
      <c r="B995" s="18">
        <v>1</v>
      </c>
      <c r="C995" s="18">
        <v>1</v>
      </c>
      <c r="D995" s="28">
        <v>29</v>
      </c>
      <c r="E995" s="18">
        <v>0</v>
      </c>
      <c r="F995" t="str">
        <f t="shared" si="46"/>
        <v>기사임</v>
      </c>
      <c r="G995" t="str">
        <f>IF(F995="기사임",IFERROR(IF((VLOOKUP(CONCATENATE("http://skinnonews.com",A995),'기사 리스트'!C:E,3,FALSE))&gt;='7p(1)'!$F$17,"O",""),""),"")</f>
        <v/>
      </c>
      <c r="H995" t="str">
        <f>IFERROR(IF(VLOOKUP(CONCATENATE("http://skinnonews.com"&amp;A995),'기사 리스트'!C:D,2,FALSE)="yes","yes",""),"")</f>
        <v/>
      </c>
      <c r="I995" t="str">
        <f>IFERROR(IF(G995="O",B995/(EOMONTH('7p(1)'!$F$17,0)-(VLOOKUP(CONCATENATE("http://skinnonews.com",A995),'기사 리스트'!C:E,3,FALSE))+1),""),"")</f>
        <v/>
      </c>
      <c r="J995" t="str">
        <f>IFERROR(IF(G995="O",E995/(EOMONTH('7p(1)'!$F$17,0)-(VLOOKUP(CONCATENATE("http://skinnonews.com",A995),'기사 리스트'!C:E,3,FALSE))+1),""),"")</f>
        <v/>
      </c>
      <c r="K995" t="str">
        <f t="shared" si="47"/>
        <v/>
      </c>
      <c r="L995" t="str">
        <f t="shared" si="48"/>
        <v/>
      </c>
      <c r="N995" s="83">
        <f>IFERROR(VLOOKUP("http://skinnonews.com"&amp;A995,'기사 리스트'!C:E,3,FALSE),"")</f>
        <v>44980</v>
      </c>
      <c r="S995" t="str">
        <f>IFERROR(IF(G995="O",(INDEX('기사 리스트'!B:B,MATCH("http://skinnonews.com"&amp;A995,'기사 리스트'!C:C,0))),""),"")</f>
        <v/>
      </c>
    </row>
    <row r="996" spans="1:19">
      <c r="A996" s="18" t="s">
        <v>972</v>
      </c>
      <c r="B996" s="18">
        <v>1</v>
      </c>
      <c r="C996" s="18">
        <v>1</v>
      </c>
      <c r="D996" s="28">
        <v>0</v>
      </c>
      <c r="E996" s="18">
        <v>0</v>
      </c>
      <c r="F996" t="str">
        <f t="shared" si="46"/>
        <v>기사임</v>
      </c>
      <c r="G996" t="str">
        <f>IF(F996="기사임",IFERROR(IF((VLOOKUP(CONCATENATE("http://skinnonews.com",A996),'기사 리스트'!C:E,3,FALSE))&gt;='7p(1)'!$F$17,"O",""),""),"")</f>
        <v/>
      </c>
      <c r="H996" t="str">
        <f>IFERROR(IF(VLOOKUP(CONCATENATE("http://skinnonews.com"&amp;A996),'기사 리스트'!C:D,2,FALSE)="yes","yes",""),"")</f>
        <v/>
      </c>
      <c r="I996" t="str">
        <f>IFERROR(IF(G996="O",B996/(EOMONTH('7p(1)'!$F$17,0)-(VLOOKUP(CONCATENATE("http://skinnonews.com",A996),'기사 리스트'!C:E,3,FALSE))+1),""),"")</f>
        <v/>
      </c>
      <c r="J996" t="str">
        <f>IFERROR(IF(G996="O",E996/(EOMONTH('7p(1)'!$F$17,0)-(VLOOKUP(CONCATENATE("http://skinnonews.com",A996),'기사 리스트'!C:E,3,FALSE))+1),""),"")</f>
        <v/>
      </c>
      <c r="K996" t="str">
        <f t="shared" si="47"/>
        <v/>
      </c>
      <c r="L996" t="str">
        <f t="shared" si="48"/>
        <v/>
      </c>
      <c r="N996" s="83">
        <f>IFERROR(VLOOKUP("http://skinnonews.com"&amp;A996,'기사 리스트'!C:E,3,FALSE),"")</f>
        <v>44992</v>
      </c>
      <c r="S996" t="str">
        <f>IFERROR(IF(G996="O",(INDEX('기사 리스트'!B:B,MATCH("http://skinnonews.com"&amp;A996,'기사 리스트'!C:C,0))),""),"")</f>
        <v/>
      </c>
    </row>
    <row r="997" spans="1:19">
      <c r="A997" s="18" t="s">
        <v>2017</v>
      </c>
      <c r="B997" s="18">
        <v>1</v>
      </c>
      <c r="C997" s="18">
        <v>1</v>
      </c>
      <c r="D997" s="28">
        <v>30</v>
      </c>
      <c r="E997" s="18">
        <v>0</v>
      </c>
      <c r="F997" t="str">
        <f t="shared" si="46"/>
        <v>기사임</v>
      </c>
      <c r="G997" t="str">
        <f>IF(F997="기사임",IFERROR(IF((VLOOKUP(CONCATENATE("http://skinnonews.com",A997),'기사 리스트'!C:E,3,FALSE))&gt;='7p(1)'!$F$17,"O",""),""),"")</f>
        <v/>
      </c>
      <c r="H997" t="str">
        <f>IFERROR(IF(VLOOKUP(CONCATENATE("http://skinnonews.com"&amp;A997),'기사 리스트'!C:D,2,FALSE)="yes","yes",""),"")</f>
        <v/>
      </c>
      <c r="I997" t="str">
        <f>IFERROR(IF(G997="O",B997/(EOMONTH('7p(1)'!$F$17,0)-(VLOOKUP(CONCATENATE("http://skinnonews.com",A997),'기사 리스트'!C:E,3,FALSE))+1),""),"")</f>
        <v/>
      </c>
      <c r="J997" t="str">
        <f>IFERROR(IF(G997="O",E997/(EOMONTH('7p(1)'!$F$17,0)-(VLOOKUP(CONCATENATE("http://skinnonews.com",A997),'기사 리스트'!C:E,3,FALSE))+1),""),"")</f>
        <v/>
      </c>
      <c r="K997" t="str">
        <f t="shared" si="47"/>
        <v/>
      </c>
      <c r="L997" t="str">
        <f t="shared" si="48"/>
        <v/>
      </c>
      <c r="N997" s="83" t="str">
        <f>IFERROR(VLOOKUP("http://skinnonews.com"&amp;A997,'기사 리스트'!C:E,3,FALSE),"")</f>
        <v/>
      </c>
      <c r="S997" t="str">
        <f>IFERROR(IF(G997="O",(INDEX('기사 리스트'!B:B,MATCH("http://skinnonews.com"&amp;A997,'기사 리스트'!C:C,0))),""),"")</f>
        <v/>
      </c>
    </row>
    <row r="998" spans="1:19">
      <c r="A998" s="18" t="s">
        <v>2018</v>
      </c>
      <c r="B998" s="18">
        <v>1</v>
      </c>
      <c r="C998" s="18">
        <v>1</v>
      </c>
      <c r="D998" s="28">
        <v>0</v>
      </c>
      <c r="E998" s="18">
        <v>1</v>
      </c>
      <c r="F998" t="str">
        <f t="shared" si="46"/>
        <v/>
      </c>
      <c r="G998" t="str">
        <f>IF(F998="기사임",IFERROR(IF((VLOOKUP(CONCATENATE("http://skinnonews.com",A998),'기사 리스트'!C:E,3,FALSE))&gt;='7p(1)'!$F$17,"O",""),""),"")</f>
        <v/>
      </c>
      <c r="H998" t="str">
        <f>IFERROR(IF(VLOOKUP(CONCATENATE("http://skinnonews.com"&amp;A998),'기사 리스트'!C:D,2,FALSE)="yes","yes",""),"")</f>
        <v/>
      </c>
      <c r="I998" t="str">
        <f>IFERROR(IF(G998="O",B998/(EOMONTH('7p(1)'!$F$17,0)-(VLOOKUP(CONCATENATE("http://skinnonews.com",A998),'기사 리스트'!C:E,3,FALSE))+1),""),"")</f>
        <v/>
      </c>
      <c r="J998" t="str">
        <f>IFERROR(IF(G998="O",E998/(EOMONTH('7p(1)'!$F$17,0)-(VLOOKUP(CONCATENATE("http://skinnonews.com",A998),'기사 리스트'!C:E,3,FALSE))+1),""),"")</f>
        <v/>
      </c>
      <c r="K998" t="str">
        <f t="shared" si="47"/>
        <v/>
      </c>
      <c r="L998" t="str">
        <f t="shared" si="48"/>
        <v/>
      </c>
      <c r="N998" s="83" t="str">
        <f>IFERROR(VLOOKUP("http://skinnonews.com"&amp;A998,'기사 리스트'!C:E,3,FALSE),"")</f>
        <v/>
      </c>
      <c r="S998" t="str">
        <f>IFERROR(IF(G998="O",(INDEX('기사 리스트'!B:B,MATCH("http://skinnonews.com"&amp;A998,'기사 리스트'!C:C,0))),""),"")</f>
        <v/>
      </c>
    </row>
    <row r="999" spans="1:19">
      <c r="A999" s="18" t="s">
        <v>2019</v>
      </c>
      <c r="B999" s="18">
        <v>1</v>
      </c>
      <c r="C999" s="18">
        <v>1</v>
      </c>
      <c r="D999" s="28">
        <v>43</v>
      </c>
      <c r="E999" s="18">
        <v>1</v>
      </c>
      <c r="F999" t="str">
        <f t="shared" si="46"/>
        <v>기사임</v>
      </c>
      <c r="G999" t="str">
        <f>IF(F999="기사임",IFERROR(IF((VLOOKUP(CONCATENATE("http://skinnonews.com",A999),'기사 리스트'!C:E,3,FALSE))&gt;='7p(1)'!$F$17,"O",""),""),"")</f>
        <v/>
      </c>
      <c r="H999" t="str">
        <f>IFERROR(IF(VLOOKUP(CONCATENATE("http://skinnonews.com"&amp;A999),'기사 리스트'!C:D,2,FALSE)="yes","yes",""),"")</f>
        <v/>
      </c>
      <c r="I999" t="str">
        <f>IFERROR(IF(G999="O",B999/(EOMONTH('7p(1)'!$F$17,0)-(VLOOKUP(CONCATENATE("http://skinnonews.com",A999),'기사 리스트'!C:E,3,FALSE))+1),""),"")</f>
        <v/>
      </c>
      <c r="J999" t="str">
        <f>IFERROR(IF(G999="O",E999/(EOMONTH('7p(1)'!$F$17,0)-(VLOOKUP(CONCATENATE("http://skinnonews.com",A999),'기사 리스트'!C:E,3,FALSE))+1),""),"")</f>
        <v/>
      </c>
      <c r="K999" t="str">
        <f t="shared" si="47"/>
        <v/>
      </c>
      <c r="L999" t="str">
        <f t="shared" si="48"/>
        <v/>
      </c>
      <c r="N999" s="83" t="str">
        <f>IFERROR(VLOOKUP("http://skinnonews.com"&amp;A999,'기사 리스트'!C:E,3,FALSE),"")</f>
        <v/>
      </c>
      <c r="S999" t="str">
        <f>IFERROR(IF(G999="O",(INDEX('기사 리스트'!B:B,MATCH("http://skinnonews.com"&amp;A999,'기사 리스트'!C:C,0))),""),"")</f>
        <v/>
      </c>
    </row>
    <row r="1000" spans="1:19">
      <c r="A1000" s="18" t="s">
        <v>2020</v>
      </c>
      <c r="B1000" s="18">
        <v>1</v>
      </c>
      <c r="C1000" s="18">
        <v>1</v>
      </c>
      <c r="D1000" s="28">
        <v>0</v>
      </c>
      <c r="E1000" s="18">
        <v>1</v>
      </c>
      <c r="F1000" t="str">
        <f t="shared" si="46"/>
        <v>기사임</v>
      </c>
      <c r="G1000" t="str">
        <f>IF(F1000="기사임",IFERROR(IF((VLOOKUP(CONCATENATE("http://skinnonews.com",A1000),'기사 리스트'!C:E,3,FALSE))&gt;='7p(1)'!$F$17,"O",""),""),"")</f>
        <v/>
      </c>
      <c r="H1000" t="str">
        <f>IFERROR(IF(VLOOKUP(CONCATENATE("http://skinnonews.com"&amp;A1000),'기사 리스트'!C:D,2,FALSE)="yes","yes",""),"")</f>
        <v/>
      </c>
      <c r="I1000" t="str">
        <f>IFERROR(IF(G1000="O",B1000/(EOMONTH('7p(1)'!$F$17,0)-(VLOOKUP(CONCATENATE("http://skinnonews.com",A1000),'기사 리스트'!C:E,3,FALSE))+1),""),"")</f>
        <v/>
      </c>
      <c r="J1000" t="str">
        <f>IFERROR(IF(G1000="O",E1000/(EOMONTH('7p(1)'!$F$17,0)-(VLOOKUP(CONCATENATE("http://skinnonews.com",A1000),'기사 리스트'!C:E,3,FALSE))+1),""),"")</f>
        <v/>
      </c>
      <c r="K1000" t="str">
        <f t="shared" si="47"/>
        <v/>
      </c>
      <c r="L1000" t="str">
        <f t="shared" si="48"/>
        <v/>
      </c>
      <c r="N1000" s="83" t="str">
        <f>IFERROR(VLOOKUP("http://skinnonews.com"&amp;A1000,'기사 리스트'!C:E,3,FALSE),"")</f>
        <v/>
      </c>
      <c r="S1000" t="str">
        <f>IFERROR(IF(G1000="O",(INDEX('기사 리스트'!B:B,MATCH("http://skinnonews.com"&amp;A1000,'기사 리스트'!C:C,0))),""),"")</f>
        <v/>
      </c>
    </row>
    <row r="1001" spans="1:19">
      <c r="A1001" s="18" t="s">
        <v>2021</v>
      </c>
      <c r="B1001" s="18">
        <v>1</v>
      </c>
      <c r="C1001" s="18">
        <v>1</v>
      </c>
      <c r="D1001" s="28">
        <v>0</v>
      </c>
      <c r="E1001" s="18">
        <v>1</v>
      </c>
      <c r="F1001" t="str">
        <f t="shared" si="46"/>
        <v>기사임</v>
      </c>
      <c r="G1001" t="str">
        <f>IF(F1001="기사임",IFERROR(IF((VLOOKUP(CONCATENATE("http://skinnonews.com",A1001),'기사 리스트'!C:E,3,FALSE))&gt;='7p(1)'!$F$17,"O",""),""),"")</f>
        <v/>
      </c>
      <c r="H1001" t="str">
        <f>IFERROR(IF(VLOOKUP(CONCATENATE("http://skinnonews.com"&amp;A1001),'기사 리스트'!C:D,2,FALSE)="yes","yes",""),"")</f>
        <v/>
      </c>
      <c r="I1001" t="str">
        <f>IFERROR(IF(G1001="O",B1001/(EOMONTH('7p(1)'!$F$17,0)-(VLOOKUP(CONCATENATE("http://skinnonews.com",A1001),'기사 리스트'!C:E,3,FALSE))+1),""),"")</f>
        <v/>
      </c>
      <c r="J1001" t="str">
        <f>IFERROR(IF(G1001="O",E1001/(EOMONTH('7p(1)'!$F$17,0)-(VLOOKUP(CONCATENATE("http://skinnonews.com",A1001),'기사 리스트'!C:E,3,FALSE))+1),""),"")</f>
        <v/>
      </c>
      <c r="K1001" t="str">
        <f t="shared" si="47"/>
        <v/>
      </c>
      <c r="L1001" t="str">
        <f t="shared" si="48"/>
        <v/>
      </c>
      <c r="N1001" s="83" t="str">
        <f>IFERROR(VLOOKUP("http://skinnonews.com"&amp;A1001,'기사 리스트'!C:E,3,FALSE),"")</f>
        <v/>
      </c>
      <c r="S1001" t="str">
        <f>IFERROR(IF(G1001="O",(INDEX('기사 리스트'!B:B,MATCH("http://skinnonews.com"&amp;A1001,'기사 리스트'!C:C,0))),""),"")</f>
        <v/>
      </c>
    </row>
    <row r="1002" spans="1:19">
      <c r="A1002" s="18" t="s">
        <v>2022</v>
      </c>
      <c r="B1002" s="18">
        <v>1</v>
      </c>
      <c r="C1002" s="18">
        <v>1</v>
      </c>
      <c r="D1002" s="28">
        <v>0</v>
      </c>
      <c r="E1002" s="18">
        <v>1</v>
      </c>
      <c r="F1002" t="str">
        <f t="shared" si="46"/>
        <v/>
      </c>
      <c r="G1002" t="str">
        <f>IF(F1002="기사임",IFERROR(IF((VLOOKUP(CONCATENATE("http://skinnonews.com",A1002),'기사 리스트'!C:E,3,FALSE))&gt;='7p(1)'!$F$17,"O",""),""),"")</f>
        <v/>
      </c>
      <c r="H1002" t="str">
        <f>IFERROR(IF(VLOOKUP(CONCATENATE("http://skinnonews.com"&amp;A1002),'기사 리스트'!C:D,2,FALSE)="yes","yes",""),"")</f>
        <v/>
      </c>
      <c r="I1002" t="str">
        <f>IFERROR(IF(G1002="O",B1002/(EOMONTH('7p(1)'!$F$17,0)-(VLOOKUP(CONCATENATE("http://skinnonews.com",A1002),'기사 리스트'!C:E,3,FALSE))+1),""),"")</f>
        <v/>
      </c>
      <c r="J1002" t="str">
        <f>IFERROR(IF(G1002="O",E1002/(EOMONTH('7p(1)'!$F$17,0)-(VLOOKUP(CONCATENATE("http://skinnonews.com",A1002),'기사 리스트'!C:E,3,FALSE))+1),""),"")</f>
        <v/>
      </c>
      <c r="K1002" t="str">
        <f t="shared" si="47"/>
        <v/>
      </c>
      <c r="L1002" t="str">
        <f t="shared" si="48"/>
        <v/>
      </c>
      <c r="N1002" s="83" t="str">
        <f>IFERROR(VLOOKUP("http://skinnonews.com"&amp;A1002,'기사 리스트'!C:E,3,FALSE),"")</f>
        <v/>
      </c>
      <c r="S1002" t="str">
        <f>IFERROR(IF(G1002="O",(INDEX('기사 리스트'!B:B,MATCH("http://skinnonews.com"&amp;A1002,'기사 리스트'!C:C,0))),""),"")</f>
        <v/>
      </c>
    </row>
    <row r="1003" spans="1:19">
      <c r="A1003" s="18" t="s">
        <v>2023</v>
      </c>
      <c r="B1003" s="18">
        <v>1</v>
      </c>
      <c r="C1003" s="18">
        <v>1</v>
      </c>
      <c r="D1003" s="28">
        <v>177</v>
      </c>
      <c r="E1003" s="18">
        <v>0</v>
      </c>
      <c r="F1003" t="str">
        <f t="shared" si="46"/>
        <v/>
      </c>
      <c r="G1003" t="str">
        <f>IF(F1003="기사임",IFERROR(IF((VLOOKUP(CONCATENATE("http://skinnonews.com",A1003),'기사 리스트'!C:E,3,FALSE))&gt;='7p(1)'!$F$17,"O",""),""),"")</f>
        <v/>
      </c>
      <c r="H1003" t="str">
        <f>IFERROR(IF(VLOOKUP(CONCATENATE("http://skinnonews.com"&amp;A1003),'기사 리스트'!C:D,2,FALSE)="yes","yes",""),"")</f>
        <v/>
      </c>
      <c r="I1003" t="str">
        <f>IFERROR(IF(G1003="O",B1003/(EOMONTH('7p(1)'!$F$17,0)-(VLOOKUP(CONCATENATE("http://skinnonews.com",A1003),'기사 리스트'!C:E,3,FALSE))+1),""),"")</f>
        <v/>
      </c>
      <c r="J1003" t="str">
        <f>IFERROR(IF(G1003="O",E1003/(EOMONTH('7p(1)'!$F$17,0)-(VLOOKUP(CONCATENATE("http://skinnonews.com",A1003),'기사 리스트'!C:E,3,FALSE))+1),""),"")</f>
        <v/>
      </c>
      <c r="K1003" t="str">
        <f t="shared" si="47"/>
        <v/>
      </c>
      <c r="L1003" t="str">
        <f t="shared" si="48"/>
        <v/>
      </c>
      <c r="N1003" s="83" t="str">
        <f>IFERROR(VLOOKUP("http://skinnonews.com"&amp;A1003,'기사 리스트'!C:E,3,FALSE),"")</f>
        <v/>
      </c>
      <c r="S1003" t="str">
        <f>IFERROR(IF(G1003="O",(INDEX('기사 리스트'!B:B,MATCH("http://skinnonews.com"&amp;A1003,'기사 리스트'!C:C,0))),""),"")</f>
        <v/>
      </c>
    </row>
    <row r="1004" spans="1:19">
      <c r="A1004" s="18" t="s">
        <v>2024</v>
      </c>
      <c r="B1004" s="18">
        <v>1</v>
      </c>
      <c r="C1004" s="18">
        <v>1</v>
      </c>
      <c r="D1004" s="28">
        <v>6</v>
      </c>
      <c r="E1004" s="18">
        <v>0</v>
      </c>
      <c r="F1004" t="str">
        <f t="shared" si="46"/>
        <v>기사임</v>
      </c>
      <c r="G1004" t="str">
        <f>IF(F1004="기사임",IFERROR(IF((VLOOKUP(CONCATENATE("http://skinnonews.com",A1004),'기사 리스트'!C:E,3,FALSE))&gt;='7p(1)'!$F$17,"O",""),""),"")</f>
        <v/>
      </c>
      <c r="H1004" t="str">
        <f>IFERROR(IF(VLOOKUP(CONCATENATE("http://skinnonews.com"&amp;A1004),'기사 리스트'!C:D,2,FALSE)="yes","yes",""),"")</f>
        <v/>
      </c>
      <c r="I1004" t="str">
        <f>IFERROR(IF(G1004="O",B1004/(EOMONTH('7p(1)'!$F$17,0)-(VLOOKUP(CONCATENATE("http://skinnonews.com",A1004),'기사 리스트'!C:E,3,FALSE))+1),""),"")</f>
        <v/>
      </c>
      <c r="J1004" t="str">
        <f>IFERROR(IF(G1004="O",E1004/(EOMONTH('7p(1)'!$F$17,0)-(VLOOKUP(CONCATENATE("http://skinnonews.com",A1004),'기사 리스트'!C:E,3,FALSE))+1),""),"")</f>
        <v/>
      </c>
      <c r="K1004" t="str">
        <f t="shared" si="47"/>
        <v/>
      </c>
      <c r="L1004" t="str">
        <f t="shared" si="48"/>
        <v/>
      </c>
      <c r="N1004" s="83">
        <f>IFERROR(VLOOKUP("http://skinnonews.com"&amp;A1004,'기사 리스트'!C:E,3,FALSE),"")</f>
        <v>45012</v>
      </c>
      <c r="S1004" t="str">
        <f>IFERROR(IF(G1004="O",(INDEX('기사 리스트'!B:B,MATCH("http://skinnonews.com"&amp;A1004,'기사 리스트'!C:C,0))),""),"")</f>
        <v/>
      </c>
    </row>
    <row r="1005" spans="1:19">
      <c r="A1005" s="18" t="s">
        <v>2025</v>
      </c>
      <c r="B1005" s="18">
        <v>1</v>
      </c>
      <c r="C1005" s="18">
        <v>1</v>
      </c>
      <c r="D1005" s="28">
        <v>176</v>
      </c>
      <c r="E1005" s="18">
        <v>0</v>
      </c>
      <c r="F1005" t="str">
        <f t="shared" si="46"/>
        <v/>
      </c>
      <c r="G1005" t="str">
        <f>IF(F1005="기사임",IFERROR(IF((VLOOKUP(CONCATENATE("http://skinnonews.com",A1005),'기사 리스트'!C:E,3,FALSE))&gt;='7p(1)'!$F$17,"O",""),""),"")</f>
        <v/>
      </c>
      <c r="H1005" t="str">
        <f>IFERROR(IF(VLOOKUP(CONCATENATE("http://skinnonews.com"&amp;A1005),'기사 리스트'!C:D,2,FALSE)="yes","yes",""),"")</f>
        <v/>
      </c>
      <c r="I1005" t="str">
        <f>IFERROR(IF(G1005="O",B1005/(EOMONTH('7p(1)'!$F$17,0)-(VLOOKUP(CONCATENATE("http://skinnonews.com",A1005),'기사 리스트'!C:E,3,FALSE))+1),""),"")</f>
        <v/>
      </c>
      <c r="J1005" t="str">
        <f>IFERROR(IF(G1005="O",E1005/(EOMONTH('7p(1)'!$F$17,0)-(VLOOKUP(CONCATENATE("http://skinnonews.com",A1005),'기사 리스트'!C:E,3,FALSE))+1),""),"")</f>
        <v/>
      </c>
      <c r="K1005" t="str">
        <f t="shared" si="47"/>
        <v/>
      </c>
      <c r="L1005" t="str">
        <f t="shared" si="48"/>
        <v/>
      </c>
      <c r="N1005" s="83" t="str">
        <f>IFERROR(VLOOKUP("http://skinnonews.com"&amp;A1005,'기사 리스트'!C:E,3,FALSE),"")</f>
        <v/>
      </c>
      <c r="S1005" t="str">
        <f>IFERROR(IF(G1005="O",(INDEX('기사 리스트'!B:B,MATCH("http://skinnonews.com"&amp;A1005,'기사 리스트'!C:C,0))),""),"")</f>
        <v/>
      </c>
    </row>
    <row r="1006" spans="1:19">
      <c r="A1006" s="18" t="s">
        <v>2026</v>
      </c>
      <c r="B1006" s="18">
        <v>1</v>
      </c>
      <c r="C1006" s="18">
        <v>1</v>
      </c>
      <c r="D1006" s="28">
        <v>165</v>
      </c>
      <c r="E1006" s="18">
        <v>1</v>
      </c>
      <c r="F1006" t="str">
        <f t="shared" si="46"/>
        <v/>
      </c>
      <c r="G1006" t="str">
        <f>IF(F1006="기사임",IFERROR(IF((VLOOKUP(CONCATENATE("http://skinnonews.com",A1006),'기사 리스트'!C:E,3,FALSE))&gt;='7p(1)'!$F$17,"O",""),""),"")</f>
        <v/>
      </c>
      <c r="H1006" t="str">
        <f>IFERROR(IF(VLOOKUP(CONCATENATE("http://skinnonews.com"&amp;A1006),'기사 리스트'!C:D,2,FALSE)="yes","yes",""),"")</f>
        <v/>
      </c>
      <c r="I1006" t="str">
        <f>IFERROR(IF(G1006="O",B1006/(EOMONTH('7p(1)'!$F$17,0)-(VLOOKUP(CONCATENATE("http://skinnonews.com",A1006),'기사 리스트'!C:E,3,FALSE))+1),""),"")</f>
        <v/>
      </c>
      <c r="J1006" t="str">
        <f>IFERROR(IF(G1006="O",E1006/(EOMONTH('7p(1)'!$F$17,0)-(VLOOKUP(CONCATENATE("http://skinnonews.com",A1006),'기사 리스트'!C:E,3,FALSE))+1),""),"")</f>
        <v/>
      </c>
      <c r="K1006" t="str">
        <f t="shared" si="47"/>
        <v/>
      </c>
      <c r="L1006" t="str">
        <f t="shared" si="48"/>
        <v/>
      </c>
      <c r="N1006" s="83" t="str">
        <f>IFERROR(VLOOKUP("http://skinnonews.com"&amp;A1006,'기사 리스트'!C:E,3,FALSE),"")</f>
        <v/>
      </c>
      <c r="S1006" t="str">
        <f>IFERROR(IF(G1006="O",(INDEX('기사 리스트'!B:B,MATCH("http://skinnonews.com"&amp;A1006,'기사 리스트'!C:C,0))),""),"")</f>
        <v/>
      </c>
    </row>
    <row r="1007" spans="1:19">
      <c r="A1007" s="18" t="s">
        <v>2027</v>
      </c>
      <c r="B1007" s="18">
        <v>1</v>
      </c>
      <c r="C1007" s="18">
        <v>1</v>
      </c>
      <c r="D1007" s="28">
        <v>0</v>
      </c>
      <c r="E1007" s="18">
        <v>1</v>
      </c>
      <c r="F1007" t="str">
        <f t="shared" si="46"/>
        <v/>
      </c>
      <c r="G1007" t="str">
        <f>IF(F1007="기사임",IFERROR(IF((VLOOKUP(CONCATENATE("http://skinnonews.com",A1007),'기사 리스트'!C:E,3,FALSE))&gt;='7p(1)'!$F$17,"O",""),""),"")</f>
        <v/>
      </c>
      <c r="H1007" t="str">
        <f>IFERROR(IF(VLOOKUP(CONCATENATE("http://skinnonews.com"&amp;A1007),'기사 리스트'!C:D,2,FALSE)="yes","yes",""),"")</f>
        <v/>
      </c>
      <c r="I1007" t="str">
        <f>IFERROR(IF(G1007="O",B1007/(EOMONTH('7p(1)'!$F$17,0)-(VLOOKUP(CONCATENATE("http://skinnonews.com",A1007),'기사 리스트'!C:E,3,FALSE))+1),""),"")</f>
        <v/>
      </c>
      <c r="J1007" t="str">
        <f>IFERROR(IF(G1007="O",E1007/(EOMONTH('7p(1)'!$F$17,0)-(VLOOKUP(CONCATENATE("http://skinnonews.com",A1007),'기사 리스트'!C:E,3,FALSE))+1),""),"")</f>
        <v/>
      </c>
      <c r="K1007" t="str">
        <f t="shared" si="47"/>
        <v/>
      </c>
      <c r="L1007" t="str">
        <f t="shared" si="48"/>
        <v/>
      </c>
      <c r="N1007" s="83" t="str">
        <f>IFERROR(VLOOKUP("http://skinnonews.com"&amp;A1007,'기사 리스트'!C:E,3,FALSE),"")</f>
        <v/>
      </c>
      <c r="S1007" t="str">
        <f>IFERROR(IF(G1007="O",(INDEX('기사 리스트'!B:B,MATCH("http://skinnonews.com"&amp;A1007,'기사 리스트'!C:C,0))),""),"")</f>
        <v/>
      </c>
    </row>
    <row r="1008" spans="1:19">
      <c r="A1008" s="18" t="s">
        <v>2028</v>
      </c>
      <c r="B1008" s="18">
        <v>1</v>
      </c>
      <c r="C1008" s="18">
        <v>1</v>
      </c>
      <c r="D1008" s="28">
        <v>0</v>
      </c>
      <c r="E1008" s="18">
        <v>1</v>
      </c>
      <c r="F1008" t="str">
        <f t="shared" si="46"/>
        <v>기사임</v>
      </c>
      <c r="G1008" t="str">
        <f>IF(F1008="기사임",IFERROR(IF((VLOOKUP(CONCATENATE("http://skinnonews.com",A1008),'기사 리스트'!C:E,3,FALSE))&gt;='7p(1)'!$F$17,"O",""),""),"")</f>
        <v/>
      </c>
      <c r="H1008" t="str">
        <f>IFERROR(IF(VLOOKUP(CONCATENATE("http://skinnonews.com"&amp;A1008),'기사 리스트'!C:D,2,FALSE)="yes","yes",""),"")</f>
        <v/>
      </c>
      <c r="I1008" t="str">
        <f>IFERROR(IF(G1008="O",B1008/(EOMONTH('7p(1)'!$F$17,0)-(VLOOKUP(CONCATENATE("http://skinnonews.com",A1008),'기사 리스트'!C:E,3,FALSE))+1),""),"")</f>
        <v/>
      </c>
      <c r="J1008" t="str">
        <f>IFERROR(IF(G1008="O",E1008/(EOMONTH('7p(1)'!$F$17,0)-(VLOOKUP(CONCATENATE("http://skinnonews.com",A1008),'기사 리스트'!C:E,3,FALSE))+1),""),"")</f>
        <v/>
      </c>
      <c r="K1008" t="str">
        <f t="shared" si="47"/>
        <v/>
      </c>
      <c r="L1008" t="str">
        <f t="shared" si="48"/>
        <v/>
      </c>
      <c r="N1008" s="83" t="str">
        <f>IFERROR(VLOOKUP("http://skinnonews.com"&amp;A1008,'기사 리스트'!C:E,3,FALSE),"")</f>
        <v/>
      </c>
      <c r="S1008" t="str">
        <f>IFERROR(IF(G1008="O",(INDEX('기사 리스트'!B:B,MATCH("http://skinnonews.com"&amp;A1008,'기사 리스트'!C:C,0))),""),"")</f>
        <v/>
      </c>
    </row>
    <row r="1009" spans="1:19">
      <c r="A1009" s="18" t="s">
        <v>1269</v>
      </c>
      <c r="B1009" s="18">
        <v>1</v>
      </c>
      <c r="C1009" s="18">
        <v>1</v>
      </c>
      <c r="D1009" s="28">
        <v>0</v>
      </c>
      <c r="E1009" s="18">
        <v>0</v>
      </c>
      <c r="F1009" t="str">
        <f t="shared" si="46"/>
        <v/>
      </c>
      <c r="G1009" t="str">
        <f>IF(F1009="기사임",IFERROR(IF((VLOOKUP(CONCATENATE("http://skinnonews.com",A1009),'기사 리스트'!C:E,3,FALSE))&gt;='7p(1)'!$F$17,"O",""),""),"")</f>
        <v/>
      </c>
      <c r="H1009" t="str">
        <f>IFERROR(IF(VLOOKUP(CONCATENATE("http://skinnonews.com"&amp;A1009),'기사 리스트'!C:D,2,FALSE)="yes","yes",""),"")</f>
        <v/>
      </c>
      <c r="I1009" t="str">
        <f>IFERROR(IF(G1009="O",B1009/(EOMONTH('7p(1)'!$F$17,0)-(VLOOKUP(CONCATENATE("http://skinnonews.com",A1009),'기사 리스트'!C:E,3,FALSE))+1),""),"")</f>
        <v/>
      </c>
      <c r="J1009" t="str">
        <f>IFERROR(IF(G1009="O",E1009/(EOMONTH('7p(1)'!$F$17,0)-(VLOOKUP(CONCATENATE("http://skinnonews.com",A1009),'기사 리스트'!C:E,3,FALSE))+1),""),"")</f>
        <v/>
      </c>
      <c r="K1009" t="str">
        <f t="shared" si="47"/>
        <v/>
      </c>
      <c r="L1009" t="str">
        <f t="shared" si="48"/>
        <v/>
      </c>
      <c r="N1009" s="83" t="str">
        <f>IFERROR(VLOOKUP("http://skinnonews.com"&amp;A1009,'기사 리스트'!C:E,3,FALSE),"")</f>
        <v/>
      </c>
      <c r="S1009" t="str">
        <f>IFERROR(IF(G1009="O",(INDEX('기사 리스트'!B:B,MATCH("http://skinnonews.com"&amp;A1009,'기사 리스트'!C:C,0))),""),"")</f>
        <v/>
      </c>
    </row>
    <row r="1010" spans="1:19">
      <c r="A1010" s="18" t="s">
        <v>2029</v>
      </c>
      <c r="B1010" s="18">
        <v>1</v>
      </c>
      <c r="C1010" s="18">
        <v>1</v>
      </c>
      <c r="D1010" s="28">
        <v>86</v>
      </c>
      <c r="E1010" s="18">
        <v>1</v>
      </c>
      <c r="F1010" t="str">
        <f t="shared" si="46"/>
        <v>기사임</v>
      </c>
      <c r="G1010" t="str">
        <f>IF(F1010="기사임",IFERROR(IF((VLOOKUP(CONCATENATE("http://skinnonews.com",A1010),'기사 리스트'!C:E,3,FALSE))&gt;='7p(1)'!$F$17,"O",""),""),"")</f>
        <v/>
      </c>
      <c r="H1010" t="str">
        <f>IFERROR(IF(VLOOKUP(CONCATENATE("http://skinnonews.com"&amp;A1010),'기사 리스트'!C:D,2,FALSE)="yes","yes",""),"")</f>
        <v/>
      </c>
      <c r="I1010" t="str">
        <f>IFERROR(IF(G1010="O",B1010/(EOMONTH('7p(1)'!$F$17,0)-(VLOOKUP(CONCATENATE("http://skinnonews.com",A1010),'기사 리스트'!C:E,3,FALSE))+1),""),"")</f>
        <v/>
      </c>
      <c r="J1010" t="str">
        <f>IFERROR(IF(G1010="O",E1010/(EOMONTH('7p(1)'!$F$17,0)-(VLOOKUP(CONCATENATE("http://skinnonews.com",A1010),'기사 리스트'!C:E,3,FALSE))+1),""),"")</f>
        <v/>
      </c>
      <c r="K1010" t="str">
        <f t="shared" si="47"/>
        <v/>
      </c>
      <c r="L1010" t="str">
        <f t="shared" si="48"/>
        <v/>
      </c>
      <c r="N1010" s="83" t="str">
        <f>IFERROR(VLOOKUP("http://skinnonews.com"&amp;A1010,'기사 리스트'!C:E,3,FALSE),"")</f>
        <v/>
      </c>
      <c r="S1010" t="str">
        <f>IFERROR(IF(G1010="O",(INDEX('기사 리스트'!B:B,MATCH("http://skinnonews.com"&amp;A1010,'기사 리스트'!C:C,0))),""),"")</f>
        <v/>
      </c>
    </row>
    <row r="1011" spans="1:19">
      <c r="A1011" s="18" t="s">
        <v>2030</v>
      </c>
      <c r="B1011" s="18">
        <v>1</v>
      </c>
      <c r="C1011" s="18">
        <v>1</v>
      </c>
      <c r="D1011" s="28">
        <v>355</v>
      </c>
      <c r="E1011" s="18">
        <v>1</v>
      </c>
      <c r="F1011" t="str">
        <f t="shared" si="46"/>
        <v/>
      </c>
      <c r="G1011" t="str">
        <f>IF(F1011="기사임",IFERROR(IF((VLOOKUP(CONCATENATE("http://skinnonews.com",A1011),'기사 리스트'!C:E,3,FALSE))&gt;='7p(1)'!$F$17,"O",""),""),"")</f>
        <v/>
      </c>
      <c r="H1011" t="str">
        <f>IFERROR(IF(VLOOKUP(CONCATENATE("http://skinnonews.com"&amp;A1011),'기사 리스트'!C:D,2,FALSE)="yes","yes",""),"")</f>
        <v/>
      </c>
      <c r="I1011" t="str">
        <f>IFERROR(IF(G1011="O",B1011/(EOMONTH('7p(1)'!$F$17,0)-(VLOOKUP(CONCATENATE("http://skinnonews.com",A1011),'기사 리스트'!C:E,3,FALSE))+1),""),"")</f>
        <v/>
      </c>
      <c r="J1011" t="str">
        <f>IFERROR(IF(G1011="O",E1011/(EOMONTH('7p(1)'!$F$17,0)-(VLOOKUP(CONCATENATE("http://skinnonews.com",A1011),'기사 리스트'!C:E,3,FALSE))+1),""),"")</f>
        <v/>
      </c>
      <c r="K1011" t="str">
        <f t="shared" si="47"/>
        <v/>
      </c>
      <c r="L1011" t="str">
        <f t="shared" si="48"/>
        <v/>
      </c>
      <c r="N1011" s="83" t="str">
        <f>IFERROR(VLOOKUP("http://skinnonews.com"&amp;A1011,'기사 리스트'!C:E,3,FALSE),"")</f>
        <v/>
      </c>
      <c r="S1011" t="str">
        <f>IFERROR(IF(G1011="O",(INDEX('기사 리스트'!B:B,MATCH("http://skinnonews.com"&amp;A1011,'기사 리스트'!C:C,0))),""),"")</f>
        <v/>
      </c>
    </row>
    <row r="1012" spans="1:19">
      <c r="A1012" s="18" t="s">
        <v>2031</v>
      </c>
      <c r="B1012" s="18">
        <v>1</v>
      </c>
      <c r="C1012" s="18">
        <v>1</v>
      </c>
      <c r="D1012" s="28">
        <v>0</v>
      </c>
      <c r="E1012" s="18">
        <v>1</v>
      </c>
      <c r="F1012" t="str">
        <f t="shared" si="46"/>
        <v>기사임</v>
      </c>
      <c r="G1012" t="str">
        <f>IF(F1012="기사임",IFERROR(IF((VLOOKUP(CONCATENATE("http://skinnonews.com",A1012),'기사 리스트'!C:E,3,FALSE))&gt;='7p(1)'!$F$17,"O",""),""),"")</f>
        <v/>
      </c>
      <c r="H1012" t="str">
        <f>IFERROR(IF(VLOOKUP(CONCATENATE("http://skinnonews.com"&amp;A1012),'기사 리스트'!C:D,2,FALSE)="yes","yes",""),"")</f>
        <v/>
      </c>
      <c r="I1012" t="str">
        <f>IFERROR(IF(G1012="O",B1012/(EOMONTH('7p(1)'!$F$17,0)-(VLOOKUP(CONCATENATE("http://skinnonews.com",A1012),'기사 리스트'!C:E,3,FALSE))+1),""),"")</f>
        <v/>
      </c>
      <c r="J1012" t="str">
        <f>IFERROR(IF(G1012="O",E1012/(EOMONTH('7p(1)'!$F$17,0)-(VLOOKUP(CONCATENATE("http://skinnonews.com",A1012),'기사 리스트'!C:E,3,FALSE))+1),""),"")</f>
        <v/>
      </c>
      <c r="K1012" t="str">
        <f t="shared" si="47"/>
        <v/>
      </c>
      <c r="L1012" t="str">
        <f t="shared" si="48"/>
        <v/>
      </c>
      <c r="N1012" s="83" t="str">
        <f>IFERROR(VLOOKUP("http://skinnonews.com"&amp;A1012,'기사 리스트'!C:E,3,FALSE),"")</f>
        <v/>
      </c>
      <c r="S1012" t="str">
        <f>IFERROR(IF(G1012="O",(INDEX('기사 리스트'!B:B,MATCH("http://skinnonews.com"&amp;A1012,'기사 리스트'!C:C,0))),""),"")</f>
        <v/>
      </c>
    </row>
    <row r="1013" spans="1:19">
      <c r="A1013" s="18" t="s">
        <v>2032</v>
      </c>
      <c r="B1013" s="18">
        <v>1</v>
      </c>
      <c r="C1013" s="18">
        <v>1</v>
      </c>
      <c r="D1013" s="28">
        <v>0</v>
      </c>
      <c r="E1013" s="18">
        <v>1</v>
      </c>
      <c r="F1013" t="str">
        <f t="shared" si="46"/>
        <v>기사임</v>
      </c>
      <c r="G1013" t="str">
        <f>IF(F1013="기사임",IFERROR(IF((VLOOKUP(CONCATENATE("http://skinnonews.com",A1013),'기사 리스트'!C:E,3,FALSE))&gt;='7p(1)'!$F$17,"O",""),""),"")</f>
        <v/>
      </c>
      <c r="H1013" t="str">
        <f>IFERROR(IF(VLOOKUP(CONCATENATE("http://skinnonews.com"&amp;A1013),'기사 리스트'!C:D,2,FALSE)="yes","yes",""),"")</f>
        <v/>
      </c>
      <c r="I1013" t="str">
        <f>IFERROR(IF(G1013="O",B1013/(EOMONTH('7p(1)'!$F$17,0)-(VLOOKUP(CONCATENATE("http://skinnonews.com",A1013),'기사 리스트'!C:E,3,FALSE))+1),""),"")</f>
        <v/>
      </c>
      <c r="J1013" t="str">
        <f>IFERROR(IF(G1013="O",E1013/(EOMONTH('7p(1)'!$F$17,0)-(VLOOKUP(CONCATENATE("http://skinnonews.com",A1013),'기사 리스트'!C:E,3,FALSE))+1),""),"")</f>
        <v/>
      </c>
      <c r="K1013" t="str">
        <f t="shared" si="47"/>
        <v/>
      </c>
      <c r="L1013" t="str">
        <f t="shared" si="48"/>
        <v/>
      </c>
      <c r="N1013" s="83" t="str">
        <f>IFERROR(VLOOKUP("http://skinnonews.com"&amp;A1013,'기사 리스트'!C:E,3,FALSE),"")</f>
        <v/>
      </c>
      <c r="S1013" t="str">
        <f>IFERROR(IF(G1013="O",(INDEX('기사 리스트'!B:B,MATCH("http://skinnonews.com"&amp;A1013,'기사 리스트'!C:C,0))),""),"")</f>
        <v/>
      </c>
    </row>
    <row r="1014" spans="1:19">
      <c r="A1014" s="18" t="s">
        <v>2033</v>
      </c>
      <c r="B1014" s="18">
        <v>1</v>
      </c>
      <c r="C1014" s="18">
        <v>1</v>
      </c>
      <c r="D1014" s="28">
        <v>0</v>
      </c>
      <c r="E1014" s="18">
        <v>1</v>
      </c>
      <c r="F1014" t="str">
        <f t="shared" si="46"/>
        <v>기사임</v>
      </c>
      <c r="G1014" t="str">
        <f>IF(F1014="기사임",IFERROR(IF((VLOOKUP(CONCATENATE("http://skinnonews.com",A1014),'기사 리스트'!C:E,3,FALSE))&gt;='7p(1)'!$F$17,"O",""),""),"")</f>
        <v/>
      </c>
      <c r="H1014" t="str">
        <f>IFERROR(IF(VLOOKUP(CONCATENATE("http://skinnonews.com"&amp;A1014),'기사 리스트'!C:D,2,FALSE)="yes","yes",""),"")</f>
        <v/>
      </c>
      <c r="I1014" t="str">
        <f>IFERROR(IF(G1014="O",B1014/(EOMONTH('7p(1)'!$F$17,0)-(VLOOKUP(CONCATENATE("http://skinnonews.com",A1014),'기사 리스트'!C:E,3,FALSE))+1),""),"")</f>
        <v/>
      </c>
      <c r="J1014" t="str">
        <f>IFERROR(IF(G1014="O",E1014/(EOMONTH('7p(1)'!$F$17,0)-(VLOOKUP(CONCATENATE("http://skinnonews.com",A1014),'기사 리스트'!C:E,3,FALSE))+1),""),"")</f>
        <v/>
      </c>
      <c r="K1014" t="str">
        <f t="shared" si="47"/>
        <v/>
      </c>
      <c r="L1014" t="str">
        <f t="shared" si="48"/>
        <v/>
      </c>
      <c r="N1014" s="83" t="str">
        <f>IFERROR(VLOOKUP("http://skinnonews.com"&amp;A1014,'기사 리스트'!C:E,3,FALSE),"")</f>
        <v/>
      </c>
      <c r="S1014" t="str">
        <f>IFERROR(IF(G1014="O",(INDEX('기사 리스트'!B:B,MATCH("http://skinnonews.com"&amp;A1014,'기사 리스트'!C:C,0))),""),"")</f>
        <v/>
      </c>
    </row>
    <row r="1015" spans="1:19">
      <c r="A1015" s="18" t="s">
        <v>2034</v>
      </c>
      <c r="B1015" s="18">
        <v>1</v>
      </c>
      <c r="C1015" s="18">
        <v>1</v>
      </c>
      <c r="D1015" s="28">
        <v>6</v>
      </c>
      <c r="E1015" s="18">
        <v>0</v>
      </c>
      <c r="F1015" t="str">
        <f t="shared" si="46"/>
        <v>기사임</v>
      </c>
      <c r="G1015" t="str">
        <f>IF(F1015="기사임",IFERROR(IF((VLOOKUP(CONCATENATE("http://skinnonews.com",A1015),'기사 리스트'!C:E,3,FALSE))&gt;='7p(1)'!$F$17,"O",""),""),"")</f>
        <v/>
      </c>
      <c r="H1015" t="str">
        <f>IFERROR(IF(VLOOKUP(CONCATENATE("http://skinnonews.com"&amp;A1015),'기사 리스트'!C:D,2,FALSE)="yes","yes",""),"")</f>
        <v/>
      </c>
      <c r="I1015" t="str">
        <f>IFERROR(IF(G1015="O",B1015/(EOMONTH('7p(1)'!$F$17,0)-(VLOOKUP(CONCATENATE("http://skinnonews.com",A1015),'기사 리스트'!C:E,3,FALSE))+1),""),"")</f>
        <v/>
      </c>
      <c r="J1015" t="str">
        <f>IFERROR(IF(G1015="O",E1015/(EOMONTH('7p(1)'!$F$17,0)-(VLOOKUP(CONCATENATE("http://skinnonews.com",A1015),'기사 리스트'!C:E,3,FALSE))+1),""),"")</f>
        <v/>
      </c>
      <c r="K1015" t="str">
        <f t="shared" si="47"/>
        <v/>
      </c>
      <c r="L1015" t="str">
        <f t="shared" si="48"/>
        <v/>
      </c>
      <c r="N1015" s="83" t="str">
        <f>IFERROR(VLOOKUP("http://skinnonews.com"&amp;A1015,'기사 리스트'!C:E,3,FALSE),"")</f>
        <v/>
      </c>
      <c r="S1015" t="str">
        <f>IFERROR(IF(G1015="O",(INDEX('기사 리스트'!B:B,MATCH("http://skinnonews.com"&amp;A1015,'기사 리스트'!C:C,0))),""),"")</f>
        <v/>
      </c>
    </row>
    <row r="1016" spans="1:19">
      <c r="A1016" s="18" t="s">
        <v>2035</v>
      </c>
      <c r="B1016" s="18">
        <v>1</v>
      </c>
      <c r="C1016" s="18">
        <v>1</v>
      </c>
      <c r="D1016" s="28">
        <v>19</v>
      </c>
      <c r="E1016" s="18">
        <v>0</v>
      </c>
      <c r="F1016" t="str">
        <f t="shared" si="46"/>
        <v/>
      </c>
      <c r="G1016" t="str">
        <f>IF(F1016="기사임",IFERROR(IF((VLOOKUP(CONCATENATE("http://skinnonews.com",A1016),'기사 리스트'!C:E,3,FALSE))&gt;='7p(1)'!$F$17,"O",""),""),"")</f>
        <v/>
      </c>
      <c r="H1016" t="str">
        <f>IFERROR(IF(VLOOKUP(CONCATENATE("http://skinnonews.com"&amp;A1016),'기사 리스트'!C:D,2,FALSE)="yes","yes",""),"")</f>
        <v/>
      </c>
      <c r="I1016" t="str">
        <f>IFERROR(IF(G1016="O",B1016/(EOMONTH('7p(1)'!$F$17,0)-(VLOOKUP(CONCATENATE("http://skinnonews.com",A1016),'기사 리스트'!C:E,3,FALSE))+1),""),"")</f>
        <v/>
      </c>
      <c r="J1016" t="str">
        <f>IFERROR(IF(G1016="O",E1016/(EOMONTH('7p(1)'!$F$17,0)-(VLOOKUP(CONCATENATE("http://skinnonews.com",A1016),'기사 리스트'!C:E,3,FALSE))+1),""),"")</f>
        <v/>
      </c>
      <c r="K1016" t="str">
        <f t="shared" si="47"/>
        <v/>
      </c>
      <c r="L1016" t="str">
        <f t="shared" si="48"/>
        <v/>
      </c>
      <c r="N1016" s="83" t="str">
        <f>IFERROR(VLOOKUP("http://skinnonews.com"&amp;A1016,'기사 리스트'!C:E,3,FALSE),"")</f>
        <v/>
      </c>
      <c r="S1016" t="str">
        <f>IFERROR(IF(G1016="O",(INDEX('기사 리스트'!B:B,MATCH("http://skinnonews.com"&amp;A1016,'기사 리스트'!C:C,0))),""),"")</f>
        <v/>
      </c>
    </row>
    <row r="1017" spans="1:19">
      <c r="A1017" s="18" t="s">
        <v>2036</v>
      </c>
      <c r="B1017" s="18">
        <v>1</v>
      </c>
      <c r="C1017" s="18">
        <v>1</v>
      </c>
      <c r="D1017" s="28">
        <v>0</v>
      </c>
      <c r="E1017" s="18">
        <v>1</v>
      </c>
      <c r="F1017" t="str">
        <f t="shared" si="46"/>
        <v/>
      </c>
      <c r="G1017" t="str">
        <f>IF(F1017="기사임",IFERROR(IF((VLOOKUP(CONCATENATE("http://skinnonews.com",A1017),'기사 리스트'!C:E,3,FALSE))&gt;='7p(1)'!$F$17,"O",""),""),"")</f>
        <v/>
      </c>
      <c r="H1017" t="str">
        <f>IFERROR(IF(VLOOKUP(CONCATENATE("http://skinnonews.com"&amp;A1017),'기사 리스트'!C:D,2,FALSE)="yes","yes",""),"")</f>
        <v/>
      </c>
      <c r="I1017" t="str">
        <f>IFERROR(IF(G1017="O",B1017/(EOMONTH('7p(1)'!$F$17,0)-(VLOOKUP(CONCATENATE("http://skinnonews.com",A1017),'기사 리스트'!C:E,3,FALSE))+1),""),"")</f>
        <v/>
      </c>
      <c r="J1017" t="str">
        <f>IFERROR(IF(G1017="O",E1017/(EOMONTH('7p(1)'!$F$17,0)-(VLOOKUP(CONCATENATE("http://skinnonews.com",A1017),'기사 리스트'!C:E,3,FALSE))+1),""),"")</f>
        <v/>
      </c>
      <c r="K1017" t="str">
        <f t="shared" si="47"/>
        <v/>
      </c>
      <c r="L1017" t="str">
        <f t="shared" si="48"/>
        <v/>
      </c>
      <c r="N1017" s="83" t="str">
        <f>IFERROR(VLOOKUP("http://skinnonews.com"&amp;A1017,'기사 리스트'!C:E,3,FALSE),"")</f>
        <v/>
      </c>
      <c r="S1017" t="str">
        <f>IFERROR(IF(G1017="O",(INDEX('기사 리스트'!B:B,MATCH("http://skinnonews.com"&amp;A1017,'기사 리스트'!C:C,0))),""),"")</f>
        <v/>
      </c>
    </row>
    <row r="1018" spans="1:19">
      <c r="A1018" s="18" t="s">
        <v>1479</v>
      </c>
      <c r="B1018" s="18">
        <v>1</v>
      </c>
      <c r="C1018" s="18">
        <v>1</v>
      </c>
      <c r="D1018" s="28">
        <v>0</v>
      </c>
      <c r="E1018" s="18">
        <v>1</v>
      </c>
      <c r="F1018" t="str">
        <f t="shared" si="46"/>
        <v>기사임</v>
      </c>
      <c r="G1018" t="str">
        <f>IF(F1018="기사임",IFERROR(IF((VLOOKUP(CONCATENATE("http://skinnonews.com",A1018),'기사 리스트'!C:E,3,FALSE))&gt;='7p(1)'!$F$17,"O",""),""),"")</f>
        <v/>
      </c>
      <c r="H1018" t="str">
        <f>IFERROR(IF(VLOOKUP(CONCATENATE("http://skinnonews.com"&amp;A1018),'기사 리스트'!C:D,2,FALSE)="yes","yes",""),"")</f>
        <v/>
      </c>
      <c r="I1018" t="str">
        <f>IFERROR(IF(G1018="O",B1018/(EOMONTH('7p(1)'!$F$17,0)-(VLOOKUP(CONCATENATE("http://skinnonews.com",A1018),'기사 리스트'!C:E,3,FALSE))+1),""),"")</f>
        <v/>
      </c>
      <c r="J1018" t="str">
        <f>IFERROR(IF(G1018="O",E1018/(EOMONTH('7p(1)'!$F$17,0)-(VLOOKUP(CONCATENATE("http://skinnonews.com",A1018),'기사 리스트'!C:E,3,FALSE))+1),""),"")</f>
        <v/>
      </c>
      <c r="K1018" t="str">
        <f t="shared" si="47"/>
        <v/>
      </c>
      <c r="L1018" t="str">
        <f t="shared" si="48"/>
        <v/>
      </c>
      <c r="N1018" s="83" t="str">
        <f>IFERROR(VLOOKUP("http://skinnonews.com"&amp;A1018,'기사 리스트'!C:E,3,FALSE),"")</f>
        <v/>
      </c>
      <c r="S1018" t="str">
        <f>IFERROR(IF(G1018="O",(INDEX('기사 리스트'!B:B,MATCH("http://skinnonews.com"&amp;A1018,'기사 리스트'!C:C,0))),""),"")</f>
        <v/>
      </c>
    </row>
    <row r="1019" spans="1:19">
      <c r="A1019" s="18" t="s">
        <v>2037</v>
      </c>
      <c r="B1019" s="18">
        <v>1</v>
      </c>
      <c r="C1019" s="18">
        <v>1</v>
      </c>
      <c r="D1019" s="28">
        <v>0</v>
      </c>
      <c r="E1019" s="18">
        <v>1</v>
      </c>
      <c r="F1019" t="str">
        <f t="shared" si="46"/>
        <v/>
      </c>
      <c r="G1019" t="str">
        <f>IF(F1019="기사임",IFERROR(IF((VLOOKUP(CONCATENATE("http://skinnonews.com",A1019),'기사 리스트'!C:E,3,FALSE))&gt;='7p(1)'!$F$17,"O",""),""),"")</f>
        <v/>
      </c>
      <c r="H1019" t="str">
        <f>IFERROR(IF(VLOOKUP(CONCATENATE("http://skinnonews.com"&amp;A1019),'기사 리스트'!C:D,2,FALSE)="yes","yes",""),"")</f>
        <v/>
      </c>
      <c r="I1019" t="str">
        <f>IFERROR(IF(G1019="O",B1019/(EOMONTH('7p(1)'!$F$17,0)-(VLOOKUP(CONCATENATE("http://skinnonews.com",A1019),'기사 리스트'!C:E,3,FALSE))+1),""),"")</f>
        <v/>
      </c>
      <c r="J1019" t="str">
        <f>IFERROR(IF(G1019="O",E1019/(EOMONTH('7p(1)'!$F$17,0)-(VLOOKUP(CONCATENATE("http://skinnonews.com",A1019),'기사 리스트'!C:E,3,FALSE))+1),""),"")</f>
        <v/>
      </c>
      <c r="K1019" t="str">
        <f t="shared" si="47"/>
        <v/>
      </c>
      <c r="L1019" t="str">
        <f t="shared" si="48"/>
        <v/>
      </c>
      <c r="N1019" s="83" t="str">
        <f>IFERROR(VLOOKUP("http://skinnonews.com"&amp;A1019,'기사 리스트'!C:E,3,FALSE),"")</f>
        <v/>
      </c>
      <c r="S1019" t="str">
        <f>IFERROR(IF(G1019="O",(INDEX('기사 리스트'!B:B,MATCH("http://skinnonews.com"&amp;A1019,'기사 리스트'!C:C,0))),""),"")</f>
        <v/>
      </c>
    </row>
    <row r="1020" spans="1:19">
      <c r="A1020" s="18" t="s">
        <v>2038</v>
      </c>
      <c r="B1020" s="18">
        <v>1</v>
      </c>
      <c r="C1020" s="18">
        <v>1</v>
      </c>
      <c r="D1020" s="28">
        <v>27</v>
      </c>
      <c r="E1020" s="18">
        <v>1</v>
      </c>
      <c r="F1020" t="str">
        <f t="shared" si="46"/>
        <v/>
      </c>
      <c r="G1020" t="str">
        <f>IF(F1020="기사임",IFERROR(IF((VLOOKUP(CONCATENATE("http://skinnonews.com",A1020),'기사 리스트'!C:E,3,FALSE))&gt;='7p(1)'!$F$17,"O",""),""),"")</f>
        <v/>
      </c>
      <c r="H1020" t="str">
        <f>IFERROR(IF(VLOOKUP(CONCATENATE("http://skinnonews.com"&amp;A1020),'기사 리스트'!C:D,2,FALSE)="yes","yes",""),"")</f>
        <v/>
      </c>
      <c r="I1020" t="str">
        <f>IFERROR(IF(G1020="O",B1020/(EOMONTH('7p(1)'!$F$17,0)-(VLOOKUP(CONCATENATE("http://skinnonews.com",A1020),'기사 리스트'!C:E,3,FALSE))+1),""),"")</f>
        <v/>
      </c>
      <c r="J1020" t="str">
        <f>IFERROR(IF(G1020="O",E1020/(EOMONTH('7p(1)'!$F$17,0)-(VLOOKUP(CONCATENATE("http://skinnonews.com",A1020),'기사 리스트'!C:E,3,FALSE))+1),""),"")</f>
        <v/>
      </c>
      <c r="K1020" t="str">
        <f t="shared" si="47"/>
        <v/>
      </c>
      <c r="L1020" t="str">
        <f t="shared" si="48"/>
        <v/>
      </c>
      <c r="N1020" s="83" t="str">
        <f>IFERROR(VLOOKUP("http://skinnonews.com"&amp;A1020,'기사 리스트'!C:E,3,FALSE),"")</f>
        <v/>
      </c>
      <c r="S1020" t="str">
        <f>IFERROR(IF(G1020="O",(INDEX('기사 리스트'!B:B,MATCH("http://skinnonews.com"&amp;A1020,'기사 리스트'!C:C,0))),""),"")</f>
        <v/>
      </c>
    </row>
    <row r="1021" spans="1:19">
      <c r="A1021" s="18" t="s">
        <v>2039</v>
      </c>
      <c r="B1021" s="18">
        <v>1</v>
      </c>
      <c r="C1021" s="18">
        <v>1</v>
      </c>
      <c r="D1021" s="28">
        <v>0</v>
      </c>
      <c r="E1021" s="18">
        <v>0</v>
      </c>
      <c r="F1021" t="str">
        <f t="shared" si="46"/>
        <v/>
      </c>
      <c r="G1021" t="str">
        <f>IF(F1021="기사임",IFERROR(IF((VLOOKUP(CONCATENATE("http://skinnonews.com",A1021),'기사 리스트'!C:E,3,FALSE))&gt;='7p(1)'!$F$17,"O",""),""),"")</f>
        <v/>
      </c>
      <c r="H1021" t="str">
        <f>IFERROR(IF(VLOOKUP(CONCATENATE("http://skinnonews.com"&amp;A1021),'기사 리스트'!C:D,2,FALSE)="yes","yes",""),"")</f>
        <v/>
      </c>
      <c r="I1021" t="str">
        <f>IFERROR(IF(G1021="O",B1021/(EOMONTH('7p(1)'!$F$17,0)-(VLOOKUP(CONCATENATE("http://skinnonews.com",A1021),'기사 리스트'!C:E,3,FALSE))+1),""),"")</f>
        <v/>
      </c>
      <c r="J1021" t="str">
        <f>IFERROR(IF(G1021="O",E1021/(EOMONTH('7p(1)'!$F$17,0)-(VLOOKUP(CONCATENATE("http://skinnonews.com",A1021),'기사 리스트'!C:E,3,FALSE))+1),""),"")</f>
        <v/>
      </c>
      <c r="K1021" t="str">
        <f t="shared" si="47"/>
        <v/>
      </c>
      <c r="L1021" t="str">
        <f t="shared" si="48"/>
        <v/>
      </c>
      <c r="N1021" s="83" t="str">
        <f>IFERROR(VLOOKUP("http://skinnonews.com"&amp;A1021,'기사 리스트'!C:E,3,FALSE),"")</f>
        <v/>
      </c>
      <c r="S1021" t="str">
        <f>IFERROR(IF(G1021="O",(INDEX('기사 리스트'!B:B,MATCH("http://skinnonews.com"&amp;A1021,'기사 리스트'!C:C,0))),""),"")</f>
        <v/>
      </c>
    </row>
    <row r="1022" spans="1:19">
      <c r="A1022" s="18" t="s">
        <v>2040</v>
      </c>
      <c r="B1022" s="18">
        <v>1</v>
      </c>
      <c r="C1022" s="18">
        <v>1</v>
      </c>
      <c r="D1022" s="28">
        <v>8</v>
      </c>
      <c r="E1022" s="18">
        <v>0</v>
      </c>
      <c r="F1022" t="str">
        <f t="shared" si="46"/>
        <v/>
      </c>
      <c r="G1022" t="str">
        <f>IF(F1022="기사임",IFERROR(IF((VLOOKUP(CONCATENATE("http://skinnonews.com",A1022),'기사 리스트'!C:E,3,FALSE))&gt;='7p(1)'!$F$17,"O",""),""),"")</f>
        <v/>
      </c>
      <c r="H1022" t="str">
        <f>IFERROR(IF(VLOOKUP(CONCATENATE("http://skinnonews.com"&amp;A1022),'기사 리스트'!C:D,2,FALSE)="yes","yes",""),"")</f>
        <v/>
      </c>
      <c r="I1022" t="str">
        <f>IFERROR(IF(G1022="O",B1022/(EOMONTH('7p(1)'!$F$17,0)-(VLOOKUP(CONCATENATE("http://skinnonews.com",A1022),'기사 리스트'!C:E,3,FALSE))+1),""),"")</f>
        <v/>
      </c>
      <c r="J1022" t="str">
        <f>IFERROR(IF(G1022="O",E1022/(EOMONTH('7p(1)'!$F$17,0)-(VLOOKUP(CONCATENATE("http://skinnonews.com",A1022),'기사 리스트'!C:E,3,FALSE))+1),""),"")</f>
        <v/>
      </c>
      <c r="K1022" t="str">
        <f t="shared" si="47"/>
        <v/>
      </c>
      <c r="L1022" t="str">
        <f t="shared" si="48"/>
        <v/>
      </c>
      <c r="N1022" s="83" t="str">
        <f>IFERROR(VLOOKUP("http://skinnonews.com"&amp;A1022,'기사 리스트'!C:E,3,FALSE),"")</f>
        <v/>
      </c>
      <c r="S1022" t="str">
        <f>IFERROR(IF(G1022="O",(INDEX('기사 리스트'!B:B,MATCH("http://skinnonews.com"&amp;A1022,'기사 리스트'!C:C,0))),""),"")</f>
        <v/>
      </c>
    </row>
    <row r="1023" spans="1:19">
      <c r="A1023" s="18" t="s">
        <v>2041</v>
      </c>
      <c r="B1023" s="18">
        <v>1</v>
      </c>
      <c r="C1023" s="18">
        <v>1</v>
      </c>
      <c r="D1023" s="28">
        <v>216</v>
      </c>
      <c r="E1023" s="18">
        <v>0</v>
      </c>
      <c r="F1023" t="str">
        <f t="shared" si="46"/>
        <v/>
      </c>
      <c r="G1023" t="str">
        <f>IF(F1023="기사임",IFERROR(IF((VLOOKUP(CONCATENATE("http://skinnonews.com",A1023),'기사 리스트'!C:E,3,FALSE))&gt;='7p(1)'!$F$17,"O",""),""),"")</f>
        <v/>
      </c>
      <c r="H1023" t="str">
        <f>IFERROR(IF(VLOOKUP(CONCATENATE("http://skinnonews.com"&amp;A1023),'기사 리스트'!C:D,2,FALSE)="yes","yes",""),"")</f>
        <v/>
      </c>
      <c r="I1023" t="str">
        <f>IFERROR(IF(G1023="O",B1023/(EOMONTH('7p(1)'!$F$17,0)-(VLOOKUP(CONCATENATE("http://skinnonews.com",A1023),'기사 리스트'!C:E,3,FALSE))+1),""),"")</f>
        <v/>
      </c>
      <c r="J1023" t="str">
        <f>IFERROR(IF(G1023="O",E1023/(EOMONTH('7p(1)'!$F$17,0)-(VLOOKUP(CONCATENATE("http://skinnonews.com",A1023),'기사 리스트'!C:E,3,FALSE))+1),""),"")</f>
        <v/>
      </c>
      <c r="K1023" t="str">
        <f t="shared" si="47"/>
        <v/>
      </c>
      <c r="L1023" t="str">
        <f t="shared" si="48"/>
        <v/>
      </c>
      <c r="N1023" s="83" t="str">
        <f>IFERROR(VLOOKUP("http://skinnonews.com"&amp;A1023,'기사 리스트'!C:E,3,FALSE),"")</f>
        <v/>
      </c>
      <c r="S1023" t="str">
        <f>IFERROR(IF(G1023="O",(INDEX('기사 리스트'!B:B,MATCH("http://skinnonews.com"&amp;A1023,'기사 리스트'!C:C,0))),""),"")</f>
        <v/>
      </c>
    </row>
    <row r="1024" spans="1:19">
      <c r="A1024" s="18" t="s">
        <v>2042</v>
      </c>
      <c r="B1024" s="18">
        <v>1</v>
      </c>
      <c r="C1024" s="18">
        <v>1</v>
      </c>
      <c r="D1024" s="28">
        <v>12</v>
      </c>
      <c r="E1024" s="18">
        <v>1</v>
      </c>
      <c r="F1024" t="str">
        <f t="shared" si="46"/>
        <v/>
      </c>
      <c r="G1024" t="str">
        <f>IF(F1024="기사임",IFERROR(IF((VLOOKUP(CONCATENATE("http://skinnonews.com",A1024),'기사 리스트'!C:E,3,FALSE))&gt;='7p(1)'!$F$17,"O",""),""),"")</f>
        <v/>
      </c>
      <c r="H1024" t="str">
        <f>IFERROR(IF(VLOOKUP(CONCATENATE("http://skinnonews.com"&amp;A1024),'기사 리스트'!C:D,2,FALSE)="yes","yes",""),"")</f>
        <v/>
      </c>
      <c r="I1024" t="str">
        <f>IFERROR(IF(G1024="O",B1024/(EOMONTH('7p(1)'!$F$17,0)-(VLOOKUP(CONCATENATE("http://skinnonews.com",A1024),'기사 리스트'!C:E,3,FALSE))+1),""),"")</f>
        <v/>
      </c>
      <c r="J1024" t="str">
        <f>IFERROR(IF(G1024="O",E1024/(EOMONTH('7p(1)'!$F$17,0)-(VLOOKUP(CONCATENATE("http://skinnonews.com",A1024),'기사 리스트'!C:E,3,FALSE))+1),""),"")</f>
        <v/>
      </c>
      <c r="K1024" t="str">
        <f t="shared" si="47"/>
        <v/>
      </c>
      <c r="L1024" t="str">
        <f t="shared" si="48"/>
        <v/>
      </c>
      <c r="N1024" s="83" t="str">
        <f>IFERROR(VLOOKUP("http://skinnonews.com"&amp;A1024,'기사 리스트'!C:E,3,FALSE),"")</f>
        <v/>
      </c>
      <c r="S1024" t="str">
        <f>IFERROR(IF(G1024="O",(INDEX('기사 리스트'!B:B,MATCH("http://skinnonews.com"&amp;A1024,'기사 리스트'!C:C,0))),""),"")</f>
        <v/>
      </c>
    </row>
    <row r="1025" spans="1:19">
      <c r="A1025" s="18" t="s">
        <v>2043</v>
      </c>
      <c r="B1025" s="18">
        <v>1</v>
      </c>
      <c r="C1025" s="18">
        <v>1</v>
      </c>
      <c r="D1025" s="28">
        <v>12</v>
      </c>
      <c r="E1025" s="18">
        <v>0</v>
      </c>
      <c r="F1025" t="str">
        <f t="shared" si="46"/>
        <v>기사임</v>
      </c>
      <c r="G1025" t="str">
        <f>IF(F1025="기사임",IFERROR(IF((VLOOKUP(CONCATENATE("http://skinnonews.com",A1025),'기사 리스트'!C:E,3,FALSE))&gt;='7p(1)'!$F$17,"O",""),""),"")</f>
        <v/>
      </c>
      <c r="H1025" t="str">
        <f>IFERROR(IF(VLOOKUP(CONCATENATE("http://skinnonews.com"&amp;A1025),'기사 리스트'!C:D,2,FALSE)="yes","yes",""),"")</f>
        <v/>
      </c>
      <c r="I1025" t="str">
        <f>IFERROR(IF(G1025="O",B1025/(EOMONTH('7p(1)'!$F$17,0)-(VLOOKUP(CONCATENATE("http://skinnonews.com",A1025),'기사 리스트'!C:E,3,FALSE))+1),""),"")</f>
        <v/>
      </c>
      <c r="J1025" t="str">
        <f>IFERROR(IF(G1025="O",E1025/(EOMONTH('7p(1)'!$F$17,0)-(VLOOKUP(CONCATENATE("http://skinnonews.com",A1025),'기사 리스트'!C:E,3,FALSE))+1),""),"")</f>
        <v/>
      </c>
      <c r="K1025" t="str">
        <f t="shared" si="47"/>
        <v/>
      </c>
      <c r="L1025" t="str">
        <f t="shared" si="48"/>
        <v/>
      </c>
      <c r="N1025" s="83" t="str">
        <f>IFERROR(VLOOKUP("http://skinnonews.com"&amp;A1025,'기사 리스트'!C:E,3,FALSE),"")</f>
        <v/>
      </c>
      <c r="S1025" t="str">
        <f>IFERROR(IF(G1025="O",(INDEX('기사 리스트'!B:B,MATCH("http://skinnonews.com"&amp;A1025,'기사 리스트'!C:C,0))),""),"")</f>
        <v/>
      </c>
    </row>
    <row r="1026" spans="1:19">
      <c r="A1026" s="18" t="s">
        <v>2044</v>
      </c>
      <c r="B1026" s="18">
        <v>1</v>
      </c>
      <c r="C1026" s="18">
        <v>1</v>
      </c>
      <c r="D1026" s="28">
        <v>3</v>
      </c>
      <c r="E1026" s="18">
        <v>0</v>
      </c>
      <c r="F1026" t="str">
        <f t="shared" ref="F1026:F1089" si="49">IF(AND(LEFT(A1026,17)="/global/archives/",ISNUMBER(_xlfn.NUMBERVALUE(MID(A1026,18,1))),ISERROR(FIND("ckattempt",A1026)),ISERROR(FIND("preview",A1026))),"기사임","")</f>
        <v/>
      </c>
      <c r="G1026" t="str">
        <f>IF(F1026="기사임",IFERROR(IF((VLOOKUP(CONCATENATE("http://skinnonews.com",A1026),'기사 리스트'!C:E,3,FALSE))&gt;='7p(1)'!$F$17,"O",""),""),"")</f>
        <v/>
      </c>
      <c r="H1026" t="str">
        <f>IFERROR(IF(VLOOKUP(CONCATENATE("http://skinnonews.com"&amp;A1026),'기사 리스트'!C:D,2,FALSE)="yes","yes",""),"")</f>
        <v/>
      </c>
      <c r="I1026" t="str">
        <f>IFERROR(IF(G1026="O",B1026/(EOMONTH('7p(1)'!$F$17,0)-(VLOOKUP(CONCATENATE("http://skinnonews.com",A1026),'기사 리스트'!C:E,3,FALSE))+1),""),"")</f>
        <v/>
      </c>
      <c r="J1026" t="str">
        <f>IFERROR(IF(G1026="O",E1026/(EOMONTH('7p(1)'!$F$17,0)-(VLOOKUP(CONCATENATE("http://skinnonews.com",A1026),'기사 리스트'!C:E,3,FALSE))+1),""),"")</f>
        <v/>
      </c>
      <c r="K1026" t="str">
        <f t="shared" si="47"/>
        <v/>
      </c>
      <c r="L1026" t="str">
        <f t="shared" si="48"/>
        <v/>
      </c>
      <c r="N1026" s="83" t="str">
        <f>IFERROR(VLOOKUP("http://skinnonews.com"&amp;A1026,'기사 리스트'!C:E,3,FALSE),"")</f>
        <v/>
      </c>
      <c r="S1026" t="str">
        <f>IFERROR(IF(G1026="O",(INDEX('기사 리스트'!B:B,MATCH("http://skinnonews.com"&amp;A1026,'기사 리스트'!C:C,0))),""),"")</f>
        <v/>
      </c>
    </row>
    <row r="1027" spans="1:19">
      <c r="A1027" s="18" t="s">
        <v>2045</v>
      </c>
      <c r="B1027" s="18">
        <v>1</v>
      </c>
      <c r="C1027" s="18">
        <v>1</v>
      </c>
      <c r="D1027" s="28">
        <v>0</v>
      </c>
      <c r="E1027" s="18">
        <v>1</v>
      </c>
      <c r="F1027" t="str">
        <f t="shared" si="49"/>
        <v>기사임</v>
      </c>
      <c r="G1027" t="str">
        <f>IF(F1027="기사임",IFERROR(IF((VLOOKUP(CONCATENATE("http://skinnonews.com",A1027),'기사 리스트'!C:E,3,FALSE))&gt;='7p(1)'!$F$17,"O",""),""),"")</f>
        <v/>
      </c>
      <c r="H1027" t="str">
        <f>IFERROR(IF(VLOOKUP(CONCATENATE("http://skinnonews.com"&amp;A1027),'기사 리스트'!C:D,2,FALSE)="yes","yes",""),"")</f>
        <v/>
      </c>
      <c r="I1027" t="str">
        <f>IFERROR(IF(G1027="O",B1027/(EOMONTH('7p(1)'!$F$17,0)-(VLOOKUP(CONCATENATE("http://skinnonews.com",A1027),'기사 리스트'!C:E,3,FALSE))+1),""),"")</f>
        <v/>
      </c>
      <c r="J1027" t="str">
        <f>IFERROR(IF(G1027="O",E1027/(EOMONTH('7p(1)'!$F$17,0)-(VLOOKUP(CONCATENATE("http://skinnonews.com",A1027),'기사 리스트'!C:E,3,FALSE))+1),""),"")</f>
        <v/>
      </c>
      <c r="K1027" t="str">
        <f t="shared" si="47"/>
        <v/>
      </c>
      <c r="L1027" t="str">
        <f t="shared" si="48"/>
        <v/>
      </c>
      <c r="N1027" s="83" t="str">
        <f>IFERROR(VLOOKUP("http://skinnonews.com"&amp;A1027,'기사 리스트'!C:E,3,FALSE),"")</f>
        <v/>
      </c>
      <c r="S1027" t="str">
        <f>IFERROR(IF(G1027="O",(INDEX('기사 리스트'!B:B,MATCH("http://skinnonews.com"&amp;A1027,'기사 리스트'!C:C,0))),""),"")</f>
        <v/>
      </c>
    </row>
    <row r="1028" spans="1:19">
      <c r="A1028" s="18" t="s">
        <v>2046</v>
      </c>
      <c r="B1028" s="18">
        <v>1</v>
      </c>
      <c r="C1028" s="18">
        <v>1</v>
      </c>
      <c r="D1028" s="28">
        <v>0</v>
      </c>
      <c r="E1028" s="18">
        <v>0</v>
      </c>
      <c r="F1028" t="str">
        <f t="shared" si="49"/>
        <v/>
      </c>
      <c r="G1028" t="str">
        <f>IF(F1028="기사임",IFERROR(IF((VLOOKUP(CONCATENATE("http://skinnonews.com",A1028),'기사 리스트'!C:E,3,FALSE))&gt;='7p(1)'!$F$17,"O",""),""),"")</f>
        <v/>
      </c>
      <c r="H1028" t="str">
        <f>IFERROR(IF(VLOOKUP(CONCATENATE("http://skinnonews.com"&amp;A1028),'기사 리스트'!C:D,2,FALSE)="yes","yes",""),"")</f>
        <v/>
      </c>
      <c r="I1028" t="str">
        <f>IFERROR(IF(G1028="O",B1028/(EOMONTH('7p(1)'!$F$17,0)-(VLOOKUP(CONCATENATE("http://skinnonews.com",A1028),'기사 리스트'!C:E,3,FALSE))+1),""),"")</f>
        <v/>
      </c>
      <c r="J1028" t="str">
        <f>IFERROR(IF(G1028="O",E1028/(EOMONTH('7p(1)'!$F$17,0)-(VLOOKUP(CONCATENATE("http://skinnonews.com",A1028),'기사 리스트'!C:E,3,FALSE))+1),""),"")</f>
        <v/>
      </c>
      <c r="K1028" t="str">
        <f t="shared" si="47"/>
        <v/>
      </c>
      <c r="L1028" t="str">
        <f t="shared" si="48"/>
        <v/>
      </c>
      <c r="N1028" s="83" t="str">
        <f>IFERROR(VLOOKUP("http://skinnonews.com"&amp;A1028,'기사 리스트'!C:E,3,FALSE),"")</f>
        <v/>
      </c>
      <c r="S1028" t="str">
        <f>IFERROR(IF(G1028="O",(INDEX('기사 리스트'!B:B,MATCH("http://skinnonews.com"&amp;A1028,'기사 리스트'!C:C,0))),""),"")</f>
        <v/>
      </c>
    </row>
    <row r="1029" spans="1:19">
      <c r="A1029" s="18" t="s">
        <v>2047</v>
      </c>
      <c r="B1029" s="18">
        <v>1</v>
      </c>
      <c r="C1029" s="18">
        <v>1</v>
      </c>
      <c r="D1029" s="28">
        <v>33</v>
      </c>
      <c r="E1029" s="18">
        <v>0</v>
      </c>
      <c r="F1029" t="str">
        <f t="shared" si="49"/>
        <v/>
      </c>
      <c r="G1029" t="str">
        <f>IF(F1029="기사임",IFERROR(IF((VLOOKUP(CONCATENATE("http://skinnonews.com",A1029),'기사 리스트'!C:E,3,FALSE))&gt;='7p(1)'!$F$17,"O",""),""),"")</f>
        <v/>
      </c>
      <c r="H1029" t="str">
        <f>IFERROR(IF(VLOOKUP(CONCATENATE("http://skinnonews.com"&amp;A1029),'기사 리스트'!C:D,2,FALSE)="yes","yes",""),"")</f>
        <v/>
      </c>
      <c r="I1029" t="str">
        <f>IFERROR(IF(G1029="O",B1029/(EOMONTH('7p(1)'!$F$17,0)-(VLOOKUP(CONCATENATE("http://skinnonews.com",A1029),'기사 리스트'!C:E,3,FALSE))+1),""),"")</f>
        <v/>
      </c>
      <c r="J1029" t="str">
        <f>IFERROR(IF(G1029="O",E1029/(EOMONTH('7p(1)'!$F$17,0)-(VLOOKUP(CONCATENATE("http://skinnonews.com",A1029),'기사 리스트'!C:E,3,FALSE))+1),""),"")</f>
        <v/>
      </c>
      <c r="K1029" t="str">
        <f t="shared" si="47"/>
        <v/>
      </c>
      <c r="L1029" t="str">
        <f t="shared" si="48"/>
        <v/>
      </c>
      <c r="N1029" s="83" t="str">
        <f>IFERROR(VLOOKUP("http://skinnonews.com"&amp;A1029,'기사 리스트'!C:E,3,FALSE),"")</f>
        <v/>
      </c>
      <c r="S1029" t="str">
        <f>IFERROR(IF(G1029="O",(INDEX('기사 리스트'!B:B,MATCH("http://skinnonews.com"&amp;A1029,'기사 리스트'!C:C,0))),""),"")</f>
        <v/>
      </c>
    </row>
    <row r="1030" spans="1:19">
      <c r="A1030" s="18" t="s">
        <v>2048</v>
      </c>
      <c r="B1030" s="18">
        <v>1</v>
      </c>
      <c r="C1030" s="18">
        <v>1</v>
      </c>
      <c r="D1030" s="28">
        <v>114</v>
      </c>
      <c r="E1030" s="18">
        <v>0</v>
      </c>
      <c r="F1030" t="str">
        <f t="shared" si="49"/>
        <v/>
      </c>
      <c r="G1030" t="str">
        <f>IF(F1030="기사임",IFERROR(IF((VLOOKUP(CONCATENATE("http://skinnonews.com",A1030),'기사 리스트'!C:E,3,FALSE))&gt;='7p(1)'!$F$17,"O",""),""),"")</f>
        <v/>
      </c>
      <c r="H1030" t="str">
        <f>IFERROR(IF(VLOOKUP(CONCATENATE("http://skinnonews.com"&amp;A1030),'기사 리스트'!C:D,2,FALSE)="yes","yes",""),"")</f>
        <v/>
      </c>
      <c r="I1030" t="str">
        <f>IFERROR(IF(G1030="O",B1030/(EOMONTH('7p(1)'!$F$17,0)-(VLOOKUP(CONCATENATE("http://skinnonews.com",A1030),'기사 리스트'!C:E,3,FALSE))+1),""),"")</f>
        <v/>
      </c>
      <c r="J1030" t="str">
        <f>IFERROR(IF(G1030="O",E1030/(EOMONTH('7p(1)'!$F$17,0)-(VLOOKUP(CONCATENATE("http://skinnonews.com",A1030),'기사 리스트'!C:E,3,FALSE))+1),""),"")</f>
        <v/>
      </c>
      <c r="K1030" t="str">
        <f t="shared" ref="K1030:K1093" si="50">IFERROR(_xlfn.RANK.EQ(I1030,I:I,0),"")</f>
        <v/>
      </c>
      <c r="L1030" t="str">
        <f t="shared" ref="L1030:L1093" si="51">IFERROR(_xlfn.RANK.EQ(J1030,J:J,0),"")</f>
        <v/>
      </c>
      <c r="N1030" s="83" t="str">
        <f>IFERROR(VLOOKUP("http://skinnonews.com"&amp;A1030,'기사 리스트'!C:E,3,FALSE),"")</f>
        <v/>
      </c>
      <c r="S1030" t="str">
        <f>IFERROR(IF(G1030="O",(INDEX('기사 리스트'!B:B,MATCH("http://skinnonews.com"&amp;A1030,'기사 리스트'!C:C,0))),""),"")</f>
        <v/>
      </c>
    </row>
    <row r="1031" spans="1:19">
      <c r="A1031" s="18" t="s">
        <v>2049</v>
      </c>
      <c r="B1031" s="18">
        <v>1</v>
      </c>
      <c r="C1031" s="18">
        <v>1</v>
      </c>
      <c r="D1031" s="28">
        <v>2</v>
      </c>
      <c r="E1031" s="18">
        <v>0</v>
      </c>
      <c r="F1031" t="str">
        <f t="shared" si="49"/>
        <v/>
      </c>
      <c r="G1031" t="str">
        <f>IF(F1031="기사임",IFERROR(IF((VLOOKUP(CONCATENATE("http://skinnonews.com",A1031),'기사 리스트'!C:E,3,FALSE))&gt;='7p(1)'!$F$17,"O",""),""),"")</f>
        <v/>
      </c>
      <c r="H1031" t="str">
        <f>IFERROR(IF(VLOOKUP(CONCATENATE("http://skinnonews.com"&amp;A1031),'기사 리스트'!C:D,2,FALSE)="yes","yes",""),"")</f>
        <v/>
      </c>
      <c r="I1031" t="str">
        <f>IFERROR(IF(G1031="O",B1031/(EOMONTH('7p(1)'!$F$17,0)-(VLOOKUP(CONCATENATE("http://skinnonews.com",A1031),'기사 리스트'!C:E,3,FALSE))+1),""),"")</f>
        <v/>
      </c>
      <c r="J1031" t="str">
        <f>IFERROR(IF(G1031="O",E1031/(EOMONTH('7p(1)'!$F$17,0)-(VLOOKUP(CONCATENATE("http://skinnonews.com",A1031),'기사 리스트'!C:E,3,FALSE))+1),""),"")</f>
        <v/>
      </c>
      <c r="K1031" t="str">
        <f t="shared" si="50"/>
        <v/>
      </c>
      <c r="L1031" t="str">
        <f t="shared" si="51"/>
        <v/>
      </c>
      <c r="N1031" s="83" t="str">
        <f>IFERROR(VLOOKUP("http://skinnonews.com"&amp;A1031,'기사 리스트'!C:E,3,FALSE),"")</f>
        <v/>
      </c>
      <c r="S1031" t="str">
        <f>IFERROR(IF(G1031="O",(INDEX('기사 리스트'!B:B,MATCH("http://skinnonews.com"&amp;A1031,'기사 리스트'!C:C,0))),""),"")</f>
        <v/>
      </c>
    </row>
    <row r="1032" spans="1:19">
      <c r="A1032" s="18" t="s">
        <v>2050</v>
      </c>
      <c r="B1032" s="18">
        <v>1</v>
      </c>
      <c r="C1032" s="18">
        <v>1</v>
      </c>
      <c r="D1032" s="28">
        <v>0</v>
      </c>
      <c r="E1032" s="18">
        <v>0</v>
      </c>
      <c r="F1032" t="str">
        <f t="shared" si="49"/>
        <v/>
      </c>
      <c r="G1032" t="str">
        <f>IF(F1032="기사임",IFERROR(IF((VLOOKUP(CONCATENATE("http://skinnonews.com",A1032),'기사 리스트'!C:E,3,FALSE))&gt;='7p(1)'!$F$17,"O",""),""),"")</f>
        <v/>
      </c>
      <c r="H1032" t="str">
        <f>IFERROR(IF(VLOOKUP(CONCATENATE("http://skinnonews.com"&amp;A1032),'기사 리스트'!C:D,2,FALSE)="yes","yes",""),"")</f>
        <v/>
      </c>
      <c r="I1032" t="str">
        <f>IFERROR(IF(G1032="O",B1032/(EOMONTH('7p(1)'!$F$17,0)-(VLOOKUP(CONCATENATE("http://skinnonews.com",A1032),'기사 리스트'!C:E,3,FALSE))+1),""),"")</f>
        <v/>
      </c>
      <c r="J1032" t="str">
        <f>IFERROR(IF(G1032="O",E1032/(EOMONTH('7p(1)'!$F$17,0)-(VLOOKUP(CONCATENATE("http://skinnonews.com",A1032),'기사 리스트'!C:E,3,FALSE))+1),""),"")</f>
        <v/>
      </c>
      <c r="K1032" t="str">
        <f t="shared" si="50"/>
        <v/>
      </c>
      <c r="L1032" t="str">
        <f t="shared" si="51"/>
        <v/>
      </c>
      <c r="N1032" s="83" t="str">
        <f>IFERROR(VLOOKUP("http://skinnonews.com"&amp;A1032,'기사 리스트'!C:E,3,FALSE),"")</f>
        <v/>
      </c>
      <c r="S1032" t="str">
        <f>IFERROR(IF(G1032="O",(INDEX('기사 리스트'!B:B,MATCH("http://skinnonews.com"&amp;A1032,'기사 리스트'!C:C,0))),""),"")</f>
        <v/>
      </c>
    </row>
    <row r="1033" spans="1:19">
      <c r="A1033" s="18" t="s">
        <v>2051</v>
      </c>
      <c r="B1033" s="18">
        <v>1</v>
      </c>
      <c r="C1033" s="18">
        <v>1</v>
      </c>
      <c r="D1033" s="28">
        <v>0</v>
      </c>
      <c r="E1033" s="18">
        <v>1</v>
      </c>
      <c r="F1033" t="str">
        <f t="shared" si="49"/>
        <v/>
      </c>
      <c r="G1033" t="str">
        <f>IF(F1033="기사임",IFERROR(IF((VLOOKUP(CONCATENATE("http://skinnonews.com",A1033),'기사 리스트'!C:E,3,FALSE))&gt;='7p(1)'!$F$17,"O",""),""),"")</f>
        <v/>
      </c>
      <c r="H1033" t="str">
        <f>IFERROR(IF(VLOOKUP(CONCATENATE("http://skinnonews.com"&amp;A1033),'기사 리스트'!C:D,2,FALSE)="yes","yes",""),"")</f>
        <v/>
      </c>
      <c r="I1033" t="str">
        <f>IFERROR(IF(G1033="O",B1033/(EOMONTH('7p(1)'!$F$17,0)-(VLOOKUP(CONCATENATE("http://skinnonews.com",A1033),'기사 리스트'!C:E,3,FALSE))+1),""),"")</f>
        <v/>
      </c>
      <c r="J1033" t="str">
        <f>IFERROR(IF(G1033="O",E1033/(EOMONTH('7p(1)'!$F$17,0)-(VLOOKUP(CONCATENATE("http://skinnonews.com",A1033),'기사 리스트'!C:E,3,FALSE))+1),""),"")</f>
        <v/>
      </c>
      <c r="K1033" t="str">
        <f t="shared" si="50"/>
        <v/>
      </c>
      <c r="L1033" t="str">
        <f t="shared" si="51"/>
        <v/>
      </c>
      <c r="N1033" s="83" t="str">
        <f>IFERROR(VLOOKUP("http://skinnonews.com"&amp;A1033,'기사 리스트'!C:E,3,FALSE),"")</f>
        <v/>
      </c>
      <c r="S1033" t="str">
        <f>IFERROR(IF(G1033="O",(INDEX('기사 리스트'!B:B,MATCH("http://skinnonews.com"&amp;A1033,'기사 리스트'!C:C,0))),""),"")</f>
        <v/>
      </c>
    </row>
    <row r="1034" spans="1:19">
      <c r="A1034" s="18" t="s">
        <v>2052</v>
      </c>
      <c r="B1034" s="18">
        <v>1</v>
      </c>
      <c r="C1034" s="18">
        <v>1</v>
      </c>
      <c r="D1034" s="28">
        <v>0</v>
      </c>
      <c r="E1034" s="18">
        <v>1</v>
      </c>
      <c r="F1034" t="str">
        <f t="shared" si="49"/>
        <v/>
      </c>
      <c r="G1034" t="str">
        <f>IF(F1034="기사임",IFERROR(IF((VLOOKUP(CONCATENATE("http://skinnonews.com",A1034),'기사 리스트'!C:E,3,FALSE))&gt;='7p(1)'!$F$17,"O",""),""),"")</f>
        <v/>
      </c>
      <c r="H1034" t="str">
        <f>IFERROR(IF(VLOOKUP(CONCATENATE("http://skinnonews.com"&amp;A1034),'기사 리스트'!C:D,2,FALSE)="yes","yes",""),"")</f>
        <v/>
      </c>
      <c r="I1034" t="str">
        <f>IFERROR(IF(G1034="O",B1034/(EOMONTH('7p(1)'!$F$17,0)-(VLOOKUP(CONCATENATE("http://skinnonews.com",A1034),'기사 리스트'!C:E,3,FALSE))+1),""),"")</f>
        <v/>
      </c>
      <c r="J1034" t="str">
        <f>IFERROR(IF(G1034="O",E1034/(EOMONTH('7p(1)'!$F$17,0)-(VLOOKUP(CONCATENATE("http://skinnonews.com",A1034),'기사 리스트'!C:E,3,FALSE))+1),""),"")</f>
        <v/>
      </c>
      <c r="K1034" t="str">
        <f t="shared" si="50"/>
        <v/>
      </c>
      <c r="L1034" t="str">
        <f t="shared" si="51"/>
        <v/>
      </c>
      <c r="N1034" s="83" t="str">
        <f>IFERROR(VLOOKUP("http://skinnonews.com"&amp;A1034,'기사 리스트'!C:E,3,FALSE),"")</f>
        <v/>
      </c>
      <c r="S1034" t="str">
        <f>IFERROR(IF(G1034="O",(INDEX('기사 리스트'!B:B,MATCH("http://skinnonews.com"&amp;A1034,'기사 리스트'!C:C,0))),""),"")</f>
        <v/>
      </c>
    </row>
    <row r="1035" spans="1:19">
      <c r="A1035" s="18" t="s">
        <v>2053</v>
      </c>
      <c r="B1035" s="18">
        <v>1</v>
      </c>
      <c r="C1035" s="18">
        <v>1</v>
      </c>
      <c r="D1035" s="28">
        <v>273</v>
      </c>
      <c r="E1035" s="18">
        <v>1</v>
      </c>
      <c r="F1035" t="str">
        <f t="shared" si="49"/>
        <v/>
      </c>
      <c r="G1035" t="str">
        <f>IF(F1035="기사임",IFERROR(IF((VLOOKUP(CONCATENATE("http://skinnonews.com",A1035),'기사 리스트'!C:E,3,FALSE))&gt;='7p(1)'!$F$17,"O",""),""),"")</f>
        <v/>
      </c>
      <c r="H1035" t="str">
        <f>IFERROR(IF(VLOOKUP(CONCATENATE("http://skinnonews.com"&amp;A1035),'기사 리스트'!C:D,2,FALSE)="yes","yes",""),"")</f>
        <v/>
      </c>
      <c r="I1035" t="str">
        <f>IFERROR(IF(G1035="O",B1035/(EOMONTH('7p(1)'!$F$17,0)-(VLOOKUP(CONCATENATE("http://skinnonews.com",A1035),'기사 리스트'!C:E,3,FALSE))+1),""),"")</f>
        <v/>
      </c>
      <c r="J1035" t="str">
        <f>IFERROR(IF(G1035="O",E1035/(EOMONTH('7p(1)'!$F$17,0)-(VLOOKUP(CONCATENATE("http://skinnonews.com",A1035),'기사 리스트'!C:E,3,FALSE))+1),""),"")</f>
        <v/>
      </c>
      <c r="K1035" t="str">
        <f t="shared" si="50"/>
        <v/>
      </c>
      <c r="L1035" t="str">
        <f t="shared" si="51"/>
        <v/>
      </c>
      <c r="N1035" s="83" t="str">
        <f>IFERROR(VLOOKUP("http://skinnonews.com"&amp;A1035,'기사 리스트'!C:E,3,FALSE),"")</f>
        <v/>
      </c>
      <c r="S1035" t="str">
        <f>IFERROR(IF(G1035="O",(INDEX('기사 리스트'!B:B,MATCH("http://skinnonews.com"&amp;A1035,'기사 리스트'!C:C,0))),""),"")</f>
        <v/>
      </c>
    </row>
    <row r="1036" spans="1:19">
      <c r="A1036" s="18" t="s">
        <v>1468</v>
      </c>
      <c r="B1036" s="18">
        <v>1</v>
      </c>
      <c r="C1036" s="18">
        <v>1</v>
      </c>
      <c r="D1036" s="28">
        <v>0</v>
      </c>
      <c r="E1036" s="18">
        <v>1</v>
      </c>
      <c r="F1036" t="str">
        <f t="shared" si="49"/>
        <v>기사임</v>
      </c>
      <c r="G1036" t="str">
        <f>IF(F1036="기사임",IFERROR(IF((VLOOKUP(CONCATENATE("http://skinnonews.com",A1036),'기사 리스트'!C:E,3,FALSE))&gt;='7p(1)'!$F$17,"O",""),""),"")</f>
        <v/>
      </c>
      <c r="H1036" t="str">
        <f>IFERROR(IF(VLOOKUP(CONCATENATE("http://skinnonews.com"&amp;A1036),'기사 리스트'!C:D,2,FALSE)="yes","yes",""),"")</f>
        <v/>
      </c>
      <c r="I1036" t="str">
        <f>IFERROR(IF(G1036="O",B1036/(EOMONTH('7p(1)'!$F$17,0)-(VLOOKUP(CONCATENATE("http://skinnonews.com",A1036),'기사 리스트'!C:E,3,FALSE))+1),""),"")</f>
        <v/>
      </c>
      <c r="J1036" t="str">
        <f>IFERROR(IF(G1036="O",E1036/(EOMONTH('7p(1)'!$F$17,0)-(VLOOKUP(CONCATENATE("http://skinnonews.com",A1036),'기사 리스트'!C:E,3,FALSE))+1),""),"")</f>
        <v/>
      </c>
      <c r="K1036" t="str">
        <f t="shared" si="50"/>
        <v/>
      </c>
      <c r="L1036" t="str">
        <f t="shared" si="51"/>
        <v/>
      </c>
      <c r="N1036" s="83" t="str">
        <f>IFERROR(VLOOKUP("http://skinnonews.com"&amp;A1036,'기사 리스트'!C:E,3,FALSE),"")</f>
        <v/>
      </c>
      <c r="S1036" t="str">
        <f>IFERROR(IF(G1036="O",(INDEX('기사 리스트'!B:B,MATCH("http://skinnonews.com"&amp;A1036,'기사 리스트'!C:C,0))),""),"")</f>
        <v/>
      </c>
    </row>
    <row r="1037" spans="1:19">
      <c r="A1037" s="18" t="s">
        <v>1506</v>
      </c>
      <c r="B1037" s="18">
        <v>1</v>
      </c>
      <c r="C1037" s="18">
        <v>1</v>
      </c>
      <c r="D1037" s="28">
        <v>0</v>
      </c>
      <c r="E1037" s="18">
        <v>1</v>
      </c>
      <c r="F1037" t="str">
        <f t="shared" si="49"/>
        <v>기사임</v>
      </c>
      <c r="G1037" t="str">
        <f>IF(F1037="기사임",IFERROR(IF((VLOOKUP(CONCATENATE("http://skinnonews.com",A1037),'기사 리스트'!C:E,3,FALSE))&gt;='7p(1)'!$F$17,"O",""),""),"")</f>
        <v/>
      </c>
      <c r="H1037" t="str">
        <f>IFERROR(IF(VLOOKUP(CONCATENATE("http://skinnonews.com"&amp;A1037),'기사 리스트'!C:D,2,FALSE)="yes","yes",""),"")</f>
        <v/>
      </c>
      <c r="I1037" t="str">
        <f>IFERROR(IF(G1037="O",B1037/(EOMONTH('7p(1)'!$F$17,0)-(VLOOKUP(CONCATENATE("http://skinnonews.com",A1037),'기사 리스트'!C:E,3,FALSE))+1),""),"")</f>
        <v/>
      </c>
      <c r="J1037" t="str">
        <f>IFERROR(IF(G1037="O",E1037/(EOMONTH('7p(1)'!$F$17,0)-(VLOOKUP(CONCATENATE("http://skinnonews.com",A1037),'기사 리스트'!C:E,3,FALSE))+1),""),"")</f>
        <v/>
      </c>
      <c r="K1037" t="str">
        <f t="shared" si="50"/>
        <v/>
      </c>
      <c r="L1037" t="str">
        <f t="shared" si="51"/>
        <v/>
      </c>
      <c r="N1037" s="83" t="str">
        <f>IFERROR(VLOOKUP("http://skinnonews.com"&amp;A1037,'기사 리스트'!C:E,3,FALSE),"")</f>
        <v/>
      </c>
      <c r="S1037" t="str">
        <f>IFERROR(IF(G1037="O",(INDEX('기사 리스트'!B:B,MATCH("http://skinnonews.com"&amp;A1037,'기사 리스트'!C:C,0))),""),"")</f>
        <v/>
      </c>
    </row>
    <row r="1038" spans="1:19">
      <c r="A1038" s="18" t="s">
        <v>728</v>
      </c>
      <c r="B1038" s="18">
        <v>1</v>
      </c>
      <c r="C1038" s="18">
        <v>1</v>
      </c>
      <c r="D1038" s="28">
        <v>0</v>
      </c>
      <c r="E1038" s="18">
        <v>0</v>
      </c>
      <c r="F1038" t="str">
        <f t="shared" si="49"/>
        <v>기사임</v>
      </c>
      <c r="G1038" t="str">
        <f>IF(F1038="기사임",IFERROR(IF((VLOOKUP(CONCATENATE("http://skinnonews.com",A1038),'기사 리스트'!C:E,3,FALSE))&gt;='7p(1)'!$F$17,"O",""),""),"")</f>
        <v/>
      </c>
      <c r="H1038" t="str">
        <f>IFERROR(IF(VLOOKUP(CONCATENATE("http://skinnonews.com"&amp;A1038),'기사 리스트'!C:D,2,FALSE)="yes","yes",""),"")</f>
        <v/>
      </c>
      <c r="I1038" t="str">
        <f>IFERROR(IF(G1038="O",B1038/(EOMONTH('7p(1)'!$F$17,0)-(VLOOKUP(CONCATENATE("http://skinnonews.com",A1038),'기사 리스트'!C:E,3,FALSE))+1),""),"")</f>
        <v/>
      </c>
      <c r="J1038" t="str">
        <f>IFERROR(IF(G1038="O",E1038/(EOMONTH('7p(1)'!$F$17,0)-(VLOOKUP(CONCATENATE("http://skinnonews.com",A1038),'기사 리스트'!C:E,3,FALSE))+1),""),"")</f>
        <v/>
      </c>
      <c r="K1038" t="str">
        <f t="shared" si="50"/>
        <v/>
      </c>
      <c r="L1038" t="str">
        <f t="shared" si="51"/>
        <v/>
      </c>
      <c r="N1038" s="83" t="str">
        <f>IFERROR(VLOOKUP("http://skinnonews.com"&amp;A1038,'기사 리스트'!C:E,3,FALSE),"")</f>
        <v/>
      </c>
      <c r="S1038" t="str">
        <f>IFERROR(IF(G1038="O",(INDEX('기사 리스트'!B:B,MATCH("http://skinnonews.com"&amp;A1038,'기사 리스트'!C:C,0))),""),"")</f>
        <v/>
      </c>
    </row>
    <row r="1039" spans="1:19">
      <c r="A1039" s="18" t="s">
        <v>2054</v>
      </c>
      <c r="B1039" s="18">
        <v>1</v>
      </c>
      <c r="C1039" s="18">
        <v>1</v>
      </c>
      <c r="D1039" s="28">
        <v>0</v>
      </c>
      <c r="E1039" s="18">
        <v>1</v>
      </c>
      <c r="F1039" t="str">
        <f t="shared" si="49"/>
        <v>기사임</v>
      </c>
      <c r="G1039" t="str">
        <f>IF(F1039="기사임",IFERROR(IF((VLOOKUP(CONCATENATE("http://skinnonews.com",A1039),'기사 리스트'!C:E,3,FALSE))&gt;='7p(1)'!$F$17,"O",""),""),"")</f>
        <v/>
      </c>
      <c r="H1039" t="str">
        <f>IFERROR(IF(VLOOKUP(CONCATENATE("http://skinnonews.com"&amp;A1039),'기사 리스트'!C:D,2,FALSE)="yes","yes",""),"")</f>
        <v/>
      </c>
      <c r="I1039" t="str">
        <f>IFERROR(IF(G1039="O",B1039/(EOMONTH('7p(1)'!$F$17,0)-(VLOOKUP(CONCATENATE("http://skinnonews.com",A1039),'기사 리스트'!C:E,3,FALSE))+1),""),"")</f>
        <v/>
      </c>
      <c r="J1039" t="str">
        <f>IFERROR(IF(G1039="O",E1039/(EOMONTH('7p(1)'!$F$17,0)-(VLOOKUP(CONCATENATE("http://skinnonews.com",A1039),'기사 리스트'!C:E,3,FALSE))+1),""),"")</f>
        <v/>
      </c>
      <c r="K1039" t="str">
        <f t="shared" si="50"/>
        <v/>
      </c>
      <c r="L1039" t="str">
        <f t="shared" si="51"/>
        <v/>
      </c>
      <c r="N1039" s="83" t="str">
        <f>IFERROR(VLOOKUP("http://skinnonews.com"&amp;A1039,'기사 리스트'!C:E,3,FALSE),"")</f>
        <v/>
      </c>
      <c r="S1039" t="str">
        <f>IFERROR(IF(G1039="O",(INDEX('기사 리스트'!B:B,MATCH("http://skinnonews.com"&amp;A1039,'기사 리스트'!C:C,0))),""),"")</f>
        <v/>
      </c>
    </row>
    <row r="1040" spans="1:19">
      <c r="A1040" s="18" t="s">
        <v>2055</v>
      </c>
      <c r="B1040" s="18">
        <v>1</v>
      </c>
      <c r="C1040" s="18">
        <v>1</v>
      </c>
      <c r="D1040" s="28">
        <v>0</v>
      </c>
      <c r="E1040" s="18">
        <v>1</v>
      </c>
      <c r="F1040" t="str">
        <f t="shared" si="49"/>
        <v>기사임</v>
      </c>
      <c r="G1040" t="str">
        <f>IF(F1040="기사임",IFERROR(IF((VLOOKUP(CONCATENATE("http://skinnonews.com",A1040),'기사 리스트'!C:E,3,FALSE))&gt;='7p(1)'!$F$17,"O",""),""),"")</f>
        <v/>
      </c>
      <c r="H1040" t="str">
        <f>IFERROR(IF(VLOOKUP(CONCATENATE("http://skinnonews.com"&amp;A1040),'기사 리스트'!C:D,2,FALSE)="yes","yes",""),"")</f>
        <v/>
      </c>
      <c r="I1040" t="str">
        <f>IFERROR(IF(G1040="O",B1040/(EOMONTH('7p(1)'!$F$17,0)-(VLOOKUP(CONCATENATE("http://skinnonews.com",A1040),'기사 리스트'!C:E,3,FALSE))+1),""),"")</f>
        <v/>
      </c>
      <c r="J1040" t="str">
        <f>IFERROR(IF(G1040="O",E1040/(EOMONTH('7p(1)'!$F$17,0)-(VLOOKUP(CONCATENATE("http://skinnonews.com",A1040),'기사 리스트'!C:E,3,FALSE))+1),""),"")</f>
        <v/>
      </c>
      <c r="K1040" t="str">
        <f t="shared" si="50"/>
        <v/>
      </c>
      <c r="L1040" t="str">
        <f t="shared" si="51"/>
        <v/>
      </c>
      <c r="N1040" s="83" t="str">
        <f>IFERROR(VLOOKUP("http://skinnonews.com"&amp;A1040,'기사 리스트'!C:E,3,FALSE),"")</f>
        <v/>
      </c>
      <c r="S1040" t="str">
        <f>IFERROR(IF(G1040="O",(INDEX('기사 리스트'!B:B,MATCH("http://skinnonews.com"&amp;A1040,'기사 리스트'!C:C,0))),""),"")</f>
        <v/>
      </c>
    </row>
    <row r="1041" spans="1:19">
      <c r="A1041" s="18" t="s">
        <v>2056</v>
      </c>
      <c r="B1041" s="18">
        <v>1</v>
      </c>
      <c r="C1041" s="18">
        <v>1</v>
      </c>
      <c r="D1041" s="28">
        <v>13</v>
      </c>
      <c r="E1041" s="18">
        <v>0</v>
      </c>
      <c r="F1041" t="str">
        <f t="shared" si="49"/>
        <v>기사임</v>
      </c>
      <c r="G1041" t="str">
        <f>IF(F1041="기사임",IFERROR(IF((VLOOKUP(CONCATENATE("http://skinnonews.com",A1041),'기사 리스트'!C:E,3,FALSE))&gt;='7p(1)'!$F$17,"O",""),""),"")</f>
        <v/>
      </c>
      <c r="H1041" t="str">
        <f>IFERROR(IF(VLOOKUP(CONCATENATE("http://skinnonews.com"&amp;A1041),'기사 리스트'!C:D,2,FALSE)="yes","yes",""),"")</f>
        <v/>
      </c>
      <c r="I1041" t="str">
        <f>IFERROR(IF(G1041="O",B1041/(EOMONTH('7p(1)'!$F$17,0)-(VLOOKUP(CONCATENATE("http://skinnonews.com",A1041),'기사 리스트'!C:E,3,FALSE))+1),""),"")</f>
        <v/>
      </c>
      <c r="J1041" t="str">
        <f>IFERROR(IF(G1041="O",E1041/(EOMONTH('7p(1)'!$F$17,0)-(VLOOKUP(CONCATENATE("http://skinnonews.com",A1041),'기사 리스트'!C:E,3,FALSE))+1),""),"")</f>
        <v/>
      </c>
      <c r="K1041" t="str">
        <f t="shared" si="50"/>
        <v/>
      </c>
      <c r="L1041" t="str">
        <f t="shared" si="51"/>
        <v/>
      </c>
      <c r="N1041" s="83" t="str">
        <f>IFERROR(VLOOKUP("http://skinnonews.com"&amp;A1041,'기사 리스트'!C:E,3,FALSE),"")</f>
        <v/>
      </c>
      <c r="S1041" t="str">
        <f>IFERROR(IF(G1041="O",(INDEX('기사 리스트'!B:B,MATCH("http://skinnonews.com"&amp;A1041,'기사 리스트'!C:C,0))),""),"")</f>
        <v/>
      </c>
    </row>
    <row r="1042" spans="1:19">
      <c r="A1042" s="18" t="s">
        <v>2057</v>
      </c>
      <c r="B1042" s="18">
        <v>1</v>
      </c>
      <c r="C1042" s="18">
        <v>1</v>
      </c>
      <c r="D1042" s="28">
        <v>0</v>
      </c>
      <c r="E1042" s="18">
        <v>0</v>
      </c>
      <c r="F1042" t="str">
        <f t="shared" si="49"/>
        <v>기사임</v>
      </c>
      <c r="G1042" t="str">
        <f>IF(F1042="기사임",IFERROR(IF((VLOOKUP(CONCATENATE("http://skinnonews.com",A1042),'기사 리스트'!C:E,3,FALSE))&gt;='7p(1)'!$F$17,"O",""),""),"")</f>
        <v/>
      </c>
      <c r="H1042" t="str">
        <f>IFERROR(IF(VLOOKUP(CONCATENATE("http://skinnonews.com"&amp;A1042),'기사 리스트'!C:D,2,FALSE)="yes","yes",""),"")</f>
        <v/>
      </c>
      <c r="I1042" t="str">
        <f>IFERROR(IF(G1042="O",B1042/(EOMONTH('7p(1)'!$F$17,0)-(VLOOKUP(CONCATENATE("http://skinnonews.com",A1042),'기사 리스트'!C:E,3,FALSE))+1),""),"")</f>
        <v/>
      </c>
      <c r="J1042" t="str">
        <f>IFERROR(IF(G1042="O",E1042/(EOMONTH('7p(1)'!$F$17,0)-(VLOOKUP(CONCATENATE("http://skinnonews.com",A1042),'기사 리스트'!C:E,3,FALSE))+1),""),"")</f>
        <v/>
      </c>
      <c r="K1042" t="str">
        <f t="shared" si="50"/>
        <v/>
      </c>
      <c r="L1042" t="str">
        <f t="shared" si="51"/>
        <v/>
      </c>
      <c r="N1042" s="83" t="str">
        <f>IFERROR(VLOOKUP("http://skinnonews.com"&amp;A1042,'기사 리스트'!C:E,3,FALSE),"")</f>
        <v/>
      </c>
      <c r="S1042" t="str">
        <f>IFERROR(IF(G1042="O",(INDEX('기사 리스트'!B:B,MATCH("http://skinnonews.com"&amp;A1042,'기사 리스트'!C:C,0))),""),"")</f>
        <v/>
      </c>
    </row>
    <row r="1043" spans="1:19">
      <c r="A1043" s="18" t="s">
        <v>2058</v>
      </c>
      <c r="B1043" s="18">
        <v>1</v>
      </c>
      <c r="C1043" s="18">
        <v>1</v>
      </c>
      <c r="D1043" s="28">
        <v>0</v>
      </c>
      <c r="E1043" s="18">
        <v>1</v>
      </c>
      <c r="F1043" t="str">
        <f t="shared" si="49"/>
        <v>기사임</v>
      </c>
      <c r="G1043" t="str">
        <f>IF(F1043="기사임",IFERROR(IF((VLOOKUP(CONCATENATE("http://skinnonews.com",A1043),'기사 리스트'!C:E,3,FALSE))&gt;='7p(1)'!$F$17,"O",""),""),"")</f>
        <v/>
      </c>
      <c r="H1043" t="str">
        <f>IFERROR(IF(VLOOKUP(CONCATENATE("http://skinnonews.com"&amp;A1043),'기사 리스트'!C:D,2,FALSE)="yes","yes",""),"")</f>
        <v/>
      </c>
      <c r="I1043" t="str">
        <f>IFERROR(IF(G1043="O",B1043/(EOMONTH('7p(1)'!$F$17,0)-(VLOOKUP(CONCATENATE("http://skinnonews.com",A1043),'기사 리스트'!C:E,3,FALSE))+1),""),"")</f>
        <v/>
      </c>
      <c r="J1043" t="str">
        <f>IFERROR(IF(G1043="O",E1043/(EOMONTH('7p(1)'!$F$17,0)-(VLOOKUP(CONCATENATE("http://skinnonews.com",A1043),'기사 리스트'!C:E,3,FALSE))+1),""),"")</f>
        <v/>
      </c>
      <c r="K1043" t="str">
        <f t="shared" si="50"/>
        <v/>
      </c>
      <c r="L1043" t="str">
        <f t="shared" si="51"/>
        <v/>
      </c>
      <c r="N1043" s="83" t="str">
        <f>IFERROR(VLOOKUP("http://skinnonews.com"&amp;A1043,'기사 리스트'!C:E,3,FALSE),"")</f>
        <v/>
      </c>
      <c r="S1043" t="str">
        <f>IFERROR(IF(G1043="O",(INDEX('기사 리스트'!B:B,MATCH("http://skinnonews.com"&amp;A1043,'기사 리스트'!C:C,0))),""),"")</f>
        <v/>
      </c>
    </row>
    <row r="1044" spans="1:19">
      <c r="A1044" s="18" t="s">
        <v>989</v>
      </c>
      <c r="B1044" s="18">
        <v>1</v>
      </c>
      <c r="C1044" s="18">
        <v>1</v>
      </c>
      <c r="D1044" s="28">
        <v>0</v>
      </c>
      <c r="E1044" s="18">
        <v>0</v>
      </c>
      <c r="F1044" t="str">
        <f t="shared" si="49"/>
        <v>기사임</v>
      </c>
      <c r="G1044" t="str">
        <f>IF(F1044="기사임",IFERROR(IF((VLOOKUP(CONCATENATE("http://skinnonews.com",A1044),'기사 리스트'!C:E,3,FALSE))&gt;='7p(1)'!$F$17,"O",""),""),"")</f>
        <v/>
      </c>
      <c r="H1044" t="str">
        <f>IFERROR(IF(VLOOKUP(CONCATENATE("http://skinnonews.com"&amp;A1044),'기사 리스트'!C:D,2,FALSE)="yes","yes",""),"")</f>
        <v/>
      </c>
      <c r="I1044" t="str">
        <f>IFERROR(IF(G1044="O",B1044/(EOMONTH('7p(1)'!$F$17,0)-(VLOOKUP(CONCATENATE("http://skinnonews.com",A1044),'기사 리스트'!C:E,3,FALSE))+1),""),"")</f>
        <v/>
      </c>
      <c r="J1044" t="str">
        <f>IFERROR(IF(G1044="O",E1044/(EOMONTH('7p(1)'!$F$17,0)-(VLOOKUP(CONCATENATE("http://skinnonews.com",A1044),'기사 리스트'!C:E,3,FALSE))+1),""),"")</f>
        <v/>
      </c>
      <c r="K1044" t="str">
        <f t="shared" si="50"/>
        <v/>
      </c>
      <c r="L1044" t="str">
        <f t="shared" si="51"/>
        <v/>
      </c>
      <c r="N1044" s="83" t="str">
        <f>IFERROR(VLOOKUP("http://skinnonews.com"&amp;A1044,'기사 리스트'!C:E,3,FALSE),"")</f>
        <v/>
      </c>
      <c r="S1044" t="str">
        <f>IFERROR(IF(G1044="O",(INDEX('기사 리스트'!B:B,MATCH("http://skinnonews.com"&amp;A1044,'기사 리스트'!C:C,0))),""),"")</f>
        <v/>
      </c>
    </row>
    <row r="1045" spans="1:19">
      <c r="A1045" s="18" t="s">
        <v>847</v>
      </c>
      <c r="B1045" s="18">
        <v>1</v>
      </c>
      <c r="C1045" s="18">
        <v>1</v>
      </c>
      <c r="D1045" s="28">
        <v>0</v>
      </c>
      <c r="E1045" s="18">
        <v>0</v>
      </c>
      <c r="F1045" t="str">
        <f t="shared" si="49"/>
        <v>기사임</v>
      </c>
      <c r="G1045" t="str">
        <f>IF(F1045="기사임",IFERROR(IF((VLOOKUP(CONCATENATE("http://skinnonews.com",A1045),'기사 리스트'!C:E,3,FALSE))&gt;='7p(1)'!$F$17,"O",""),""),"")</f>
        <v/>
      </c>
      <c r="H1045" t="str">
        <f>IFERROR(IF(VLOOKUP(CONCATENATE("http://skinnonews.com"&amp;A1045),'기사 리스트'!C:D,2,FALSE)="yes","yes",""),"")</f>
        <v/>
      </c>
      <c r="I1045" t="str">
        <f>IFERROR(IF(G1045="O",B1045/(EOMONTH('7p(1)'!$F$17,0)-(VLOOKUP(CONCATENATE("http://skinnonews.com",A1045),'기사 리스트'!C:E,3,FALSE))+1),""),"")</f>
        <v/>
      </c>
      <c r="J1045" t="str">
        <f>IFERROR(IF(G1045="O",E1045/(EOMONTH('7p(1)'!$F$17,0)-(VLOOKUP(CONCATENATE("http://skinnonews.com",A1045),'기사 리스트'!C:E,3,FALSE))+1),""),"")</f>
        <v/>
      </c>
      <c r="K1045" t="str">
        <f t="shared" si="50"/>
        <v/>
      </c>
      <c r="L1045" t="str">
        <f t="shared" si="51"/>
        <v/>
      </c>
      <c r="N1045" s="83" t="str">
        <f>IFERROR(VLOOKUP("http://skinnonews.com"&amp;A1045,'기사 리스트'!C:E,3,FALSE),"")</f>
        <v/>
      </c>
      <c r="S1045" t="str">
        <f>IFERROR(IF(G1045="O",(INDEX('기사 리스트'!B:B,MATCH("http://skinnonews.com"&amp;A1045,'기사 리스트'!C:C,0))),""),"")</f>
        <v/>
      </c>
    </row>
    <row r="1046" spans="1:19">
      <c r="A1046" s="18" t="s">
        <v>1292</v>
      </c>
      <c r="B1046" s="18">
        <v>1</v>
      </c>
      <c r="C1046" s="18">
        <v>1</v>
      </c>
      <c r="D1046" s="28">
        <v>0</v>
      </c>
      <c r="E1046" s="18">
        <v>1</v>
      </c>
      <c r="F1046" t="str">
        <f t="shared" si="49"/>
        <v>기사임</v>
      </c>
      <c r="G1046" t="str">
        <f>IF(F1046="기사임",IFERROR(IF((VLOOKUP(CONCATENATE("http://skinnonews.com",A1046),'기사 리스트'!C:E,3,FALSE))&gt;='7p(1)'!$F$17,"O",""),""),"")</f>
        <v/>
      </c>
      <c r="H1046" t="str">
        <f>IFERROR(IF(VLOOKUP(CONCATENATE("http://skinnonews.com"&amp;A1046),'기사 리스트'!C:D,2,FALSE)="yes","yes",""),"")</f>
        <v/>
      </c>
      <c r="I1046" t="str">
        <f>IFERROR(IF(G1046="O",B1046/(EOMONTH('7p(1)'!$F$17,0)-(VLOOKUP(CONCATENATE("http://skinnonews.com",A1046),'기사 리스트'!C:E,3,FALSE))+1),""),"")</f>
        <v/>
      </c>
      <c r="J1046" t="str">
        <f>IFERROR(IF(G1046="O",E1046/(EOMONTH('7p(1)'!$F$17,0)-(VLOOKUP(CONCATENATE("http://skinnonews.com",A1046),'기사 리스트'!C:E,3,FALSE))+1),""),"")</f>
        <v/>
      </c>
      <c r="K1046" t="str">
        <f t="shared" si="50"/>
        <v/>
      </c>
      <c r="L1046" t="str">
        <f t="shared" si="51"/>
        <v/>
      </c>
      <c r="N1046" s="83" t="str">
        <f>IFERROR(VLOOKUP("http://skinnonews.com"&amp;A1046,'기사 리스트'!C:E,3,FALSE),"")</f>
        <v/>
      </c>
      <c r="S1046" t="str">
        <f>IFERROR(IF(G1046="O",(INDEX('기사 리스트'!B:B,MATCH("http://skinnonews.com"&amp;A1046,'기사 리스트'!C:C,0))),""),"")</f>
        <v/>
      </c>
    </row>
    <row r="1047" spans="1:19">
      <c r="A1047" s="18" t="s">
        <v>848</v>
      </c>
      <c r="B1047" s="18">
        <v>1</v>
      </c>
      <c r="C1047" s="18">
        <v>1</v>
      </c>
      <c r="D1047" s="28">
        <v>0</v>
      </c>
      <c r="E1047" s="18">
        <v>1</v>
      </c>
      <c r="F1047" t="str">
        <f t="shared" si="49"/>
        <v>기사임</v>
      </c>
      <c r="G1047" t="str">
        <f>IF(F1047="기사임",IFERROR(IF((VLOOKUP(CONCATENATE("http://skinnonews.com",A1047),'기사 리스트'!C:E,3,FALSE))&gt;='7p(1)'!$F$17,"O",""),""),"")</f>
        <v/>
      </c>
      <c r="H1047" t="str">
        <f>IFERROR(IF(VLOOKUP(CONCATENATE("http://skinnonews.com"&amp;A1047),'기사 리스트'!C:D,2,FALSE)="yes","yes",""),"")</f>
        <v/>
      </c>
      <c r="I1047" t="str">
        <f>IFERROR(IF(G1047="O",B1047/(EOMONTH('7p(1)'!$F$17,0)-(VLOOKUP(CONCATENATE("http://skinnonews.com",A1047),'기사 리스트'!C:E,3,FALSE))+1),""),"")</f>
        <v/>
      </c>
      <c r="J1047" t="str">
        <f>IFERROR(IF(G1047="O",E1047/(EOMONTH('7p(1)'!$F$17,0)-(VLOOKUP(CONCATENATE("http://skinnonews.com",A1047),'기사 리스트'!C:E,3,FALSE))+1),""),"")</f>
        <v/>
      </c>
      <c r="K1047" t="str">
        <f t="shared" si="50"/>
        <v/>
      </c>
      <c r="L1047" t="str">
        <f t="shared" si="51"/>
        <v/>
      </c>
      <c r="N1047" s="83" t="str">
        <f>IFERROR(VLOOKUP("http://skinnonews.com"&amp;A1047,'기사 리스트'!C:E,3,FALSE),"")</f>
        <v/>
      </c>
      <c r="S1047" t="str">
        <f>IFERROR(IF(G1047="O",(INDEX('기사 리스트'!B:B,MATCH("http://skinnonews.com"&amp;A1047,'기사 리스트'!C:C,0))),""),"")</f>
        <v/>
      </c>
    </row>
    <row r="1048" spans="1:19">
      <c r="A1048" s="18" t="s">
        <v>879</v>
      </c>
      <c r="B1048" s="18">
        <v>1</v>
      </c>
      <c r="C1048" s="18">
        <v>1</v>
      </c>
      <c r="D1048" s="28">
        <v>0</v>
      </c>
      <c r="E1048" s="18">
        <v>1</v>
      </c>
      <c r="F1048" t="str">
        <f t="shared" si="49"/>
        <v>기사임</v>
      </c>
      <c r="G1048" t="str">
        <f>IF(F1048="기사임",IFERROR(IF((VLOOKUP(CONCATENATE("http://skinnonews.com",A1048),'기사 리스트'!C:E,3,FALSE))&gt;='7p(1)'!$F$17,"O",""),""),"")</f>
        <v/>
      </c>
      <c r="H1048" t="str">
        <f>IFERROR(IF(VLOOKUP(CONCATENATE("http://skinnonews.com"&amp;A1048),'기사 리스트'!C:D,2,FALSE)="yes","yes",""),"")</f>
        <v/>
      </c>
      <c r="I1048" t="str">
        <f>IFERROR(IF(G1048="O",B1048/(EOMONTH('7p(1)'!$F$17,0)-(VLOOKUP(CONCATENATE("http://skinnonews.com",A1048),'기사 리스트'!C:E,3,FALSE))+1),""),"")</f>
        <v/>
      </c>
      <c r="J1048" t="str">
        <f>IFERROR(IF(G1048="O",E1048/(EOMONTH('7p(1)'!$F$17,0)-(VLOOKUP(CONCATENATE("http://skinnonews.com",A1048),'기사 리스트'!C:E,3,FALSE))+1),""),"")</f>
        <v/>
      </c>
      <c r="K1048" t="str">
        <f t="shared" si="50"/>
        <v/>
      </c>
      <c r="L1048" t="str">
        <f t="shared" si="51"/>
        <v/>
      </c>
      <c r="N1048" s="83" t="str">
        <f>IFERROR(VLOOKUP("http://skinnonews.com"&amp;A1048,'기사 리스트'!C:E,3,FALSE),"")</f>
        <v/>
      </c>
      <c r="S1048" t="str">
        <f>IFERROR(IF(G1048="O",(INDEX('기사 리스트'!B:B,MATCH("http://skinnonews.com"&amp;A1048,'기사 리스트'!C:C,0))),""),"")</f>
        <v/>
      </c>
    </row>
    <row r="1049" spans="1:19">
      <c r="A1049" s="18" t="s">
        <v>767</v>
      </c>
      <c r="B1049" s="18">
        <v>1</v>
      </c>
      <c r="C1049" s="18">
        <v>1</v>
      </c>
      <c r="D1049" s="28">
        <v>21</v>
      </c>
      <c r="E1049" s="18">
        <v>0</v>
      </c>
      <c r="F1049" t="str">
        <f t="shared" si="49"/>
        <v>기사임</v>
      </c>
      <c r="G1049" t="str">
        <f>IF(F1049="기사임",IFERROR(IF((VLOOKUP(CONCATENATE("http://skinnonews.com",A1049),'기사 리스트'!C:E,3,FALSE))&gt;='7p(1)'!$F$17,"O",""),""),"")</f>
        <v/>
      </c>
      <c r="H1049" t="str">
        <f>IFERROR(IF(VLOOKUP(CONCATENATE("http://skinnonews.com"&amp;A1049),'기사 리스트'!C:D,2,FALSE)="yes","yes",""),"")</f>
        <v/>
      </c>
      <c r="I1049" t="str">
        <f>IFERROR(IF(G1049="O",B1049/(EOMONTH('7p(1)'!$F$17,0)-(VLOOKUP(CONCATENATE("http://skinnonews.com",A1049),'기사 리스트'!C:E,3,FALSE))+1),""),"")</f>
        <v/>
      </c>
      <c r="J1049" t="str">
        <f>IFERROR(IF(G1049="O",E1049/(EOMONTH('7p(1)'!$F$17,0)-(VLOOKUP(CONCATENATE("http://skinnonews.com",A1049),'기사 리스트'!C:E,3,FALSE))+1),""),"")</f>
        <v/>
      </c>
      <c r="K1049" t="str">
        <f t="shared" si="50"/>
        <v/>
      </c>
      <c r="L1049" t="str">
        <f t="shared" si="51"/>
        <v/>
      </c>
      <c r="N1049" s="83" t="str">
        <f>IFERROR(VLOOKUP("http://skinnonews.com"&amp;A1049,'기사 리스트'!C:E,3,FALSE),"")</f>
        <v/>
      </c>
      <c r="S1049" t="str">
        <f>IFERROR(IF(G1049="O",(INDEX('기사 리스트'!B:B,MATCH("http://skinnonews.com"&amp;A1049,'기사 리스트'!C:C,0))),""),"")</f>
        <v/>
      </c>
    </row>
    <row r="1050" spans="1:19">
      <c r="A1050" s="18" t="s">
        <v>2059</v>
      </c>
      <c r="B1050" s="18">
        <v>1</v>
      </c>
      <c r="C1050" s="18">
        <v>1</v>
      </c>
      <c r="D1050" s="28">
        <v>0</v>
      </c>
      <c r="E1050" s="18">
        <v>1</v>
      </c>
      <c r="F1050" t="str">
        <f t="shared" si="49"/>
        <v>기사임</v>
      </c>
      <c r="G1050" t="str">
        <f>IF(F1050="기사임",IFERROR(IF((VLOOKUP(CONCATENATE("http://skinnonews.com",A1050),'기사 리스트'!C:E,3,FALSE))&gt;='7p(1)'!$F$17,"O",""),""),"")</f>
        <v/>
      </c>
      <c r="H1050" t="str">
        <f>IFERROR(IF(VLOOKUP(CONCATENATE("http://skinnonews.com"&amp;A1050),'기사 리스트'!C:D,2,FALSE)="yes","yes",""),"")</f>
        <v/>
      </c>
      <c r="I1050" t="str">
        <f>IFERROR(IF(G1050="O",B1050/(EOMONTH('7p(1)'!$F$17,0)-(VLOOKUP(CONCATENATE("http://skinnonews.com",A1050),'기사 리스트'!C:E,3,FALSE))+1),""),"")</f>
        <v/>
      </c>
      <c r="J1050" t="str">
        <f>IFERROR(IF(G1050="O",E1050/(EOMONTH('7p(1)'!$F$17,0)-(VLOOKUP(CONCATENATE("http://skinnonews.com",A1050),'기사 리스트'!C:E,3,FALSE))+1),""),"")</f>
        <v/>
      </c>
      <c r="K1050" t="str">
        <f t="shared" si="50"/>
        <v/>
      </c>
      <c r="L1050" t="str">
        <f t="shared" si="51"/>
        <v/>
      </c>
      <c r="N1050" s="83" t="str">
        <f>IFERROR(VLOOKUP("http://skinnonews.com"&amp;A1050,'기사 리스트'!C:E,3,FALSE),"")</f>
        <v/>
      </c>
      <c r="S1050" t="str">
        <f>IFERROR(IF(G1050="O",(INDEX('기사 리스트'!B:B,MATCH("http://skinnonews.com"&amp;A1050,'기사 리스트'!C:C,0))),""),"")</f>
        <v/>
      </c>
    </row>
    <row r="1051" spans="1:19">
      <c r="A1051" s="18" t="s">
        <v>2060</v>
      </c>
      <c r="B1051" s="18">
        <v>1</v>
      </c>
      <c r="C1051" s="18">
        <v>1</v>
      </c>
      <c r="D1051" s="28">
        <v>245</v>
      </c>
      <c r="E1051" s="18">
        <v>0</v>
      </c>
      <c r="F1051" t="str">
        <f t="shared" si="49"/>
        <v>기사임</v>
      </c>
      <c r="G1051" t="str">
        <f>IF(F1051="기사임",IFERROR(IF((VLOOKUP(CONCATENATE("http://skinnonews.com",A1051),'기사 리스트'!C:E,3,FALSE))&gt;='7p(1)'!$F$17,"O",""),""),"")</f>
        <v/>
      </c>
      <c r="H1051" t="str">
        <f>IFERROR(IF(VLOOKUP(CONCATENATE("http://skinnonews.com"&amp;A1051),'기사 리스트'!C:D,2,FALSE)="yes","yes",""),"")</f>
        <v/>
      </c>
      <c r="I1051" t="str">
        <f>IFERROR(IF(G1051="O",B1051/(EOMONTH('7p(1)'!$F$17,0)-(VLOOKUP(CONCATENATE("http://skinnonews.com",A1051),'기사 리스트'!C:E,3,FALSE))+1),""),"")</f>
        <v/>
      </c>
      <c r="J1051" t="str">
        <f>IFERROR(IF(G1051="O",E1051/(EOMONTH('7p(1)'!$F$17,0)-(VLOOKUP(CONCATENATE("http://skinnonews.com",A1051),'기사 리스트'!C:E,3,FALSE))+1),""),"")</f>
        <v/>
      </c>
      <c r="K1051" t="str">
        <f t="shared" si="50"/>
        <v/>
      </c>
      <c r="L1051" t="str">
        <f t="shared" si="51"/>
        <v/>
      </c>
      <c r="N1051" s="83" t="str">
        <f>IFERROR(VLOOKUP("http://skinnonews.com"&amp;A1051,'기사 리스트'!C:E,3,FALSE),"")</f>
        <v/>
      </c>
      <c r="S1051" t="str">
        <f>IFERROR(IF(G1051="O",(INDEX('기사 리스트'!B:B,MATCH("http://skinnonews.com"&amp;A1051,'기사 리스트'!C:C,0))),""),"")</f>
        <v/>
      </c>
    </row>
    <row r="1052" spans="1:19">
      <c r="A1052" s="18" t="s">
        <v>2061</v>
      </c>
      <c r="B1052" s="18">
        <v>1</v>
      </c>
      <c r="C1052" s="18">
        <v>1</v>
      </c>
      <c r="D1052" s="28">
        <v>14</v>
      </c>
      <c r="E1052" s="18">
        <v>1</v>
      </c>
      <c r="F1052" t="str">
        <f t="shared" si="49"/>
        <v>기사임</v>
      </c>
      <c r="G1052" t="str">
        <f>IF(F1052="기사임",IFERROR(IF((VLOOKUP(CONCATENATE("http://skinnonews.com",A1052),'기사 리스트'!C:E,3,FALSE))&gt;='7p(1)'!$F$17,"O",""),""),"")</f>
        <v/>
      </c>
      <c r="H1052" t="str">
        <f>IFERROR(IF(VLOOKUP(CONCATENATE("http://skinnonews.com"&amp;A1052),'기사 리스트'!C:D,2,FALSE)="yes","yes",""),"")</f>
        <v/>
      </c>
      <c r="I1052" t="str">
        <f>IFERROR(IF(G1052="O",B1052/(EOMONTH('7p(1)'!$F$17,0)-(VLOOKUP(CONCATENATE("http://skinnonews.com",A1052),'기사 리스트'!C:E,3,FALSE))+1),""),"")</f>
        <v/>
      </c>
      <c r="J1052" t="str">
        <f>IFERROR(IF(G1052="O",E1052/(EOMONTH('7p(1)'!$F$17,0)-(VLOOKUP(CONCATENATE("http://skinnonews.com",A1052),'기사 리스트'!C:E,3,FALSE))+1),""),"")</f>
        <v/>
      </c>
      <c r="K1052" t="str">
        <f t="shared" si="50"/>
        <v/>
      </c>
      <c r="L1052" t="str">
        <f t="shared" si="51"/>
        <v/>
      </c>
      <c r="N1052" s="83" t="str">
        <f>IFERROR(VLOOKUP("http://skinnonews.com"&amp;A1052,'기사 리스트'!C:E,3,FALSE),"")</f>
        <v/>
      </c>
      <c r="S1052" t="str">
        <f>IFERROR(IF(G1052="O",(INDEX('기사 리스트'!B:B,MATCH("http://skinnonews.com"&amp;A1052,'기사 리스트'!C:C,0))),""),"")</f>
        <v/>
      </c>
    </row>
    <row r="1053" spans="1:19">
      <c r="A1053" s="18" t="s">
        <v>2062</v>
      </c>
      <c r="B1053" s="18">
        <v>1</v>
      </c>
      <c r="C1053" s="18">
        <v>1</v>
      </c>
      <c r="D1053" s="28">
        <v>0</v>
      </c>
      <c r="E1053" s="18">
        <v>0</v>
      </c>
      <c r="F1053" t="str">
        <f t="shared" si="49"/>
        <v>기사임</v>
      </c>
      <c r="G1053" t="str">
        <f>IF(F1053="기사임",IFERROR(IF((VLOOKUP(CONCATENATE("http://skinnonews.com",A1053),'기사 리스트'!C:E,3,FALSE))&gt;='7p(1)'!$F$17,"O",""),""),"")</f>
        <v/>
      </c>
      <c r="H1053" t="str">
        <f>IFERROR(IF(VLOOKUP(CONCATENATE("http://skinnonews.com"&amp;A1053),'기사 리스트'!C:D,2,FALSE)="yes","yes",""),"")</f>
        <v/>
      </c>
      <c r="I1053" t="str">
        <f>IFERROR(IF(G1053="O",B1053/(EOMONTH('7p(1)'!$F$17,0)-(VLOOKUP(CONCATENATE("http://skinnonews.com",A1053),'기사 리스트'!C:E,3,FALSE))+1),""),"")</f>
        <v/>
      </c>
      <c r="J1053" t="str">
        <f>IFERROR(IF(G1053="O",E1053/(EOMONTH('7p(1)'!$F$17,0)-(VLOOKUP(CONCATENATE("http://skinnonews.com",A1053),'기사 리스트'!C:E,3,FALSE))+1),""),"")</f>
        <v/>
      </c>
      <c r="K1053" t="str">
        <f t="shared" si="50"/>
        <v/>
      </c>
      <c r="L1053" t="str">
        <f t="shared" si="51"/>
        <v/>
      </c>
      <c r="N1053" s="83" t="str">
        <f>IFERROR(VLOOKUP("http://skinnonews.com"&amp;A1053,'기사 리스트'!C:E,3,FALSE),"")</f>
        <v/>
      </c>
      <c r="S1053" t="str">
        <f>IFERROR(IF(G1053="O",(INDEX('기사 리스트'!B:B,MATCH("http://skinnonews.com"&amp;A1053,'기사 리스트'!C:C,0))),""),"")</f>
        <v/>
      </c>
    </row>
    <row r="1054" spans="1:19">
      <c r="A1054" s="18" t="s">
        <v>2063</v>
      </c>
      <c r="B1054" s="18">
        <v>1</v>
      </c>
      <c r="C1054" s="18">
        <v>1</v>
      </c>
      <c r="D1054" s="28">
        <v>0</v>
      </c>
      <c r="E1054" s="18">
        <v>1</v>
      </c>
      <c r="F1054" t="str">
        <f t="shared" si="49"/>
        <v>기사임</v>
      </c>
      <c r="G1054" t="str">
        <f>IF(F1054="기사임",IFERROR(IF((VLOOKUP(CONCATENATE("http://skinnonews.com",A1054),'기사 리스트'!C:E,3,FALSE))&gt;='7p(1)'!$F$17,"O",""),""),"")</f>
        <v/>
      </c>
      <c r="H1054" t="str">
        <f>IFERROR(IF(VLOOKUP(CONCATENATE("http://skinnonews.com"&amp;A1054),'기사 리스트'!C:D,2,FALSE)="yes","yes",""),"")</f>
        <v/>
      </c>
      <c r="I1054" t="str">
        <f>IFERROR(IF(G1054="O",B1054/(EOMONTH('7p(1)'!$F$17,0)-(VLOOKUP(CONCATENATE("http://skinnonews.com",A1054),'기사 리스트'!C:E,3,FALSE))+1),""),"")</f>
        <v/>
      </c>
      <c r="J1054" t="str">
        <f>IFERROR(IF(G1054="O",E1054/(EOMONTH('7p(1)'!$F$17,0)-(VLOOKUP(CONCATENATE("http://skinnonews.com",A1054),'기사 리스트'!C:E,3,FALSE))+1),""),"")</f>
        <v/>
      </c>
      <c r="K1054" t="str">
        <f t="shared" si="50"/>
        <v/>
      </c>
      <c r="L1054" t="str">
        <f t="shared" si="51"/>
        <v/>
      </c>
      <c r="N1054" s="83" t="str">
        <f>IFERROR(VLOOKUP("http://skinnonews.com"&amp;A1054,'기사 리스트'!C:E,3,FALSE),"")</f>
        <v/>
      </c>
      <c r="S1054" t="str">
        <f>IFERROR(IF(G1054="O",(INDEX('기사 리스트'!B:B,MATCH("http://skinnonews.com"&amp;A1054,'기사 리스트'!C:C,0))),""),"")</f>
        <v/>
      </c>
    </row>
    <row r="1055" spans="1:19">
      <c r="A1055" s="18" t="s">
        <v>2064</v>
      </c>
      <c r="B1055" s="18">
        <v>1</v>
      </c>
      <c r="C1055" s="18">
        <v>1</v>
      </c>
      <c r="D1055" s="28">
        <v>0</v>
      </c>
      <c r="E1055" s="18">
        <v>1</v>
      </c>
      <c r="F1055" t="str">
        <f t="shared" si="49"/>
        <v>기사임</v>
      </c>
      <c r="G1055" t="str">
        <f>IF(F1055="기사임",IFERROR(IF((VLOOKUP(CONCATENATE("http://skinnonews.com",A1055),'기사 리스트'!C:E,3,FALSE))&gt;='7p(1)'!$F$17,"O",""),""),"")</f>
        <v/>
      </c>
      <c r="H1055" t="str">
        <f>IFERROR(IF(VLOOKUP(CONCATENATE("http://skinnonews.com"&amp;A1055),'기사 리스트'!C:D,2,FALSE)="yes","yes",""),"")</f>
        <v/>
      </c>
      <c r="I1055" t="str">
        <f>IFERROR(IF(G1055="O",B1055/(EOMONTH('7p(1)'!$F$17,0)-(VLOOKUP(CONCATENATE("http://skinnonews.com",A1055),'기사 리스트'!C:E,3,FALSE))+1),""),"")</f>
        <v/>
      </c>
      <c r="J1055" t="str">
        <f>IFERROR(IF(G1055="O",E1055/(EOMONTH('7p(1)'!$F$17,0)-(VLOOKUP(CONCATENATE("http://skinnonews.com",A1055),'기사 리스트'!C:E,3,FALSE))+1),""),"")</f>
        <v/>
      </c>
      <c r="K1055" t="str">
        <f t="shared" si="50"/>
        <v/>
      </c>
      <c r="L1055" t="str">
        <f t="shared" si="51"/>
        <v/>
      </c>
      <c r="N1055" s="83" t="str">
        <f>IFERROR(VLOOKUP("http://skinnonews.com"&amp;A1055,'기사 리스트'!C:E,3,FALSE),"")</f>
        <v/>
      </c>
      <c r="S1055" t="str">
        <f>IFERROR(IF(G1055="O",(INDEX('기사 리스트'!B:B,MATCH("http://skinnonews.com"&amp;A1055,'기사 리스트'!C:C,0))),""),"")</f>
        <v/>
      </c>
    </row>
    <row r="1056" spans="1:19">
      <c r="A1056" s="18" t="s">
        <v>1293</v>
      </c>
      <c r="B1056" s="18">
        <v>1</v>
      </c>
      <c r="C1056" s="18">
        <v>1</v>
      </c>
      <c r="D1056" s="28">
        <v>0</v>
      </c>
      <c r="E1056" s="18">
        <v>1</v>
      </c>
      <c r="F1056" t="str">
        <f t="shared" si="49"/>
        <v>기사임</v>
      </c>
      <c r="G1056" t="str">
        <f>IF(F1056="기사임",IFERROR(IF((VLOOKUP(CONCATENATE("http://skinnonews.com",A1056),'기사 리스트'!C:E,3,FALSE))&gt;='7p(1)'!$F$17,"O",""),""),"")</f>
        <v/>
      </c>
      <c r="H1056" t="str">
        <f>IFERROR(IF(VLOOKUP(CONCATENATE("http://skinnonews.com"&amp;A1056),'기사 리스트'!C:D,2,FALSE)="yes","yes",""),"")</f>
        <v/>
      </c>
      <c r="I1056" t="str">
        <f>IFERROR(IF(G1056="O",B1056/(EOMONTH('7p(1)'!$F$17,0)-(VLOOKUP(CONCATENATE("http://skinnonews.com",A1056),'기사 리스트'!C:E,3,FALSE))+1),""),"")</f>
        <v/>
      </c>
      <c r="J1056" t="str">
        <f>IFERROR(IF(G1056="O",E1056/(EOMONTH('7p(1)'!$F$17,0)-(VLOOKUP(CONCATENATE("http://skinnonews.com",A1056),'기사 리스트'!C:E,3,FALSE))+1),""),"")</f>
        <v/>
      </c>
      <c r="K1056" t="str">
        <f t="shared" si="50"/>
        <v/>
      </c>
      <c r="L1056" t="str">
        <f t="shared" si="51"/>
        <v/>
      </c>
      <c r="N1056" s="83" t="str">
        <f>IFERROR(VLOOKUP("http://skinnonews.com"&amp;A1056,'기사 리스트'!C:E,3,FALSE),"")</f>
        <v/>
      </c>
      <c r="S1056" t="str">
        <f>IFERROR(IF(G1056="O",(INDEX('기사 리스트'!B:B,MATCH("http://skinnonews.com"&amp;A1056,'기사 리스트'!C:C,0))),""),"")</f>
        <v/>
      </c>
    </row>
    <row r="1057" spans="1:19">
      <c r="A1057" s="18" t="s">
        <v>1308</v>
      </c>
      <c r="B1057" s="18">
        <v>1</v>
      </c>
      <c r="C1057" s="18">
        <v>1</v>
      </c>
      <c r="D1057" s="28">
        <v>842</v>
      </c>
      <c r="E1057" s="18">
        <v>0</v>
      </c>
      <c r="F1057" t="str">
        <f t="shared" si="49"/>
        <v>기사임</v>
      </c>
      <c r="G1057" t="str">
        <f>IF(F1057="기사임",IFERROR(IF((VLOOKUP(CONCATENATE("http://skinnonews.com",A1057),'기사 리스트'!C:E,3,FALSE))&gt;='7p(1)'!$F$17,"O",""),""),"")</f>
        <v/>
      </c>
      <c r="H1057" t="str">
        <f>IFERROR(IF(VLOOKUP(CONCATENATE("http://skinnonews.com"&amp;A1057),'기사 리스트'!C:D,2,FALSE)="yes","yes",""),"")</f>
        <v/>
      </c>
      <c r="I1057" t="str">
        <f>IFERROR(IF(G1057="O",B1057/(EOMONTH('7p(1)'!$F$17,0)-(VLOOKUP(CONCATENATE("http://skinnonews.com",A1057),'기사 리스트'!C:E,3,FALSE))+1),""),"")</f>
        <v/>
      </c>
      <c r="J1057" t="str">
        <f>IFERROR(IF(G1057="O",E1057/(EOMONTH('7p(1)'!$F$17,0)-(VLOOKUP(CONCATENATE("http://skinnonews.com",A1057),'기사 리스트'!C:E,3,FALSE))+1),""),"")</f>
        <v/>
      </c>
      <c r="K1057" t="str">
        <f t="shared" si="50"/>
        <v/>
      </c>
      <c r="L1057" t="str">
        <f t="shared" si="51"/>
        <v/>
      </c>
      <c r="N1057" s="83" t="str">
        <f>IFERROR(VLOOKUP("http://skinnonews.com"&amp;A1057,'기사 리스트'!C:E,3,FALSE),"")</f>
        <v/>
      </c>
      <c r="S1057" t="str">
        <f>IFERROR(IF(G1057="O",(INDEX('기사 리스트'!B:B,MATCH("http://skinnonews.com"&amp;A1057,'기사 리스트'!C:C,0))),""),"")</f>
        <v/>
      </c>
    </row>
    <row r="1058" spans="1:19">
      <c r="A1058" s="18" t="s">
        <v>2065</v>
      </c>
      <c r="B1058" s="18">
        <v>1</v>
      </c>
      <c r="C1058" s="18">
        <v>1</v>
      </c>
      <c r="D1058" s="28">
        <v>0</v>
      </c>
      <c r="E1058" s="18">
        <v>1</v>
      </c>
      <c r="F1058" t="str">
        <f t="shared" si="49"/>
        <v/>
      </c>
      <c r="G1058" t="str">
        <f>IF(F1058="기사임",IFERROR(IF((VLOOKUP(CONCATENATE("http://skinnonews.com",A1058),'기사 리스트'!C:E,3,FALSE))&gt;='7p(1)'!$F$17,"O",""),""),"")</f>
        <v/>
      </c>
      <c r="H1058" t="str">
        <f>IFERROR(IF(VLOOKUP(CONCATENATE("http://skinnonews.com"&amp;A1058),'기사 리스트'!C:D,2,FALSE)="yes","yes",""),"")</f>
        <v/>
      </c>
      <c r="I1058" t="str">
        <f>IFERROR(IF(G1058="O",B1058/(EOMONTH('7p(1)'!$F$17,0)-(VLOOKUP(CONCATENATE("http://skinnonews.com",A1058),'기사 리스트'!C:E,3,FALSE))+1),""),"")</f>
        <v/>
      </c>
      <c r="J1058" t="str">
        <f>IFERROR(IF(G1058="O",E1058/(EOMONTH('7p(1)'!$F$17,0)-(VLOOKUP(CONCATENATE("http://skinnonews.com",A1058),'기사 리스트'!C:E,3,FALSE))+1),""),"")</f>
        <v/>
      </c>
      <c r="K1058" t="str">
        <f t="shared" si="50"/>
        <v/>
      </c>
      <c r="L1058" t="str">
        <f t="shared" si="51"/>
        <v/>
      </c>
      <c r="N1058" s="83" t="str">
        <f>IFERROR(VLOOKUP("http://skinnonews.com"&amp;A1058,'기사 리스트'!C:E,3,FALSE),"")</f>
        <v/>
      </c>
      <c r="S1058" t="str">
        <f>IFERROR(IF(G1058="O",(INDEX('기사 리스트'!B:B,MATCH("http://skinnonews.com"&amp;A1058,'기사 리스트'!C:C,0))),""),"")</f>
        <v/>
      </c>
    </row>
    <row r="1059" spans="1:19">
      <c r="A1059" s="18" t="s">
        <v>750</v>
      </c>
      <c r="B1059" s="18">
        <v>1</v>
      </c>
      <c r="C1059" s="18">
        <v>1</v>
      </c>
      <c r="D1059" s="28">
        <v>0</v>
      </c>
      <c r="E1059" s="18">
        <v>1</v>
      </c>
      <c r="F1059" t="str">
        <f t="shared" si="49"/>
        <v>기사임</v>
      </c>
      <c r="G1059" t="str">
        <f>IF(F1059="기사임",IFERROR(IF((VLOOKUP(CONCATENATE("http://skinnonews.com",A1059),'기사 리스트'!C:E,3,FALSE))&gt;='7p(1)'!$F$17,"O",""),""),"")</f>
        <v/>
      </c>
      <c r="H1059" t="str">
        <f>IFERROR(IF(VLOOKUP(CONCATENATE("http://skinnonews.com"&amp;A1059),'기사 리스트'!C:D,2,FALSE)="yes","yes",""),"")</f>
        <v/>
      </c>
      <c r="I1059" t="str">
        <f>IFERROR(IF(G1059="O",B1059/(EOMONTH('7p(1)'!$F$17,0)-(VLOOKUP(CONCATENATE("http://skinnonews.com",A1059),'기사 리스트'!C:E,3,FALSE))+1),""),"")</f>
        <v/>
      </c>
      <c r="J1059" t="str">
        <f>IFERROR(IF(G1059="O",E1059/(EOMONTH('7p(1)'!$F$17,0)-(VLOOKUP(CONCATENATE("http://skinnonews.com",A1059),'기사 리스트'!C:E,3,FALSE))+1),""),"")</f>
        <v/>
      </c>
      <c r="K1059" t="str">
        <f t="shared" si="50"/>
        <v/>
      </c>
      <c r="L1059" t="str">
        <f t="shared" si="51"/>
        <v/>
      </c>
      <c r="N1059" s="83" t="str">
        <f>IFERROR(VLOOKUP("http://skinnonews.com"&amp;A1059,'기사 리스트'!C:E,3,FALSE),"")</f>
        <v/>
      </c>
      <c r="S1059" t="str">
        <f>IFERROR(IF(G1059="O",(INDEX('기사 리스트'!B:B,MATCH("http://skinnonews.com"&amp;A1059,'기사 리스트'!C:C,0))),""),"")</f>
        <v/>
      </c>
    </row>
    <row r="1060" spans="1:19">
      <c r="A1060" s="18" t="s">
        <v>819</v>
      </c>
      <c r="B1060" s="18">
        <v>1</v>
      </c>
      <c r="C1060" s="18">
        <v>1</v>
      </c>
      <c r="D1060" s="28">
        <v>15</v>
      </c>
      <c r="E1060" s="18">
        <v>1</v>
      </c>
      <c r="F1060" t="str">
        <f t="shared" si="49"/>
        <v>기사임</v>
      </c>
      <c r="G1060" t="str">
        <f>IF(F1060="기사임",IFERROR(IF((VLOOKUP(CONCATENATE("http://skinnonews.com",A1060),'기사 리스트'!C:E,3,FALSE))&gt;='7p(1)'!$F$17,"O",""),""),"")</f>
        <v/>
      </c>
      <c r="H1060" t="str">
        <f>IFERROR(IF(VLOOKUP(CONCATENATE("http://skinnonews.com"&amp;A1060),'기사 리스트'!C:D,2,FALSE)="yes","yes",""),"")</f>
        <v/>
      </c>
      <c r="I1060" t="str">
        <f>IFERROR(IF(G1060="O",B1060/(EOMONTH('7p(1)'!$F$17,0)-(VLOOKUP(CONCATENATE("http://skinnonews.com",A1060),'기사 리스트'!C:E,3,FALSE))+1),""),"")</f>
        <v/>
      </c>
      <c r="J1060" t="str">
        <f>IFERROR(IF(G1060="O",E1060/(EOMONTH('7p(1)'!$F$17,0)-(VLOOKUP(CONCATENATE("http://skinnonews.com",A1060),'기사 리스트'!C:E,3,FALSE))+1),""),"")</f>
        <v/>
      </c>
      <c r="K1060" t="str">
        <f t="shared" si="50"/>
        <v/>
      </c>
      <c r="L1060" t="str">
        <f t="shared" si="51"/>
        <v/>
      </c>
      <c r="N1060" s="83" t="str">
        <f>IFERROR(VLOOKUP("http://skinnonews.com"&amp;A1060,'기사 리스트'!C:E,3,FALSE),"")</f>
        <v/>
      </c>
      <c r="S1060" t="str">
        <f>IFERROR(IF(G1060="O",(INDEX('기사 리스트'!B:B,MATCH("http://skinnonews.com"&amp;A1060,'기사 리스트'!C:C,0))),""),"")</f>
        <v/>
      </c>
    </row>
    <row r="1061" spans="1:19">
      <c r="A1061" s="18" t="s">
        <v>2066</v>
      </c>
      <c r="B1061" s="18">
        <v>1</v>
      </c>
      <c r="C1061" s="18">
        <v>1</v>
      </c>
      <c r="D1061" s="28">
        <v>0</v>
      </c>
      <c r="E1061" s="18">
        <v>1</v>
      </c>
      <c r="F1061" t="str">
        <f t="shared" si="49"/>
        <v>기사임</v>
      </c>
      <c r="G1061" t="str">
        <f>IF(F1061="기사임",IFERROR(IF((VLOOKUP(CONCATENATE("http://skinnonews.com",A1061),'기사 리스트'!C:E,3,FALSE))&gt;='7p(1)'!$F$17,"O",""),""),"")</f>
        <v/>
      </c>
      <c r="H1061" t="str">
        <f>IFERROR(IF(VLOOKUP(CONCATENATE("http://skinnonews.com"&amp;A1061),'기사 리스트'!C:D,2,FALSE)="yes","yes",""),"")</f>
        <v/>
      </c>
      <c r="I1061" t="str">
        <f>IFERROR(IF(G1061="O",B1061/(EOMONTH('7p(1)'!$F$17,0)-(VLOOKUP(CONCATENATE("http://skinnonews.com",A1061),'기사 리스트'!C:E,3,FALSE))+1),""),"")</f>
        <v/>
      </c>
      <c r="J1061" t="str">
        <f>IFERROR(IF(G1061="O",E1061/(EOMONTH('7p(1)'!$F$17,0)-(VLOOKUP(CONCATENATE("http://skinnonews.com",A1061),'기사 리스트'!C:E,3,FALSE))+1),""),"")</f>
        <v/>
      </c>
      <c r="K1061" t="str">
        <f t="shared" si="50"/>
        <v/>
      </c>
      <c r="L1061" t="str">
        <f t="shared" si="51"/>
        <v/>
      </c>
      <c r="N1061" s="83" t="str">
        <f>IFERROR(VLOOKUP("http://skinnonews.com"&amp;A1061,'기사 리스트'!C:E,3,FALSE),"")</f>
        <v/>
      </c>
      <c r="S1061" t="str">
        <f>IFERROR(IF(G1061="O",(INDEX('기사 리스트'!B:B,MATCH("http://skinnonews.com"&amp;A1061,'기사 리스트'!C:C,0))),""),"")</f>
        <v/>
      </c>
    </row>
    <row r="1062" spans="1:19">
      <c r="A1062" s="18" t="s">
        <v>2067</v>
      </c>
      <c r="B1062" s="18">
        <v>1</v>
      </c>
      <c r="C1062" s="18">
        <v>1</v>
      </c>
      <c r="D1062" s="28">
        <v>0</v>
      </c>
      <c r="E1062" s="18">
        <v>1</v>
      </c>
      <c r="F1062" t="str">
        <f t="shared" si="49"/>
        <v>기사임</v>
      </c>
      <c r="G1062" t="str">
        <f>IF(F1062="기사임",IFERROR(IF((VLOOKUP(CONCATENATE("http://skinnonews.com",A1062),'기사 리스트'!C:E,3,FALSE))&gt;='7p(1)'!$F$17,"O",""),""),"")</f>
        <v/>
      </c>
      <c r="H1062" t="str">
        <f>IFERROR(IF(VLOOKUP(CONCATENATE("http://skinnonews.com"&amp;A1062),'기사 리스트'!C:D,2,FALSE)="yes","yes",""),"")</f>
        <v/>
      </c>
      <c r="I1062" t="str">
        <f>IFERROR(IF(G1062="O",B1062/(EOMONTH('7p(1)'!$F$17,0)-(VLOOKUP(CONCATENATE("http://skinnonews.com",A1062),'기사 리스트'!C:E,3,FALSE))+1),""),"")</f>
        <v/>
      </c>
      <c r="J1062" t="str">
        <f>IFERROR(IF(G1062="O",E1062/(EOMONTH('7p(1)'!$F$17,0)-(VLOOKUP(CONCATENATE("http://skinnonews.com",A1062),'기사 리스트'!C:E,3,FALSE))+1),""),"")</f>
        <v/>
      </c>
      <c r="K1062" t="str">
        <f t="shared" si="50"/>
        <v/>
      </c>
      <c r="L1062" t="str">
        <f t="shared" si="51"/>
        <v/>
      </c>
      <c r="N1062" s="83" t="str">
        <f>IFERROR(VLOOKUP("http://skinnonews.com"&amp;A1062,'기사 리스트'!C:E,3,FALSE),"")</f>
        <v/>
      </c>
      <c r="S1062" t="str">
        <f>IFERROR(IF(G1062="O",(INDEX('기사 리스트'!B:B,MATCH("http://skinnonews.com"&amp;A1062,'기사 리스트'!C:C,0))),""),"")</f>
        <v/>
      </c>
    </row>
    <row r="1063" spans="1:19">
      <c r="A1063" s="18" t="s">
        <v>820</v>
      </c>
      <c r="B1063" s="18">
        <v>1</v>
      </c>
      <c r="C1063" s="18">
        <v>1</v>
      </c>
      <c r="D1063" s="28">
        <v>0</v>
      </c>
      <c r="E1063" s="18">
        <v>1</v>
      </c>
      <c r="F1063" t="str">
        <f t="shared" si="49"/>
        <v>기사임</v>
      </c>
      <c r="G1063" t="str">
        <f>IF(F1063="기사임",IFERROR(IF((VLOOKUP(CONCATENATE("http://skinnonews.com",A1063),'기사 리스트'!C:E,3,FALSE))&gt;='7p(1)'!$F$17,"O",""),""),"")</f>
        <v/>
      </c>
      <c r="H1063" t="str">
        <f>IFERROR(IF(VLOOKUP(CONCATENATE("http://skinnonews.com"&amp;A1063),'기사 리스트'!C:D,2,FALSE)="yes","yes",""),"")</f>
        <v/>
      </c>
      <c r="I1063" t="str">
        <f>IFERROR(IF(G1063="O",B1063/(EOMONTH('7p(1)'!$F$17,0)-(VLOOKUP(CONCATENATE("http://skinnonews.com",A1063),'기사 리스트'!C:E,3,FALSE))+1),""),"")</f>
        <v/>
      </c>
      <c r="J1063" t="str">
        <f>IFERROR(IF(G1063="O",E1063/(EOMONTH('7p(1)'!$F$17,0)-(VLOOKUP(CONCATENATE("http://skinnonews.com",A1063),'기사 리스트'!C:E,3,FALSE))+1),""),"")</f>
        <v/>
      </c>
      <c r="K1063" t="str">
        <f t="shared" si="50"/>
        <v/>
      </c>
      <c r="L1063" t="str">
        <f t="shared" si="51"/>
        <v/>
      </c>
      <c r="N1063" s="83" t="str">
        <f>IFERROR(VLOOKUP("http://skinnonews.com"&amp;A1063,'기사 리스트'!C:E,3,FALSE),"")</f>
        <v/>
      </c>
      <c r="S1063" t="str">
        <f>IFERROR(IF(G1063="O",(INDEX('기사 리스트'!B:B,MATCH("http://skinnonews.com"&amp;A1063,'기사 리스트'!C:C,0))),""),"")</f>
        <v/>
      </c>
    </row>
    <row r="1064" spans="1:19">
      <c r="A1064" s="18" t="s">
        <v>2068</v>
      </c>
      <c r="B1064" s="18">
        <v>1</v>
      </c>
      <c r="C1064" s="18">
        <v>1</v>
      </c>
      <c r="D1064" s="28">
        <v>0</v>
      </c>
      <c r="E1064" s="18">
        <v>1</v>
      </c>
      <c r="F1064" t="str">
        <f t="shared" si="49"/>
        <v>기사임</v>
      </c>
      <c r="G1064" t="str">
        <f>IF(F1064="기사임",IFERROR(IF((VLOOKUP(CONCATENATE("http://skinnonews.com",A1064),'기사 리스트'!C:E,3,FALSE))&gt;='7p(1)'!$F$17,"O",""),""),"")</f>
        <v/>
      </c>
      <c r="H1064" t="str">
        <f>IFERROR(IF(VLOOKUP(CONCATENATE("http://skinnonews.com"&amp;A1064),'기사 리스트'!C:D,2,FALSE)="yes","yes",""),"")</f>
        <v/>
      </c>
      <c r="I1064" t="str">
        <f>IFERROR(IF(G1064="O",B1064/(EOMONTH('7p(1)'!$F$17,0)-(VLOOKUP(CONCATENATE("http://skinnonews.com",A1064),'기사 리스트'!C:E,3,FALSE))+1),""),"")</f>
        <v/>
      </c>
      <c r="J1064" t="str">
        <f>IFERROR(IF(G1064="O",E1064/(EOMONTH('7p(1)'!$F$17,0)-(VLOOKUP(CONCATENATE("http://skinnonews.com",A1064),'기사 리스트'!C:E,3,FALSE))+1),""),"")</f>
        <v/>
      </c>
      <c r="K1064" t="str">
        <f t="shared" si="50"/>
        <v/>
      </c>
      <c r="L1064" t="str">
        <f t="shared" si="51"/>
        <v/>
      </c>
      <c r="N1064" s="83" t="str">
        <f>IFERROR(VLOOKUP("http://skinnonews.com"&amp;A1064,'기사 리스트'!C:E,3,FALSE),"")</f>
        <v/>
      </c>
      <c r="S1064" t="str">
        <f>IFERROR(IF(G1064="O",(INDEX('기사 리스트'!B:B,MATCH("http://skinnonews.com"&amp;A1064,'기사 리스트'!C:C,0))),""),"")</f>
        <v/>
      </c>
    </row>
    <row r="1065" spans="1:19">
      <c r="A1065" s="18" t="s">
        <v>2069</v>
      </c>
      <c r="B1065" s="18">
        <v>1</v>
      </c>
      <c r="C1065" s="18">
        <v>1</v>
      </c>
      <c r="D1065" s="28">
        <v>22</v>
      </c>
      <c r="E1065" s="18">
        <v>0</v>
      </c>
      <c r="F1065" t="str">
        <f t="shared" si="49"/>
        <v/>
      </c>
      <c r="G1065" t="str">
        <f>IF(F1065="기사임",IFERROR(IF((VLOOKUP(CONCATENATE("http://skinnonews.com",A1065),'기사 리스트'!C:E,3,FALSE))&gt;='7p(1)'!$F$17,"O",""),""),"")</f>
        <v/>
      </c>
      <c r="H1065" t="str">
        <f>IFERROR(IF(VLOOKUP(CONCATENATE("http://skinnonews.com"&amp;A1065),'기사 리스트'!C:D,2,FALSE)="yes","yes",""),"")</f>
        <v/>
      </c>
      <c r="I1065" t="str">
        <f>IFERROR(IF(G1065="O",B1065/(EOMONTH('7p(1)'!$F$17,0)-(VLOOKUP(CONCATENATE("http://skinnonews.com",A1065),'기사 리스트'!C:E,3,FALSE))+1),""),"")</f>
        <v/>
      </c>
      <c r="J1065" t="str">
        <f>IFERROR(IF(G1065="O",E1065/(EOMONTH('7p(1)'!$F$17,0)-(VLOOKUP(CONCATENATE("http://skinnonews.com",A1065),'기사 리스트'!C:E,3,FALSE))+1),""),"")</f>
        <v/>
      </c>
      <c r="K1065" t="str">
        <f t="shared" si="50"/>
        <v/>
      </c>
      <c r="L1065" t="str">
        <f t="shared" si="51"/>
        <v/>
      </c>
      <c r="N1065" s="83" t="str">
        <f>IFERROR(VLOOKUP("http://skinnonews.com"&amp;A1065,'기사 리스트'!C:E,3,FALSE),"")</f>
        <v/>
      </c>
      <c r="S1065" t="str">
        <f>IFERROR(IF(G1065="O",(INDEX('기사 리스트'!B:B,MATCH("http://skinnonews.com"&amp;A1065,'기사 리스트'!C:C,0))),""),"")</f>
        <v/>
      </c>
    </row>
    <row r="1066" spans="1:19">
      <c r="A1066" s="18" t="s">
        <v>985</v>
      </c>
      <c r="B1066" s="18">
        <v>1</v>
      </c>
      <c r="C1066" s="18">
        <v>1</v>
      </c>
      <c r="D1066" s="28">
        <v>0</v>
      </c>
      <c r="E1066" s="18">
        <v>1</v>
      </c>
      <c r="F1066" t="str">
        <f t="shared" si="49"/>
        <v>기사임</v>
      </c>
      <c r="G1066" t="str">
        <f>IF(F1066="기사임",IFERROR(IF((VLOOKUP(CONCATENATE("http://skinnonews.com",A1066),'기사 리스트'!C:E,3,FALSE))&gt;='7p(1)'!$F$17,"O",""),""),"")</f>
        <v/>
      </c>
      <c r="H1066" t="str">
        <f>IFERROR(IF(VLOOKUP(CONCATENATE("http://skinnonews.com"&amp;A1066),'기사 리스트'!C:D,2,FALSE)="yes","yes",""),"")</f>
        <v/>
      </c>
      <c r="I1066" t="str">
        <f>IFERROR(IF(G1066="O",B1066/(EOMONTH('7p(1)'!$F$17,0)-(VLOOKUP(CONCATENATE("http://skinnonews.com",A1066),'기사 리스트'!C:E,3,FALSE))+1),""),"")</f>
        <v/>
      </c>
      <c r="J1066" t="str">
        <f>IFERROR(IF(G1066="O",E1066/(EOMONTH('7p(1)'!$F$17,0)-(VLOOKUP(CONCATENATE("http://skinnonews.com",A1066),'기사 리스트'!C:E,3,FALSE))+1),""),"")</f>
        <v/>
      </c>
      <c r="K1066" t="str">
        <f t="shared" si="50"/>
        <v/>
      </c>
      <c r="L1066" t="str">
        <f t="shared" si="51"/>
        <v/>
      </c>
      <c r="N1066" s="83" t="str">
        <f>IFERROR(VLOOKUP("http://skinnonews.com"&amp;A1066,'기사 리스트'!C:E,3,FALSE),"")</f>
        <v/>
      </c>
      <c r="S1066" t="str">
        <f>IFERROR(IF(G1066="O",(INDEX('기사 리스트'!B:B,MATCH("http://skinnonews.com"&amp;A1066,'기사 리스트'!C:C,0))),""),"")</f>
        <v/>
      </c>
    </row>
    <row r="1067" spans="1:19">
      <c r="A1067" s="18" t="s">
        <v>2070</v>
      </c>
      <c r="B1067" s="18">
        <v>1</v>
      </c>
      <c r="C1067" s="18">
        <v>1</v>
      </c>
      <c r="D1067" s="28">
        <v>5</v>
      </c>
      <c r="E1067" s="18">
        <v>0</v>
      </c>
      <c r="F1067" t="str">
        <f t="shared" si="49"/>
        <v>기사임</v>
      </c>
      <c r="G1067" t="str">
        <f>IF(F1067="기사임",IFERROR(IF((VLOOKUP(CONCATENATE("http://skinnonews.com",A1067),'기사 리스트'!C:E,3,FALSE))&gt;='7p(1)'!$F$17,"O",""),""),"")</f>
        <v/>
      </c>
      <c r="H1067" t="str">
        <f>IFERROR(IF(VLOOKUP(CONCATENATE("http://skinnonews.com"&amp;A1067),'기사 리스트'!C:D,2,FALSE)="yes","yes",""),"")</f>
        <v/>
      </c>
      <c r="I1067" t="str">
        <f>IFERROR(IF(G1067="O",B1067/(EOMONTH('7p(1)'!$F$17,0)-(VLOOKUP(CONCATENATE("http://skinnonews.com",A1067),'기사 리스트'!C:E,3,FALSE))+1),""),"")</f>
        <v/>
      </c>
      <c r="J1067" t="str">
        <f>IFERROR(IF(G1067="O",E1067/(EOMONTH('7p(1)'!$F$17,0)-(VLOOKUP(CONCATENATE("http://skinnonews.com",A1067),'기사 리스트'!C:E,3,FALSE))+1),""),"")</f>
        <v/>
      </c>
      <c r="K1067" t="str">
        <f t="shared" si="50"/>
        <v/>
      </c>
      <c r="L1067" t="str">
        <f t="shared" si="51"/>
        <v/>
      </c>
      <c r="N1067" s="83" t="str">
        <f>IFERROR(VLOOKUP("http://skinnonews.com"&amp;A1067,'기사 리스트'!C:E,3,FALSE),"")</f>
        <v/>
      </c>
      <c r="S1067" t="str">
        <f>IFERROR(IF(G1067="O",(INDEX('기사 리스트'!B:B,MATCH("http://skinnonews.com"&amp;A1067,'기사 리스트'!C:C,0))),""),"")</f>
        <v/>
      </c>
    </row>
    <row r="1068" spans="1:19">
      <c r="A1068" s="18" t="s">
        <v>2071</v>
      </c>
      <c r="B1068" s="18">
        <v>1</v>
      </c>
      <c r="C1068" s="18">
        <v>1</v>
      </c>
      <c r="D1068" s="28">
        <v>3</v>
      </c>
      <c r="E1068" s="18">
        <v>0</v>
      </c>
      <c r="F1068" t="str">
        <f t="shared" si="49"/>
        <v>기사임</v>
      </c>
      <c r="G1068" t="str">
        <f>IF(F1068="기사임",IFERROR(IF((VLOOKUP(CONCATENATE("http://skinnonews.com",A1068),'기사 리스트'!C:E,3,FALSE))&gt;='7p(1)'!$F$17,"O",""),""),"")</f>
        <v/>
      </c>
      <c r="H1068" t="str">
        <f>IFERROR(IF(VLOOKUP(CONCATENATE("http://skinnonews.com"&amp;A1068),'기사 리스트'!C:D,2,FALSE)="yes","yes",""),"")</f>
        <v/>
      </c>
      <c r="I1068" t="str">
        <f>IFERROR(IF(G1068="O",B1068/(EOMONTH('7p(1)'!$F$17,0)-(VLOOKUP(CONCATENATE("http://skinnonews.com",A1068),'기사 리스트'!C:E,3,FALSE))+1),""),"")</f>
        <v/>
      </c>
      <c r="J1068" t="str">
        <f>IFERROR(IF(G1068="O",E1068/(EOMONTH('7p(1)'!$F$17,0)-(VLOOKUP(CONCATENATE("http://skinnonews.com",A1068),'기사 리스트'!C:E,3,FALSE))+1),""),"")</f>
        <v/>
      </c>
      <c r="K1068" t="str">
        <f t="shared" si="50"/>
        <v/>
      </c>
      <c r="L1068" t="str">
        <f t="shared" si="51"/>
        <v/>
      </c>
      <c r="N1068" s="83" t="str">
        <f>IFERROR(VLOOKUP("http://skinnonews.com"&amp;A1068,'기사 리스트'!C:E,3,FALSE),"")</f>
        <v/>
      </c>
      <c r="S1068" t="str">
        <f>IFERROR(IF(G1068="O",(INDEX('기사 리스트'!B:B,MATCH("http://skinnonews.com"&amp;A1068,'기사 리스트'!C:C,0))),""),"")</f>
        <v/>
      </c>
    </row>
    <row r="1069" spans="1:19">
      <c r="A1069" s="18" t="s">
        <v>2072</v>
      </c>
      <c r="B1069" s="18">
        <v>1</v>
      </c>
      <c r="C1069" s="18">
        <v>1</v>
      </c>
      <c r="D1069" s="28">
        <v>0</v>
      </c>
      <c r="E1069" s="18">
        <v>1</v>
      </c>
      <c r="F1069" t="str">
        <f t="shared" si="49"/>
        <v>기사임</v>
      </c>
      <c r="G1069" t="str">
        <f>IF(F1069="기사임",IFERROR(IF((VLOOKUP(CONCATENATE("http://skinnonews.com",A1069),'기사 리스트'!C:E,3,FALSE))&gt;='7p(1)'!$F$17,"O",""),""),"")</f>
        <v/>
      </c>
      <c r="H1069" t="str">
        <f>IFERROR(IF(VLOOKUP(CONCATENATE("http://skinnonews.com"&amp;A1069),'기사 리스트'!C:D,2,FALSE)="yes","yes",""),"")</f>
        <v/>
      </c>
      <c r="I1069" t="str">
        <f>IFERROR(IF(G1069="O",B1069/(EOMONTH('7p(1)'!$F$17,0)-(VLOOKUP(CONCATENATE("http://skinnonews.com",A1069),'기사 리스트'!C:E,3,FALSE))+1),""),"")</f>
        <v/>
      </c>
      <c r="J1069" t="str">
        <f>IFERROR(IF(G1069="O",E1069/(EOMONTH('7p(1)'!$F$17,0)-(VLOOKUP(CONCATENATE("http://skinnonews.com",A1069),'기사 리스트'!C:E,3,FALSE))+1),""),"")</f>
        <v/>
      </c>
      <c r="K1069" t="str">
        <f t="shared" si="50"/>
        <v/>
      </c>
      <c r="L1069" t="str">
        <f t="shared" si="51"/>
        <v/>
      </c>
      <c r="N1069" s="83" t="str">
        <f>IFERROR(VLOOKUP("http://skinnonews.com"&amp;A1069,'기사 리스트'!C:E,3,FALSE),"")</f>
        <v/>
      </c>
      <c r="S1069" t="str">
        <f>IFERROR(IF(G1069="O",(INDEX('기사 리스트'!B:B,MATCH("http://skinnonews.com"&amp;A1069,'기사 리스트'!C:C,0))),""),"")</f>
        <v/>
      </c>
    </row>
    <row r="1070" spans="1:19">
      <c r="A1070" s="18" t="s">
        <v>1461</v>
      </c>
      <c r="B1070" s="18">
        <v>1</v>
      </c>
      <c r="C1070" s="18">
        <v>1</v>
      </c>
      <c r="D1070" s="28">
        <v>0</v>
      </c>
      <c r="E1070" s="18">
        <v>0</v>
      </c>
      <c r="F1070" t="str">
        <f t="shared" si="49"/>
        <v>기사임</v>
      </c>
      <c r="G1070" t="str">
        <f>IF(F1070="기사임",IFERROR(IF((VLOOKUP(CONCATENATE("http://skinnonews.com",A1070),'기사 리스트'!C:E,3,FALSE))&gt;='7p(1)'!$F$17,"O",""),""),"")</f>
        <v/>
      </c>
      <c r="H1070" t="str">
        <f>IFERROR(IF(VLOOKUP(CONCATENATE("http://skinnonews.com"&amp;A1070),'기사 리스트'!C:D,2,FALSE)="yes","yes",""),"")</f>
        <v/>
      </c>
      <c r="I1070" t="str">
        <f>IFERROR(IF(G1070="O",B1070/(EOMONTH('7p(1)'!$F$17,0)-(VLOOKUP(CONCATENATE("http://skinnonews.com",A1070),'기사 리스트'!C:E,3,FALSE))+1),""),"")</f>
        <v/>
      </c>
      <c r="J1070" t="str">
        <f>IFERROR(IF(G1070="O",E1070/(EOMONTH('7p(1)'!$F$17,0)-(VLOOKUP(CONCATENATE("http://skinnonews.com",A1070),'기사 리스트'!C:E,3,FALSE))+1),""),"")</f>
        <v/>
      </c>
      <c r="K1070" t="str">
        <f t="shared" si="50"/>
        <v/>
      </c>
      <c r="L1070" t="str">
        <f t="shared" si="51"/>
        <v/>
      </c>
      <c r="N1070" s="83" t="str">
        <f>IFERROR(VLOOKUP("http://skinnonews.com"&amp;A1070,'기사 리스트'!C:E,3,FALSE),"")</f>
        <v/>
      </c>
      <c r="S1070" t="str">
        <f>IFERROR(IF(G1070="O",(INDEX('기사 리스트'!B:B,MATCH("http://skinnonews.com"&amp;A1070,'기사 리스트'!C:C,0))),""),"")</f>
        <v/>
      </c>
    </row>
    <row r="1071" spans="1:19">
      <c r="A1071" s="18" t="s">
        <v>732</v>
      </c>
      <c r="B1071" s="18">
        <v>1</v>
      </c>
      <c r="C1071" s="18">
        <v>1</v>
      </c>
      <c r="D1071" s="28">
        <v>0</v>
      </c>
      <c r="E1071" s="18">
        <v>1</v>
      </c>
      <c r="F1071" t="str">
        <f t="shared" si="49"/>
        <v>기사임</v>
      </c>
      <c r="G1071" t="str">
        <f>IF(F1071="기사임",IFERROR(IF((VLOOKUP(CONCATENATE("http://skinnonews.com",A1071),'기사 리스트'!C:E,3,FALSE))&gt;='7p(1)'!$F$17,"O",""),""),"")</f>
        <v/>
      </c>
      <c r="H1071" t="str">
        <f>IFERROR(IF(VLOOKUP(CONCATENATE("http://skinnonews.com"&amp;A1071),'기사 리스트'!C:D,2,FALSE)="yes","yes",""),"")</f>
        <v/>
      </c>
      <c r="I1071" t="str">
        <f>IFERROR(IF(G1071="O",B1071/(EOMONTH('7p(1)'!$F$17,0)-(VLOOKUP(CONCATENATE("http://skinnonews.com",A1071),'기사 리스트'!C:E,3,FALSE))+1),""),"")</f>
        <v/>
      </c>
      <c r="J1071" t="str">
        <f>IFERROR(IF(G1071="O",E1071/(EOMONTH('7p(1)'!$F$17,0)-(VLOOKUP(CONCATENATE("http://skinnonews.com",A1071),'기사 리스트'!C:E,3,FALSE))+1),""),"")</f>
        <v/>
      </c>
      <c r="K1071" t="str">
        <f t="shared" si="50"/>
        <v/>
      </c>
      <c r="L1071" t="str">
        <f t="shared" si="51"/>
        <v/>
      </c>
      <c r="N1071" s="83" t="str">
        <f>IFERROR(VLOOKUP("http://skinnonews.com"&amp;A1071,'기사 리스트'!C:E,3,FALSE),"")</f>
        <v/>
      </c>
      <c r="S1071" t="str">
        <f>IFERROR(IF(G1071="O",(INDEX('기사 리스트'!B:B,MATCH("http://skinnonews.com"&amp;A1071,'기사 리스트'!C:C,0))),""),"")</f>
        <v/>
      </c>
    </row>
    <row r="1072" spans="1:19">
      <c r="A1072" s="18" t="s">
        <v>1114</v>
      </c>
      <c r="B1072" s="18">
        <v>1</v>
      </c>
      <c r="C1072" s="18">
        <v>1</v>
      </c>
      <c r="D1072" s="28">
        <v>0</v>
      </c>
      <c r="E1072" s="18">
        <v>1</v>
      </c>
      <c r="F1072" t="str">
        <f t="shared" si="49"/>
        <v>기사임</v>
      </c>
      <c r="G1072" t="str">
        <f>IF(F1072="기사임",IFERROR(IF((VLOOKUP(CONCATENATE("http://skinnonews.com",A1072),'기사 리스트'!C:E,3,FALSE))&gt;='7p(1)'!$F$17,"O",""),""),"")</f>
        <v/>
      </c>
      <c r="H1072" t="str">
        <f>IFERROR(IF(VLOOKUP(CONCATENATE("http://skinnonews.com"&amp;A1072),'기사 리스트'!C:D,2,FALSE)="yes","yes",""),"")</f>
        <v/>
      </c>
      <c r="I1072" t="str">
        <f>IFERROR(IF(G1072="O",B1072/(EOMONTH('7p(1)'!$F$17,0)-(VLOOKUP(CONCATENATE("http://skinnonews.com",A1072),'기사 리스트'!C:E,3,FALSE))+1),""),"")</f>
        <v/>
      </c>
      <c r="J1072" t="str">
        <f>IFERROR(IF(G1072="O",E1072/(EOMONTH('7p(1)'!$F$17,0)-(VLOOKUP(CONCATENATE("http://skinnonews.com",A1072),'기사 리스트'!C:E,3,FALSE))+1),""),"")</f>
        <v/>
      </c>
      <c r="K1072" t="str">
        <f t="shared" si="50"/>
        <v/>
      </c>
      <c r="L1072" t="str">
        <f t="shared" si="51"/>
        <v/>
      </c>
      <c r="N1072" s="83" t="str">
        <f>IFERROR(VLOOKUP("http://skinnonews.com"&amp;A1072,'기사 리스트'!C:E,3,FALSE),"")</f>
        <v/>
      </c>
      <c r="S1072" t="str">
        <f>IFERROR(IF(G1072="O",(INDEX('기사 리스트'!B:B,MATCH("http://skinnonews.com"&amp;A1072,'기사 리스트'!C:C,0))),""),"")</f>
        <v/>
      </c>
    </row>
    <row r="1073" spans="1:19">
      <c r="A1073" s="18" t="s">
        <v>2073</v>
      </c>
      <c r="B1073" s="18">
        <v>1</v>
      </c>
      <c r="C1073" s="18">
        <v>1</v>
      </c>
      <c r="D1073" s="28">
        <v>0</v>
      </c>
      <c r="E1073" s="18">
        <v>1</v>
      </c>
      <c r="F1073" t="str">
        <f t="shared" si="49"/>
        <v>기사임</v>
      </c>
      <c r="G1073" t="str">
        <f>IF(F1073="기사임",IFERROR(IF((VLOOKUP(CONCATENATE("http://skinnonews.com",A1073),'기사 리스트'!C:E,3,FALSE))&gt;='7p(1)'!$F$17,"O",""),""),"")</f>
        <v/>
      </c>
      <c r="H1073" t="str">
        <f>IFERROR(IF(VLOOKUP(CONCATENATE("http://skinnonews.com"&amp;A1073),'기사 리스트'!C:D,2,FALSE)="yes","yes",""),"")</f>
        <v/>
      </c>
      <c r="I1073" t="str">
        <f>IFERROR(IF(G1073="O",B1073/(EOMONTH('7p(1)'!$F$17,0)-(VLOOKUP(CONCATENATE("http://skinnonews.com",A1073),'기사 리스트'!C:E,3,FALSE))+1),""),"")</f>
        <v/>
      </c>
      <c r="J1073" t="str">
        <f>IFERROR(IF(G1073="O",E1073/(EOMONTH('7p(1)'!$F$17,0)-(VLOOKUP(CONCATENATE("http://skinnonews.com",A1073),'기사 리스트'!C:E,3,FALSE))+1),""),"")</f>
        <v/>
      </c>
      <c r="K1073" t="str">
        <f t="shared" si="50"/>
        <v/>
      </c>
      <c r="L1073" t="str">
        <f t="shared" si="51"/>
        <v/>
      </c>
      <c r="N1073" s="83" t="str">
        <f>IFERROR(VLOOKUP("http://skinnonews.com"&amp;A1073,'기사 리스트'!C:E,3,FALSE),"")</f>
        <v/>
      </c>
      <c r="S1073" t="str">
        <f>IFERROR(IF(G1073="O",(INDEX('기사 리스트'!B:B,MATCH("http://skinnonews.com"&amp;A1073,'기사 리스트'!C:C,0))),""),"")</f>
        <v/>
      </c>
    </row>
    <row r="1074" spans="1:19">
      <c r="A1074" s="18" t="s">
        <v>852</v>
      </c>
      <c r="B1074" s="18">
        <v>1</v>
      </c>
      <c r="C1074" s="18">
        <v>1</v>
      </c>
      <c r="D1074" s="28">
        <v>103</v>
      </c>
      <c r="E1074" s="18">
        <v>0</v>
      </c>
      <c r="F1074" t="str">
        <f t="shared" si="49"/>
        <v>기사임</v>
      </c>
      <c r="G1074" t="str">
        <f>IF(F1074="기사임",IFERROR(IF((VLOOKUP(CONCATENATE("http://skinnonews.com",A1074),'기사 리스트'!C:E,3,FALSE))&gt;='7p(1)'!$F$17,"O",""),""),"")</f>
        <v/>
      </c>
      <c r="H1074" t="str">
        <f>IFERROR(IF(VLOOKUP(CONCATENATE("http://skinnonews.com"&amp;A1074),'기사 리스트'!C:D,2,FALSE)="yes","yes",""),"")</f>
        <v/>
      </c>
      <c r="I1074" t="str">
        <f>IFERROR(IF(G1074="O",B1074/(EOMONTH('7p(1)'!$F$17,0)-(VLOOKUP(CONCATENATE("http://skinnonews.com",A1074),'기사 리스트'!C:E,3,FALSE))+1),""),"")</f>
        <v/>
      </c>
      <c r="J1074" t="str">
        <f>IFERROR(IF(G1074="O",E1074/(EOMONTH('7p(1)'!$F$17,0)-(VLOOKUP(CONCATENATE("http://skinnonews.com",A1074),'기사 리스트'!C:E,3,FALSE))+1),""),"")</f>
        <v/>
      </c>
      <c r="K1074" t="str">
        <f t="shared" si="50"/>
        <v/>
      </c>
      <c r="L1074" t="str">
        <f t="shared" si="51"/>
        <v/>
      </c>
      <c r="N1074" s="83" t="str">
        <f>IFERROR(VLOOKUP("http://skinnonews.com"&amp;A1074,'기사 리스트'!C:E,3,FALSE),"")</f>
        <v/>
      </c>
      <c r="S1074" t="str">
        <f>IFERROR(IF(G1074="O",(INDEX('기사 리스트'!B:B,MATCH("http://skinnonews.com"&amp;A1074,'기사 리스트'!C:C,0))),""),"")</f>
        <v/>
      </c>
    </row>
    <row r="1075" spans="1:19">
      <c r="A1075" s="18" t="s">
        <v>2074</v>
      </c>
      <c r="B1075" s="18">
        <v>1</v>
      </c>
      <c r="C1075" s="18">
        <v>1</v>
      </c>
      <c r="D1075" s="28">
        <v>0</v>
      </c>
      <c r="E1075" s="18">
        <v>1</v>
      </c>
      <c r="F1075" t="str">
        <f t="shared" si="49"/>
        <v/>
      </c>
      <c r="G1075" t="str">
        <f>IF(F1075="기사임",IFERROR(IF((VLOOKUP(CONCATENATE("http://skinnonews.com",A1075),'기사 리스트'!C:E,3,FALSE))&gt;='7p(1)'!$F$17,"O",""),""),"")</f>
        <v/>
      </c>
      <c r="H1075" t="str">
        <f>IFERROR(IF(VLOOKUP(CONCATENATE("http://skinnonews.com"&amp;A1075),'기사 리스트'!C:D,2,FALSE)="yes","yes",""),"")</f>
        <v/>
      </c>
      <c r="I1075" t="str">
        <f>IFERROR(IF(G1075="O",B1075/(EOMONTH('7p(1)'!$F$17,0)-(VLOOKUP(CONCATENATE("http://skinnonews.com",A1075),'기사 리스트'!C:E,3,FALSE))+1),""),"")</f>
        <v/>
      </c>
      <c r="J1075" t="str">
        <f>IFERROR(IF(G1075="O",E1075/(EOMONTH('7p(1)'!$F$17,0)-(VLOOKUP(CONCATENATE("http://skinnonews.com",A1075),'기사 리스트'!C:E,3,FALSE))+1),""),"")</f>
        <v/>
      </c>
      <c r="K1075" t="str">
        <f t="shared" si="50"/>
        <v/>
      </c>
      <c r="L1075" t="str">
        <f t="shared" si="51"/>
        <v/>
      </c>
      <c r="N1075" s="83" t="str">
        <f>IFERROR(VLOOKUP("http://skinnonews.com"&amp;A1075,'기사 리스트'!C:E,3,FALSE),"")</f>
        <v/>
      </c>
      <c r="S1075" t="str">
        <f>IFERROR(IF(G1075="O",(INDEX('기사 리스트'!B:B,MATCH("http://skinnonews.com"&amp;A1075,'기사 리스트'!C:C,0))),""),"")</f>
        <v/>
      </c>
    </row>
    <row r="1076" spans="1:19">
      <c r="A1076" s="18" t="s">
        <v>769</v>
      </c>
      <c r="B1076" s="18">
        <v>1</v>
      </c>
      <c r="C1076" s="18">
        <v>1</v>
      </c>
      <c r="D1076" s="28">
        <v>0</v>
      </c>
      <c r="E1076" s="18">
        <v>1</v>
      </c>
      <c r="F1076" t="str">
        <f t="shared" si="49"/>
        <v>기사임</v>
      </c>
      <c r="G1076" t="str">
        <f>IF(F1076="기사임",IFERROR(IF((VLOOKUP(CONCATENATE("http://skinnonews.com",A1076),'기사 리스트'!C:E,3,FALSE))&gt;='7p(1)'!$F$17,"O",""),""),"")</f>
        <v/>
      </c>
      <c r="H1076" t="str">
        <f>IFERROR(IF(VLOOKUP(CONCATENATE("http://skinnonews.com"&amp;A1076),'기사 리스트'!C:D,2,FALSE)="yes","yes",""),"")</f>
        <v/>
      </c>
      <c r="I1076" t="str">
        <f>IFERROR(IF(G1076="O",B1076/(EOMONTH('7p(1)'!$F$17,0)-(VLOOKUP(CONCATENATE("http://skinnonews.com",A1076),'기사 리스트'!C:E,3,FALSE))+1),""),"")</f>
        <v/>
      </c>
      <c r="J1076" t="str">
        <f>IFERROR(IF(G1076="O",E1076/(EOMONTH('7p(1)'!$F$17,0)-(VLOOKUP(CONCATENATE("http://skinnonews.com",A1076),'기사 리스트'!C:E,3,FALSE))+1),""),"")</f>
        <v/>
      </c>
      <c r="K1076" t="str">
        <f t="shared" si="50"/>
        <v/>
      </c>
      <c r="L1076" t="str">
        <f t="shared" si="51"/>
        <v/>
      </c>
      <c r="N1076" s="83" t="str">
        <f>IFERROR(VLOOKUP("http://skinnonews.com"&amp;A1076,'기사 리스트'!C:E,3,FALSE),"")</f>
        <v/>
      </c>
      <c r="S1076" t="str">
        <f>IFERROR(IF(G1076="O",(INDEX('기사 리스트'!B:B,MATCH("http://skinnonews.com"&amp;A1076,'기사 리스트'!C:C,0))),""),"")</f>
        <v/>
      </c>
    </row>
    <row r="1077" spans="1:19">
      <c r="A1077" s="18" t="s">
        <v>2075</v>
      </c>
      <c r="B1077" s="18">
        <v>1</v>
      </c>
      <c r="C1077" s="18">
        <v>1</v>
      </c>
      <c r="D1077" s="28">
        <v>0</v>
      </c>
      <c r="E1077" s="18">
        <v>1</v>
      </c>
      <c r="F1077" t="str">
        <f t="shared" si="49"/>
        <v>기사임</v>
      </c>
      <c r="G1077" t="str">
        <f>IF(F1077="기사임",IFERROR(IF((VLOOKUP(CONCATENATE("http://skinnonews.com",A1077),'기사 리스트'!C:E,3,FALSE))&gt;='7p(1)'!$F$17,"O",""),""),"")</f>
        <v/>
      </c>
      <c r="H1077" t="str">
        <f>IFERROR(IF(VLOOKUP(CONCATENATE("http://skinnonews.com"&amp;A1077),'기사 리스트'!C:D,2,FALSE)="yes","yes",""),"")</f>
        <v/>
      </c>
      <c r="I1077" t="str">
        <f>IFERROR(IF(G1077="O",B1077/(EOMONTH('7p(1)'!$F$17,0)-(VLOOKUP(CONCATENATE("http://skinnonews.com",A1077),'기사 리스트'!C:E,3,FALSE))+1),""),"")</f>
        <v/>
      </c>
      <c r="J1077" t="str">
        <f>IFERROR(IF(G1077="O",E1077/(EOMONTH('7p(1)'!$F$17,0)-(VLOOKUP(CONCATENATE("http://skinnonews.com",A1077),'기사 리스트'!C:E,3,FALSE))+1),""),"")</f>
        <v/>
      </c>
      <c r="K1077" t="str">
        <f t="shared" si="50"/>
        <v/>
      </c>
      <c r="L1077" t="str">
        <f t="shared" si="51"/>
        <v/>
      </c>
      <c r="N1077" s="83" t="str">
        <f>IFERROR(VLOOKUP("http://skinnonews.com"&amp;A1077,'기사 리스트'!C:E,3,FALSE),"")</f>
        <v/>
      </c>
      <c r="S1077" t="str">
        <f>IFERROR(IF(G1077="O",(INDEX('기사 리스트'!B:B,MATCH("http://skinnonews.com"&amp;A1077,'기사 리스트'!C:C,0))),""),"")</f>
        <v/>
      </c>
    </row>
    <row r="1078" spans="1:19">
      <c r="A1078" s="18" t="s">
        <v>824</v>
      </c>
      <c r="B1078" s="18">
        <v>1</v>
      </c>
      <c r="C1078" s="18">
        <v>1</v>
      </c>
      <c r="D1078" s="28">
        <v>249</v>
      </c>
      <c r="E1078" s="18">
        <v>0</v>
      </c>
      <c r="F1078" t="str">
        <f t="shared" si="49"/>
        <v>기사임</v>
      </c>
      <c r="G1078" t="str">
        <f>IF(F1078="기사임",IFERROR(IF((VLOOKUP(CONCATENATE("http://skinnonews.com",A1078),'기사 리스트'!C:E,3,FALSE))&gt;='7p(1)'!$F$17,"O",""),""),"")</f>
        <v/>
      </c>
      <c r="H1078" t="str">
        <f>IFERROR(IF(VLOOKUP(CONCATENATE("http://skinnonews.com"&amp;A1078),'기사 리스트'!C:D,2,FALSE)="yes","yes",""),"")</f>
        <v/>
      </c>
      <c r="I1078" t="str">
        <f>IFERROR(IF(G1078="O",B1078/(EOMONTH('7p(1)'!$F$17,0)-(VLOOKUP(CONCATENATE("http://skinnonews.com",A1078),'기사 리스트'!C:E,3,FALSE))+1),""),"")</f>
        <v/>
      </c>
      <c r="J1078" t="str">
        <f>IFERROR(IF(G1078="O",E1078/(EOMONTH('7p(1)'!$F$17,0)-(VLOOKUP(CONCATENATE("http://skinnonews.com",A1078),'기사 리스트'!C:E,3,FALSE))+1),""),"")</f>
        <v/>
      </c>
      <c r="K1078" t="str">
        <f t="shared" si="50"/>
        <v/>
      </c>
      <c r="L1078" t="str">
        <f t="shared" si="51"/>
        <v/>
      </c>
      <c r="N1078" s="83" t="str">
        <f>IFERROR(VLOOKUP("http://skinnonews.com"&amp;A1078,'기사 리스트'!C:E,3,FALSE),"")</f>
        <v/>
      </c>
      <c r="S1078" t="str">
        <f>IFERROR(IF(G1078="O",(INDEX('기사 리스트'!B:B,MATCH("http://skinnonews.com"&amp;A1078,'기사 리스트'!C:C,0))),""),"")</f>
        <v/>
      </c>
    </row>
    <row r="1079" spans="1:19">
      <c r="A1079" s="18" t="s">
        <v>2076</v>
      </c>
      <c r="B1079" s="18">
        <v>1</v>
      </c>
      <c r="C1079" s="18">
        <v>1</v>
      </c>
      <c r="D1079" s="28">
        <v>0</v>
      </c>
      <c r="E1079" s="18">
        <v>1</v>
      </c>
      <c r="F1079" t="str">
        <f t="shared" si="49"/>
        <v/>
      </c>
      <c r="G1079" t="str">
        <f>IF(F1079="기사임",IFERROR(IF((VLOOKUP(CONCATENATE("http://skinnonews.com",A1079),'기사 리스트'!C:E,3,FALSE))&gt;='7p(1)'!$F$17,"O",""),""),"")</f>
        <v/>
      </c>
      <c r="H1079" t="str">
        <f>IFERROR(IF(VLOOKUP(CONCATENATE("http://skinnonews.com"&amp;A1079),'기사 리스트'!C:D,2,FALSE)="yes","yes",""),"")</f>
        <v/>
      </c>
      <c r="I1079" t="str">
        <f>IFERROR(IF(G1079="O",B1079/(EOMONTH('7p(1)'!$F$17,0)-(VLOOKUP(CONCATENATE("http://skinnonews.com",A1079),'기사 리스트'!C:E,3,FALSE))+1),""),"")</f>
        <v/>
      </c>
      <c r="J1079" t="str">
        <f>IFERROR(IF(G1079="O",E1079/(EOMONTH('7p(1)'!$F$17,0)-(VLOOKUP(CONCATENATE("http://skinnonews.com",A1079),'기사 리스트'!C:E,3,FALSE))+1),""),"")</f>
        <v/>
      </c>
      <c r="K1079" t="str">
        <f t="shared" si="50"/>
        <v/>
      </c>
      <c r="L1079" t="str">
        <f t="shared" si="51"/>
        <v/>
      </c>
      <c r="N1079" s="83" t="str">
        <f>IFERROR(VLOOKUP("http://skinnonews.com"&amp;A1079,'기사 리스트'!C:E,3,FALSE),"")</f>
        <v/>
      </c>
      <c r="S1079" t="str">
        <f>IFERROR(IF(G1079="O",(INDEX('기사 리스트'!B:B,MATCH("http://skinnonews.com"&amp;A1079,'기사 리스트'!C:C,0))),""),"")</f>
        <v/>
      </c>
    </row>
    <row r="1080" spans="1:19">
      <c r="A1080" s="18" t="s">
        <v>1509</v>
      </c>
      <c r="B1080" s="18">
        <v>1</v>
      </c>
      <c r="C1080" s="18">
        <v>1</v>
      </c>
      <c r="D1080" s="28">
        <v>0</v>
      </c>
      <c r="E1080" s="18">
        <v>1</v>
      </c>
      <c r="F1080" t="str">
        <f t="shared" si="49"/>
        <v>기사임</v>
      </c>
      <c r="G1080" t="str">
        <f>IF(F1080="기사임",IFERROR(IF((VLOOKUP(CONCATENATE("http://skinnonews.com",A1080),'기사 리스트'!C:E,3,FALSE))&gt;='7p(1)'!$F$17,"O",""),""),"")</f>
        <v/>
      </c>
      <c r="H1080" t="str">
        <f>IFERROR(IF(VLOOKUP(CONCATENATE("http://skinnonews.com"&amp;A1080),'기사 리스트'!C:D,2,FALSE)="yes","yes",""),"")</f>
        <v/>
      </c>
      <c r="I1080" t="str">
        <f>IFERROR(IF(G1080="O",B1080/(EOMONTH('7p(1)'!$F$17,0)-(VLOOKUP(CONCATENATE("http://skinnonews.com",A1080),'기사 리스트'!C:E,3,FALSE))+1),""),"")</f>
        <v/>
      </c>
      <c r="J1080" t="str">
        <f>IFERROR(IF(G1080="O",E1080/(EOMONTH('7p(1)'!$F$17,0)-(VLOOKUP(CONCATENATE("http://skinnonews.com",A1080),'기사 리스트'!C:E,3,FALSE))+1),""),"")</f>
        <v/>
      </c>
      <c r="K1080" t="str">
        <f t="shared" si="50"/>
        <v/>
      </c>
      <c r="L1080" t="str">
        <f t="shared" si="51"/>
        <v/>
      </c>
      <c r="N1080" s="83" t="str">
        <f>IFERROR(VLOOKUP("http://skinnonews.com"&amp;A1080,'기사 리스트'!C:E,3,FALSE),"")</f>
        <v/>
      </c>
      <c r="S1080" t="str">
        <f>IFERROR(IF(G1080="O",(INDEX('기사 리스트'!B:B,MATCH("http://skinnonews.com"&amp;A1080,'기사 리스트'!C:C,0))),""),"")</f>
        <v/>
      </c>
    </row>
    <row r="1081" spans="1:19">
      <c r="A1081" s="18" t="s">
        <v>2077</v>
      </c>
      <c r="B1081" s="18">
        <v>1</v>
      </c>
      <c r="C1081" s="18">
        <v>1</v>
      </c>
      <c r="D1081" s="28">
        <v>0</v>
      </c>
      <c r="E1081" s="18">
        <v>0</v>
      </c>
      <c r="F1081" t="str">
        <f t="shared" si="49"/>
        <v>기사임</v>
      </c>
      <c r="G1081" t="str">
        <f>IF(F1081="기사임",IFERROR(IF((VLOOKUP(CONCATENATE("http://skinnonews.com",A1081),'기사 리스트'!C:E,3,FALSE))&gt;='7p(1)'!$F$17,"O",""),""),"")</f>
        <v/>
      </c>
      <c r="H1081" t="str">
        <f>IFERROR(IF(VLOOKUP(CONCATENATE("http://skinnonews.com"&amp;A1081),'기사 리스트'!C:D,2,FALSE)="yes","yes",""),"")</f>
        <v/>
      </c>
      <c r="I1081" t="str">
        <f>IFERROR(IF(G1081="O",B1081/(EOMONTH('7p(1)'!$F$17,0)-(VLOOKUP(CONCATENATE("http://skinnonews.com",A1081),'기사 리스트'!C:E,3,FALSE))+1),""),"")</f>
        <v/>
      </c>
      <c r="J1081" t="str">
        <f>IFERROR(IF(G1081="O",E1081/(EOMONTH('7p(1)'!$F$17,0)-(VLOOKUP(CONCATENATE("http://skinnonews.com",A1081),'기사 리스트'!C:E,3,FALSE))+1),""),"")</f>
        <v/>
      </c>
      <c r="K1081" t="str">
        <f t="shared" si="50"/>
        <v/>
      </c>
      <c r="L1081" t="str">
        <f t="shared" si="51"/>
        <v/>
      </c>
      <c r="N1081" s="83" t="str">
        <f>IFERROR(VLOOKUP("http://skinnonews.com"&amp;A1081,'기사 리스트'!C:E,3,FALSE),"")</f>
        <v/>
      </c>
      <c r="S1081" t="str">
        <f>IFERROR(IF(G1081="O",(INDEX('기사 리스트'!B:B,MATCH("http://skinnonews.com"&amp;A1081,'기사 리스트'!C:C,0))),""),"")</f>
        <v/>
      </c>
    </row>
    <row r="1082" spans="1:19">
      <c r="A1082" s="18" t="s">
        <v>2078</v>
      </c>
      <c r="B1082" s="18">
        <v>1</v>
      </c>
      <c r="C1082" s="18">
        <v>1</v>
      </c>
      <c r="D1082" s="28">
        <v>178</v>
      </c>
      <c r="E1082" s="18">
        <v>0</v>
      </c>
      <c r="F1082" t="str">
        <f t="shared" si="49"/>
        <v>기사임</v>
      </c>
      <c r="G1082" t="str">
        <f>IF(F1082="기사임",IFERROR(IF((VLOOKUP(CONCATENATE("http://skinnonews.com",A1082),'기사 리스트'!C:E,3,FALSE))&gt;='7p(1)'!$F$17,"O",""),""),"")</f>
        <v/>
      </c>
      <c r="H1082" t="str">
        <f>IFERROR(IF(VLOOKUP(CONCATENATE("http://skinnonews.com"&amp;A1082),'기사 리스트'!C:D,2,FALSE)="yes","yes",""),"")</f>
        <v/>
      </c>
      <c r="I1082" t="str">
        <f>IFERROR(IF(G1082="O",B1082/(EOMONTH('7p(1)'!$F$17,0)-(VLOOKUP(CONCATENATE("http://skinnonews.com",A1082),'기사 리스트'!C:E,3,FALSE))+1),""),"")</f>
        <v/>
      </c>
      <c r="J1082" t="str">
        <f>IFERROR(IF(G1082="O",E1082/(EOMONTH('7p(1)'!$F$17,0)-(VLOOKUP(CONCATENATE("http://skinnonews.com",A1082),'기사 리스트'!C:E,3,FALSE))+1),""),"")</f>
        <v/>
      </c>
      <c r="K1082" t="str">
        <f t="shared" si="50"/>
        <v/>
      </c>
      <c r="L1082" t="str">
        <f t="shared" si="51"/>
        <v/>
      </c>
      <c r="N1082" s="83" t="str">
        <f>IFERROR(VLOOKUP("http://skinnonews.com"&amp;A1082,'기사 리스트'!C:E,3,FALSE),"")</f>
        <v/>
      </c>
      <c r="S1082" t="str">
        <f>IFERROR(IF(G1082="O",(INDEX('기사 리스트'!B:B,MATCH("http://skinnonews.com"&amp;A1082,'기사 리스트'!C:C,0))),""),"")</f>
        <v/>
      </c>
    </row>
    <row r="1083" spans="1:19">
      <c r="A1083" s="18" t="s">
        <v>1510</v>
      </c>
      <c r="B1083" s="18">
        <v>1</v>
      </c>
      <c r="C1083" s="18">
        <v>1</v>
      </c>
      <c r="D1083" s="28">
        <v>0</v>
      </c>
      <c r="E1083" s="18">
        <v>1</v>
      </c>
      <c r="F1083" t="str">
        <f t="shared" si="49"/>
        <v>기사임</v>
      </c>
      <c r="G1083" t="str">
        <f>IF(F1083="기사임",IFERROR(IF((VLOOKUP(CONCATENATE("http://skinnonews.com",A1083),'기사 리스트'!C:E,3,FALSE))&gt;='7p(1)'!$F$17,"O",""),""),"")</f>
        <v/>
      </c>
      <c r="H1083" t="str">
        <f>IFERROR(IF(VLOOKUP(CONCATENATE("http://skinnonews.com"&amp;A1083),'기사 리스트'!C:D,2,FALSE)="yes","yes",""),"")</f>
        <v/>
      </c>
      <c r="I1083" t="str">
        <f>IFERROR(IF(G1083="O",B1083/(EOMONTH('7p(1)'!$F$17,0)-(VLOOKUP(CONCATENATE("http://skinnonews.com",A1083),'기사 리스트'!C:E,3,FALSE))+1),""),"")</f>
        <v/>
      </c>
      <c r="J1083" t="str">
        <f>IFERROR(IF(G1083="O",E1083/(EOMONTH('7p(1)'!$F$17,0)-(VLOOKUP(CONCATENATE("http://skinnonews.com",A1083),'기사 리스트'!C:E,3,FALSE))+1),""),"")</f>
        <v/>
      </c>
      <c r="K1083" t="str">
        <f t="shared" si="50"/>
        <v/>
      </c>
      <c r="L1083" t="str">
        <f t="shared" si="51"/>
        <v/>
      </c>
      <c r="N1083" s="83" t="str">
        <f>IFERROR(VLOOKUP("http://skinnonews.com"&amp;A1083,'기사 리스트'!C:E,3,FALSE),"")</f>
        <v/>
      </c>
      <c r="S1083" t="str">
        <f>IFERROR(IF(G1083="O",(INDEX('기사 리스트'!B:B,MATCH("http://skinnonews.com"&amp;A1083,'기사 리스트'!C:C,0))),""),"")</f>
        <v/>
      </c>
    </row>
    <row r="1084" spans="1:19">
      <c r="A1084" s="18" t="s">
        <v>2079</v>
      </c>
      <c r="B1084" s="18">
        <v>1</v>
      </c>
      <c r="C1084" s="18">
        <v>1</v>
      </c>
      <c r="D1084" s="28">
        <v>0</v>
      </c>
      <c r="E1084" s="18">
        <v>1</v>
      </c>
      <c r="F1084" t="str">
        <f t="shared" si="49"/>
        <v/>
      </c>
      <c r="G1084" t="str">
        <f>IF(F1084="기사임",IFERROR(IF((VLOOKUP(CONCATENATE("http://skinnonews.com",A1084),'기사 리스트'!C:E,3,FALSE))&gt;='7p(1)'!$F$17,"O",""),""),"")</f>
        <v/>
      </c>
      <c r="H1084" t="str">
        <f>IFERROR(IF(VLOOKUP(CONCATENATE("http://skinnonews.com"&amp;A1084),'기사 리스트'!C:D,2,FALSE)="yes","yes",""),"")</f>
        <v/>
      </c>
      <c r="I1084" t="str">
        <f>IFERROR(IF(G1084="O",B1084/(EOMONTH('7p(1)'!$F$17,0)-(VLOOKUP(CONCATENATE("http://skinnonews.com",A1084),'기사 리스트'!C:E,3,FALSE))+1),""),"")</f>
        <v/>
      </c>
      <c r="J1084" t="str">
        <f>IFERROR(IF(G1084="O",E1084/(EOMONTH('7p(1)'!$F$17,0)-(VLOOKUP(CONCATENATE("http://skinnonews.com",A1084),'기사 리스트'!C:E,3,FALSE))+1),""),"")</f>
        <v/>
      </c>
      <c r="K1084" t="str">
        <f t="shared" si="50"/>
        <v/>
      </c>
      <c r="L1084" t="str">
        <f t="shared" si="51"/>
        <v/>
      </c>
      <c r="N1084" s="83" t="str">
        <f>IFERROR(VLOOKUP("http://skinnonews.com"&amp;A1084,'기사 리스트'!C:E,3,FALSE),"")</f>
        <v/>
      </c>
      <c r="S1084" t="str">
        <f>IFERROR(IF(G1084="O",(INDEX('기사 리스트'!B:B,MATCH("http://skinnonews.com"&amp;A1084,'기사 리스트'!C:C,0))),""),"")</f>
        <v/>
      </c>
    </row>
    <row r="1085" spans="1:19">
      <c r="A1085" s="18" t="s">
        <v>2080</v>
      </c>
      <c r="B1085" s="18">
        <v>1</v>
      </c>
      <c r="C1085" s="18">
        <v>1</v>
      </c>
      <c r="D1085" s="28">
        <v>0</v>
      </c>
      <c r="E1085" s="18">
        <v>1</v>
      </c>
      <c r="F1085" t="str">
        <f t="shared" si="49"/>
        <v/>
      </c>
      <c r="G1085" t="str">
        <f>IF(F1085="기사임",IFERROR(IF((VLOOKUP(CONCATENATE("http://skinnonews.com",A1085),'기사 리스트'!C:E,3,FALSE))&gt;='7p(1)'!$F$17,"O",""),""),"")</f>
        <v/>
      </c>
      <c r="H1085" t="str">
        <f>IFERROR(IF(VLOOKUP(CONCATENATE("http://skinnonews.com"&amp;A1085),'기사 리스트'!C:D,2,FALSE)="yes","yes",""),"")</f>
        <v/>
      </c>
      <c r="I1085" t="str">
        <f>IFERROR(IF(G1085="O",B1085/(EOMONTH('7p(1)'!$F$17,0)-(VLOOKUP(CONCATENATE("http://skinnonews.com",A1085),'기사 리스트'!C:E,3,FALSE))+1),""),"")</f>
        <v/>
      </c>
      <c r="J1085" t="str">
        <f>IFERROR(IF(G1085="O",E1085/(EOMONTH('7p(1)'!$F$17,0)-(VLOOKUP(CONCATENATE("http://skinnonews.com",A1085),'기사 리스트'!C:E,3,FALSE))+1),""),"")</f>
        <v/>
      </c>
      <c r="K1085" t="str">
        <f t="shared" si="50"/>
        <v/>
      </c>
      <c r="L1085" t="str">
        <f t="shared" si="51"/>
        <v/>
      </c>
      <c r="N1085" s="83" t="str">
        <f>IFERROR(VLOOKUP("http://skinnonews.com"&amp;A1085,'기사 리스트'!C:E,3,FALSE),"")</f>
        <v/>
      </c>
      <c r="S1085" t="str">
        <f>IFERROR(IF(G1085="O",(INDEX('기사 리스트'!B:B,MATCH("http://skinnonews.com"&amp;A1085,'기사 리스트'!C:C,0))),""),"")</f>
        <v/>
      </c>
    </row>
    <row r="1086" spans="1:19">
      <c r="A1086" s="18" t="s">
        <v>2081</v>
      </c>
      <c r="B1086" s="18">
        <v>1</v>
      </c>
      <c r="C1086" s="18">
        <v>1</v>
      </c>
      <c r="D1086" s="28">
        <v>197</v>
      </c>
      <c r="E1086" s="18">
        <v>0</v>
      </c>
      <c r="F1086" t="str">
        <f t="shared" si="49"/>
        <v>기사임</v>
      </c>
      <c r="G1086" t="str">
        <f>IF(F1086="기사임",IFERROR(IF((VLOOKUP(CONCATENATE("http://skinnonews.com",A1086),'기사 리스트'!C:E,3,FALSE))&gt;='7p(1)'!$F$17,"O",""),""),"")</f>
        <v/>
      </c>
      <c r="H1086" t="str">
        <f>IFERROR(IF(VLOOKUP(CONCATENATE("http://skinnonews.com"&amp;A1086),'기사 리스트'!C:D,2,FALSE)="yes","yes",""),"")</f>
        <v/>
      </c>
      <c r="I1086" t="str">
        <f>IFERROR(IF(G1086="O",B1086/(EOMONTH('7p(1)'!$F$17,0)-(VLOOKUP(CONCATENATE("http://skinnonews.com",A1086),'기사 리스트'!C:E,3,FALSE))+1),""),"")</f>
        <v/>
      </c>
      <c r="J1086" t="str">
        <f>IFERROR(IF(G1086="O",E1086/(EOMONTH('7p(1)'!$F$17,0)-(VLOOKUP(CONCATENATE("http://skinnonews.com",A1086),'기사 리스트'!C:E,3,FALSE))+1),""),"")</f>
        <v/>
      </c>
      <c r="K1086" t="str">
        <f t="shared" si="50"/>
        <v/>
      </c>
      <c r="L1086" t="str">
        <f t="shared" si="51"/>
        <v/>
      </c>
      <c r="N1086" s="83" t="str">
        <f>IFERROR(VLOOKUP("http://skinnonews.com"&amp;A1086,'기사 리스트'!C:E,3,FALSE),"")</f>
        <v/>
      </c>
      <c r="S1086" t="str">
        <f>IFERROR(IF(G1086="O",(INDEX('기사 리스트'!B:B,MATCH("http://skinnonews.com"&amp;A1086,'기사 리스트'!C:C,0))),""),"")</f>
        <v/>
      </c>
    </row>
    <row r="1087" spans="1:19">
      <c r="A1087" s="18" t="s">
        <v>2082</v>
      </c>
      <c r="B1087" s="18">
        <v>1</v>
      </c>
      <c r="C1087" s="18">
        <v>1</v>
      </c>
      <c r="D1087" s="28">
        <v>0</v>
      </c>
      <c r="E1087" s="18">
        <v>1</v>
      </c>
      <c r="F1087" t="str">
        <f t="shared" si="49"/>
        <v>기사임</v>
      </c>
      <c r="G1087" t="str">
        <f>IF(F1087="기사임",IFERROR(IF((VLOOKUP(CONCATENATE("http://skinnonews.com",A1087),'기사 리스트'!C:E,3,FALSE))&gt;='7p(1)'!$F$17,"O",""),""),"")</f>
        <v/>
      </c>
      <c r="H1087" t="str">
        <f>IFERROR(IF(VLOOKUP(CONCATENATE("http://skinnonews.com"&amp;A1087),'기사 리스트'!C:D,2,FALSE)="yes","yes",""),"")</f>
        <v/>
      </c>
      <c r="I1087" t="str">
        <f>IFERROR(IF(G1087="O",B1087/(EOMONTH('7p(1)'!$F$17,0)-(VLOOKUP(CONCATENATE("http://skinnonews.com",A1087),'기사 리스트'!C:E,3,FALSE))+1),""),"")</f>
        <v/>
      </c>
      <c r="J1087" t="str">
        <f>IFERROR(IF(G1087="O",E1087/(EOMONTH('7p(1)'!$F$17,0)-(VLOOKUP(CONCATENATE("http://skinnonews.com",A1087),'기사 리스트'!C:E,3,FALSE))+1),""),"")</f>
        <v/>
      </c>
      <c r="K1087" t="str">
        <f t="shared" si="50"/>
        <v/>
      </c>
      <c r="L1087" t="str">
        <f t="shared" si="51"/>
        <v/>
      </c>
      <c r="N1087" s="83" t="str">
        <f>IFERROR(VLOOKUP("http://skinnonews.com"&amp;A1087,'기사 리스트'!C:E,3,FALSE),"")</f>
        <v/>
      </c>
      <c r="S1087" t="str">
        <f>IFERROR(IF(G1087="O",(INDEX('기사 리스트'!B:B,MATCH("http://skinnonews.com"&amp;A1087,'기사 리스트'!C:C,0))),""),"")</f>
        <v/>
      </c>
    </row>
    <row r="1088" spans="1:19">
      <c r="A1088" s="18" t="s">
        <v>2083</v>
      </c>
      <c r="B1088" s="18">
        <v>1</v>
      </c>
      <c r="C1088" s="18">
        <v>1</v>
      </c>
      <c r="D1088" s="28">
        <v>14</v>
      </c>
      <c r="E1088" s="18">
        <v>0</v>
      </c>
      <c r="F1088" t="str">
        <f t="shared" si="49"/>
        <v>기사임</v>
      </c>
      <c r="G1088" t="str">
        <f>IF(F1088="기사임",IFERROR(IF((VLOOKUP(CONCATENATE("http://skinnonews.com",A1088),'기사 리스트'!C:E,3,FALSE))&gt;='7p(1)'!$F$17,"O",""),""),"")</f>
        <v/>
      </c>
      <c r="H1088" t="str">
        <f>IFERROR(IF(VLOOKUP(CONCATENATE("http://skinnonews.com"&amp;A1088),'기사 리스트'!C:D,2,FALSE)="yes","yes",""),"")</f>
        <v/>
      </c>
      <c r="I1088" t="str">
        <f>IFERROR(IF(G1088="O",B1088/(EOMONTH('7p(1)'!$F$17,0)-(VLOOKUP(CONCATENATE("http://skinnonews.com",A1088),'기사 리스트'!C:E,3,FALSE))+1),""),"")</f>
        <v/>
      </c>
      <c r="J1088" t="str">
        <f>IFERROR(IF(G1088="O",E1088/(EOMONTH('7p(1)'!$F$17,0)-(VLOOKUP(CONCATENATE("http://skinnonews.com",A1088),'기사 리스트'!C:E,3,FALSE))+1),""),"")</f>
        <v/>
      </c>
      <c r="K1088" t="str">
        <f t="shared" si="50"/>
        <v/>
      </c>
      <c r="L1088" t="str">
        <f t="shared" si="51"/>
        <v/>
      </c>
      <c r="N1088" s="83" t="str">
        <f>IFERROR(VLOOKUP("http://skinnonews.com"&amp;A1088,'기사 리스트'!C:E,3,FALSE),"")</f>
        <v/>
      </c>
      <c r="S1088" t="str">
        <f>IFERROR(IF(G1088="O",(INDEX('기사 리스트'!B:B,MATCH("http://skinnonews.com"&amp;A1088,'기사 리스트'!C:C,0))),""),"")</f>
        <v/>
      </c>
    </row>
    <row r="1089" spans="1:19">
      <c r="A1089" s="18" t="s">
        <v>2084</v>
      </c>
      <c r="B1089" s="18">
        <v>1</v>
      </c>
      <c r="C1089" s="18">
        <v>1</v>
      </c>
      <c r="D1089" s="28">
        <v>708</v>
      </c>
      <c r="E1089" s="18">
        <v>0</v>
      </c>
      <c r="F1089" t="str">
        <f t="shared" si="49"/>
        <v>기사임</v>
      </c>
      <c r="G1089" t="str">
        <f>IF(F1089="기사임",IFERROR(IF((VLOOKUP(CONCATENATE("http://skinnonews.com",A1089),'기사 리스트'!C:E,3,FALSE))&gt;='7p(1)'!$F$17,"O",""),""),"")</f>
        <v/>
      </c>
      <c r="H1089" t="str">
        <f>IFERROR(IF(VLOOKUP(CONCATENATE("http://skinnonews.com"&amp;A1089),'기사 리스트'!C:D,2,FALSE)="yes","yes",""),"")</f>
        <v/>
      </c>
      <c r="I1089" t="str">
        <f>IFERROR(IF(G1089="O",B1089/(EOMONTH('7p(1)'!$F$17,0)-(VLOOKUP(CONCATENATE("http://skinnonews.com",A1089),'기사 리스트'!C:E,3,FALSE))+1),""),"")</f>
        <v/>
      </c>
      <c r="J1089" t="str">
        <f>IFERROR(IF(G1089="O",E1089/(EOMONTH('7p(1)'!$F$17,0)-(VLOOKUP(CONCATENATE("http://skinnonews.com",A1089),'기사 리스트'!C:E,3,FALSE))+1),""),"")</f>
        <v/>
      </c>
      <c r="K1089" t="str">
        <f t="shared" si="50"/>
        <v/>
      </c>
      <c r="L1089" t="str">
        <f t="shared" si="51"/>
        <v/>
      </c>
      <c r="N1089" s="83" t="str">
        <f>IFERROR(VLOOKUP("http://skinnonews.com"&amp;A1089,'기사 리스트'!C:E,3,FALSE),"")</f>
        <v/>
      </c>
      <c r="S1089" t="str">
        <f>IFERROR(IF(G1089="O",(INDEX('기사 리스트'!B:B,MATCH("http://skinnonews.com"&amp;A1089,'기사 리스트'!C:C,0))),""),"")</f>
        <v/>
      </c>
    </row>
    <row r="1090" spans="1:19">
      <c r="A1090" s="18" t="s">
        <v>1511</v>
      </c>
      <c r="B1090" s="18">
        <v>1</v>
      </c>
      <c r="C1090" s="18">
        <v>1</v>
      </c>
      <c r="D1090" s="28">
        <v>0</v>
      </c>
      <c r="E1090" s="18">
        <v>1</v>
      </c>
      <c r="F1090" t="str">
        <f t="shared" ref="F1090:F1153" si="52">IF(AND(LEFT(A1090,17)="/global/archives/",ISNUMBER(_xlfn.NUMBERVALUE(MID(A1090,18,1))),ISERROR(FIND("ckattempt",A1090)),ISERROR(FIND("preview",A1090))),"기사임","")</f>
        <v>기사임</v>
      </c>
      <c r="G1090" t="str">
        <f>IF(F1090="기사임",IFERROR(IF((VLOOKUP(CONCATENATE("http://skinnonews.com",A1090),'기사 리스트'!C:E,3,FALSE))&gt;='7p(1)'!$F$17,"O",""),""),"")</f>
        <v/>
      </c>
      <c r="H1090" t="str">
        <f>IFERROR(IF(VLOOKUP(CONCATENATE("http://skinnonews.com"&amp;A1090),'기사 리스트'!C:D,2,FALSE)="yes","yes",""),"")</f>
        <v/>
      </c>
      <c r="I1090" t="str">
        <f>IFERROR(IF(G1090="O",B1090/(EOMONTH('7p(1)'!$F$17,0)-(VLOOKUP(CONCATENATE("http://skinnonews.com",A1090),'기사 리스트'!C:E,3,FALSE))+1),""),"")</f>
        <v/>
      </c>
      <c r="J1090" t="str">
        <f>IFERROR(IF(G1090="O",E1090/(EOMONTH('7p(1)'!$F$17,0)-(VLOOKUP(CONCATENATE("http://skinnonews.com",A1090),'기사 리스트'!C:E,3,FALSE))+1),""),"")</f>
        <v/>
      </c>
      <c r="K1090" t="str">
        <f t="shared" si="50"/>
        <v/>
      </c>
      <c r="L1090" t="str">
        <f t="shared" si="51"/>
        <v/>
      </c>
      <c r="N1090" s="83" t="str">
        <f>IFERROR(VLOOKUP("http://skinnonews.com"&amp;A1090,'기사 리스트'!C:E,3,FALSE),"")</f>
        <v/>
      </c>
      <c r="S1090" t="str">
        <f>IFERROR(IF(G1090="O",(INDEX('기사 리스트'!B:B,MATCH("http://skinnonews.com"&amp;A1090,'기사 리스트'!C:C,0))),""),"")</f>
        <v/>
      </c>
    </row>
    <row r="1091" spans="1:19">
      <c r="A1091" s="18" t="s">
        <v>2085</v>
      </c>
      <c r="B1091" s="18">
        <v>1</v>
      </c>
      <c r="C1091" s="18">
        <v>1</v>
      </c>
      <c r="D1091" s="28">
        <v>0</v>
      </c>
      <c r="E1091" s="18">
        <v>1</v>
      </c>
      <c r="F1091" t="str">
        <f t="shared" si="52"/>
        <v>기사임</v>
      </c>
      <c r="G1091" t="str">
        <f>IF(F1091="기사임",IFERROR(IF((VLOOKUP(CONCATENATE("http://skinnonews.com",A1091),'기사 리스트'!C:E,3,FALSE))&gt;='7p(1)'!$F$17,"O",""),""),"")</f>
        <v/>
      </c>
      <c r="H1091" t="str">
        <f>IFERROR(IF(VLOOKUP(CONCATENATE("http://skinnonews.com"&amp;A1091),'기사 리스트'!C:D,2,FALSE)="yes","yes",""),"")</f>
        <v/>
      </c>
      <c r="I1091" t="str">
        <f>IFERROR(IF(G1091="O",B1091/(EOMONTH('7p(1)'!$F$17,0)-(VLOOKUP(CONCATENATE("http://skinnonews.com",A1091),'기사 리스트'!C:E,3,FALSE))+1),""),"")</f>
        <v/>
      </c>
      <c r="J1091" t="str">
        <f>IFERROR(IF(G1091="O",E1091/(EOMONTH('7p(1)'!$F$17,0)-(VLOOKUP(CONCATENATE("http://skinnonews.com",A1091),'기사 리스트'!C:E,3,FALSE))+1),""),"")</f>
        <v/>
      </c>
      <c r="K1091" t="str">
        <f t="shared" si="50"/>
        <v/>
      </c>
      <c r="L1091" t="str">
        <f t="shared" si="51"/>
        <v/>
      </c>
      <c r="N1091" s="83" t="str">
        <f>IFERROR(VLOOKUP("http://skinnonews.com"&amp;A1091,'기사 리스트'!C:E,3,FALSE),"")</f>
        <v/>
      </c>
      <c r="S1091" t="str">
        <f>IFERROR(IF(G1091="O",(INDEX('기사 리스트'!B:B,MATCH("http://skinnonews.com"&amp;A1091,'기사 리스트'!C:C,0))),""),"")</f>
        <v/>
      </c>
    </row>
    <row r="1092" spans="1:19">
      <c r="A1092" s="18" t="s">
        <v>2086</v>
      </c>
      <c r="B1092" s="18">
        <v>1</v>
      </c>
      <c r="C1092" s="18">
        <v>1</v>
      </c>
      <c r="D1092" s="28">
        <v>0</v>
      </c>
      <c r="E1092" s="18">
        <v>1</v>
      </c>
      <c r="F1092" t="str">
        <f t="shared" si="52"/>
        <v/>
      </c>
      <c r="G1092" t="str">
        <f>IF(F1092="기사임",IFERROR(IF((VLOOKUP(CONCATENATE("http://skinnonews.com",A1092),'기사 리스트'!C:E,3,FALSE))&gt;='7p(1)'!$F$17,"O",""),""),"")</f>
        <v/>
      </c>
      <c r="H1092" t="str">
        <f>IFERROR(IF(VLOOKUP(CONCATENATE("http://skinnonews.com"&amp;A1092),'기사 리스트'!C:D,2,FALSE)="yes","yes",""),"")</f>
        <v/>
      </c>
      <c r="I1092" t="str">
        <f>IFERROR(IF(G1092="O",B1092/(EOMONTH('7p(1)'!$F$17,0)-(VLOOKUP(CONCATENATE("http://skinnonews.com",A1092),'기사 리스트'!C:E,3,FALSE))+1),""),"")</f>
        <v/>
      </c>
      <c r="J1092" t="str">
        <f>IFERROR(IF(G1092="O",E1092/(EOMONTH('7p(1)'!$F$17,0)-(VLOOKUP(CONCATENATE("http://skinnonews.com",A1092),'기사 리스트'!C:E,3,FALSE))+1),""),"")</f>
        <v/>
      </c>
      <c r="K1092" t="str">
        <f t="shared" si="50"/>
        <v/>
      </c>
      <c r="L1092" t="str">
        <f t="shared" si="51"/>
        <v/>
      </c>
      <c r="N1092" s="83" t="str">
        <f>IFERROR(VLOOKUP("http://skinnonews.com"&amp;A1092,'기사 리스트'!C:E,3,FALSE),"")</f>
        <v/>
      </c>
      <c r="S1092" t="str">
        <f>IFERROR(IF(G1092="O",(INDEX('기사 리스트'!B:B,MATCH("http://skinnonews.com"&amp;A1092,'기사 리스트'!C:C,0))),""),"")</f>
        <v/>
      </c>
    </row>
    <row r="1093" spans="1:19">
      <c r="A1093" s="18" t="s">
        <v>2087</v>
      </c>
      <c r="B1093" s="18">
        <v>1</v>
      </c>
      <c r="C1093" s="18">
        <v>1</v>
      </c>
      <c r="D1093" s="28">
        <v>0</v>
      </c>
      <c r="E1093" s="18">
        <v>1</v>
      </c>
      <c r="F1093" t="str">
        <f t="shared" si="52"/>
        <v/>
      </c>
      <c r="G1093" t="str">
        <f>IF(F1093="기사임",IFERROR(IF((VLOOKUP(CONCATENATE("http://skinnonews.com",A1093),'기사 리스트'!C:E,3,FALSE))&gt;='7p(1)'!$F$17,"O",""),""),"")</f>
        <v/>
      </c>
      <c r="H1093" t="str">
        <f>IFERROR(IF(VLOOKUP(CONCATENATE("http://skinnonews.com"&amp;A1093),'기사 리스트'!C:D,2,FALSE)="yes","yes",""),"")</f>
        <v/>
      </c>
      <c r="I1093" t="str">
        <f>IFERROR(IF(G1093="O",B1093/(EOMONTH('7p(1)'!$F$17,0)-(VLOOKUP(CONCATENATE("http://skinnonews.com",A1093),'기사 리스트'!C:E,3,FALSE))+1),""),"")</f>
        <v/>
      </c>
      <c r="J1093" t="str">
        <f>IFERROR(IF(G1093="O",E1093/(EOMONTH('7p(1)'!$F$17,0)-(VLOOKUP(CONCATENATE("http://skinnonews.com",A1093),'기사 리스트'!C:E,3,FALSE))+1),""),"")</f>
        <v/>
      </c>
      <c r="K1093" t="str">
        <f t="shared" si="50"/>
        <v/>
      </c>
      <c r="L1093" t="str">
        <f t="shared" si="51"/>
        <v/>
      </c>
      <c r="N1093" s="83" t="str">
        <f>IFERROR(VLOOKUP("http://skinnonews.com"&amp;A1093,'기사 리스트'!C:E,3,FALSE),"")</f>
        <v/>
      </c>
      <c r="S1093" t="str">
        <f>IFERROR(IF(G1093="O",(INDEX('기사 리스트'!B:B,MATCH("http://skinnonews.com"&amp;A1093,'기사 리스트'!C:C,0))),""),"")</f>
        <v/>
      </c>
    </row>
    <row r="1094" spans="1:19">
      <c r="A1094" s="18" t="s">
        <v>826</v>
      </c>
      <c r="B1094" s="18">
        <v>1</v>
      </c>
      <c r="C1094" s="18">
        <v>1</v>
      </c>
      <c r="D1094" s="28">
        <v>70</v>
      </c>
      <c r="E1094" s="18">
        <v>1</v>
      </c>
      <c r="F1094" t="str">
        <f t="shared" si="52"/>
        <v>기사임</v>
      </c>
      <c r="G1094" t="str">
        <f>IF(F1094="기사임",IFERROR(IF((VLOOKUP(CONCATENATE("http://skinnonews.com",A1094),'기사 리스트'!C:E,3,FALSE))&gt;='7p(1)'!$F$17,"O",""),""),"")</f>
        <v/>
      </c>
      <c r="H1094" t="str">
        <f>IFERROR(IF(VLOOKUP(CONCATENATE("http://skinnonews.com"&amp;A1094),'기사 리스트'!C:D,2,FALSE)="yes","yes",""),"")</f>
        <v/>
      </c>
      <c r="I1094" t="str">
        <f>IFERROR(IF(G1094="O",B1094/(EOMONTH('7p(1)'!$F$17,0)-(VLOOKUP(CONCATENATE("http://skinnonews.com",A1094),'기사 리스트'!C:E,3,FALSE))+1),""),"")</f>
        <v/>
      </c>
      <c r="J1094" t="str">
        <f>IFERROR(IF(G1094="O",E1094/(EOMONTH('7p(1)'!$F$17,0)-(VLOOKUP(CONCATENATE("http://skinnonews.com",A1094),'기사 리스트'!C:E,3,FALSE))+1),""),"")</f>
        <v/>
      </c>
      <c r="K1094" t="str">
        <f t="shared" ref="K1094:K1145" si="53">IFERROR(_xlfn.RANK.EQ(I1094,I:I,0),"")</f>
        <v/>
      </c>
      <c r="L1094" t="str">
        <f t="shared" ref="L1094:L1145" si="54">IFERROR(_xlfn.RANK.EQ(J1094,J:J,0),"")</f>
        <v/>
      </c>
      <c r="N1094" s="83" t="str">
        <f>IFERROR(VLOOKUP("http://skinnonews.com"&amp;A1094,'기사 리스트'!C:E,3,FALSE),"")</f>
        <v/>
      </c>
      <c r="S1094" t="str">
        <f>IFERROR(IF(G1094="O",(INDEX('기사 리스트'!B:B,MATCH("http://skinnonews.com"&amp;A1094,'기사 리스트'!C:C,0))),""),"")</f>
        <v/>
      </c>
    </row>
    <row r="1095" spans="1:19">
      <c r="A1095" s="18" t="s">
        <v>2088</v>
      </c>
      <c r="B1095" s="18">
        <v>1</v>
      </c>
      <c r="C1095" s="18">
        <v>1</v>
      </c>
      <c r="D1095" s="28">
        <v>0</v>
      </c>
      <c r="E1095" s="18">
        <v>1</v>
      </c>
      <c r="F1095" t="str">
        <f t="shared" si="52"/>
        <v/>
      </c>
      <c r="G1095" t="str">
        <f>IF(F1095="기사임",IFERROR(IF((VLOOKUP(CONCATENATE("http://skinnonews.com",A1095),'기사 리스트'!C:E,3,FALSE))&gt;='7p(1)'!$F$17,"O",""),""),"")</f>
        <v/>
      </c>
      <c r="H1095" t="str">
        <f>IFERROR(IF(VLOOKUP(CONCATENATE("http://skinnonews.com"&amp;A1095),'기사 리스트'!C:D,2,FALSE)="yes","yes",""),"")</f>
        <v/>
      </c>
      <c r="I1095" t="str">
        <f>IFERROR(IF(G1095="O",B1095/(EOMONTH('7p(1)'!$F$17,0)-(VLOOKUP(CONCATENATE("http://skinnonews.com",A1095),'기사 리스트'!C:E,3,FALSE))+1),""),"")</f>
        <v/>
      </c>
      <c r="J1095" t="str">
        <f>IFERROR(IF(G1095="O",E1095/(EOMONTH('7p(1)'!$F$17,0)-(VLOOKUP(CONCATENATE("http://skinnonews.com",A1095),'기사 리스트'!C:E,3,FALSE))+1),""),"")</f>
        <v/>
      </c>
      <c r="K1095" t="str">
        <f t="shared" si="53"/>
        <v/>
      </c>
      <c r="L1095" t="str">
        <f t="shared" si="54"/>
        <v/>
      </c>
      <c r="N1095" s="83" t="str">
        <f>IFERROR(VLOOKUP("http://skinnonews.com"&amp;A1095,'기사 리스트'!C:E,3,FALSE),"")</f>
        <v/>
      </c>
      <c r="S1095" t="str">
        <f>IFERROR(IF(G1095="O",(INDEX('기사 리스트'!B:B,MATCH("http://skinnonews.com"&amp;A1095,'기사 리스트'!C:C,0))),""),"")</f>
        <v/>
      </c>
    </row>
    <row r="1096" spans="1:19">
      <c r="A1096" s="18" t="s">
        <v>1464</v>
      </c>
      <c r="B1096" s="18">
        <v>1</v>
      </c>
      <c r="C1096" s="18">
        <v>1</v>
      </c>
      <c r="D1096" s="28">
        <v>200</v>
      </c>
      <c r="E1096" s="18">
        <v>0</v>
      </c>
      <c r="F1096" t="str">
        <f t="shared" si="52"/>
        <v>기사임</v>
      </c>
      <c r="G1096" t="str">
        <f>IF(F1096="기사임",IFERROR(IF((VLOOKUP(CONCATENATE("http://skinnonews.com",A1096),'기사 리스트'!C:E,3,FALSE))&gt;='7p(1)'!$F$17,"O",""),""),"")</f>
        <v/>
      </c>
      <c r="H1096" t="str">
        <f>IFERROR(IF(VLOOKUP(CONCATENATE("http://skinnonews.com"&amp;A1096),'기사 리스트'!C:D,2,FALSE)="yes","yes",""),"")</f>
        <v/>
      </c>
      <c r="I1096" t="str">
        <f>IFERROR(IF(G1096="O",B1096/(EOMONTH('7p(1)'!$F$17,0)-(VLOOKUP(CONCATENATE("http://skinnonews.com",A1096),'기사 리스트'!C:E,3,FALSE))+1),""),"")</f>
        <v/>
      </c>
      <c r="J1096" t="str">
        <f>IFERROR(IF(G1096="O",E1096/(EOMONTH('7p(1)'!$F$17,0)-(VLOOKUP(CONCATENATE("http://skinnonews.com",A1096),'기사 리스트'!C:E,3,FALSE))+1),""),"")</f>
        <v/>
      </c>
      <c r="K1096" t="str">
        <f t="shared" si="53"/>
        <v/>
      </c>
      <c r="L1096" t="str">
        <f t="shared" si="54"/>
        <v/>
      </c>
      <c r="N1096" s="83" t="str">
        <f>IFERROR(VLOOKUP("http://skinnonews.com"&amp;A1096,'기사 리스트'!C:E,3,FALSE),"")</f>
        <v/>
      </c>
      <c r="S1096" t="str">
        <f>IFERROR(IF(G1096="O",(INDEX('기사 리스트'!B:B,MATCH("http://skinnonews.com"&amp;A1096,'기사 리스트'!C:C,0))),""),"")</f>
        <v/>
      </c>
    </row>
    <row r="1097" spans="1:19">
      <c r="A1097" s="18" t="s">
        <v>828</v>
      </c>
      <c r="B1097" s="18">
        <v>1</v>
      </c>
      <c r="C1097" s="18">
        <v>1</v>
      </c>
      <c r="D1097" s="28">
        <v>0</v>
      </c>
      <c r="E1097" s="18">
        <v>1</v>
      </c>
      <c r="F1097" t="str">
        <f t="shared" si="52"/>
        <v>기사임</v>
      </c>
      <c r="G1097" t="str">
        <f>IF(F1097="기사임",IFERROR(IF((VLOOKUP(CONCATENATE("http://skinnonews.com",A1097),'기사 리스트'!C:E,3,FALSE))&gt;='7p(1)'!$F$17,"O",""),""),"")</f>
        <v/>
      </c>
      <c r="H1097" t="str">
        <f>IFERROR(IF(VLOOKUP(CONCATENATE("http://skinnonews.com"&amp;A1097),'기사 리스트'!C:D,2,FALSE)="yes","yes",""),"")</f>
        <v/>
      </c>
      <c r="I1097" t="str">
        <f>IFERROR(IF(G1097="O",B1097/(EOMONTH('7p(1)'!$F$17,0)-(VLOOKUP(CONCATENATE("http://skinnonews.com",A1097),'기사 리스트'!C:E,3,FALSE))+1),""),"")</f>
        <v/>
      </c>
      <c r="J1097" t="str">
        <f>IFERROR(IF(G1097="O",E1097/(EOMONTH('7p(1)'!$F$17,0)-(VLOOKUP(CONCATENATE("http://skinnonews.com",A1097),'기사 리스트'!C:E,3,FALSE))+1),""),"")</f>
        <v/>
      </c>
      <c r="K1097" t="str">
        <f t="shared" si="53"/>
        <v/>
      </c>
      <c r="L1097" t="str">
        <f t="shared" si="54"/>
        <v/>
      </c>
      <c r="N1097" s="83" t="str">
        <f>IFERROR(VLOOKUP("http://skinnonews.com"&amp;A1097,'기사 리스트'!C:E,3,FALSE),"")</f>
        <v/>
      </c>
      <c r="S1097" t="str">
        <f>IFERROR(IF(G1097="O",(INDEX('기사 리스트'!B:B,MATCH("http://skinnonews.com"&amp;A1097,'기사 리스트'!C:C,0))),""),"")</f>
        <v/>
      </c>
    </row>
    <row r="1098" spans="1:19">
      <c r="A1098" s="18" t="s">
        <v>1279</v>
      </c>
      <c r="B1098" s="18">
        <v>1</v>
      </c>
      <c r="C1098" s="18">
        <v>1</v>
      </c>
      <c r="D1098" s="28">
        <v>12</v>
      </c>
      <c r="E1098" s="18">
        <v>0</v>
      </c>
      <c r="F1098" t="str">
        <f t="shared" si="52"/>
        <v>기사임</v>
      </c>
      <c r="G1098" t="str">
        <f>IF(F1098="기사임",IFERROR(IF((VLOOKUP(CONCATENATE("http://skinnonews.com",A1098),'기사 리스트'!C:E,3,FALSE))&gt;='7p(1)'!$F$17,"O",""),""),"")</f>
        <v/>
      </c>
      <c r="H1098" t="str">
        <f>IFERROR(IF(VLOOKUP(CONCATENATE("http://skinnonews.com"&amp;A1098),'기사 리스트'!C:D,2,FALSE)="yes","yes",""),"")</f>
        <v/>
      </c>
      <c r="I1098" t="str">
        <f>IFERROR(IF(G1098="O",B1098/(EOMONTH('7p(1)'!$F$17,0)-(VLOOKUP(CONCATENATE("http://skinnonews.com",A1098),'기사 리스트'!C:E,3,FALSE))+1),""),"")</f>
        <v/>
      </c>
      <c r="J1098" t="str">
        <f>IFERROR(IF(G1098="O",E1098/(EOMONTH('7p(1)'!$F$17,0)-(VLOOKUP(CONCATENATE("http://skinnonews.com",A1098),'기사 리스트'!C:E,3,FALSE))+1),""),"")</f>
        <v/>
      </c>
      <c r="K1098" t="str">
        <f t="shared" si="53"/>
        <v/>
      </c>
      <c r="L1098" t="str">
        <f t="shared" si="54"/>
        <v/>
      </c>
      <c r="N1098" s="83" t="str">
        <f>IFERROR(VLOOKUP("http://skinnonews.com"&amp;A1098,'기사 리스트'!C:E,3,FALSE),"")</f>
        <v/>
      </c>
      <c r="S1098" t="str">
        <f>IFERROR(IF(G1098="O",(INDEX('기사 리스트'!B:B,MATCH("http://skinnonews.com"&amp;A1098,'기사 리스트'!C:C,0))),""),"")</f>
        <v/>
      </c>
    </row>
    <row r="1099" spans="1:19">
      <c r="A1099" s="18" t="s">
        <v>667</v>
      </c>
      <c r="B1099" s="18">
        <v>1</v>
      </c>
      <c r="C1099" s="18">
        <v>1</v>
      </c>
      <c r="D1099" s="28">
        <v>0</v>
      </c>
      <c r="E1099" s="18">
        <v>0</v>
      </c>
      <c r="F1099" t="str">
        <f t="shared" si="52"/>
        <v>기사임</v>
      </c>
      <c r="G1099" t="str">
        <f>IF(F1099="기사임",IFERROR(IF((VLOOKUP(CONCATENATE("http://skinnonews.com",A1099),'기사 리스트'!C:E,3,FALSE))&gt;='7p(1)'!$F$17,"O",""),""),"")</f>
        <v/>
      </c>
      <c r="H1099" t="str">
        <f>IFERROR(IF(VLOOKUP(CONCATENATE("http://skinnonews.com"&amp;A1099),'기사 리스트'!C:D,2,FALSE)="yes","yes",""),"")</f>
        <v/>
      </c>
      <c r="I1099" t="str">
        <f>IFERROR(IF(G1099="O",B1099/(EOMONTH('7p(1)'!$F$17,0)-(VLOOKUP(CONCATENATE("http://skinnonews.com",A1099),'기사 리스트'!C:E,3,FALSE))+1),""),"")</f>
        <v/>
      </c>
      <c r="J1099" t="str">
        <f>IFERROR(IF(G1099="O",E1099/(EOMONTH('7p(1)'!$F$17,0)-(VLOOKUP(CONCATENATE("http://skinnonews.com",A1099),'기사 리스트'!C:E,3,FALSE))+1),""),"")</f>
        <v/>
      </c>
      <c r="K1099" t="str">
        <f t="shared" si="53"/>
        <v/>
      </c>
      <c r="L1099" t="str">
        <f t="shared" si="54"/>
        <v/>
      </c>
      <c r="N1099" s="83" t="str">
        <f>IFERROR(VLOOKUP("http://skinnonews.com"&amp;A1099,'기사 리스트'!C:E,3,FALSE),"")</f>
        <v/>
      </c>
      <c r="S1099" t="str">
        <f>IFERROR(IF(G1099="O",(INDEX('기사 리스트'!B:B,MATCH("http://skinnonews.com"&amp;A1099,'기사 리스트'!C:C,0))),""),"")</f>
        <v/>
      </c>
    </row>
    <row r="1100" spans="1:19">
      <c r="A1100" s="18" t="s">
        <v>774</v>
      </c>
      <c r="B1100" s="18">
        <v>1</v>
      </c>
      <c r="C1100" s="18">
        <v>1</v>
      </c>
      <c r="D1100" s="28">
        <v>0</v>
      </c>
      <c r="E1100" s="18">
        <v>1</v>
      </c>
      <c r="F1100" t="str">
        <f t="shared" si="52"/>
        <v>기사임</v>
      </c>
      <c r="G1100" t="str">
        <f>IF(F1100="기사임",IFERROR(IF((VLOOKUP(CONCATENATE("http://skinnonews.com",A1100),'기사 리스트'!C:E,3,FALSE))&gt;='7p(1)'!$F$17,"O",""),""),"")</f>
        <v/>
      </c>
      <c r="H1100" t="str">
        <f>IFERROR(IF(VLOOKUP(CONCATENATE("http://skinnonews.com"&amp;A1100),'기사 리스트'!C:D,2,FALSE)="yes","yes",""),"")</f>
        <v/>
      </c>
      <c r="I1100" t="str">
        <f>IFERROR(IF(G1100="O",B1100/(EOMONTH('7p(1)'!$F$17,0)-(VLOOKUP(CONCATENATE("http://skinnonews.com",A1100),'기사 리스트'!C:E,3,FALSE))+1),""),"")</f>
        <v/>
      </c>
      <c r="J1100" t="str">
        <f>IFERROR(IF(G1100="O",E1100/(EOMONTH('7p(1)'!$F$17,0)-(VLOOKUP(CONCATENATE("http://skinnonews.com",A1100),'기사 리스트'!C:E,3,FALSE))+1),""),"")</f>
        <v/>
      </c>
      <c r="K1100" t="str">
        <f t="shared" si="53"/>
        <v/>
      </c>
      <c r="L1100" t="str">
        <f t="shared" si="54"/>
        <v/>
      </c>
      <c r="N1100" s="83" t="str">
        <f>IFERROR(VLOOKUP("http://skinnonews.com"&amp;A1100,'기사 리스트'!C:E,3,FALSE),"")</f>
        <v/>
      </c>
      <c r="S1100" t="str">
        <f>IFERROR(IF(G1100="O",(INDEX('기사 리스트'!B:B,MATCH("http://skinnonews.com"&amp;A1100,'기사 리스트'!C:C,0))),""),"")</f>
        <v/>
      </c>
    </row>
    <row r="1101" spans="1:19">
      <c r="A1101" s="18" t="s">
        <v>2089</v>
      </c>
      <c r="B1101" s="18">
        <v>1</v>
      </c>
      <c r="C1101" s="18">
        <v>1</v>
      </c>
      <c r="D1101" s="28">
        <v>0</v>
      </c>
      <c r="E1101" s="18">
        <v>1</v>
      </c>
      <c r="F1101" t="str">
        <f t="shared" si="52"/>
        <v/>
      </c>
      <c r="G1101" t="str">
        <f>IF(F1101="기사임",IFERROR(IF((VLOOKUP(CONCATENATE("http://skinnonews.com",A1101),'기사 리스트'!C:E,3,FALSE))&gt;='7p(1)'!$F$17,"O",""),""),"")</f>
        <v/>
      </c>
      <c r="H1101" t="str">
        <f>IFERROR(IF(VLOOKUP(CONCATENATE("http://skinnonews.com"&amp;A1101),'기사 리스트'!C:D,2,FALSE)="yes","yes",""),"")</f>
        <v/>
      </c>
      <c r="I1101" t="str">
        <f>IFERROR(IF(G1101="O",B1101/(EOMONTH('7p(1)'!$F$17,0)-(VLOOKUP(CONCATENATE("http://skinnonews.com",A1101),'기사 리스트'!C:E,3,FALSE))+1),""),"")</f>
        <v/>
      </c>
      <c r="J1101" t="str">
        <f>IFERROR(IF(G1101="O",E1101/(EOMONTH('7p(1)'!$F$17,0)-(VLOOKUP(CONCATENATE("http://skinnonews.com",A1101),'기사 리스트'!C:E,3,FALSE))+1),""),"")</f>
        <v/>
      </c>
      <c r="K1101" t="str">
        <f t="shared" si="53"/>
        <v/>
      </c>
      <c r="L1101" t="str">
        <f t="shared" si="54"/>
        <v/>
      </c>
      <c r="N1101" s="83" t="str">
        <f>IFERROR(VLOOKUP("http://skinnonews.com"&amp;A1101,'기사 리스트'!C:E,3,FALSE),"")</f>
        <v/>
      </c>
      <c r="S1101" t="str">
        <f>IFERROR(IF(G1101="O",(INDEX('기사 리스트'!B:B,MATCH("http://skinnonews.com"&amp;A1101,'기사 리스트'!C:C,0))),""),"")</f>
        <v/>
      </c>
    </row>
    <row r="1102" spans="1:19">
      <c r="A1102" s="18" t="s">
        <v>2090</v>
      </c>
      <c r="B1102" s="18">
        <v>1</v>
      </c>
      <c r="C1102" s="18">
        <v>1</v>
      </c>
      <c r="D1102" s="28">
        <v>51</v>
      </c>
      <c r="E1102" s="18">
        <v>0</v>
      </c>
      <c r="F1102" t="str">
        <f t="shared" si="52"/>
        <v>기사임</v>
      </c>
      <c r="G1102" t="str">
        <f>IF(F1102="기사임",IFERROR(IF((VLOOKUP(CONCATENATE("http://skinnonews.com",A1102),'기사 리스트'!C:E,3,FALSE))&gt;='7p(1)'!$F$17,"O",""),""),"")</f>
        <v/>
      </c>
      <c r="H1102" t="str">
        <f>IFERROR(IF(VLOOKUP(CONCATENATE("http://skinnonews.com"&amp;A1102),'기사 리스트'!C:D,2,FALSE)="yes","yes",""),"")</f>
        <v/>
      </c>
      <c r="I1102" t="str">
        <f>IFERROR(IF(G1102="O",B1102/(EOMONTH('7p(1)'!$F$17,0)-(VLOOKUP(CONCATENATE("http://skinnonews.com",A1102),'기사 리스트'!C:E,3,FALSE))+1),""),"")</f>
        <v/>
      </c>
      <c r="J1102" t="str">
        <f>IFERROR(IF(G1102="O",E1102/(EOMONTH('7p(1)'!$F$17,0)-(VLOOKUP(CONCATENATE("http://skinnonews.com",A1102),'기사 리스트'!C:E,3,FALSE))+1),""),"")</f>
        <v/>
      </c>
      <c r="K1102" t="str">
        <f t="shared" si="53"/>
        <v/>
      </c>
      <c r="L1102" t="str">
        <f t="shared" si="54"/>
        <v/>
      </c>
      <c r="N1102" s="83" t="str">
        <f>IFERROR(VLOOKUP("http://skinnonews.com"&amp;A1102,'기사 리스트'!C:E,3,FALSE),"")</f>
        <v/>
      </c>
      <c r="S1102" t="str">
        <f>IFERROR(IF(G1102="O",(INDEX('기사 리스트'!B:B,MATCH("http://skinnonews.com"&amp;A1102,'기사 리스트'!C:C,0))),""),"")</f>
        <v/>
      </c>
    </row>
    <row r="1103" spans="1:19">
      <c r="A1103" s="18" t="s">
        <v>2091</v>
      </c>
      <c r="B1103" s="18">
        <v>1</v>
      </c>
      <c r="C1103" s="18">
        <v>1</v>
      </c>
      <c r="D1103" s="28">
        <v>0</v>
      </c>
      <c r="E1103" s="18">
        <v>1</v>
      </c>
      <c r="F1103" t="str">
        <f t="shared" si="52"/>
        <v/>
      </c>
      <c r="G1103" t="str">
        <f>IF(F1103="기사임",IFERROR(IF((VLOOKUP(CONCATENATE("http://skinnonews.com",A1103),'기사 리스트'!C:E,3,FALSE))&gt;='7p(1)'!$F$17,"O",""),""),"")</f>
        <v/>
      </c>
      <c r="H1103" t="str">
        <f>IFERROR(IF(VLOOKUP(CONCATENATE("http://skinnonews.com"&amp;A1103),'기사 리스트'!C:D,2,FALSE)="yes","yes",""),"")</f>
        <v/>
      </c>
      <c r="I1103" t="str">
        <f>IFERROR(IF(G1103="O",B1103/(EOMONTH('7p(1)'!$F$17,0)-(VLOOKUP(CONCATENATE("http://skinnonews.com",A1103),'기사 리스트'!C:E,3,FALSE))+1),""),"")</f>
        <v/>
      </c>
      <c r="J1103" t="str">
        <f>IFERROR(IF(G1103="O",E1103/(EOMONTH('7p(1)'!$F$17,0)-(VLOOKUP(CONCATENATE("http://skinnonews.com",A1103),'기사 리스트'!C:E,3,FALSE))+1),""),"")</f>
        <v/>
      </c>
      <c r="K1103" t="str">
        <f t="shared" si="53"/>
        <v/>
      </c>
      <c r="L1103" t="str">
        <f t="shared" si="54"/>
        <v/>
      </c>
      <c r="N1103" s="83" t="str">
        <f>IFERROR(VLOOKUP("http://skinnonews.com"&amp;A1103,'기사 리스트'!C:E,3,FALSE),"")</f>
        <v/>
      </c>
      <c r="S1103" t="str">
        <f>IFERROR(IF(G1103="O",(INDEX('기사 리스트'!B:B,MATCH("http://skinnonews.com"&amp;A1103,'기사 리스트'!C:C,0))),""),"")</f>
        <v/>
      </c>
    </row>
    <row r="1104" spans="1:19">
      <c r="A1104" s="18" t="s">
        <v>2092</v>
      </c>
      <c r="B1104" s="18">
        <v>1</v>
      </c>
      <c r="C1104" s="18">
        <v>1</v>
      </c>
      <c r="D1104" s="28">
        <v>0</v>
      </c>
      <c r="E1104" s="18">
        <v>1</v>
      </c>
      <c r="F1104" t="str">
        <f t="shared" si="52"/>
        <v>기사임</v>
      </c>
      <c r="G1104" t="str">
        <f>IF(F1104="기사임",IFERROR(IF((VLOOKUP(CONCATENATE("http://skinnonews.com",A1104),'기사 리스트'!C:E,3,FALSE))&gt;='7p(1)'!$F$17,"O",""),""),"")</f>
        <v/>
      </c>
      <c r="H1104" t="str">
        <f>IFERROR(IF(VLOOKUP(CONCATENATE("http://skinnonews.com"&amp;A1104),'기사 리스트'!C:D,2,FALSE)="yes","yes",""),"")</f>
        <v/>
      </c>
      <c r="I1104" t="str">
        <f>IFERROR(IF(G1104="O",B1104/(EOMONTH('7p(1)'!$F$17,0)-(VLOOKUP(CONCATENATE("http://skinnonews.com",A1104),'기사 리스트'!C:E,3,FALSE))+1),""),"")</f>
        <v/>
      </c>
      <c r="J1104" t="str">
        <f>IFERROR(IF(G1104="O",E1104/(EOMONTH('7p(1)'!$F$17,0)-(VLOOKUP(CONCATENATE("http://skinnonews.com",A1104),'기사 리스트'!C:E,3,FALSE))+1),""),"")</f>
        <v/>
      </c>
      <c r="K1104" t="str">
        <f t="shared" si="53"/>
        <v/>
      </c>
      <c r="L1104" t="str">
        <f t="shared" si="54"/>
        <v/>
      </c>
      <c r="N1104" s="83" t="str">
        <f>IFERROR(VLOOKUP("http://skinnonews.com"&amp;A1104,'기사 리스트'!C:E,3,FALSE),"")</f>
        <v/>
      </c>
      <c r="S1104" t="str">
        <f>IFERROR(IF(G1104="O",(INDEX('기사 리스트'!B:B,MATCH("http://skinnonews.com"&amp;A1104,'기사 리스트'!C:C,0))),""),"")</f>
        <v/>
      </c>
    </row>
    <row r="1105" spans="1:19">
      <c r="A1105" s="18" t="s">
        <v>1310</v>
      </c>
      <c r="B1105" s="18">
        <v>1</v>
      </c>
      <c r="C1105" s="18">
        <v>1</v>
      </c>
      <c r="D1105" s="28">
        <v>0</v>
      </c>
      <c r="E1105" s="18">
        <v>1</v>
      </c>
      <c r="F1105" t="str">
        <f t="shared" si="52"/>
        <v/>
      </c>
      <c r="G1105" t="str">
        <f>IF(F1105="기사임",IFERROR(IF((VLOOKUP(CONCATENATE("http://skinnonews.com",A1105),'기사 리스트'!C:E,3,FALSE))&gt;='7p(1)'!$F$17,"O",""),""),"")</f>
        <v/>
      </c>
      <c r="H1105" t="str">
        <f>IFERROR(IF(VLOOKUP(CONCATENATE("http://skinnonews.com"&amp;A1105),'기사 리스트'!C:D,2,FALSE)="yes","yes",""),"")</f>
        <v/>
      </c>
      <c r="I1105" t="str">
        <f>IFERROR(IF(G1105="O",B1105/(EOMONTH('7p(1)'!$F$17,0)-(VLOOKUP(CONCATENATE("http://skinnonews.com",A1105),'기사 리스트'!C:E,3,FALSE))+1),""),"")</f>
        <v/>
      </c>
      <c r="J1105" t="str">
        <f>IFERROR(IF(G1105="O",E1105/(EOMONTH('7p(1)'!$F$17,0)-(VLOOKUP(CONCATENATE("http://skinnonews.com",A1105),'기사 리스트'!C:E,3,FALSE))+1),""),"")</f>
        <v/>
      </c>
      <c r="K1105" t="str">
        <f t="shared" si="53"/>
        <v/>
      </c>
      <c r="L1105" t="str">
        <f t="shared" si="54"/>
        <v/>
      </c>
      <c r="N1105" s="83" t="str">
        <f>IFERROR(VLOOKUP("http://skinnonews.com"&amp;A1105,'기사 리스트'!C:E,3,FALSE),"")</f>
        <v/>
      </c>
      <c r="S1105" t="str">
        <f>IFERROR(IF(G1105="O",(INDEX('기사 리스트'!B:B,MATCH("http://skinnonews.com"&amp;A1105,'기사 리스트'!C:C,0))),""),"")</f>
        <v/>
      </c>
    </row>
    <row r="1106" spans="1:19">
      <c r="A1106" s="18" t="s">
        <v>2093</v>
      </c>
      <c r="B1106" s="18">
        <v>1</v>
      </c>
      <c r="C1106" s="18">
        <v>1</v>
      </c>
      <c r="D1106" s="28">
        <v>0</v>
      </c>
      <c r="E1106" s="18">
        <v>0</v>
      </c>
      <c r="F1106" t="str">
        <f t="shared" si="52"/>
        <v>기사임</v>
      </c>
      <c r="G1106" t="str">
        <f>IF(F1106="기사임",IFERROR(IF((VLOOKUP(CONCATENATE("http://skinnonews.com",A1106),'기사 리스트'!C:E,3,FALSE))&gt;='7p(1)'!$F$17,"O",""),""),"")</f>
        <v/>
      </c>
      <c r="H1106" t="str">
        <f>IFERROR(IF(VLOOKUP(CONCATENATE("http://skinnonews.com"&amp;A1106),'기사 리스트'!C:D,2,FALSE)="yes","yes",""),"")</f>
        <v/>
      </c>
      <c r="I1106" t="str">
        <f>IFERROR(IF(G1106="O",B1106/(EOMONTH('7p(1)'!$F$17,0)-(VLOOKUP(CONCATENATE("http://skinnonews.com",A1106),'기사 리스트'!C:E,3,FALSE))+1),""),"")</f>
        <v/>
      </c>
      <c r="J1106" t="str">
        <f>IFERROR(IF(G1106="O",E1106/(EOMONTH('7p(1)'!$F$17,0)-(VLOOKUP(CONCATENATE("http://skinnonews.com",A1106),'기사 리스트'!C:E,3,FALSE))+1),""),"")</f>
        <v/>
      </c>
      <c r="K1106" t="str">
        <f t="shared" si="53"/>
        <v/>
      </c>
      <c r="L1106" t="str">
        <f t="shared" si="54"/>
        <v/>
      </c>
      <c r="N1106" s="83" t="str">
        <f>IFERROR(VLOOKUP("http://skinnonews.com"&amp;A1106,'기사 리스트'!C:E,3,FALSE),"")</f>
        <v/>
      </c>
      <c r="S1106" t="str">
        <f>IFERROR(IF(G1106="O",(INDEX('기사 리스트'!B:B,MATCH("http://skinnonews.com"&amp;A1106,'기사 리스트'!C:C,0))),""),"")</f>
        <v/>
      </c>
    </row>
    <row r="1107" spans="1:19">
      <c r="A1107" s="18" t="s">
        <v>858</v>
      </c>
      <c r="B1107" s="18">
        <v>1</v>
      </c>
      <c r="C1107" s="18">
        <v>1</v>
      </c>
      <c r="D1107" s="28">
        <v>113</v>
      </c>
      <c r="E1107" s="18">
        <v>0</v>
      </c>
      <c r="F1107" t="str">
        <f t="shared" si="52"/>
        <v>기사임</v>
      </c>
      <c r="G1107" t="str">
        <f>IF(F1107="기사임",IFERROR(IF((VLOOKUP(CONCATENATE("http://skinnonews.com",A1107),'기사 리스트'!C:E,3,FALSE))&gt;='7p(1)'!$F$17,"O",""),""),"")</f>
        <v/>
      </c>
      <c r="H1107" t="str">
        <f>IFERROR(IF(VLOOKUP(CONCATENATE("http://skinnonews.com"&amp;A1107),'기사 리스트'!C:D,2,FALSE)="yes","yes",""),"")</f>
        <v/>
      </c>
      <c r="I1107" t="str">
        <f>IFERROR(IF(G1107="O",B1107/(EOMONTH('7p(1)'!$F$17,0)-(VLOOKUP(CONCATENATE("http://skinnonews.com",A1107),'기사 리스트'!C:E,3,FALSE))+1),""),"")</f>
        <v/>
      </c>
      <c r="J1107" t="str">
        <f>IFERROR(IF(G1107="O",E1107/(EOMONTH('7p(1)'!$F$17,0)-(VLOOKUP(CONCATENATE("http://skinnonews.com",A1107),'기사 리스트'!C:E,3,FALSE))+1),""),"")</f>
        <v/>
      </c>
      <c r="K1107" t="str">
        <f t="shared" si="53"/>
        <v/>
      </c>
      <c r="L1107" t="str">
        <f t="shared" si="54"/>
        <v/>
      </c>
      <c r="N1107" s="83" t="str">
        <f>IFERROR(VLOOKUP("http://skinnonews.com"&amp;A1107,'기사 리스트'!C:E,3,FALSE),"")</f>
        <v/>
      </c>
      <c r="S1107" t="str">
        <f>IFERROR(IF(G1107="O",(INDEX('기사 리스트'!B:B,MATCH("http://skinnonews.com"&amp;A1107,'기사 리스트'!C:C,0))),""),"")</f>
        <v/>
      </c>
    </row>
    <row r="1108" spans="1:19">
      <c r="A1108" s="18" t="s">
        <v>1512</v>
      </c>
      <c r="B1108" s="18">
        <v>1</v>
      </c>
      <c r="C1108" s="18">
        <v>1</v>
      </c>
      <c r="D1108" s="28">
        <v>0</v>
      </c>
      <c r="E1108" s="18">
        <v>0</v>
      </c>
      <c r="F1108" t="str">
        <f t="shared" si="52"/>
        <v>기사임</v>
      </c>
      <c r="G1108" t="str">
        <f>IF(F1108="기사임",IFERROR(IF((VLOOKUP(CONCATENATE("http://skinnonews.com",A1108),'기사 리스트'!C:E,3,FALSE))&gt;='7p(1)'!$F$17,"O",""),""),"")</f>
        <v/>
      </c>
      <c r="H1108" t="str">
        <f>IFERROR(IF(VLOOKUP(CONCATENATE("http://skinnonews.com"&amp;A1108),'기사 리스트'!C:D,2,FALSE)="yes","yes",""),"")</f>
        <v/>
      </c>
      <c r="I1108" t="str">
        <f>IFERROR(IF(G1108="O",B1108/(EOMONTH('7p(1)'!$F$17,0)-(VLOOKUP(CONCATENATE("http://skinnonews.com",A1108),'기사 리스트'!C:E,3,FALSE))+1),""),"")</f>
        <v/>
      </c>
      <c r="J1108" t="str">
        <f>IFERROR(IF(G1108="O",E1108/(EOMONTH('7p(1)'!$F$17,0)-(VLOOKUP(CONCATENATE("http://skinnonews.com",A1108),'기사 리스트'!C:E,3,FALSE))+1),""),"")</f>
        <v/>
      </c>
      <c r="K1108" t="str">
        <f t="shared" si="53"/>
        <v/>
      </c>
      <c r="L1108" t="str">
        <f t="shared" si="54"/>
        <v/>
      </c>
      <c r="N1108" s="83" t="str">
        <f>IFERROR(VLOOKUP("http://skinnonews.com"&amp;A1108,'기사 리스트'!C:E,3,FALSE),"")</f>
        <v/>
      </c>
      <c r="S1108" t="str">
        <f>IFERROR(IF(G1108="O",(INDEX('기사 리스트'!B:B,MATCH("http://skinnonews.com"&amp;A1108,'기사 리스트'!C:C,0))),""),"")</f>
        <v/>
      </c>
    </row>
    <row r="1109" spans="1:19">
      <c r="A1109" s="18" t="s">
        <v>2094</v>
      </c>
      <c r="B1109" s="18">
        <v>1</v>
      </c>
      <c r="C1109" s="18">
        <v>1</v>
      </c>
      <c r="D1109" s="28">
        <v>331</v>
      </c>
      <c r="E1109" s="18">
        <v>0</v>
      </c>
      <c r="F1109" t="str">
        <f t="shared" si="52"/>
        <v>기사임</v>
      </c>
      <c r="G1109" t="str">
        <f>IF(F1109="기사임",IFERROR(IF((VLOOKUP(CONCATENATE("http://skinnonews.com",A1109),'기사 리스트'!C:E,3,FALSE))&gt;='7p(1)'!$F$17,"O",""),""),"")</f>
        <v/>
      </c>
      <c r="H1109" t="str">
        <f>IFERROR(IF(VLOOKUP(CONCATENATE("http://skinnonews.com"&amp;A1109),'기사 리스트'!C:D,2,FALSE)="yes","yes",""),"")</f>
        <v/>
      </c>
      <c r="I1109" t="str">
        <f>IFERROR(IF(G1109="O",B1109/(EOMONTH('7p(1)'!$F$17,0)-(VLOOKUP(CONCATENATE("http://skinnonews.com",A1109),'기사 리스트'!C:E,3,FALSE))+1),""),"")</f>
        <v/>
      </c>
      <c r="J1109" t="str">
        <f>IFERROR(IF(G1109="O",E1109/(EOMONTH('7p(1)'!$F$17,0)-(VLOOKUP(CONCATENATE("http://skinnonews.com",A1109),'기사 리스트'!C:E,3,FALSE))+1),""),"")</f>
        <v/>
      </c>
      <c r="K1109" t="str">
        <f t="shared" si="53"/>
        <v/>
      </c>
      <c r="L1109" t="str">
        <f t="shared" si="54"/>
        <v/>
      </c>
      <c r="N1109" s="83" t="str">
        <f>IFERROR(VLOOKUP("http://skinnonews.com"&amp;A1109,'기사 리스트'!C:E,3,FALSE),"")</f>
        <v/>
      </c>
      <c r="S1109" t="str">
        <f>IFERROR(IF(G1109="O",(INDEX('기사 리스트'!B:B,MATCH("http://skinnonews.com"&amp;A1109,'기사 리스트'!C:C,0))),""),"")</f>
        <v/>
      </c>
    </row>
    <row r="1110" spans="1:19">
      <c r="A1110" s="18" t="s">
        <v>1469</v>
      </c>
      <c r="B1110" s="18">
        <v>1</v>
      </c>
      <c r="C1110" s="18">
        <v>1</v>
      </c>
      <c r="D1110" s="28">
        <v>0</v>
      </c>
      <c r="E1110" s="18">
        <v>0</v>
      </c>
      <c r="F1110" t="str">
        <f t="shared" si="52"/>
        <v>기사임</v>
      </c>
      <c r="G1110" t="str">
        <f>IF(F1110="기사임",IFERROR(IF((VLOOKUP(CONCATENATE("http://skinnonews.com",A1110),'기사 리스트'!C:E,3,FALSE))&gt;='7p(1)'!$F$17,"O",""),""),"")</f>
        <v/>
      </c>
      <c r="H1110" t="str">
        <f>IFERROR(IF(VLOOKUP(CONCATENATE("http://skinnonews.com"&amp;A1110),'기사 리스트'!C:D,2,FALSE)="yes","yes",""),"")</f>
        <v/>
      </c>
      <c r="I1110" t="str">
        <f>IFERROR(IF(G1110="O",B1110/(EOMONTH('7p(1)'!$F$17,0)-(VLOOKUP(CONCATENATE("http://skinnonews.com",A1110),'기사 리스트'!C:E,3,FALSE))+1),""),"")</f>
        <v/>
      </c>
      <c r="J1110" t="str">
        <f>IFERROR(IF(G1110="O",E1110/(EOMONTH('7p(1)'!$F$17,0)-(VLOOKUP(CONCATENATE("http://skinnonews.com",A1110),'기사 리스트'!C:E,3,FALSE))+1),""),"")</f>
        <v/>
      </c>
      <c r="K1110" t="str">
        <f t="shared" si="53"/>
        <v/>
      </c>
      <c r="L1110" t="str">
        <f t="shared" si="54"/>
        <v/>
      </c>
      <c r="N1110" s="83" t="str">
        <f>IFERROR(VLOOKUP("http://skinnonews.com"&amp;A1110,'기사 리스트'!C:E,3,FALSE),"")</f>
        <v/>
      </c>
      <c r="S1110" t="str">
        <f>IFERROR(IF(G1110="O",(INDEX('기사 리스트'!B:B,MATCH("http://skinnonews.com"&amp;A1110,'기사 리스트'!C:C,0))),""),"")</f>
        <v/>
      </c>
    </row>
    <row r="1111" spans="1:19">
      <c r="A1111" s="18" t="s">
        <v>1297</v>
      </c>
      <c r="B1111" s="18">
        <v>1</v>
      </c>
      <c r="C1111" s="18">
        <v>1</v>
      </c>
      <c r="D1111" s="28">
        <v>0</v>
      </c>
      <c r="E1111" s="18">
        <v>1</v>
      </c>
      <c r="F1111" t="str">
        <f t="shared" si="52"/>
        <v>기사임</v>
      </c>
      <c r="G1111" t="str">
        <f>IF(F1111="기사임",IFERROR(IF((VLOOKUP(CONCATENATE("http://skinnonews.com",A1111),'기사 리스트'!C:E,3,FALSE))&gt;='7p(1)'!$F$17,"O",""),""),"")</f>
        <v/>
      </c>
      <c r="H1111" t="str">
        <f>IFERROR(IF(VLOOKUP(CONCATENATE("http://skinnonews.com"&amp;A1111),'기사 리스트'!C:D,2,FALSE)="yes","yes",""),"")</f>
        <v/>
      </c>
      <c r="I1111" t="str">
        <f>IFERROR(IF(G1111="O",B1111/(EOMONTH('7p(1)'!$F$17,0)-(VLOOKUP(CONCATENATE("http://skinnonews.com",A1111),'기사 리스트'!C:E,3,FALSE))+1),""),"")</f>
        <v/>
      </c>
      <c r="J1111" t="str">
        <f>IFERROR(IF(G1111="O",E1111/(EOMONTH('7p(1)'!$F$17,0)-(VLOOKUP(CONCATENATE("http://skinnonews.com",A1111),'기사 리스트'!C:E,3,FALSE))+1),""),"")</f>
        <v/>
      </c>
      <c r="K1111" t="str">
        <f t="shared" si="53"/>
        <v/>
      </c>
      <c r="L1111" t="str">
        <f t="shared" si="54"/>
        <v/>
      </c>
      <c r="N1111" s="83" t="str">
        <f>IFERROR(VLOOKUP("http://skinnonews.com"&amp;A1111,'기사 리스트'!C:E,3,FALSE),"")</f>
        <v/>
      </c>
      <c r="S1111" t="str">
        <f>IFERROR(IF(G1111="O",(INDEX('기사 리스트'!B:B,MATCH("http://skinnonews.com"&amp;A1111,'기사 리스트'!C:C,0))),""),"")</f>
        <v/>
      </c>
    </row>
    <row r="1112" spans="1:19">
      <c r="A1112" s="18" t="s">
        <v>2095</v>
      </c>
      <c r="B1112" s="18">
        <v>1</v>
      </c>
      <c r="C1112" s="18">
        <v>1</v>
      </c>
      <c r="D1112" s="28">
        <v>0</v>
      </c>
      <c r="E1112" s="18">
        <v>1</v>
      </c>
      <c r="F1112" t="str">
        <f t="shared" si="52"/>
        <v/>
      </c>
      <c r="G1112" t="str">
        <f>IF(F1112="기사임",IFERROR(IF((VLOOKUP(CONCATENATE("http://skinnonews.com",A1112),'기사 리스트'!C:E,3,FALSE))&gt;='7p(1)'!$F$17,"O",""),""),"")</f>
        <v/>
      </c>
      <c r="H1112" t="str">
        <f>IFERROR(IF(VLOOKUP(CONCATENATE("http://skinnonews.com"&amp;A1112),'기사 리스트'!C:D,2,FALSE)="yes","yes",""),"")</f>
        <v/>
      </c>
      <c r="I1112" t="str">
        <f>IFERROR(IF(G1112="O",B1112/(EOMONTH('7p(1)'!$F$17,0)-(VLOOKUP(CONCATENATE("http://skinnonews.com",A1112),'기사 리스트'!C:E,3,FALSE))+1),""),"")</f>
        <v/>
      </c>
      <c r="J1112" t="str">
        <f>IFERROR(IF(G1112="O",E1112/(EOMONTH('7p(1)'!$F$17,0)-(VLOOKUP(CONCATENATE("http://skinnonews.com",A1112),'기사 리스트'!C:E,3,FALSE))+1),""),"")</f>
        <v/>
      </c>
      <c r="K1112" t="str">
        <f t="shared" si="53"/>
        <v/>
      </c>
      <c r="L1112" t="str">
        <f t="shared" si="54"/>
        <v/>
      </c>
      <c r="N1112" s="83" t="str">
        <f>IFERROR(VLOOKUP("http://skinnonews.com"&amp;A1112,'기사 리스트'!C:E,3,FALSE),"")</f>
        <v/>
      </c>
      <c r="S1112" t="str">
        <f>IFERROR(IF(G1112="O",(INDEX('기사 리스트'!B:B,MATCH("http://skinnonews.com"&amp;A1112,'기사 리스트'!C:C,0))),""),"")</f>
        <v/>
      </c>
    </row>
    <row r="1113" spans="1:19">
      <c r="A1113" s="18" t="s">
        <v>2096</v>
      </c>
      <c r="B1113" s="18">
        <v>1</v>
      </c>
      <c r="C1113" s="18">
        <v>1</v>
      </c>
      <c r="D1113" s="28">
        <v>0</v>
      </c>
      <c r="E1113" s="18">
        <v>1</v>
      </c>
      <c r="F1113" t="str">
        <f t="shared" si="52"/>
        <v>기사임</v>
      </c>
      <c r="G1113" t="str">
        <f>IF(F1113="기사임",IFERROR(IF((VLOOKUP(CONCATENATE("http://skinnonews.com",A1113),'기사 리스트'!C:E,3,FALSE))&gt;='7p(1)'!$F$17,"O",""),""),"")</f>
        <v/>
      </c>
      <c r="H1113" t="str">
        <f>IFERROR(IF(VLOOKUP(CONCATENATE("http://skinnonews.com"&amp;A1113),'기사 리스트'!C:D,2,FALSE)="yes","yes",""),"")</f>
        <v/>
      </c>
      <c r="I1113" t="str">
        <f>IFERROR(IF(G1113="O",B1113/(EOMONTH('7p(1)'!$F$17,0)-(VLOOKUP(CONCATENATE("http://skinnonews.com",A1113),'기사 리스트'!C:E,3,FALSE))+1),""),"")</f>
        <v/>
      </c>
      <c r="J1113" t="str">
        <f>IFERROR(IF(G1113="O",E1113/(EOMONTH('7p(1)'!$F$17,0)-(VLOOKUP(CONCATENATE("http://skinnonews.com",A1113),'기사 리스트'!C:E,3,FALSE))+1),""),"")</f>
        <v/>
      </c>
      <c r="K1113" t="str">
        <f t="shared" si="53"/>
        <v/>
      </c>
      <c r="L1113" t="str">
        <f t="shared" si="54"/>
        <v/>
      </c>
      <c r="N1113" s="83" t="str">
        <f>IFERROR(VLOOKUP("http://skinnonews.com"&amp;A1113,'기사 리스트'!C:E,3,FALSE),"")</f>
        <v/>
      </c>
      <c r="S1113" t="str">
        <f>IFERROR(IF(G1113="O",(INDEX('기사 리스트'!B:B,MATCH("http://skinnonews.com"&amp;A1113,'기사 리스트'!C:C,0))),""),"")</f>
        <v/>
      </c>
    </row>
    <row r="1114" spans="1:19">
      <c r="A1114" s="18" t="s">
        <v>1487</v>
      </c>
      <c r="B1114" s="18">
        <v>1</v>
      </c>
      <c r="C1114" s="18">
        <v>1</v>
      </c>
      <c r="D1114" s="28">
        <v>0</v>
      </c>
      <c r="E1114" s="18">
        <v>1</v>
      </c>
      <c r="F1114" t="str">
        <f t="shared" si="52"/>
        <v>기사임</v>
      </c>
      <c r="G1114" t="str">
        <f>IF(F1114="기사임",IFERROR(IF((VLOOKUP(CONCATENATE("http://skinnonews.com",A1114),'기사 리스트'!C:E,3,FALSE))&gt;='7p(1)'!$F$17,"O",""),""),"")</f>
        <v/>
      </c>
      <c r="H1114" t="str">
        <f>IFERROR(IF(VLOOKUP(CONCATENATE("http://skinnonews.com"&amp;A1114),'기사 리스트'!C:D,2,FALSE)="yes","yes",""),"")</f>
        <v/>
      </c>
      <c r="I1114" t="str">
        <f>IFERROR(IF(G1114="O",B1114/(EOMONTH('7p(1)'!$F$17,0)-(VLOOKUP(CONCATENATE("http://skinnonews.com",A1114),'기사 리스트'!C:E,3,FALSE))+1),""),"")</f>
        <v/>
      </c>
      <c r="J1114" t="str">
        <f>IFERROR(IF(G1114="O",E1114/(EOMONTH('7p(1)'!$F$17,0)-(VLOOKUP(CONCATENATE("http://skinnonews.com",A1114),'기사 리스트'!C:E,3,FALSE))+1),""),"")</f>
        <v/>
      </c>
      <c r="K1114" t="str">
        <f t="shared" si="53"/>
        <v/>
      </c>
      <c r="L1114" t="str">
        <f t="shared" si="54"/>
        <v/>
      </c>
      <c r="N1114" s="83">
        <f>IFERROR(VLOOKUP("http://skinnonews.com"&amp;A1114,'기사 리스트'!C:E,3,FALSE),"")</f>
        <v>44567</v>
      </c>
      <c r="S1114" t="str">
        <f>IFERROR(IF(G1114="O",(INDEX('기사 리스트'!B:B,MATCH("http://skinnonews.com"&amp;A1114,'기사 리스트'!C:C,0))),""),"")</f>
        <v/>
      </c>
    </row>
    <row r="1115" spans="1:19">
      <c r="A1115" s="18" t="s">
        <v>1280</v>
      </c>
      <c r="B1115" s="18">
        <v>1</v>
      </c>
      <c r="C1115" s="18">
        <v>1</v>
      </c>
      <c r="D1115" s="28">
        <v>0</v>
      </c>
      <c r="E1115" s="18">
        <v>0</v>
      </c>
      <c r="F1115" t="str">
        <f t="shared" si="52"/>
        <v>기사임</v>
      </c>
      <c r="G1115" t="str">
        <f>IF(F1115="기사임",IFERROR(IF((VLOOKUP(CONCATENATE("http://skinnonews.com",A1115),'기사 리스트'!C:E,3,FALSE))&gt;='7p(1)'!$F$17,"O",""),""),"")</f>
        <v/>
      </c>
      <c r="H1115" t="str">
        <f>IFERROR(IF(VLOOKUP(CONCATENATE("http://skinnonews.com"&amp;A1115),'기사 리스트'!C:D,2,FALSE)="yes","yes",""),"")</f>
        <v/>
      </c>
      <c r="I1115" t="str">
        <f>IFERROR(IF(G1115="O",B1115/(EOMONTH('7p(1)'!$F$17,0)-(VLOOKUP(CONCATENATE("http://skinnonews.com",A1115),'기사 리스트'!C:E,3,FALSE))+1),""),"")</f>
        <v/>
      </c>
      <c r="J1115" t="str">
        <f>IFERROR(IF(G1115="O",E1115/(EOMONTH('7p(1)'!$F$17,0)-(VLOOKUP(CONCATENATE("http://skinnonews.com",A1115),'기사 리스트'!C:E,3,FALSE))+1),""),"")</f>
        <v/>
      </c>
      <c r="K1115" t="str">
        <f t="shared" si="53"/>
        <v/>
      </c>
      <c r="L1115" t="str">
        <f t="shared" si="54"/>
        <v/>
      </c>
      <c r="N1115" s="83" t="str">
        <f>IFERROR(VLOOKUP("http://skinnonews.com"&amp;A1115,'기사 리스트'!C:E,3,FALSE),"")</f>
        <v/>
      </c>
      <c r="S1115" t="str">
        <f>IFERROR(IF(G1115="O",(INDEX('기사 리스트'!B:B,MATCH("http://skinnonews.com"&amp;A1115,'기사 리스트'!C:C,0))),""),"")</f>
        <v/>
      </c>
    </row>
    <row r="1116" spans="1:19">
      <c r="A1116" s="18" t="s">
        <v>1514</v>
      </c>
      <c r="B1116" s="18">
        <v>1</v>
      </c>
      <c r="C1116" s="18">
        <v>1</v>
      </c>
      <c r="D1116" s="28">
        <v>3</v>
      </c>
      <c r="E1116" s="18">
        <v>1</v>
      </c>
      <c r="F1116" t="str">
        <f t="shared" si="52"/>
        <v>기사임</v>
      </c>
      <c r="G1116" t="str">
        <f>IF(F1116="기사임",IFERROR(IF((VLOOKUP(CONCATENATE("http://skinnonews.com",A1116),'기사 리스트'!C:E,3,FALSE))&gt;='7p(1)'!$F$17,"O",""),""),"")</f>
        <v/>
      </c>
      <c r="H1116" t="str">
        <f>IFERROR(IF(VLOOKUP(CONCATENATE("http://skinnonews.com"&amp;A1116),'기사 리스트'!C:D,2,FALSE)="yes","yes",""),"")</f>
        <v/>
      </c>
      <c r="I1116" t="str">
        <f>IFERROR(IF(G1116="O",B1116/(EOMONTH('7p(1)'!$F$17,0)-(VLOOKUP(CONCATENATE("http://skinnonews.com",A1116),'기사 리스트'!C:E,3,FALSE))+1),""),"")</f>
        <v/>
      </c>
      <c r="J1116" t="str">
        <f>IFERROR(IF(G1116="O",E1116/(EOMONTH('7p(1)'!$F$17,0)-(VLOOKUP(CONCATENATE("http://skinnonews.com",A1116),'기사 리스트'!C:E,3,FALSE))+1),""),"")</f>
        <v/>
      </c>
      <c r="K1116" t="str">
        <f t="shared" si="53"/>
        <v/>
      </c>
      <c r="L1116" t="str">
        <f t="shared" si="54"/>
        <v/>
      </c>
      <c r="N1116" s="83" t="str">
        <f>IFERROR(VLOOKUP("http://skinnonews.com"&amp;A1116,'기사 리스트'!C:E,3,FALSE),"")</f>
        <v/>
      </c>
      <c r="S1116" t="str">
        <f>IFERROR(IF(G1116="O",(INDEX('기사 리스트'!B:B,MATCH("http://skinnonews.com"&amp;A1116,'기사 리스트'!C:C,0))),""),"")</f>
        <v/>
      </c>
    </row>
    <row r="1117" spans="1:19">
      <c r="A1117" s="18" t="s">
        <v>2097</v>
      </c>
      <c r="B1117" s="18">
        <v>1</v>
      </c>
      <c r="C1117" s="18">
        <v>1</v>
      </c>
      <c r="D1117" s="28">
        <v>0</v>
      </c>
      <c r="E1117" s="18">
        <v>1</v>
      </c>
      <c r="F1117" t="str">
        <f t="shared" si="52"/>
        <v>기사임</v>
      </c>
      <c r="G1117" t="str">
        <f>IF(F1117="기사임",IFERROR(IF((VLOOKUP(CONCATENATE("http://skinnonews.com",A1117),'기사 리스트'!C:E,3,FALSE))&gt;='7p(1)'!$F$17,"O",""),""),"")</f>
        <v/>
      </c>
      <c r="H1117" t="str">
        <f>IFERROR(IF(VLOOKUP(CONCATENATE("http://skinnonews.com"&amp;A1117),'기사 리스트'!C:D,2,FALSE)="yes","yes",""),"")</f>
        <v/>
      </c>
      <c r="I1117" t="str">
        <f>IFERROR(IF(G1117="O",B1117/(EOMONTH('7p(1)'!$F$17,0)-(VLOOKUP(CONCATENATE("http://skinnonews.com",A1117),'기사 리스트'!C:E,3,FALSE))+1),""),"")</f>
        <v/>
      </c>
      <c r="J1117" t="str">
        <f>IFERROR(IF(G1117="O",E1117/(EOMONTH('7p(1)'!$F$17,0)-(VLOOKUP(CONCATENATE("http://skinnonews.com",A1117),'기사 리스트'!C:E,3,FALSE))+1),""),"")</f>
        <v/>
      </c>
      <c r="K1117" t="str">
        <f t="shared" si="53"/>
        <v/>
      </c>
      <c r="L1117" t="str">
        <f t="shared" si="54"/>
        <v/>
      </c>
      <c r="N1117" s="83" t="str">
        <f>IFERROR(VLOOKUP("http://skinnonews.com"&amp;A1117,'기사 리스트'!C:E,3,FALSE),"")</f>
        <v/>
      </c>
      <c r="S1117" t="str">
        <f>IFERROR(IF(G1117="O",(INDEX('기사 리스트'!B:B,MATCH("http://skinnonews.com"&amp;A1117,'기사 리스트'!C:C,0))),""),"")</f>
        <v/>
      </c>
    </row>
    <row r="1118" spans="1:19">
      <c r="A1118" s="18" t="s">
        <v>2098</v>
      </c>
      <c r="B1118" s="18">
        <v>1</v>
      </c>
      <c r="C1118" s="18">
        <v>1</v>
      </c>
      <c r="D1118" s="28">
        <v>0</v>
      </c>
      <c r="E1118" s="18">
        <v>1</v>
      </c>
      <c r="F1118" t="str">
        <f t="shared" si="52"/>
        <v>기사임</v>
      </c>
      <c r="G1118" t="str">
        <f>IF(F1118="기사임",IFERROR(IF((VLOOKUP(CONCATENATE("http://skinnonews.com",A1118),'기사 리스트'!C:E,3,FALSE))&gt;='7p(1)'!$F$17,"O",""),""),"")</f>
        <v/>
      </c>
      <c r="H1118" t="str">
        <f>IFERROR(IF(VLOOKUP(CONCATENATE("http://skinnonews.com"&amp;A1118),'기사 리스트'!C:D,2,FALSE)="yes","yes",""),"")</f>
        <v/>
      </c>
      <c r="I1118" t="str">
        <f>IFERROR(IF(G1118="O",B1118/(EOMONTH('7p(1)'!$F$17,0)-(VLOOKUP(CONCATENATE("http://skinnonews.com",A1118),'기사 리스트'!C:E,3,FALSE))+1),""),"")</f>
        <v/>
      </c>
      <c r="J1118" t="str">
        <f>IFERROR(IF(G1118="O",E1118/(EOMONTH('7p(1)'!$F$17,0)-(VLOOKUP(CONCATENATE("http://skinnonews.com",A1118),'기사 리스트'!C:E,3,FALSE))+1),""),"")</f>
        <v/>
      </c>
      <c r="K1118" t="str">
        <f t="shared" si="53"/>
        <v/>
      </c>
      <c r="L1118" t="str">
        <f t="shared" si="54"/>
        <v/>
      </c>
      <c r="N1118" s="83" t="str">
        <f>IFERROR(VLOOKUP("http://skinnonews.com"&amp;A1118,'기사 리스트'!C:E,3,FALSE),"")</f>
        <v/>
      </c>
      <c r="S1118" t="str">
        <f>IFERROR(IF(G1118="O",(INDEX('기사 리스트'!B:B,MATCH("http://skinnonews.com"&amp;A1118,'기사 리스트'!C:C,0))),""),"")</f>
        <v/>
      </c>
    </row>
    <row r="1119" spans="1:19">
      <c r="A1119" s="18" t="s">
        <v>2099</v>
      </c>
      <c r="B1119" s="18">
        <v>1</v>
      </c>
      <c r="C1119" s="18">
        <v>1</v>
      </c>
      <c r="D1119" s="28">
        <v>0</v>
      </c>
      <c r="E1119" s="18">
        <v>1</v>
      </c>
      <c r="F1119" t="str">
        <f t="shared" si="52"/>
        <v>기사임</v>
      </c>
      <c r="G1119" t="str">
        <f>IF(F1119="기사임",IFERROR(IF((VLOOKUP(CONCATENATE("http://skinnonews.com",A1119),'기사 리스트'!C:E,3,FALSE))&gt;='7p(1)'!$F$17,"O",""),""),"")</f>
        <v/>
      </c>
      <c r="H1119" t="str">
        <f>IFERROR(IF(VLOOKUP(CONCATENATE("http://skinnonews.com"&amp;A1119),'기사 리스트'!C:D,2,FALSE)="yes","yes",""),"")</f>
        <v/>
      </c>
      <c r="I1119" t="str">
        <f>IFERROR(IF(G1119="O",B1119/(EOMONTH('7p(1)'!$F$17,0)-(VLOOKUP(CONCATENATE("http://skinnonews.com",A1119),'기사 리스트'!C:E,3,FALSE))+1),""),"")</f>
        <v/>
      </c>
      <c r="J1119" t="str">
        <f>IFERROR(IF(G1119="O",E1119/(EOMONTH('7p(1)'!$F$17,0)-(VLOOKUP(CONCATENATE("http://skinnonews.com",A1119),'기사 리스트'!C:E,3,FALSE))+1),""),"")</f>
        <v/>
      </c>
      <c r="K1119" t="str">
        <f t="shared" si="53"/>
        <v/>
      </c>
      <c r="L1119" t="str">
        <f t="shared" si="54"/>
        <v/>
      </c>
      <c r="N1119" s="83" t="str">
        <f>IFERROR(VLOOKUP("http://skinnonews.com"&amp;A1119,'기사 리스트'!C:E,3,FALSE),"")</f>
        <v/>
      </c>
      <c r="S1119" t="str">
        <f>IFERROR(IF(G1119="O",(INDEX('기사 리스트'!B:B,MATCH("http://skinnonews.com"&amp;A1119,'기사 리스트'!C:C,0))),""),"")</f>
        <v/>
      </c>
    </row>
    <row r="1120" spans="1:19">
      <c r="A1120" s="18" t="s">
        <v>2100</v>
      </c>
      <c r="B1120" s="18">
        <v>1</v>
      </c>
      <c r="C1120" s="18">
        <v>1</v>
      </c>
      <c r="D1120" s="28">
        <v>0</v>
      </c>
      <c r="E1120" s="18">
        <v>1</v>
      </c>
      <c r="F1120" t="str">
        <f t="shared" si="52"/>
        <v/>
      </c>
      <c r="G1120" t="str">
        <f>IF(F1120="기사임",IFERROR(IF((VLOOKUP(CONCATENATE("http://skinnonews.com",A1120),'기사 리스트'!C:E,3,FALSE))&gt;='7p(1)'!$F$17,"O",""),""),"")</f>
        <v/>
      </c>
      <c r="H1120" t="str">
        <f>IFERROR(IF(VLOOKUP(CONCATENATE("http://skinnonews.com"&amp;A1120),'기사 리스트'!C:D,2,FALSE)="yes","yes",""),"")</f>
        <v/>
      </c>
      <c r="I1120" t="str">
        <f>IFERROR(IF(G1120="O",B1120/(EOMONTH('7p(1)'!$F$17,0)-(VLOOKUP(CONCATENATE("http://skinnonews.com",A1120),'기사 리스트'!C:E,3,FALSE))+1),""),"")</f>
        <v/>
      </c>
      <c r="J1120" t="str">
        <f>IFERROR(IF(G1120="O",E1120/(EOMONTH('7p(1)'!$F$17,0)-(VLOOKUP(CONCATENATE("http://skinnonews.com",A1120),'기사 리스트'!C:E,3,FALSE))+1),""),"")</f>
        <v/>
      </c>
      <c r="K1120" t="str">
        <f t="shared" si="53"/>
        <v/>
      </c>
      <c r="L1120" t="str">
        <f t="shared" si="54"/>
        <v/>
      </c>
      <c r="N1120" s="83" t="str">
        <f>IFERROR(VLOOKUP("http://skinnonews.com"&amp;A1120,'기사 리스트'!C:E,3,FALSE),"")</f>
        <v/>
      </c>
      <c r="S1120" t="str">
        <f>IFERROR(IF(G1120="O",(INDEX('기사 리스트'!B:B,MATCH("http://skinnonews.com"&amp;A1120,'기사 리스트'!C:C,0))),""),"")</f>
        <v/>
      </c>
    </row>
    <row r="1121" spans="1:19">
      <c r="A1121" s="18" t="s">
        <v>2101</v>
      </c>
      <c r="B1121" s="18">
        <v>1</v>
      </c>
      <c r="C1121" s="18">
        <v>1</v>
      </c>
      <c r="D1121" s="28">
        <v>0</v>
      </c>
      <c r="E1121" s="18">
        <v>1</v>
      </c>
      <c r="F1121" t="str">
        <f t="shared" si="52"/>
        <v>기사임</v>
      </c>
      <c r="G1121" t="str">
        <f>IF(F1121="기사임",IFERROR(IF((VLOOKUP(CONCATENATE("http://skinnonews.com",A1121),'기사 리스트'!C:E,3,FALSE))&gt;='7p(1)'!$F$17,"O",""),""),"")</f>
        <v/>
      </c>
      <c r="H1121" t="str">
        <f>IFERROR(IF(VLOOKUP(CONCATENATE("http://skinnonews.com"&amp;A1121),'기사 리스트'!C:D,2,FALSE)="yes","yes",""),"")</f>
        <v/>
      </c>
      <c r="I1121" t="str">
        <f>IFERROR(IF(G1121="O",B1121/(EOMONTH('7p(1)'!$F$17,0)-(VLOOKUP(CONCATENATE("http://skinnonews.com",A1121),'기사 리스트'!C:E,3,FALSE))+1),""),"")</f>
        <v/>
      </c>
      <c r="J1121" t="str">
        <f>IFERROR(IF(G1121="O",E1121/(EOMONTH('7p(1)'!$F$17,0)-(VLOOKUP(CONCATENATE("http://skinnonews.com",A1121),'기사 리스트'!C:E,3,FALSE))+1),""),"")</f>
        <v/>
      </c>
      <c r="K1121" t="str">
        <f t="shared" si="53"/>
        <v/>
      </c>
      <c r="L1121" t="str">
        <f t="shared" si="54"/>
        <v/>
      </c>
      <c r="N1121" s="83" t="str">
        <f>IFERROR(VLOOKUP("http://skinnonews.com"&amp;A1121,'기사 리스트'!C:E,3,FALSE),"")</f>
        <v/>
      </c>
      <c r="S1121" t="str">
        <f>IFERROR(IF(G1121="O",(INDEX('기사 리스트'!B:B,MATCH("http://skinnonews.com"&amp;A1121,'기사 리스트'!C:C,0))),""),"")</f>
        <v/>
      </c>
    </row>
    <row r="1122" spans="1:19">
      <c r="A1122" s="18" t="s">
        <v>1298</v>
      </c>
      <c r="B1122" s="18">
        <v>1</v>
      </c>
      <c r="C1122" s="18">
        <v>1</v>
      </c>
      <c r="D1122" s="28">
        <v>0</v>
      </c>
      <c r="E1122" s="18">
        <v>1</v>
      </c>
      <c r="F1122" t="str">
        <f t="shared" si="52"/>
        <v>기사임</v>
      </c>
      <c r="G1122" t="str">
        <f>IF(F1122="기사임",IFERROR(IF((VLOOKUP(CONCATENATE("http://skinnonews.com",A1122),'기사 리스트'!C:E,3,FALSE))&gt;='7p(1)'!$F$17,"O",""),""),"")</f>
        <v/>
      </c>
      <c r="H1122" t="str">
        <f>IFERROR(IF(VLOOKUP(CONCATENATE("http://skinnonews.com"&amp;A1122),'기사 리스트'!C:D,2,FALSE)="yes","yes",""),"")</f>
        <v/>
      </c>
      <c r="I1122" t="str">
        <f>IFERROR(IF(G1122="O",B1122/(EOMONTH('7p(1)'!$F$17,0)-(VLOOKUP(CONCATENATE("http://skinnonews.com",A1122),'기사 리스트'!C:E,3,FALSE))+1),""),"")</f>
        <v/>
      </c>
      <c r="J1122" t="str">
        <f>IFERROR(IF(G1122="O",E1122/(EOMONTH('7p(1)'!$F$17,0)-(VLOOKUP(CONCATENATE("http://skinnonews.com",A1122),'기사 리스트'!C:E,3,FALSE))+1),""),"")</f>
        <v/>
      </c>
      <c r="K1122" t="str">
        <f t="shared" si="53"/>
        <v/>
      </c>
      <c r="L1122" t="str">
        <f t="shared" si="54"/>
        <v/>
      </c>
      <c r="N1122" s="83">
        <f>IFERROR(VLOOKUP("http://skinnonews.com"&amp;A1122,'기사 리스트'!C:E,3,FALSE),"")</f>
        <v>44622</v>
      </c>
      <c r="S1122" t="str">
        <f>IFERROR(IF(G1122="O",(INDEX('기사 리스트'!B:B,MATCH("http://skinnonews.com"&amp;A1122,'기사 리스트'!C:C,0))),""),"")</f>
        <v/>
      </c>
    </row>
    <row r="1123" spans="1:19">
      <c r="A1123" s="18" t="s">
        <v>1281</v>
      </c>
      <c r="B1123" s="18">
        <v>1</v>
      </c>
      <c r="C1123" s="18">
        <v>1</v>
      </c>
      <c r="D1123" s="28">
        <v>0</v>
      </c>
      <c r="E1123" s="18">
        <v>0</v>
      </c>
      <c r="F1123" t="str">
        <f t="shared" si="52"/>
        <v>기사임</v>
      </c>
      <c r="G1123" t="str">
        <f>IF(F1123="기사임",IFERROR(IF((VLOOKUP(CONCATENATE("http://skinnonews.com",A1123),'기사 리스트'!C:E,3,FALSE))&gt;='7p(1)'!$F$17,"O",""),""),"")</f>
        <v/>
      </c>
      <c r="H1123" t="str">
        <f>IFERROR(IF(VLOOKUP(CONCATENATE("http://skinnonews.com"&amp;A1123),'기사 리스트'!C:D,2,FALSE)="yes","yes",""),"")</f>
        <v/>
      </c>
      <c r="I1123" t="str">
        <f>IFERROR(IF(G1123="O",B1123/(EOMONTH('7p(1)'!$F$17,0)-(VLOOKUP(CONCATENATE("http://skinnonews.com",A1123),'기사 리스트'!C:E,3,FALSE))+1),""),"")</f>
        <v/>
      </c>
      <c r="J1123" t="str">
        <f>IFERROR(IF(G1123="O",E1123/(EOMONTH('7p(1)'!$F$17,0)-(VLOOKUP(CONCATENATE("http://skinnonews.com",A1123),'기사 리스트'!C:E,3,FALSE))+1),""),"")</f>
        <v/>
      </c>
      <c r="K1123" t="str">
        <f t="shared" si="53"/>
        <v/>
      </c>
      <c r="L1123" t="str">
        <f t="shared" si="54"/>
        <v/>
      </c>
      <c r="N1123" s="83">
        <f>IFERROR(VLOOKUP("http://skinnonews.com"&amp;A1123,'기사 리스트'!C:E,3,FALSE),"")</f>
        <v>44624</v>
      </c>
      <c r="S1123" t="str">
        <f>IFERROR(IF(G1123="O",(INDEX('기사 리스트'!B:B,MATCH("http://skinnonews.com"&amp;A1123,'기사 리스트'!C:C,0))),""),"")</f>
        <v/>
      </c>
    </row>
    <row r="1124" spans="1:19">
      <c r="A1124" s="18" t="s">
        <v>2102</v>
      </c>
      <c r="B1124" s="18">
        <v>1</v>
      </c>
      <c r="C1124" s="18">
        <v>1</v>
      </c>
      <c r="D1124" s="28">
        <v>0</v>
      </c>
      <c r="E1124" s="18">
        <v>1</v>
      </c>
      <c r="F1124" t="str">
        <f t="shared" si="52"/>
        <v/>
      </c>
      <c r="G1124" t="str">
        <f>IF(F1124="기사임",IFERROR(IF((VLOOKUP(CONCATENATE("http://skinnonews.com",A1124),'기사 리스트'!C:E,3,FALSE))&gt;='7p(1)'!$F$17,"O",""),""),"")</f>
        <v/>
      </c>
      <c r="H1124" t="str">
        <f>IFERROR(IF(VLOOKUP(CONCATENATE("http://skinnonews.com"&amp;A1124),'기사 리스트'!C:D,2,FALSE)="yes","yes",""),"")</f>
        <v/>
      </c>
      <c r="I1124" t="str">
        <f>IFERROR(IF(G1124="O",B1124/(EOMONTH('7p(1)'!$F$17,0)-(VLOOKUP(CONCATENATE("http://skinnonews.com",A1124),'기사 리스트'!C:E,3,FALSE))+1),""),"")</f>
        <v/>
      </c>
      <c r="J1124" t="str">
        <f>IFERROR(IF(G1124="O",E1124/(EOMONTH('7p(1)'!$F$17,0)-(VLOOKUP(CONCATENATE("http://skinnonews.com",A1124),'기사 리스트'!C:E,3,FALSE))+1),""),"")</f>
        <v/>
      </c>
      <c r="K1124" t="str">
        <f t="shared" si="53"/>
        <v/>
      </c>
      <c r="L1124" t="str">
        <f t="shared" si="54"/>
        <v/>
      </c>
      <c r="N1124" s="83" t="str">
        <f>IFERROR(VLOOKUP("http://skinnonews.com"&amp;A1124,'기사 리스트'!C:E,3,FALSE),"")</f>
        <v/>
      </c>
      <c r="S1124" t="str">
        <f>IFERROR(IF(G1124="O",(INDEX('기사 리스트'!B:B,MATCH("http://skinnonews.com"&amp;A1124,'기사 리스트'!C:C,0))),""),"")</f>
        <v/>
      </c>
    </row>
    <row r="1125" spans="1:19">
      <c r="A1125" s="18" t="s">
        <v>1518</v>
      </c>
      <c r="B1125" s="18">
        <v>1</v>
      </c>
      <c r="C1125" s="18">
        <v>1</v>
      </c>
      <c r="D1125" s="28">
        <v>159</v>
      </c>
      <c r="E1125" s="18">
        <v>0</v>
      </c>
      <c r="F1125" t="str">
        <f t="shared" si="52"/>
        <v>기사임</v>
      </c>
      <c r="G1125" t="str">
        <f>IF(F1125="기사임",IFERROR(IF((VLOOKUP(CONCATENATE("http://skinnonews.com",A1125),'기사 리스트'!C:E,3,FALSE))&gt;='7p(1)'!$F$17,"O",""),""),"")</f>
        <v/>
      </c>
      <c r="H1125" t="str">
        <f>IFERROR(IF(VLOOKUP(CONCATENATE("http://skinnonews.com"&amp;A1125),'기사 리스트'!C:D,2,FALSE)="yes","yes",""),"")</f>
        <v/>
      </c>
      <c r="I1125" t="str">
        <f>IFERROR(IF(G1125="O",B1125/(EOMONTH('7p(1)'!$F$17,0)-(VLOOKUP(CONCATENATE("http://skinnonews.com",A1125),'기사 리스트'!C:E,3,FALSE))+1),""),"")</f>
        <v/>
      </c>
      <c r="J1125" t="str">
        <f>IFERROR(IF(G1125="O",E1125/(EOMONTH('7p(1)'!$F$17,0)-(VLOOKUP(CONCATENATE("http://skinnonews.com",A1125),'기사 리스트'!C:E,3,FALSE))+1),""),"")</f>
        <v/>
      </c>
      <c r="K1125" t="str">
        <f t="shared" si="53"/>
        <v/>
      </c>
      <c r="L1125" t="str">
        <f t="shared" si="54"/>
        <v/>
      </c>
      <c r="N1125" s="83" t="str">
        <f>IFERROR(VLOOKUP("http://skinnonews.com"&amp;A1125,'기사 리스트'!C:E,3,FALSE),"")</f>
        <v/>
      </c>
      <c r="S1125" t="str">
        <f>IFERROR(IF(G1125="O",(INDEX('기사 리스트'!B:B,MATCH("http://skinnonews.com"&amp;A1125,'기사 리스트'!C:C,0))),""),"")</f>
        <v/>
      </c>
    </row>
    <row r="1126" spans="1:19">
      <c r="A1126" s="18" t="s">
        <v>2103</v>
      </c>
      <c r="B1126" s="18">
        <v>1</v>
      </c>
      <c r="C1126" s="18">
        <v>1</v>
      </c>
      <c r="D1126" s="28">
        <v>0</v>
      </c>
      <c r="E1126" s="18">
        <v>0</v>
      </c>
      <c r="F1126" t="str">
        <f t="shared" si="52"/>
        <v>기사임</v>
      </c>
      <c r="G1126" t="str">
        <f>IF(F1126="기사임",IFERROR(IF((VLOOKUP(CONCATENATE("http://skinnonews.com",A1126),'기사 리스트'!C:E,3,FALSE))&gt;='7p(1)'!$F$17,"O",""),""),"")</f>
        <v/>
      </c>
      <c r="H1126" t="str">
        <f>IFERROR(IF(VLOOKUP(CONCATENATE("http://skinnonews.com"&amp;A1126),'기사 리스트'!C:D,2,FALSE)="yes","yes",""),"")</f>
        <v/>
      </c>
      <c r="I1126" t="str">
        <f>IFERROR(IF(G1126="O",B1126/(EOMONTH('7p(1)'!$F$17,0)-(VLOOKUP(CONCATENATE("http://skinnonews.com",A1126),'기사 리스트'!C:E,3,FALSE))+1),""),"")</f>
        <v/>
      </c>
      <c r="J1126" t="str">
        <f>IFERROR(IF(G1126="O",E1126/(EOMONTH('7p(1)'!$F$17,0)-(VLOOKUP(CONCATENATE("http://skinnonews.com",A1126),'기사 리스트'!C:E,3,FALSE))+1),""),"")</f>
        <v/>
      </c>
      <c r="K1126" t="str">
        <f t="shared" si="53"/>
        <v/>
      </c>
      <c r="L1126" t="str">
        <f t="shared" si="54"/>
        <v/>
      </c>
      <c r="N1126" s="83" t="str">
        <f>IFERROR(VLOOKUP("http://skinnonews.com"&amp;A1126,'기사 리스트'!C:E,3,FALSE),"")</f>
        <v/>
      </c>
      <c r="S1126" t="str">
        <f>IFERROR(IF(G1126="O",(INDEX('기사 리스트'!B:B,MATCH("http://skinnonews.com"&amp;A1126,'기사 리스트'!C:C,0))),""),"")</f>
        <v/>
      </c>
    </row>
    <row r="1127" spans="1:19">
      <c r="A1127" s="18" t="s">
        <v>2104</v>
      </c>
      <c r="B1127" s="18">
        <v>1</v>
      </c>
      <c r="C1127" s="18">
        <v>1</v>
      </c>
      <c r="D1127" s="28">
        <v>39</v>
      </c>
      <c r="E1127" s="18">
        <v>0</v>
      </c>
      <c r="F1127" t="str">
        <f t="shared" si="52"/>
        <v>기사임</v>
      </c>
      <c r="G1127" t="str">
        <f>IF(F1127="기사임",IFERROR(IF((VLOOKUP(CONCATENATE("http://skinnonews.com",A1127),'기사 리스트'!C:E,3,FALSE))&gt;='7p(1)'!$F$17,"O",""),""),"")</f>
        <v/>
      </c>
      <c r="H1127" t="str">
        <f>IFERROR(IF(VLOOKUP(CONCATENATE("http://skinnonews.com"&amp;A1127),'기사 리스트'!C:D,2,FALSE)="yes","yes",""),"")</f>
        <v/>
      </c>
      <c r="I1127" t="str">
        <f>IFERROR(IF(G1127="O",B1127/(EOMONTH('7p(1)'!$F$17,0)-(VLOOKUP(CONCATENATE("http://skinnonews.com",A1127),'기사 리스트'!C:E,3,FALSE))+1),""),"")</f>
        <v/>
      </c>
      <c r="J1127" t="str">
        <f>IFERROR(IF(G1127="O",E1127/(EOMONTH('7p(1)'!$F$17,0)-(VLOOKUP(CONCATENATE("http://skinnonews.com",A1127),'기사 리스트'!C:E,3,FALSE))+1),""),"")</f>
        <v/>
      </c>
      <c r="K1127" t="str">
        <f t="shared" si="53"/>
        <v/>
      </c>
      <c r="L1127" t="str">
        <f t="shared" si="54"/>
        <v/>
      </c>
      <c r="N1127" s="83" t="str">
        <f>IFERROR(VLOOKUP("http://skinnonews.com"&amp;A1127,'기사 리스트'!C:E,3,FALSE),"")</f>
        <v/>
      </c>
      <c r="S1127" t="str">
        <f>IFERROR(IF(G1127="O",(INDEX('기사 리스트'!B:B,MATCH("http://skinnonews.com"&amp;A1127,'기사 리스트'!C:C,0))),""),"")</f>
        <v/>
      </c>
    </row>
    <row r="1128" spans="1:19">
      <c r="A1128" s="18" t="s">
        <v>2105</v>
      </c>
      <c r="B1128" s="18">
        <v>1</v>
      </c>
      <c r="C1128" s="18">
        <v>1</v>
      </c>
      <c r="D1128" s="28">
        <v>0</v>
      </c>
      <c r="E1128" s="18">
        <v>1</v>
      </c>
      <c r="F1128" t="str">
        <f t="shared" si="52"/>
        <v>기사임</v>
      </c>
      <c r="G1128" t="str">
        <f>IF(F1128="기사임",IFERROR(IF((VLOOKUP(CONCATENATE("http://skinnonews.com",A1128),'기사 리스트'!C:E,3,FALSE))&gt;='7p(1)'!$F$17,"O",""),""),"")</f>
        <v/>
      </c>
      <c r="H1128" t="str">
        <f>IFERROR(IF(VLOOKUP(CONCATENATE("http://skinnonews.com"&amp;A1128),'기사 리스트'!C:D,2,FALSE)="yes","yes",""),"")</f>
        <v/>
      </c>
      <c r="I1128" t="str">
        <f>IFERROR(IF(G1128="O",B1128/(EOMONTH('7p(1)'!$F$17,0)-(VLOOKUP(CONCATENATE("http://skinnonews.com",A1128),'기사 리스트'!C:E,3,FALSE))+1),""),"")</f>
        <v/>
      </c>
      <c r="J1128" t="str">
        <f>IFERROR(IF(G1128="O",E1128/(EOMONTH('7p(1)'!$F$17,0)-(VLOOKUP(CONCATENATE("http://skinnonews.com",A1128),'기사 리스트'!C:E,3,FALSE))+1),""),"")</f>
        <v/>
      </c>
      <c r="K1128" t="str">
        <f t="shared" si="53"/>
        <v/>
      </c>
      <c r="L1128" t="str">
        <f t="shared" si="54"/>
        <v/>
      </c>
      <c r="N1128" s="83" t="str">
        <f>IFERROR(VLOOKUP("http://skinnonews.com"&amp;A1128,'기사 리스트'!C:E,3,FALSE),"")</f>
        <v/>
      </c>
      <c r="S1128" t="str">
        <f>IFERROR(IF(G1128="O",(INDEX('기사 리스트'!B:B,MATCH("http://skinnonews.com"&amp;A1128,'기사 리스트'!C:C,0))),""),"")</f>
        <v/>
      </c>
    </row>
    <row r="1129" spans="1:19">
      <c r="A1129" s="18" t="s">
        <v>2106</v>
      </c>
      <c r="B1129" s="18">
        <v>1</v>
      </c>
      <c r="C1129" s="18">
        <v>1</v>
      </c>
      <c r="D1129" s="28">
        <v>143</v>
      </c>
      <c r="E1129" s="18">
        <v>1</v>
      </c>
      <c r="F1129" t="str">
        <f t="shared" si="52"/>
        <v/>
      </c>
      <c r="G1129" t="str">
        <f>IF(F1129="기사임",IFERROR(IF((VLOOKUP(CONCATENATE("http://skinnonews.com",A1129),'기사 리스트'!C:E,3,FALSE))&gt;='7p(1)'!$F$17,"O",""),""),"")</f>
        <v/>
      </c>
      <c r="H1129" t="str">
        <f>IFERROR(IF(VLOOKUP(CONCATENATE("http://skinnonews.com"&amp;A1129),'기사 리스트'!C:D,2,FALSE)="yes","yes",""),"")</f>
        <v/>
      </c>
      <c r="I1129" t="str">
        <f>IFERROR(IF(G1129="O",B1129/(EOMONTH('7p(1)'!$F$17,0)-(VLOOKUP(CONCATENATE("http://skinnonews.com",A1129),'기사 리스트'!C:E,3,FALSE))+1),""),"")</f>
        <v/>
      </c>
      <c r="J1129" t="str">
        <f>IFERROR(IF(G1129="O",E1129/(EOMONTH('7p(1)'!$F$17,0)-(VLOOKUP(CONCATENATE("http://skinnonews.com",A1129),'기사 리스트'!C:E,3,FALSE))+1),""),"")</f>
        <v/>
      </c>
      <c r="K1129" t="str">
        <f t="shared" si="53"/>
        <v/>
      </c>
      <c r="L1129" t="str">
        <f t="shared" si="54"/>
        <v/>
      </c>
      <c r="N1129" s="83" t="str">
        <f>IFERROR(VLOOKUP("http://skinnonews.com"&amp;A1129,'기사 리스트'!C:E,3,FALSE),"")</f>
        <v/>
      </c>
      <c r="S1129" t="str">
        <f>IFERROR(IF(G1129="O",(INDEX('기사 리스트'!B:B,MATCH("http://skinnonews.com"&amp;A1129,'기사 리스트'!C:C,0))),""),"")</f>
        <v/>
      </c>
    </row>
    <row r="1130" spans="1:19">
      <c r="A1130" s="18" t="s">
        <v>2107</v>
      </c>
      <c r="B1130" s="18">
        <v>1</v>
      </c>
      <c r="C1130" s="18">
        <v>1</v>
      </c>
      <c r="D1130" s="28">
        <v>23</v>
      </c>
      <c r="E1130" s="18">
        <v>1</v>
      </c>
      <c r="F1130" t="str">
        <f t="shared" si="52"/>
        <v/>
      </c>
      <c r="G1130" t="str">
        <f>IF(F1130="기사임",IFERROR(IF((VLOOKUP(CONCATENATE("http://skinnonews.com",A1130),'기사 리스트'!C:E,3,FALSE))&gt;='7p(1)'!$F$17,"O",""),""),"")</f>
        <v/>
      </c>
      <c r="H1130" t="str">
        <f>IFERROR(IF(VLOOKUP(CONCATENATE("http://skinnonews.com"&amp;A1130),'기사 리스트'!C:D,2,FALSE)="yes","yes",""),"")</f>
        <v/>
      </c>
      <c r="I1130" t="str">
        <f>IFERROR(IF(G1130="O",B1130/(EOMONTH('7p(1)'!$F$17,0)-(VLOOKUP(CONCATENATE("http://skinnonews.com",A1130),'기사 리스트'!C:E,3,FALSE))+1),""),"")</f>
        <v/>
      </c>
      <c r="J1130" t="str">
        <f>IFERROR(IF(G1130="O",E1130/(EOMONTH('7p(1)'!$F$17,0)-(VLOOKUP(CONCATENATE("http://skinnonews.com",A1130),'기사 리스트'!C:E,3,FALSE))+1),""),"")</f>
        <v/>
      </c>
      <c r="K1130" t="str">
        <f t="shared" si="53"/>
        <v/>
      </c>
      <c r="L1130" t="str">
        <f t="shared" si="54"/>
        <v/>
      </c>
      <c r="N1130" s="83" t="str">
        <f>IFERROR(VLOOKUP("http://skinnonews.com"&amp;A1130,'기사 리스트'!C:E,3,FALSE),"")</f>
        <v/>
      </c>
      <c r="S1130" t="str">
        <f>IFERROR(IF(G1130="O",(INDEX('기사 리스트'!B:B,MATCH("http://skinnonews.com"&amp;A1130,'기사 리스트'!C:C,0))),""),"")</f>
        <v/>
      </c>
    </row>
    <row r="1131" spans="1:19">
      <c r="A1131" s="18" t="s">
        <v>2108</v>
      </c>
      <c r="B1131" s="18">
        <v>1</v>
      </c>
      <c r="C1131" s="18">
        <v>1</v>
      </c>
      <c r="D1131" s="28">
        <v>388</v>
      </c>
      <c r="E1131" s="18">
        <v>0</v>
      </c>
      <c r="F1131" t="str">
        <f t="shared" si="52"/>
        <v/>
      </c>
      <c r="G1131" t="str">
        <f>IF(F1131="기사임",IFERROR(IF((VLOOKUP(CONCATENATE("http://skinnonews.com",A1131),'기사 리스트'!C:E,3,FALSE))&gt;='7p(1)'!$F$17,"O",""),""),"")</f>
        <v/>
      </c>
      <c r="H1131" t="str">
        <f>IFERROR(IF(VLOOKUP(CONCATENATE("http://skinnonews.com"&amp;A1131),'기사 리스트'!C:D,2,FALSE)="yes","yes",""),"")</f>
        <v/>
      </c>
      <c r="I1131" t="str">
        <f>IFERROR(IF(G1131="O",B1131/(EOMONTH('7p(1)'!$F$17,0)-(VLOOKUP(CONCATENATE("http://skinnonews.com",A1131),'기사 리스트'!C:E,3,FALSE))+1),""),"")</f>
        <v/>
      </c>
      <c r="J1131" t="str">
        <f>IFERROR(IF(G1131="O",E1131/(EOMONTH('7p(1)'!$F$17,0)-(VLOOKUP(CONCATENATE("http://skinnonews.com",A1131),'기사 리스트'!C:E,3,FALSE))+1),""),"")</f>
        <v/>
      </c>
      <c r="K1131" t="str">
        <f t="shared" si="53"/>
        <v/>
      </c>
      <c r="L1131" t="str">
        <f t="shared" si="54"/>
        <v/>
      </c>
      <c r="N1131" s="83" t="str">
        <f>IFERROR(VLOOKUP("http://skinnonews.com"&amp;A1131,'기사 리스트'!C:E,3,FALSE),"")</f>
        <v/>
      </c>
      <c r="S1131" t="str">
        <f>IFERROR(IF(G1131="O",(INDEX('기사 리스트'!B:B,MATCH("http://skinnonews.com"&amp;A1131,'기사 리스트'!C:C,0))),""),"")</f>
        <v/>
      </c>
    </row>
    <row r="1132" spans="1:19">
      <c r="A1132" s="18" t="s">
        <v>1488</v>
      </c>
      <c r="B1132" s="18">
        <v>1</v>
      </c>
      <c r="C1132" s="18">
        <v>1</v>
      </c>
      <c r="D1132" s="28">
        <v>2</v>
      </c>
      <c r="E1132" s="18">
        <v>1</v>
      </c>
      <c r="F1132" t="str">
        <f t="shared" si="52"/>
        <v/>
      </c>
      <c r="G1132" t="str">
        <f>IF(F1132="기사임",IFERROR(IF((VLOOKUP(CONCATENATE("http://skinnonews.com",A1132),'기사 리스트'!C:E,3,FALSE))&gt;='7p(1)'!$F$17,"O",""),""),"")</f>
        <v/>
      </c>
      <c r="H1132" t="str">
        <f>IFERROR(IF(VLOOKUP(CONCATENATE("http://skinnonews.com"&amp;A1132),'기사 리스트'!C:D,2,FALSE)="yes","yes",""),"")</f>
        <v/>
      </c>
      <c r="I1132" t="str">
        <f>IFERROR(IF(G1132="O",B1132/(EOMONTH('7p(1)'!$F$17,0)-(VLOOKUP(CONCATENATE("http://skinnonews.com",A1132),'기사 리스트'!C:E,3,FALSE))+1),""),"")</f>
        <v/>
      </c>
      <c r="J1132" t="str">
        <f>IFERROR(IF(G1132="O",E1132/(EOMONTH('7p(1)'!$F$17,0)-(VLOOKUP(CONCATENATE("http://skinnonews.com",A1132),'기사 리스트'!C:E,3,FALSE))+1),""),"")</f>
        <v/>
      </c>
      <c r="K1132" t="str">
        <f t="shared" si="53"/>
        <v/>
      </c>
      <c r="L1132" t="str">
        <f t="shared" si="54"/>
        <v/>
      </c>
      <c r="N1132" s="83" t="str">
        <f>IFERROR(VLOOKUP("http://skinnonews.com"&amp;A1132,'기사 리스트'!C:E,3,FALSE),"")</f>
        <v/>
      </c>
      <c r="S1132" t="str">
        <f>IFERROR(IF(G1132="O",(INDEX('기사 리스트'!B:B,MATCH("http://skinnonews.com"&amp;A1132,'기사 리스트'!C:C,0))),""),"")</f>
        <v/>
      </c>
    </row>
    <row r="1133" spans="1:19">
      <c r="A1133" s="18" t="s">
        <v>2109</v>
      </c>
      <c r="B1133" s="18">
        <v>1</v>
      </c>
      <c r="C1133" s="18">
        <v>1</v>
      </c>
      <c r="D1133" s="28">
        <v>55</v>
      </c>
      <c r="E1133" s="18">
        <v>1</v>
      </c>
      <c r="F1133" t="str">
        <f t="shared" si="52"/>
        <v/>
      </c>
      <c r="G1133" t="str">
        <f>IF(F1133="기사임",IFERROR(IF((VLOOKUP(CONCATENATE("http://skinnonews.com",A1133),'기사 리스트'!C:E,3,FALSE))&gt;='7p(1)'!$F$17,"O",""),""),"")</f>
        <v/>
      </c>
      <c r="H1133" t="str">
        <f>IFERROR(IF(VLOOKUP(CONCATENATE("http://skinnonews.com"&amp;A1133),'기사 리스트'!C:D,2,FALSE)="yes","yes",""),"")</f>
        <v/>
      </c>
      <c r="I1133" t="str">
        <f>IFERROR(IF(G1133="O",B1133/(EOMONTH('7p(1)'!$F$17,0)-(VLOOKUP(CONCATENATE("http://skinnonews.com",A1133),'기사 리스트'!C:E,3,FALSE))+1),""),"")</f>
        <v/>
      </c>
      <c r="J1133" t="str">
        <f>IFERROR(IF(G1133="O",E1133/(EOMONTH('7p(1)'!$F$17,0)-(VLOOKUP(CONCATENATE("http://skinnonews.com",A1133),'기사 리스트'!C:E,3,FALSE))+1),""),"")</f>
        <v/>
      </c>
      <c r="K1133" t="str">
        <f t="shared" si="53"/>
        <v/>
      </c>
      <c r="L1133" t="str">
        <f t="shared" si="54"/>
        <v/>
      </c>
      <c r="N1133" s="83" t="str">
        <f>IFERROR(VLOOKUP("http://skinnonews.com"&amp;A1133,'기사 리스트'!C:E,3,FALSE),"")</f>
        <v/>
      </c>
      <c r="S1133" t="str">
        <f>IFERROR(IF(G1133="O",(INDEX('기사 리스트'!B:B,MATCH("http://skinnonews.com"&amp;A1133,'기사 리스트'!C:C,0))),""),"")</f>
        <v/>
      </c>
    </row>
    <row r="1134" spans="1:19">
      <c r="A1134" s="18" t="s">
        <v>2110</v>
      </c>
      <c r="B1134" s="18">
        <v>1</v>
      </c>
      <c r="C1134" s="18">
        <v>1</v>
      </c>
      <c r="D1134" s="28">
        <v>0</v>
      </c>
      <c r="E1134" s="18">
        <v>0</v>
      </c>
      <c r="F1134" t="str">
        <f t="shared" si="52"/>
        <v/>
      </c>
      <c r="G1134" t="str">
        <f>IF(F1134="기사임",IFERROR(IF((VLOOKUP(CONCATENATE("http://skinnonews.com",A1134),'기사 리스트'!C:E,3,FALSE))&gt;='7p(1)'!$F$17,"O",""),""),"")</f>
        <v/>
      </c>
      <c r="H1134" t="str">
        <f>IFERROR(IF(VLOOKUP(CONCATENATE("http://skinnonews.com"&amp;A1134),'기사 리스트'!C:D,2,FALSE)="yes","yes",""),"")</f>
        <v/>
      </c>
      <c r="I1134" t="str">
        <f>IFERROR(IF(G1134="O",B1134/(EOMONTH('7p(1)'!$F$17,0)-(VLOOKUP(CONCATENATE("http://skinnonews.com",A1134),'기사 리스트'!C:E,3,FALSE))+1),""),"")</f>
        <v/>
      </c>
      <c r="J1134" t="str">
        <f>IFERROR(IF(G1134="O",E1134/(EOMONTH('7p(1)'!$F$17,0)-(VLOOKUP(CONCATENATE("http://skinnonews.com",A1134),'기사 리스트'!C:E,3,FALSE))+1),""),"")</f>
        <v/>
      </c>
      <c r="K1134" t="str">
        <f t="shared" si="53"/>
        <v/>
      </c>
      <c r="L1134" t="str">
        <f t="shared" si="54"/>
        <v/>
      </c>
      <c r="N1134" s="83" t="str">
        <f>IFERROR(VLOOKUP("http://skinnonews.com"&amp;A1134,'기사 리스트'!C:E,3,FALSE),"")</f>
        <v/>
      </c>
      <c r="S1134" t="str">
        <f>IFERROR(IF(G1134="O",(INDEX('기사 리스트'!B:B,MATCH("http://skinnonews.com"&amp;A1134,'기사 리스트'!C:C,0))),""),"")</f>
        <v/>
      </c>
    </row>
    <row r="1135" spans="1:19">
      <c r="A1135" s="18" t="s">
        <v>2111</v>
      </c>
      <c r="B1135" s="18">
        <v>1</v>
      </c>
      <c r="C1135" s="18">
        <v>1</v>
      </c>
      <c r="D1135" s="28">
        <v>0</v>
      </c>
      <c r="E1135" s="18">
        <v>1</v>
      </c>
      <c r="F1135" t="str">
        <f t="shared" si="52"/>
        <v/>
      </c>
      <c r="G1135" t="str">
        <f>IF(F1135="기사임",IFERROR(IF((VLOOKUP(CONCATENATE("http://skinnonews.com",A1135),'기사 리스트'!C:E,3,FALSE))&gt;='7p(1)'!$F$17,"O",""),""),"")</f>
        <v/>
      </c>
      <c r="H1135" t="str">
        <f>IFERROR(IF(VLOOKUP(CONCATENATE("http://skinnonews.com"&amp;A1135),'기사 리스트'!C:D,2,FALSE)="yes","yes",""),"")</f>
        <v/>
      </c>
      <c r="I1135" t="str">
        <f>IFERROR(IF(G1135="O",B1135/(EOMONTH('7p(1)'!$F$17,0)-(VLOOKUP(CONCATENATE("http://skinnonews.com",A1135),'기사 리스트'!C:E,3,FALSE))+1),""),"")</f>
        <v/>
      </c>
      <c r="J1135" t="str">
        <f>IFERROR(IF(G1135="O",E1135/(EOMONTH('7p(1)'!$F$17,0)-(VLOOKUP(CONCATENATE("http://skinnonews.com",A1135),'기사 리스트'!C:E,3,FALSE))+1),""),"")</f>
        <v/>
      </c>
      <c r="K1135" t="str">
        <f t="shared" si="53"/>
        <v/>
      </c>
      <c r="L1135" t="str">
        <f t="shared" si="54"/>
        <v/>
      </c>
      <c r="N1135" s="83" t="str">
        <f>IFERROR(VLOOKUP("http://skinnonews.com"&amp;A1135,'기사 리스트'!C:E,3,FALSE),"")</f>
        <v/>
      </c>
      <c r="S1135" t="str">
        <f>IFERROR(IF(G1135="O",(INDEX('기사 리스트'!B:B,MATCH("http://skinnonews.com"&amp;A1135,'기사 리스트'!C:C,0))),""),"")</f>
        <v/>
      </c>
    </row>
    <row r="1136" spans="1:19">
      <c r="A1136" s="18" t="s">
        <v>2112</v>
      </c>
      <c r="B1136" s="18">
        <v>1</v>
      </c>
      <c r="C1136" s="18">
        <v>1</v>
      </c>
      <c r="D1136" s="28">
        <v>10</v>
      </c>
      <c r="E1136" s="18">
        <v>0</v>
      </c>
      <c r="F1136" t="str">
        <f t="shared" si="52"/>
        <v/>
      </c>
      <c r="G1136" t="str">
        <f>IF(F1136="기사임",IFERROR(IF((VLOOKUP(CONCATENATE("http://skinnonews.com",A1136),'기사 리스트'!C:E,3,FALSE))&gt;='7p(1)'!$F$17,"O",""),""),"")</f>
        <v/>
      </c>
      <c r="H1136" t="str">
        <f>IFERROR(IF(VLOOKUP(CONCATENATE("http://skinnonews.com"&amp;A1136),'기사 리스트'!C:D,2,FALSE)="yes","yes",""),"")</f>
        <v/>
      </c>
      <c r="I1136" t="str">
        <f>IFERROR(IF(G1136="O",B1136/(EOMONTH('7p(1)'!$F$17,0)-(VLOOKUP(CONCATENATE("http://skinnonews.com",A1136),'기사 리스트'!C:E,3,FALSE))+1),""),"")</f>
        <v/>
      </c>
      <c r="J1136" t="str">
        <f>IFERROR(IF(G1136="O",E1136/(EOMONTH('7p(1)'!$F$17,0)-(VLOOKUP(CONCATENATE("http://skinnonews.com",A1136),'기사 리스트'!C:E,3,FALSE))+1),""),"")</f>
        <v/>
      </c>
      <c r="K1136" t="str">
        <f t="shared" si="53"/>
        <v/>
      </c>
      <c r="L1136" t="str">
        <f t="shared" si="54"/>
        <v/>
      </c>
      <c r="N1136" s="83" t="str">
        <f>IFERROR(VLOOKUP("http://skinnonews.com"&amp;A1136,'기사 리스트'!C:E,3,FALSE),"")</f>
        <v/>
      </c>
      <c r="S1136" t="str">
        <f>IFERROR(IF(G1136="O",(INDEX('기사 리스트'!B:B,MATCH("http://skinnonews.com"&amp;A1136,'기사 리스트'!C:C,0))),""),"")</f>
        <v/>
      </c>
    </row>
    <row r="1137" spans="1:19">
      <c r="A1137" s="18" t="s">
        <v>1520</v>
      </c>
      <c r="B1137" s="18">
        <v>1</v>
      </c>
      <c r="C1137" s="18">
        <v>1</v>
      </c>
      <c r="D1137" s="28">
        <v>0</v>
      </c>
      <c r="E1137" s="18">
        <v>1</v>
      </c>
      <c r="F1137" t="str">
        <f t="shared" si="52"/>
        <v/>
      </c>
      <c r="G1137" t="str">
        <f>IF(F1137="기사임",IFERROR(IF((VLOOKUP(CONCATENATE("http://skinnonews.com",A1137),'기사 리스트'!C:E,3,FALSE))&gt;='7p(1)'!$F$17,"O",""),""),"")</f>
        <v/>
      </c>
      <c r="H1137" t="str">
        <f>IFERROR(IF(VLOOKUP(CONCATENATE("http://skinnonews.com"&amp;A1137),'기사 리스트'!C:D,2,FALSE)="yes","yes",""),"")</f>
        <v/>
      </c>
      <c r="I1137" t="str">
        <f>IFERROR(IF(G1137="O",B1137/(EOMONTH('7p(1)'!$F$17,0)-(VLOOKUP(CONCATENATE("http://skinnonews.com",A1137),'기사 리스트'!C:E,3,FALSE))+1),""),"")</f>
        <v/>
      </c>
      <c r="J1137" t="str">
        <f>IFERROR(IF(G1137="O",E1137/(EOMONTH('7p(1)'!$F$17,0)-(VLOOKUP(CONCATENATE("http://skinnonews.com",A1137),'기사 리스트'!C:E,3,FALSE))+1),""),"")</f>
        <v/>
      </c>
      <c r="K1137" t="str">
        <f t="shared" si="53"/>
        <v/>
      </c>
      <c r="L1137" t="str">
        <f t="shared" si="54"/>
        <v/>
      </c>
      <c r="N1137" s="83" t="str">
        <f>IFERROR(VLOOKUP("http://skinnonews.com"&amp;A1137,'기사 리스트'!C:E,3,FALSE),"")</f>
        <v/>
      </c>
      <c r="S1137" t="str">
        <f>IFERROR(IF(G1137="O",(INDEX('기사 리스트'!B:B,MATCH("http://skinnonews.com"&amp;A1137,'기사 리스트'!C:C,0))),""),"")</f>
        <v/>
      </c>
    </row>
    <row r="1138" spans="1:19">
      <c r="A1138" s="18" t="s">
        <v>2113</v>
      </c>
      <c r="B1138" s="18">
        <v>1</v>
      </c>
      <c r="C1138" s="18">
        <v>1</v>
      </c>
      <c r="D1138" s="28">
        <v>12</v>
      </c>
      <c r="E1138" s="18">
        <v>0</v>
      </c>
      <c r="F1138" t="str">
        <f t="shared" si="52"/>
        <v/>
      </c>
      <c r="G1138" t="str">
        <f>IF(F1138="기사임",IFERROR(IF((VLOOKUP(CONCATENATE("http://skinnonews.com",A1138),'기사 리스트'!C:E,3,FALSE))&gt;='7p(1)'!$F$17,"O",""),""),"")</f>
        <v/>
      </c>
      <c r="H1138" t="str">
        <f>IFERROR(IF(VLOOKUP(CONCATENATE("http://skinnonews.com"&amp;A1138),'기사 리스트'!C:D,2,FALSE)="yes","yes",""),"")</f>
        <v/>
      </c>
      <c r="I1138" t="str">
        <f>IFERROR(IF(G1138="O",B1138/(EOMONTH('7p(1)'!$F$17,0)-(VLOOKUP(CONCATENATE("http://skinnonews.com",A1138),'기사 리스트'!C:E,3,FALSE))+1),""),"")</f>
        <v/>
      </c>
      <c r="J1138" t="str">
        <f>IFERROR(IF(G1138="O",E1138/(EOMONTH('7p(1)'!$F$17,0)-(VLOOKUP(CONCATENATE("http://skinnonews.com",A1138),'기사 리스트'!C:E,3,FALSE))+1),""),"")</f>
        <v/>
      </c>
      <c r="K1138" t="str">
        <f t="shared" si="53"/>
        <v/>
      </c>
      <c r="L1138" t="str">
        <f t="shared" si="54"/>
        <v/>
      </c>
      <c r="N1138" s="83" t="str">
        <f>IFERROR(VLOOKUP("http://skinnonews.com"&amp;A1138,'기사 리스트'!C:E,3,FALSE),"")</f>
        <v/>
      </c>
      <c r="S1138" t="str">
        <f>IFERROR(IF(G1138="O",(INDEX('기사 리스트'!B:B,MATCH("http://skinnonews.com"&amp;A1138,'기사 리스트'!C:C,0))),""),"")</f>
        <v/>
      </c>
    </row>
    <row r="1139" spans="1:19">
      <c r="A1139" s="18" t="s">
        <v>2114</v>
      </c>
      <c r="B1139" s="18">
        <v>1</v>
      </c>
      <c r="C1139" s="18">
        <v>1</v>
      </c>
      <c r="D1139" s="28">
        <v>0</v>
      </c>
      <c r="E1139" s="18">
        <v>1</v>
      </c>
      <c r="F1139" t="str">
        <f t="shared" si="52"/>
        <v/>
      </c>
      <c r="G1139" t="str">
        <f>IF(F1139="기사임",IFERROR(IF((VLOOKUP(CONCATENATE("http://skinnonews.com",A1139),'기사 리스트'!C:E,3,FALSE))&gt;='7p(1)'!$F$17,"O",""),""),"")</f>
        <v/>
      </c>
      <c r="H1139" t="str">
        <f>IFERROR(IF(VLOOKUP(CONCATENATE("http://skinnonews.com"&amp;A1139),'기사 리스트'!C:D,2,FALSE)="yes","yes",""),"")</f>
        <v/>
      </c>
      <c r="I1139" t="str">
        <f>IFERROR(IF(G1139="O",B1139/(EOMONTH('7p(1)'!$F$17,0)-(VLOOKUP(CONCATENATE("http://skinnonews.com",A1139),'기사 리스트'!C:E,3,FALSE))+1),""),"")</f>
        <v/>
      </c>
      <c r="J1139" t="str">
        <f>IFERROR(IF(G1139="O",E1139/(EOMONTH('7p(1)'!$F$17,0)-(VLOOKUP(CONCATENATE("http://skinnonews.com",A1139),'기사 리스트'!C:E,3,FALSE))+1),""),"")</f>
        <v/>
      </c>
      <c r="K1139" t="str">
        <f t="shared" si="53"/>
        <v/>
      </c>
      <c r="L1139" t="str">
        <f t="shared" si="54"/>
        <v/>
      </c>
      <c r="N1139" s="83" t="str">
        <f>IFERROR(VLOOKUP("http://skinnonews.com"&amp;A1139,'기사 리스트'!C:E,3,FALSE),"")</f>
        <v/>
      </c>
      <c r="S1139" t="str">
        <f>IFERROR(IF(G1139="O",(INDEX('기사 리스트'!B:B,MATCH("http://skinnonews.com"&amp;A1139,'기사 리스트'!C:C,0))),""),"")</f>
        <v/>
      </c>
    </row>
    <row r="1140" spans="1:19">
      <c r="A1140" s="18" t="s">
        <v>2115</v>
      </c>
      <c r="B1140" s="18">
        <v>1</v>
      </c>
      <c r="C1140" s="18">
        <v>1</v>
      </c>
      <c r="D1140" s="28">
        <v>0</v>
      </c>
      <c r="E1140" s="18">
        <v>1</v>
      </c>
      <c r="F1140" t="str">
        <f t="shared" si="52"/>
        <v/>
      </c>
      <c r="G1140" t="str">
        <f>IF(F1140="기사임",IFERROR(IF((VLOOKUP(CONCATENATE("http://skinnonews.com",A1140),'기사 리스트'!C:E,3,FALSE))&gt;='7p(1)'!$F$17,"O",""),""),"")</f>
        <v/>
      </c>
      <c r="H1140" t="str">
        <f>IFERROR(IF(VLOOKUP(CONCATENATE("http://skinnonews.com"&amp;A1140),'기사 리스트'!C:D,2,FALSE)="yes","yes",""),"")</f>
        <v/>
      </c>
      <c r="I1140" t="str">
        <f>IFERROR(IF(G1140="O",B1140/(EOMONTH('7p(1)'!$F$17,0)-(VLOOKUP(CONCATENATE("http://skinnonews.com",A1140),'기사 리스트'!C:E,3,FALSE))+1),""),"")</f>
        <v/>
      </c>
      <c r="J1140" t="str">
        <f>IFERROR(IF(G1140="O",E1140/(EOMONTH('7p(1)'!$F$17,0)-(VLOOKUP(CONCATENATE("http://skinnonews.com",A1140),'기사 리스트'!C:E,3,FALSE))+1),""),"")</f>
        <v/>
      </c>
      <c r="K1140" t="str">
        <f t="shared" si="53"/>
        <v/>
      </c>
      <c r="L1140" t="str">
        <f t="shared" si="54"/>
        <v/>
      </c>
      <c r="N1140" s="83" t="str">
        <f>IFERROR(VLOOKUP("http://skinnonews.com"&amp;A1140,'기사 리스트'!C:E,3,FALSE),"")</f>
        <v/>
      </c>
      <c r="S1140" t="str">
        <f>IFERROR(IF(G1140="O",(INDEX('기사 리스트'!B:B,MATCH("http://skinnonews.com"&amp;A1140,'기사 리스트'!C:C,0))),""),"")</f>
        <v/>
      </c>
    </row>
    <row r="1141" spans="1:19">
      <c r="A1141" s="18" t="s">
        <v>1521</v>
      </c>
      <c r="B1141" s="18">
        <v>1</v>
      </c>
      <c r="C1141" s="18">
        <v>1</v>
      </c>
      <c r="D1141" s="28">
        <v>19</v>
      </c>
      <c r="E1141" s="18">
        <v>1</v>
      </c>
      <c r="F1141" t="str">
        <f t="shared" si="52"/>
        <v/>
      </c>
      <c r="G1141" t="str">
        <f>IF(F1141="기사임",IFERROR(IF((VLOOKUP(CONCATENATE("http://skinnonews.com",A1141),'기사 리스트'!C:E,3,FALSE))&gt;='7p(1)'!$F$17,"O",""),""),"")</f>
        <v/>
      </c>
      <c r="H1141" t="str">
        <f>IFERROR(IF(VLOOKUP(CONCATENATE("http://skinnonews.com"&amp;A1141),'기사 리스트'!C:D,2,FALSE)="yes","yes",""),"")</f>
        <v/>
      </c>
      <c r="I1141" t="str">
        <f>IFERROR(IF(G1141="O",B1141/(EOMONTH('7p(1)'!$F$17,0)-(VLOOKUP(CONCATENATE("http://skinnonews.com",A1141),'기사 리스트'!C:E,3,FALSE))+1),""),"")</f>
        <v/>
      </c>
      <c r="J1141" t="str">
        <f>IFERROR(IF(G1141="O",E1141/(EOMONTH('7p(1)'!$F$17,0)-(VLOOKUP(CONCATENATE("http://skinnonews.com",A1141),'기사 리스트'!C:E,3,FALSE))+1),""),"")</f>
        <v/>
      </c>
      <c r="K1141" t="str">
        <f t="shared" si="53"/>
        <v/>
      </c>
      <c r="L1141" t="str">
        <f t="shared" si="54"/>
        <v/>
      </c>
      <c r="N1141" s="83" t="str">
        <f>IFERROR(VLOOKUP("http://skinnonews.com"&amp;A1141,'기사 리스트'!C:E,3,FALSE),"")</f>
        <v/>
      </c>
      <c r="S1141" t="str">
        <f>IFERROR(IF(G1141="O",(INDEX('기사 리스트'!B:B,MATCH("http://skinnonews.com"&amp;A1141,'기사 리스트'!C:C,0))),""),"")</f>
        <v/>
      </c>
    </row>
    <row r="1142" spans="1:19">
      <c r="A1142" s="18" t="s">
        <v>986</v>
      </c>
      <c r="B1142" s="18">
        <v>1</v>
      </c>
      <c r="C1142" s="18">
        <v>1</v>
      </c>
      <c r="D1142" s="28">
        <v>0</v>
      </c>
      <c r="E1142" s="18">
        <v>1</v>
      </c>
      <c r="F1142" t="str">
        <f t="shared" si="52"/>
        <v/>
      </c>
      <c r="G1142" t="str">
        <f>IF(F1142="기사임",IFERROR(IF((VLOOKUP(CONCATENATE("http://skinnonews.com",A1142),'기사 리스트'!C:E,3,FALSE))&gt;='7p(1)'!$F$17,"O",""),""),"")</f>
        <v/>
      </c>
      <c r="H1142" t="str">
        <f>IFERROR(IF(VLOOKUP(CONCATENATE("http://skinnonews.com"&amp;A1142),'기사 리스트'!C:D,2,FALSE)="yes","yes",""),"")</f>
        <v/>
      </c>
      <c r="I1142" t="str">
        <f>IFERROR(IF(G1142="O",B1142/(EOMONTH('7p(1)'!$F$17,0)-(VLOOKUP(CONCATENATE("http://skinnonews.com",A1142),'기사 리스트'!C:E,3,FALSE))+1),""),"")</f>
        <v/>
      </c>
      <c r="J1142" t="str">
        <f>IFERROR(IF(G1142="O",E1142/(EOMONTH('7p(1)'!$F$17,0)-(VLOOKUP(CONCATENATE("http://skinnonews.com",A1142),'기사 리스트'!C:E,3,FALSE))+1),""),"")</f>
        <v/>
      </c>
      <c r="K1142" t="str">
        <f t="shared" si="53"/>
        <v/>
      </c>
      <c r="L1142" t="str">
        <f t="shared" si="54"/>
        <v/>
      </c>
      <c r="N1142" s="83" t="str">
        <f>IFERROR(VLOOKUP("http://skinnonews.com"&amp;A1142,'기사 리스트'!C:E,3,FALSE),"")</f>
        <v/>
      </c>
      <c r="S1142" t="str">
        <f>IFERROR(IF(G1142="O",(INDEX('기사 리스트'!B:B,MATCH("http://skinnonews.com"&amp;A1142,'기사 리스트'!C:C,0))),""),"")</f>
        <v/>
      </c>
    </row>
    <row r="1143" spans="1:19">
      <c r="A1143" s="18" t="s">
        <v>1133</v>
      </c>
      <c r="B1143" s="18">
        <v>1</v>
      </c>
      <c r="C1143" s="18">
        <v>1</v>
      </c>
      <c r="D1143" s="28">
        <v>0</v>
      </c>
      <c r="E1143" s="18">
        <v>1</v>
      </c>
      <c r="F1143" t="str">
        <f t="shared" si="52"/>
        <v/>
      </c>
      <c r="G1143" t="str">
        <f>IF(F1143="기사임",IFERROR(IF((VLOOKUP(CONCATENATE("http://skinnonews.com",A1143),'기사 리스트'!C:E,3,FALSE))&gt;='7p(1)'!$F$17,"O",""),""),"")</f>
        <v/>
      </c>
      <c r="H1143" t="str">
        <f>IFERROR(IF(VLOOKUP(CONCATENATE("http://skinnonews.com"&amp;A1143),'기사 리스트'!C:D,2,FALSE)="yes","yes",""),"")</f>
        <v/>
      </c>
      <c r="I1143" t="str">
        <f>IFERROR(IF(G1143="O",B1143/(EOMONTH('7p(1)'!$F$17,0)-(VLOOKUP(CONCATENATE("http://skinnonews.com",A1143),'기사 리스트'!C:E,3,FALSE))+1),""),"")</f>
        <v/>
      </c>
      <c r="J1143" t="str">
        <f>IFERROR(IF(G1143="O",E1143/(EOMONTH('7p(1)'!$F$17,0)-(VLOOKUP(CONCATENATE("http://skinnonews.com",A1143),'기사 리스트'!C:E,3,FALSE))+1),""),"")</f>
        <v/>
      </c>
      <c r="K1143" t="str">
        <f t="shared" si="53"/>
        <v/>
      </c>
      <c r="L1143" t="str">
        <f t="shared" si="54"/>
        <v/>
      </c>
      <c r="N1143" s="83" t="str">
        <f>IFERROR(VLOOKUP("http://skinnonews.com"&amp;A1143,'기사 리스트'!C:E,3,FALSE),"")</f>
        <v/>
      </c>
      <c r="S1143" t="str">
        <f>IFERROR(IF(G1143="O",(INDEX('기사 리스트'!B:B,MATCH("http://skinnonews.com"&amp;A1143,'기사 리스트'!C:C,0))),""),"")</f>
        <v/>
      </c>
    </row>
    <row r="1144" spans="1:19">
      <c r="A1144" s="18" t="s">
        <v>2116</v>
      </c>
      <c r="B1144" s="18">
        <v>1</v>
      </c>
      <c r="C1144" s="18">
        <v>1</v>
      </c>
      <c r="D1144" s="28">
        <v>51</v>
      </c>
      <c r="E1144" s="18">
        <v>1</v>
      </c>
      <c r="F1144" t="str">
        <f t="shared" si="52"/>
        <v/>
      </c>
      <c r="G1144" t="str">
        <f>IF(F1144="기사임",IFERROR(IF((VLOOKUP(CONCATENATE("http://skinnonews.com",A1144),'기사 리스트'!C:E,3,FALSE))&gt;='7p(1)'!$F$17,"O",""),""),"")</f>
        <v/>
      </c>
      <c r="H1144" t="str">
        <f>IFERROR(IF(VLOOKUP(CONCATENATE("http://skinnonews.com"&amp;A1144),'기사 리스트'!C:D,2,FALSE)="yes","yes",""),"")</f>
        <v/>
      </c>
      <c r="I1144" t="str">
        <f>IFERROR(IF(G1144="O",B1144/(EOMONTH('7p(1)'!$F$17,0)-(VLOOKUP(CONCATENATE("http://skinnonews.com",A1144),'기사 리스트'!C:E,3,FALSE))+1),""),"")</f>
        <v/>
      </c>
      <c r="J1144" t="str">
        <f>IFERROR(IF(G1144="O",E1144/(EOMONTH('7p(1)'!$F$17,0)-(VLOOKUP(CONCATENATE("http://skinnonews.com",A1144),'기사 리스트'!C:E,3,FALSE))+1),""),"")</f>
        <v/>
      </c>
      <c r="K1144" t="str">
        <f t="shared" si="53"/>
        <v/>
      </c>
      <c r="L1144" t="str">
        <f t="shared" si="54"/>
        <v/>
      </c>
      <c r="N1144" s="83" t="str">
        <f>IFERROR(VLOOKUP("http://skinnonews.com"&amp;A1144,'기사 리스트'!C:E,3,FALSE),"")</f>
        <v/>
      </c>
      <c r="S1144" t="str">
        <f>IFERROR(IF(G1144="O",(INDEX('기사 리스트'!B:B,MATCH("http://skinnonews.com"&amp;A1144,'기사 리스트'!C:C,0))),""),"")</f>
        <v/>
      </c>
    </row>
    <row r="1145" spans="1:19">
      <c r="A1145" s="18" t="s">
        <v>1522</v>
      </c>
      <c r="B1145" s="18">
        <v>1</v>
      </c>
      <c r="C1145" s="18">
        <v>1</v>
      </c>
      <c r="D1145" s="28">
        <v>14</v>
      </c>
      <c r="E1145" s="18">
        <v>0</v>
      </c>
      <c r="F1145" t="str">
        <f t="shared" si="52"/>
        <v/>
      </c>
      <c r="G1145" t="str">
        <f>IF(F1145="기사임",IFERROR(IF((VLOOKUP(CONCATENATE("http://skinnonews.com",A1145),'기사 리스트'!C:E,3,FALSE))&gt;='7p(1)'!$F$17,"O",""),""),"")</f>
        <v/>
      </c>
      <c r="H1145" t="str">
        <f>IFERROR(IF(VLOOKUP(CONCATENATE("http://skinnonews.com"&amp;A1145),'기사 리스트'!C:D,2,FALSE)="yes","yes",""),"")</f>
        <v/>
      </c>
      <c r="I1145" t="str">
        <f>IFERROR(IF(G1145="O",B1145/(EOMONTH('7p(1)'!$F$17,0)-(VLOOKUP(CONCATENATE("http://skinnonews.com",A1145),'기사 리스트'!C:E,3,FALSE))+1),""),"")</f>
        <v/>
      </c>
      <c r="J1145" t="str">
        <f>IFERROR(IF(G1145="O",E1145/(EOMONTH('7p(1)'!$F$17,0)-(VLOOKUP(CONCATENATE("http://skinnonews.com",A1145),'기사 리스트'!C:E,3,FALSE))+1),""),"")</f>
        <v/>
      </c>
      <c r="K1145" t="str">
        <f t="shared" si="53"/>
        <v/>
      </c>
      <c r="L1145" t="str">
        <f t="shared" si="54"/>
        <v/>
      </c>
      <c r="N1145" s="83" t="str">
        <f>IFERROR(VLOOKUP("http://skinnonews.com"&amp;A1145,'기사 리스트'!C:E,3,FALSE),"")</f>
        <v/>
      </c>
      <c r="S1145" t="str">
        <f>IFERROR(IF(G1145="O",(INDEX('기사 리스트'!B:B,MATCH("http://skinnonews.com"&amp;A1145,'기사 리스트'!C:C,0))),""),"")</f>
        <v/>
      </c>
    </row>
    <row r="1146" spans="1:19">
      <c r="A1146" s="18" t="s">
        <v>1311</v>
      </c>
      <c r="B1146" s="18">
        <v>1</v>
      </c>
      <c r="C1146" s="18">
        <v>1</v>
      </c>
      <c r="D1146" s="18">
        <v>0</v>
      </c>
      <c r="E1146" s="18">
        <v>1</v>
      </c>
      <c r="F1146" t="str">
        <f t="shared" si="52"/>
        <v/>
      </c>
    </row>
    <row r="1147" spans="1:19">
      <c r="A1147" s="18" t="s">
        <v>2117</v>
      </c>
      <c r="B1147" s="18">
        <v>1</v>
      </c>
      <c r="C1147" s="18">
        <v>1</v>
      </c>
      <c r="D1147" s="18">
        <v>0</v>
      </c>
      <c r="E1147" s="18">
        <v>0</v>
      </c>
      <c r="F1147" t="str">
        <f t="shared" si="52"/>
        <v/>
      </c>
    </row>
    <row r="1148" spans="1:19">
      <c r="A1148" s="18" t="s">
        <v>1312</v>
      </c>
      <c r="B1148" s="18">
        <v>1</v>
      </c>
      <c r="C1148" s="18">
        <v>1</v>
      </c>
      <c r="D1148" s="18">
        <v>0</v>
      </c>
      <c r="E1148" s="18">
        <v>1</v>
      </c>
      <c r="F1148" t="str">
        <f t="shared" si="52"/>
        <v/>
      </c>
    </row>
    <row r="1149" spans="1:19">
      <c r="A1149" s="18" t="s">
        <v>2118</v>
      </c>
      <c r="B1149" s="18">
        <v>1</v>
      </c>
      <c r="C1149" s="18">
        <v>1</v>
      </c>
      <c r="D1149" s="18">
        <v>4</v>
      </c>
      <c r="E1149" s="18">
        <v>0</v>
      </c>
      <c r="F1149" t="str">
        <f t="shared" si="52"/>
        <v/>
      </c>
    </row>
    <row r="1150" spans="1:19">
      <c r="A1150" s="18" t="s">
        <v>2119</v>
      </c>
      <c r="B1150" s="18">
        <v>1</v>
      </c>
      <c r="C1150" s="18">
        <v>1</v>
      </c>
      <c r="D1150" s="18">
        <v>0</v>
      </c>
      <c r="E1150" s="18">
        <v>1</v>
      </c>
      <c r="F1150" t="str">
        <f t="shared" si="52"/>
        <v/>
      </c>
    </row>
    <row r="1151" spans="1:19">
      <c r="A1151" s="18" t="s">
        <v>2120</v>
      </c>
      <c r="B1151" s="18">
        <v>1</v>
      </c>
      <c r="C1151" s="18">
        <v>1</v>
      </c>
      <c r="D1151" s="18">
        <v>0</v>
      </c>
      <c r="E1151" s="18">
        <v>1</v>
      </c>
      <c r="F1151" t="str">
        <f t="shared" si="52"/>
        <v/>
      </c>
    </row>
    <row r="1152" spans="1:19">
      <c r="A1152" s="18" t="s">
        <v>1490</v>
      </c>
      <c r="B1152" s="18">
        <v>1</v>
      </c>
      <c r="C1152" s="18">
        <v>1</v>
      </c>
      <c r="D1152" s="18">
        <v>0</v>
      </c>
      <c r="E1152" s="18">
        <v>1</v>
      </c>
      <c r="F1152" t="str">
        <f t="shared" si="52"/>
        <v/>
      </c>
    </row>
    <row r="1153" spans="1:6">
      <c r="A1153" s="18" t="s">
        <v>1284</v>
      </c>
      <c r="B1153" s="18">
        <v>1</v>
      </c>
      <c r="C1153" s="18">
        <v>1</v>
      </c>
      <c r="D1153" s="18">
        <v>0</v>
      </c>
      <c r="E1153" s="18">
        <v>0</v>
      </c>
      <c r="F1153" t="str">
        <f t="shared" si="52"/>
        <v/>
      </c>
    </row>
    <row r="1154" spans="1:6">
      <c r="A1154" s="18" t="s">
        <v>2121</v>
      </c>
      <c r="B1154" s="18">
        <v>1</v>
      </c>
      <c r="C1154" s="18">
        <v>1</v>
      </c>
      <c r="D1154" s="18">
        <v>0</v>
      </c>
      <c r="E1154" s="18">
        <v>1</v>
      </c>
      <c r="F1154" t="str">
        <f t="shared" ref="F1154:F1217" si="55">IF(AND(LEFT(A1154,17)="/global/archives/",ISNUMBER(_xlfn.NUMBERVALUE(MID(A1154,18,1))),ISERROR(FIND("ckattempt",A1154)),ISERROR(FIND("preview",A1154))),"기사임","")</f>
        <v/>
      </c>
    </row>
    <row r="1155" spans="1:6">
      <c r="A1155" s="18" t="s">
        <v>2122</v>
      </c>
      <c r="B1155" s="18">
        <v>1</v>
      </c>
      <c r="C1155" s="18">
        <v>1</v>
      </c>
      <c r="D1155" s="18">
        <v>437</v>
      </c>
      <c r="E1155" s="18">
        <v>1</v>
      </c>
      <c r="F1155" t="str">
        <f t="shared" si="55"/>
        <v/>
      </c>
    </row>
    <row r="1156" spans="1:6">
      <c r="A1156" s="18" t="s">
        <v>1491</v>
      </c>
      <c r="B1156" s="18">
        <v>1</v>
      </c>
      <c r="C1156" s="18">
        <v>1</v>
      </c>
      <c r="D1156" s="18">
        <v>0</v>
      </c>
      <c r="E1156" s="18">
        <v>1</v>
      </c>
      <c r="F1156" t="str">
        <f t="shared" si="55"/>
        <v/>
      </c>
    </row>
    <row r="1157" spans="1:6">
      <c r="A1157" s="18" t="s">
        <v>1523</v>
      </c>
      <c r="B1157" s="18">
        <v>1</v>
      </c>
      <c r="C1157" s="18">
        <v>1</v>
      </c>
      <c r="D1157" s="18">
        <v>0</v>
      </c>
      <c r="E1157" s="18">
        <v>0</v>
      </c>
      <c r="F1157" t="str">
        <f t="shared" si="55"/>
        <v/>
      </c>
    </row>
    <row r="1158" spans="1:6">
      <c r="A1158" s="18" t="s">
        <v>865</v>
      </c>
      <c r="B1158" s="18">
        <v>1</v>
      </c>
      <c r="C1158" s="18">
        <v>1</v>
      </c>
      <c r="D1158" s="18">
        <v>21</v>
      </c>
      <c r="E1158" s="18">
        <v>1</v>
      </c>
      <c r="F1158" t="str">
        <f t="shared" si="55"/>
        <v/>
      </c>
    </row>
    <row r="1159" spans="1:6">
      <c r="A1159" s="18" t="s">
        <v>2123</v>
      </c>
      <c r="B1159" s="18">
        <v>1</v>
      </c>
      <c r="C1159" s="18">
        <v>1</v>
      </c>
      <c r="D1159" s="18">
        <v>0</v>
      </c>
      <c r="E1159" s="18">
        <v>1</v>
      </c>
      <c r="F1159" t="str">
        <f t="shared" si="55"/>
        <v/>
      </c>
    </row>
    <row r="1160" spans="1:6">
      <c r="A1160" s="18" t="s">
        <v>2124</v>
      </c>
      <c r="B1160" s="18">
        <v>1</v>
      </c>
      <c r="C1160" s="18">
        <v>1</v>
      </c>
      <c r="D1160" s="18">
        <v>0</v>
      </c>
      <c r="E1160" s="18">
        <v>1</v>
      </c>
      <c r="F1160" t="str">
        <f t="shared" si="55"/>
        <v/>
      </c>
    </row>
    <row r="1161" spans="1:6">
      <c r="A1161" s="18" t="s">
        <v>1525</v>
      </c>
      <c r="B1161" s="18">
        <v>1</v>
      </c>
      <c r="C1161" s="18">
        <v>1</v>
      </c>
      <c r="D1161" s="18">
        <v>0</v>
      </c>
      <c r="E1161" s="18">
        <v>1</v>
      </c>
      <c r="F1161" t="str">
        <f t="shared" si="55"/>
        <v/>
      </c>
    </row>
    <row r="1162" spans="1:6">
      <c r="A1162" s="18" t="s">
        <v>1299</v>
      </c>
      <c r="B1162" s="18">
        <v>1</v>
      </c>
      <c r="C1162" s="18">
        <v>1</v>
      </c>
      <c r="D1162" s="18">
        <v>14</v>
      </c>
      <c r="E1162" s="18">
        <v>0</v>
      </c>
      <c r="F1162" t="str">
        <f t="shared" si="55"/>
        <v/>
      </c>
    </row>
    <row r="1163" spans="1:6">
      <c r="A1163" s="18" t="s">
        <v>2125</v>
      </c>
      <c r="B1163" s="18">
        <v>1</v>
      </c>
      <c r="C1163" s="18">
        <v>1</v>
      </c>
      <c r="D1163" s="18">
        <v>11</v>
      </c>
      <c r="E1163" s="18">
        <v>0</v>
      </c>
      <c r="F1163" t="str">
        <f t="shared" si="55"/>
        <v/>
      </c>
    </row>
    <row r="1164" spans="1:6">
      <c r="A1164" s="18" t="s">
        <v>1286</v>
      </c>
      <c r="B1164" s="18">
        <v>1</v>
      </c>
      <c r="C1164" s="18">
        <v>1</v>
      </c>
      <c r="D1164" s="18">
        <v>10</v>
      </c>
      <c r="E1164" s="18">
        <v>0</v>
      </c>
      <c r="F1164" t="str">
        <f t="shared" si="55"/>
        <v/>
      </c>
    </row>
    <row r="1165" spans="1:6">
      <c r="A1165" s="18" t="s">
        <v>1493</v>
      </c>
      <c r="B1165" s="18">
        <v>1</v>
      </c>
      <c r="C1165" s="18">
        <v>1</v>
      </c>
      <c r="D1165" s="18">
        <v>6</v>
      </c>
      <c r="E1165" s="18">
        <v>1</v>
      </c>
      <c r="F1165" t="str">
        <f t="shared" si="55"/>
        <v/>
      </c>
    </row>
    <row r="1166" spans="1:6">
      <c r="A1166" s="18" t="s">
        <v>2126</v>
      </c>
      <c r="B1166" s="18">
        <v>1</v>
      </c>
      <c r="C1166" s="18">
        <v>1</v>
      </c>
      <c r="D1166" s="18">
        <v>27</v>
      </c>
      <c r="E1166" s="18">
        <v>1</v>
      </c>
      <c r="F1166" t="str">
        <f t="shared" si="55"/>
        <v/>
      </c>
    </row>
    <row r="1167" spans="1:6">
      <c r="A1167" s="18" t="s">
        <v>2127</v>
      </c>
      <c r="B1167" s="18">
        <v>1</v>
      </c>
      <c r="C1167" s="18">
        <v>1</v>
      </c>
      <c r="D1167" s="18">
        <v>0</v>
      </c>
      <c r="E1167" s="18">
        <v>1</v>
      </c>
      <c r="F1167" t="str">
        <f t="shared" si="55"/>
        <v/>
      </c>
    </row>
    <row r="1168" spans="1:6">
      <c r="A1168" s="18" t="s">
        <v>2128</v>
      </c>
      <c r="B1168" s="18">
        <v>1</v>
      </c>
      <c r="C1168" s="18">
        <v>1</v>
      </c>
      <c r="D1168" s="18">
        <v>39</v>
      </c>
      <c r="E1168" s="18">
        <v>0</v>
      </c>
      <c r="F1168" t="str">
        <f t="shared" si="55"/>
        <v/>
      </c>
    </row>
    <row r="1169" spans="1:6">
      <c r="A1169" s="18" t="s">
        <v>2129</v>
      </c>
      <c r="B1169" s="18">
        <v>1</v>
      </c>
      <c r="C1169" s="18">
        <v>1</v>
      </c>
      <c r="D1169" s="18">
        <v>13</v>
      </c>
      <c r="E1169" s="18">
        <v>1</v>
      </c>
      <c r="F1169" t="str">
        <f t="shared" si="55"/>
        <v/>
      </c>
    </row>
    <row r="1170" spans="1:6">
      <c r="A1170" s="18" t="s">
        <v>2130</v>
      </c>
      <c r="B1170" s="18">
        <v>1</v>
      </c>
      <c r="C1170" s="18">
        <v>1</v>
      </c>
      <c r="D1170" s="18">
        <v>0</v>
      </c>
      <c r="E1170" s="18">
        <v>1</v>
      </c>
      <c r="F1170" t="str">
        <f t="shared" si="55"/>
        <v/>
      </c>
    </row>
    <row r="1171" spans="1:6">
      <c r="A1171" s="18" t="s">
        <v>1313</v>
      </c>
      <c r="B1171" s="18">
        <v>1</v>
      </c>
      <c r="C1171" s="18">
        <v>1</v>
      </c>
      <c r="D1171" s="18">
        <v>0</v>
      </c>
      <c r="E1171" s="18">
        <v>1</v>
      </c>
      <c r="F1171" t="str">
        <f t="shared" si="55"/>
        <v/>
      </c>
    </row>
    <row r="1172" spans="1:6">
      <c r="A1172" s="18" t="s">
        <v>2131</v>
      </c>
      <c r="B1172" s="18">
        <v>1</v>
      </c>
      <c r="C1172" s="18">
        <v>1</v>
      </c>
      <c r="D1172" s="18">
        <v>0</v>
      </c>
      <c r="E1172" s="18">
        <v>1</v>
      </c>
      <c r="F1172" t="str">
        <f t="shared" si="55"/>
        <v/>
      </c>
    </row>
    <row r="1173" spans="1:6">
      <c r="A1173" s="18" t="s">
        <v>1494</v>
      </c>
      <c r="B1173" s="18">
        <v>1</v>
      </c>
      <c r="C1173" s="18">
        <v>1</v>
      </c>
      <c r="D1173" s="18">
        <v>5</v>
      </c>
      <c r="E1173" s="18">
        <v>0</v>
      </c>
      <c r="F1173" t="str">
        <f t="shared" si="55"/>
        <v/>
      </c>
    </row>
    <row r="1174" spans="1:6">
      <c r="A1174" s="18" t="s">
        <v>2132</v>
      </c>
      <c r="B1174" s="18">
        <v>1</v>
      </c>
      <c r="C1174" s="18">
        <v>1</v>
      </c>
      <c r="D1174" s="18">
        <v>5</v>
      </c>
      <c r="E1174" s="18">
        <v>0</v>
      </c>
      <c r="F1174" t="str">
        <f t="shared" si="55"/>
        <v/>
      </c>
    </row>
    <row r="1175" spans="1:6">
      <c r="A1175" s="18" t="s">
        <v>2133</v>
      </c>
      <c r="B1175" s="18">
        <v>1</v>
      </c>
      <c r="C1175" s="18">
        <v>1</v>
      </c>
      <c r="D1175" s="18">
        <v>0</v>
      </c>
      <c r="E1175" s="18">
        <v>1</v>
      </c>
      <c r="F1175" t="str">
        <f t="shared" si="55"/>
        <v/>
      </c>
    </row>
    <row r="1176" spans="1:6">
      <c r="A1176" s="18" t="s">
        <v>1495</v>
      </c>
      <c r="B1176" s="18">
        <v>1</v>
      </c>
      <c r="C1176" s="18">
        <v>1</v>
      </c>
      <c r="D1176" s="18">
        <v>8</v>
      </c>
      <c r="E1176" s="18">
        <v>1</v>
      </c>
      <c r="F1176" t="str">
        <f t="shared" si="55"/>
        <v/>
      </c>
    </row>
    <row r="1177" spans="1:6">
      <c r="A1177" s="18" t="s">
        <v>2134</v>
      </c>
      <c r="B1177" s="18">
        <v>1</v>
      </c>
      <c r="C1177" s="18">
        <v>1</v>
      </c>
      <c r="D1177" s="18">
        <v>10</v>
      </c>
      <c r="E1177" s="18">
        <v>0</v>
      </c>
      <c r="F1177" t="str">
        <f t="shared" si="55"/>
        <v/>
      </c>
    </row>
    <row r="1178" spans="1:6">
      <c r="A1178" s="18" t="s">
        <v>2135</v>
      </c>
      <c r="B1178" s="18">
        <v>1</v>
      </c>
      <c r="C1178" s="18">
        <v>1</v>
      </c>
      <c r="D1178" s="18">
        <v>0</v>
      </c>
      <c r="E1178" s="18">
        <v>1</v>
      </c>
      <c r="F1178" t="str">
        <f t="shared" si="55"/>
        <v/>
      </c>
    </row>
    <row r="1179" spans="1:6">
      <c r="A1179" s="18" t="s">
        <v>2136</v>
      </c>
      <c r="B1179" s="18">
        <v>1</v>
      </c>
      <c r="C1179" s="18">
        <v>1</v>
      </c>
      <c r="D1179" s="18">
        <v>0</v>
      </c>
      <c r="E1179" s="18">
        <v>1</v>
      </c>
      <c r="F1179" t="str">
        <f t="shared" si="55"/>
        <v/>
      </c>
    </row>
    <row r="1180" spans="1:6">
      <c r="A1180" s="18" t="s">
        <v>2137</v>
      </c>
      <c r="B1180" s="18">
        <v>1</v>
      </c>
      <c r="C1180" s="18">
        <v>1</v>
      </c>
      <c r="D1180" s="18">
        <v>0</v>
      </c>
      <c r="E1180" s="18">
        <v>1</v>
      </c>
      <c r="F1180" t="str">
        <f t="shared" si="55"/>
        <v/>
      </c>
    </row>
    <row r="1181" spans="1:6">
      <c r="A1181" s="18" t="s">
        <v>2138</v>
      </c>
      <c r="B1181" s="18">
        <v>1</v>
      </c>
      <c r="C1181" s="18">
        <v>1</v>
      </c>
      <c r="D1181" s="18">
        <v>21</v>
      </c>
      <c r="E1181" s="18">
        <v>0</v>
      </c>
      <c r="F1181" t="str">
        <f t="shared" si="55"/>
        <v/>
      </c>
    </row>
    <row r="1182" spans="1:6">
      <c r="A1182" s="18" t="s">
        <v>2139</v>
      </c>
      <c r="B1182" s="18">
        <v>1</v>
      </c>
      <c r="C1182" s="18">
        <v>1</v>
      </c>
      <c r="D1182" s="18">
        <v>8</v>
      </c>
      <c r="E1182" s="18">
        <v>0</v>
      </c>
      <c r="F1182" t="str">
        <f t="shared" si="55"/>
        <v/>
      </c>
    </row>
    <row r="1183" spans="1:6">
      <c r="A1183" s="18" t="s">
        <v>1276</v>
      </c>
      <c r="B1183" s="18">
        <v>1</v>
      </c>
      <c r="C1183" s="18">
        <v>1</v>
      </c>
      <c r="D1183" s="18">
        <v>0</v>
      </c>
      <c r="E1183" s="18">
        <v>1</v>
      </c>
      <c r="F1183" t="str">
        <f t="shared" si="55"/>
        <v/>
      </c>
    </row>
    <row r="1184" spans="1:6">
      <c r="A1184" s="18" t="s">
        <v>2140</v>
      </c>
      <c r="B1184" s="18">
        <v>1</v>
      </c>
      <c r="C1184" s="18">
        <v>1</v>
      </c>
      <c r="D1184" s="18">
        <v>0</v>
      </c>
      <c r="E1184" s="18">
        <v>0</v>
      </c>
      <c r="F1184" t="str">
        <f t="shared" si="55"/>
        <v/>
      </c>
    </row>
    <row r="1185" spans="1:6">
      <c r="A1185" s="18" t="s">
        <v>2141</v>
      </c>
      <c r="B1185" s="18">
        <v>1</v>
      </c>
      <c r="C1185" s="18">
        <v>1</v>
      </c>
      <c r="D1185" s="18">
        <v>0</v>
      </c>
      <c r="E1185" s="18">
        <v>1</v>
      </c>
      <c r="F1185" t="str">
        <f t="shared" si="55"/>
        <v/>
      </c>
    </row>
    <row r="1186" spans="1:6">
      <c r="A1186" s="18" t="s">
        <v>2142</v>
      </c>
      <c r="B1186" s="18">
        <v>1</v>
      </c>
      <c r="C1186" s="18">
        <v>1</v>
      </c>
      <c r="D1186" s="18">
        <v>16</v>
      </c>
      <c r="E1186" s="18">
        <v>0</v>
      </c>
      <c r="F1186" t="str">
        <f t="shared" si="55"/>
        <v/>
      </c>
    </row>
    <row r="1187" spans="1:6">
      <c r="A1187" s="18" t="s">
        <v>2143</v>
      </c>
      <c r="B1187" s="18">
        <v>1</v>
      </c>
      <c r="C1187" s="18">
        <v>1</v>
      </c>
      <c r="D1187" s="18">
        <v>9</v>
      </c>
      <c r="E1187" s="18">
        <v>0</v>
      </c>
      <c r="F1187" t="str">
        <f t="shared" si="55"/>
        <v/>
      </c>
    </row>
    <row r="1188" spans="1:6">
      <c r="A1188" s="18" t="s">
        <v>2144</v>
      </c>
      <c r="B1188" s="18">
        <v>1</v>
      </c>
      <c r="C1188" s="18">
        <v>1</v>
      </c>
      <c r="D1188" s="18">
        <v>13</v>
      </c>
      <c r="E1188" s="18">
        <v>1</v>
      </c>
      <c r="F1188" t="str">
        <f t="shared" si="55"/>
        <v/>
      </c>
    </row>
    <row r="1189" spans="1:6">
      <c r="A1189" s="18" t="s">
        <v>2145</v>
      </c>
      <c r="B1189" s="18">
        <v>1</v>
      </c>
      <c r="C1189" s="18">
        <v>1</v>
      </c>
      <c r="D1189" s="18">
        <v>33</v>
      </c>
      <c r="E1189" s="18">
        <v>0</v>
      </c>
      <c r="F1189" t="str">
        <f t="shared" si="55"/>
        <v/>
      </c>
    </row>
    <row r="1190" spans="1:6">
      <c r="A1190" s="18" t="s">
        <v>2146</v>
      </c>
      <c r="B1190" s="18">
        <v>1</v>
      </c>
      <c r="C1190" s="18">
        <v>1</v>
      </c>
      <c r="D1190" s="18">
        <v>0</v>
      </c>
      <c r="E1190" s="18">
        <v>1</v>
      </c>
      <c r="F1190" t="str">
        <f t="shared" si="55"/>
        <v/>
      </c>
    </row>
    <row r="1191" spans="1:6">
      <c r="A1191" s="18" t="s">
        <v>2147</v>
      </c>
      <c r="B1191" s="18">
        <v>1</v>
      </c>
      <c r="C1191" s="18">
        <v>1</v>
      </c>
      <c r="D1191" s="18">
        <v>0</v>
      </c>
      <c r="E1191" s="18">
        <v>1</v>
      </c>
      <c r="F1191" t="str">
        <f t="shared" si="55"/>
        <v/>
      </c>
    </row>
    <row r="1192" spans="1:6">
      <c r="A1192" s="18" t="s">
        <v>2148</v>
      </c>
      <c r="B1192" s="18">
        <v>1</v>
      </c>
      <c r="C1192" s="18">
        <v>1</v>
      </c>
      <c r="D1192" s="18">
        <v>7</v>
      </c>
      <c r="E1192" s="18">
        <v>1</v>
      </c>
      <c r="F1192" t="str">
        <f t="shared" si="55"/>
        <v/>
      </c>
    </row>
    <row r="1193" spans="1:6">
      <c r="A1193" s="18" t="s">
        <v>995</v>
      </c>
      <c r="B1193" s="18">
        <v>1</v>
      </c>
      <c r="C1193" s="18">
        <v>1</v>
      </c>
      <c r="D1193" s="18">
        <v>7</v>
      </c>
      <c r="E1193" s="18">
        <v>1</v>
      </c>
      <c r="F1193" t="str">
        <f t="shared" si="55"/>
        <v/>
      </c>
    </row>
    <row r="1194" spans="1:6">
      <c r="A1194" s="18" t="s">
        <v>2149</v>
      </c>
      <c r="B1194" s="18">
        <v>1</v>
      </c>
      <c r="C1194" s="18">
        <v>1</v>
      </c>
      <c r="D1194" s="18">
        <v>10</v>
      </c>
      <c r="E1194" s="18">
        <v>0</v>
      </c>
      <c r="F1194" t="str">
        <f t="shared" si="55"/>
        <v/>
      </c>
    </row>
    <row r="1195" spans="1:6">
      <c r="A1195" s="18" t="s">
        <v>2150</v>
      </c>
      <c r="B1195" s="18">
        <v>1</v>
      </c>
      <c r="C1195" s="18">
        <v>1</v>
      </c>
      <c r="D1195" s="18">
        <v>20</v>
      </c>
      <c r="E1195" s="18">
        <v>1</v>
      </c>
      <c r="F1195" t="str">
        <f t="shared" si="55"/>
        <v/>
      </c>
    </row>
    <row r="1196" spans="1:6">
      <c r="A1196" s="18" t="s">
        <v>2151</v>
      </c>
      <c r="B1196" s="18">
        <v>1</v>
      </c>
      <c r="C1196" s="18">
        <v>1</v>
      </c>
      <c r="D1196" s="18">
        <v>0</v>
      </c>
      <c r="E1196" s="18">
        <v>1</v>
      </c>
      <c r="F1196" t="str">
        <f t="shared" si="55"/>
        <v/>
      </c>
    </row>
    <row r="1197" spans="1:6">
      <c r="A1197" s="18" t="s">
        <v>1273</v>
      </c>
      <c r="B1197" s="18">
        <v>1</v>
      </c>
      <c r="C1197" s="18">
        <v>1</v>
      </c>
      <c r="D1197" s="18">
        <v>0</v>
      </c>
      <c r="E1197" s="18">
        <v>1</v>
      </c>
      <c r="F1197" t="str">
        <f t="shared" si="55"/>
        <v/>
      </c>
    </row>
    <row r="1198" spans="1:6">
      <c r="A1198" s="18" t="s">
        <v>2152</v>
      </c>
      <c r="B1198" s="18">
        <v>1</v>
      </c>
      <c r="C1198" s="18">
        <v>1</v>
      </c>
      <c r="D1198" s="18">
        <v>14</v>
      </c>
      <c r="E1198" s="18">
        <v>0</v>
      </c>
      <c r="F1198" t="str">
        <f t="shared" si="55"/>
        <v/>
      </c>
    </row>
    <row r="1199" spans="1:6">
      <c r="A1199" s="18" t="s">
        <v>1315</v>
      </c>
      <c r="B1199" s="18">
        <v>1</v>
      </c>
      <c r="C1199" s="18">
        <v>1</v>
      </c>
      <c r="D1199" s="18">
        <v>0</v>
      </c>
      <c r="E1199" s="18">
        <v>1</v>
      </c>
      <c r="F1199" t="str">
        <f t="shared" si="55"/>
        <v/>
      </c>
    </row>
    <row r="1200" spans="1:6">
      <c r="A1200" s="18" t="s">
        <v>2153</v>
      </c>
      <c r="B1200" s="18">
        <v>1</v>
      </c>
      <c r="C1200" s="18">
        <v>1</v>
      </c>
      <c r="D1200" s="18">
        <v>0</v>
      </c>
      <c r="E1200" s="18">
        <v>1</v>
      </c>
      <c r="F1200" t="str">
        <f t="shared" si="55"/>
        <v/>
      </c>
    </row>
    <row r="1201" spans="1:6">
      <c r="A1201" s="18" t="s">
        <v>2154</v>
      </c>
      <c r="B1201" s="18">
        <v>1</v>
      </c>
      <c r="C1201" s="18">
        <v>1</v>
      </c>
      <c r="D1201" s="18">
        <v>87</v>
      </c>
      <c r="E1201" s="18">
        <v>1</v>
      </c>
      <c r="F1201" t="str">
        <f t="shared" si="55"/>
        <v/>
      </c>
    </row>
    <row r="1202" spans="1:6">
      <c r="A1202" s="18" t="s">
        <v>2155</v>
      </c>
      <c r="B1202" s="18">
        <v>1</v>
      </c>
      <c r="C1202" s="18">
        <v>1</v>
      </c>
      <c r="D1202" s="18">
        <v>0</v>
      </c>
      <c r="E1202" s="18">
        <v>1</v>
      </c>
      <c r="F1202" t="str">
        <f t="shared" si="55"/>
        <v/>
      </c>
    </row>
    <row r="1203" spans="1:6">
      <c r="A1203" s="18" t="s">
        <v>1530</v>
      </c>
      <c r="B1203" s="18">
        <v>1</v>
      </c>
      <c r="C1203" s="18">
        <v>1</v>
      </c>
      <c r="D1203" s="18">
        <v>0</v>
      </c>
      <c r="E1203" s="18">
        <v>1</v>
      </c>
      <c r="F1203" t="str">
        <f t="shared" si="55"/>
        <v/>
      </c>
    </row>
    <row r="1204" spans="1:6">
      <c r="A1204" s="18" t="s">
        <v>2156</v>
      </c>
      <c r="B1204" s="18">
        <v>1</v>
      </c>
      <c r="C1204" s="18">
        <v>1</v>
      </c>
      <c r="D1204" s="18">
        <v>0</v>
      </c>
      <c r="E1204" s="18">
        <v>1</v>
      </c>
      <c r="F1204" t="str">
        <f t="shared" si="55"/>
        <v/>
      </c>
    </row>
    <row r="1205" spans="1:6">
      <c r="A1205" s="18" t="s">
        <v>1316</v>
      </c>
      <c r="B1205" s="18">
        <v>1</v>
      </c>
      <c r="C1205" s="18">
        <v>1</v>
      </c>
      <c r="D1205" s="18">
        <v>0</v>
      </c>
      <c r="E1205" s="18">
        <v>1</v>
      </c>
      <c r="F1205" t="str">
        <f t="shared" si="55"/>
        <v/>
      </c>
    </row>
    <row r="1206" spans="1:6">
      <c r="A1206" s="18" t="s">
        <v>2157</v>
      </c>
      <c r="B1206" s="18">
        <v>1</v>
      </c>
      <c r="C1206" s="18">
        <v>1</v>
      </c>
      <c r="D1206" s="18">
        <v>0</v>
      </c>
      <c r="E1206" s="18">
        <v>1</v>
      </c>
      <c r="F1206" t="str">
        <f t="shared" si="55"/>
        <v/>
      </c>
    </row>
    <row r="1207" spans="1:6">
      <c r="A1207" s="18" t="s">
        <v>1263</v>
      </c>
      <c r="B1207" s="18">
        <v>1</v>
      </c>
      <c r="C1207" s="18">
        <v>1</v>
      </c>
      <c r="D1207" s="18">
        <v>0</v>
      </c>
      <c r="E1207" s="18">
        <v>1</v>
      </c>
      <c r="F1207" t="str">
        <f t="shared" si="55"/>
        <v/>
      </c>
    </row>
    <row r="1208" spans="1:6">
      <c r="A1208" s="18" t="s">
        <v>2158</v>
      </c>
      <c r="B1208" s="18">
        <v>1</v>
      </c>
      <c r="C1208" s="18">
        <v>1</v>
      </c>
      <c r="D1208" s="18">
        <v>0</v>
      </c>
      <c r="E1208" s="18">
        <v>1</v>
      </c>
      <c r="F1208" t="str">
        <f t="shared" si="55"/>
        <v/>
      </c>
    </row>
    <row r="1209" spans="1:6">
      <c r="A1209" s="18" t="s">
        <v>2159</v>
      </c>
      <c r="B1209" s="18">
        <v>1</v>
      </c>
      <c r="C1209" s="18">
        <v>1</v>
      </c>
      <c r="D1209" s="18">
        <v>0</v>
      </c>
      <c r="E1209" s="18">
        <v>1</v>
      </c>
      <c r="F1209" t="str">
        <f t="shared" si="55"/>
        <v/>
      </c>
    </row>
    <row r="1210" spans="1:6">
      <c r="A1210" s="18" t="s">
        <v>2160</v>
      </c>
      <c r="B1210" s="18">
        <v>1</v>
      </c>
      <c r="C1210" s="18">
        <v>1</v>
      </c>
      <c r="D1210" s="18">
        <v>42</v>
      </c>
      <c r="E1210" s="18">
        <v>1</v>
      </c>
      <c r="F1210" t="str">
        <f t="shared" si="55"/>
        <v/>
      </c>
    </row>
    <row r="1211" spans="1:6">
      <c r="A1211" s="18" t="s">
        <v>2161</v>
      </c>
      <c r="B1211" s="18">
        <v>1</v>
      </c>
      <c r="C1211" s="18">
        <v>1</v>
      </c>
      <c r="D1211" s="18">
        <v>0</v>
      </c>
      <c r="E1211" s="18">
        <v>1</v>
      </c>
      <c r="F1211" t="str">
        <f t="shared" si="55"/>
        <v/>
      </c>
    </row>
    <row r="1212" spans="1:6">
      <c r="A1212" s="18" t="s">
        <v>2162</v>
      </c>
      <c r="B1212" s="18">
        <v>1</v>
      </c>
      <c r="C1212" s="18">
        <v>1</v>
      </c>
      <c r="D1212" s="18">
        <v>0</v>
      </c>
      <c r="E1212" s="18">
        <v>1</v>
      </c>
      <c r="F1212" t="str">
        <f t="shared" si="55"/>
        <v/>
      </c>
    </row>
    <row r="1213" spans="1:6">
      <c r="A1213" s="18" t="s">
        <v>1471</v>
      </c>
      <c r="B1213" s="18">
        <v>1</v>
      </c>
      <c r="C1213" s="18">
        <v>1</v>
      </c>
      <c r="D1213" s="18">
        <v>4</v>
      </c>
      <c r="E1213" s="18">
        <v>1</v>
      </c>
      <c r="F1213" t="str">
        <f t="shared" si="55"/>
        <v/>
      </c>
    </row>
    <row r="1214" spans="1:6">
      <c r="A1214" s="18" t="s">
        <v>1531</v>
      </c>
      <c r="B1214" s="18">
        <v>1</v>
      </c>
      <c r="C1214" s="18">
        <v>1</v>
      </c>
      <c r="D1214" s="18">
        <v>0</v>
      </c>
      <c r="E1214" s="18">
        <v>1</v>
      </c>
      <c r="F1214" t="str">
        <f t="shared" si="55"/>
        <v/>
      </c>
    </row>
    <row r="1215" spans="1:6">
      <c r="A1215" s="18" t="s">
        <v>840</v>
      </c>
      <c r="B1215" s="18">
        <v>1</v>
      </c>
      <c r="C1215" s="18">
        <v>1</v>
      </c>
      <c r="D1215" s="18">
        <v>0</v>
      </c>
      <c r="E1215" s="18">
        <v>1</v>
      </c>
      <c r="F1215" t="str">
        <f t="shared" si="55"/>
        <v/>
      </c>
    </row>
    <row r="1216" spans="1:6">
      <c r="A1216" s="18" t="s">
        <v>2163</v>
      </c>
      <c r="B1216" s="18">
        <v>1</v>
      </c>
      <c r="C1216" s="18">
        <v>1</v>
      </c>
      <c r="D1216" s="18">
        <v>0</v>
      </c>
      <c r="E1216" s="18">
        <v>1</v>
      </c>
      <c r="F1216" t="str">
        <f t="shared" si="55"/>
        <v/>
      </c>
    </row>
    <row r="1217" spans="1:6">
      <c r="A1217" s="18" t="s">
        <v>2164</v>
      </c>
      <c r="B1217" s="18">
        <v>1</v>
      </c>
      <c r="C1217" s="18">
        <v>1</v>
      </c>
      <c r="D1217" s="18">
        <v>10</v>
      </c>
      <c r="E1217" s="18">
        <v>0</v>
      </c>
      <c r="F1217" t="str">
        <f t="shared" si="55"/>
        <v/>
      </c>
    </row>
    <row r="1218" spans="1:6">
      <c r="A1218" s="18" t="s">
        <v>1317</v>
      </c>
      <c r="B1218" s="18">
        <v>1</v>
      </c>
      <c r="C1218" s="18">
        <v>1</v>
      </c>
      <c r="D1218" s="18">
        <v>0</v>
      </c>
      <c r="E1218" s="18">
        <v>1</v>
      </c>
      <c r="F1218" t="str">
        <f t="shared" ref="F1218:F1236" si="56">IF(AND(LEFT(A1218,17)="/global/archives/",ISNUMBER(_xlfn.NUMBERVALUE(MID(A1218,18,1))),ISERROR(FIND("ckattempt",A1218)),ISERROR(FIND("preview",A1218))),"기사임","")</f>
        <v/>
      </c>
    </row>
    <row r="1219" spans="1:6">
      <c r="A1219" s="18" t="s">
        <v>2165</v>
      </c>
      <c r="B1219" s="18">
        <v>1</v>
      </c>
      <c r="C1219" s="18">
        <v>1</v>
      </c>
      <c r="D1219" s="18">
        <v>0</v>
      </c>
      <c r="E1219" s="18">
        <v>1</v>
      </c>
      <c r="F1219" t="str">
        <f t="shared" si="56"/>
        <v/>
      </c>
    </row>
    <row r="1220" spans="1:6">
      <c r="A1220" s="18" t="s">
        <v>1318</v>
      </c>
      <c r="B1220" s="18">
        <v>1</v>
      </c>
      <c r="C1220" s="18">
        <v>1</v>
      </c>
      <c r="D1220" s="18">
        <v>14</v>
      </c>
      <c r="E1220" s="18">
        <v>0</v>
      </c>
      <c r="F1220" t="str">
        <f t="shared" si="56"/>
        <v/>
      </c>
    </row>
    <row r="1221" spans="1:6">
      <c r="A1221" s="18" t="s">
        <v>1533</v>
      </c>
      <c r="B1221" s="18">
        <v>1</v>
      </c>
      <c r="C1221" s="18">
        <v>1</v>
      </c>
      <c r="D1221" s="18">
        <v>0</v>
      </c>
      <c r="E1221" s="18">
        <v>1</v>
      </c>
      <c r="F1221" t="str">
        <f t="shared" si="56"/>
        <v/>
      </c>
    </row>
    <row r="1222" spans="1:6">
      <c r="A1222" s="18" t="s">
        <v>2166</v>
      </c>
      <c r="B1222" s="18">
        <v>1</v>
      </c>
      <c r="C1222" s="18">
        <v>1</v>
      </c>
      <c r="D1222" s="18">
        <v>17</v>
      </c>
      <c r="E1222" s="18">
        <v>1</v>
      </c>
      <c r="F1222" t="str">
        <f t="shared" si="56"/>
        <v/>
      </c>
    </row>
    <row r="1223" spans="1:6">
      <c r="A1223" s="18" t="s">
        <v>2167</v>
      </c>
      <c r="B1223" s="18">
        <v>1</v>
      </c>
      <c r="C1223" s="18">
        <v>1</v>
      </c>
      <c r="D1223" s="18">
        <v>0</v>
      </c>
      <c r="E1223" s="18">
        <v>1</v>
      </c>
      <c r="F1223" t="str">
        <f t="shared" si="56"/>
        <v/>
      </c>
    </row>
    <row r="1224" spans="1:6">
      <c r="A1224" s="18" t="s">
        <v>2168</v>
      </c>
      <c r="B1224" s="18">
        <v>1</v>
      </c>
      <c r="C1224" s="18">
        <v>1</v>
      </c>
      <c r="D1224" s="18">
        <v>0</v>
      </c>
      <c r="E1224" s="18">
        <v>1</v>
      </c>
      <c r="F1224" t="str">
        <f t="shared" si="56"/>
        <v/>
      </c>
    </row>
    <row r="1225" spans="1:6">
      <c r="A1225" s="18" t="s">
        <v>2169</v>
      </c>
      <c r="B1225" s="18">
        <v>1</v>
      </c>
      <c r="C1225" s="18">
        <v>1</v>
      </c>
      <c r="D1225" s="18">
        <v>0</v>
      </c>
      <c r="E1225" s="18">
        <v>1</v>
      </c>
      <c r="F1225" t="str">
        <f t="shared" si="56"/>
        <v/>
      </c>
    </row>
    <row r="1226" spans="1:6">
      <c r="A1226" s="18" t="s">
        <v>2170</v>
      </c>
      <c r="B1226" s="18">
        <v>1</v>
      </c>
      <c r="C1226" s="18">
        <v>1</v>
      </c>
      <c r="D1226" s="18">
        <v>0</v>
      </c>
      <c r="E1226" s="18">
        <v>1</v>
      </c>
      <c r="F1226" t="str">
        <f t="shared" si="56"/>
        <v/>
      </c>
    </row>
    <row r="1227" spans="1:6">
      <c r="A1227" s="18" t="s">
        <v>2171</v>
      </c>
      <c r="B1227" s="18">
        <v>1</v>
      </c>
      <c r="C1227" s="18">
        <v>1</v>
      </c>
      <c r="D1227" s="18">
        <v>5</v>
      </c>
      <c r="E1227" s="18">
        <v>1</v>
      </c>
      <c r="F1227" t="str">
        <f t="shared" si="56"/>
        <v/>
      </c>
    </row>
    <row r="1228" spans="1:6">
      <c r="A1228" s="18" t="s">
        <v>1496</v>
      </c>
      <c r="B1228" s="18">
        <v>1</v>
      </c>
      <c r="C1228" s="18">
        <v>1</v>
      </c>
      <c r="D1228" s="18">
        <v>47</v>
      </c>
      <c r="E1228" s="18">
        <v>0</v>
      </c>
      <c r="F1228" t="str">
        <f t="shared" si="56"/>
        <v/>
      </c>
    </row>
    <row r="1229" spans="1:6">
      <c r="A1229" s="18" t="s">
        <v>1535</v>
      </c>
      <c r="B1229" s="18">
        <v>1</v>
      </c>
      <c r="C1229" s="18">
        <v>1</v>
      </c>
      <c r="D1229" s="18">
        <v>0</v>
      </c>
      <c r="E1229" s="18">
        <v>1</v>
      </c>
      <c r="F1229" t="str">
        <f t="shared" si="56"/>
        <v/>
      </c>
    </row>
    <row r="1230" spans="1:6">
      <c r="A1230" s="18" t="s">
        <v>2172</v>
      </c>
      <c r="B1230" s="18">
        <v>1</v>
      </c>
      <c r="C1230" s="18">
        <v>1</v>
      </c>
      <c r="D1230" s="18">
        <v>0</v>
      </c>
      <c r="E1230" s="18">
        <v>1</v>
      </c>
      <c r="F1230" t="str">
        <f t="shared" si="56"/>
        <v/>
      </c>
    </row>
    <row r="1231" spans="1:6">
      <c r="A1231" s="18" t="s">
        <v>2173</v>
      </c>
      <c r="B1231" s="18">
        <v>1</v>
      </c>
      <c r="C1231" s="18">
        <v>1</v>
      </c>
      <c r="D1231" s="18">
        <v>29</v>
      </c>
      <c r="E1231" s="18">
        <v>0</v>
      </c>
      <c r="F1231" t="str">
        <f t="shared" si="56"/>
        <v/>
      </c>
    </row>
    <row r="1232" spans="1:6">
      <c r="A1232" s="18" t="s">
        <v>1128</v>
      </c>
      <c r="B1232" s="18">
        <v>1</v>
      </c>
      <c r="C1232" s="18">
        <v>1</v>
      </c>
      <c r="D1232" s="18">
        <v>0</v>
      </c>
      <c r="E1232" s="18">
        <v>1</v>
      </c>
      <c r="F1232" t="str">
        <f t="shared" si="56"/>
        <v/>
      </c>
    </row>
    <row r="1233" spans="1:6">
      <c r="A1233" s="18" t="s">
        <v>1320</v>
      </c>
      <c r="B1233" s="18">
        <v>1</v>
      </c>
      <c r="C1233" s="18">
        <v>1</v>
      </c>
      <c r="D1233" s="18">
        <v>42</v>
      </c>
      <c r="E1233" s="18">
        <v>0</v>
      </c>
      <c r="F1233" t="str">
        <f t="shared" si="56"/>
        <v/>
      </c>
    </row>
    <row r="1234" spans="1:6">
      <c r="A1234" s="18" t="s">
        <v>871</v>
      </c>
      <c r="B1234" s="18">
        <v>1</v>
      </c>
      <c r="C1234" s="18">
        <v>1</v>
      </c>
      <c r="D1234" s="18">
        <v>0</v>
      </c>
      <c r="E1234" s="18">
        <v>1</v>
      </c>
      <c r="F1234" t="str">
        <f t="shared" si="56"/>
        <v/>
      </c>
    </row>
    <row r="1235" spans="1:6">
      <c r="A1235" s="18" t="s">
        <v>2174</v>
      </c>
      <c r="B1235" s="18">
        <v>1</v>
      </c>
      <c r="C1235" s="18">
        <v>1</v>
      </c>
      <c r="D1235" s="18">
        <v>0</v>
      </c>
      <c r="E1235" s="18">
        <v>1</v>
      </c>
      <c r="F1235" t="str">
        <f t="shared" si="56"/>
        <v/>
      </c>
    </row>
    <row r="1236" spans="1:6">
      <c r="A1236" t="s">
        <v>2175</v>
      </c>
      <c r="B1236">
        <v>1</v>
      </c>
      <c r="C1236">
        <v>1</v>
      </c>
      <c r="D1236" s="390">
        <v>0</v>
      </c>
      <c r="E1236">
        <v>1</v>
      </c>
      <c r="F1236" t="str">
        <f t="shared" si="56"/>
        <v/>
      </c>
    </row>
    <row r="1237" spans="1:6">
      <c r="A1237" t="s">
        <v>2176</v>
      </c>
      <c r="B1237">
        <v>1</v>
      </c>
      <c r="C1237">
        <v>1</v>
      </c>
      <c r="D1237" s="390">
        <v>0</v>
      </c>
      <c r="E1237">
        <v>1</v>
      </c>
      <c r="F1237" t="str">
        <f t="shared" ref="F1237:F1282" si="57">IF(AND(LEFT(A1237,17)="/global/archives/",ISNUMBER(_xlfn.NUMBERVALUE(MID(A1237,18,1))),ISERROR(FIND("ckattempt",A1237)),ISERROR(FIND("preview",A1237))),"기사임","")</f>
        <v/>
      </c>
    </row>
    <row r="1238" spans="1:6">
      <c r="A1238" t="s">
        <v>1135</v>
      </c>
      <c r="B1238">
        <v>1</v>
      </c>
      <c r="C1238">
        <v>1</v>
      </c>
      <c r="D1238" s="390">
        <v>11</v>
      </c>
      <c r="E1238">
        <v>1</v>
      </c>
      <c r="F1238" t="str">
        <f t="shared" si="57"/>
        <v/>
      </c>
    </row>
    <row r="1239" spans="1:6">
      <c r="A1239" t="s">
        <v>2177</v>
      </c>
      <c r="B1239">
        <v>1</v>
      </c>
      <c r="C1239">
        <v>1</v>
      </c>
      <c r="D1239" s="390">
        <v>13</v>
      </c>
      <c r="E1239">
        <v>0</v>
      </c>
      <c r="F1239" t="str">
        <f t="shared" si="57"/>
        <v/>
      </c>
    </row>
    <row r="1240" spans="1:6">
      <c r="A1240" t="s">
        <v>2178</v>
      </c>
      <c r="B1240">
        <v>1</v>
      </c>
      <c r="C1240">
        <v>1</v>
      </c>
      <c r="D1240" s="390">
        <v>10</v>
      </c>
      <c r="E1240">
        <v>0</v>
      </c>
      <c r="F1240" t="str">
        <f t="shared" si="57"/>
        <v/>
      </c>
    </row>
    <row r="1241" spans="1:6">
      <c r="A1241" t="s">
        <v>1475</v>
      </c>
      <c r="B1241">
        <v>1</v>
      </c>
      <c r="C1241">
        <v>1</v>
      </c>
      <c r="D1241" s="390">
        <v>0</v>
      </c>
      <c r="E1241">
        <v>0</v>
      </c>
      <c r="F1241" t="str">
        <f t="shared" si="57"/>
        <v/>
      </c>
    </row>
    <row r="1242" spans="1:6">
      <c r="A1242" t="s">
        <v>2179</v>
      </c>
      <c r="B1242">
        <v>1</v>
      </c>
      <c r="C1242">
        <v>1</v>
      </c>
      <c r="D1242" s="390">
        <v>0</v>
      </c>
      <c r="E1242">
        <v>1</v>
      </c>
      <c r="F1242" t="str">
        <f t="shared" si="57"/>
        <v/>
      </c>
    </row>
    <row r="1243" spans="1:6">
      <c r="A1243" t="s">
        <v>2180</v>
      </c>
      <c r="B1243">
        <v>1</v>
      </c>
      <c r="C1243">
        <v>1</v>
      </c>
      <c r="D1243" s="390">
        <v>0</v>
      </c>
      <c r="E1243">
        <v>1</v>
      </c>
      <c r="F1243" t="str">
        <f t="shared" si="57"/>
        <v/>
      </c>
    </row>
    <row r="1244" spans="1:6">
      <c r="A1244" t="s">
        <v>1497</v>
      </c>
      <c r="B1244">
        <v>1</v>
      </c>
      <c r="C1244">
        <v>1</v>
      </c>
      <c r="D1244" s="390">
        <v>13</v>
      </c>
      <c r="E1244">
        <v>0</v>
      </c>
      <c r="F1244" t="str">
        <f t="shared" si="57"/>
        <v/>
      </c>
    </row>
    <row r="1245" spans="1:6">
      <c r="A1245" t="s">
        <v>1136</v>
      </c>
      <c r="B1245">
        <v>1</v>
      </c>
      <c r="C1245">
        <v>1</v>
      </c>
      <c r="D1245" s="390">
        <v>0</v>
      </c>
      <c r="E1245">
        <v>1</v>
      </c>
      <c r="F1245" t="str">
        <f t="shared" si="57"/>
        <v/>
      </c>
    </row>
    <row r="1246" spans="1:6">
      <c r="A1246" t="s">
        <v>2181</v>
      </c>
      <c r="B1246">
        <v>1</v>
      </c>
      <c r="C1246">
        <v>1</v>
      </c>
      <c r="D1246" s="390">
        <v>0</v>
      </c>
      <c r="E1246">
        <v>1</v>
      </c>
      <c r="F1246" t="str">
        <f t="shared" si="57"/>
        <v/>
      </c>
    </row>
    <row r="1247" spans="1:6">
      <c r="A1247" t="s">
        <v>1321</v>
      </c>
      <c r="B1247">
        <v>1</v>
      </c>
      <c r="C1247">
        <v>1</v>
      </c>
      <c r="D1247" s="390">
        <v>0</v>
      </c>
      <c r="E1247">
        <v>1</v>
      </c>
      <c r="F1247" t="str">
        <f t="shared" si="57"/>
        <v/>
      </c>
    </row>
    <row r="1248" spans="1:6">
      <c r="A1248" t="s">
        <v>2182</v>
      </c>
      <c r="B1248">
        <v>1</v>
      </c>
      <c r="C1248">
        <v>1</v>
      </c>
      <c r="D1248" s="390">
        <v>0</v>
      </c>
      <c r="E1248">
        <v>1</v>
      </c>
      <c r="F1248" t="str">
        <f t="shared" si="57"/>
        <v/>
      </c>
    </row>
    <row r="1249" spans="1:6">
      <c r="A1249" t="s">
        <v>1137</v>
      </c>
      <c r="B1249">
        <v>1</v>
      </c>
      <c r="C1249">
        <v>1</v>
      </c>
      <c r="D1249" s="390">
        <v>0</v>
      </c>
      <c r="E1249">
        <v>1</v>
      </c>
      <c r="F1249" t="str">
        <f t="shared" si="57"/>
        <v/>
      </c>
    </row>
    <row r="1250" spans="1:6">
      <c r="A1250" t="s">
        <v>2183</v>
      </c>
      <c r="B1250">
        <v>1</v>
      </c>
      <c r="C1250">
        <v>1</v>
      </c>
      <c r="D1250" s="390">
        <v>0</v>
      </c>
      <c r="E1250">
        <v>1</v>
      </c>
      <c r="F1250" t="str">
        <f t="shared" si="57"/>
        <v/>
      </c>
    </row>
    <row r="1251" spans="1:6">
      <c r="A1251" t="s">
        <v>2184</v>
      </c>
      <c r="B1251">
        <v>1</v>
      </c>
      <c r="C1251">
        <v>1</v>
      </c>
      <c r="D1251" s="390">
        <v>0</v>
      </c>
      <c r="E1251">
        <v>1</v>
      </c>
      <c r="F1251" t="str">
        <f t="shared" si="57"/>
        <v/>
      </c>
    </row>
    <row r="1252" spans="1:6">
      <c r="A1252" t="s">
        <v>1322</v>
      </c>
      <c r="B1252">
        <v>1</v>
      </c>
      <c r="C1252">
        <v>1</v>
      </c>
      <c r="D1252" s="390">
        <v>7</v>
      </c>
      <c r="E1252">
        <v>0</v>
      </c>
      <c r="F1252" t="str">
        <f t="shared" si="57"/>
        <v/>
      </c>
    </row>
    <row r="1253" spans="1:6">
      <c r="A1253" t="s">
        <v>2185</v>
      </c>
      <c r="B1253">
        <v>1</v>
      </c>
      <c r="C1253">
        <v>1</v>
      </c>
      <c r="D1253" s="390">
        <v>0</v>
      </c>
      <c r="E1253">
        <v>1</v>
      </c>
      <c r="F1253" t="str">
        <f t="shared" si="57"/>
        <v/>
      </c>
    </row>
    <row r="1254" spans="1:6">
      <c r="A1254" t="s">
        <v>2186</v>
      </c>
      <c r="B1254">
        <v>1</v>
      </c>
      <c r="C1254">
        <v>1</v>
      </c>
      <c r="D1254" s="390">
        <v>0</v>
      </c>
      <c r="E1254">
        <v>0</v>
      </c>
      <c r="F1254" t="str">
        <f t="shared" si="57"/>
        <v/>
      </c>
    </row>
    <row r="1255" spans="1:6">
      <c r="A1255" t="s">
        <v>2187</v>
      </c>
      <c r="B1255">
        <v>1</v>
      </c>
      <c r="C1255">
        <v>1</v>
      </c>
      <c r="D1255" s="390">
        <v>0</v>
      </c>
      <c r="E1255">
        <v>0</v>
      </c>
      <c r="F1255" t="str">
        <f t="shared" si="57"/>
        <v/>
      </c>
    </row>
    <row r="1256" spans="1:6">
      <c r="A1256" t="s">
        <v>1323</v>
      </c>
      <c r="B1256">
        <v>1</v>
      </c>
      <c r="C1256">
        <v>1</v>
      </c>
      <c r="D1256" s="390">
        <v>0</v>
      </c>
      <c r="E1256">
        <v>0</v>
      </c>
      <c r="F1256" t="str">
        <f t="shared" si="57"/>
        <v/>
      </c>
    </row>
    <row r="1257" spans="1:6">
      <c r="A1257" t="s">
        <v>2188</v>
      </c>
      <c r="B1257">
        <v>1</v>
      </c>
      <c r="C1257">
        <v>1</v>
      </c>
      <c r="D1257" s="390">
        <v>0</v>
      </c>
      <c r="E1257">
        <v>1</v>
      </c>
      <c r="F1257" t="str">
        <f t="shared" si="57"/>
        <v/>
      </c>
    </row>
    <row r="1258" spans="1:6">
      <c r="A1258" t="s">
        <v>1536</v>
      </c>
      <c r="B1258">
        <v>1</v>
      </c>
      <c r="C1258">
        <v>1</v>
      </c>
      <c r="D1258" s="390">
        <v>23</v>
      </c>
      <c r="E1258">
        <v>1</v>
      </c>
      <c r="F1258" t="str">
        <f t="shared" si="57"/>
        <v/>
      </c>
    </row>
    <row r="1259" spans="1:6">
      <c r="A1259" t="s">
        <v>2189</v>
      </c>
      <c r="B1259">
        <v>1</v>
      </c>
      <c r="C1259">
        <v>1</v>
      </c>
      <c r="D1259" s="390">
        <v>0</v>
      </c>
      <c r="E1259">
        <v>1</v>
      </c>
      <c r="F1259" t="str">
        <f t="shared" si="57"/>
        <v/>
      </c>
    </row>
    <row r="1260" spans="1:6">
      <c r="A1260" t="s">
        <v>2190</v>
      </c>
      <c r="B1260">
        <v>1</v>
      </c>
      <c r="C1260">
        <v>1</v>
      </c>
      <c r="D1260" s="390">
        <v>16</v>
      </c>
      <c r="E1260">
        <v>1</v>
      </c>
      <c r="F1260" t="str">
        <f t="shared" si="57"/>
        <v/>
      </c>
    </row>
    <row r="1261" spans="1:6">
      <c r="A1261" t="s">
        <v>2191</v>
      </c>
      <c r="B1261">
        <v>1</v>
      </c>
      <c r="C1261">
        <v>1</v>
      </c>
      <c r="D1261" s="390">
        <v>78</v>
      </c>
      <c r="E1261">
        <v>0</v>
      </c>
      <c r="F1261" t="str">
        <f t="shared" si="57"/>
        <v/>
      </c>
    </row>
    <row r="1262" spans="1:6">
      <c r="A1262" t="s">
        <v>2192</v>
      </c>
      <c r="B1262">
        <v>1</v>
      </c>
      <c r="C1262">
        <v>1</v>
      </c>
      <c r="D1262" s="390">
        <v>9</v>
      </c>
      <c r="E1262">
        <v>0</v>
      </c>
      <c r="F1262" t="str">
        <f t="shared" si="57"/>
        <v/>
      </c>
    </row>
    <row r="1263" spans="1:6">
      <c r="A1263" t="s">
        <v>2193</v>
      </c>
      <c r="B1263">
        <v>1</v>
      </c>
      <c r="C1263">
        <v>1</v>
      </c>
      <c r="D1263" s="390">
        <v>944</v>
      </c>
      <c r="E1263">
        <v>0</v>
      </c>
      <c r="F1263" t="str">
        <f t="shared" si="57"/>
        <v/>
      </c>
    </row>
    <row r="1264" spans="1:6">
      <c r="A1264" t="s">
        <v>2194</v>
      </c>
      <c r="B1264">
        <v>1</v>
      </c>
      <c r="C1264">
        <v>1</v>
      </c>
      <c r="D1264" s="390">
        <v>74</v>
      </c>
      <c r="E1264">
        <v>0</v>
      </c>
      <c r="F1264" t="str">
        <f t="shared" si="57"/>
        <v/>
      </c>
    </row>
    <row r="1265" spans="1:6">
      <c r="A1265" t="s">
        <v>2195</v>
      </c>
      <c r="B1265">
        <v>1</v>
      </c>
      <c r="C1265">
        <v>1</v>
      </c>
      <c r="D1265" s="390">
        <v>177</v>
      </c>
      <c r="E1265">
        <v>0</v>
      </c>
      <c r="F1265" t="str">
        <f t="shared" si="57"/>
        <v/>
      </c>
    </row>
    <row r="1266" spans="1:6">
      <c r="A1266" t="s">
        <v>2196</v>
      </c>
      <c r="B1266">
        <v>1</v>
      </c>
      <c r="C1266">
        <v>1</v>
      </c>
      <c r="D1266" s="390">
        <v>20</v>
      </c>
      <c r="E1266">
        <v>0</v>
      </c>
      <c r="F1266" t="str">
        <f t="shared" si="57"/>
        <v/>
      </c>
    </row>
    <row r="1267" spans="1:6">
      <c r="A1267" t="s">
        <v>2197</v>
      </c>
      <c r="B1267">
        <v>1</v>
      </c>
      <c r="C1267">
        <v>1</v>
      </c>
      <c r="D1267" s="390">
        <v>1459</v>
      </c>
      <c r="E1267">
        <v>0</v>
      </c>
      <c r="F1267" t="str">
        <f t="shared" si="57"/>
        <v/>
      </c>
    </row>
    <row r="1268" spans="1:6">
      <c r="A1268" t="s">
        <v>2198</v>
      </c>
      <c r="B1268">
        <v>1</v>
      </c>
      <c r="C1268">
        <v>1</v>
      </c>
      <c r="D1268" s="390">
        <v>103</v>
      </c>
      <c r="E1268">
        <v>0</v>
      </c>
      <c r="F1268" t="str">
        <f t="shared" si="57"/>
        <v/>
      </c>
    </row>
    <row r="1269" spans="1:6">
      <c r="A1269" t="s">
        <v>2199</v>
      </c>
      <c r="B1269">
        <v>1</v>
      </c>
      <c r="C1269">
        <v>1</v>
      </c>
      <c r="D1269" s="390">
        <v>7</v>
      </c>
      <c r="E1269">
        <v>0</v>
      </c>
      <c r="F1269" t="str">
        <f t="shared" si="57"/>
        <v/>
      </c>
    </row>
    <row r="1270" spans="1:6">
      <c r="A1270" t="s">
        <v>2200</v>
      </c>
      <c r="B1270">
        <v>1</v>
      </c>
      <c r="C1270">
        <v>1</v>
      </c>
      <c r="D1270" s="390">
        <v>587</v>
      </c>
      <c r="E1270">
        <v>0</v>
      </c>
      <c r="F1270" t="str">
        <f t="shared" si="57"/>
        <v/>
      </c>
    </row>
    <row r="1271" spans="1:6">
      <c r="A1271" t="s">
        <v>2201</v>
      </c>
      <c r="B1271">
        <v>1</v>
      </c>
      <c r="C1271">
        <v>1</v>
      </c>
      <c r="D1271" s="390">
        <v>2</v>
      </c>
      <c r="E1271">
        <v>0</v>
      </c>
      <c r="F1271" t="str">
        <f t="shared" si="57"/>
        <v/>
      </c>
    </row>
    <row r="1272" spans="1:6">
      <c r="A1272" t="s">
        <v>2202</v>
      </c>
      <c r="B1272">
        <v>1</v>
      </c>
      <c r="C1272">
        <v>1</v>
      </c>
      <c r="D1272" s="390">
        <v>120</v>
      </c>
      <c r="E1272">
        <v>0</v>
      </c>
      <c r="F1272" t="str">
        <f t="shared" si="57"/>
        <v/>
      </c>
    </row>
    <row r="1273" spans="1:6">
      <c r="A1273" t="s">
        <v>2203</v>
      </c>
      <c r="B1273">
        <v>1</v>
      </c>
      <c r="C1273">
        <v>1</v>
      </c>
      <c r="D1273" s="390">
        <v>4</v>
      </c>
      <c r="E1273">
        <v>0</v>
      </c>
      <c r="F1273" t="str">
        <f t="shared" si="57"/>
        <v/>
      </c>
    </row>
    <row r="1274" spans="1:6">
      <c r="A1274" t="s">
        <v>2204</v>
      </c>
      <c r="B1274">
        <v>1</v>
      </c>
      <c r="C1274">
        <v>1</v>
      </c>
      <c r="D1274" s="390">
        <v>0</v>
      </c>
      <c r="E1274">
        <v>1</v>
      </c>
      <c r="F1274" t="str">
        <f t="shared" si="57"/>
        <v/>
      </c>
    </row>
    <row r="1275" spans="1:6">
      <c r="A1275" t="s">
        <v>2205</v>
      </c>
      <c r="B1275">
        <v>1</v>
      </c>
      <c r="C1275">
        <v>1</v>
      </c>
      <c r="D1275" s="390">
        <v>0</v>
      </c>
      <c r="E1275">
        <v>1</v>
      </c>
      <c r="F1275" t="str">
        <f t="shared" si="57"/>
        <v/>
      </c>
    </row>
    <row r="1276" spans="1:6">
      <c r="A1276" t="s">
        <v>2206</v>
      </c>
      <c r="B1276">
        <v>1</v>
      </c>
      <c r="C1276">
        <v>1</v>
      </c>
      <c r="D1276" s="390">
        <v>0</v>
      </c>
      <c r="E1276">
        <v>1</v>
      </c>
      <c r="F1276" t="str">
        <f t="shared" si="57"/>
        <v/>
      </c>
    </row>
    <row r="1277" spans="1:6">
      <c r="A1277" t="s">
        <v>2207</v>
      </c>
      <c r="B1277">
        <v>1</v>
      </c>
      <c r="C1277">
        <v>1</v>
      </c>
      <c r="D1277" s="390">
        <v>0</v>
      </c>
      <c r="E1277">
        <v>1</v>
      </c>
      <c r="F1277" t="str">
        <f t="shared" si="57"/>
        <v/>
      </c>
    </row>
    <row r="1278" spans="1:6">
      <c r="A1278" t="s">
        <v>2208</v>
      </c>
      <c r="B1278">
        <v>1</v>
      </c>
      <c r="C1278">
        <v>1</v>
      </c>
      <c r="D1278" s="390">
        <v>0</v>
      </c>
      <c r="E1278">
        <v>1</v>
      </c>
      <c r="F1278" t="str">
        <f t="shared" si="57"/>
        <v/>
      </c>
    </row>
    <row r="1279" spans="1:6">
      <c r="A1279" t="s">
        <v>2209</v>
      </c>
      <c r="B1279">
        <v>1</v>
      </c>
      <c r="C1279">
        <v>1</v>
      </c>
      <c r="D1279" s="390">
        <v>0</v>
      </c>
      <c r="E1279">
        <v>1</v>
      </c>
      <c r="F1279" t="str">
        <f t="shared" si="57"/>
        <v/>
      </c>
    </row>
    <row r="1280" spans="1:6">
      <c r="A1280" t="s">
        <v>2210</v>
      </c>
      <c r="B1280">
        <v>1</v>
      </c>
      <c r="C1280">
        <v>1</v>
      </c>
      <c r="D1280" s="390">
        <v>0</v>
      </c>
      <c r="E1280">
        <v>1</v>
      </c>
      <c r="F1280" t="str">
        <f t="shared" si="57"/>
        <v/>
      </c>
    </row>
    <row r="1281" spans="1:6">
      <c r="A1281" t="s">
        <v>2211</v>
      </c>
      <c r="B1281">
        <v>1</v>
      </c>
      <c r="C1281">
        <v>1</v>
      </c>
      <c r="D1281" s="390">
        <v>0</v>
      </c>
      <c r="E1281">
        <v>1</v>
      </c>
      <c r="F1281" t="str">
        <f t="shared" si="57"/>
        <v/>
      </c>
    </row>
    <row r="1282" spans="1:6">
      <c r="A1282" t="s">
        <v>2212</v>
      </c>
      <c r="B1282">
        <v>1</v>
      </c>
      <c r="C1282">
        <v>1</v>
      </c>
      <c r="D1282" s="390">
        <v>0</v>
      </c>
      <c r="E1282">
        <v>1</v>
      </c>
      <c r="F1282" t="str">
        <f t="shared" si="57"/>
        <v/>
      </c>
    </row>
    <row r="1283" spans="1:6">
      <c r="A1283"/>
      <c r="B1283"/>
      <c r="C1283"/>
      <c r="D1283" s="390"/>
      <c r="E1283"/>
      <c r="F1283" t="str">
        <f t="shared" ref="F1283:F1346" si="58">IF(AND(LEFT(A1283,17)="/global/archives/",ISNUMBER(_xlfn.NUMBERVALUE(MID(A1283,18,1))),ISERROR(FIND("ckattempt",A1283)),ISERROR(FIND("preview",A1283))),"기사임","")</f>
        <v/>
      </c>
    </row>
    <row r="1284" spans="1:6">
      <c r="A1284"/>
      <c r="B1284"/>
      <c r="C1284"/>
      <c r="D1284" s="390"/>
      <c r="E1284"/>
      <c r="F1284" t="str">
        <f t="shared" si="58"/>
        <v/>
      </c>
    </row>
    <row r="1285" spans="1:6">
      <c r="A1285"/>
      <c r="B1285"/>
      <c r="C1285"/>
      <c r="D1285" s="390"/>
      <c r="E1285"/>
      <c r="F1285" t="str">
        <f t="shared" si="58"/>
        <v/>
      </c>
    </row>
    <row r="1286" spans="1:6">
      <c r="A1286"/>
      <c r="B1286"/>
      <c r="C1286"/>
      <c r="D1286" s="390"/>
      <c r="E1286"/>
      <c r="F1286" t="str">
        <f t="shared" si="58"/>
        <v/>
      </c>
    </row>
    <row r="1287" spans="1:6">
      <c r="A1287"/>
      <c r="B1287"/>
      <c r="C1287"/>
      <c r="D1287" s="390"/>
      <c r="E1287"/>
      <c r="F1287" t="str">
        <f t="shared" si="58"/>
        <v/>
      </c>
    </row>
    <row r="1288" spans="1:6">
      <c r="A1288"/>
      <c r="B1288"/>
      <c r="C1288"/>
      <c r="D1288" s="390"/>
      <c r="E1288"/>
      <c r="F1288" t="str">
        <f t="shared" si="58"/>
        <v/>
      </c>
    </row>
    <row r="1289" spans="1:6">
      <c r="A1289"/>
      <c r="B1289"/>
      <c r="C1289"/>
      <c r="D1289" s="390"/>
      <c r="E1289"/>
      <c r="F1289" t="str">
        <f t="shared" si="58"/>
        <v/>
      </c>
    </row>
    <row r="1290" spans="1:6">
      <c r="A1290"/>
      <c r="B1290"/>
      <c r="C1290"/>
      <c r="D1290" s="390"/>
      <c r="E1290"/>
      <c r="F1290" t="str">
        <f t="shared" si="58"/>
        <v/>
      </c>
    </row>
    <row r="1291" spans="1:6">
      <c r="A1291"/>
      <c r="B1291"/>
      <c r="C1291"/>
      <c r="D1291" s="390"/>
      <c r="E1291"/>
      <c r="F1291" t="str">
        <f t="shared" si="58"/>
        <v/>
      </c>
    </row>
    <row r="1292" spans="1:6">
      <c r="A1292"/>
      <c r="B1292"/>
      <c r="C1292"/>
      <c r="D1292" s="390"/>
      <c r="E1292"/>
      <c r="F1292" t="str">
        <f t="shared" si="58"/>
        <v/>
      </c>
    </row>
    <row r="1293" spans="1:6">
      <c r="A1293"/>
      <c r="B1293"/>
      <c r="C1293"/>
      <c r="D1293" s="390"/>
      <c r="E1293"/>
      <c r="F1293" t="str">
        <f t="shared" si="58"/>
        <v/>
      </c>
    </row>
    <row r="1294" spans="1:6">
      <c r="A1294"/>
      <c r="B1294"/>
      <c r="C1294"/>
      <c r="D1294" s="390"/>
      <c r="E1294"/>
      <c r="F1294" t="str">
        <f t="shared" si="58"/>
        <v/>
      </c>
    </row>
    <row r="1295" spans="1:6">
      <c r="A1295"/>
      <c r="B1295"/>
      <c r="C1295"/>
      <c r="D1295" s="390"/>
      <c r="E1295"/>
      <c r="F1295" t="str">
        <f t="shared" si="58"/>
        <v/>
      </c>
    </row>
    <row r="1296" spans="1:6">
      <c r="A1296"/>
      <c r="B1296"/>
      <c r="C1296"/>
      <c r="D1296" s="390"/>
      <c r="E1296"/>
      <c r="F1296" t="str">
        <f t="shared" si="58"/>
        <v/>
      </c>
    </row>
    <row r="1297" spans="1:6">
      <c r="A1297"/>
      <c r="B1297"/>
      <c r="C1297"/>
      <c r="D1297" s="390"/>
      <c r="E1297"/>
      <c r="F1297" t="str">
        <f t="shared" si="58"/>
        <v/>
      </c>
    </row>
    <row r="1298" spans="1:6">
      <c r="A1298"/>
      <c r="B1298"/>
      <c r="C1298"/>
      <c r="D1298" s="390"/>
      <c r="E1298"/>
      <c r="F1298" t="str">
        <f t="shared" si="58"/>
        <v/>
      </c>
    </row>
    <row r="1299" spans="1:6">
      <c r="A1299"/>
      <c r="B1299"/>
      <c r="C1299"/>
      <c r="D1299" s="390"/>
      <c r="E1299"/>
      <c r="F1299" t="str">
        <f t="shared" si="58"/>
        <v/>
      </c>
    </row>
    <row r="1300" spans="1:6">
      <c r="A1300"/>
      <c r="B1300"/>
      <c r="C1300"/>
      <c r="D1300" s="390"/>
      <c r="E1300"/>
      <c r="F1300" t="str">
        <f t="shared" si="58"/>
        <v/>
      </c>
    </row>
    <row r="1301" spans="1:6">
      <c r="A1301"/>
      <c r="B1301"/>
      <c r="C1301"/>
      <c r="D1301" s="390"/>
      <c r="E1301"/>
      <c r="F1301" t="str">
        <f t="shared" si="58"/>
        <v/>
      </c>
    </row>
    <row r="1302" spans="1:6">
      <c r="A1302"/>
      <c r="B1302"/>
      <c r="C1302"/>
      <c r="D1302" s="390"/>
      <c r="E1302"/>
      <c r="F1302" t="str">
        <f t="shared" si="58"/>
        <v/>
      </c>
    </row>
    <row r="1303" spans="1:6">
      <c r="A1303"/>
      <c r="B1303"/>
      <c r="C1303"/>
      <c r="D1303" s="390"/>
      <c r="E1303"/>
      <c r="F1303" t="str">
        <f t="shared" si="58"/>
        <v/>
      </c>
    </row>
    <row r="1304" spans="1:6">
      <c r="A1304"/>
      <c r="B1304"/>
      <c r="C1304"/>
      <c r="D1304" s="390"/>
      <c r="E1304"/>
      <c r="F1304" t="str">
        <f t="shared" si="58"/>
        <v/>
      </c>
    </row>
    <row r="1305" spans="1:6">
      <c r="A1305"/>
      <c r="B1305"/>
      <c r="C1305"/>
      <c r="D1305" s="390"/>
      <c r="E1305"/>
      <c r="F1305" t="str">
        <f t="shared" si="58"/>
        <v/>
      </c>
    </row>
    <row r="1306" spans="1:6">
      <c r="A1306"/>
      <c r="B1306"/>
      <c r="C1306"/>
      <c r="D1306" s="390"/>
      <c r="E1306"/>
      <c r="F1306" t="str">
        <f t="shared" si="58"/>
        <v/>
      </c>
    </row>
    <row r="1307" spans="1:6">
      <c r="A1307"/>
      <c r="B1307"/>
      <c r="C1307"/>
      <c r="D1307" s="390"/>
      <c r="E1307"/>
      <c r="F1307" t="str">
        <f t="shared" si="58"/>
        <v/>
      </c>
    </row>
    <row r="1308" spans="1:6">
      <c r="A1308"/>
      <c r="B1308"/>
      <c r="C1308"/>
      <c r="D1308" s="390"/>
      <c r="E1308"/>
      <c r="F1308" t="str">
        <f t="shared" si="58"/>
        <v/>
      </c>
    </row>
    <row r="1309" spans="1:6">
      <c r="A1309"/>
      <c r="B1309"/>
      <c r="C1309"/>
      <c r="D1309" s="390"/>
      <c r="E1309"/>
      <c r="F1309" t="str">
        <f t="shared" si="58"/>
        <v/>
      </c>
    </row>
    <row r="1310" spans="1:6">
      <c r="A1310"/>
      <c r="B1310"/>
      <c r="C1310"/>
      <c r="D1310" s="390"/>
      <c r="E1310"/>
      <c r="F1310" t="str">
        <f t="shared" si="58"/>
        <v/>
      </c>
    </row>
    <row r="1311" spans="1:6">
      <c r="A1311"/>
      <c r="B1311"/>
      <c r="C1311"/>
      <c r="D1311" s="390"/>
      <c r="E1311"/>
      <c r="F1311" t="str">
        <f t="shared" si="58"/>
        <v/>
      </c>
    </row>
    <row r="1312" spans="1:6">
      <c r="A1312"/>
      <c r="B1312"/>
      <c r="C1312"/>
      <c r="D1312" s="390"/>
      <c r="E1312"/>
      <c r="F1312" t="str">
        <f t="shared" si="58"/>
        <v/>
      </c>
    </row>
    <row r="1313" spans="1:6">
      <c r="A1313"/>
      <c r="B1313"/>
      <c r="C1313"/>
      <c r="D1313" s="390"/>
      <c r="E1313"/>
      <c r="F1313" t="str">
        <f t="shared" si="58"/>
        <v/>
      </c>
    </row>
    <row r="1314" spans="1:6">
      <c r="A1314"/>
      <c r="B1314"/>
      <c r="C1314"/>
      <c r="D1314" s="390"/>
      <c r="E1314"/>
      <c r="F1314" t="str">
        <f t="shared" si="58"/>
        <v/>
      </c>
    </row>
    <row r="1315" spans="1:6">
      <c r="A1315"/>
      <c r="B1315"/>
      <c r="C1315"/>
      <c r="D1315" s="390"/>
      <c r="E1315"/>
      <c r="F1315" t="str">
        <f t="shared" si="58"/>
        <v/>
      </c>
    </row>
    <row r="1316" spans="1:6">
      <c r="A1316"/>
      <c r="B1316"/>
      <c r="C1316"/>
      <c r="D1316" s="390"/>
      <c r="E1316"/>
      <c r="F1316" t="str">
        <f t="shared" si="58"/>
        <v/>
      </c>
    </row>
    <row r="1317" spans="1:6">
      <c r="A1317"/>
      <c r="B1317"/>
      <c r="C1317"/>
      <c r="D1317" s="390"/>
      <c r="E1317"/>
      <c r="F1317" t="str">
        <f t="shared" si="58"/>
        <v/>
      </c>
    </row>
    <row r="1318" spans="1:6">
      <c r="A1318"/>
      <c r="B1318"/>
      <c r="C1318"/>
      <c r="D1318" s="390"/>
      <c r="E1318"/>
      <c r="F1318" t="str">
        <f t="shared" si="58"/>
        <v/>
      </c>
    </row>
    <row r="1319" spans="1:6">
      <c r="A1319"/>
      <c r="B1319"/>
      <c r="C1319"/>
      <c r="D1319" s="390"/>
      <c r="E1319"/>
      <c r="F1319" t="str">
        <f t="shared" si="58"/>
        <v/>
      </c>
    </row>
    <row r="1320" spans="1:6">
      <c r="A1320"/>
      <c r="B1320"/>
      <c r="C1320"/>
      <c r="D1320" s="390"/>
      <c r="E1320"/>
      <c r="F1320" t="str">
        <f t="shared" si="58"/>
        <v/>
      </c>
    </row>
    <row r="1321" spans="1:6">
      <c r="A1321"/>
      <c r="B1321"/>
      <c r="C1321"/>
      <c r="D1321" s="390"/>
      <c r="E1321"/>
      <c r="F1321" t="str">
        <f t="shared" si="58"/>
        <v/>
      </c>
    </row>
    <row r="1322" spans="1:6">
      <c r="A1322"/>
      <c r="B1322"/>
      <c r="C1322"/>
      <c r="D1322" s="390"/>
      <c r="E1322"/>
      <c r="F1322" t="str">
        <f t="shared" si="58"/>
        <v/>
      </c>
    </row>
    <row r="1323" spans="1:6">
      <c r="A1323"/>
      <c r="B1323"/>
      <c r="C1323"/>
      <c r="D1323" s="390"/>
      <c r="E1323"/>
      <c r="F1323" t="str">
        <f t="shared" si="58"/>
        <v/>
      </c>
    </row>
    <row r="1324" spans="1:6">
      <c r="A1324"/>
      <c r="B1324"/>
      <c r="C1324"/>
      <c r="D1324" s="390"/>
      <c r="E1324"/>
      <c r="F1324" t="str">
        <f t="shared" si="58"/>
        <v/>
      </c>
    </row>
    <row r="1325" spans="1:6">
      <c r="A1325"/>
      <c r="B1325"/>
      <c r="C1325"/>
      <c r="D1325" s="390"/>
      <c r="E1325"/>
      <c r="F1325" t="str">
        <f t="shared" si="58"/>
        <v/>
      </c>
    </row>
    <row r="1326" spans="1:6">
      <c r="A1326"/>
      <c r="B1326"/>
      <c r="C1326"/>
      <c r="D1326" s="390"/>
      <c r="E1326"/>
      <c r="F1326" t="str">
        <f t="shared" si="58"/>
        <v/>
      </c>
    </row>
    <row r="1327" spans="1:6">
      <c r="A1327"/>
      <c r="B1327"/>
      <c r="C1327"/>
      <c r="D1327" s="390"/>
      <c r="E1327"/>
      <c r="F1327" t="str">
        <f t="shared" si="58"/>
        <v/>
      </c>
    </row>
    <row r="1328" spans="1:6">
      <c r="A1328"/>
      <c r="B1328"/>
      <c r="C1328"/>
      <c r="D1328" s="390"/>
      <c r="E1328"/>
      <c r="F1328" t="str">
        <f t="shared" si="58"/>
        <v/>
      </c>
    </row>
    <row r="1329" spans="1:6">
      <c r="A1329"/>
      <c r="B1329"/>
      <c r="C1329"/>
      <c r="D1329" s="390"/>
      <c r="E1329"/>
      <c r="F1329" t="str">
        <f t="shared" si="58"/>
        <v/>
      </c>
    </row>
    <row r="1330" spans="1:6">
      <c r="A1330"/>
      <c r="B1330"/>
      <c r="C1330"/>
      <c r="D1330" s="390"/>
      <c r="E1330"/>
      <c r="F1330" t="str">
        <f t="shared" si="58"/>
        <v/>
      </c>
    </row>
    <row r="1331" spans="1:6">
      <c r="A1331"/>
      <c r="B1331"/>
      <c r="C1331"/>
      <c r="D1331" s="390"/>
      <c r="E1331"/>
      <c r="F1331" t="str">
        <f t="shared" si="58"/>
        <v/>
      </c>
    </row>
    <row r="1332" spans="1:6">
      <c r="A1332"/>
      <c r="B1332"/>
      <c r="C1332"/>
      <c r="D1332" s="390"/>
      <c r="E1332"/>
      <c r="F1332" t="str">
        <f t="shared" si="58"/>
        <v/>
      </c>
    </row>
    <row r="1333" spans="1:6">
      <c r="A1333"/>
      <c r="B1333"/>
      <c r="C1333"/>
      <c r="D1333" s="390"/>
      <c r="E1333"/>
      <c r="F1333" t="str">
        <f t="shared" si="58"/>
        <v/>
      </c>
    </row>
    <row r="1334" spans="1:6">
      <c r="A1334"/>
      <c r="B1334"/>
      <c r="C1334"/>
      <c r="D1334" s="390"/>
      <c r="E1334"/>
      <c r="F1334" t="str">
        <f t="shared" si="58"/>
        <v/>
      </c>
    </row>
    <row r="1335" spans="1:6">
      <c r="A1335"/>
      <c r="B1335"/>
      <c r="C1335"/>
      <c r="D1335" s="390"/>
      <c r="E1335"/>
      <c r="F1335" t="str">
        <f t="shared" si="58"/>
        <v/>
      </c>
    </row>
    <row r="1336" spans="1:6">
      <c r="A1336"/>
      <c r="B1336"/>
      <c r="C1336"/>
      <c r="D1336" s="390"/>
      <c r="E1336"/>
      <c r="F1336" t="str">
        <f t="shared" si="58"/>
        <v/>
      </c>
    </row>
    <row r="1337" spans="1:6">
      <c r="A1337"/>
      <c r="B1337"/>
      <c r="C1337"/>
      <c r="D1337" s="390"/>
      <c r="E1337"/>
      <c r="F1337" t="str">
        <f t="shared" si="58"/>
        <v/>
      </c>
    </row>
    <row r="1338" spans="1:6">
      <c r="A1338"/>
      <c r="B1338"/>
      <c r="C1338"/>
      <c r="D1338" s="390"/>
      <c r="E1338"/>
      <c r="F1338" t="str">
        <f t="shared" si="58"/>
        <v/>
      </c>
    </row>
    <row r="1339" spans="1:6">
      <c r="A1339"/>
      <c r="B1339"/>
      <c r="C1339"/>
      <c r="D1339" s="390"/>
      <c r="E1339"/>
      <c r="F1339" t="str">
        <f t="shared" si="58"/>
        <v/>
      </c>
    </row>
    <row r="1340" spans="1:6">
      <c r="A1340"/>
      <c r="B1340"/>
      <c r="C1340"/>
      <c r="D1340" s="390"/>
      <c r="E1340"/>
      <c r="F1340" t="str">
        <f t="shared" si="58"/>
        <v/>
      </c>
    </row>
    <row r="1341" spans="1:6">
      <c r="A1341"/>
      <c r="B1341"/>
      <c r="C1341"/>
      <c r="D1341" s="390"/>
      <c r="E1341"/>
      <c r="F1341" t="str">
        <f t="shared" si="58"/>
        <v/>
      </c>
    </row>
    <row r="1342" spans="1:6">
      <c r="A1342"/>
      <c r="B1342"/>
      <c r="C1342"/>
      <c r="D1342" s="390"/>
      <c r="E1342"/>
      <c r="F1342" t="str">
        <f t="shared" si="58"/>
        <v/>
      </c>
    </row>
    <row r="1343" spans="1:6">
      <c r="A1343"/>
      <c r="B1343"/>
      <c r="C1343"/>
      <c r="D1343" s="390"/>
      <c r="E1343"/>
      <c r="F1343" t="str">
        <f t="shared" si="58"/>
        <v/>
      </c>
    </row>
    <row r="1344" spans="1:6">
      <c r="A1344"/>
      <c r="B1344"/>
      <c r="C1344"/>
      <c r="D1344" s="390"/>
      <c r="E1344"/>
      <c r="F1344" t="str">
        <f t="shared" si="58"/>
        <v/>
      </c>
    </row>
    <row r="1345" spans="1:6">
      <c r="A1345"/>
      <c r="B1345"/>
      <c r="C1345"/>
      <c r="D1345" s="390"/>
      <c r="E1345"/>
      <c r="F1345" t="str">
        <f t="shared" si="58"/>
        <v/>
      </c>
    </row>
    <row r="1346" spans="1:6">
      <c r="A1346"/>
      <c r="B1346"/>
      <c r="C1346"/>
      <c r="D1346" s="390"/>
      <c r="E1346"/>
      <c r="F1346" t="str">
        <f t="shared" si="58"/>
        <v/>
      </c>
    </row>
    <row r="1347" spans="1:6">
      <c r="A1347"/>
      <c r="B1347"/>
      <c r="C1347"/>
      <c r="D1347" s="390"/>
      <c r="E1347"/>
      <c r="F1347" t="str">
        <f t="shared" ref="F1347:F1410" si="59">IF(AND(LEFT(A1347,17)="/global/archives/",ISNUMBER(_xlfn.NUMBERVALUE(MID(A1347,18,1))),ISERROR(FIND("ckattempt",A1347)),ISERROR(FIND("preview",A1347))),"기사임","")</f>
        <v/>
      </c>
    </row>
    <row r="1348" spans="1:6">
      <c r="A1348"/>
      <c r="B1348"/>
      <c r="C1348"/>
      <c r="D1348" s="390"/>
      <c r="E1348"/>
      <c r="F1348" t="str">
        <f t="shared" si="59"/>
        <v/>
      </c>
    </row>
    <row r="1349" spans="1:6">
      <c r="A1349"/>
      <c r="B1349"/>
      <c r="C1349"/>
      <c r="D1349" s="390"/>
      <c r="E1349"/>
      <c r="F1349" t="str">
        <f t="shared" si="59"/>
        <v/>
      </c>
    </row>
    <row r="1350" spans="1:6">
      <c r="A1350"/>
      <c r="B1350"/>
      <c r="C1350"/>
      <c r="D1350" s="390"/>
      <c r="E1350"/>
      <c r="F1350" t="str">
        <f t="shared" si="59"/>
        <v/>
      </c>
    </row>
    <row r="1351" spans="1:6">
      <c r="A1351"/>
      <c r="B1351"/>
      <c r="C1351"/>
      <c r="D1351" s="390"/>
      <c r="E1351"/>
      <c r="F1351" t="str">
        <f t="shared" si="59"/>
        <v/>
      </c>
    </row>
    <row r="1352" spans="1:6">
      <c r="A1352"/>
      <c r="B1352"/>
      <c r="C1352"/>
      <c r="D1352" s="390"/>
      <c r="E1352"/>
      <c r="F1352" t="str">
        <f t="shared" si="59"/>
        <v/>
      </c>
    </row>
    <row r="1353" spans="1:6">
      <c r="A1353"/>
      <c r="B1353"/>
      <c r="C1353"/>
      <c r="D1353" s="390"/>
      <c r="E1353"/>
      <c r="F1353" t="str">
        <f t="shared" si="59"/>
        <v/>
      </c>
    </row>
    <row r="1354" spans="1:6">
      <c r="A1354"/>
      <c r="B1354"/>
      <c r="C1354"/>
      <c r="D1354" s="390"/>
      <c r="E1354"/>
      <c r="F1354" t="str">
        <f t="shared" si="59"/>
        <v/>
      </c>
    </row>
    <row r="1355" spans="1:6">
      <c r="A1355"/>
      <c r="B1355"/>
      <c r="C1355"/>
      <c r="D1355" s="390"/>
      <c r="E1355"/>
      <c r="F1355" t="str">
        <f t="shared" si="59"/>
        <v/>
      </c>
    </row>
    <row r="1356" spans="1:6">
      <c r="A1356"/>
      <c r="B1356"/>
      <c r="C1356"/>
      <c r="D1356" s="390"/>
      <c r="E1356"/>
      <c r="F1356" t="str">
        <f t="shared" si="59"/>
        <v/>
      </c>
    </row>
    <row r="1357" spans="1:6">
      <c r="A1357"/>
      <c r="B1357"/>
      <c r="C1357"/>
      <c r="D1357" s="390"/>
      <c r="E1357"/>
      <c r="F1357" t="str">
        <f t="shared" si="59"/>
        <v/>
      </c>
    </row>
    <row r="1358" spans="1:6">
      <c r="A1358"/>
      <c r="B1358"/>
      <c r="C1358"/>
      <c r="D1358" s="390"/>
      <c r="E1358"/>
      <c r="F1358" t="str">
        <f t="shared" si="59"/>
        <v/>
      </c>
    </row>
    <row r="1359" spans="1:6">
      <c r="A1359"/>
      <c r="B1359"/>
      <c r="C1359"/>
      <c r="D1359" s="390"/>
      <c r="E1359"/>
      <c r="F1359" t="str">
        <f t="shared" si="59"/>
        <v/>
      </c>
    </row>
    <row r="1360" spans="1:6">
      <c r="A1360"/>
      <c r="B1360"/>
      <c r="C1360"/>
      <c r="D1360" s="390"/>
      <c r="E1360"/>
      <c r="F1360" t="str">
        <f t="shared" si="59"/>
        <v/>
      </c>
    </row>
    <row r="1361" spans="1:6">
      <c r="A1361"/>
      <c r="B1361"/>
      <c r="C1361"/>
      <c r="D1361" s="390"/>
      <c r="E1361"/>
      <c r="F1361" t="str">
        <f t="shared" si="59"/>
        <v/>
      </c>
    </row>
    <row r="1362" spans="1:6">
      <c r="A1362"/>
      <c r="B1362"/>
      <c r="C1362"/>
      <c r="D1362" s="390"/>
      <c r="E1362"/>
      <c r="F1362" t="str">
        <f t="shared" si="59"/>
        <v/>
      </c>
    </row>
    <row r="1363" spans="1:6">
      <c r="A1363"/>
      <c r="B1363"/>
      <c r="C1363"/>
      <c r="D1363" s="390"/>
      <c r="E1363"/>
      <c r="F1363" t="str">
        <f t="shared" si="59"/>
        <v/>
      </c>
    </row>
    <row r="1364" spans="1:6">
      <c r="A1364"/>
      <c r="B1364"/>
      <c r="C1364"/>
      <c r="D1364" s="390"/>
      <c r="E1364"/>
      <c r="F1364" t="str">
        <f t="shared" si="59"/>
        <v/>
      </c>
    </row>
    <row r="1365" spans="1:6">
      <c r="A1365"/>
      <c r="B1365"/>
      <c r="C1365"/>
      <c r="D1365" s="390"/>
      <c r="E1365"/>
      <c r="F1365" t="str">
        <f t="shared" si="59"/>
        <v/>
      </c>
    </row>
    <row r="1366" spans="1:6">
      <c r="A1366"/>
      <c r="B1366"/>
      <c r="C1366"/>
      <c r="D1366" s="390"/>
      <c r="E1366"/>
      <c r="F1366" t="str">
        <f t="shared" si="59"/>
        <v/>
      </c>
    </row>
    <row r="1367" spans="1:6">
      <c r="A1367"/>
      <c r="B1367"/>
      <c r="C1367"/>
      <c r="D1367" s="390"/>
      <c r="E1367"/>
      <c r="F1367" t="str">
        <f t="shared" si="59"/>
        <v/>
      </c>
    </row>
    <row r="1368" spans="1:6">
      <c r="A1368"/>
      <c r="B1368"/>
      <c r="C1368"/>
      <c r="D1368" s="390"/>
      <c r="E1368"/>
      <c r="F1368" t="str">
        <f t="shared" si="59"/>
        <v/>
      </c>
    </row>
    <row r="1369" spans="1:6">
      <c r="A1369"/>
      <c r="B1369"/>
      <c r="C1369"/>
      <c r="D1369" s="390"/>
      <c r="E1369"/>
      <c r="F1369" t="str">
        <f t="shared" si="59"/>
        <v/>
      </c>
    </row>
    <row r="1370" spans="1:6">
      <c r="A1370"/>
      <c r="B1370"/>
      <c r="C1370"/>
      <c r="D1370" s="390"/>
      <c r="E1370"/>
      <c r="F1370" t="str">
        <f t="shared" si="59"/>
        <v/>
      </c>
    </row>
    <row r="1371" spans="1:6">
      <c r="A1371"/>
      <c r="B1371"/>
      <c r="C1371"/>
      <c r="D1371" s="390"/>
      <c r="E1371"/>
      <c r="F1371" t="str">
        <f t="shared" si="59"/>
        <v/>
      </c>
    </row>
    <row r="1372" spans="1:6">
      <c r="A1372"/>
      <c r="B1372"/>
      <c r="C1372"/>
      <c r="D1372" s="390"/>
      <c r="E1372"/>
      <c r="F1372" t="str">
        <f t="shared" si="59"/>
        <v/>
      </c>
    </row>
    <row r="1373" spans="1:6">
      <c r="A1373"/>
      <c r="B1373"/>
      <c r="C1373"/>
      <c r="D1373" s="390"/>
      <c r="E1373"/>
      <c r="F1373" t="str">
        <f t="shared" si="59"/>
        <v/>
      </c>
    </row>
    <row r="1374" spans="1:6">
      <c r="A1374"/>
      <c r="B1374"/>
      <c r="C1374"/>
      <c r="D1374" s="390"/>
      <c r="E1374"/>
      <c r="F1374" t="str">
        <f t="shared" si="59"/>
        <v/>
      </c>
    </row>
    <row r="1375" spans="1:6">
      <c r="A1375"/>
      <c r="B1375"/>
      <c r="C1375"/>
      <c r="D1375" s="390"/>
      <c r="E1375"/>
      <c r="F1375" t="str">
        <f t="shared" si="59"/>
        <v/>
      </c>
    </row>
    <row r="1376" spans="1:6">
      <c r="A1376"/>
      <c r="B1376"/>
      <c r="C1376"/>
      <c r="D1376" s="390"/>
      <c r="E1376"/>
      <c r="F1376" t="str">
        <f t="shared" si="59"/>
        <v/>
      </c>
    </row>
    <row r="1377" spans="1:6">
      <c r="A1377"/>
      <c r="B1377"/>
      <c r="C1377"/>
      <c r="D1377" s="390"/>
      <c r="E1377"/>
      <c r="F1377" t="str">
        <f t="shared" si="59"/>
        <v/>
      </c>
    </row>
    <row r="1378" spans="1:6">
      <c r="A1378"/>
      <c r="B1378"/>
      <c r="C1378"/>
      <c r="D1378" s="390"/>
      <c r="E1378"/>
      <c r="F1378" t="str">
        <f t="shared" si="59"/>
        <v/>
      </c>
    </row>
    <row r="1379" spans="1:6">
      <c r="A1379"/>
      <c r="B1379"/>
      <c r="C1379"/>
      <c r="D1379" s="390"/>
      <c r="E1379"/>
      <c r="F1379" t="str">
        <f t="shared" si="59"/>
        <v/>
      </c>
    </row>
    <row r="1380" spans="1:6">
      <c r="A1380"/>
      <c r="B1380"/>
      <c r="C1380"/>
      <c r="D1380" s="390"/>
      <c r="E1380"/>
      <c r="F1380" t="str">
        <f t="shared" si="59"/>
        <v/>
      </c>
    </row>
    <row r="1381" spans="1:6">
      <c r="A1381"/>
      <c r="B1381"/>
      <c r="C1381"/>
      <c r="D1381" s="390"/>
      <c r="E1381"/>
      <c r="F1381" t="str">
        <f t="shared" si="59"/>
        <v/>
      </c>
    </row>
    <row r="1382" spans="1:6">
      <c r="A1382"/>
      <c r="B1382"/>
      <c r="C1382"/>
      <c r="D1382" s="390"/>
      <c r="E1382"/>
      <c r="F1382" t="str">
        <f t="shared" si="59"/>
        <v/>
      </c>
    </row>
    <row r="1383" spans="1:6">
      <c r="A1383"/>
      <c r="B1383"/>
      <c r="C1383"/>
      <c r="D1383" s="390"/>
      <c r="E1383"/>
      <c r="F1383" t="str">
        <f t="shared" si="59"/>
        <v/>
      </c>
    </row>
    <row r="1384" spans="1:6">
      <c r="A1384"/>
      <c r="B1384"/>
      <c r="C1384"/>
      <c r="D1384" s="390"/>
      <c r="E1384"/>
      <c r="F1384" t="str">
        <f t="shared" si="59"/>
        <v/>
      </c>
    </row>
    <row r="1385" spans="1:6">
      <c r="A1385"/>
      <c r="B1385"/>
      <c r="C1385"/>
      <c r="D1385" s="390"/>
      <c r="E1385"/>
      <c r="F1385" t="str">
        <f t="shared" si="59"/>
        <v/>
      </c>
    </row>
    <row r="1386" spans="1:6">
      <c r="A1386"/>
      <c r="B1386"/>
      <c r="C1386"/>
      <c r="D1386" s="390"/>
      <c r="E1386"/>
      <c r="F1386" t="str">
        <f t="shared" si="59"/>
        <v/>
      </c>
    </row>
    <row r="1387" spans="1:6">
      <c r="A1387"/>
      <c r="B1387"/>
      <c r="C1387"/>
      <c r="D1387" s="390"/>
      <c r="E1387"/>
      <c r="F1387" t="str">
        <f t="shared" si="59"/>
        <v/>
      </c>
    </row>
    <row r="1388" spans="1:6">
      <c r="A1388"/>
      <c r="B1388"/>
      <c r="C1388"/>
      <c r="D1388" s="390"/>
      <c r="E1388"/>
      <c r="F1388" t="str">
        <f t="shared" si="59"/>
        <v/>
      </c>
    </row>
    <row r="1389" spans="1:6">
      <c r="A1389"/>
      <c r="B1389"/>
      <c r="C1389"/>
      <c r="D1389" s="390"/>
      <c r="E1389"/>
      <c r="F1389" t="str">
        <f t="shared" si="59"/>
        <v/>
      </c>
    </row>
    <row r="1390" spans="1:6">
      <c r="A1390"/>
      <c r="B1390"/>
      <c r="C1390"/>
      <c r="D1390" s="390"/>
      <c r="E1390"/>
      <c r="F1390" t="str">
        <f t="shared" si="59"/>
        <v/>
      </c>
    </row>
    <row r="1391" spans="1:6">
      <c r="A1391"/>
      <c r="B1391"/>
      <c r="C1391"/>
      <c r="D1391" s="390"/>
      <c r="E1391"/>
      <c r="F1391" t="str">
        <f t="shared" si="59"/>
        <v/>
      </c>
    </row>
    <row r="1392" spans="1:6">
      <c r="A1392"/>
      <c r="B1392"/>
      <c r="C1392"/>
      <c r="D1392" s="390"/>
      <c r="E1392"/>
      <c r="F1392" t="str">
        <f t="shared" si="59"/>
        <v/>
      </c>
    </row>
    <row r="1393" spans="1:6">
      <c r="A1393"/>
      <c r="B1393"/>
      <c r="C1393"/>
      <c r="D1393" s="390"/>
      <c r="E1393"/>
      <c r="F1393" t="str">
        <f t="shared" si="59"/>
        <v/>
      </c>
    </row>
    <row r="1394" spans="1:6">
      <c r="A1394"/>
      <c r="B1394"/>
      <c r="C1394"/>
      <c r="D1394" s="390"/>
      <c r="E1394"/>
      <c r="F1394" t="str">
        <f t="shared" si="59"/>
        <v/>
      </c>
    </row>
    <row r="1395" spans="1:6">
      <c r="A1395"/>
      <c r="B1395"/>
      <c r="C1395"/>
      <c r="D1395" s="390"/>
      <c r="E1395"/>
      <c r="F1395" t="str">
        <f t="shared" si="59"/>
        <v/>
      </c>
    </row>
    <row r="1396" spans="1:6">
      <c r="A1396"/>
      <c r="B1396"/>
      <c r="C1396"/>
      <c r="D1396" s="390"/>
      <c r="E1396"/>
      <c r="F1396" t="str">
        <f t="shared" si="59"/>
        <v/>
      </c>
    </row>
    <row r="1397" spans="1:6">
      <c r="A1397"/>
      <c r="B1397"/>
      <c r="C1397"/>
      <c r="D1397" s="390"/>
      <c r="E1397"/>
      <c r="F1397" t="str">
        <f t="shared" si="59"/>
        <v/>
      </c>
    </row>
    <row r="1398" spans="1:6">
      <c r="A1398"/>
      <c r="B1398"/>
      <c r="C1398"/>
      <c r="D1398" s="390"/>
      <c r="E1398"/>
      <c r="F1398" t="str">
        <f t="shared" si="59"/>
        <v/>
      </c>
    </row>
    <row r="1399" spans="1:6">
      <c r="A1399"/>
      <c r="B1399"/>
      <c r="C1399"/>
      <c r="D1399" s="390"/>
      <c r="E1399"/>
      <c r="F1399" t="str">
        <f t="shared" si="59"/>
        <v/>
      </c>
    </row>
    <row r="1400" spans="1:6">
      <c r="A1400"/>
      <c r="B1400"/>
      <c r="C1400"/>
      <c r="D1400" s="390"/>
      <c r="E1400"/>
      <c r="F1400" t="str">
        <f t="shared" si="59"/>
        <v/>
      </c>
    </row>
    <row r="1401" spans="1:6">
      <c r="A1401"/>
      <c r="B1401"/>
      <c r="C1401"/>
      <c r="D1401" s="390"/>
      <c r="E1401"/>
      <c r="F1401" t="str">
        <f t="shared" si="59"/>
        <v/>
      </c>
    </row>
    <row r="1402" spans="1:6">
      <c r="A1402"/>
      <c r="B1402"/>
      <c r="C1402"/>
      <c r="D1402" s="390"/>
      <c r="E1402"/>
      <c r="F1402" t="str">
        <f t="shared" si="59"/>
        <v/>
      </c>
    </row>
    <row r="1403" spans="1:6">
      <c r="A1403"/>
      <c r="B1403"/>
      <c r="C1403"/>
      <c r="D1403" s="390"/>
      <c r="E1403"/>
      <c r="F1403" t="str">
        <f t="shared" si="59"/>
        <v/>
      </c>
    </row>
    <row r="1404" spans="1:6">
      <c r="A1404"/>
      <c r="B1404"/>
      <c r="C1404"/>
      <c r="D1404" s="390"/>
      <c r="E1404"/>
      <c r="F1404" t="str">
        <f t="shared" si="59"/>
        <v/>
      </c>
    </row>
    <row r="1405" spans="1:6">
      <c r="A1405"/>
      <c r="B1405"/>
      <c r="C1405"/>
      <c r="D1405" s="390"/>
      <c r="E1405"/>
      <c r="F1405" t="str">
        <f t="shared" si="59"/>
        <v/>
      </c>
    </row>
    <row r="1406" spans="1:6">
      <c r="A1406"/>
      <c r="B1406"/>
      <c r="C1406"/>
      <c r="D1406" s="390"/>
      <c r="E1406"/>
      <c r="F1406" t="str">
        <f t="shared" si="59"/>
        <v/>
      </c>
    </row>
    <row r="1407" spans="1:6">
      <c r="A1407"/>
      <c r="B1407"/>
      <c r="C1407"/>
      <c r="D1407" s="390"/>
      <c r="E1407"/>
      <c r="F1407" t="str">
        <f t="shared" si="59"/>
        <v/>
      </c>
    </row>
    <row r="1408" spans="1:6">
      <c r="A1408"/>
      <c r="B1408"/>
      <c r="C1408"/>
      <c r="D1408" s="390"/>
      <c r="E1408"/>
      <c r="F1408" t="str">
        <f t="shared" si="59"/>
        <v/>
      </c>
    </row>
    <row r="1409" spans="1:6">
      <c r="A1409"/>
      <c r="B1409"/>
      <c r="C1409"/>
      <c r="D1409" s="390"/>
      <c r="E1409"/>
      <c r="F1409" t="str">
        <f t="shared" si="59"/>
        <v/>
      </c>
    </row>
    <row r="1410" spans="1:6">
      <c r="A1410"/>
      <c r="B1410"/>
      <c r="C1410"/>
      <c r="D1410" s="390"/>
      <c r="E1410"/>
      <c r="F1410" t="str">
        <f t="shared" si="59"/>
        <v/>
      </c>
    </row>
    <row r="1411" spans="1:6">
      <c r="A1411"/>
      <c r="B1411"/>
      <c r="C1411"/>
      <c r="D1411" s="390"/>
      <c r="E1411"/>
      <c r="F1411" t="str">
        <f t="shared" ref="F1411:F1474" si="60">IF(AND(LEFT(A1411,17)="/global/archives/",ISNUMBER(_xlfn.NUMBERVALUE(MID(A1411,18,1))),ISERROR(FIND("ckattempt",A1411)),ISERROR(FIND("preview",A1411))),"기사임","")</f>
        <v/>
      </c>
    </row>
    <row r="1412" spans="1:6">
      <c r="A1412"/>
      <c r="B1412"/>
      <c r="C1412"/>
      <c r="D1412" s="390"/>
      <c r="E1412"/>
      <c r="F1412" t="str">
        <f t="shared" si="60"/>
        <v/>
      </c>
    </row>
    <row r="1413" spans="1:6">
      <c r="A1413"/>
      <c r="B1413"/>
      <c r="C1413"/>
      <c r="D1413" s="390"/>
      <c r="E1413"/>
      <c r="F1413" t="str">
        <f t="shared" si="60"/>
        <v/>
      </c>
    </row>
    <row r="1414" spans="1:6">
      <c r="A1414"/>
      <c r="B1414"/>
      <c r="C1414"/>
      <c r="D1414" s="390"/>
      <c r="E1414"/>
      <c r="F1414" t="str">
        <f t="shared" si="60"/>
        <v/>
      </c>
    </row>
    <row r="1415" spans="1:6">
      <c r="A1415"/>
      <c r="B1415"/>
      <c r="C1415"/>
      <c r="D1415" s="390"/>
      <c r="E1415"/>
      <c r="F1415" t="str">
        <f t="shared" si="60"/>
        <v/>
      </c>
    </row>
    <row r="1416" spans="1:6">
      <c r="A1416"/>
      <c r="B1416"/>
      <c r="C1416"/>
      <c r="D1416" s="390"/>
      <c r="E1416"/>
      <c r="F1416" t="str">
        <f t="shared" si="60"/>
        <v/>
      </c>
    </row>
    <row r="1417" spans="1:6">
      <c r="A1417"/>
      <c r="B1417"/>
      <c r="C1417"/>
      <c r="D1417" s="390"/>
      <c r="E1417"/>
      <c r="F1417" t="str">
        <f t="shared" si="60"/>
        <v/>
      </c>
    </row>
    <row r="1418" spans="1:6">
      <c r="A1418"/>
      <c r="B1418"/>
      <c r="C1418"/>
      <c r="D1418" s="390"/>
      <c r="E1418"/>
      <c r="F1418" t="str">
        <f t="shared" si="60"/>
        <v/>
      </c>
    </row>
    <row r="1419" spans="1:6">
      <c r="A1419"/>
      <c r="B1419"/>
      <c r="C1419"/>
      <c r="D1419" s="390"/>
      <c r="E1419"/>
      <c r="F1419" t="str">
        <f t="shared" si="60"/>
        <v/>
      </c>
    </row>
    <row r="1420" spans="1:6">
      <c r="A1420"/>
      <c r="B1420"/>
      <c r="C1420"/>
      <c r="D1420" s="390"/>
      <c r="E1420"/>
      <c r="F1420" t="str">
        <f t="shared" si="60"/>
        <v/>
      </c>
    </row>
    <row r="1421" spans="1:6">
      <c r="A1421"/>
      <c r="B1421"/>
      <c r="C1421"/>
      <c r="D1421" s="390"/>
      <c r="E1421"/>
      <c r="F1421" t="str">
        <f t="shared" si="60"/>
        <v/>
      </c>
    </row>
    <row r="1422" spans="1:6">
      <c r="A1422"/>
      <c r="B1422"/>
      <c r="C1422"/>
      <c r="D1422" s="390"/>
      <c r="E1422"/>
      <c r="F1422" t="str">
        <f t="shared" si="60"/>
        <v/>
      </c>
    </row>
    <row r="1423" spans="1:6">
      <c r="A1423"/>
      <c r="B1423"/>
      <c r="C1423"/>
      <c r="D1423" s="390"/>
      <c r="E1423"/>
      <c r="F1423" t="str">
        <f t="shared" si="60"/>
        <v/>
      </c>
    </row>
    <row r="1424" spans="1:6">
      <c r="A1424"/>
      <c r="B1424"/>
      <c r="C1424"/>
      <c r="D1424" s="390"/>
      <c r="E1424"/>
      <c r="F1424" t="str">
        <f t="shared" si="60"/>
        <v/>
      </c>
    </row>
    <row r="1425" spans="1:6">
      <c r="A1425"/>
      <c r="B1425"/>
      <c r="C1425"/>
      <c r="D1425" s="390"/>
      <c r="E1425"/>
      <c r="F1425" t="str">
        <f t="shared" si="60"/>
        <v/>
      </c>
    </row>
    <row r="1426" spans="1:6">
      <c r="A1426"/>
      <c r="B1426"/>
      <c r="C1426"/>
      <c r="D1426" s="390"/>
      <c r="E1426"/>
      <c r="F1426" t="str">
        <f t="shared" si="60"/>
        <v/>
      </c>
    </row>
    <row r="1427" spans="1:6">
      <c r="A1427"/>
      <c r="B1427"/>
      <c r="C1427"/>
      <c r="D1427" s="390"/>
      <c r="E1427"/>
      <c r="F1427" t="str">
        <f t="shared" si="60"/>
        <v/>
      </c>
    </row>
    <row r="1428" spans="1:6">
      <c r="A1428"/>
      <c r="B1428"/>
      <c r="C1428"/>
      <c r="D1428" s="390"/>
      <c r="E1428"/>
      <c r="F1428" t="str">
        <f t="shared" si="60"/>
        <v/>
      </c>
    </row>
    <row r="1429" spans="1:6">
      <c r="A1429"/>
      <c r="B1429"/>
      <c r="C1429"/>
      <c r="D1429" s="390"/>
      <c r="E1429"/>
      <c r="F1429" t="str">
        <f t="shared" si="60"/>
        <v/>
      </c>
    </row>
    <row r="1430" spans="1:6">
      <c r="A1430"/>
      <c r="B1430"/>
      <c r="C1430"/>
      <c r="D1430" s="390"/>
      <c r="E1430"/>
      <c r="F1430" t="str">
        <f t="shared" si="60"/>
        <v/>
      </c>
    </row>
    <row r="1431" spans="1:6">
      <c r="A1431"/>
      <c r="B1431"/>
      <c r="C1431"/>
      <c r="D1431" s="390"/>
      <c r="E1431"/>
      <c r="F1431" t="str">
        <f t="shared" si="60"/>
        <v/>
      </c>
    </row>
    <row r="1432" spans="1:6">
      <c r="A1432"/>
      <c r="B1432"/>
      <c r="C1432"/>
      <c r="D1432" s="390"/>
      <c r="E1432"/>
      <c r="F1432" t="str">
        <f t="shared" si="60"/>
        <v/>
      </c>
    </row>
    <row r="1433" spans="1:6">
      <c r="A1433"/>
      <c r="B1433"/>
      <c r="C1433"/>
      <c r="D1433" s="390"/>
      <c r="E1433"/>
      <c r="F1433" t="str">
        <f t="shared" si="60"/>
        <v/>
      </c>
    </row>
    <row r="1434" spans="1:6">
      <c r="A1434"/>
      <c r="B1434"/>
      <c r="C1434"/>
      <c r="D1434" s="390"/>
      <c r="E1434"/>
      <c r="F1434" t="str">
        <f t="shared" si="60"/>
        <v/>
      </c>
    </row>
    <row r="1435" spans="1:6">
      <c r="A1435"/>
      <c r="B1435"/>
      <c r="C1435"/>
      <c r="D1435" s="390"/>
      <c r="E1435"/>
      <c r="F1435" t="str">
        <f t="shared" si="60"/>
        <v/>
      </c>
    </row>
    <row r="1436" spans="1:6">
      <c r="A1436"/>
      <c r="B1436"/>
      <c r="C1436"/>
      <c r="D1436" s="390"/>
      <c r="E1436"/>
      <c r="F1436" t="str">
        <f t="shared" si="60"/>
        <v/>
      </c>
    </row>
    <row r="1437" spans="1:6">
      <c r="A1437"/>
      <c r="B1437"/>
      <c r="C1437"/>
      <c r="D1437" s="390"/>
      <c r="E1437"/>
      <c r="F1437" t="str">
        <f t="shared" si="60"/>
        <v/>
      </c>
    </row>
    <row r="1438" spans="1:6">
      <c r="A1438"/>
      <c r="B1438"/>
      <c r="C1438"/>
      <c r="D1438" s="390"/>
      <c r="E1438"/>
      <c r="F1438" t="str">
        <f t="shared" si="60"/>
        <v/>
      </c>
    </row>
    <row r="1439" spans="1:6">
      <c r="A1439"/>
      <c r="B1439"/>
      <c r="C1439"/>
      <c r="D1439" s="390"/>
      <c r="E1439"/>
      <c r="F1439" t="str">
        <f t="shared" si="60"/>
        <v/>
      </c>
    </row>
    <row r="1440" spans="1:6">
      <c r="A1440"/>
      <c r="B1440"/>
      <c r="C1440"/>
      <c r="D1440" s="390"/>
      <c r="E1440"/>
      <c r="F1440" t="str">
        <f t="shared" si="60"/>
        <v/>
      </c>
    </row>
    <row r="1441" spans="1:6">
      <c r="A1441"/>
      <c r="B1441"/>
      <c r="C1441"/>
      <c r="D1441" s="390"/>
      <c r="E1441"/>
      <c r="F1441" t="str">
        <f t="shared" si="60"/>
        <v/>
      </c>
    </row>
    <row r="1442" spans="1:6">
      <c r="A1442"/>
      <c r="B1442"/>
      <c r="C1442"/>
      <c r="D1442" s="390"/>
      <c r="E1442"/>
      <c r="F1442" t="str">
        <f t="shared" si="60"/>
        <v/>
      </c>
    </row>
    <row r="1443" spans="1:6">
      <c r="A1443"/>
      <c r="B1443"/>
      <c r="C1443"/>
      <c r="D1443" s="390"/>
      <c r="E1443"/>
      <c r="F1443" t="str">
        <f t="shared" si="60"/>
        <v/>
      </c>
    </row>
    <row r="1444" spans="1:6">
      <c r="A1444"/>
      <c r="B1444"/>
      <c r="C1444"/>
      <c r="D1444" s="390"/>
      <c r="E1444"/>
      <c r="F1444" t="str">
        <f t="shared" si="60"/>
        <v/>
      </c>
    </row>
    <row r="1445" spans="1:6">
      <c r="A1445"/>
      <c r="B1445"/>
      <c r="C1445"/>
      <c r="D1445" s="390"/>
      <c r="E1445"/>
      <c r="F1445" t="str">
        <f t="shared" si="60"/>
        <v/>
      </c>
    </row>
    <row r="1446" spans="1:6">
      <c r="A1446"/>
      <c r="B1446"/>
      <c r="C1446"/>
      <c r="D1446" s="390"/>
      <c r="E1446"/>
      <c r="F1446" t="str">
        <f t="shared" si="60"/>
        <v/>
      </c>
    </row>
    <row r="1447" spans="1:6">
      <c r="A1447"/>
      <c r="B1447"/>
      <c r="C1447"/>
      <c r="D1447" s="390"/>
      <c r="E1447"/>
      <c r="F1447" t="str">
        <f t="shared" si="60"/>
        <v/>
      </c>
    </row>
    <row r="1448" spans="1:6">
      <c r="A1448"/>
      <c r="B1448"/>
      <c r="C1448"/>
      <c r="D1448" s="390"/>
      <c r="E1448"/>
      <c r="F1448" t="str">
        <f t="shared" si="60"/>
        <v/>
      </c>
    </row>
    <row r="1449" spans="1:6">
      <c r="A1449"/>
      <c r="B1449"/>
      <c r="C1449"/>
      <c r="D1449" s="390"/>
      <c r="E1449"/>
      <c r="F1449" t="str">
        <f t="shared" si="60"/>
        <v/>
      </c>
    </row>
    <row r="1450" spans="1:6">
      <c r="A1450"/>
      <c r="B1450"/>
      <c r="C1450"/>
      <c r="D1450" s="390"/>
      <c r="E1450"/>
      <c r="F1450" t="str">
        <f t="shared" si="60"/>
        <v/>
      </c>
    </row>
    <row r="1451" spans="1:6">
      <c r="A1451"/>
      <c r="B1451"/>
      <c r="C1451"/>
      <c r="D1451" s="390"/>
      <c r="E1451"/>
      <c r="F1451" t="str">
        <f t="shared" si="60"/>
        <v/>
      </c>
    </row>
    <row r="1452" spans="1:6">
      <c r="A1452"/>
      <c r="B1452"/>
      <c r="C1452"/>
      <c r="D1452" s="390"/>
      <c r="E1452"/>
      <c r="F1452" t="str">
        <f t="shared" si="60"/>
        <v/>
      </c>
    </row>
    <row r="1453" spans="1:6">
      <c r="A1453"/>
      <c r="B1453"/>
      <c r="C1453"/>
      <c r="D1453" s="390"/>
      <c r="E1453"/>
      <c r="F1453" t="str">
        <f t="shared" si="60"/>
        <v/>
      </c>
    </row>
    <row r="1454" spans="1:6">
      <c r="A1454"/>
      <c r="B1454"/>
      <c r="C1454"/>
      <c r="D1454" s="390"/>
      <c r="E1454"/>
      <c r="F1454" t="str">
        <f t="shared" si="60"/>
        <v/>
      </c>
    </row>
    <row r="1455" spans="1:6">
      <c r="A1455"/>
      <c r="B1455"/>
      <c r="C1455"/>
      <c r="D1455" s="390"/>
      <c r="E1455"/>
      <c r="F1455" t="str">
        <f t="shared" si="60"/>
        <v/>
      </c>
    </row>
    <row r="1456" spans="1:6">
      <c r="A1456"/>
      <c r="B1456"/>
      <c r="C1456"/>
      <c r="D1456" s="390"/>
      <c r="E1456"/>
      <c r="F1456" t="str">
        <f t="shared" si="60"/>
        <v/>
      </c>
    </row>
    <row r="1457" spans="1:6">
      <c r="A1457"/>
      <c r="B1457"/>
      <c r="C1457"/>
      <c r="D1457" s="390"/>
      <c r="E1457"/>
      <c r="F1457" t="str">
        <f t="shared" si="60"/>
        <v/>
      </c>
    </row>
    <row r="1458" spans="1:6">
      <c r="A1458"/>
      <c r="B1458"/>
      <c r="C1458"/>
      <c r="D1458" s="390"/>
      <c r="E1458"/>
      <c r="F1458" t="str">
        <f t="shared" si="60"/>
        <v/>
      </c>
    </row>
    <row r="1459" spans="1:6">
      <c r="A1459"/>
      <c r="B1459"/>
      <c r="C1459"/>
      <c r="D1459" s="390"/>
      <c r="E1459"/>
      <c r="F1459" t="str">
        <f t="shared" si="60"/>
        <v/>
      </c>
    </row>
    <row r="1460" spans="1:6">
      <c r="A1460"/>
      <c r="B1460"/>
      <c r="C1460"/>
      <c r="D1460" s="390"/>
      <c r="E1460"/>
      <c r="F1460" t="str">
        <f t="shared" si="60"/>
        <v/>
      </c>
    </row>
    <row r="1461" spans="1:6">
      <c r="A1461"/>
      <c r="B1461"/>
      <c r="C1461"/>
      <c r="D1461" s="390"/>
      <c r="E1461"/>
      <c r="F1461" t="str">
        <f t="shared" si="60"/>
        <v/>
      </c>
    </row>
    <row r="1462" spans="1:6">
      <c r="A1462"/>
      <c r="B1462"/>
      <c r="C1462"/>
      <c r="D1462" s="390"/>
      <c r="E1462"/>
      <c r="F1462" t="str">
        <f t="shared" si="60"/>
        <v/>
      </c>
    </row>
    <row r="1463" spans="1:6">
      <c r="A1463"/>
      <c r="B1463"/>
      <c r="C1463"/>
      <c r="D1463" s="390"/>
      <c r="E1463"/>
      <c r="F1463" t="str">
        <f t="shared" si="60"/>
        <v/>
      </c>
    </row>
    <row r="1464" spans="1:6">
      <c r="A1464"/>
      <c r="B1464"/>
      <c r="C1464"/>
      <c r="D1464" s="390"/>
      <c r="E1464"/>
      <c r="F1464" t="str">
        <f t="shared" si="60"/>
        <v/>
      </c>
    </row>
    <row r="1465" spans="1:6">
      <c r="A1465"/>
      <c r="B1465"/>
      <c r="C1465"/>
      <c r="D1465" s="390"/>
      <c r="E1465"/>
      <c r="F1465" t="str">
        <f t="shared" si="60"/>
        <v/>
      </c>
    </row>
    <row r="1466" spans="1:6">
      <c r="A1466"/>
      <c r="B1466"/>
      <c r="C1466"/>
      <c r="D1466" s="390"/>
      <c r="E1466"/>
      <c r="F1466" t="str">
        <f t="shared" si="60"/>
        <v/>
      </c>
    </row>
    <row r="1467" spans="1:6">
      <c r="A1467"/>
      <c r="B1467"/>
      <c r="C1467"/>
      <c r="D1467" s="390"/>
      <c r="E1467"/>
      <c r="F1467" t="str">
        <f t="shared" si="60"/>
        <v/>
      </c>
    </row>
    <row r="1468" spans="1:6">
      <c r="A1468"/>
      <c r="B1468"/>
      <c r="C1468"/>
      <c r="D1468" s="390"/>
      <c r="E1468"/>
      <c r="F1468" t="str">
        <f t="shared" si="60"/>
        <v/>
      </c>
    </row>
    <row r="1469" spans="1:6">
      <c r="A1469"/>
      <c r="B1469"/>
      <c r="C1469"/>
      <c r="D1469" s="390"/>
      <c r="E1469"/>
      <c r="F1469" t="str">
        <f t="shared" si="60"/>
        <v/>
      </c>
    </row>
    <row r="1470" spans="1:6">
      <c r="A1470"/>
      <c r="B1470"/>
      <c r="C1470"/>
      <c r="D1470" s="390"/>
      <c r="E1470"/>
      <c r="F1470" t="str">
        <f t="shared" si="60"/>
        <v/>
      </c>
    </row>
    <row r="1471" spans="1:6">
      <c r="A1471"/>
      <c r="B1471"/>
      <c r="C1471"/>
      <c r="D1471" s="390"/>
      <c r="E1471"/>
      <c r="F1471" t="str">
        <f t="shared" si="60"/>
        <v/>
      </c>
    </row>
    <row r="1472" spans="1:6">
      <c r="A1472"/>
      <c r="B1472"/>
      <c r="C1472"/>
      <c r="D1472" s="390"/>
      <c r="E1472"/>
      <c r="F1472" t="str">
        <f t="shared" si="60"/>
        <v/>
      </c>
    </row>
    <row r="1473" spans="1:6">
      <c r="A1473"/>
      <c r="B1473"/>
      <c r="C1473"/>
      <c r="D1473" s="390"/>
      <c r="E1473"/>
      <c r="F1473" t="str">
        <f t="shared" si="60"/>
        <v/>
      </c>
    </row>
    <row r="1474" spans="1:6">
      <c r="A1474"/>
      <c r="B1474"/>
      <c r="C1474"/>
      <c r="D1474" s="390"/>
      <c r="E1474"/>
      <c r="F1474" t="str">
        <f t="shared" si="60"/>
        <v/>
      </c>
    </row>
    <row r="1475" spans="1:6">
      <c r="A1475"/>
      <c r="B1475"/>
      <c r="C1475"/>
      <c r="D1475" s="390"/>
      <c r="E1475"/>
      <c r="F1475" t="str">
        <f t="shared" ref="F1475:F1538" si="61">IF(AND(LEFT(A1475,17)="/global/archives/",ISNUMBER(_xlfn.NUMBERVALUE(MID(A1475,18,1))),ISERROR(FIND("ckattempt",A1475)),ISERROR(FIND("preview",A1475))),"기사임","")</f>
        <v/>
      </c>
    </row>
    <row r="1476" spans="1:6">
      <c r="A1476"/>
      <c r="B1476"/>
      <c r="C1476"/>
      <c r="D1476" s="390"/>
      <c r="E1476"/>
      <c r="F1476" t="str">
        <f t="shared" si="61"/>
        <v/>
      </c>
    </row>
    <row r="1477" spans="1:6">
      <c r="A1477"/>
      <c r="B1477"/>
      <c r="C1477"/>
      <c r="D1477" s="390"/>
      <c r="E1477"/>
      <c r="F1477" t="str">
        <f t="shared" si="61"/>
        <v/>
      </c>
    </row>
    <row r="1478" spans="1:6">
      <c r="A1478"/>
      <c r="B1478"/>
      <c r="C1478"/>
      <c r="D1478" s="390"/>
      <c r="E1478"/>
      <c r="F1478" t="str">
        <f t="shared" si="61"/>
        <v/>
      </c>
    </row>
    <row r="1479" spans="1:6">
      <c r="A1479"/>
      <c r="B1479"/>
      <c r="C1479"/>
      <c r="D1479" s="390"/>
      <c r="E1479"/>
      <c r="F1479" t="str">
        <f t="shared" si="61"/>
        <v/>
      </c>
    </row>
    <row r="1480" spans="1:6">
      <c r="A1480"/>
      <c r="B1480"/>
      <c r="C1480"/>
      <c r="D1480" s="390"/>
      <c r="E1480"/>
      <c r="F1480" t="str">
        <f t="shared" si="61"/>
        <v/>
      </c>
    </row>
    <row r="1481" spans="1:6">
      <c r="A1481"/>
      <c r="B1481"/>
      <c r="C1481"/>
      <c r="D1481" s="390"/>
      <c r="E1481"/>
      <c r="F1481" t="str">
        <f t="shared" si="61"/>
        <v/>
      </c>
    </row>
    <row r="1482" spans="1:6">
      <c r="A1482"/>
      <c r="B1482"/>
      <c r="C1482"/>
      <c r="D1482" s="390"/>
      <c r="E1482"/>
      <c r="F1482" t="str">
        <f t="shared" si="61"/>
        <v/>
      </c>
    </row>
    <row r="1483" spans="1:6">
      <c r="A1483"/>
      <c r="B1483"/>
      <c r="C1483"/>
      <c r="D1483" s="390"/>
      <c r="E1483"/>
      <c r="F1483" t="str">
        <f t="shared" si="61"/>
        <v/>
      </c>
    </row>
    <row r="1484" spans="1:6">
      <c r="A1484"/>
      <c r="B1484"/>
      <c r="C1484"/>
      <c r="D1484" s="390"/>
      <c r="E1484"/>
      <c r="F1484" t="str">
        <f t="shared" si="61"/>
        <v/>
      </c>
    </row>
    <row r="1485" spans="1:6">
      <c r="A1485"/>
      <c r="B1485"/>
      <c r="C1485"/>
      <c r="D1485" s="390"/>
      <c r="E1485"/>
      <c r="F1485" t="str">
        <f t="shared" si="61"/>
        <v/>
      </c>
    </row>
    <row r="1486" spans="1:6">
      <c r="A1486"/>
      <c r="B1486"/>
      <c r="C1486"/>
      <c r="D1486" s="390"/>
      <c r="E1486"/>
      <c r="F1486" t="str">
        <f t="shared" si="61"/>
        <v/>
      </c>
    </row>
    <row r="1487" spans="1:6">
      <c r="A1487"/>
      <c r="B1487"/>
      <c r="C1487"/>
      <c r="D1487" s="390"/>
      <c r="E1487"/>
      <c r="F1487" t="str">
        <f t="shared" si="61"/>
        <v/>
      </c>
    </row>
    <row r="1488" spans="1:6">
      <c r="A1488"/>
      <c r="B1488"/>
      <c r="C1488"/>
      <c r="D1488" s="390"/>
      <c r="E1488"/>
      <c r="F1488" t="str">
        <f t="shared" si="61"/>
        <v/>
      </c>
    </row>
    <row r="1489" spans="1:6">
      <c r="A1489"/>
      <c r="B1489"/>
      <c r="C1489"/>
      <c r="D1489" s="390"/>
      <c r="E1489"/>
      <c r="F1489" t="str">
        <f t="shared" si="61"/>
        <v/>
      </c>
    </row>
    <row r="1490" spans="1:6">
      <c r="A1490"/>
      <c r="B1490"/>
      <c r="C1490"/>
      <c r="D1490" s="390"/>
      <c r="E1490"/>
      <c r="F1490" t="str">
        <f t="shared" si="61"/>
        <v/>
      </c>
    </row>
    <row r="1491" spans="1:6">
      <c r="A1491"/>
      <c r="B1491"/>
      <c r="C1491"/>
      <c r="D1491" s="390"/>
      <c r="E1491"/>
      <c r="F1491" t="str">
        <f t="shared" si="61"/>
        <v/>
      </c>
    </row>
    <row r="1492" spans="1:6">
      <c r="A1492"/>
      <c r="B1492"/>
      <c r="C1492"/>
      <c r="D1492" s="390"/>
      <c r="E1492"/>
      <c r="F1492" t="str">
        <f t="shared" si="61"/>
        <v/>
      </c>
    </row>
    <row r="1493" spans="1:6">
      <c r="A1493"/>
      <c r="B1493"/>
      <c r="C1493"/>
      <c r="D1493" s="390"/>
      <c r="E1493"/>
      <c r="F1493" t="str">
        <f t="shared" si="61"/>
        <v/>
      </c>
    </row>
    <row r="1494" spans="1:6">
      <c r="A1494"/>
      <c r="B1494"/>
      <c r="C1494"/>
      <c r="D1494" s="390"/>
      <c r="E1494"/>
      <c r="F1494" t="str">
        <f t="shared" si="61"/>
        <v/>
      </c>
    </row>
    <row r="1495" spans="1:6">
      <c r="A1495"/>
      <c r="B1495"/>
      <c r="C1495"/>
      <c r="D1495" s="390"/>
      <c r="E1495"/>
      <c r="F1495" t="str">
        <f t="shared" si="61"/>
        <v/>
      </c>
    </row>
    <row r="1496" spans="1:6">
      <c r="A1496"/>
      <c r="B1496"/>
      <c r="C1496"/>
      <c r="D1496" s="390"/>
      <c r="E1496"/>
      <c r="F1496" t="str">
        <f t="shared" si="61"/>
        <v/>
      </c>
    </row>
    <row r="1497" spans="1:6">
      <c r="A1497"/>
      <c r="B1497"/>
      <c r="C1497"/>
      <c r="D1497" s="390"/>
      <c r="E1497"/>
      <c r="F1497" t="str">
        <f t="shared" si="61"/>
        <v/>
      </c>
    </row>
    <row r="1498" spans="1:6">
      <c r="A1498"/>
      <c r="B1498"/>
      <c r="C1498"/>
      <c r="D1498" s="390"/>
      <c r="E1498"/>
      <c r="F1498" t="str">
        <f t="shared" si="61"/>
        <v/>
      </c>
    </row>
    <row r="1499" spans="1:6">
      <c r="A1499"/>
      <c r="B1499"/>
      <c r="C1499"/>
      <c r="D1499" s="390"/>
      <c r="E1499"/>
      <c r="F1499" t="str">
        <f t="shared" si="61"/>
        <v/>
      </c>
    </row>
    <row r="1500" spans="1:6">
      <c r="A1500"/>
      <c r="B1500"/>
      <c r="C1500"/>
      <c r="D1500" s="390"/>
      <c r="E1500"/>
      <c r="F1500" t="str">
        <f t="shared" si="61"/>
        <v/>
      </c>
    </row>
    <row r="1501" spans="1:6">
      <c r="A1501"/>
      <c r="B1501"/>
      <c r="C1501"/>
      <c r="D1501" s="390"/>
      <c r="E1501"/>
      <c r="F1501" t="str">
        <f t="shared" si="61"/>
        <v/>
      </c>
    </row>
    <row r="1502" spans="1:6">
      <c r="A1502"/>
      <c r="B1502"/>
      <c r="C1502"/>
      <c r="D1502" s="390"/>
      <c r="E1502"/>
      <c r="F1502" t="str">
        <f t="shared" si="61"/>
        <v/>
      </c>
    </row>
    <row r="1503" spans="1:6">
      <c r="A1503"/>
      <c r="B1503"/>
      <c r="C1503"/>
      <c r="D1503" s="390"/>
      <c r="E1503"/>
      <c r="F1503" t="str">
        <f t="shared" si="61"/>
        <v/>
      </c>
    </row>
    <row r="1504" spans="1:6">
      <c r="A1504"/>
      <c r="B1504"/>
      <c r="C1504"/>
      <c r="D1504" s="390"/>
      <c r="E1504"/>
      <c r="F1504" t="str">
        <f t="shared" si="61"/>
        <v/>
      </c>
    </row>
    <row r="1505" spans="1:6">
      <c r="A1505"/>
      <c r="B1505"/>
      <c r="C1505"/>
      <c r="D1505" s="390"/>
      <c r="E1505"/>
      <c r="F1505" t="str">
        <f t="shared" si="61"/>
        <v/>
      </c>
    </row>
    <row r="1506" spans="1:6">
      <c r="A1506"/>
      <c r="B1506"/>
      <c r="C1506"/>
      <c r="D1506" s="390"/>
      <c r="E1506"/>
      <c r="F1506" t="str">
        <f t="shared" si="61"/>
        <v/>
      </c>
    </row>
    <row r="1507" spans="1:6">
      <c r="A1507"/>
      <c r="B1507"/>
      <c r="C1507"/>
      <c r="D1507" s="390"/>
      <c r="E1507"/>
      <c r="F1507" t="str">
        <f t="shared" si="61"/>
        <v/>
      </c>
    </row>
    <row r="1508" spans="1:6">
      <c r="A1508"/>
      <c r="B1508"/>
      <c r="C1508"/>
      <c r="D1508" s="390"/>
      <c r="E1508"/>
      <c r="F1508" t="str">
        <f t="shared" si="61"/>
        <v/>
      </c>
    </row>
    <row r="1509" spans="1:6">
      <c r="A1509"/>
      <c r="B1509"/>
      <c r="C1509"/>
      <c r="D1509" s="390"/>
      <c r="E1509"/>
      <c r="F1509" t="str">
        <f t="shared" si="61"/>
        <v/>
      </c>
    </row>
    <row r="1510" spans="1:6">
      <c r="A1510"/>
      <c r="B1510"/>
      <c r="C1510"/>
      <c r="D1510" s="390"/>
      <c r="E1510"/>
      <c r="F1510" t="str">
        <f t="shared" si="61"/>
        <v/>
      </c>
    </row>
    <row r="1511" spans="1:6">
      <c r="A1511"/>
      <c r="B1511"/>
      <c r="C1511"/>
      <c r="D1511" s="390"/>
      <c r="E1511"/>
      <c r="F1511" t="str">
        <f t="shared" si="61"/>
        <v/>
      </c>
    </row>
    <row r="1512" spans="1:6">
      <c r="A1512"/>
      <c r="B1512"/>
      <c r="C1512"/>
      <c r="D1512" s="390"/>
      <c r="E1512"/>
      <c r="F1512" t="str">
        <f t="shared" si="61"/>
        <v/>
      </c>
    </row>
    <row r="1513" spans="1:6">
      <c r="A1513"/>
      <c r="B1513"/>
      <c r="C1513"/>
      <c r="D1513" s="390"/>
      <c r="E1513"/>
      <c r="F1513" t="str">
        <f t="shared" si="61"/>
        <v/>
      </c>
    </row>
    <row r="1514" spans="1:6">
      <c r="A1514"/>
      <c r="B1514"/>
      <c r="C1514"/>
      <c r="D1514" s="390"/>
      <c r="E1514"/>
      <c r="F1514" t="str">
        <f t="shared" si="61"/>
        <v/>
      </c>
    </row>
    <row r="1515" spans="1:6">
      <c r="A1515"/>
      <c r="B1515"/>
      <c r="C1515"/>
      <c r="D1515" s="390"/>
      <c r="E1515"/>
      <c r="F1515" t="str">
        <f t="shared" si="61"/>
        <v/>
      </c>
    </row>
    <row r="1516" spans="1:6">
      <c r="A1516"/>
      <c r="B1516"/>
      <c r="C1516"/>
      <c r="D1516" s="390"/>
      <c r="E1516"/>
      <c r="F1516" t="str">
        <f t="shared" si="61"/>
        <v/>
      </c>
    </row>
    <row r="1517" spans="1:6">
      <c r="A1517"/>
      <c r="B1517"/>
      <c r="C1517"/>
      <c r="D1517" s="390"/>
      <c r="E1517"/>
      <c r="F1517" t="str">
        <f t="shared" si="61"/>
        <v/>
      </c>
    </row>
    <row r="1518" spans="1:6">
      <c r="A1518"/>
      <c r="B1518"/>
      <c r="C1518"/>
      <c r="D1518" s="390"/>
      <c r="E1518"/>
      <c r="F1518" t="str">
        <f t="shared" si="61"/>
        <v/>
      </c>
    </row>
    <row r="1519" spans="1:6">
      <c r="A1519"/>
      <c r="B1519"/>
      <c r="C1519"/>
      <c r="D1519" s="390"/>
      <c r="E1519"/>
      <c r="F1519" t="str">
        <f t="shared" si="61"/>
        <v/>
      </c>
    </row>
    <row r="1520" spans="1:6">
      <c r="A1520"/>
      <c r="B1520"/>
      <c r="C1520"/>
      <c r="D1520" s="390"/>
      <c r="E1520"/>
      <c r="F1520" t="str">
        <f t="shared" si="61"/>
        <v/>
      </c>
    </row>
    <row r="1521" spans="1:6">
      <c r="A1521"/>
      <c r="B1521"/>
      <c r="C1521"/>
      <c r="D1521" s="390"/>
      <c r="E1521"/>
      <c r="F1521" t="str">
        <f t="shared" si="61"/>
        <v/>
      </c>
    </row>
    <row r="1522" spans="1:6">
      <c r="A1522"/>
      <c r="B1522"/>
      <c r="C1522"/>
      <c r="D1522" s="390"/>
      <c r="E1522"/>
      <c r="F1522" t="str">
        <f t="shared" si="61"/>
        <v/>
      </c>
    </row>
    <row r="1523" spans="1:6">
      <c r="A1523"/>
      <c r="B1523"/>
      <c r="C1523"/>
      <c r="D1523" s="390"/>
      <c r="E1523"/>
      <c r="F1523" t="str">
        <f t="shared" si="61"/>
        <v/>
      </c>
    </row>
    <row r="1524" spans="1:6">
      <c r="A1524"/>
      <c r="B1524"/>
      <c r="C1524"/>
      <c r="D1524" s="390"/>
      <c r="E1524"/>
      <c r="F1524" t="str">
        <f t="shared" si="61"/>
        <v/>
      </c>
    </row>
    <row r="1525" spans="1:6">
      <c r="A1525"/>
      <c r="B1525"/>
      <c r="C1525"/>
      <c r="D1525" s="390"/>
      <c r="E1525"/>
      <c r="F1525" t="str">
        <f t="shared" si="61"/>
        <v/>
      </c>
    </row>
    <row r="1526" spans="1:6">
      <c r="A1526"/>
      <c r="B1526"/>
      <c r="C1526"/>
      <c r="D1526" s="390"/>
      <c r="E1526"/>
      <c r="F1526" t="str">
        <f t="shared" si="61"/>
        <v/>
      </c>
    </row>
    <row r="1527" spans="1:6">
      <c r="A1527"/>
      <c r="B1527"/>
      <c r="C1527"/>
      <c r="D1527" s="390"/>
      <c r="E1527"/>
      <c r="F1527" t="str">
        <f t="shared" si="61"/>
        <v/>
      </c>
    </row>
    <row r="1528" spans="1:6">
      <c r="A1528"/>
      <c r="B1528"/>
      <c r="C1528"/>
      <c r="D1528" s="390"/>
      <c r="E1528"/>
      <c r="F1528" t="str">
        <f t="shared" si="61"/>
        <v/>
      </c>
    </row>
    <row r="1529" spans="1:6">
      <c r="A1529"/>
      <c r="B1529"/>
      <c r="C1529"/>
      <c r="D1529" s="390"/>
      <c r="E1529"/>
      <c r="F1529" t="str">
        <f t="shared" si="61"/>
        <v/>
      </c>
    </row>
    <row r="1530" spans="1:6">
      <c r="A1530"/>
      <c r="B1530"/>
      <c r="C1530"/>
      <c r="D1530" s="390"/>
      <c r="E1530"/>
      <c r="F1530" t="str">
        <f t="shared" si="61"/>
        <v/>
      </c>
    </row>
    <row r="1531" spans="1:6">
      <c r="A1531"/>
      <c r="B1531"/>
      <c r="C1531"/>
      <c r="D1531" s="390"/>
      <c r="E1531"/>
      <c r="F1531" t="str">
        <f t="shared" si="61"/>
        <v/>
      </c>
    </row>
    <row r="1532" spans="1:6">
      <c r="A1532"/>
      <c r="B1532"/>
      <c r="C1532"/>
      <c r="D1532" s="390"/>
      <c r="E1532"/>
      <c r="F1532" t="str">
        <f t="shared" si="61"/>
        <v/>
      </c>
    </row>
    <row r="1533" spans="1:6">
      <c r="A1533"/>
      <c r="B1533"/>
      <c r="C1533"/>
      <c r="D1533" s="390"/>
      <c r="E1533"/>
      <c r="F1533" t="str">
        <f t="shared" si="61"/>
        <v/>
      </c>
    </row>
    <row r="1534" spans="1:6">
      <c r="A1534"/>
      <c r="B1534"/>
      <c r="C1534"/>
      <c r="D1534" s="390"/>
      <c r="E1534"/>
      <c r="F1534" t="str">
        <f t="shared" si="61"/>
        <v/>
      </c>
    </row>
    <row r="1535" spans="1:6">
      <c r="A1535"/>
      <c r="B1535"/>
      <c r="C1535"/>
      <c r="D1535" s="390"/>
      <c r="E1535"/>
      <c r="F1535" t="str">
        <f t="shared" si="61"/>
        <v/>
      </c>
    </row>
    <row r="1536" spans="1:6">
      <c r="A1536"/>
      <c r="B1536"/>
      <c r="C1536"/>
      <c r="D1536" s="390"/>
      <c r="E1536"/>
      <c r="F1536" t="str">
        <f t="shared" si="61"/>
        <v/>
      </c>
    </row>
    <row r="1537" spans="1:6">
      <c r="A1537"/>
      <c r="B1537"/>
      <c r="C1537"/>
      <c r="D1537" s="390"/>
      <c r="E1537"/>
      <c r="F1537" t="str">
        <f t="shared" si="61"/>
        <v/>
      </c>
    </row>
    <row r="1538" spans="1:6">
      <c r="A1538"/>
      <c r="B1538"/>
      <c r="C1538"/>
      <c r="D1538" s="390"/>
      <c r="E1538"/>
      <c r="F1538" t="str">
        <f t="shared" si="61"/>
        <v/>
      </c>
    </row>
    <row r="1539" spans="1:6">
      <c r="A1539"/>
      <c r="B1539"/>
      <c r="C1539"/>
      <c r="D1539" s="390"/>
      <c r="E1539"/>
      <c r="F1539" t="str">
        <f t="shared" ref="F1539:F1602" si="62">IF(AND(LEFT(A1539,17)="/global/archives/",ISNUMBER(_xlfn.NUMBERVALUE(MID(A1539,18,1))),ISERROR(FIND("ckattempt",A1539)),ISERROR(FIND("preview",A1539))),"기사임","")</f>
        <v/>
      </c>
    </row>
    <row r="1540" spans="1:6">
      <c r="A1540"/>
      <c r="B1540"/>
      <c r="C1540"/>
      <c r="D1540" s="390"/>
      <c r="E1540"/>
      <c r="F1540" t="str">
        <f t="shared" si="62"/>
        <v/>
      </c>
    </row>
    <row r="1541" spans="1:6">
      <c r="A1541"/>
      <c r="B1541"/>
      <c r="C1541"/>
      <c r="D1541" s="390"/>
      <c r="E1541"/>
      <c r="F1541" t="str">
        <f t="shared" si="62"/>
        <v/>
      </c>
    </row>
    <row r="1542" spans="1:6">
      <c r="A1542"/>
      <c r="B1542"/>
      <c r="C1542"/>
      <c r="D1542" s="390"/>
      <c r="E1542"/>
      <c r="F1542" t="str">
        <f t="shared" si="62"/>
        <v/>
      </c>
    </row>
    <row r="1543" spans="1:6">
      <c r="A1543"/>
      <c r="B1543"/>
      <c r="C1543"/>
      <c r="D1543" s="390"/>
      <c r="E1543"/>
      <c r="F1543" t="str">
        <f t="shared" si="62"/>
        <v/>
      </c>
    </row>
    <row r="1544" spans="1:6">
      <c r="A1544"/>
      <c r="B1544"/>
      <c r="C1544"/>
      <c r="D1544" s="390"/>
      <c r="E1544"/>
      <c r="F1544" t="str">
        <f t="shared" si="62"/>
        <v/>
      </c>
    </row>
    <row r="1545" spans="1:6">
      <c r="A1545"/>
      <c r="B1545"/>
      <c r="C1545"/>
      <c r="D1545" s="390"/>
      <c r="E1545"/>
      <c r="F1545" t="str">
        <f t="shared" si="62"/>
        <v/>
      </c>
    </row>
    <row r="1546" spans="1:6">
      <c r="A1546"/>
      <c r="B1546"/>
      <c r="C1546"/>
      <c r="D1546" s="390"/>
      <c r="E1546"/>
      <c r="F1546" t="str">
        <f t="shared" si="62"/>
        <v/>
      </c>
    </row>
    <row r="1547" spans="1:6">
      <c r="A1547"/>
      <c r="B1547"/>
      <c r="C1547"/>
      <c r="D1547" s="390"/>
      <c r="E1547"/>
      <c r="F1547" t="str">
        <f t="shared" si="62"/>
        <v/>
      </c>
    </row>
    <row r="1548" spans="1:6">
      <c r="A1548"/>
      <c r="B1548"/>
      <c r="C1548"/>
      <c r="D1548" s="390"/>
      <c r="E1548"/>
      <c r="F1548" t="str">
        <f t="shared" si="62"/>
        <v/>
      </c>
    </row>
    <row r="1549" spans="1:6">
      <c r="A1549"/>
      <c r="B1549"/>
      <c r="C1549"/>
      <c r="D1549" s="390"/>
      <c r="E1549"/>
      <c r="F1549" t="str">
        <f t="shared" si="62"/>
        <v/>
      </c>
    </row>
    <row r="1550" spans="1:6">
      <c r="A1550"/>
      <c r="B1550"/>
      <c r="C1550"/>
      <c r="D1550" s="390"/>
      <c r="E1550"/>
      <c r="F1550" t="str">
        <f t="shared" si="62"/>
        <v/>
      </c>
    </row>
    <row r="1551" spans="1:6">
      <c r="A1551"/>
      <c r="B1551"/>
      <c r="C1551"/>
      <c r="D1551" s="390"/>
      <c r="E1551"/>
      <c r="F1551" t="str">
        <f t="shared" si="62"/>
        <v/>
      </c>
    </row>
    <row r="1552" spans="1:6">
      <c r="A1552"/>
      <c r="B1552"/>
      <c r="C1552"/>
      <c r="D1552" s="390"/>
      <c r="E1552"/>
      <c r="F1552" t="str">
        <f t="shared" si="62"/>
        <v/>
      </c>
    </row>
    <row r="1553" spans="1:6">
      <c r="A1553"/>
      <c r="B1553"/>
      <c r="C1553"/>
      <c r="D1553" s="390"/>
      <c r="E1553"/>
      <c r="F1553" t="str">
        <f t="shared" si="62"/>
        <v/>
      </c>
    </row>
    <row r="1554" spans="1:6">
      <c r="A1554"/>
      <c r="B1554"/>
      <c r="C1554"/>
      <c r="D1554" s="390"/>
      <c r="E1554"/>
      <c r="F1554" t="str">
        <f t="shared" si="62"/>
        <v/>
      </c>
    </row>
    <row r="1555" spans="1:6">
      <c r="A1555"/>
      <c r="B1555"/>
      <c r="C1555"/>
      <c r="D1555" s="390"/>
      <c r="E1555"/>
      <c r="F1555" t="str">
        <f t="shared" si="62"/>
        <v/>
      </c>
    </row>
    <row r="1556" spans="1:6">
      <c r="A1556"/>
      <c r="B1556"/>
      <c r="C1556"/>
      <c r="D1556" s="390"/>
      <c r="E1556"/>
      <c r="F1556" t="str">
        <f t="shared" si="62"/>
        <v/>
      </c>
    </row>
    <row r="1557" spans="1:6">
      <c r="A1557"/>
      <c r="B1557"/>
      <c r="C1557"/>
      <c r="D1557" s="390"/>
      <c r="E1557"/>
      <c r="F1557" t="str">
        <f t="shared" si="62"/>
        <v/>
      </c>
    </row>
    <row r="1558" spans="1:6">
      <c r="A1558"/>
      <c r="B1558"/>
      <c r="C1558"/>
      <c r="D1558" s="390"/>
      <c r="E1558"/>
      <c r="F1558" t="str">
        <f t="shared" si="62"/>
        <v/>
      </c>
    </row>
    <row r="1559" spans="1:6">
      <c r="A1559"/>
      <c r="B1559"/>
      <c r="C1559"/>
      <c r="D1559" s="390"/>
      <c r="E1559"/>
      <c r="F1559" t="str">
        <f t="shared" si="62"/>
        <v/>
      </c>
    </row>
    <row r="1560" spans="1:6">
      <c r="A1560"/>
      <c r="B1560"/>
      <c r="C1560"/>
      <c r="D1560" s="390"/>
      <c r="E1560"/>
      <c r="F1560" t="str">
        <f t="shared" si="62"/>
        <v/>
      </c>
    </row>
    <row r="1561" spans="1:6">
      <c r="A1561"/>
      <c r="B1561"/>
      <c r="C1561"/>
      <c r="D1561" s="390"/>
      <c r="E1561"/>
      <c r="F1561" t="str">
        <f t="shared" si="62"/>
        <v/>
      </c>
    </row>
    <row r="1562" spans="1:6">
      <c r="A1562"/>
      <c r="B1562"/>
      <c r="C1562"/>
      <c r="D1562" s="390"/>
      <c r="E1562"/>
      <c r="F1562" t="str">
        <f t="shared" si="62"/>
        <v/>
      </c>
    </row>
    <row r="1563" spans="1:6">
      <c r="A1563"/>
      <c r="B1563"/>
      <c r="C1563"/>
      <c r="D1563" s="390"/>
      <c r="E1563"/>
      <c r="F1563" t="str">
        <f t="shared" si="62"/>
        <v/>
      </c>
    </row>
    <row r="1564" spans="1:6">
      <c r="A1564"/>
      <c r="B1564"/>
      <c r="C1564"/>
      <c r="D1564" s="390"/>
      <c r="E1564"/>
      <c r="F1564" t="str">
        <f t="shared" si="62"/>
        <v/>
      </c>
    </row>
    <row r="1565" spans="1:6">
      <c r="A1565"/>
      <c r="B1565"/>
      <c r="C1565"/>
      <c r="D1565" s="390"/>
      <c r="E1565"/>
      <c r="F1565" t="str">
        <f t="shared" si="62"/>
        <v/>
      </c>
    </row>
    <row r="1566" spans="1:6">
      <c r="A1566"/>
      <c r="B1566"/>
      <c r="C1566"/>
      <c r="D1566" s="390"/>
      <c r="E1566"/>
      <c r="F1566" t="str">
        <f t="shared" si="62"/>
        <v/>
      </c>
    </row>
    <row r="1567" spans="1:6">
      <c r="A1567"/>
      <c r="B1567"/>
      <c r="C1567"/>
      <c r="D1567" s="390"/>
      <c r="E1567"/>
      <c r="F1567" t="str">
        <f t="shared" si="62"/>
        <v/>
      </c>
    </row>
    <row r="1568" spans="1:6">
      <c r="A1568"/>
      <c r="B1568"/>
      <c r="C1568"/>
      <c r="D1568" s="390"/>
      <c r="E1568"/>
      <c r="F1568" t="str">
        <f t="shared" si="62"/>
        <v/>
      </c>
    </row>
    <row r="1569" spans="1:6">
      <c r="A1569"/>
      <c r="B1569"/>
      <c r="C1569"/>
      <c r="D1569" s="390"/>
      <c r="E1569"/>
      <c r="F1569" t="str">
        <f t="shared" si="62"/>
        <v/>
      </c>
    </row>
    <row r="1570" spans="1:6">
      <c r="A1570"/>
      <c r="B1570"/>
      <c r="C1570"/>
      <c r="D1570" s="390"/>
      <c r="E1570"/>
      <c r="F1570" t="str">
        <f t="shared" si="62"/>
        <v/>
      </c>
    </row>
    <row r="1571" spans="1:6">
      <c r="A1571"/>
      <c r="B1571"/>
      <c r="C1571"/>
      <c r="D1571" s="390"/>
      <c r="E1571"/>
      <c r="F1571" t="str">
        <f t="shared" si="62"/>
        <v/>
      </c>
    </row>
    <row r="1572" spans="1:6">
      <c r="A1572"/>
      <c r="B1572"/>
      <c r="C1572"/>
      <c r="D1572" s="390"/>
      <c r="E1572"/>
      <c r="F1572" t="str">
        <f t="shared" si="62"/>
        <v/>
      </c>
    </row>
    <row r="1573" spans="1:6">
      <c r="A1573"/>
      <c r="B1573"/>
      <c r="C1573"/>
      <c r="D1573" s="390"/>
      <c r="E1573"/>
      <c r="F1573" t="str">
        <f t="shared" si="62"/>
        <v/>
      </c>
    </row>
    <row r="1574" spans="1:6">
      <c r="A1574"/>
      <c r="B1574"/>
      <c r="C1574"/>
      <c r="D1574" s="390"/>
      <c r="E1574"/>
      <c r="F1574" t="str">
        <f t="shared" si="62"/>
        <v/>
      </c>
    </row>
    <row r="1575" spans="1:6">
      <c r="A1575"/>
      <c r="B1575"/>
      <c r="C1575"/>
      <c r="D1575" s="390"/>
      <c r="E1575"/>
      <c r="F1575" t="str">
        <f t="shared" si="62"/>
        <v/>
      </c>
    </row>
    <row r="1576" spans="1:6">
      <c r="A1576"/>
      <c r="B1576"/>
      <c r="C1576"/>
      <c r="D1576" s="390"/>
      <c r="E1576"/>
      <c r="F1576" t="str">
        <f t="shared" si="62"/>
        <v/>
      </c>
    </row>
    <row r="1577" spans="1:6">
      <c r="A1577"/>
      <c r="B1577"/>
      <c r="C1577"/>
      <c r="D1577" s="390"/>
      <c r="E1577"/>
      <c r="F1577" t="str">
        <f t="shared" si="62"/>
        <v/>
      </c>
    </row>
    <row r="1578" spans="1:6">
      <c r="A1578"/>
      <c r="B1578"/>
      <c r="C1578"/>
      <c r="D1578" s="390"/>
      <c r="E1578"/>
      <c r="F1578" t="str">
        <f t="shared" si="62"/>
        <v/>
      </c>
    </row>
    <row r="1579" spans="1:6">
      <c r="A1579"/>
      <c r="B1579"/>
      <c r="C1579"/>
      <c r="D1579" s="390"/>
      <c r="E1579"/>
      <c r="F1579" t="str">
        <f t="shared" si="62"/>
        <v/>
      </c>
    </row>
    <row r="1580" spans="1:6">
      <c r="A1580"/>
      <c r="B1580"/>
      <c r="C1580"/>
      <c r="D1580" s="390"/>
      <c r="E1580"/>
      <c r="F1580" t="str">
        <f t="shared" si="62"/>
        <v/>
      </c>
    </row>
    <row r="1581" spans="1:6">
      <c r="A1581"/>
      <c r="B1581"/>
      <c r="C1581"/>
      <c r="D1581" s="390"/>
      <c r="E1581"/>
      <c r="F1581" t="str">
        <f t="shared" si="62"/>
        <v/>
      </c>
    </row>
    <row r="1582" spans="1:6">
      <c r="A1582"/>
      <c r="B1582"/>
      <c r="C1582"/>
      <c r="D1582" s="390"/>
      <c r="E1582"/>
      <c r="F1582" t="str">
        <f t="shared" si="62"/>
        <v/>
      </c>
    </row>
    <row r="1583" spans="1:6">
      <c r="A1583"/>
      <c r="B1583"/>
      <c r="C1583"/>
      <c r="D1583" s="390"/>
      <c r="E1583"/>
      <c r="F1583" t="str">
        <f t="shared" si="62"/>
        <v/>
      </c>
    </row>
    <row r="1584" spans="1:6">
      <c r="A1584"/>
      <c r="B1584"/>
      <c r="C1584"/>
      <c r="D1584" s="390"/>
      <c r="E1584"/>
      <c r="F1584" t="str">
        <f t="shared" si="62"/>
        <v/>
      </c>
    </row>
    <row r="1585" spans="1:6">
      <c r="A1585"/>
      <c r="B1585"/>
      <c r="C1585"/>
      <c r="D1585" s="390"/>
      <c r="E1585"/>
      <c r="F1585" t="str">
        <f t="shared" si="62"/>
        <v/>
      </c>
    </row>
    <row r="1586" spans="1:6">
      <c r="A1586"/>
      <c r="B1586"/>
      <c r="C1586"/>
      <c r="D1586" s="390"/>
      <c r="E1586"/>
      <c r="F1586" t="str">
        <f t="shared" si="62"/>
        <v/>
      </c>
    </row>
    <row r="1587" spans="1:6">
      <c r="A1587"/>
      <c r="B1587"/>
      <c r="C1587"/>
      <c r="D1587" s="390"/>
      <c r="E1587"/>
      <c r="F1587" t="str">
        <f t="shared" si="62"/>
        <v/>
      </c>
    </row>
    <row r="1588" spans="1:6">
      <c r="A1588"/>
      <c r="B1588"/>
      <c r="C1588"/>
      <c r="D1588" s="390"/>
      <c r="E1588"/>
      <c r="F1588" t="str">
        <f t="shared" si="62"/>
        <v/>
      </c>
    </row>
    <row r="1589" spans="1:6">
      <c r="A1589"/>
      <c r="B1589"/>
      <c r="C1589"/>
      <c r="D1589" s="390"/>
      <c r="E1589"/>
      <c r="F1589" t="str">
        <f t="shared" si="62"/>
        <v/>
      </c>
    </row>
    <row r="1590" spans="1:6">
      <c r="A1590"/>
      <c r="B1590"/>
      <c r="C1590"/>
      <c r="D1590" s="390"/>
      <c r="E1590"/>
      <c r="F1590" t="str">
        <f t="shared" si="62"/>
        <v/>
      </c>
    </row>
    <row r="1591" spans="1:6">
      <c r="A1591"/>
      <c r="B1591"/>
      <c r="C1591"/>
      <c r="D1591" s="390"/>
      <c r="E1591"/>
      <c r="F1591" t="str">
        <f t="shared" si="62"/>
        <v/>
      </c>
    </row>
    <row r="1592" spans="1:6">
      <c r="A1592"/>
      <c r="B1592"/>
      <c r="C1592"/>
      <c r="D1592" s="390"/>
      <c r="E1592"/>
      <c r="F1592" t="str">
        <f t="shared" si="62"/>
        <v/>
      </c>
    </row>
    <row r="1593" spans="1:6">
      <c r="A1593"/>
      <c r="B1593"/>
      <c r="C1593"/>
      <c r="D1593" s="390"/>
      <c r="E1593"/>
      <c r="F1593" t="str">
        <f t="shared" si="62"/>
        <v/>
      </c>
    </row>
    <row r="1594" spans="1:6">
      <c r="A1594"/>
      <c r="B1594"/>
      <c r="C1594"/>
      <c r="D1594" s="390"/>
      <c r="E1594"/>
      <c r="F1594" t="str">
        <f t="shared" si="62"/>
        <v/>
      </c>
    </row>
    <row r="1595" spans="1:6">
      <c r="A1595"/>
      <c r="B1595"/>
      <c r="C1595"/>
      <c r="D1595" s="390"/>
      <c r="E1595"/>
      <c r="F1595" t="str">
        <f t="shared" si="62"/>
        <v/>
      </c>
    </row>
    <row r="1596" spans="1:6">
      <c r="A1596"/>
      <c r="B1596"/>
      <c r="C1596"/>
      <c r="D1596" s="390"/>
      <c r="E1596"/>
      <c r="F1596" t="str">
        <f t="shared" si="62"/>
        <v/>
      </c>
    </row>
    <row r="1597" spans="1:6">
      <c r="A1597"/>
      <c r="B1597"/>
      <c r="C1597"/>
      <c r="D1597" s="390"/>
      <c r="E1597"/>
      <c r="F1597" t="str">
        <f t="shared" si="62"/>
        <v/>
      </c>
    </row>
    <row r="1598" spans="1:6">
      <c r="A1598"/>
      <c r="B1598"/>
      <c r="C1598"/>
      <c r="D1598" s="390"/>
      <c r="E1598"/>
      <c r="F1598" t="str">
        <f t="shared" si="62"/>
        <v/>
      </c>
    </row>
    <row r="1599" spans="1:6">
      <c r="A1599"/>
      <c r="B1599"/>
      <c r="C1599"/>
      <c r="D1599" s="390"/>
      <c r="E1599"/>
      <c r="F1599" t="str">
        <f t="shared" si="62"/>
        <v/>
      </c>
    </row>
    <row r="1600" spans="1:6">
      <c r="A1600"/>
      <c r="B1600"/>
      <c r="C1600"/>
      <c r="D1600" s="390"/>
      <c r="E1600"/>
      <c r="F1600" t="str">
        <f t="shared" si="62"/>
        <v/>
      </c>
    </row>
    <row r="1601" spans="1:6">
      <c r="A1601"/>
      <c r="B1601"/>
      <c r="C1601"/>
      <c r="D1601" s="390"/>
      <c r="E1601"/>
      <c r="F1601" t="str">
        <f t="shared" si="62"/>
        <v/>
      </c>
    </row>
    <row r="1602" spans="1:6">
      <c r="A1602"/>
      <c r="B1602"/>
      <c r="C1602"/>
      <c r="D1602" s="390"/>
      <c r="E1602"/>
      <c r="F1602" t="str">
        <f t="shared" si="62"/>
        <v/>
      </c>
    </row>
    <row r="1603" spans="1:6">
      <c r="A1603"/>
      <c r="B1603"/>
      <c r="C1603"/>
      <c r="D1603" s="390"/>
      <c r="E1603"/>
      <c r="F1603" t="str">
        <f t="shared" ref="F1603:F1623" si="63">IF(AND(LEFT(A1603,17)="/global/archives/",ISNUMBER(_xlfn.NUMBERVALUE(MID(A1603,18,1))),ISERROR(FIND("ckattempt",A1603)),ISERROR(FIND("preview",A1603))),"기사임","")</f>
        <v/>
      </c>
    </row>
    <row r="1604" spans="1:6">
      <c r="A1604"/>
      <c r="B1604"/>
      <c r="C1604"/>
      <c r="D1604" s="390"/>
      <c r="E1604"/>
      <c r="F1604" t="str">
        <f t="shared" si="63"/>
        <v/>
      </c>
    </row>
    <row r="1605" spans="1:6">
      <c r="A1605"/>
      <c r="B1605"/>
      <c r="C1605"/>
      <c r="D1605" s="390"/>
      <c r="E1605"/>
      <c r="F1605" t="str">
        <f t="shared" si="63"/>
        <v/>
      </c>
    </row>
    <row r="1606" spans="1:6">
      <c r="A1606"/>
      <c r="B1606"/>
      <c r="C1606"/>
      <c r="D1606" s="390"/>
      <c r="E1606"/>
      <c r="F1606" t="str">
        <f t="shared" si="63"/>
        <v/>
      </c>
    </row>
    <row r="1607" spans="1:6">
      <c r="A1607"/>
      <c r="B1607"/>
      <c r="C1607"/>
      <c r="D1607" s="390"/>
      <c r="E1607"/>
      <c r="F1607" t="str">
        <f t="shared" si="63"/>
        <v/>
      </c>
    </row>
    <row r="1608" spans="1:6">
      <c r="A1608"/>
      <c r="B1608"/>
      <c r="C1608"/>
      <c r="D1608" s="390"/>
      <c r="E1608"/>
      <c r="F1608" t="str">
        <f t="shared" si="63"/>
        <v/>
      </c>
    </row>
    <row r="1609" spans="1:6">
      <c r="A1609"/>
      <c r="B1609"/>
      <c r="C1609"/>
      <c r="D1609" s="390"/>
      <c r="E1609"/>
      <c r="F1609" t="str">
        <f t="shared" si="63"/>
        <v/>
      </c>
    </row>
    <row r="1610" spans="1:6">
      <c r="A1610"/>
      <c r="B1610"/>
      <c r="C1610"/>
      <c r="D1610" s="390"/>
      <c r="E1610"/>
      <c r="F1610" t="str">
        <f t="shared" si="63"/>
        <v/>
      </c>
    </row>
    <row r="1611" spans="1:6">
      <c r="A1611"/>
      <c r="B1611"/>
      <c r="C1611"/>
      <c r="D1611" s="390"/>
      <c r="E1611"/>
      <c r="F1611" t="str">
        <f t="shared" si="63"/>
        <v/>
      </c>
    </row>
    <row r="1612" spans="1:6">
      <c r="A1612"/>
      <c r="B1612"/>
      <c r="C1612"/>
      <c r="D1612" s="390"/>
      <c r="E1612"/>
      <c r="F1612" t="str">
        <f t="shared" si="63"/>
        <v/>
      </c>
    </row>
    <row r="1613" spans="1:6">
      <c r="A1613"/>
      <c r="B1613"/>
      <c r="C1613"/>
      <c r="D1613" s="390"/>
      <c r="E1613"/>
      <c r="F1613" t="str">
        <f t="shared" si="63"/>
        <v/>
      </c>
    </row>
    <row r="1614" spans="1:6">
      <c r="A1614"/>
      <c r="B1614"/>
      <c r="C1614"/>
      <c r="D1614" s="390"/>
      <c r="E1614"/>
      <c r="F1614" t="str">
        <f t="shared" si="63"/>
        <v/>
      </c>
    </row>
    <row r="1615" spans="1:6">
      <c r="A1615"/>
      <c r="B1615"/>
      <c r="C1615"/>
      <c r="D1615" s="390"/>
      <c r="E1615"/>
      <c r="F1615" t="str">
        <f t="shared" si="63"/>
        <v/>
      </c>
    </row>
    <row r="1616" spans="1:6">
      <c r="A1616"/>
      <c r="B1616"/>
      <c r="C1616"/>
      <c r="D1616" s="390"/>
      <c r="E1616"/>
      <c r="F1616" t="str">
        <f t="shared" si="63"/>
        <v/>
      </c>
    </row>
    <row r="1617" spans="1:6">
      <c r="A1617"/>
      <c r="B1617"/>
      <c r="C1617"/>
      <c r="D1617" s="390"/>
      <c r="E1617"/>
      <c r="F1617" t="str">
        <f t="shared" si="63"/>
        <v/>
      </c>
    </row>
    <row r="1618" spans="1:6">
      <c r="A1618"/>
      <c r="B1618"/>
      <c r="C1618"/>
      <c r="D1618" s="390"/>
      <c r="E1618"/>
      <c r="F1618" t="str">
        <f t="shared" si="63"/>
        <v/>
      </c>
    </row>
    <row r="1619" spans="1:6">
      <c r="A1619"/>
      <c r="B1619"/>
      <c r="C1619"/>
      <c r="D1619" s="390"/>
      <c r="E1619"/>
      <c r="F1619" t="str">
        <f t="shared" si="63"/>
        <v/>
      </c>
    </row>
    <row r="1620" spans="1:6">
      <c r="A1620"/>
      <c r="B1620"/>
      <c r="C1620"/>
      <c r="D1620" s="390"/>
      <c r="E1620"/>
      <c r="F1620" t="str">
        <f t="shared" si="63"/>
        <v/>
      </c>
    </row>
    <row r="1621" spans="1:6">
      <c r="A1621"/>
      <c r="B1621"/>
      <c r="C1621"/>
      <c r="D1621" s="390"/>
      <c r="E1621"/>
      <c r="F1621" t="str">
        <f t="shared" si="63"/>
        <v/>
      </c>
    </row>
    <row r="1622" spans="1:6">
      <c r="A1622"/>
      <c r="B1622"/>
      <c r="C1622"/>
      <c r="D1622" s="390"/>
      <c r="E1622"/>
      <c r="F1622" t="str">
        <f t="shared" si="63"/>
        <v/>
      </c>
    </row>
    <row r="1623" spans="1:6">
      <c r="A1623"/>
      <c r="B1623"/>
      <c r="C1623"/>
      <c r="D1623" s="390"/>
      <c r="E1623"/>
      <c r="F1623" t="str">
        <f t="shared" si="63"/>
        <v/>
      </c>
    </row>
    <row r="1624" spans="1:6">
      <c r="A1624"/>
      <c r="B1624"/>
      <c r="C1624"/>
      <c r="D1624" s="390"/>
      <c r="E1624"/>
    </row>
    <row r="1625" spans="1:6">
      <c r="A1625"/>
      <c r="B1625"/>
      <c r="C1625"/>
      <c r="D1625" s="390"/>
      <c r="E1625"/>
    </row>
    <row r="1626" spans="1:6">
      <c r="A1626"/>
      <c r="B1626"/>
      <c r="C1626"/>
      <c r="D1626" s="390"/>
      <c r="E1626"/>
    </row>
    <row r="1627" spans="1:6">
      <c r="A1627"/>
      <c r="B1627"/>
      <c r="C1627"/>
      <c r="D1627" s="390"/>
      <c r="E1627"/>
    </row>
    <row r="1628" spans="1:6">
      <c r="A1628"/>
      <c r="B1628"/>
      <c r="C1628"/>
      <c r="D1628" s="390"/>
      <c r="E1628"/>
    </row>
    <row r="1629" spans="1:6">
      <c r="A1629"/>
      <c r="B1629"/>
      <c r="C1629"/>
      <c r="D1629" s="390"/>
      <c r="E1629"/>
    </row>
    <row r="1630" spans="1:6">
      <c r="A1630"/>
      <c r="B1630"/>
      <c r="C1630"/>
      <c r="D1630" s="390"/>
      <c r="E1630"/>
    </row>
    <row r="1631" spans="1:6">
      <c r="A1631"/>
      <c r="B1631"/>
      <c r="C1631"/>
      <c r="D1631" s="390"/>
      <c r="E1631"/>
    </row>
    <row r="1632" spans="1:6">
      <c r="A1632"/>
      <c r="B1632"/>
      <c r="C1632"/>
      <c r="D1632" s="390"/>
      <c r="E1632"/>
    </row>
    <row r="1633" spans="1:5">
      <c r="A1633"/>
      <c r="B1633"/>
      <c r="C1633"/>
      <c r="D1633" s="390"/>
      <c r="E1633"/>
    </row>
    <row r="1634" spans="1:5">
      <c r="A1634"/>
      <c r="B1634"/>
      <c r="C1634"/>
      <c r="D1634" s="390"/>
      <c r="E1634"/>
    </row>
    <row r="1635" spans="1:5">
      <c r="A1635"/>
      <c r="B1635"/>
      <c r="C1635"/>
      <c r="D1635" s="390"/>
      <c r="E1635"/>
    </row>
    <row r="1636" spans="1:5">
      <c r="A1636"/>
      <c r="B1636"/>
      <c r="C1636"/>
      <c r="D1636" s="390"/>
      <c r="E1636"/>
    </row>
    <row r="1637" spans="1:5">
      <c r="A1637"/>
      <c r="B1637"/>
      <c r="C1637"/>
      <c r="D1637" s="390"/>
      <c r="E1637"/>
    </row>
    <row r="1638" spans="1:5">
      <c r="A1638"/>
      <c r="B1638"/>
      <c r="C1638"/>
      <c r="D1638" s="390"/>
      <c r="E1638"/>
    </row>
    <row r="1639" spans="1:5">
      <c r="A1639"/>
      <c r="B1639"/>
      <c r="C1639"/>
      <c r="D1639" s="390"/>
      <c r="E1639"/>
    </row>
    <row r="1640" spans="1:5">
      <c r="A1640"/>
      <c r="B1640"/>
      <c r="C1640"/>
      <c r="D1640" s="390"/>
      <c r="E1640"/>
    </row>
    <row r="1641" spans="1:5">
      <c r="A1641"/>
      <c r="B1641"/>
      <c r="C1641"/>
      <c r="D1641" s="390"/>
      <c r="E1641"/>
    </row>
    <row r="1642" spans="1:5">
      <c r="A1642"/>
      <c r="B1642"/>
      <c r="C1642"/>
      <c r="D1642" s="390"/>
      <c r="E1642"/>
    </row>
    <row r="1643" spans="1:5">
      <c r="A1643"/>
      <c r="B1643"/>
      <c r="C1643"/>
      <c r="D1643" s="390"/>
      <c r="E1643"/>
    </row>
    <row r="1644" spans="1:5">
      <c r="A1644"/>
      <c r="B1644"/>
      <c r="C1644"/>
      <c r="D1644" s="390"/>
      <c r="E1644"/>
    </row>
    <row r="1645" spans="1:5">
      <c r="A1645"/>
      <c r="B1645"/>
      <c r="C1645"/>
      <c r="D1645" s="390"/>
      <c r="E1645"/>
    </row>
    <row r="1646" spans="1:5">
      <c r="A1646"/>
      <c r="B1646"/>
      <c r="C1646"/>
      <c r="D1646" s="390"/>
      <c r="E1646"/>
    </row>
    <row r="1647" spans="1:5">
      <c r="A1647"/>
      <c r="B1647"/>
      <c r="C1647"/>
      <c r="D1647" s="390"/>
      <c r="E1647"/>
    </row>
    <row r="1648" spans="1:5">
      <c r="A1648"/>
      <c r="B1648"/>
      <c r="C1648"/>
      <c r="D1648" s="390"/>
      <c r="E1648"/>
    </row>
    <row r="1649" spans="1:5">
      <c r="A1649"/>
      <c r="B1649"/>
      <c r="C1649"/>
      <c r="D1649" s="390"/>
      <c r="E1649"/>
    </row>
    <row r="1650" spans="1:5">
      <c r="A1650"/>
      <c r="B1650"/>
      <c r="C1650"/>
      <c r="D1650" s="390"/>
      <c r="E1650"/>
    </row>
    <row r="1651" spans="1:5">
      <c r="A1651"/>
      <c r="B1651"/>
      <c r="C1651"/>
      <c r="D1651" s="390"/>
      <c r="E1651"/>
    </row>
    <row r="1652" spans="1:5">
      <c r="A1652"/>
      <c r="B1652"/>
      <c r="C1652"/>
      <c r="D1652" s="390"/>
      <c r="E1652"/>
    </row>
    <row r="1653" spans="1:5">
      <c r="A1653"/>
      <c r="B1653"/>
      <c r="C1653"/>
      <c r="D1653" s="390"/>
      <c r="E1653"/>
    </row>
    <row r="1654" spans="1:5">
      <c r="A1654"/>
      <c r="B1654"/>
      <c r="C1654"/>
      <c r="D1654" s="390"/>
      <c r="E1654"/>
    </row>
    <row r="1655" spans="1:5">
      <c r="A1655"/>
      <c r="B1655"/>
      <c r="C1655"/>
      <c r="D1655" s="390"/>
      <c r="E1655"/>
    </row>
    <row r="1656" spans="1:5">
      <c r="A1656"/>
      <c r="B1656"/>
      <c r="C1656"/>
      <c r="D1656" s="390"/>
      <c r="E1656"/>
    </row>
    <row r="1657" spans="1:5">
      <c r="A1657"/>
      <c r="B1657"/>
      <c r="C1657"/>
      <c r="D1657" s="390"/>
      <c r="E1657"/>
    </row>
    <row r="1658" spans="1:5">
      <c r="A1658"/>
      <c r="B1658"/>
      <c r="C1658"/>
      <c r="D1658" s="390"/>
      <c r="E1658"/>
    </row>
    <row r="1659" spans="1:5">
      <c r="A1659"/>
      <c r="B1659"/>
      <c r="C1659"/>
      <c r="D1659" s="390"/>
      <c r="E1659"/>
    </row>
    <row r="1660" spans="1:5">
      <c r="A1660"/>
      <c r="B1660"/>
      <c r="C1660"/>
      <c r="D1660" s="390"/>
      <c r="E1660"/>
    </row>
    <row r="1661" spans="1:5">
      <c r="A1661"/>
      <c r="B1661"/>
      <c r="C1661"/>
      <c r="D1661" s="390"/>
      <c r="E1661"/>
    </row>
    <row r="1662" spans="1:5">
      <c r="A1662"/>
      <c r="B1662"/>
      <c r="C1662"/>
      <c r="D1662" s="390"/>
      <c r="E1662"/>
    </row>
    <row r="1663" spans="1:5">
      <c r="A1663"/>
      <c r="B1663"/>
      <c r="C1663"/>
      <c r="D1663" s="390"/>
      <c r="E1663"/>
    </row>
    <row r="1664" spans="1:5">
      <c r="A1664"/>
      <c r="B1664"/>
      <c r="C1664"/>
      <c r="D1664" s="390"/>
      <c r="E1664"/>
    </row>
    <row r="1665" spans="1:5">
      <c r="A1665"/>
      <c r="B1665"/>
      <c r="C1665"/>
      <c r="D1665" s="390"/>
      <c r="E1665"/>
    </row>
    <row r="1666" spans="1:5">
      <c r="A1666"/>
      <c r="B1666"/>
      <c r="C1666"/>
      <c r="D1666" s="390"/>
      <c r="E1666"/>
    </row>
    <row r="1667" spans="1:5">
      <c r="A1667"/>
      <c r="B1667"/>
      <c r="C1667"/>
      <c r="D1667" s="390"/>
      <c r="E1667"/>
    </row>
    <row r="1668" spans="1:5">
      <c r="A1668"/>
      <c r="B1668"/>
      <c r="C1668"/>
      <c r="D1668" s="390"/>
      <c r="E1668"/>
    </row>
    <row r="1669" spans="1:5">
      <c r="A1669"/>
      <c r="B1669"/>
      <c r="C1669"/>
      <c r="D1669" s="390"/>
      <c r="E1669"/>
    </row>
    <row r="1670" spans="1:5">
      <c r="A1670"/>
      <c r="B1670"/>
      <c r="C1670"/>
      <c r="D1670" s="390"/>
      <c r="E1670"/>
    </row>
    <row r="1671" spans="1:5">
      <c r="A1671"/>
      <c r="B1671"/>
      <c r="C1671"/>
      <c r="D1671" s="390"/>
      <c r="E1671"/>
    </row>
    <row r="1672" spans="1:5">
      <c r="A1672"/>
      <c r="B1672"/>
      <c r="C1672"/>
      <c r="D1672" s="390"/>
      <c r="E1672"/>
    </row>
    <row r="1673" spans="1:5">
      <c r="A1673"/>
      <c r="B1673"/>
      <c r="C1673"/>
      <c r="D1673" s="390"/>
      <c r="E1673"/>
    </row>
    <row r="1674" spans="1:5">
      <c r="A1674"/>
      <c r="B1674"/>
      <c r="C1674"/>
      <c r="D1674" s="390"/>
      <c r="E1674"/>
    </row>
    <row r="1675" spans="1:5">
      <c r="A1675"/>
      <c r="B1675"/>
      <c r="C1675"/>
      <c r="D1675" s="390"/>
      <c r="E1675"/>
    </row>
    <row r="1676" spans="1:5">
      <c r="A1676"/>
      <c r="B1676"/>
      <c r="C1676"/>
      <c r="D1676" s="390"/>
      <c r="E1676"/>
    </row>
    <row r="1677" spans="1:5">
      <c r="A1677"/>
      <c r="B1677"/>
      <c r="C1677"/>
      <c r="D1677" s="390"/>
      <c r="E1677"/>
    </row>
    <row r="1678" spans="1:5">
      <c r="A1678"/>
      <c r="B1678"/>
      <c r="C1678"/>
      <c r="D1678" s="390"/>
      <c r="E1678"/>
    </row>
    <row r="1679" spans="1:5">
      <c r="A1679"/>
      <c r="B1679"/>
      <c r="C1679"/>
      <c r="D1679" s="390"/>
      <c r="E1679"/>
    </row>
    <row r="1680" spans="1:5">
      <c r="A1680"/>
      <c r="B1680"/>
      <c r="C1680"/>
      <c r="D1680" s="390"/>
      <c r="E1680"/>
    </row>
    <row r="1681" spans="1:5">
      <c r="A1681"/>
      <c r="B1681"/>
      <c r="C1681"/>
      <c r="D1681" s="390"/>
      <c r="E1681"/>
    </row>
    <row r="1682" spans="1:5">
      <c r="A1682"/>
      <c r="B1682"/>
      <c r="C1682"/>
      <c r="D1682" s="390"/>
      <c r="E1682"/>
    </row>
    <row r="1683" spans="1:5">
      <c r="A1683"/>
      <c r="B1683"/>
      <c r="C1683"/>
      <c r="D1683" s="390"/>
      <c r="E1683"/>
    </row>
    <row r="1684" spans="1:5">
      <c r="A1684"/>
      <c r="B1684"/>
      <c r="C1684"/>
      <c r="D1684" s="390"/>
      <c r="E1684"/>
    </row>
    <row r="1685" spans="1:5">
      <c r="A1685"/>
      <c r="B1685"/>
      <c r="C1685"/>
      <c r="D1685" s="390"/>
      <c r="E1685"/>
    </row>
    <row r="1686" spans="1:5">
      <c r="A1686"/>
      <c r="B1686"/>
      <c r="C1686"/>
      <c r="D1686" s="390"/>
      <c r="E1686"/>
    </row>
    <row r="1687" spans="1:5">
      <c r="A1687"/>
      <c r="B1687"/>
      <c r="C1687"/>
      <c r="D1687" s="390"/>
      <c r="E1687"/>
    </row>
    <row r="1688" spans="1:5">
      <c r="A1688"/>
      <c r="B1688"/>
      <c r="C1688"/>
      <c r="D1688" s="390"/>
      <c r="E1688"/>
    </row>
    <row r="1689" spans="1:5">
      <c r="A1689"/>
      <c r="B1689"/>
      <c r="C1689"/>
      <c r="D1689" s="390"/>
      <c r="E1689"/>
    </row>
    <row r="1690" spans="1:5">
      <c r="A1690"/>
      <c r="B1690"/>
      <c r="C1690"/>
      <c r="D1690" s="390"/>
      <c r="E1690"/>
    </row>
    <row r="1691" spans="1:5">
      <c r="A1691"/>
      <c r="B1691"/>
      <c r="C1691"/>
      <c r="D1691" s="390"/>
      <c r="E1691"/>
    </row>
    <row r="1692" spans="1:5">
      <c r="A1692"/>
      <c r="B1692"/>
      <c r="C1692"/>
      <c r="D1692" s="390"/>
      <c r="E1692"/>
    </row>
    <row r="1693" spans="1:5">
      <c r="A1693"/>
      <c r="B1693"/>
      <c r="C1693"/>
      <c r="D1693" s="390"/>
      <c r="E1693"/>
    </row>
    <row r="1694" spans="1:5">
      <c r="A1694"/>
      <c r="B1694"/>
      <c r="C1694"/>
      <c r="D1694" s="390"/>
      <c r="E1694"/>
    </row>
    <row r="1695" spans="1:5">
      <c r="A1695"/>
      <c r="B1695"/>
      <c r="C1695"/>
      <c r="D1695" s="390"/>
      <c r="E1695"/>
    </row>
    <row r="1696" spans="1:5">
      <c r="A1696"/>
      <c r="B1696"/>
      <c r="C1696"/>
      <c r="D1696" s="390"/>
      <c r="E1696"/>
    </row>
    <row r="1697" spans="1:5">
      <c r="A1697"/>
      <c r="B1697"/>
      <c r="C1697"/>
      <c r="D1697" s="390"/>
      <c r="E1697"/>
    </row>
    <row r="1698" spans="1:5">
      <c r="A1698"/>
      <c r="B1698"/>
      <c r="C1698"/>
      <c r="D1698" s="390"/>
      <c r="E1698"/>
    </row>
    <row r="1699" spans="1:5">
      <c r="A1699"/>
      <c r="B1699"/>
      <c r="C1699"/>
      <c r="D1699" s="390"/>
      <c r="E1699"/>
    </row>
    <row r="1700" spans="1:5">
      <c r="A1700"/>
      <c r="B1700"/>
      <c r="C1700"/>
      <c r="D1700" s="390"/>
      <c r="E1700"/>
    </row>
    <row r="1701" spans="1:5">
      <c r="A1701"/>
      <c r="B1701"/>
      <c r="C1701"/>
      <c r="D1701" s="390"/>
      <c r="E1701"/>
    </row>
    <row r="1702" spans="1:5">
      <c r="A1702"/>
      <c r="B1702"/>
      <c r="C1702"/>
      <c r="D1702" s="390"/>
      <c r="E1702"/>
    </row>
    <row r="1703" spans="1:5">
      <c r="A1703"/>
      <c r="B1703"/>
      <c r="C1703"/>
      <c r="D1703" s="390"/>
      <c r="E1703"/>
    </row>
    <row r="1704" spans="1:5">
      <c r="A1704"/>
      <c r="B1704"/>
      <c r="C1704"/>
      <c r="D1704" s="390"/>
      <c r="E1704"/>
    </row>
    <row r="1705" spans="1:5">
      <c r="A1705"/>
      <c r="B1705"/>
      <c r="C1705"/>
      <c r="D1705" s="390"/>
      <c r="E1705"/>
    </row>
    <row r="1706" spans="1:5">
      <c r="A1706"/>
      <c r="B1706"/>
      <c r="C1706"/>
      <c r="D1706" s="390"/>
      <c r="E1706"/>
    </row>
    <row r="1707" spans="1:5">
      <c r="A1707"/>
      <c r="B1707"/>
      <c r="C1707"/>
      <c r="D1707" s="390"/>
      <c r="E1707"/>
    </row>
    <row r="1708" spans="1:5">
      <c r="A1708"/>
      <c r="B1708"/>
      <c r="C1708"/>
      <c r="D1708" s="390"/>
      <c r="E1708"/>
    </row>
    <row r="1709" spans="1:5">
      <c r="A1709"/>
      <c r="B1709"/>
      <c r="C1709"/>
      <c r="D1709" s="390"/>
      <c r="E1709"/>
    </row>
    <row r="1710" spans="1:5">
      <c r="A1710"/>
      <c r="B1710"/>
      <c r="C1710"/>
      <c r="D1710" s="390"/>
      <c r="E1710"/>
    </row>
    <row r="1711" spans="1:5">
      <c r="A1711"/>
      <c r="B1711"/>
      <c r="C1711"/>
      <c r="D1711" s="390"/>
      <c r="E1711"/>
    </row>
    <row r="1712" spans="1:5">
      <c r="A1712"/>
      <c r="B1712"/>
      <c r="C1712"/>
      <c r="D1712" s="390"/>
      <c r="E1712"/>
    </row>
    <row r="1713" spans="1:5">
      <c r="A1713"/>
      <c r="B1713"/>
      <c r="C1713"/>
      <c r="D1713" s="390"/>
      <c r="E1713"/>
    </row>
    <row r="1714" spans="1:5">
      <c r="A1714"/>
      <c r="B1714"/>
      <c r="C1714"/>
      <c r="D1714" s="390"/>
      <c r="E1714"/>
    </row>
    <row r="1715" spans="1:5">
      <c r="A1715"/>
      <c r="B1715"/>
      <c r="C1715"/>
      <c r="D1715" s="390"/>
      <c r="E1715"/>
    </row>
    <row r="1716" spans="1:5">
      <c r="A1716"/>
      <c r="B1716"/>
      <c r="C1716"/>
      <c r="D1716" s="390"/>
      <c r="E1716"/>
    </row>
    <row r="1717" spans="1:5">
      <c r="A1717"/>
      <c r="B1717"/>
      <c r="C1717"/>
      <c r="D1717" s="390"/>
      <c r="E1717"/>
    </row>
    <row r="1718" spans="1:5">
      <c r="A1718"/>
      <c r="B1718"/>
      <c r="C1718"/>
      <c r="D1718" s="390"/>
      <c r="E1718"/>
    </row>
    <row r="1719" spans="1:5">
      <c r="A1719"/>
      <c r="B1719"/>
      <c r="C1719"/>
      <c r="D1719" s="390"/>
      <c r="E1719"/>
    </row>
    <row r="1720" spans="1:5">
      <c r="A1720"/>
      <c r="B1720"/>
      <c r="C1720"/>
      <c r="D1720" s="390"/>
      <c r="E1720"/>
    </row>
    <row r="1721" spans="1:5">
      <c r="A1721"/>
      <c r="B1721"/>
      <c r="C1721"/>
      <c r="D1721" s="390"/>
      <c r="E1721"/>
    </row>
    <row r="1722" spans="1:5">
      <c r="A1722"/>
      <c r="B1722"/>
      <c r="C1722"/>
      <c r="D1722" s="390"/>
      <c r="E1722"/>
    </row>
    <row r="1723" spans="1:5">
      <c r="A1723"/>
      <c r="B1723"/>
      <c r="C1723"/>
      <c r="D1723" s="390"/>
      <c r="E1723"/>
    </row>
    <row r="1724" spans="1:5">
      <c r="A1724"/>
      <c r="B1724"/>
      <c r="C1724"/>
      <c r="D1724" s="390"/>
      <c r="E1724"/>
    </row>
    <row r="1725" spans="1:5">
      <c r="A1725"/>
      <c r="B1725"/>
      <c r="C1725"/>
      <c r="D1725" s="390"/>
      <c r="E1725"/>
    </row>
    <row r="1726" spans="1:5">
      <c r="A1726"/>
      <c r="B1726"/>
      <c r="C1726"/>
      <c r="D1726" s="390"/>
      <c r="E1726"/>
    </row>
    <row r="1727" spans="1:5">
      <c r="A1727"/>
      <c r="B1727"/>
      <c r="C1727"/>
      <c r="D1727" s="390"/>
      <c r="E1727"/>
    </row>
    <row r="1728" spans="1:5">
      <c r="A1728"/>
      <c r="B1728"/>
      <c r="C1728"/>
      <c r="D1728" s="390"/>
      <c r="E1728"/>
    </row>
    <row r="1729" spans="1:5">
      <c r="A1729"/>
      <c r="B1729"/>
      <c r="C1729"/>
      <c r="D1729" s="390"/>
      <c r="E1729"/>
    </row>
    <row r="1730" spans="1:5">
      <c r="A1730"/>
      <c r="B1730"/>
      <c r="C1730"/>
      <c r="D1730" s="390"/>
      <c r="E1730"/>
    </row>
    <row r="1731" spans="1:5">
      <c r="A1731"/>
      <c r="B1731"/>
      <c r="C1731"/>
      <c r="D1731" s="390"/>
      <c r="E1731"/>
    </row>
    <row r="1732" spans="1:5">
      <c r="A1732"/>
      <c r="B1732"/>
      <c r="C1732"/>
      <c r="D1732" s="390"/>
      <c r="E1732"/>
    </row>
    <row r="1733" spans="1:5">
      <c r="A1733"/>
      <c r="B1733"/>
      <c r="C1733"/>
      <c r="D1733" s="390"/>
      <c r="E1733"/>
    </row>
    <row r="1734" spans="1:5">
      <c r="A1734"/>
      <c r="B1734"/>
      <c r="C1734"/>
      <c r="D1734" s="390"/>
      <c r="E1734"/>
    </row>
    <row r="1735" spans="1:5">
      <c r="A1735"/>
      <c r="B1735"/>
      <c r="C1735"/>
      <c r="D1735" s="390"/>
      <c r="E1735"/>
    </row>
    <row r="1736" spans="1:5">
      <c r="A1736"/>
      <c r="B1736"/>
      <c r="C1736"/>
      <c r="D1736" s="390"/>
      <c r="E1736"/>
    </row>
    <row r="1737" spans="1:5">
      <c r="A1737"/>
      <c r="B1737"/>
      <c r="C1737"/>
      <c r="D1737" s="390"/>
      <c r="E1737"/>
    </row>
    <row r="1738" spans="1:5">
      <c r="A1738"/>
      <c r="B1738"/>
      <c r="C1738"/>
      <c r="D1738" s="390"/>
      <c r="E1738"/>
    </row>
    <row r="1739" spans="1:5">
      <c r="A1739"/>
      <c r="B1739"/>
      <c r="C1739"/>
      <c r="D1739" s="390"/>
      <c r="E1739"/>
    </row>
    <row r="1740" spans="1:5">
      <c r="A1740"/>
      <c r="B1740"/>
      <c r="C1740"/>
      <c r="D1740" s="390"/>
      <c r="E1740"/>
    </row>
    <row r="1741" spans="1:5">
      <c r="A1741"/>
      <c r="B1741"/>
      <c r="C1741"/>
      <c r="D1741" s="390"/>
      <c r="E1741"/>
    </row>
    <row r="1742" spans="1:5">
      <c r="A1742"/>
      <c r="B1742"/>
      <c r="C1742"/>
      <c r="D1742" s="390"/>
      <c r="E1742"/>
    </row>
    <row r="1743" spans="1:5">
      <c r="A1743"/>
      <c r="B1743"/>
      <c r="C1743"/>
      <c r="D1743" s="390"/>
      <c r="E1743"/>
    </row>
    <row r="1744" spans="1:5">
      <c r="A1744"/>
      <c r="B1744"/>
      <c r="C1744"/>
      <c r="D1744" s="390"/>
      <c r="E1744"/>
    </row>
    <row r="1745" spans="1:5">
      <c r="A1745"/>
      <c r="B1745"/>
      <c r="C1745"/>
      <c r="D1745" s="390"/>
      <c r="E1745"/>
    </row>
    <row r="1746" spans="1:5">
      <c r="A1746"/>
      <c r="B1746"/>
      <c r="C1746"/>
      <c r="D1746" s="390"/>
      <c r="E1746"/>
    </row>
    <row r="1747" spans="1:5">
      <c r="A1747"/>
      <c r="B1747"/>
      <c r="C1747"/>
      <c r="D1747" s="390"/>
      <c r="E1747"/>
    </row>
    <row r="1748" spans="1:5">
      <c r="A1748"/>
      <c r="B1748"/>
      <c r="C1748"/>
      <c r="D1748" s="390"/>
      <c r="E1748"/>
    </row>
    <row r="1749" spans="1:5">
      <c r="A1749"/>
      <c r="B1749"/>
      <c r="C1749"/>
      <c r="D1749" s="390"/>
      <c r="E1749"/>
    </row>
    <row r="1750" spans="1:5">
      <c r="A1750"/>
      <c r="B1750"/>
      <c r="C1750"/>
      <c r="D1750" s="390"/>
      <c r="E1750"/>
    </row>
    <row r="1751" spans="1:5">
      <c r="A1751"/>
      <c r="B1751"/>
      <c r="C1751"/>
      <c r="D1751" s="390"/>
      <c r="E1751"/>
    </row>
    <row r="1752" spans="1:5">
      <c r="A1752"/>
      <c r="B1752"/>
      <c r="C1752"/>
      <c r="D1752" s="390"/>
      <c r="E1752"/>
    </row>
    <row r="1753" spans="1:5">
      <c r="A1753"/>
      <c r="B1753"/>
      <c r="C1753"/>
      <c r="D1753" s="390"/>
      <c r="E1753"/>
    </row>
    <row r="1754" spans="1:5">
      <c r="A1754"/>
      <c r="B1754"/>
      <c r="C1754"/>
      <c r="D1754" s="390"/>
      <c r="E1754"/>
    </row>
    <row r="1755" spans="1:5">
      <c r="A1755"/>
      <c r="B1755"/>
      <c r="C1755"/>
      <c r="D1755" s="390"/>
      <c r="E1755"/>
    </row>
    <row r="1756" spans="1:5">
      <c r="A1756"/>
      <c r="B1756"/>
      <c r="C1756"/>
      <c r="D1756" s="390"/>
      <c r="E1756"/>
    </row>
    <row r="1757" spans="1:5">
      <c r="A1757"/>
      <c r="B1757"/>
      <c r="C1757"/>
      <c r="D1757" s="390"/>
      <c r="E1757"/>
    </row>
    <row r="1758" spans="1:5">
      <c r="A1758"/>
      <c r="B1758"/>
      <c r="C1758"/>
      <c r="D1758" s="390"/>
      <c r="E1758"/>
    </row>
    <row r="1759" spans="1:5">
      <c r="A1759"/>
      <c r="B1759"/>
      <c r="C1759"/>
      <c r="D1759" s="390"/>
      <c r="E1759"/>
    </row>
    <row r="1760" spans="1:5">
      <c r="A1760"/>
      <c r="B1760"/>
      <c r="C1760"/>
      <c r="D1760" s="390"/>
      <c r="E1760"/>
    </row>
    <row r="1761" spans="1:5">
      <c r="A1761"/>
      <c r="B1761"/>
      <c r="C1761"/>
      <c r="D1761" s="390"/>
      <c r="E1761"/>
    </row>
    <row r="1762" spans="1:5">
      <c r="A1762"/>
      <c r="B1762"/>
      <c r="C1762"/>
      <c r="D1762" s="390"/>
      <c r="E1762"/>
    </row>
    <row r="1763" spans="1:5">
      <c r="A1763"/>
      <c r="B1763"/>
      <c r="C1763"/>
      <c r="D1763" s="390"/>
      <c r="E1763"/>
    </row>
    <row r="1764" spans="1:5">
      <c r="A1764"/>
      <c r="B1764"/>
      <c r="C1764"/>
      <c r="D1764" s="390"/>
      <c r="E1764"/>
    </row>
    <row r="1765" spans="1:5">
      <c r="A1765"/>
      <c r="B1765"/>
      <c r="C1765"/>
      <c r="D1765" s="390"/>
      <c r="E1765"/>
    </row>
    <row r="1766" spans="1:5">
      <c r="A1766"/>
      <c r="B1766"/>
      <c r="C1766"/>
      <c r="D1766" s="390"/>
      <c r="E1766"/>
    </row>
    <row r="1767" spans="1:5">
      <c r="A1767"/>
      <c r="B1767"/>
      <c r="C1767"/>
      <c r="D1767" s="390"/>
      <c r="E1767"/>
    </row>
    <row r="1768" spans="1:5">
      <c r="A1768"/>
      <c r="B1768"/>
      <c r="C1768"/>
      <c r="D1768" s="390"/>
      <c r="E1768"/>
    </row>
    <row r="1769" spans="1:5">
      <c r="A1769"/>
      <c r="B1769"/>
      <c r="C1769"/>
      <c r="D1769" s="390"/>
      <c r="E1769"/>
    </row>
    <row r="1770" spans="1:5">
      <c r="A1770"/>
      <c r="B1770"/>
      <c r="C1770"/>
      <c r="D1770" s="390"/>
      <c r="E1770"/>
    </row>
    <row r="1771" spans="1:5">
      <c r="A1771"/>
      <c r="B1771"/>
      <c r="C1771"/>
      <c r="D1771" s="390"/>
      <c r="E1771"/>
    </row>
    <row r="1772" spans="1:5">
      <c r="A1772"/>
      <c r="B1772"/>
      <c r="C1772"/>
      <c r="D1772" s="390"/>
      <c r="E1772"/>
    </row>
    <row r="1773" spans="1:5">
      <c r="A1773"/>
      <c r="B1773"/>
      <c r="C1773"/>
      <c r="D1773" s="390"/>
      <c r="E1773"/>
    </row>
    <row r="1774" spans="1:5">
      <c r="A1774"/>
      <c r="B1774"/>
      <c r="C1774"/>
      <c r="D1774" s="390"/>
      <c r="E1774"/>
    </row>
    <row r="1775" spans="1:5">
      <c r="A1775"/>
      <c r="B1775"/>
      <c r="C1775"/>
      <c r="D1775" s="390"/>
      <c r="E1775"/>
    </row>
    <row r="1776" spans="1:5">
      <c r="A1776"/>
      <c r="B1776"/>
      <c r="C1776"/>
      <c r="D1776" s="390"/>
      <c r="E1776"/>
    </row>
    <row r="1777" spans="1:5">
      <c r="A1777"/>
      <c r="B1777"/>
      <c r="C1777"/>
      <c r="D1777" s="390"/>
      <c r="E1777"/>
    </row>
    <row r="1778" spans="1:5">
      <c r="A1778"/>
      <c r="B1778"/>
      <c r="C1778"/>
      <c r="D1778" s="390"/>
      <c r="E1778"/>
    </row>
    <row r="1779" spans="1:5">
      <c r="A1779"/>
      <c r="B1779"/>
      <c r="C1779"/>
      <c r="D1779" s="390"/>
      <c r="E1779"/>
    </row>
    <row r="1780" spans="1:5">
      <c r="A1780"/>
      <c r="B1780"/>
      <c r="C1780"/>
      <c r="D1780" s="390"/>
      <c r="E1780"/>
    </row>
    <row r="1781" spans="1:5">
      <c r="A1781"/>
      <c r="B1781"/>
      <c r="C1781"/>
      <c r="D1781" s="390"/>
      <c r="E1781"/>
    </row>
    <row r="1782" spans="1:5">
      <c r="A1782"/>
      <c r="B1782"/>
      <c r="C1782"/>
      <c r="D1782" s="390"/>
      <c r="E1782"/>
    </row>
    <row r="1783" spans="1:5">
      <c r="A1783"/>
      <c r="B1783"/>
      <c r="C1783"/>
      <c r="D1783" s="390"/>
      <c r="E1783"/>
    </row>
    <row r="1784" spans="1:5">
      <c r="A1784"/>
      <c r="B1784"/>
      <c r="C1784"/>
      <c r="D1784" s="390"/>
      <c r="E1784"/>
    </row>
    <row r="1785" spans="1:5">
      <c r="A1785"/>
      <c r="B1785"/>
      <c r="C1785"/>
      <c r="D1785" s="390"/>
      <c r="E1785"/>
    </row>
    <row r="1786" spans="1:5">
      <c r="A1786"/>
      <c r="B1786"/>
      <c r="C1786"/>
      <c r="D1786" s="390"/>
      <c r="E1786"/>
    </row>
    <row r="1787" spans="1:5">
      <c r="A1787"/>
      <c r="B1787"/>
      <c r="C1787"/>
      <c r="D1787" s="390"/>
      <c r="E1787"/>
    </row>
    <row r="1788" spans="1:5">
      <c r="A1788"/>
      <c r="B1788"/>
      <c r="C1788"/>
      <c r="D1788" s="390"/>
      <c r="E1788"/>
    </row>
    <row r="1789" spans="1:5">
      <c r="A1789"/>
      <c r="B1789"/>
      <c r="C1789"/>
      <c r="D1789" s="390"/>
      <c r="E1789"/>
    </row>
    <row r="1790" spans="1:5">
      <c r="A1790"/>
      <c r="B1790"/>
      <c r="C1790"/>
      <c r="D1790" s="390"/>
      <c r="E1790"/>
    </row>
    <row r="1791" spans="1:5">
      <c r="A1791"/>
      <c r="B1791"/>
      <c r="C1791"/>
      <c r="D1791" s="390"/>
      <c r="E1791"/>
    </row>
    <row r="1792" spans="1:5">
      <c r="A1792"/>
      <c r="B1792"/>
      <c r="C1792"/>
      <c r="D1792" s="390"/>
      <c r="E1792"/>
    </row>
    <row r="1793" spans="1:5">
      <c r="A1793"/>
      <c r="B1793"/>
      <c r="C1793"/>
      <c r="D1793" s="390"/>
      <c r="E1793"/>
    </row>
    <row r="1794" spans="1:5">
      <c r="A1794"/>
      <c r="B1794"/>
      <c r="C1794"/>
      <c r="D1794" s="390"/>
      <c r="E1794"/>
    </row>
    <row r="1795" spans="1:5">
      <c r="A1795"/>
      <c r="B1795"/>
      <c r="C1795"/>
      <c r="D1795" s="390"/>
      <c r="E1795"/>
    </row>
    <row r="1796" spans="1:5">
      <c r="A1796"/>
      <c r="B1796"/>
      <c r="C1796"/>
      <c r="D1796" s="390"/>
      <c r="E1796"/>
    </row>
    <row r="1797" spans="1:5">
      <c r="A1797"/>
      <c r="B1797"/>
      <c r="C1797"/>
      <c r="D1797" s="390"/>
      <c r="E1797"/>
    </row>
    <row r="1798" spans="1:5">
      <c r="A1798"/>
      <c r="B1798"/>
      <c r="C1798"/>
      <c r="D1798" s="390"/>
      <c r="E1798"/>
    </row>
    <row r="1799" spans="1:5">
      <c r="A1799"/>
      <c r="B1799"/>
      <c r="C1799"/>
      <c r="D1799" s="390"/>
      <c r="E1799"/>
    </row>
    <row r="1800" spans="1:5">
      <c r="A1800"/>
      <c r="B1800"/>
      <c r="C1800"/>
      <c r="D1800" s="390"/>
      <c r="E1800"/>
    </row>
    <row r="1801" spans="1:5">
      <c r="A1801"/>
      <c r="B1801"/>
      <c r="C1801"/>
      <c r="D1801" s="390"/>
      <c r="E1801"/>
    </row>
    <row r="1802" spans="1:5">
      <c r="A1802"/>
      <c r="B1802"/>
      <c r="C1802"/>
      <c r="D1802" s="390"/>
      <c r="E1802"/>
    </row>
    <row r="1803" spans="1:5">
      <c r="A1803"/>
      <c r="B1803"/>
      <c r="C1803"/>
      <c r="D1803" s="390"/>
      <c r="E1803"/>
    </row>
    <row r="1804" spans="1:5">
      <c r="A1804"/>
      <c r="B1804"/>
      <c r="C1804"/>
      <c r="D1804" s="390"/>
      <c r="E1804"/>
    </row>
    <row r="1805" spans="1:5">
      <c r="A1805"/>
      <c r="B1805"/>
      <c r="C1805"/>
      <c r="D1805" s="390"/>
      <c r="E1805"/>
    </row>
    <row r="1806" spans="1:5">
      <c r="A1806"/>
      <c r="B1806"/>
      <c r="C1806"/>
      <c r="D1806" s="390"/>
      <c r="E1806"/>
    </row>
    <row r="1807" spans="1:5">
      <c r="A1807"/>
      <c r="B1807"/>
      <c r="C1807"/>
      <c r="D1807" s="390"/>
      <c r="E1807"/>
    </row>
    <row r="1808" spans="1:5">
      <c r="A1808"/>
      <c r="B1808"/>
      <c r="C1808"/>
      <c r="D1808" s="390"/>
      <c r="E1808"/>
    </row>
    <row r="1809" spans="1:5">
      <c r="A1809"/>
      <c r="B1809"/>
      <c r="C1809"/>
      <c r="D1809" s="390"/>
      <c r="E1809"/>
    </row>
    <row r="1810" spans="1:5">
      <c r="A1810"/>
      <c r="B1810"/>
      <c r="C1810"/>
      <c r="D1810" s="390"/>
      <c r="E1810"/>
    </row>
    <row r="1811" spans="1:5">
      <c r="A1811"/>
      <c r="B1811"/>
      <c r="C1811"/>
      <c r="D1811" s="390"/>
      <c r="E1811"/>
    </row>
    <row r="1812" spans="1:5">
      <c r="A1812"/>
      <c r="B1812"/>
      <c r="C1812"/>
      <c r="D1812" s="390"/>
      <c r="E1812"/>
    </row>
    <row r="1813" spans="1:5">
      <c r="A1813"/>
      <c r="B1813"/>
      <c r="C1813"/>
      <c r="D1813" s="390"/>
      <c r="E1813"/>
    </row>
    <row r="1814" spans="1:5">
      <c r="A1814"/>
      <c r="B1814"/>
      <c r="C1814"/>
      <c r="D1814" s="390"/>
      <c r="E1814"/>
    </row>
    <row r="1815" spans="1:5">
      <c r="A1815"/>
      <c r="B1815"/>
      <c r="C1815"/>
      <c r="D1815" s="390"/>
      <c r="E1815"/>
    </row>
    <row r="1816" spans="1:5">
      <c r="A1816"/>
      <c r="B1816"/>
      <c r="C1816"/>
      <c r="D1816" s="390"/>
      <c r="E1816"/>
    </row>
    <row r="1817" spans="1:5">
      <c r="A1817"/>
      <c r="B1817"/>
      <c r="C1817"/>
      <c r="D1817" s="390"/>
      <c r="E1817"/>
    </row>
    <row r="1818" spans="1:5">
      <c r="A1818"/>
      <c r="B1818"/>
      <c r="C1818"/>
      <c r="D1818" s="390"/>
      <c r="E1818"/>
    </row>
    <row r="1819" spans="1:5">
      <c r="A1819"/>
      <c r="B1819"/>
      <c r="C1819"/>
      <c r="D1819" s="390"/>
      <c r="E1819"/>
    </row>
    <row r="1820" spans="1:5">
      <c r="A1820"/>
      <c r="B1820"/>
      <c r="C1820"/>
      <c r="D1820" s="390"/>
      <c r="E1820"/>
    </row>
    <row r="1821" spans="1:5">
      <c r="A1821"/>
      <c r="B1821"/>
      <c r="C1821"/>
      <c r="D1821" s="390"/>
      <c r="E1821"/>
    </row>
    <row r="1822" spans="1:5">
      <c r="A1822"/>
      <c r="B1822"/>
      <c r="C1822"/>
      <c r="D1822" s="390"/>
      <c r="E1822"/>
    </row>
    <row r="1823" spans="1:5">
      <c r="A1823"/>
      <c r="B1823"/>
      <c r="C1823"/>
      <c r="D1823" s="390"/>
      <c r="E1823"/>
    </row>
    <row r="1824" spans="1:5">
      <c r="A1824"/>
      <c r="B1824"/>
      <c r="C1824"/>
      <c r="D1824" s="390"/>
      <c r="E1824"/>
    </row>
    <row r="1825" spans="1:5">
      <c r="A1825"/>
      <c r="B1825"/>
      <c r="C1825"/>
      <c r="D1825" s="390"/>
      <c r="E1825"/>
    </row>
    <row r="1826" spans="1:5">
      <c r="A1826"/>
      <c r="B1826"/>
      <c r="C1826"/>
      <c r="D1826" s="390"/>
      <c r="E1826"/>
    </row>
    <row r="1827" spans="1:5">
      <c r="A1827"/>
      <c r="B1827"/>
      <c r="C1827"/>
      <c r="D1827" s="390"/>
      <c r="E1827"/>
    </row>
    <row r="1828" spans="1:5">
      <c r="A1828"/>
      <c r="B1828"/>
      <c r="C1828"/>
      <c r="D1828" s="390"/>
      <c r="E1828"/>
    </row>
    <row r="1829" spans="1:5">
      <c r="A1829"/>
      <c r="B1829"/>
      <c r="C1829"/>
      <c r="D1829" s="390"/>
      <c r="E1829"/>
    </row>
    <row r="1830" spans="1:5">
      <c r="A1830"/>
      <c r="B1830"/>
      <c r="C1830"/>
      <c r="D1830" s="390"/>
      <c r="E1830"/>
    </row>
    <row r="1831" spans="1:5">
      <c r="A1831"/>
      <c r="B1831"/>
      <c r="C1831"/>
      <c r="D1831" s="390"/>
      <c r="E1831"/>
    </row>
    <row r="1832" spans="1:5">
      <c r="A1832"/>
      <c r="B1832"/>
      <c r="C1832"/>
      <c r="D1832" s="390"/>
      <c r="E1832"/>
    </row>
    <row r="1833" spans="1:5">
      <c r="A1833"/>
      <c r="B1833"/>
      <c r="C1833"/>
      <c r="D1833" s="390"/>
      <c r="E1833"/>
    </row>
    <row r="1834" spans="1:5">
      <c r="A1834"/>
      <c r="B1834"/>
      <c r="C1834"/>
      <c r="D1834" s="390"/>
      <c r="E1834"/>
    </row>
    <row r="1835" spans="1:5">
      <c r="A1835"/>
      <c r="B1835"/>
      <c r="C1835"/>
      <c r="D1835" s="390"/>
      <c r="E1835"/>
    </row>
    <row r="1836" spans="1:5">
      <c r="A1836"/>
      <c r="B1836"/>
      <c r="C1836"/>
      <c r="D1836" s="390"/>
      <c r="E1836"/>
    </row>
    <row r="1837" spans="1:5">
      <c r="A1837"/>
      <c r="B1837"/>
      <c r="C1837"/>
      <c r="D1837" s="390"/>
      <c r="E1837"/>
    </row>
    <row r="1838" spans="1:5">
      <c r="A1838"/>
      <c r="B1838"/>
      <c r="C1838"/>
      <c r="D1838" s="390"/>
      <c r="E1838"/>
    </row>
    <row r="1839" spans="1:5">
      <c r="A1839"/>
      <c r="B1839"/>
      <c r="C1839"/>
      <c r="D1839" s="390"/>
      <c r="E1839"/>
    </row>
    <row r="1840" spans="1:5">
      <c r="A1840"/>
      <c r="B1840"/>
      <c r="C1840"/>
      <c r="D1840" s="390"/>
      <c r="E1840"/>
    </row>
    <row r="1841" spans="1:5">
      <c r="A1841"/>
      <c r="B1841"/>
      <c r="C1841"/>
      <c r="D1841" s="390"/>
      <c r="E1841"/>
    </row>
    <row r="1842" spans="1:5">
      <c r="A1842"/>
      <c r="B1842"/>
      <c r="C1842"/>
      <c r="D1842" s="390"/>
      <c r="E1842"/>
    </row>
    <row r="1843" spans="1:5">
      <c r="A1843"/>
      <c r="B1843"/>
      <c r="C1843"/>
      <c r="D1843" s="390"/>
      <c r="E1843"/>
    </row>
    <row r="1844" spans="1:5">
      <c r="A1844"/>
      <c r="B1844"/>
      <c r="C1844"/>
      <c r="D1844" s="390"/>
      <c r="E1844"/>
    </row>
    <row r="1845" spans="1:5">
      <c r="A1845"/>
      <c r="B1845"/>
      <c r="C1845"/>
      <c r="D1845" s="390"/>
      <c r="E1845"/>
    </row>
    <row r="1846" spans="1:5">
      <c r="A1846"/>
      <c r="B1846"/>
      <c r="C1846"/>
      <c r="D1846" s="390"/>
      <c r="E1846"/>
    </row>
    <row r="1847" spans="1:5">
      <c r="A1847"/>
      <c r="B1847"/>
      <c r="C1847"/>
      <c r="D1847" s="390"/>
      <c r="E1847"/>
    </row>
    <row r="1848" spans="1:5">
      <c r="A1848"/>
      <c r="B1848"/>
      <c r="C1848"/>
      <c r="D1848" s="390"/>
      <c r="E1848"/>
    </row>
    <row r="1849" spans="1:5">
      <c r="A1849"/>
      <c r="B1849"/>
      <c r="C1849"/>
      <c r="D1849" s="390"/>
      <c r="E1849"/>
    </row>
    <row r="1850" spans="1:5">
      <c r="A1850"/>
      <c r="B1850"/>
      <c r="C1850"/>
      <c r="D1850" s="390"/>
      <c r="E1850"/>
    </row>
    <row r="1851" spans="1:5">
      <c r="A1851"/>
      <c r="B1851"/>
      <c r="C1851"/>
      <c r="D1851" s="390"/>
      <c r="E1851"/>
    </row>
    <row r="1852" spans="1:5">
      <c r="A1852"/>
      <c r="B1852"/>
      <c r="C1852"/>
      <c r="D1852" s="390"/>
      <c r="E1852"/>
    </row>
    <row r="1853" spans="1:5">
      <c r="A1853"/>
      <c r="B1853"/>
      <c r="C1853"/>
      <c r="D1853" s="390"/>
      <c r="E1853"/>
    </row>
    <row r="1854" spans="1:5">
      <c r="A1854"/>
      <c r="B1854"/>
      <c r="C1854"/>
      <c r="D1854" s="390"/>
      <c r="E1854"/>
    </row>
    <row r="1855" spans="1:5">
      <c r="A1855"/>
      <c r="B1855"/>
      <c r="C1855"/>
      <c r="D1855" s="390"/>
      <c r="E1855"/>
    </row>
    <row r="1856" spans="1:5">
      <c r="A1856"/>
      <c r="B1856"/>
      <c r="C1856"/>
      <c r="D1856" s="390"/>
      <c r="E1856"/>
    </row>
    <row r="1857" spans="1:5">
      <c r="A1857"/>
      <c r="B1857"/>
      <c r="C1857"/>
      <c r="D1857" s="390"/>
      <c r="E1857"/>
    </row>
    <row r="1858" spans="1:5">
      <c r="A1858"/>
      <c r="B1858"/>
      <c r="C1858"/>
      <c r="D1858" s="390"/>
      <c r="E1858"/>
    </row>
    <row r="1859" spans="1:5">
      <c r="A1859"/>
      <c r="B1859"/>
      <c r="C1859"/>
      <c r="D1859" s="390"/>
      <c r="E1859"/>
    </row>
    <row r="1860" spans="1:5">
      <c r="A1860"/>
      <c r="B1860"/>
      <c r="C1860"/>
      <c r="D1860" s="390"/>
      <c r="E1860"/>
    </row>
    <row r="1861" spans="1:5">
      <c r="A1861"/>
      <c r="B1861"/>
      <c r="C1861"/>
      <c r="D1861" s="390"/>
      <c r="E1861"/>
    </row>
    <row r="1862" spans="1:5">
      <c r="A1862"/>
      <c r="B1862"/>
      <c r="C1862"/>
      <c r="D1862" s="390"/>
      <c r="E1862"/>
    </row>
    <row r="1863" spans="1:5">
      <c r="A1863"/>
      <c r="B1863"/>
      <c r="C1863"/>
      <c r="D1863" s="390"/>
      <c r="E1863"/>
    </row>
    <row r="1864" spans="1:5">
      <c r="A1864"/>
      <c r="B1864"/>
      <c r="C1864"/>
      <c r="D1864" s="390"/>
      <c r="E1864"/>
    </row>
    <row r="1865" spans="1:5">
      <c r="A1865"/>
      <c r="B1865"/>
      <c r="C1865"/>
      <c r="D1865" s="390"/>
      <c r="E1865"/>
    </row>
    <row r="1866" spans="1:5">
      <c r="A1866"/>
      <c r="B1866"/>
      <c r="C1866"/>
      <c r="D1866" s="390"/>
      <c r="E1866"/>
    </row>
    <row r="1867" spans="1:5">
      <c r="A1867"/>
      <c r="B1867"/>
      <c r="C1867"/>
      <c r="D1867" s="390"/>
      <c r="E1867"/>
    </row>
    <row r="1868" spans="1:5">
      <c r="A1868"/>
      <c r="B1868"/>
      <c r="C1868"/>
      <c r="D1868" s="390"/>
      <c r="E1868"/>
    </row>
    <row r="1869" spans="1:5">
      <c r="A1869"/>
      <c r="B1869"/>
      <c r="C1869"/>
      <c r="D1869" s="390"/>
      <c r="E1869"/>
    </row>
    <row r="1870" spans="1:5">
      <c r="A1870"/>
      <c r="B1870"/>
      <c r="C1870"/>
      <c r="D1870" s="390"/>
      <c r="E1870"/>
    </row>
    <row r="1871" spans="1:5">
      <c r="A1871"/>
      <c r="B1871"/>
      <c r="C1871"/>
      <c r="D1871" s="390"/>
      <c r="E1871"/>
    </row>
    <row r="1872" spans="1:5">
      <c r="A1872"/>
      <c r="B1872"/>
      <c r="C1872"/>
      <c r="D1872" s="390"/>
      <c r="E1872"/>
    </row>
    <row r="1873" spans="1:5">
      <c r="A1873"/>
      <c r="B1873"/>
      <c r="C1873"/>
      <c r="D1873" s="390"/>
      <c r="E1873"/>
    </row>
    <row r="1874" spans="1:5">
      <c r="A1874"/>
      <c r="B1874"/>
      <c r="C1874"/>
      <c r="D1874" s="390"/>
      <c r="E1874"/>
    </row>
    <row r="1875" spans="1:5">
      <c r="A1875"/>
      <c r="B1875"/>
      <c r="C1875"/>
      <c r="D1875" s="390"/>
      <c r="E1875"/>
    </row>
    <row r="1876" spans="1:5">
      <c r="A1876"/>
      <c r="B1876"/>
      <c r="C1876"/>
      <c r="D1876" s="390"/>
      <c r="E1876"/>
    </row>
    <row r="1877" spans="1:5">
      <c r="A1877"/>
      <c r="B1877"/>
      <c r="C1877"/>
      <c r="D1877" s="390"/>
      <c r="E1877"/>
    </row>
    <row r="1878" spans="1:5">
      <c r="A1878"/>
      <c r="B1878"/>
      <c r="C1878"/>
      <c r="D1878" s="390"/>
      <c r="E1878"/>
    </row>
    <row r="1879" spans="1:5">
      <c r="A1879"/>
      <c r="B1879"/>
      <c r="C1879"/>
      <c r="D1879" s="390"/>
      <c r="E1879"/>
    </row>
    <row r="1880" spans="1:5">
      <c r="A1880"/>
      <c r="B1880"/>
      <c r="C1880"/>
      <c r="D1880" s="390"/>
      <c r="E1880"/>
    </row>
    <row r="1881" spans="1:5">
      <c r="A1881"/>
      <c r="B1881"/>
      <c r="C1881"/>
      <c r="D1881" s="390"/>
      <c r="E1881"/>
    </row>
    <row r="1882" spans="1:5">
      <c r="A1882"/>
      <c r="B1882"/>
      <c r="C1882"/>
      <c r="D1882" s="390"/>
      <c r="E1882"/>
    </row>
    <row r="1883" spans="1:5">
      <c r="A1883"/>
      <c r="B1883"/>
      <c r="C1883"/>
      <c r="D1883" s="390"/>
      <c r="E1883"/>
    </row>
    <row r="1884" spans="1:5">
      <c r="A1884"/>
      <c r="B1884"/>
      <c r="C1884"/>
      <c r="D1884" s="390"/>
      <c r="E1884"/>
    </row>
    <row r="1885" spans="1:5">
      <c r="A1885"/>
      <c r="B1885"/>
      <c r="C1885"/>
      <c r="D1885" s="390"/>
      <c r="E1885"/>
    </row>
    <row r="1886" spans="1:5">
      <c r="A1886"/>
      <c r="B1886"/>
      <c r="C1886"/>
      <c r="D1886" s="390"/>
      <c r="E1886"/>
    </row>
    <row r="1887" spans="1:5">
      <c r="A1887"/>
      <c r="B1887"/>
      <c r="C1887"/>
      <c r="D1887" s="390"/>
      <c r="E1887"/>
    </row>
    <row r="1888" spans="1:5">
      <c r="A1888"/>
      <c r="B1888"/>
      <c r="C1888"/>
      <c r="D1888" s="390"/>
      <c r="E1888"/>
    </row>
    <row r="1889" spans="1:5">
      <c r="A1889"/>
      <c r="B1889"/>
      <c r="C1889"/>
      <c r="D1889" s="390"/>
      <c r="E1889"/>
    </row>
    <row r="1890" spans="1:5">
      <c r="A1890"/>
      <c r="B1890"/>
      <c r="C1890"/>
      <c r="D1890" s="390"/>
      <c r="E1890"/>
    </row>
    <row r="1891" spans="1:5">
      <c r="A1891"/>
      <c r="B1891"/>
      <c r="C1891"/>
      <c r="D1891" s="390"/>
      <c r="E1891"/>
    </row>
    <row r="1892" spans="1:5">
      <c r="A1892"/>
      <c r="B1892"/>
      <c r="C1892"/>
      <c r="D1892" s="390"/>
      <c r="E1892"/>
    </row>
    <row r="1893" spans="1:5">
      <c r="A1893"/>
      <c r="B1893"/>
      <c r="C1893"/>
      <c r="D1893" s="390"/>
      <c r="E1893"/>
    </row>
    <row r="1894" spans="1:5">
      <c r="A1894"/>
      <c r="B1894"/>
      <c r="C1894"/>
      <c r="D1894" s="390"/>
      <c r="E1894"/>
    </row>
    <row r="1895" spans="1:5">
      <c r="A1895"/>
      <c r="B1895"/>
      <c r="C1895"/>
      <c r="D1895" s="390"/>
      <c r="E1895"/>
    </row>
    <row r="1896" spans="1:5">
      <c r="A1896"/>
      <c r="B1896"/>
      <c r="C1896"/>
      <c r="D1896" s="390"/>
      <c r="E1896"/>
    </row>
    <row r="1897" spans="1:5">
      <c r="A1897"/>
      <c r="B1897"/>
      <c r="C1897"/>
      <c r="D1897" s="390"/>
      <c r="E1897"/>
    </row>
    <row r="1898" spans="1:5">
      <c r="A1898"/>
      <c r="B1898"/>
      <c r="C1898"/>
      <c r="D1898" s="390"/>
      <c r="E1898"/>
    </row>
    <row r="1899" spans="1:5">
      <c r="A1899"/>
      <c r="B1899"/>
      <c r="C1899"/>
      <c r="D1899" s="390"/>
      <c r="E1899"/>
    </row>
    <row r="1900" spans="1:5">
      <c r="A1900"/>
      <c r="B1900"/>
      <c r="C1900"/>
      <c r="D1900" s="390"/>
      <c r="E1900"/>
    </row>
    <row r="1901" spans="1:5">
      <c r="A1901"/>
      <c r="B1901"/>
      <c r="C1901"/>
      <c r="D1901" s="390"/>
      <c r="E1901"/>
    </row>
    <row r="1902" spans="1:5">
      <c r="A1902"/>
      <c r="B1902"/>
      <c r="C1902"/>
      <c r="D1902" s="390"/>
      <c r="E1902"/>
    </row>
    <row r="1903" spans="1:5">
      <c r="A1903"/>
      <c r="B1903"/>
      <c r="C1903"/>
      <c r="D1903" s="390"/>
      <c r="E1903"/>
    </row>
    <row r="1904" spans="1:5">
      <c r="A1904"/>
      <c r="B1904"/>
      <c r="C1904"/>
      <c r="D1904" s="390"/>
      <c r="E1904"/>
    </row>
    <row r="1905" spans="1:5">
      <c r="A1905"/>
      <c r="B1905"/>
      <c r="C1905"/>
      <c r="D1905" s="390"/>
      <c r="E1905"/>
    </row>
    <row r="1906" spans="1:5">
      <c r="A1906"/>
      <c r="B1906"/>
      <c r="C1906"/>
      <c r="D1906" s="390"/>
      <c r="E1906"/>
    </row>
    <row r="1907" spans="1:5">
      <c r="A1907"/>
      <c r="B1907"/>
      <c r="C1907"/>
      <c r="D1907" s="390"/>
      <c r="E1907"/>
    </row>
    <row r="1908" spans="1:5">
      <c r="A1908"/>
      <c r="B1908"/>
      <c r="C1908"/>
      <c r="D1908" s="390"/>
      <c r="E1908"/>
    </row>
    <row r="1909" spans="1:5">
      <c r="A1909"/>
      <c r="B1909"/>
      <c r="C1909"/>
      <c r="D1909" s="390"/>
      <c r="E1909"/>
    </row>
    <row r="1910" spans="1:5">
      <c r="A1910"/>
      <c r="B1910"/>
      <c r="C1910"/>
      <c r="D1910" s="390"/>
      <c r="E1910"/>
    </row>
    <row r="1911" spans="1:5">
      <c r="A1911"/>
      <c r="B1911"/>
      <c r="C1911"/>
      <c r="D1911" s="390"/>
      <c r="E1911"/>
    </row>
    <row r="1912" spans="1:5">
      <c r="A1912"/>
      <c r="B1912"/>
      <c r="C1912"/>
      <c r="D1912" s="390"/>
      <c r="E1912"/>
    </row>
    <row r="1913" spans="1:5">
      <c r="A1913"/>
      <c r="B1913"/>
      <c r="C1913"/>
      <c r="D1913" s="390"/>
      <c r="E1913"/>
    </row>
    <row r="1914" spans="1:5">
      <c r="A1914"/>
      <c r="B1914"/>
      <c r="C1914"/>
      <c r="D1914" s="390"/>
      <c r="E1914"/>
    </row>
    <row r="1915" spans="1:5">
      <c r="A1915"/>
      <c r="B1915"/>
      <c r="C1915"/>
      <c r="D1915" s="390"/>
      <c r="E1915"/>
    </row>
    <row r="1916" spans="1:5">
      <c r="A1916"/>
      <c r="B1916"/>
      <c r="C1916"/>
      <c r="D1916" s="390"/>
      <c r="E1916"/>
    </row>
    <row r="1917" spans="1:5">
      <c r="A1917"/>
      <c r="B1917"/>
      <c r="C1917"/>
      <c r="D1917" s="390"/>
      <c r="E1917"/>
    </row>
    <row r="1918" spans="1:5">
      <c r="A1918"/>
      <c r="B1918"/>
      <c r="C1918"/>
      <c r="D1918" s="390"/>
      <c r="E1918"/>
    </row>
    <row r="1919" spans="1:5">
      <c r="A1919"/>
      <c r="B1919"/>
      <c r="C1919"/>
      <c r="D1919" s="390"/>
      <c r="E1919"/>
    </row>
    <row r="1920" spans="1:5">
      <c r="A1920"/>
      <c r="B1920"/>
      <c r="C1920"/>
      <c r="D1920" s="390"/>
      <c r="E1920"/>
    </row>
    <row r="1921" spans="1:5">
      <c r="A1921"/>
      <c r="B1921"/>
      <c r="C1921"/>
      <c r="D1921" s="390"/>
      <c r="E1921"/>
    </row>
    <row r="1922" spans="1:5">
      <c r="A1922"/>
      <c r="B1922"/>
      <c r="C1922"/>
      <c r="D1922" s="390"/>
      <c r="E1922"/>
    </row>
    <row r="1923" spans="1:5">
      <c r="A1923"/>
      <c r="B1923"/>
      <c r="C1923"/>
      <c r="D1923" s="390"/>
      <c r="E1923"/>
    </row>
    <row r="1924" spans="1:5">
      <c r="A1924"/>
      <c r="B1924"/>
      <c r="C1924"/>
      <c r="D1924" s="390"/>
      <c r="E1924"/>
    </row>
    <row r="1925" spans="1:5">
      <c r="A1925"/>
      <c r="B1925"/>
      <c r="C1925"/>
      <c r="D1925" s="390"/>
      <c r="E1925"/>
    </row>
    <row r="1926" spans="1:5">
      <c r="A1926"/>
      <c r="B1926"/>
      <c r="C1926"/>
      <c r="D1926" s="390"/>
      <c r="E1926"/>
    </row>
    <row r="1927" spans="1:5">
      <c r="A1927"/>
      <c r="B1927"/>
      <c r="C1927"/>
      <c r="D1927" s="390"/>
      <c r="E1927"/>
    </row>
    <row r="1928" spans="1:5">
      <c r="A1928"/>
      <c r="B1928"/>
      <c r="C1928"/>
      <c r="D1928" s="390"/>
      <c r="E1928"/>
    </row>
    <row r="1929" spans="1:5">
      <c r="A1929"/>
      <c r="B1929"/>
      <c r="C1929"/>
      <c r="D1929" s="390"/>
      <c r="E1929"/>
    </row>
    <row r="1930" spans="1:5">
      <c r="A1930"/>
      <c r="B1930"/>
      <c r="C1930"/>
      <c r="D1930" s="390"/>
      <c r="E1930"/>
    </row>
    <row r="1931" spans="1:5">
      <c r="A1931"/>
      <c r="B1931"/>
      <c r="C1931"/>
      <c r="D1931" s="390"/>
      <c r="E1931"/>
    </row>
    <row r="1932" spans="1:5">
      <c r="A1932"/>
      <c r="B1932"/>
      <c r="C1932"/>
      <c r="D1932" s="390"/>
      <c r="E1932"/>
    </row>
    <row r="1933" spans="1:5">
      <c r="A1933"/>
      <c r="B1933"/>
      <c r="C1933"/>
      <c r="D1933" s="390"/>
      <c r="E1933"/>
    </row>
    <row r="1934" spans="1:5">
      <c r="A1934"/>
      <c r="B1934"/>
      <c r="C1934"/>
      <c r="D1934" s="390"/>
      <c r="E1934"/>
    </row>
    <row r="1935" spans="1:5">
      <c r="A1935"/>
      <c r="B1935"/>
      <c r="C1935"/>
      <c r="D1935" s="390"/>
      <c r="E1935"/>
    </row>
    <row r="1936" spans="1:5">
      <c r="A1936"/>
      <c r="B1936"/>
      <c r="C1936"/>
      <c r="D1936" s="390"/>
      <c r="E1936"/>
    </row>
    <row r="1937" spans="1:5">
      <c r="A1937"/>
      <c r="B1937"/>
      <c r="C1937"/>
      <c r="D1937" s="390"/>
      <c r="E1937"/>
    </row>
    <row r="1938" spans="1:5">
      <c r="A1938"/>
      <c r="B1938"/>
      <c r="C1938"/>
      <c r="D1938" s="390"/>
      <c r="E1938"/>
    </row>
    <row r="1939" spans="1:5">
      <c r="A1939"/>
      <c r="B1939"/>
      <c r="C1939"/>
      <c r="D1939" s="390"/>
      <c r="E1939"/>
    </row>
    <row r="1940" spans="1:5">
      <c r="A1940"/>
      <c r="B1940"/>
      <c r="C1940"/>
      <c r="D1940" s="390"/>
      <c r="E1940"/>
    </row>
    <row r="1941" spans="1:5">
      <c r="A1941"/>
      <c r="B1941"/>
      <c r="C1941"/>
      <c r="D1941" s="390"/>
      <c r="E1941"/>
    </row>
    <row r="1942" spans="1:5">
      <c r="A1942"/>
      <c r="B1942"/>
      <c r="C1942"/>
      <c r="D1942" s="390"/>
      <c r="E1942"/>
    </row>
    <row r="1943" spans="1:5">
      <c r="A1943"/>
      <c r="B1943"/>
      <c r="C1943"/>
      <c r="D1943" s="390"/>
      <c r="E1943"/>
    </row>
    <row r="1944" spans="1:5">
      <c r="A1944"/>
      <c r="B1944"/>
      <c r="C1944"/>
      <c r="D1944" s="390"/>
      <c r="E1944"/>
    </row>
    <row r="1945" spans="1:5">
      <c r="A1945"/>
      <c r="B1945"/>
      <c r="C1945"/>
      <c r="D1945" s="390"/>
      <c r="E1945"/>
    </row>
    <row r="1946" spans="1:5">
      <c r="A1946"/>
      <c r="B1946"/>
      <c r="C1946"/>
      <c r="D1946" s="390"/>
      <c r="E1946"/>
    </row>
    <row r="1947" spans="1:5">
      <c r="A1947"/>
      <c r="B1947"/>
      <c r="C1947"/>
      <c r="D1947" s="390"/>
      <c r="E1947"/>
    </row>
    <row r="1948" spans="1:5">
      <c r="A1948"/>
      <c r="B1948"/>
      <c r="C1948"/>
      <c r="D1948" s="390"/>
      <c r="E1948"/>
    </row>
    <row r="1949" spans="1:5">
      <c r="A1949"/>
      <c r="B1949"/>
      <c r="C1949"/>
      <c r="D1949" s="390"/>
      <c r="E1949"/>
    </row>
    <row r="1950" spans="1:5">
      <c r="A1950"/>
      <c r="B1950"/>
      <c r="C1950"/>
      <c r="D1950" s="390"/>
      <c r="E1950"/>
    </row>
    <row r="1951" spans="1:5">
      <c r="A1951"/>
      <c r="B1951"/>
      <c r="C1951"/>
      <c r="D1951" s="390"/>
      <c r="E1951"/>
    </row>
    <row r="1952" spans="1:5">
      <c r="A1952"/>
      <c r="B1952"/>
      <c r="C1952"/>
      <c r="D1952" s="390"/>
      <c r="E1952"/>
    </row>
    <row r="1953" spans="1:5">
      <c r="A1953"/>
      <c r="B1953"/>
      <c r="C1953"/>
      <c r="D1953" s="390"/>
      <c r="E1953"/>
    </row>
    <row r="1954" spans="1:5">
      <c r="A1954"/>
      <c r="B1954"/>
      <c r="C1954"/>
      <c r="D1954" s="390"/>
      <c r="E1954"/>
    </row>
    <row r="1955" spans="1:5">
      <c r="A1955"/>
      <c r="B1955"/>
      <c r="C1955"/>
      <c r="D1955" s="390"/>
      <c r="E1955"/>
    </row>
    <row r="1956" spans="1:5">
      <c r="A1956"/>
      <c r="B1956"/>
      <c r="C1956"/>
      <c r="D1956" s="390"/>
      <c r="E1956"/>
    </row>
    <row r="1957" spans="1:5">
      <c r="A1957"/>
      <c r="B1957"/>
      <c r="C1957"/>
      <c r="D1957" s="390"/>
      <c r="E1957"/>
    </row>
    <row r="1958" spans="1:5">
      <c r="A1958"/>
      <c r="B1958"/>
      <c r="C1958"/>
      <c r="D1958" s="390"/>
      <c r="E1958"/>
    </row>
    <row r="1959" spans="1:5">
      <c r="A1959"/>
      <c r="B1959"/>
      <c r="C1959"/>
      <c r="D1959" s="390"/>
      <c r="E1959"/>
    </row>
    <row r="1960" spans="1:5">
      <c r="A1960"/>
      <c r="B1960"/>
      <c r="C1960"/>
      <c r="D1960" s="390"/>
      <c r="E1960"/>
    </row>
    <row r="1961" spans="1:5">
      <c r="A1961"/>
      <c r="B1961"/>
      <c r="C1961"/>
      <c r="D1961" s="390"/>
      <c r="E1961"/>
    </row>
    <row r="1962" spans="1:5">
      <c r="A1962"/>
      <c r="B1962"/>
      <c r="C1962"/>
      <c r="D1962" s="390"/>
      <c r="E1962"/>
    </row>
    <row r="1963" spans="1:5">
      <c r="A1963"/>
      <c r="B1963"/>
      <c r="C1963"/>
      <c r="D1963" s="390"/>
      <c r="E1963"/>
    </row>
    <row r="1964" spans="1:5">
      <c r="A1964"/>
      <c r="B1964"/>
      <c r="C1964"/>
      <c r="D1964" s="390"/>
      <c r="E1964"/>
    </row>
    <row r="1965" spans="1:5">
      <c r="A1965"/>
      <c r="B1965"/>
      <c r="C1965"/>
      <c r="D1965" s="390"/>
      <c r="E1965"/>
    </row>
    <row r="1966" spans="1:5">
      <c r="A1966"/>
      <c r="B1966"/>
      <c r="C1966"/>
      <c r="D1966" s="390"/>
      <c r="E1966"/>
    </row>
    <row r="1967" spans="1:5">
      <c r="A1967"/>
      <c r="B1967"/>
      <c r="C1967"/>
      <c r="D1967" s="390"/>
      <c r="E1967"/>
    </row>
    <row r="1968" spans="1:5">
      <c r="A1968"/>
      <c r="B1968"/>
      <c r="C1968"/>
      <c r="D1968" s="390"/>
      <c r="E1968"/>
    </row>
    <row r="1969" spans="1:5">
      <c r="A1969"/>
      <c r="B1969"/>
      <c r="C1969"/>
      <c r="D1969" s="390"/>
      <c r="E1969"/>
    </row>
    <row r="1970" spans="1:5">
      <c r="A1970"/>
      <c r="B1970"/>
      <c r="C1970"/>
      <c r="D1970" s="390"/>
      <c r="E1970"/>
    </row>
    <row r="1971" spans="1:5">
      <c r="A1971"/>
      <c r="B1971"/>
      <c r="C1971"/>
      <c r="D1971" s="390"/>
      <c r="E1971"/>
    </row>
    <row r="1972" spans="1:5">
      <c r="A1972"/>
      <c r="B1972"/>
      <c r="C1972"/>
      <c r="D1972" s="390"/>
      <c r="E1972"/>
    </row>
    <row r="1973" spans="1:5">
      <c r="A1973"/>
      <c r="B1973"/>
      <c r="C1973"/>
      <c r="D1973" s="390"/>
      <c r="E1973"/>
    </row>
    <row r="1974" spans="1:5">
      <c r="A1974"/>
      <c r="B1974"/>
      <c r="C1974"/>
      <c r="D1974" s="390"/>
      <c r="E1974"/>
    </row>
    <row r="1975" spans="1:5">
      <c r="A1975"/>
      <c r="B1975"/>
      <c r="C1975"/>
      <c r="D1975" s="390"/>
      <c r="E1975"/>
    </row>
    <row r="1976" spans="1:5">
      <c r="A1976"/>
      <c r="B1976"/>
      <c r="C1976"/>
      <c r="D1976" s="390"/>
      <c r="E1976"/>
    </row>
    <row r="1977" spans="1:5">
      <c r="A1977"/>
      <c r="B1977"/>
      <c r="C1977"/>
      <c r="D1977" s="390"/>
      <c r="E1977"/>
    </row>
    <row r="1978" spans="1:5">
      <c r="A1978"/>
      <c r="B1978"/>
      <c r="C1978"/>
      <c r="D1978" s="390"/>
      <c r="E1978"/>
    </row>
    <row r="1979" spans="1:5">
      <c r="A1979"/>
      <c r="B1979"/>
      <c r="C1979"/>
      <c r="D1979" s="390"/>
      <c r="E1979"/>
    </row>
    <row r="1980" spans="1:5">
      <c r="A1980"/>
      <c r="B1980"/>
      <c r="C1980"/>
      <c r="D1980" s="390"/>
      <c r="E1980"/>
    </row>
    <row r="1981" spans="1:5">
      <c r="A1981"/>
      <c r="B1981"/>
      <c r="C1981"/>
      <c r="D1981" s="390"/>
      <c r="E1981"/>
    </row>
    <row r="1982" spans="1:5">
      <c r="A1982"/>
      <c r="B1982"/>
      <c r="C1982"/>
      <c r="D1982" s="390"/>
      <c r="E1982"/>
    </row>
    <row r="1983" spans="1:5">
      <c r="A1983"/>
      <c r="B1983"/>
      <c r="C1983"/>
      <c r="D1983" s="390"/>
      <c r="E1983"/>
    </row>
    <row r="1984" spans="1:5">
      <c r="A1984"/>
      <c r="B1984"/>
      <c r="C1984"/>
      <c r="D1984" s="390"/>
      <c r="E1984"/>
    </row>
    <row r="1985" spans="1:5">
      <c r="A1985"/>
      <c r="B1985"/>
      <c r="C1985"/>
      <c r="D1985" s="390"/>
      <c r="E1985"/>
    </row>
    <row r="1986" spans="1:5">
      <c r="A1986"/>
      <c r="B1986"/>
      <c r="C1986"/>
      <c r="D1986" s="390"/>
      <c r="E1986"/>
    </row>
    <row r="1987" spans="1:5">
      <c r="A1987"/>
      <c r="B1987"/>
      <c r="C1987"/>
      <c r="D1987" s="390"/>
      <c r="E1987"/>
    </row>
    <row r="1988" spans="1:5">
      <c r="A1988"/>
      <c r="B1988"/>
      <c r="C1988"/>
      <c r="D1988" s="390"/>
      <c r="E1988"/>
    </row>
    <row r="1989" spans="1:5">
      <c r="A1989"/>
      <c r="B1989"/>
      <c r="C1989"/>
      <c r="D1989" s="390"/>
      <c r="E1989"/>
    </row>
    <row r="1990" spans="1:5">
      <c r="A1990"/>
      <c r="B1990"/>
      <c r="C1990"/>
      <c r="D1990" s="390"/>
      <c r="E1990"/>
    </row>
    <row r="1991" spans="1:5">
      <c r="A1991"/>
      <c r="B1991"/>
      <c r="C1991"/>
      <c r="D1991" s="390"/>
      <c r="E1991"/>
    </row>
    <row r="1992" spans="1:5">
      <c r="A1992"/>
      <c r="B1992"/>
      <c r="C1992"/>
      <c r="D1992" s="390"/>
      <c r="E1992"/>
    </row>
    <row r="1993" spans="1:5">
      <c r="A1993"/>
      <c r="B1993"/>
      <c r="C1993"/>
      <c r="D1993" s="390"/>
      <c r="E1993"/>
    </row>
    <row r="1994" spans="1:5">
      <c r="A1994"/>
      <c r="B1994"/>
      <c r="C1994"/>
      <c r="D1994" s="390"/>
      <c r="E1994"/>
    </row>
    <row r="1995" spans="1:5">
      <c r="A1995"/>
      <c r="B1995"/>
      <c r="C1995"/>
      <c r="D1995" s="390"/>
      <c r="E1995"/>
    </row>
    <row r="1996" spans="1:5">
      <c r="A1996"/>
      <c r="B1996"/>
      <c r="C1996"/>
      <c r="D1996" s="390"/>
      <c r="E1996"/>
    </row>
    <row r="1997" spans="1:5">
      <c r="A1997"/>
      <c r="B1997"/>
      <c r="C1997"/>
      <c r="D1997" s="390"/>
      <c r="E1997"/>
    </row>
    <row r="1998" spans="1:5">
      <c r="A1998"/>
      <c r="B1998"/>
      <c r="C1998"/>
      <c r="D1998" s="390"/>
      <c r="E1998"/>
    </row>
    <row r="1999" spans="1:5">
      <c r="A1999"/>
      <c r="B1999"/>
      <c r="C1999"/>
      <c r="D1999" s="390"/>
      <c r="E1999"/>
    </row>
    <row r="2000" spans="1:5">
      <c r="A2000"/>
      <c r="B2000"/>
      <c r="C2000"/>
      <c r="D2000" s="390"/>
      <c r="E2000"/>
    </row>
    <row r="2001" spans="1:5">
      <c r="A2001"/>
      <c r="B2001"/>
      <c r="C2001"/>
      <c r="D2001" s="390"/>
      <c r="E2001"/>
    </row>
    <row r="2002" spans="1:5">
      <c r="A2002"/>
      <c r="B2002"/>
      <c r="C2002"/>
      <c r="D2002" s="390"/>
      <c r="E2002"/>
    </row>
    <row r="2003" spans="1:5">
      <c r="A2003"/>
      <c r="B2003"/>
      <c r="C2003"/>
      <c r="D2003" s="390"/>
      <c r="E2003"/>
    </row>
    <row r="2004" spans="1:5">
      <c r="A2004"/>
      <c r="B2004"/>
      <c r="C2004"/>
      <c r="D2004" s="390"/>
      <c r="E2004"/>
    </row>
    <row r="2005" spans="1:5">
      <c r="A2005"/>
      <c r="B2005"/>
      <c r="C2005"/>
      <c r="D2005" s="390"/>
      <c r="E2005"/>
    </row>
    <row r="2006" spans="1:5">
      <c r="A2006"/>
      <c r="B2006"/>
      <c r="C2006"/>
      <c r="D2006" s="390"/>
      <c r="E2006"/>
    </row>
    <row r="2007" spans="1:5">
      <c r="A2007"/>
      <c r="B2007"/>
      <c r="C2007"/>
      <c r="D2007" s="390"/>
      <c r="E2007"/>
    </row>
    <row r="2008" spans="1:5">
      <c r="A2008"/>
      <c r="B2008"/>
      <c r="C2008"/>
      <c r="D2008" s="390"/>
      <c r="E2008"/>
    </row>
    <row r="2009" spans="1:5">
      <c r="A2009"/>
      <c r="B2009"/>
      <c r="C2009"/>
      <c r="D2009" s="390"/>
      <c r="E2009"/>
    </row>
    <row r="2010" spans="1:5">
      <c r="A2010"/>
      <c r="B2010"/>
      <c r="C2010"/>
      <c r="D2010" s="390"/>
      <c r="E2010"/>
    </row>
    <row r="2011" spans="1:5">
      <c r="A2011"/>
      <c r="B2011"/>
      <c r="C2011"/>
      <c r="D2011" s="390"/>
      <c r="E2011"/>
    </row>
    <row r="2012" spans="1:5">
      <c r="A2012"/>
      <c r="B2012"/>
      <c r="C2012"/>
      <c r="D2012" s="390"/>
      <c r="E2012"/>
    </row>
    <row r="2013" spans="1:5">
      <c r="A2013"/>
      <c r="B2013"/>
      <c r="C2013"/>
      <c r="D2013" s="390"/>
      <c r="E2013"/>
    </row>
    <row r="2014" spans="1:5">
      <c r="A2014"/>
      <c r="B2014"/>
      <c r="C2014"/>
      <c r="D2014" s="390"/>
      <c r="E2014"/>
    </row>
    <row r="2015" spans="1:5">
      <c r="A2015"/>
      <c r="B2015"/>
      <c r="C2015"/>
      <c r="D2015" s="390"/>
      <c r="E2015"/>
    </row>
    <row r="2016" spans="1:5">
      <c r="A2016"/>
      <c r="B2016"/>
      <c r="C2016"/>
      <c r="D2016" s="390"/>
      <c r="E2016"/>
    </row>
    <row r="2017" spans="1:5">
      <c r="A2017"/>
      <c r="B2017"/>
      <c r="C2017"/>
      <c r="D2017" s="390"/>
      <c r="E2017"/>
    </row>
    <row r="2018" spans="1:5">
      <c r="A2018"/>
      <c r="B2018"/>
      <c r="C2018"/>
      <c r="D2018" s="390"/>
      <c r="E2018"/>
    </row>
    <row r="2019" spans="1:5">
      <c r="A2019"/>
      <c r="B2019"/>
      <c r="C2019"/>
      <c r="D2019" s="390"/>
      <c r="E2019"/>
    </row>
    <row r="2020" spans="1:5">
      <c r="A2020"/>
      <c r="B2020"/>
      <c r="C2020"/>
      <c r="D2020" s="390"/>
      <c r="E2020"/>
    </row>
    <row r="2021" spans="1:5">
      <c r="A2021"/>
      <c r="B2021"/>
      <c r="C2021"/>
      <c r="D2021" s="390"/>
      <c r="E2021"/>
    </row>
    <row r="2022" spans="1:5">
      <c r="A2022"/>
      <c r="B2022"/>
      <c r="C2022"/>
      <c r="D2022" s="390"/>
      <c r="E2022"/>
    </row>
    <row r="2023" spans="1:5">
      <c r="A2023"/>
      <c r="B2023"/>
      <c r="C2023"/>
      <c r="D2023" s="390"/>
      <c r="E2023"/>
    </row>
    <row r="2024" spans="1:5">
      <c r="A2024"/>
      <c r="B2024"/>
      <c r="C2024"/>
      <c r="D2024" s="390"/>
      <c r="E2024"/>
    </row>
    <row r="2025" spans="1:5">
      <c r="A2025"/>
      <c r="B2025"/>
      <c r="C2025"/>
      <c r="D2025" s="390"/>
      <c r="E2025"/>
    </row>
    <row r="2026" spans="1:5">
      <c r="A2026"/>
      <c r="B2026"/>
      <c r="C2026"/>
      <c r="D2026" s="390"/>
      <c r="E2026"/>
    </row>
    <row r="2027" spans="1:5">
      <c r="A2027"/>
      <c r="B2027"/>
      <c r="C2027"/>
      <c r="D2027" s="390"/>
      <c r="E2027"/>
    </row>
    <row r="2028" spans="1:5">
      <c r="A2028"/>
      <c r="B2028"/>
      <c r="C2028"/>
      <c r="D2028" s="390"/>
      <c r="E2028"/>
    </row>
    <row r="2029" spans="1:5">
      <c r="A2029"/>
      <c r="B2029"/>
      <c r="C2029"/>
      <c r="D2029" s="390"/>
      <c r="E2029"/>
    </row>
    <row r="2030" spans="1:5">
      <c r="A2030"/>
      <c r="B2030"/>
      <c r="C2030"/>
      <c r="D2030" s="390"/>
      <c r="E2030"/>
    </row>
    <row r="2031" spans="1:5">
      <c r="A2031"/>
      <c r="B2031"/>
      <c r="C2031"/>
      <c r="D2031" s="390"/>
      <c r="E2031"/>
    </row>
    <row r="2032" spans="1:5">
      <c r="A2032"/>
      <c r="B2032"/>
      <c r="C2032"/>
      <c r="D2032" s="390"/>
      <c r="E2032"/>
    </row>
    <row r="2033" spans="1:5">
      <c r="A2033"/>
      <c r="B2033"/>
      <c r="C2033"/>
      <c r="D2033" s="390"/>
      <c r="E2033"/>
    </row>
    <row r="2034" spans="1:5">
      <c r="A2034"/>
      <c r="B2034"/>
      <c r="C2034"/>
      <c r="D2034" s="390"/>
      <c r="E2034"/>
    </row>
    <row r="2035" spans="1:5">
      <c r="A2035"/>
      <c r="B2035"/>
      <c r="C2035"/>
      <c r="D2035" s="390"/>
      <c r="E2035"/>
    </row>
    <row r="2036" spans="1:5">
      <c r="A2036"/>
      <c r="B2036"/>
      <c r="C2036"/>
      <c r="D2036" s="390"/>
      <c r="E2036"/>
    </row>
    <row r="2037" spans="1:5">
      <c r="A2037"/>
      <c r="B2037"/>
      <c r="C2037"/>
      <c r="D2037" s="390"/>
      <c r="E2037"/>
    </row>
    <row r="2038" spans="1:5">
      <c r="A2038"/>
      <c r="B2038"/>
      <c r="C2038"/>
      <c r="D2038" s="390"/>
      <c r="E2038"/>
    </row>
    <row r="2039" spans="1:5">
      <c r="A2039"/>
      <c r="B2039"/>
      <c r="C2039"/>
      <c r="D2039" s="390"/>
      <c r="E2039"/>
    </row>
    <row r="2040" spans="1:5">
      <c r="A2040"/>
      <c r="B2040"/>
      <c r="C2040"/>
      <c r="D2040" s="390"/>
      <c r="E2040"/>
    </row>
    <row r="2041" spans="1:5">
      <c r="A2041"/>
      <c r="B2041"/>
      <c r="C2041"/>
      <c r="D2041" s="390"/>
      <c r="E2041"/>
    </row>
    <row r="2042" spans="1:5">
      <c r="A2042"/>
      <c r="B2042"/>
      <c r="C2042"/>
      <c r="D2042" s="390"/>
      <c r="E2042"/>
    </row>
    <row r="2043" spans="1:5">
      <c r="A2043"/>
      <c r="B2043"/>
      <c r="C2043"/>
      <c r="D2043" s="390"/>
      <c r="E2043"/>
    </row>
    <row r="2044" spans="1:5">
      <c r="A2044"/>
      <c r="B2044"/>
      <c r="C2044"/>
      <c r="D2044" s="390"/>
      <c r="E2044"/>
    </row>
    <row r="2045" spans="1:5">
      <c r="A2045"/>
      <c r="B2045"/>
      <c r="C2045"/>
      <c r="D2045" s="390"/>
      <c r="E2045"/>
    </row>
    <row r="2046" spans="1:5">
      <c r="A2046"/>
      <c r="B2046"/>
      <c r="C2046"/>
      <c r="D2046" s="390"/>
      <c r="E2046"/>
    </row>
    <row r="2047" spans="1:5">
      <c r="A2047"/>
      <c r="B2047"/>
      <c r="C2047"/>
      <c r="D2047" s="390"/>
      <c r="E2047"/>
    </row>
    <row r="2048" spans="1:5">
      <c r="A2048"/>
      <c r="B2048"/>
      <c r="C2048"/>
      <c r="D2048" s="390"/>
      <c r="E2048"/>
    </row>
    <row r="2049" spans="1:5">
      <c r="A2049"/>
      <c r="B2049"/>
      <c r="C2049"/>
      <c r="D2049" s="390"/>
      <c r="E2049"/>
    </row>
    <row r="2050" spans="1:5">
      <c r="A2050"/>
      <c r="B2050"/>
      <c r="C2050"/>
      <c r="D2050" s="390"/>
      <c r="E2050"/>
    </row>
    <row r="2051" spans="1:5">
      <c r="A2051"/>
      <c r="B2051"/>
      <c r="C2051"/>
      <c r="D2051" s="390"/>
      <c r="E2051"/>
    </row>
    <row r="2052" spans="1:5">
      <c r="A2052"/>
      <c r="B2052"/>
      <c r="C2052"/>
      <c r="D2052" s="390"/>
      <c r="E2052"/>
    </row>
    <row r="2053" spans="1:5">
      <c r="A2053"/>
      <c r="B2053"/>
      <c r="C2053"/>
      <c r="D2053" s="390"/>
      <c r="E2053"/>
    </row>
    <row r="2054" spans="1:5">
      <c r="A2054"/>
      <c r="B2054"/>
      <c r="C2054"/>
      <c r="D2054" s="390"/>
      <c r="E2054"/>
    </row>
    <row r="2055" spans="1:5">
      <c r="A2055"/>
      <c r="B2055"/>
      <c r="C2055"/>
      <c r="D2055" s="390"/>
      <c r="E2055"/>
    </row>
    <row r="2056" spans="1:5">
      <c r="A2056"/>
      <c r="B2056"/>
      <c r="C2056"/>
      <c r="D2056" s="390"/>
      <c r="E2056"/>
    </row>
    <row r="2057" spans="1:5">
      <c r="A2057"/>
      <c r="B2057"/>
      <c r="C2057"/>
      <c r="D2057" s="390"/>
      <c r="E2057"/>
    </row>
    <row r="2058" spans="1:5">
      <c r="A2058"/>
      <c r="B2058"/>
      <c r="C2058"/>
      <c r="D2058" s="390"/>
      <c r="E2058"/>
    </row>
    <row r="2059" spans="1:5">
      <c r="A2059"/>
      <c r="B2059"/>
      <c r="C2059"/>
      <c r="D2059" s="390"/>
      <c r="E2059"/>
    </row>
    <row r="2060" spans="1:5">
      <c r="A2060"/>
      <c r="B2060"/>
      <c r="C2060"/>
      <c r="D2060" s="390"/>
      <c r="E2060"/>
    </row>
    <row r="2061" spans="1:5">
      <c r="A2061"/>
      <c r="B2061"/>
      <c r="C2061"/>
      <c r="D2061" s="390"/>
      <c r="E2061"/>
    </row>
    <row r="2062" spans="1:5">
      <c r="A2062"/>
      <c r="B2062"/>
      <c r="C2062"/>
      <c r="D2062" s="390"/>
      <c r="E2062"/>
    </row>
    <row r="2063" spans="1:5">
      <c r="A2063"/>
      <c r="B2063"/>
      <c r="C2063"/>
      <c r="D2063" s="390"/>
      <c r="E2063"/>
    </row>
    <row r="2064" spans="1:5">
      <c r="A2064"/>
      <c r="B2064"/>
      <c r="C2064"/>
      <c r="D2064" s="390"/>
      <c r="E2064"/>
    </row>
    <row r="2065" spans="1:5">
      <c r="A2065"/>
      <c r="B2065"/>
      <c r="C2065"/>
      <c r="D2065" s="390"/>
      <c r="E2065"/>
    </row>
    <row r="2066" spans="1:5">
      <c r="A2066"/>
      <c r="B2066"/>
      <c r="C2066"/>
      <c r="D2066" s="390"/>
      <c r="E2066"/>
    </row>
    <row r="2067" spans="1:5">
      <c r="A2067"/>
      <c r="B2067"/>
      <c r="C2067"/>
      <c r="D2067" s="390"/>
      <c r="E2067"/>
    </row>
    <row r="2068" spans="1:5">
      <c r="A2068"/>
      <c r="B2068"/>
      <c r="C2068"/>
      <c r="D2068" s="390"/>
      <c r="E2068"/>
    </row>
    <row r="2069" spans="1:5">
      <c r="A2069"/>
      <c r="B2069"/>
      <c r="C2069"/>
      <c r="D2069" s="390"/>
      <c r="E2069"/>
    </row>
    <row r="2070" spans="1:5">
      <c r="A2070"/>
      <c r="B2070"/>
      <c r="C2070"/>
      <c r="D2070" s="390"/>
      <c r="E2070"/>
    </row>
    <row r="2071" spans="1:5">
      <c r="A2071"/>
      <c r="B2071"/>
      <c r="C2071"/>
      <c r="D2071" s="390"/>
      <c r="E2071"/>
    </row>
    <row r="2072" spans="1:5">
      <c r="A2072"/>
      <c r="B2072"/>
      <c r="C2072"/>
      <c r="D2072" s="390"/>
      <c r="E2072"/>
    </row>
    <row r="2073" spans="1:5">
      <c r="A2073"/>
      <c r="B2073"/>
      <c r="C2073"/>
      <c r="D2073" s="390"/>
      <c r="E2073"/>
    </row>
    <row r="2074" spans="1:5">
      <c r="A2074"/>
      <c r="B2074"/>
      <c r="C2074"/>
      <c r="D2074" s="390"/>
      <c r="E2074"/>
    </row>
    <row r="2075" spans="1:5">
      <c r="A2075"/>
      <c r="B2075"/>
      <c r="C2075"/>
      <c r="D2075" s="390"/>
      <c r="E2075"/>
    </row>
    <row r="2076" spans="1:5">
      <c r="A2076"/>
      <c r="B2076"/>
      <c r="C2076"/>
      <c r="D2076" s="390"/>
      <c r="E2076"/>
    </row>
    <row r="2077" spans="1:5">
      <c r="A2077"/>
      <c r="B2077"/>
      <c r="C2077"/>
      <c r="D2077" s="390"/>
      <c r="E2077"/>
    </row>
    <row r="2078" spans="1:5">
      <c r="A2078"/>
      <c r="B2078"/>
      <c r="C2078"/>
      <c r="D2078" s="390"/>
      <c r="E2078"/>
    </row>
    <row r="2079" spans="1:5">
      <c r="A2079"/>
      <c r="B2079"/>
      <c r="C2079"/>
      <c r="D2079" s="390"/>
      <c r="E2079"/>
    </row>
    <row r="2080" spans="1:5">
      <c r="A2080"/>
      <c r="B2080"/>
      <c r="C2080"/>
      <c r="D2080" s="390"/>
      <c r="E2080"/>
    </row>
    <row r="2081" spans="1:5">
      <c r="A2081"/>
      <c r="B2081"/>
      <c r="C2081"/>
      <c r="D2081" s="390"/>
      <c r="E2081"/>
    </row>
    <row r="2082" spans="1:5">
      <c r="A2082"/>
      <c r="B2082"/>
      <c r="C2082"/>
      <c r="D2082" s="390"/>
      <c r="E2082"/>
    </row>
    <row r="2083" spans="1:5">
      <c r="A2083"/>
      <c r="B2083"/>
      <c r="C2083"/>
      <c r="D2083" s="390"/>
      <c r="E2083"/>
    </row>
    <row r="2084" spans="1:5">
      <c r="A2084"/>
      <c r="B2084"/>
      <c r="C2084"/>
      <c r="D2084" s="390"/>
      <c r="E2084"/>
    </row>
    <row r="2085" spans="1:5">
      <c r="A2085"/>
      <c r="B2085"/>
      <c r="C2085"/>
      <c r="D2085" s="390"/>
      <c r="E2085"/>
    </row>
    <row r="2086" spans="1:5">
      <c r="A2086"/>
      <c r="B2086"/>
      <c r="C2086"/>
      <c r="D2086" s="390"/>
      <c r="E2086"/>
    </row>
    <row r="2087" spans="1:5">
      <c r="A2087"/>
      <c r="B2087"/>
      <c r="C2087"/>
      <c r="D2087" s="390"/>
      <c r="E2087"/>
    </row>
    <row r="2088" spans="1:5">
      <c r="A2088"/>
      <c r="B2088"/>
      <c r="C2088"/>
      <c r="D2088" s="390"/>
      <c r="E2088"/>
    </row>
    <row r="2089" spans="1:5">
      <c r="A2089"/>
      <c r="B2089"/>
      <c r="C2089"/>
      <c r="D2089" s="390"/>
      <c r="E2089"/>
    </row>
    <row r="2090" spans="1:5">
      <c r="A2090"/>
      <c r="B2090"/>
      <c r="C2090"/>
      <c r="D2090" s="390"/>
      <c r="E2090"/>
    </row>
    <row r="2091" spans="1:5">
      <c r="A2091"/>
      <c r="B2091"/>
      <c r="C2091"/>
      <c r="D2091" s="390"/>
      <c r="E2091"/>
    </row>
    <row r="2092" spans="1:5">
      <c r="A2092"/>
      <c r="B2092"/>
      <c r="C2092"/>
      <c r="D2092" s="390"/>
      <c r="E2092"/>
    </row>
    <row r="2093" spans="1:5">
      <c r="A2093"/>
      <c r="B2093"/>
      <c r="C2093"/>
      <c r="D2093" s="390"/>
      <c r="E2093"/>
    </row>
    <row r="2094" spans="1:5">
      <c r="A2094"/>
      <c r="B2094"/>
      <c r="C2094"/>
      <c r="D2094" s="390"/>
      <c r="E2094"/>
    </row>
    <row r="2095" spans="1:5">
      <c r="A2095"/>
      <c r="B2095"/>
      <c r="C2095"/>
      <c r="D2095" s="390"/>
      <c r="E2095"/>
    </row>
    <row r="2096" spans="1:5">
      <c r="A2096"/>
      <c r="B2096"/>
      <c r="C2096"/>
      <c r="D2096" s="390"/>
      <c r="E2096"/>
    </row>
    <row r="2097" spans="1:5">
      <c r="A2097"/>
      <c r="B2097"/>
      <c r="C2097"/>
      <c r="D2097" s="390"/>
      <c r="E2097"/>
    </row>
    <row r="2098" spans="1:5">
      <c r="A2098"/>
      <c r="B2098"/>
      <c r="C2098"/>
      <c r="D2098" s="390"/>
      <c r="E2098"/>
    </row>
    <row r="2099" spans="1:5">
      <c r="A2099"/>
      <c r="B2099"/>
      <c r="C2099"/>
      <c r="D2099" s="390"/>
      <c r="E2099"/>
    </row>
    <row r="2100" spans="1:5">
      <c r="A2100"/>
      <c r="B2100"/>
      <c r="C2100"/>
      <c r="D2100" s="390"/>
      <c r="E2100"/>
    </row>
    <row r="2101" spans="1:5">
      <c r="A2101"/>
      <c r="B2101"/>
      <c r="C2101"/>
      <c r="D2101" s="390"/>
      <c r="E2101"/>
    </row>
    <row r="2102" spans="1:5">
      <c r="A2102"/>
      <c r="B2102"/>
      <c r="C2102"/>
      <c r="D2102" s="390"/>
      <c r="E2102"/>
    </row>
    <row r="2103" spans="1:5">
      <c r="A2103"/>
      <c r="B2103"/>
      <c r="C2103"/>
      <c r="D2103" s="390"/>
      <c r="E2103"/>
    </row>
    <row r="2104" spans="1:5">
      <c r="A2104"/>
      <c r="B2104"/>
      <c r="C2104"/>
      <c r="D2104" s="390"/>
      <c r="E2104"/>
    </row>
    <row r="2105" spans="1:5">
      <c r="A2105"/>
      <c r="B2105"/>
      <c r="C2105"/>
      <c r="D2105" s="390"/>
      <c r="E2105"/>
    </row>
    <row r="2106" spans="1:5">
      <c r="A2106"/>
      <c r="B2106"/>
      <c r="C2106"/>
      <c r="D2106" s="390"/>
      <c r="E2106"/>
    </row>
    <row r="2107" spans="1:5">
      <c r="A2107"/>
      <c r="B2107"/>
      <c r="C2107"/>
      <c r="D2107" s="390"/>
      <c r="E2107"/>
    </row>
    <row r="2108" spans="1:5">
      <c r="A2108"/>
      <c r="B2108"/>
      <c r="C2108"/>
      <c r="D2108" s="390"/>
      <c r="E2108"/>
    </row>
    <row r="2109" spans="1:5">
      <c r="A2109"/>
      <c r="B2109"/>
      <c r="C2109"/>
      <c r="D2109" s="390"/>
      <c r="E2109"/>
    </row>
    <row r="2110" spans="1:5">
      <c r="A2110"/>
      <c r="B2110"/>
      <c r="C2110"/>
      <c r="D2110" s="390"/>
      <c r="E2110"/>
    </row>
    <row r="2111" spans="1:5">
      <c r="A2111"/>
      <c r="B2111"/>
      <c r="C2111"/>
      <c r="D2111" s="390"/>
      <c r="E2111"/>
    </row>
    <row r="2112" spans="1:5">
      <c r="A2112"/>
      <c r="B2112"/>
      <c r="C2112"/>
      <c r="D2112" s="390"/>
      <c r="E2112"/>
    </row>
    <row r="2113" spans="1:5">
      <c r="A2113"/>
      <c r="B2113"/>
      <c r="C2113"/>
      <c r="D2113" s="390"/>
      <c r="E2113"/>
    </row>
    <row r="2114" spans="1:5">
      <c r="A2114"/>
      <c r="B2114"/>
      <c r="C2114"/>
      <c r="D2114" s="390"/>
      <c r="E2114"/>
    </row>
    <row r="2115" spans="1:5">
      <c r="A2115"/>
      <c r="B2115"/>
      <c r="C2115"/>
      <c r="D2115" s="390"/>
      <c r="E2115"/>
    </row>
    <row r="2116" spans="1:5">
      <c r="A2116"/>
      <c r="B2116"/>
      <c r="C2116"/>
      <c r="D2116" s="390"/>
      <c r="E2116"/>
    </row>
    <row r="2117" spans="1:5">
      <c r="A2117"/>
      <c r="B2117"/>
      <c r="C2117"/>
      <c r="D2117" s="390"/>
      <c r="E2117"/>
    </row>
    <row r="2118" spans="1:5">
      <c r="A2118"/>
      <c r="B2118"/>
      <c r="C2118"/>
      <c r="D2118" s="390"/>
      <c r="E2118"/>
    </row>
    <row r="2119" spans="1:5">
      <c r="A2119"/>
      <c r="B2119"/>
      <c r="C2119"/>
      <c r="D2119" s="390"/>
      <c r="E2119"/>
    </row>
    <row r="2120" spans="1:5">
      <c r="A2120"/>
      <c r="B2120"/>
      <c r="C2120"/>
      <c r="D2120" s="390"/>
      <c r="E2120"/>
    </row>
    <row r="2121" spans="1:5">
      <c r="A2121"/>
      <c r="B2121"/>
      <c r="C2121"/>
      <c r="D2121" s="390"/>
      <c r="E2121"/>
    </row>
    <row r="2122" spans="1:5">
      <c r="A2122"/>
      <c r="B2122"/>
      <c r="C2122"/>
      <c r="D2122" s="390"/>
      <c r="E2122"/>
    </row>
    <row r="2123" spans="1:5">
      <c r="A2123"/>
      <c r="B2123"/>
      <c r="C2123"/>
      <c r="D2123" s="390"/>
      <c r="E2123"/>
    </row>
    <row r="2124" spans="1:5">
      <c r="A2124"/>
      <c r="B2124"/>
      <c r="C2124"/>
      <c r="D2124" s="390"/>
      <c r="E2124"/>
    </row>
    <row r="2125" spans="1:5">
      <c r="A2125"/>
      <c r="B2125"/>
      <c r="C2125"/>
      <c r="D2125" s="390"/>
      <c r="E2125"/>
    </row>
    <row r="2126" spans="1:5">
      <c r="A2126"/>
      <c r="B2126"/>
      <c r="C2126"/>
      <c r="D2126" s="390"/>
      <c r="E2126"/>
    </row>
    <row r="2127" spans="1:5">
      <c r="A2127"/>
      <c r="B2127"/>
      <c r="C2127"/>
      <c r="D2127" s="390"/>
      <c r="E2127"/>
    </row>
    <row r="2128" spans="1:5">
      <c r="A2128"/>
      <c r="B2128"/>
      <c r="C2128"/>
      <c r="D2128" s="390"/>
      <c r="E2128"/>
    </row>
    <row r="2129" spans="1:5">
      <c r="A2129"/>
      <c r="B2129"/>
      <c r="C2129"/>
      <c r="D2129" s="390"/>
      <c r="E2129"/>
    </row>
    <row r="2130" spans="1:5">
      <c r="A2130"/>
      <c r="B2130"/>
      <c r="C2130"/>
      <c r="D2130" s="390"/>
      <c r="E2130"/>
    </row>
    <row r="2131" spans="1:5">
      <c r="A2131"/>
      <c r="B2131"/>
      <c r="C2131"/>
      <c r="D2131" s="390"/>
      <c r="E2131"/>
    </row>
    <row r="2132" spans="1:5">
      <c r="A2132"/>
      <c r="B2132"/>
      <c r="C2132"/>
      <c r="D2132" s="390"/>
      <c r="E2132"/>
    </row>
    <row r="2133" spans="1:5">
      <c r="A2133"/>
      <c r="B2133"/>
      <c r="C2133"/>
      <c r="D2133" s="390"/>
      <c r="E2133"/>
    </row>
    <row r="2134" spans="1:5">
      <c r="A2134"/>
      <c r="B2134"/>
      <c r="C2134"/>
      <c r="D2134" s="390"/>
      <c r="E2134"/>
    </row>
    <row r="2135" spans="1:5">
      <c r="A2135"/>
      <c r="B2135"/>
      <c r="C2135"/>
      <c r="D2135" s="390"/>
      <c r="E2135"/>
    </row>
    <row r="2136" spans="1:5">
      <c r="A2136"/>
      <c r="B2136"/>
      <c r="C2136"/>
      <c r="D2136" s="390"/>
      <c r="E2136"/>
    </row>
    <row r="2137" spans="1:5">
      <c r="A2137"/>
      <c r="B2137"/>
      <c r="C2137"/>
      <c r="D2137" s="390"/>
      <c r="E2137"/>
    </row>
    <row r="2138" spans="1:5">
      <c r="A2138"/>
      <c r="B2138"/>
      <c r="C2138"/>
      <c r="D2138" s="390"/>
      <c r="E2138"/>
    </row>
    <row r="2139" spans="1:5">
      <c r="A2139"/>
      <c r="B2139"/>
      <c r="C2139"/>
      <c r="D2139" s="390"/>
      <c r="E2139"/>
    </row>
    <row r="2140" spans="1:5">
      <c r="A2140"/>
      <c r="B2140"/>
      <c r="C2140"/>
      <c r="D2140" s="390"/>
      <c r="E2140"/>
    </row>
    <row r="2141" spans="1:5">
      <c r="A2141"/>
      <c r="B2141"/>
      <c r="C2141"/>
      <c r="D2141" s="390"/>
      <c r="E2141"/>
    </row>
    <row r="2142" spans="1:5">
      <c r="A2142"/>
      <c r="B2142"/>
      <c r="C2142"/>
      <c r="D2142" s="390"/>
      <c r="E2142"/>
    </row>
    <row r="2143" spans="1:5">
      <c r="A2143"/>
      <c r="B2143"/>
      <c r="C2143"/>
      <c r="D2143" s="390"/>
      <c r="E2143"/>
    </row>
    <row r="2144" spans="1:5">
      <c r="A2144"/>
      <c r="B2144"/>
      <c r="C2144"/>
      <c r="D2144" s="390"/>
      <c r="E2144"/>
    </row>
    <row r="2145" spans="1:5">
      <c r="A2145"/>
      <c r="B2145"/>
      <c r="C2145"/>
      <c r="D2145" s="390"/>
      <c r="E2145"/>
    </row>
    <row r="2146" spans="1:5">
      <c r="A2146"/>
      <c r="B2146"/>
      <c r="C2146"/>
      <c r="D2146" s="390"/>
      <c r="E2146"/>
    </row>
    <row r="2147" spans="1:5">
      <c r="A2147"/>
      <c r="B2147"/>
      <c r="C2147"/>
      <c r="D2147" s="390"/>
      <c r="E2147"/>
    </row>
    <row r="2148" spans="1:5">
      <c r="A2148"/>
      <c r="B2148"/>
      <c r="C2148"/>
      <c r="D2148" s="390"/>
      <c r="E2148"/>
    </row>
    <row r="2149" spans="1:5">
      <c r="A2149"/>
      <c r="B2149"/>
      <c r="C2149"/>
      <c r="D2149" s="390"/>
      <c r="E2149"/>
    </row>
    <row r="2150" spans="1:5">
      <c r="A2150"/>
      <c r="B2150"/>
      <c r="C2150"/>
      <c r="D2150" s="390"/>
      <c r="E2150"/>
    </row>
    <row r="2151" spans="1:5">
      <c r="A2151"/>
      <c r="B2151"/>
      <c r="C2151"/>
      <c r="D2151" s="390"/>
      <c r="E2151"/>
    </row>
    <row r="2152" spans="1:5">
      <c r="A2152"/>
      <c r="B2152"/>
      <c r="C2152"/>
      <c r="D2152" s="390"/>
      <c r="E2152"/>
    </row>
    <row r="2153" spans="1:5">
      <c r="A2153"/>
      <c r="B2153"/>
      <c r="C2153"/>
      <c r="D2153" s="390"/>
      <c r="E2153"/>
    </row>
    <row r="2154" spans="1:5">
      <c r="A2154"/>
      <c r="B2154"/>
      <c r="C2154"/>
      <c r="D2154" s="390"/>
      <c r="E2154"/>
    </row>
    <row r="2155" spans="1:5">
      <c r="A2155"/>
      <c r="B2155"/>
      <c r="C2155"/>
      <c r="D2155" s="390"/>
      <c r="E2155"/>
    </row>
    <row r="2156" spans="1:5">
      <c r="A2156"/>
      <c r="B2156"/>
      <c r="C2156"/>
      <c r="D2156" s="390"/>
      <c r="E2156"/>
    </row>
    <row r="2157" spans="1:5">
      <c r="A2157"/>
      <c r="B2157"/>
      <c r="C2157"/>
      <c r="D2157" s="390"/>
      <c r="E2157"/>
    </row>
    <row r="2158" spans="1:5">
      <c r="A2158"/>
      <c r="B2158"/>
      <c r="C2158"/>
      <c r="D2158" s="390"/>
      <c r="E2158"/>
    </row>
    <row r="2159" spans="1:5">
      <c r="A2159"/>
      <c r="B2159"/>
      <c r="C2159"/>
      <c r="D2159" s="390"/>
      <c r="E2159"/>
    </row>
    <row r="2160" spans="1:5">
      <c r="A2160"/>
      <c r="B2160"/>
      <c r="C2160"/>
      <c r="D2160" s="390"/>
      <c r="E2160"/>
    </row>
    <row r="2161" spans="1:5">
      <c r="A2161"/>
      <c r="B2161"/>
      <c r="C2161"/>
      <c r="D2161" s="390"/>
      <c r="E2161"/>
    </row>
    <row r="2162" spans="1:5">
      <c r="A2162"/>
      <c r="B2162"/>
      <c r="C2162"/>
      <c r="D2162" s="390"/>
      <c r="E2162"/>
    </row>
    <row r="2163" spans="1:5">
      <c r="A2163"/>
      <c r="B2163"/>
      <c r="C2163"/>
      <c r="D2163" s="390"/>
      <c r="E2163"/>
    </row>
    <row r="2164" spans="1:5">
      <c r="A2164"/>
      <c r="B2164"/>
      <c r="C2164"/>
      <c r="D2164" s="390"/>
      <c r="E2164"/>
    </row>
    <row r="2165" spans="1:5">
      <c r="A2165"/>
      <c r="B2165"/>
      <c r="C2165"/>
      <c r="D2165" s="390"/>
      <c r="E2165"/>
    </row>
    <row r="2166" spans="1:5">
      <c r="A2166"/>
      <c r="B2166"/>
      <c r="C2166"/>
      <c r="D2166" s="390"/>
      <c r="E2166"/>
    </row>
    <row r="2167" spans="1:5">
      <c r="A2167"/>
      <c r="B2167"/>
      <c r="C2167"/>
      <c r="D2167" s="390"/>
      <c r="E2167"/>
    </row>
    <row r="2168" spans="1:5">
      <c r="A2168"/>
      <c r="B2168"/>
      <c r="C2168"/>
      <c r="D2168" s="390"/>
      <c r="E2168"/>
    </row>
    <row r="2169" spans="1:5">
      <c r="A2169"/>
      <c r="B2169"/>
      <c r="C2169"/>
      <c r="D2169" s="390"/>
      <c r="E2169"/>
    </row>
    <row r="2170" spans="1:5">
      <c r="A2170"/>
      <c r="B2170"/>
      <c r="C2170"/>
      <c r="D2170" s="390"/>
      <c r="E2170"/>
    </row>
    <row r="2171" spans="1:5">
      <c r="A2171"/>
      <c r="B2171"/>
      <c r="C2171"/>
      <c r="D2171" s="390"/>
      <c r="E2171"/>
    </row>
    <row r="2172" spans="1:5">
      <c r="A2172"/>
      <c r="B2172"/>
      <c r="C2172"/>
      <c r="D2172" s="390"/>
      <c r="E2172"/>
    </row>
    <row r="2173" spans="1:5">
      <c r="A2173"/>
      <c r="B2173"/>
      <c r="C2173"/>
      <c r="D2173" s="390"/>
      <c r="E2173"/>
    </row>
    <row r="2174" spans="1:5">
      <c r="A2174"/>
      <c r="B2174"/>
      <c r="C2174"/>
      <c r="D2174" s="390"/>
      <c r="E2174"/>
    </row>
    <row r="2175" spans="1:5">
      <c r="A2175"/>
      <c r="B2175"/>
      <c r="C2175"/>
      <c r="D2175" s="390"/>
      <c r="E2175"/>
    </row>
    <row r="2176" spans="1:5">
      <c r="A2176"/>
      <c r="B2176"/>
      <c r="C2176"/>
      <c r="D2176" s="390"/>
      <c r="E2176"/>
    </row>
    <row r="2177" spans="1:5">
      <c r="A2177"/>
      <c r="B2177"/>
      <c r="C2177"/>
      <c r="D2177" s="390"/>
      <c r="E2177"/>
    </row>
    <row r="2178" spans="1:5">
      <c r="A2178"/>
      <c r="B2178"/>
      <c r="C2178"/>
      <c r="D2178" s="390"/>
      <c r="E2178"/>
    </row>
    <row r="2179" spans="1:5">
      <c r="A2179"/>
      <c r="B2179"/>
      <c r="C2179"/>
      <c r="D2179" s="390"/>
      <c r="E2179"/>
    </row>
    <row r="2180" spans="1:5">
      <c r="A2180"/>
      <c r="B2180"/>
      <c r="C2180"/>
      <c r="D2180" s="390"/>
      <c r="E2180"/>
    </row>
    <row r="2181" spans="1:5">
      <c r="A2181"/>
      <c r="B2181"/>
      <c r="C2181"/>
      <c r="D2181" s="390"/>
      <c r="E2181"/>
    </row>
    <row r="2182" spans="1:5">
      <c r="A2182"/>
      <c r="B2182"/>
      <c r="C2182"/>
      <c r="D2182" s="390"/>
      <c r="E2182"/>
    </row>
    <row r="2183" spans="1:5">
      <c r="A2183"/>
      <c r="B2183"/>
      <c r="C2183"/>
      <c r="D2183" s="390"/>
      <c r="E2183"/>
    </row>
    <row r="2184" spans="1:5">
      <c r="A2184"/>
      <c r="B2184"/>
      <c r="C2184"/>
      <c r="D2184" s="390"/>
      <c r="E2184"/>
    </row>
    <row r="2185" spans="1:5">
      <c r="A2185"/>
      <c r="B2185"/>
      <c r="C2185"/>
      <c r="D2185" s="390"/>
      <c r="E2185"/>
    </row>
    <row r="2186" spans="1:5">
      <c r="A2186"/>
      <c r="B2186"/>
      <c r="C2186"/>
      <c r="D2186" s="390"/>
      <c r="E2186"/>
    </row>
    <row r="2187" spans="1:5">
      <c r="A2187"/>
      <c r="B2187"/>
      <c r="C2187"/>
      <c r="D2187" s="390"/>
      <c r="E2187"/>
    </row>
    <row r="2188" spans="1:5">
      <c r="A2188"/>
      <c r="B2188"/>
      <c r="C2188"/>
      <c r="D2188" s="390"/>
      <c r="E2188"/>
    </row>
    <row r="2189" spans="1:5">
      <c r="A2189"/>
      <c r="B2189"/>
      <c r="C2189"/>
      <c r="D2189" s="390"/>
      <c r="E2189"/>
    </row>
    <row r="2190" spans="1:5">
      <c r="A2190"/>
      <c r="B2190"/>
      <c r="C2190"/>
      <c r="D2190" s="390"/>
      <c r="E2190"/>
    </row>
    <row r="2191" spans="1:5">
      <c r="A2191"/>
      <c r="B2191"/>
      <c r="C2191"/>
      <c r="D2191" s="390"/>
      <c r="E2191"/>
    </row>
    <row r="2192" spans="1:5">
      <c r="A2192"/>
      <c r="B2192"/>
      <c r="C2192"/>
      <c r="D2192" s="390"/>
      <c r="E2192"/>
    </row>
    <row r="2193" spans="1:5">
      <c r="A2193"/>
      <c r="B2193"/>
      <c r="C2193"/>
      <c r="D2193" s="390"/>
      <c r="E2193"/>
    </row>
    <row r="2194" spans="1:5">
      <c r="A2194"/>
      <c r="B2194"/>
      <c r="C2194"/>
      <c r="D2194" s="390"/>
      <c r="E2194"/>
    </row>
    <row r="2195" spans="1:5">
      <c r="A2195"/>
      <c r="B2195"/>
      <c r="C2195"/>
      <c r="D2195" s="390"/>
      <c r="E2195"/>
    </row>
    <row r="2196" spans="1:5">
      <c r="A2196"/>
      <c r="B2196"/>
      <c r="C2196"/>
      <c r="D2196" s="390"/>
      <c r="E2196"/>
    </row>
    <row r="2197" spans="1:5">
      <c r="A2197"/>
      <c r="B2197"/>
      <c r="C2197"/>
      <c r="D2197" s="390"/>
      <c r="E2197"/>
    </row>
    <row r="2198" spans="1:5">
      <c r="A2198"/>
      <c r="B2198"/>
      <c r="C2198"/>
      <c r="D2198" s="390"/>
      <c r="E2198"/>
    </row>
    <row r="2199" spans="1:5">
      <c r="A2199"/>
      <c r="B2199"/>
      <c r="C2199"/>
      <c r="D2199" s="390"/>
      <c r="E2199"/>
    </row>
    <row r="2200" spans="1:5">
      <c r="A2200"/>
      <c r="B2200"/>
      <c r="C2200"/>
      <c r="D2200" s="390"/>
      <c r="E2200"/>
    </row>
    <row r="2201" spans="1:5">
      <c r="A2201"/>
      <c r="B2201"/>
      <c r="C2201"/>
      <c r="D2201" s="390"/>
      <c r="E2201"/>
    </row>
    <row r="2202" spans="1:5">
      <c r="A2202"/>
      <c r="B2202"/>
      <c r="C2202"/>
      <c r="D2202" s="390"/>
      <c r="E2202"/>
    </row>
    <row r="2203" spans="1:5">
      <c r="A2203"/>
      <c r="B2203"/>
      <c r="C2203"/>
      <c r="D2203" s="390"/>
      <c r="E2203"/>
    </row>
    <row r="2204" spans="1:5">
      <c r="A2204"/>
      <c r="B2204"/>
      <c r="C2204"/>
      <c r="D2204" s="390"/>
      <c r="E2204"/>
    </row>
    <row r="2205" spans="1:5">
      <c r="A2205"/>
      <c r="B2205"/>
      <c r="C2205"/>
      <c r="D2205" s="390"/>
      <c r="E2205"/>
    </row>
    <row r="2206" spans="1:5">
      <c r="A2206"/>
      <c r="B2206"/>
      <c r="C2206"/>
      <c r="D2206" s="390"/>
      <c r="E2206"/>
    </row>
    <row r="2207" spans="1:5">
      <c r="A2207"/>
      <c r="B2207"/>
      <c r="C2207"/>
      <c r="D2207" s="390"/>
      <c r="E2207"/>
    </row>
    <row r="2208" spans="1:5">
      <c r="A2208"/>
      <c r="B2208"/>
      <c r="C2208"/>
      <c r="D2208" s="390"/>
      <c r="E2208"/>
    </row>
    <row r="2209" spans="1:5">
      <c r="A2209"/>
      <c r="B2209"/>
      <c r="C2209"/>
      <c r="D2209" s="390"/>
      <c r="E2209"/>
    </row>
    <row r="2210" spans="1:5">
      <c r="A2210"/>
      <c r="B2210"/>
      <c r="C2210"/>
      <c r="D2210" s="390"/>
      <c r="E2210"/>
    </row>
    <row r="2211" spans="1:5">
      <c r="A2211"/>
      <c r="B2211"/>
      <c r="C2211"/>
      <c r="D2211" s="390"/>
      <c r="E2211"/>
    </row>
    <row r="2212" spans="1:5">
      <c r="A2212"/>
      <c r="B2212"/>
      <c r="C2212"/>
      <c r="D2212" s="390"/>
      <c r="E2212"/>
    </row>
    <row r="2213" spans="1:5">
      <c r="A2213"/>
      <c r="B2213"/>
      <c r="C2213"/>
      <c r="D2213" s="390"/>
      <c r="E2213"/>
    </row>
    <row r="2214" spans="1:5">
      <c r="A2214"/>
      <c r="B2214"/>
      <c r="C2214"/>
      <c r="D2214" s="390"/>
      <c r="E2214"/>
    </row>
    <row r="2215" spans="1:5">
      <c r="A2215"/>
      <c r="B2215"/>
      <c r="C2215"/>
      <c r="D2215" s="390"/>
      <c r="E2215"/>
    </row>
    <row r="2216" spans="1:5">
      <c r="A2216"/>
      <c r="B2216"/>
      <c r="C2216"/>
      <c r="D2216" s="390"/>
      <c r="E2216"/>
    </row>
    <row r="2217" spans="1:5">
      <c r="A2217"/>
      <c r="B2217"/>
      <c r="C2217"/>
      <c r="D2217" s="390"/>
      <c r="E2217"/>
    </row>
    <row r="2218" spans="1:5">
      <c r="A2218"/>
      <c r="B2218"/>
      <c r="C2218"/>
      <c r="D2218" s="390"/>
      <c r="E2218"/>
    </row>
    <row r="2219" spans="1:5">
      <c r="A2219"/>
      <c r="B2219"/>
      <c r="C2219"/>
      <c r="D2219" s="390"/>
      <c r="E2219"/>
    </row>
    <row r="2220" spans="1:5">
      <c r="A2220"/>
      <c r="B2220"/>
      <c r="C2220"/>
      <c r="D2220" s="390"/>
      <c r="E2220"/>
    </row>
    <row r="2221" spans="1:5">
      <c r="A2221"/>
      <c r="B2221"/>
      <c r="C2221"/>
      <c r="D2221" s="390"/>
      <c r="E2221"/>
    </row>
    <row r="2222" spans="1:5">
      <c r="A2222"/>
      <c r="B2222"/>
      <c r="C2222"/>
      <c r="D2222" s="390"/>
      <c r="E2222"/>
    </row>
    <row r="2223" spans="1:5">
      <c r="A2223"/>
      <c r="B2223"/>
      <c r="C2223"/>
      <c r="D2223" s="390"/>
      <c r="E2223"/>
    </row>
    <row r="2224" spans="1:5">
      <c r="A2224"/>
      <c r="B2224"/>
      <c r="C2224"/>
      <c r="D2224" s="390"/>
      <c r="E2224"/>
    </row>
    <row r="2225" spans="1:5">
      <c r="A2225"/>
      <c r="B2225"/>
      <c r="C2225"/>
      <c r="D2225" s="390"/>
      <c r="E2225"/>
    </row>
    <row r="2226" spans="1:5">
      <c r="A2226"/>
      <c r="B2226"/>
      <c r="C2226"/>
      <c r="D2226" s="390"/>
      <c r="E2226"/>
    </row>
    <row r="2227" spans="1:5">
      <c r="A2227"/>
      <c r="B2227"/>
      <c r="C2227"/>
      <c r="D2227" s="390"/>
      <c r="E2227"/>
    </row>
    <row r="2228" spans="1:5">
      <c r="A2228"/>
      <c r="B2228"/>
      <c r="C2228"/>
      <c r="D2228" s="390"/>
      <c r="E2228"/>
    </row>
    <row r="2229" spans="1:5">
      <c r="A2229"/>
      <c r="B2229"/>
      <c r="C2229"/>
      <c r="D2229" s="390"/>
      <c r="E2229"/>
    </row>
    <row r="2230" spans="1:5">
      <c r="A2230"/>
      <c r="B2230"/>
      <c r="C2230"/>
      <c r="D2230" s="390"/>
      <c r="E2230"/>
    </row>
    <row r="2231" spans="1:5">
      <c r="A2231"/>
      <c r="B2231"/>
      <c r="C2231"/>
      <c r="D2231" s="390"/>
      <c r="E2231"/>
    </row>
    <row r="2232" spans="1:5">
      <c r="A2232"/>
      <c r="B2232"/>
      <c r="C2232"/>
      <c r="D2232" s="390"/>
      <c r="E2232"/>
    </row>
    <row r="2233" spans="1:5">
      <c r="A2233"/>
      <c r="B2233"/>
      <c r="C2233"/>
      <c r="D2233" s="390"/>
      <c r="E2233"/>
    </row>
    <row r="2234" spans="1:5">
      <c r="A2234"/>
      <c r="B2234"/>
      <c r="C2234"/>
      <c r="D2234" s="390"/>
      <c r="E2234"/>
    </row>
    <row r="2235" spans="1:5">
      <c r="A2235"/>
      <c r="B2235"/>
      <c r="C2235"/>
      <c r="D2235" s="390"/>
      <c r="E2235"/>
    </row>
    <row r="2236" spans="1:5">
      <c r="A2236"/>
      <c r="B2236"/>
      <c r="C2236"/>
      <c r="D2236" s="390"/>
      <c r="E2236"/>
    </row>
    <row r="2237" spans="1:5">
      <c r="A2237"/>
      <c r="B2237"/>
      <c r="C2237"/>
      <c r="D2237" s="390"/>
      <c r="E2237"/>
    </row>
    <row r="2238" spans="1:5">
      <c r="A2238"/>
      <c r="B2238"/>
      <c r="C2238"/>
      <c r="D2238" s="390"/>
      <c r="E2238"/>
    </row>
    <row r="2239" spans="1:5">
      <c r="A2239"/>
      <c r="B2239"/>
      <c r="C2239"/>
      <c r="D2239" s="390"/>
      <c r="E2239"/>
    </row>
    <row r="2240" spans="1:5">
      <c r="A2240"/>
      <c r="B2240"/>
      <c r="C2240"/>
      <c r="D2240" s="390"/>
      <c r="E2240"/>
    </row>
    <row r="2241" spans="1:5">
      <c r="A2241"/>
      <c r="B2241"/>
      <c r="C2241"/>
      <c r="D2241" s="390"/>
      <c r="E2241"/>
    </row>
    <row r="2242" spans="1:5">
      <c r="A2242"/>
      <c r="B2242"/>
      <c r="C2242"/>
      <c r="D2242" s="390"/>
      <c r="E2242"/>
    </row>
    <row r="2243" spans="1:5">
      <c r="A2243"/>
      <c r="B2243"/>
      <c r="C2243"/>
      <c r="D2243" s="390"/>
      <c r="E2243"/>
    </row>
    <row r="2244" spans="1:5">
      <c r="A2244"/>
      <c r="B2244"/>
      <c r="C2244"/>
      <c r="D2244" s="390"/>
      <c r="E2244"/>
    </row>
    <row r="2245" spans="1:5">
      <c r="A2245"/>
      <c r="B2245"/>
      <c r="C2245"/>
      <c r="D2245" s="390"/>
      <c r="E2245"/>
    </row>
    <row r="2246" spans="1:5">
      <c r="A2246"/>
      <c r="B2246"/>
      <c r="C2246"/>
      <c r="D2246" s="390"/>
      <c r="E2246"/>
    </row>
    <row r="2247" spans="1:5">
      <c r="A2247"/>
      <c r="B2247"/>
      <c r="C2247"/>
      <c r="D2247" s="390"/>
      <c r="E2247"/>
    </row>
    <row r="2248" spans="1:5">
      <c r="A2248"/>
      <c r="B2248"/>
      <c r="C2248"/>
      <c r="D2248" s="390"/>
      <c r="E2248"/>
    </row>
    <row r="2249" spans="1:5">
      <c r="A2249"/>
      <c r="B2249"/>
      <c r="C2249"/>
      <c r="D2249" s="390"/>
      <c r="E2249"/>
    </row>
    <row r="2250" spans="1:5">
      <c r="A2250"/>
      <c r="B2250"/>
      <c r="C2250"/>
      <c r="D2250" s="390"/>
      <c r="E2250"/>
    </row>
    <row r="2251" spans="1:5">
      <c r="A2251"/>
      <c r="B2251"/>
      <c r="C2251"/>
      <c r="D2251" s="390"/>
      <c r="E2251"/>
    </row>
    <row r="2252" spans="1:5">
      <c r="A2252"/>
      <c r="B2252"/>
      <c r="C2252"/>
      <c r="D2252" s="390"/>
      <c r="E2252"/>
    </row>
    <row r="2253" spans="1:5">
      <c r="A2253"/>
      <c r="B2253"/>
      <c r="C2253"/>
      <c r="D2253" s="390"/>
      <c r="E2253"/>
    </row>
    <row r="2254" spans="1:5">
      <c r="A2254"/>
      <c r="B2254"/>
      <c r="C2254"/>
      <c r="D2254" s="390"/>
      <c r="E2254"/>
    </row>
    <row r="2255" spans="1:5">
      <c r="A2255"/>
      <c r="B2255"/>
      <c r="C2255"/>
      <c r="D2255" s="390"/>
      <c r="E2255"/>
    </row>
    <row r="2256" spans="1:5">
      <c r="A2256"/>
      <c r="B2256"/>
      <c r="C2256"/>
      <c r="D2256" s="390"/>
      <c r="E2256"/>
    </row>
    <row r="2257" spans="1:5">
      <c r="A2257"/>
      <c r="B2257"/>
      <c r="C2257"/>
      <c r="D2257" s="390"/>
      <c r="E2257"/>
    </row>
    <row r="2258" spans="1:5">
      <c r="A2258"/>
      <c r="B2258"/>
      <c r="C2258"/>
      <c r="D2258" s="390"/>
      <c r="E2258"/>
    </row>
    <row r="2259" spans="1:5">
      <c r="A2259"/>
      <c r="B2259"/>
      <c r="C2259"/>
      <c r="D2259" s="390"/>
      <c r="E2259"/>
    </row>
    <row r="2260" spans="1:5">
      <c r="A2260"/>
      <c r="B2260"/>
      <c r="C2260"/>
      <c r="D2260" s="390"/>
      <c r="E2260"/>
    </row>
    <row r="2261" spans="1:5">
      <c r="A2261"/>
      <c r="B2261"/>
      <c r="C2261"/>
      <c r="D2261" s="390"/>
      <c r="E2261"/>
    </row>
    <row r="2262" spans="1:5">
      <c r="A2262"/>
      <c r="B2262"/>
      <c r="C2262"/>
      <c r="D2262" s="390"/>
      <c r="E2262"/>
    </row>
    <row r="2263" spans="1:5">
      <c r="A2263"/>
      <c r="B2263"/>
      <c r="C2263"/>
      <c r="D2263" s="390"/>
      <c r="E2263"/>
    </row>
    <row r="2264" spans="1:5">
      <c r="A2264"/>
      <c r="B2264"/>
      <c r="C2264"/>
      <c r="D2264" s="390"/>
      <c r="E2264"/>
    </row>
    <row r="2265" spans="1:5">
      <c r="A2265"/>
      <c r="B2265"/>
      <c r="C2265"/>
      <c r="D2265" s="390"/>
      <c r="E2265"/>
    </row>
    <row r="2266" spans="1:5">
      <c r="A2266"/>
      <c r="B2266"/>
      <c r="C2266"/>
      <c r="D2266" s="390"/>
      <c r="E2266"/>
    </row>
    <row r="2267" spans="1:5">
      <c r="A2267"/>
      <c r="B2267"/>
      <c r="C2267"/>
      <c r="D2267" s="390"/>
      <c r="E2267"/>
    </row>
    <row r="2268" spans="1:5">
      <c r="A2268"/>
      <c r="B2268"/>
      <c r="C2268"/>
      <c r="D2268" s="390"/>
      <c r="E2268"/>
    </row>
    <row r="2269" spans="1:5">
      <c r="A2269"/>
      <c r="B2269"/>
      <c r="C2269"/>
      <c r="D2269" s="390"/>
      <c r="E2269"/>
    </row>
    <row r="2270" spans="1:5">
      <c r="A2270"/>
      <c r="B2270"/>
      <c r="C2270"/>
      <c r="D2270" s="390"/>
      <c r="E2270"/>
    </row>
    <row r="2271" spans="1:5">
      <c r="A2271"/>
      <c r="B2271"/>
      <c r="C2271"/>
      <c r="D2271" s="390"/>
      <c r="E2271"/>
    </row>
    <row r="2272" spans="1:5">
      <c r="A2272"/>
      <c r="B2272"/>
      <c r="C2272"/>
      <c r="D2272" s="390"/>
      <c r="E2272"/>
    </row>
    <row r="2273" spans="1:5">
      <c r="A2273"/>
      <c r="B2273"/>
      <c r="C2273"/>
      <c r="D2273" s="390"/>
      <c r="E2273"/>
    </row>
    <row r="2274" spans="1:5">
      <c r="A2274"/>
      <c r="B2274"/>
      <c r="C2274"/>
      <c r="D2274" s="390"/>
      <c r="E2274"/>
    </row>
    <row r="2275" spans="1:5">
      <c r="A2275"/>
      <c r="B2275"/>
      <c r="C2275"/>
      <c r="D2275" s="390"/>
      <c r="E2275"/>
    </row>
    <row r="2276" spans="1:5">
      <c r="A2276"/>
      <c r="B2276"/>
      <c r="C2276"/>
      <c r="D2276" s="390"/>
      <c r="E2276"/>
    </row>
    <row r="2277" spans="1:5">
      <c r="A2277"/>
      <c r="B2277"/>
      <c r="C2277"/>
      <c r="D2277" s="390"/>
      <c r="E2277"/>
    </row>
    <row r="2278" spans="1:5">
      <c r="A2278"/>
      <c r="B2278"/>
      <c r="C2278"/>
      <c r="D2278" s="390"/>
      <c r="E2278"/>
    </row>
    <row r="2279" spans="1:5">
      <c r="A2279"/>
      <c r="B2279"/>
      <c r="C2279"/>
      <c r="D2279" s="390"/>
      <c r="E2279"/>
    </row>
    <row r="2280" spans="1:5">
      <c r="A2280"/>
      <c r="B2280"/>
      <c r="C2280"/>
      <c r="D2280" s="390"/>
      <c r="E2280"/>
    </row>
    <row r="2281" spans="1:5">
      <c r="A2281"/>
      <c r="B2281"/>
      <c r="C2281"/>
      <c r="D2281" s="390"/>
      <c r="E2281"/>
    </row>
    <row r="2282" spans="1:5">
      <c r="A2282"/>
      <c r="B2282"/>
      <c r="C2282"/>
      <c r="D2282" s="390"/>
      <c r="E2282"/>
    </row>
    <row r="2283" spans="1:5">
      <c r="A2283"/>
      <c r="B2283"/>
      <c r="C2283"/>
      <c r="D2283" s="390"/>
      <c r="E2283"/>
    </row>
    <row r="2284" spans="1:5">
      <c r="A2284"/>
      <c r="B2284"/>
      <c r="C2284"/>
      <c r="D2284" s="390"/>
      <c r="E2284"/>
    </row>
    <row r="2285" spans="1:5">
      <c r="A2285"/>
      <c r="B2285"/>
      <c r="C2285"/>
      <c r="D2285" s="390"/>
      <c r="E2285"/>
    </row>
    <row r="2286" spans="1:5">
      <c r="A2286"/>
      <c r="B2286"/>
      <c r="C2286"/>
      <c r="D2286" s="390"/>
      <c r="E2286"/>
    </row>
    <row r="2287" spans="1:5">
      <c r="A2287"/>
      <c r="B2287"/>
      <c r="C2287"/>
      <c r="D2287" s="390"/>
      <c r="E2287"/>
    </row>
    <row r="2288" spans="1:5">
      <c r="A2288"/>
      <c r="B2288"/>
      <c r="C2288"/>
      <c r="D2288" s="390"/>
      <c r="E2288"/>
    </row>
    <row r="2289" spans="1:5">
      <c r="A2289"/>
      <c r="B2289"/>
      <c r="C2289"/>
      <c r="D2289" s="390"/>
      <c r="E2289"/>
    </row>
    <row r="2290" spans="1:5">
      <c r="A2290"/>
      <c r="B2290"/>
      <c r="C2290"/>
      <c r="D2290" s="390"/>
      <c r="E2290"/>
    </row>
    <row r="2291" spans="1:5">
      <c r="A2291"/>
      <c r="B2291"/>
      <c r="C2291"/>
      <c r="D2291" s="390"/>
      <c r="E2291"/>
    </row>
    <row r="2292" spans="1:5">
      <c r="A2292"/>
      <c r="B2292"/>
      <c r="C2292"/>
      <c r="D2292" s="390"/>
      <c r="E2292"/>
    </row>
    <row r="2293" spans="1:5">
      <c r="A2293"/>
      <c r="B2293"/>
      <c r="C2293"/>
      <c r="D2293" s="390"/>
      <c r="E2293"/>
    </row>
    <row r="2294" spans="1:5">
      <c r="A2294"/>
      <c r="B2294"/>
      <c r="C2294"/>
      <c r="D2294" s="390"/>
      <c r="E2294"/>
    </row>
    <row r="2295" spans="1:5">
      <c r="A2295"/>
      <c r="B2295"/>
      <c r="C2295"/>
      <c r="D2295" s="390"/>
      <c r="E2295"/>
    </row>
    <row r="2296" spans="1:5">
      <c r="A2296"/>
      <c r="B2296"/>
      <c r="C2296"/>
      <c r="D2296" s="390"/>
      <c r="E2296"/>
    </row>
    <row r="2297" spans="1:5">
      <c r="A2297"/>
      <c r="B2297"/>
      <c r="C2297"/>
      <c r="D2297" s="390"/>
      <c r="E2297"/>
    </row>
    <row r="2298" spans="1:5">
      <c r="A2298"/>
      <c r="B2298"/>
      <c r="C2298"/>
      <c r="D2298" s="390"/>
      <c r="E2298"/>
    </row>
    <row r="2299" spans="1:5">
      <c r="A2299"/>
      <c r="B2299"/>
      <c r="C2299"/>
      <c r="D2299" s="390"/>
      <c r="E2299"/>
    </row>
    <row r="2300" spans="1:5">
      <c r="A2300"/>
      <c r="B2300"/>
      <c r="C2300"/>
      <c r="D2300" s="390"/>
      <c r="E2300"/>
    </row>
    <row r="2301" spans="1:5">
      <c r="A2301"/>
      <c r="B2301"/>
      <c r="C2301"/>
      <c r="D2301" s="390"/>
      <c r="E2301"/>
    </row>
    <row r="2302" spans="1:5">
      <c r="A2302"/>
      <c r="B2302"/>
      <c r="C2302"/>
      <c r="D2302" s="390"/>
      <c r="E2302"/>
    </row>
    <row r="2303" spans="1:5">
      <c r="A2303"/>
      <c r="B2303"/>
      <c r="C2303"/>
      <c r="D2303" s="390"/>
      <c r="E2303"/>
    </row>
    <row r="2304" spans="1:5">
      <c r="A2304"/>
      <c r="B2304"/>
      <c r="C2304"/>
      <c r="D2304" s="390"/>
      <c r="E2304"/>
    </row>
    <row r="2305" spans="1:5">
      <c r="A2305"/>
      <c r="B2305"/>
      <c r="C2305"/>
      <c r="D2305" s="390"/>
      <c r="E2305"/>
    </row>
    <row r="2306" spans="1:5">
      <c r="A2306"/>
      <c r="B2306"/>
      <c r="C2306"/>
      <c r="D2306" s="390"/>
      <c r="E2306"/>
    </row>
    <row r="2307" spans="1:5">
      <c r="A2307"/>
      <c r="B2307"/>
      <c r="C2307"/>
      <c r="D2307" s="390"/>
      <c r="E2307"/>
    </row>
    <row r="2308" spans="1:5">
      <c r="A2308"/>
      <c r="B2308"/>
      <c r="C2308"/>
      <c r="D2308" s="390"/>
      <c r="E2308"/>
    </row>
    <row r="2309" spans="1:5">
      <c r="A2309"/>
      <c r="B2309"/>
      <c r="C2309"/>
      <c r="D2309" s="390"/>
      <c r="E2309"/>
    </row>
    <row r="2310" spans="1:5">
      <c r="A2310"/>
      <c r="B2310"/>
      <c r="C2310"/>
      <c r="D2310" s="390"/>
      <c r="E2310"/>
    </row>
    <row r="2311" spans="1:5">
      <c r="A2311"/>
      <c r="B2311"/>
      <c r="C2311"/>
      <c r="D2311" s="390"/>
      <c r="E2311"/>
    </row>
    <row r="2312" spans="1:5">
      <c r="A2312"/>
      <c r="B2312"/>
      <c r="C2312"/>
      <c r="D2312" s="390"/>
      <c r="E2312"/>
    </row>
    <row r="2313" spans="1:5">
      <c r="A2313"/>
      <c r="B2313"/>
      <c r="C2313"/>
      <c r="D2313" s="390"/>
      <c r="E2313"/>
    </row>
    <row r="2314" spans="1:5">
      <c r="A2314"/>
      <c r="B2314"/>
      <c r="C2314"/>
      <c r="D2314" s="390"/>
      <c r="E2314"/>
    </row>
    <row r="2315" spans="1:5">
      <c r="A2315"/>
      <c r="B2315"/>
      <c r="C2315"/>
      <c r="D2315" s="390"/>
      <c r="E2315"/>
    </row>
    <row r="2316" spans="1:5">
      <c r="A2316"/>
      <c r="B2316"/>
      <c r="C2316"/>
      <c r="D2316" s="390"/>
      <c r="E2316"/>
    </row>
    <row r="2317" spans="1:5">
      <c r="A2317"/>
      <c r="B2317"/>
      <c r="C2317"/>
      <c r="D2317" s="390"/>
      <c r="E2317"/>
    </row>
    <row r="2318" spans="1:5">
      <c r="A2318"/>
      <c r="B2318"/>
      <c r="C2318"/>
      <c r="D2318" s="390"/>
      <c r="E2318"/>
    </row>
    <row r="2319" spans="1:5">
      <c r="A2319"/>
      <c r="B2319"/>
      <c r="C2319"/>
      <c r="D2319" s="390"/>
      <c r="E2319"/>
    </row>
    <row r="2320" spans="1:5">
      <c r="A2320"/>
      <c r="B2320"/>
      <c r="C2320"/>
      <c r="D2320" s="390"/>
      <c r="E2320"/>
    </row>
    <row r="2321" spans="1:5">
      <c r="A2321"/>
      <c r="B2321"/>
      <c r="C2321"/>
      <c r="D2321" s="390"/>
      <c r="E2321"/>
    </row>
    <row r="2322" spans="1:5">
      <c r="A2322"/>
      <c r="B2322"/>
      <c r="C2322"/>
      <c r="D2322" s="390"/>
      <c r="E2322"/>
    </row>
    <row r="2323" spans="1:5">
      <c r="A2323"/>
      <c r="B2323"/>
      <c r="C2323"/>
      <c r="D2323" s="390"/>
      <c r="E2323"/>
    </row>
    <row r="2324" spans="1:5">
      <c r="A2324"/>
      <c r="B2324"/>
      <c r="C2324"/>
      <c r="D2324" s="390"/>
      <c r="E2324"/>
    </row>
    <row r="2325" spans="1:5">
      <c r="A2325"/>
      <c r="B2325"/>
      <c r="C2325"/>
      <c r="D2325" s="390"/>
      <c r="E2325"/>
    </row>
    <row r="2326" spans="1:5">
      <c r="A2326"/>
      <c r="B2326"/>
      <c r="C2326"/>
      <c r="D2326" s="390"/>
      <c r="E2326"/>
    </row>
    <row r="2327" spans="1:5">
      <c r="A2327"/>
      <c r="B2327"/>
      <c r="C2327"/>
      <c r="D2327" s="390"/>
      <c r="E2327"/>
    </row>
    <row r="2328" spans="1:5">
      <c r="A2328"/>
      <c r="B2328"/>
      <c r="C2328"/>
      <c r="D2328" s="390"/>
      <c r="E2328"/>
    </row>
    <row r="2329" spans="1:5">
      <c r="A2329"/>
      <c r="B2329"/>
      <c r="C2329"/>
      <c r="D2329" s="390"/>
      <c r="E2329"/>
    </row>
    <row r="2330" spans="1:5">
      <c r="A2330"/>
      <c r="B2330"/>
      <c r="C2330"/>
      <c r="D2330" s="390"/>
      <c r="E2330"/>
    </row>
    <row r="2331" spans="1:5">
      <c r="A2331"/>
      <c r="B2331"/>
      <c r="C2331"/>
      <c r="D2331" s="390"/>
      <c r="E2331"/>
    </row>
    <row r="2332" spans="1:5">
      <c r="A2332"/>
      <c r="B2332"/>
      <c r="C2332"/>
      <c r="D2332" s="390"/>
      <c r="E2332"/>
    </row>
    <row r="2333" spans="1:5">
      <c r="A2333"/>
      <c r="B2333"/>
      <c r="C2333"/>
      <c r="D2333" s="390"/>
      <c r="E2333"/>
    </row>
    <row r="2334" spans="1:5">
      <c r="A2334"/>
      <c r="B2334"/>
      <c r="C2334"/>
      <c r="D2334" s="390"/>
      <c r="E2334"/>
    </row>
    <row r="2335" spans="1:5">
      <c r="A2335"/>
      <c r="B2335"/>
      <c r="C2335"/>
      <c r="D2335" s="390"/>
      <c r="E2335"/>
    </row>
    <row r="2336" spans="1:5">
      <c r="A2336"/>
      <c r="B2336"/>
      <c r="C2336"/>
      <c r="D2336" s="390"/>
      <c r="E2336"/>
    </row>
    <row r="2337" spans="1:5">
      <c r="A2337"/>
      <c r="B2337"/>
      <c r="C2337"/>
      <c r="D2337" s="390"/>
      <c r="E2337"/>
    </row>
    <row r="2338" spans="1:5">
      <c r="A2338"/>
      <c r="B2338"/>
      <c r="C2338"/>
      <c r="D2338" s="390"/>
      <c r="E2338"/>
    </row>
    <row r="2339" spans="1:5">
      <c r="A2339"/>
      <c r="B2339"/>
      <c r="C2339"/>
      <c r="D2339" s="390"/>
      <c r="E2339"/>
    </row>
    <row r="2340" spans="1:5">
      <c r="A2340"/>
      <c r="B2340"/>
      <c r="C2340"/>
      <c r="D2340" s="390"/>
      <c r="E2340"/>
    </row>
    <row r="2341" spans="1:5">
      <c r="A2341"/>
      <c r="B2341"/>
      <c r="C2341"/>
      <c r="D2341" s="390"/>
      <c r="E2341"/>
    </row>
    <row r="2342" spans="1:5">
      <c r="A2342"/>
      <c r="B2342"/>
      <c r="C2342"/>
      <c r="D2342" s="390"/>
      <c r="E2342"/>
    </row>
    <row r="2343" spans="1:5">
      <c r="A2343"/>
      <c r="B2343"/>
      <c r="C2343"/>
      <c r="D2343" s="390"/>
      <c r="E2343"/>
    </row>
    <row r="2344" spans="1:5">
      <c r="A2344"/>
      <c r="B2344"/>
      <c r="C2344"/>
      <c r="D2344" s="390"/>
      <c r="E2344"/>
    </row>
    <row r="2345" spans="1:5">
      <c r="A2345"/>
      <c r="B2345"/>
      <c r="C2345"/>
      <c r="D2345" s="390"/>
      <c r="E2345"/>
    </row>
    <row r="2346" spans="1:5">
      <c r="A2346"/>
      <c r="B2346"/>
      <c r="C2346"/>
      <c r="D2346" s="390"/>
      <c r="E2346"/>
    </row>
    <row r="2347" spans="1:5">
      <c r="A2347"/>
      <c r="B2347"/>
      <c r="C2347"/>
      <c r="D2347" s="390"/>
      <c r="E2347"/>
    </row>
    <row r="2348" spans="1:5">
      <c r="A2348"/>
      <c r="B2348"/>
      <c r="C2348"/>
      <c r="D2348" s="390"/>
      <c r="E2348"/>
    </row>
    <row r="2349" spans="1:5">
      <c r="A2349"/>
      <c r="B2349"/>
      <c r="C2349"/>
      <c r="D2349" s="390"/>
      <c r="E2349"/>
    </row>
    <row r="2350" spans="1:5">
      <c r="A2350"/>
      <c r="B2350"/>
      <c r="C2350"/>
      <c r="D2350" s="390"/>
      <c r="E2350"/>
    </row>
    <row r="2351" spans="1:5">
      <c r="A2351"/>
      <c r="B2351"/>
      <c r="C2351"/>
      <c r="D2351" s="390"/>
      <c r="E2351"/>
    </row>
    <row r="2352" spans="1:5">
      <c r="A2352"/>
      <c r="B2352"/>
      <c r="C2352"/>
      <c r="D2352" s="390"/>
      <c r="E2352"/>
    </row>
    <row r="2353" spans="1:5">
      <c r="A2353"/>
      <c r="B2353"/>
      <c r="C2353"/>
      <c r="D2353" s="390"/>
      <c r="E2353"/>
    </row>
    <row r="2354" spans="1:5">
      <c r="A2354"/>
      <c r="B2354"/>
      <c r="C2354"/>
      <c r="D2354" s="390"/>
      <c r="E2354"/>
    </row>
    <row r="2355" spans="1:5">
      <c r="A2355"/>
      <c r="B2355"/>
      <c r="C2355"/>
      <c r="D2355" s="390"/>
      <c r="E2355"/>
    </row>
    <row r="2356" spans="1:5">
      <c r="A2356"/>
      <c r="B2356"/>
      <c r="C2356"/>
      <c r="D2356" s="390"/>
      <c r="E2356"/>
    </row>
    <row r="2357" spans="1:5">
      <c r="A2357"/>
      <c r="B2357"/>
      <c r="C2357"/>
      <c r="D2357" s="390"/>
      <c r="E2357"/>
    </row>
    <row r="2358" spans="1:5">
      <c r="A2358"/>
      <c r="B2358"/>
      <c r="C2358"/>
      <c r="D2358" s="390"/>
      <c r="E2358"/>
    </row>
    <row r="2359" spans="1:5">
      <c r="A2359"/>
      <c r="B2359"/>
      <c r="C2359"/>
      <c r="D2359" s="390"/>
      <c r="E2359"/>
    </row>
    <row r="2360" spans="1:5">
      <c r="A2360"/>
      <c r="B2360"/>
      <c r="C2360"/>
      <c r="D2360" s="390"/>
      <c r="E2360"/>
    </row>
    <row r="2361" spans="1:5">
      <c r="A2361"/>
      <c r="B2361"/>
      <c r="C2361"/>
      <c r="D2361" s="390"/>
      <c r="E2361"/>
    </row>
    <row r="2362" spans="1:5">
      <c r="A2362"/>
      <c r="B2362"/>
      <c r="C2362"/>
      <c r="D2362" s="390"/>
      <c r="E2362"/>
    </row>
    <row r="2363" spans="1:5">
      <c r="A2363"/>
      <c r="B2363"/>
      <c r="C2363"/>
      <c r="D2363" s="390"/>
      <c r="E2363"/>
    </row>
    <row r="2364" spans="1:5">
      <c r="A2364"/>
      <c r="B2364"/>
      <c r="C2364"/>
      <c r="D2364" s="390"/>
      <c r="E2364"/>
    </row>
    <row r="2365" spans="1:5">
      <c r="A2365"/>
      <c r="B2365"/>
      <c r="C2365"/>
      <c r="D2365" s="390"/>
      <c r="E2365"/>
    </row>
    <row r="2366" spans="1:5">
      <c r="A2366"/>
      <c r="B2366"/>
      <c r="C2366"/>
      <c r="D2366" s="390"/>
      <c r="E2366"/>
    </row>
    <row r="2367" spans="1:5">
      <c r="A2367"/>
      <c r="B2367"/>
      <c r="C2367"/>
      <c r="D2367" s="390"/>
      <c r="E2367"/>
    </row>
    <row r="2368" spans="1:5">
      <c r="A2368"/>
      <c r="B2368"/>
      <c r="C2368"/>
      <c r="D2368" s="390"/>
      <c r="E2368"/>
    </row>
    <row r="2369" spans="1:5">
      <c r="A2369"/>
      <c r="B2369"/>
      <c r="C2369"/>
      <c r="D2369" s="390"/>
      <c r="E2369"/>
    </row>
    <row r="2370" spans="1:5">
      <c r="A2370"/>
      <c r="B2370"/>
      <c r="C2370"/>
      <c r="D2370" s="390"/>
      <c r="E2370"/>
    </row>
    <row r="2371" spans="1:5">
      <c r="A2371"/>
      <c r="B2371"/>
      <c r="C2371"/>
      <c r="D2371" s="390"/>
      <c r="E2371"/>
    </row>
    <row r="2372" spans="1:5">
      <c r="A2372"/>
      <c r="B2372"/>
      <c r="C2372"/>
      <c r="D2372" s="390"/>
      <c r="E2372"/>
    </row>
    <row r="2373" spans="1:5">
      <c r="A2373"/>
      <c r="B2373"/>
      <c r="C2373"/>
      <c r="D2373" s="390"/>
      <c r="E2373"/>
    </row>
    <row r="2374" spans="1:5">
      <c r="A2374"/>
      <c r="B2374"/>
      <c r="C2374"/>
      <c r="D2374" s="390"/>
      <c r="E2374"/>
    </row>
    <row r="2375" spans="1:5">
      <c r="A2375"/>
      <c r="B2375"/>
      <c r="C2375"/>
      <c r="D2375" s="390"/>
      <c r="E2375"/>
    </row>
    <row r="2376" spans="1:5">
      <c r="A2376"/>
      <c r="B2376"/>
      <c r="C2376"/>
      <c r="D2376" s="390"/>
      <c r="E2376"/>
    </row>
    <row r="2377" spans="1:5">
      <c r="A2377"/>
      <c r="B2377"/>
      <c r="C2377"/>
      <c r="D2377" s="390"/>
      <c r="E2377"/>
    </row>
    <row r="2378" spans="1:5">
      <c r="A2378"/>
      <c r="B2378"/>
      <c r="C2378"/>
      <c r="D2378" s="390"/>
      <c r="E2378"/>
    </row>
    <row r="2379" spans="1:5">
      <c r="A2379"/>
      <c r="B2379"/>
      <c r="C2379"/>
      <c r="D2379" s="390"/>
      <c r="E2379"/>
    </row>
    <row r="2380" spans="1:5">
      <c r="A2380"/>
      <c r="B2380"/>
      <c r="C2380"/>
      <c r="D2380" s="390"/>
      <c r="E2380"/>
    </row>
    <row r="2381" spans="1:5">
      <c r="A2381"/>
      <c r="B2381"/>
      <c r="C2381"/>
      <c r="D2381" s="390"/>
      <c r="E2381"/>
    </row>
    <row r="2382" spans="1:5">
      <c r="A2382"/>
      <c r="B2382"/>
      <c r="C2382"/>
      <c r="D2382" s="390"/>
      <c r="E2382"/>
    </row>
    <row r="2383" spans="1:5">
      <c r="A2383"/>
      <c r="B2383"/>
      <c r="C2383"/>
      <c r="D2383" s="390"/>
      <c r="E2383"/>
    </row>
    <row r="2384" spans="1:5">
      <c r="A2384"/>
      <c r="B2384"/>
      <c r="C2384"/>
      <c r="D2384" s="390"/>
      <c r="E2384"/>
    </row>
    <row r="2385" spans="1:5">
      <c r="A2385"/>
      <c r="B2385"/>
      <c r="C2385"/>
      <c r="D2385" s="390"/>
      <c r="E2385"/>
    </row>
    <row r="2386" spans="1:5">
      <c r="A2386"/>
      <c r="B2386"/>
      <c r="C2386"/>
      <c r="D2386" s="390"/>
      <c r="E2386"/>
    </row>
    <row r="2387" spans="1:5">
      <c r="A2387"/>
      <c r="B2387"/>
      <c r="C2387"/>
      <c r="D2387" s="390"/>
      <c r="E2387"/>
    </row>
    <row r="2388" spans="1:5">
      <c r="A2388"/>
      <c r="B2388"/>
      <c r="C2388"/>
      <c r="D2388" s="390"/>
      <c r="E2388"/>
    </row>
    <row r="2389" spans="1:5">
      <c r="A2389"/>
      <c r="B2389"/>
      <c r="C2389"/>
      <c r="D2389" s="390"/>
      <c r="E2389"/>
    </row>
    <row r="2390" spans="1:5">
      <c r="A2390"/>
      <c r="B2390"/>
      <c r="C2390"/>
      <c r="D2390" s="390"/>
      <c r="E2390"/>
    </row>
    <row r="2391" spans="1:5">
      <c r="A2391"/>
      <c r="B2391"/>
      <c r="C2391"/>
      <c r="D2391" s="390"/>
      <c r="E2391"/>
    </row>
    <row r="2392" spans="1:5">
      <c r="A2392"/>
      <c r="B2392"/>
      <c r="C2392"/>
      <c r="D2392" s="390"/>
      <c r="E2392"/>
    </row>
    <row r="2393" spans="1:5">
      <c r="A2393"/>
      <c r="B2393"/>
      <c r="C2393"/>
      <c r="D2393" s="390"/>
      <c r="E2393"/>
    </row>
    <row r="2394" spans="1:5">
      <c r="A2394"/>
      <c r="B2394"/>
      <c r="C2394"/>
      <c r="D2394" s="390"/>
      <c r="E2394"/>
    </row>
    <row r="2395" spans="1:5">
      <c r="A2395"/>
      <c r="B2395"/>
      <c r="C2395"/>
      <c r="D2395" s="390"/>
      <c r="E2395"/>
    </row>
    <row r="2396" spans="1:5">
      <c r="A2396"/>
      <c r="B2396"/>
      <c r="C2396"/>
      <c r="D2396" s="390"/>
      <c r="E2396"/>
    </row>
    <row r="2397" spans="1:5">
      <c r="A2397"/>
      <c r="B2397"/>
      <c r="C2397"/>
      <c r="D2397" s="390"/>
      <c r="E2397"/>
    </row>
    <row r="2398" spans="1:5">
      <c r="A2398"/>
      <c r="B2398"/>
      <c r="C2398"/>
      <c r="D2398" s="390"/>
      <c r="E2398"/>
    </row>
    <row r="2399" spans="1:5">
      <c r="A2399"/>
      <c r="B2399"/>
      <c r="C2399"/>
      <c r="D2399" s="390"/>
      <c r="E2399"/>
    </row>
    <row r="2400" spans="1:5">
      <c r="A2400"/>
      <c r="B2400"/>
      <c r="C2400"/>
      <c r="D2400" s="390"/>
      <c r="E2400"/>
    </row>
    <row r="2401" spans="1:5">
      <c r="A2401"/>
      <c r="B2401"/>
      <c r="C2401"/>
      <c r="D2401" s="390"/>
      <c r="E2401"/>
    </row>
    <row r="2402" spans="1:5">
      <c r="A2402"/>
      <c r="B2402"/>
      <c r="C2402"/>
      <c r="D2402" s="390"/>
      <c r="E2402"/>
    </row>
    <row r="2403" spans="1:5">
      <c r="A2403"/>
      <c r="B2403"/>
      <c r="C2403"/>
      <c r="D2403" s="390"/>
      <c r="E2403"/>
    </row>
    <row r="2404" spans="1:5">
      <c r="A2404"/>
      <c r="B2404"/>
      <c r="C2404"/>
      <c r="D2404" s="390"/>
      <c r="E2404"/>
    </row>
    <row r="2405" spans="1:5">
      <c r="A2405"/>
      <c r="B2405"/>
      <c r="C2405"/>
      <c r="D2405" s="390"/>
      <c r="E2405"/>
    </row>
    <row r="2406" spans="1:5">
      <c r="A2406"/>
      <c r="B2406"/>
      <c r="C2406"/>
      <c r="D2406" s="390"/>
      <c r="E2406"/>
    </row>
    <row r="2407" spans="1:5">
      <c r="A2407"/>
      <c r="B2407"/>
      <c r="C2407"/>
      <c r="D2407" s="390"/>
      <c r="E2407"/>
    </row>
    <row r="2408" spans="1:5">
      <c r="A2408"/>
      <c r="B2408"/>
      <c r="C2408"/>
      <c r="D2408" s="390"/>
      <c r="E2408"/>
    </row>
    <row r="2409" spans="1:5">
      <c r="A2409"/>
      <c r="B2409"/>
      <c r="C2409"/>
      <c r="D2409" s="390"/>
      <c r="E2409"/>
    </row>
    <row r="2410" spans="1:5">
      <c r="A2410"/>
      <c r="B2410"/>
      <c r="C2410"/>
      <c r="D2410" s="390"/>
      <c r="E2410"/>
    </row>
    <row r="2411" spans="1:5">
      <c r="A2411"/>
      <c r="B2411"/>
      <c r="C2411"/>
      <c r="D2411" s="390"/>
      <c r="E2411"/>
    </row>
    <row r="2412" spans="1:5">
      <c r="A2412"/>
      <c r="B2412"/>
      <c r="C2412"/>
      <c r="D2412" s="390"/>
      <c r="E2412"/>
    </row>
    <row r="2413" spans="1:5">
      <c r="A2413"/>
      <c r="B2413"/>
      <c r="C2413"/>
      <c r="D2413" s="390"/>
      <c r="E2413"/>
    </row>
    <row r="2414" spans="1:5">
      <c r="A2414"/>
      <c r="B2414"/>
      <c r="C2414"/>
      <c r="D2414" s="390"/>
      <c r="E2414"/>
    </row>
    <row r="2415" spans="1:5">
      <c r="A2415"/>
      <c r="B2415"/>
      <c r="C2415"/>
      <c r="D2415" s="390"/>
      <c r="E2415"/>
    </row>
    <row r="2416" spans="1:5">
      <c r="A2416"/>
      <c r="B2416"/>
      <c r="C2416"/>
      <c r="D2416" s="390"/>
      <c r="E2416"/>
    </row>
    <row r="2417" spans="1:5">
      <c r="A2417"/>
      <c r="B2417"/>
      <c r="C2417"/>
      <c r="D2417" s="390"/>
      <c r="E2417"/>
    </row>
    <row r="2418" spans="1:5">
      <c r="A2418"/>
      <c r="B2418"/>
      <c r="C2418"/>
      <c r="D2418" s="390"/>
      <c r="E2418"/>
    </row>
    <row r="2419" spans="1:5">
      <c r="A2419"/>
      <c r="B2419"/>
      <c r="C2419"/>
      <c r="D2419" s="390"/>
      <c r="E2419"/>
    </row>
    <row r="2420" spans="1:5">
      <c r="A2420"/>
      <c r="B2420"/>
      <c r="C2420"/>
      <c r="D2420" s="390"/>
      <c r="E2420"/>
    </row>
    <row r="2421" spans="1:5">
      <c r="A2421"/>
      <c r="B2421"/>
      <c r="C2421"/>
      <c r="D2421" s="390"/>
      <c r="E2421"/>
    </row>
    <row r="2422" spans="1:5">
      <c r="A2422"/>
      <c r="B2422"/>
      <c r="C2422"/>
      <c r="D2422" s="390"/>
      <c r="E2422"/>
    </row>
    <row r="2423" spans="1:5">
      <c r="A2423"/>
      <c r="B2423"/>
      <c r="C2423"/>
      <c r="D2423" s="390"/>
      <c r="E2423"/>
    </row>
    <row r="2424" spans="1:5">
      <c r="A2424"/>
      <c r="B2424"/>
      <c r="C2424"/>
      <c r="D2424" s="390"/>
      <c r="E2424"/>
    </row>
    <row r="2425" spans="1:5">
      <c r="A2425"/>
      <c r="B2425"/>
      <c r="C2425"/>
      <c r="D2425" s="390"/>
      <c r="E2425"/>
    </row>
    <row r="2426" spans="1:5">
      <c r="A2426"/>
      <c r="B2426"/>
      <c r="C2426"/>
      <c r="D2426" s="390"/>
      <c r="E2426"/>
    </row>
    <row r="2427" spans="1:5">
      <c r="A2427"/>
      <c r="B2427"/>
      <c r="C2427"/>
      <c r="D2427" s="390"/>
      <c r="E2427"/>
    </row>
    <row r="2428" spans="1:5">
      <c r="A2428"/>
      <c r="B2428"/>
      <c r="C2428"/>
      <c r="D2428" s="390"/>
      <c r="E2428"/>
    </row>
    <row r="2429" spans="1:5">
      <c r="A2429"/>
      <c r="B2429"/>
      <c r="C2429"/>
      <c r="D2429" s="390"/>
      <c r="E2429"/>
    </row>
    <row r="2430" spans="1:5">
      <c r="A2430"/>
      <c r="B2430"/>
      <c r="C2430"/>
      <c r="D2430" s="390"/>
      <c r="E2430"/>
    </row>
    <row r="2431" spans="1:5">
      <c r="A2431"/>
      <c r="B2431"/>
      <c r="C2431"/>
      <c r="D2431" s="390"/>
      <c r="E2431"/>
    </row>
    <row r="2432" spans="1:5">
      <c r="A2432"/>
      <c r="B2432"/>
      <c r="C2432"/>
      <c r="D2432" s="390"/>
      <c r="E2432"/>
    </row>
    <row r="2433" spans="1:5">
      <c r="A2433"/>
      <c r="B2433"/>
      <c r="C2433"/>
      <c r="D2433" s="390"/>
      <c r="E2433"/>
    </row>
    <row r="2434" spans="1:5">
      <c r="A2434"/>
      <c r="B2434"/>
      <c r="C2434"/>
      <c r="D2434" s="390"/>
      <c r="E2434"/>
    </row>
    <row r="2435" spans="1:5">
      <c r="A2435"/>
      <c r="B2435"/>
      <c r="C2435"/>
      <c r="D2435" s="390"/>
      <c r="E2435"/>
    </row>
    <row r="2436" spans="1:5">
      <c r="A2436"/>
      <c r="B2436"/>
      <c r="C2436"/>
      <c r="D2436" s="390"/>
      <c r="E2436"/>
    </row>
    <row r="2437" spans="1:5">
      <c r="A2437"/>
      <c r="B2437"/>
      <c r="C2437"/>
      <c r="D2437" s="390"/>
      <c r="E2437"/>
    </row>
    <row r="2438" spans="1:5">
      <c r="A2438"/>
      <c r="B2438"/>
      <c r="C2438"/>
      <c r="D2438" s="390"/>
      <c r="E2438"/>
    </row>
    <row r="2439" spans="1:5">
      <c r="A2439"/>
      <c r="B2439"/>
      <c r="C2439"/>
      <c r="D2439" s="390"/>
      <c r="E2439"/>
    </row>
    <row r="2440" spans="1:5">
      <c r="A2440"/>
      <c r="B2440"/>
      <c r="C2440"/>
      <c r="D2440" s="390"/>
      <c r="E2440"/>
    </row>
    <row r="2441" spans="1:5">
      <c r="A2441"/>
      <c r="B2441"/>
      <c r="C2441"/>
      <c r="D2441" s="390"/>
      <c r="E2441"/>
    </row>
    <row r="2442" spans="1:5">
      <c r="A2442"/>
      <c r="B2442"/>
      <c r="C2442"/>
      <c r="D2442" s="390"/>
      <c r="E2442"/>
    </row>
    <row r="2443" spans="1:5">
      <c r="A2443"/>
      <c r="B2443"/>
      <c r="C2443"/>
      <c r="D2443" s="390"/>
      <c r="E2443"/>
    </row>
    <row r="2444" spans="1:5">
      <c r="A2444"/>
      <c r="B2444"/>
      <c r="C2444"/>
      <c r="D2444" s="390"/>
      <c r="E2444"/>
    </row>
    <row r="2445" spans="1:5">
      <c r="A2445"/>
      <c r="B2445"/>
      <c r="C2445"/>
      <c r="D2445" s="390"/>
      <c r="E2445"/>
    </row>
    <row r="2446" spans="1:5">
      <c r="A2446"/>
      <c r="B2446"/>
      <c r="C2446"/>
      <c r="D2446" s="390"/>
      <c r="E2446"/>
    </row>
    <row r="2447" spans="1:5">
      <c r="A2447"/>
      <c r="B2447"/>
      <c r="C2447"/>
      <c r="D2447" s="390"/>
      <c r="E2447"/>
    </row>
    <row r="2448" spans="1:5">
      <c r="A2448"/>
      <c r="B2448"/>
      <c r="C2448"/>
      <c r="D2448" s="390"/>
      <c r="E2448"/>
    </row>
    <row r="2449" spans="1:5">
      <c r="A2449"/>
      <c r="B2449"/>
      <c r="C2449"/>
      <c r="D2449" s="390"/>
      <c r="E2449"/>
    </row>
    <row r="2450" spans="1:5">
      <c r="A2450"/>
      <c r="B2450"/>
      <c r="C2450"/>
      <c r="D2450" s="390"/>
      <c r="E2450"/>
    </row>
    <row r="2451" spans="1:5">
      <c r="A2451"/>
      <c r="B2451"/>
      <c r="C2451"/>
      <c r="D2451" s="390"/>
      <c r="E2451"/>
    </row>
    <row r="2452" spans="1:5">
      <c r="A2452"/>
      <c r="B2452"/>
      <c r="C2452"/>
      <c r="D2452" s="390"/>
      <c r="E2452"/>
    </row>
    <row r="2453" spans="1:5">
      <c r="A2453"/>
      <c r="B2453"/>
      <c r="C2453"/>
      <c r="D2453" s="390"/>
      <c r="E2453"/>
    </row>
    <row r="2454" spans="1:5">
      <c r="A2454"/>
      <c r="B2454"/>
      <c r="C2454"/>
      <c r="D2454" s="390"/>
      <c r="E2454"/>
    </row>
    <row r="2455" spans="1:5">
      <c r="A2455"/>
      <c r="B2455"/>
      <c r="C2455"/>
      <c r="D2455" s="390"/>
      <c r="E2455"/>
    </row>
    <row r="2456" spans="1:5">
      <c r="A2456"/>
      <c r="B2456"/>
      <c r="C2456"/>
      <c r="D2456" s="390"/>
      <c r="E2456"/>
    </row>
    <row r="2457" spans="1:5">
      <c r="A2457"/>
      <c r="B2457"/>
      <c r="C2457"/>
      <c r="D2457" s="390"/>
      <c r="E2457"/>
    </row>
    <row r="2458" spans="1:5">
      <c r="A2458"/>
      <c r="B2458"/>
      <c r="C2458"/>
      <c r="D2458" s="390"/>
      <c r="E2458"/>
    </row>
    <row r="2459" spans="1:5">
      <c r="A2459"/>
      <c r="B2459"/>
      <c r="C2459"/>
      <c r="D2459" s="390"/>
      <c r="E2459"/>
    </row>
    <row r="2460" spans="1:5">
      <c r="A2460"/>
      <c r="B2460"/>
      <c r="C2460"/>
      <c r="D2460" s="390"/>
      <c r="E2460"/>
    </row>
    <row r="2461" spans="1:5">
      <c r="A2461"/>
      <c r="B2461"/>
      <c r="C2461"/>
      <c r="D2461" s="390"/>
      <c r="E2461"/>
    </row>
    <row r="2462" spans="1:5">
      <c r="A2462"/>
      <c r="B2462"/>
      <c r="C2462"/>
      <c r="D2462" s="390"/>
      <c r="E2462"/>
    </row>
    <row r="2463" spans="1:5">
      <c r="A2463"/>
      <c r="B2463"/>
      <c r="C2463"/>
      <c r="D2463" s="390"/>
      <c r="E2463"/>
    </row>
    <row r="2464" spans="1:5">
      <c r="A2464"/>
      <c r="B2464"/>
      <c r="C2464"/>
      <c r="D2464" s="390"/>
      <c r="E2464"/>
    </row>
    <row r="2465" spans="1:5">
      <c r="A2465"/>
      <c r="B2465"/>
      <c r="C2465"/>
      <c r="D2465" s="390"/>
      <c r="E2465"/>
    </row>
    <row r="2466" spans="1:5">
      <c r="A2466"/>
      <c r="B2466"/>
      <c r="C2466"/>
      <c r="D2466" s="390"/>
      <c r="E2466"/>
    </row>
    <row r="2467" spans="1:5">
      <c r="A2467"/>
      <c r="B2467"/>
      <c r="C2467"/>
      <c r="D2467" s="390"/>
      <c r="E2467"/>
    </row>
    <row r="2468" spans="1:5">
      <c r="A2468"/>
      <c r="B2468"/>
      <c r="C2468"/>
      <c r="D2468" s="390"/>
      <c r="E2468"/>
    </row>
    <row r="2469" spans="1:5">
      <c r="A2469"/>
      <c r="B2469"/>
      <c r="C2469"/>
      <c r="D2469" s="390"/>
      <c r="E2469"/>
    </row>
    <row r="2470" spans="1:5">
      <c r="A2470"/>
      <c r="B2470"/>
      <c r="C2470"/>
      <c r="D2470" s="390"/>
      <c r="E2470"/>
    </row>
    <row r="2471" spans="1:5">
      <c r="A2471"/>
      <c r="B2471"/>
      <c r="C2471"/>
      <c r="D2471" s="390"/>
      <c r="E2471"/>
    </row>
    <row r="2472" spans="1:5">
      <c r="A2472"/>
      <c r="B2472"/>
      <c r="C2472"/>
      <c r="D2472" s="390"/>
      <c r="E2472"/>
    </row>
    <row r="2473" spans="1:5">
      <c r="A2473"/>
      <c r="B2473"/>
      <c r="C2473"/>
      <c r="D2473" s="390"/>
      <c r="E2473"/>
    </row>
    <row r="2474" spans="1:5">
      <c r="A2474"/>
      <c r="B2474"/>
      <c r="C2474"/>
      <c r="D2474" s="390"/>
      <c r="E2474"/>
    </row>
    <row r="2475" spans="1:5">
      <c r="A2475"/>
      <c r="B2475"/>
      <c r="C2475"/>
      <c r="D2475" s="390"/>
      <c r="E2475"/>
    </row>
    <row r="2476" spans="1:5">
      <c r="A2476"/>
      <c r="B2476"/>
      <c r="C2476"/>
      <c r="D2476" s="390"/>
      <c r="E2476"/>
    </row>
    <row r="2477" spans="1:5">
      <c r="A2477"/>
      <c r="B2477"/>
      <c r="C2477"/>
      <c r="D2477" s="390"/>
      <c r="E2477"/>
    </row>
    <row r="2478" spans="1:5">
      <c r="A2478"/>
      <c r="B2478"/>
      <c r="C2478"/>
      <c r="D2478" s="390"/>
      <c r="E2478"/>
    </row>
    <row r="2479" spans="1:5">
      <c r="A2479"/>
      <c r="B2479"/>
      <c r="C2479"/>
      <c r="D2479" s="390"/>
      <c r="E2479"/>
    </row>
    <row r="2480" spans="1:5">
      <c r="A2480"/>
      <c r="B2480"/>
      <c r="C2480"/>
      <c r="D2480" s="390"/>
      <c r="E2480"/>
    </row>
    <row r="2481" spans="1:5">
      <c r="A2481"/>
      <c r="B2481"/>
      <c r="C2481"/>
      <c r="D2481" s="390"/>
      <c r="E2481"/>
    </row>
    <row r="2482" spans="1:5">
      <c r="A2482"/>
      <c r="B2482"/>
      <c r="C2482"/>
      <c r="D2482" s="390"/>
      <c r="E2482"/>
    </row>
    <row r="2483" spans="1:5">
      <c r="A2483"/>
      <c r="B2483"/>
      <c r="C2483"/>
      <c r="D2483" s="390"/>
      <c r="E2483"/>
    </row>
    <row r="2484" spans="1:5">
      <c r="A2484"/>
      <c r="B2484"/>
      <c r="C2484"/>
      <c r="D2484" s="390"/>
      <c r="E2484"/>
    </row>
    <row r="2485" spans="1:5">
      <c r="A2485"/>
      <c r="B2485"/>
      <c r="C2485"/>
      <c r="D2485" s="390"/>
      <c r="E2485"/>
    </row>
    <row r="2486" spans="1:5">
      <c r="A2486"/>
      <c r="B2486"/>
      <c r="C2486"/>
      <c r="D2486" s="390"/>
      <c r="E2486"/>
    </row>
    <row r="2487" spans="1:5">
      <c r="A2487"/>
      <c r="B2487"/>
      <c r="C2487"/>
      <c r="D2487" s="390"/>
      <c r="E2487"/>
    </row>
    <row r="2488" spans="1:5">
      <c r="A2488"/>
      <c r="B2488"/>
      <c r="C2488"/>
      <c r="D2488" s="390"/>
      <c r="E2488"/>
    </row>
    <row r="2489" spans="1:5">
      <c r="A2489"/>
      <c r="B2489"/>
      <c r="C2489"/>
      <c r="D2489" s="390"/>
      <c r="E2489"/>
    </row>
    <row r="2490" spans="1:5">
      <c r="A2490"/>
      <c r="B2490"/>
      <c r="C2490"/>
      <c r="D2490" s="390"/>
      <c r="E2490"/>
    </row>
    <row r="2491" spans="1:5">
      <c r="A2491"/>
      <c r="B2491"/>
      <c r="C2491"/>
      <c r="D2491" s="390"/>
      <c r="E2491"/>
    </row>
    <row r="2492" spans="1:5">
      <c r="A2492"/>
      <c r="B2492"/>
      <c r="C2492"/>
      <c r="D2492" s="390"/>
      <c r="E2492"/>
    </row>
    <row r="2493" spans="1:5">
      <c r="A2493"/>
      <c r="B2493"/>
      <c r="C2493"/>
      <c r="D2493" s="390"/>
      <c r="E2493"/>
    </row>
    <row r="2494" spans="1:5">
      <c r="A2494"/>
      <c r="B2494"/>
      <c r="C2494"/>
      <c r="D2494" s="390"/>
      <c r="E2494"/>
    </row>
    <row r="2495" spans="1:5">
      <c r="A2495"/>
      <c r="B2495"/>
      <c r="C2495"/>
      <c r="D2495" s="390"/>
      <c r="E2495"/>
    </row>
    <row r="2496" spans="1:5">
      <c r="A2496"/>
      <c r="B2496"/>
      <c r="C2496"/>
      <c r="D2496" s="390"/>
      <c r="E2496"/>
    </row>
    <row r="2497" spans="1:5">
      <c r="A2497"/>
      <c r="B2497"/>
      <c r="C2497"/>
      <c r="D2497" s="390"/>
      <c r="E2497"/>
    </row>
    <row r="2498" spans="1:5">
      <c r="A2498"/>
      <c r="B2498"/>
      <c r="C2498"/>
      <c r="D2498" s="390"/>
      <c r="E2498"/>
    </row>
    <row r="2499" spans="1:5">
      <c r="A2499"/>
      <c r="B2499"/>
      <c r="C2499"/>
      <c r="D2499" s="390"/>
      <c r="E2499"/>
    </row>
    <row r="2500" spans="1:5">
      <c r="A2500"/>
      <c r="B2500"/>
      <c r="C2500"/>
      <c r="D2500" s="390"/>
      <c r="E2500"/>
    </row>
    <row r="2501" spans="1:5">
      <c r="A2501"/>
      <c r="B2501"/>
      <c r="C2501"/>
      <c r="D2501" s="390"/>
      <c r="E2501"/>
    </row>
    <row r="2502" spans="1:5">
      <c r="A2502"/>
      <c r="B2502"/>
      <c r="C2502"/>
      <c r="D2502" s="390"/>
      <c r="E2502"/>
    </row>
    <row r="2503" spans="1:5">
      <c r="A2503"/>
      <c r="B2503"/>
      <c r="C2503"/>
      <c r="D2503" s="390"/>
      <c r="E2503"/>
    </row>
    <row r="2504" spans="1:5">
      <c r="A2504"/>
      <c r="B2504"/>
      <c r="C2504"/>
      <c r="D2504" s="390"/>
      <c r="E2504"/>
    </row>
    <row r="2505" spans="1:5">
      <c r="A2505"/>
      <c r="B2505"/>
      <c r="C2505"/>
      <c r="D2505" s="390"/>
      <c r="E2505"/>
    </row>
    <row r="2506" spans="1:5">
      <c r="A2506"/>
      <c r="B2506"/>
      <c r="C2506"/>
      <c r="D2506" s="390"/>
      <c r="E2506"/>
    </row>
    <row r="2507" spans="1:5">
      <c r="A2507"/>
      <c r="B2507"/>
      <c r="C2507"/>
      <c r="D2507" s="390"/>
      <c r="E2507"/>
    </row>
    <row r="2508" spans="1:5">
      <c r="A2508"/>
      <c r="B2508"/>
      <c r="C2508"/>
      <c r="D2508" s="390"/>
      <c r="E2508"/>
    </row>
    <row r="2509" spans="1:5">
      <c r="A2509"/>
      <c r="B2509"/>
      <c r="C2509"/>
      <c r="D2509" s="390"/>
      <c r="E2509"/>
    </row>
    <row r="2510" spans="1:5">
      <c r="A2510"/>
      <c r="B2510"/>
      <c r="C2510"/>
      <c r="D2510" s="390"/>
      <c r="E2510"/>
    </row>
    <row r="2511" spans="1:5">
      <c r="A2511"/>
      <c r="B2511"/>
      <c r="C2511"/>
      <c r="D2511" s="390"/>
      <c r="E2511"/>
    </row>
    <row r="2512" spans="1:5">
      <c r="A2512"/>
      <c r="B2512"/>
      <c r="C2512"/>
      <c r="D2512" s="390"/>
      <c r="E2512"/>
    </row>
    <row r="2513" spans="1:5">
      <c r="A2513"/>
      <c r="B2513"/>
      <c r="C2513"/>
      <c r="D2513" s="390"/>
      <c r="E2513"/>
    </row>
    <row r="2514" spans="1:5">
      <c r="A2514"/>
      <c r="B2514"/>
      <c r="C2514"/>
      <c r="D2514" s="390"/>
      <c r="E2514"/>
    </row>
    <row r="2515" spans="1:5">
      <c r="A2515"/>
      <c r="B2515"/>
      <c r="C2515"/>
      <c r="D2515" s="390"/>
      <c r="E2515"/>
    </row>
    <row r="2516" spans="1:5">
      <c r="A2516"/>
      <c r="B2516"/>
      <c r="C2516"/>
      <c r="D2516" s="390"/>
      <c r="E2516"/>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2:K9"/>
  <sheetViews>
    <sheetView workbookViewId="0">
      <selection activeCell="C5" sqref="C5"/>
    </sheetView>
  </sheetViews>
  <sheetFormatPr defaultRowHeight="17.399999999999999"/>
  <cols>
    <col min="2" max="2" width="4.3984375" customWidth="1"/>
    <col min="3" max="3" width="13.5" customWidth="1"/>
    <col min="4" max="4" width="38.19921875" customWidth="1"/>
    <col min="5" max="6" width="8.19921875" customWidth="1"/>
    <col min="7" max="7" width="32.5" customWidth="1"/>
  </cols>
  <sheetData>
    <row r="2" spans="1:11" ht="18" thickBot="1"/>
    <row r="3" spans="1:11" ht="17.399999999999999" customHeight="1">
      <c r="B3" s="414" t="s">
        <v>0</v>
      </c>
      <c r="C3" s="415"/>
      <c r="D3" s="415"/>
      <c r="E3" s="415"/>
      <c r="F3" s="415"/>
      <c r="G3" s="416"/>
    </row>
    <row r="4" spans="1:11">
      <c r="B4" s="10" t="s">
        <v>22</v>
      </c>
      <c r="C4" s="9" t="s">
        <v>23</v>
      </c>
      <c r="D4" s="9" t="s">
        <v>24</v>
      </c>
      <c r="E4" s="245" t="s">
        <v>1155</v>
      </c>
      <c r="F4" s="29" t="s">
        <v>25</v>
      </c>
      <c r="G4" s="11" t="s">
        <v>26</v>
      </c>
      <c r="I4" s="82" t="s">
        <v>1032</v>
      </c>
      <c r="J4" s="82" t="s">
        <v>1033</v>
      </c>
      <c r="K4" s="82" t="s">
        <v>1034</v>
      </c>
    </row>
    <row r="5" spans="1:11" ht="26.4" customHeight="1">
      <c r="A5">
        <v>1</v>
      </c>
      <c r="B5" s="12" t="s">
        <v>27</v>
      </c>
      <c r="C5" s="147">
        <f>INDEX('기사 리스트'!A:A,MATCH(G5,'기사 리스트'!C:C,0))</f>
        <v>45133</v>
      </c>
      <c r="D5" s="148" t="str">
        <f>INDEX('기사 리스트'!B:B,MATCH(G5,'기사 리스트'!C:C,0))</f>
        <v xml:space="preserve">SK On opens Battery Safety Evaluation Center </v>
      </c>
      <c r="E5" s="277">
        <f>INDEX('7p data (2)'!J:J,MATCH(RIGHT($G5, LEN($G5)-21),'7p data (2)'!$A:$A,0))</f>
        <v>281</v>
      </c>
      <c r="F5" s="278">
        <f>INDEX('7p data (2)'!I:I,MATCH(A5,'7p data (2)'!K:K,0))</f>
        <v>330.16666666666669</v>
      </c>
      <c r="G5" s="149" t="str">
        <f>HYPERLINK(CONCATENATE("http://skinnonews.com",INDEX('7p data (2)'!A:A,MATCH(A5,'7p data (2)'!K:K,0))),CONCATENATE("http://skinnonews.com",INDEX('7p data (2)'!A:A,MATCH(A5,'7p data (2)'!K:K,0))))</f>
        <v>http://skinnonews.com/global/archives/15204</v>
      </c>
      <c r="I5" s="276">
        <f>INDEX('7p data (2)'!B:B,MATCH(RIGHT($G5, LEN($G5)-21),'7p data (2)'!$A:$A,0))</f>
        <v>1981</v>
      </c>
      <c r="J5" s="276">
        <f>INDEX('7p data (2)'!E:E,MATCH(RIGHT($G5, LEN($G5)-21),'7p data (2)'!$A:$A,0))</f>
        <v>1686</v>
      </c>
      <c r="K5" s="276">
        <f>INDEX('7p data (2)'!J:J,MATCH(RIGHT($G5, LEN($G5)-21),'7p data (2)'!$A:$A,0))</f>
        <v>281</v>
      </c>
    </row>
    <row r="6" spans="1:11" ht="21.6">
      <c r="A6">
        <v>2</v>
      </c>
      <c r="B6" s="12" t="s">
        <v>28</v>
      </c>
      <c r="C6" s="147">
        <f>INDEX('기사 리스트'!A:A,MATCH(G6,'기사 리스트'!C:C,0))</f>
        <v>45135</v>
      </c>
      <c r="D6" s="148" t="str">
        <f>INDEX('기사 리스트'!B:B,MATCH(G6,'기사 리스트'!C:C,0))</f>
        <v>[SK Innovation’s Q2 2023 Financial Results] Recording sales of KRW 18.73 trillion and operating loss of KRW 106.8 billion</v>
      </c>
      <c r="E6" s="277">
        <f>INDEX('7p data (2)'!J:J,MATCH(RIGHT($G6, LEN($G6)-21),'7p data (2)'!$A:$A,0))</f>
        <v>16.75</v>
      </c>
      <c r="F6" s="278">
        <f>INDEX('7p data (2)'!I:I,MATCH(A6,'7p data (2)'!K:K,0))</f>
        <v>32.5</v>
      </c>
      <c r="G6" s="149" t="str">
        <f>HYPERLINK(CONCATENATE("http://skinnonews.com",INDEX('7p data (2)'!A:A,MATCH(A6,'7p data (2)'!K:K,0))),CONCATENATE("http://skinnonews.com",INDEX('7p data (2)'!A:A,MATCH(A6,'7p data (2)'!K:K,0))))</f>
        <v>http://skinnonews.com/global/archives/15259</v>
      </c>
      <c r="I6" s="276">
        <f>INDEX('7p data (2)'!B:B,MATCH(RIGHT($G6, LEN($G6)-21),'7p data (2)'!$A:$A,0))</f>
        <v>130</v>
      </c>
      <c r="J6" s="276">
        <f>INDEX('7p data (2)'!E:E,MATCH(RIGHT($G6, LEN($G6)-21),'7p data (2)'!$A:$A,0))</f>
        <v>67</v>
      </c>
      <c r="K6" s="276">
        <f>INDEX('7p data (2)'!J:J,MATCH(RIGHT($G6, LEN($G6)-21),'7p data (2)'!$A:$A,0))</f>
        <v>16.75</v>
      </c>
    </row>
    <row r="7" spans="1:11" ht="22.2" thickBot="1">
      <c r="A7">
        <v>3</v>
      </c>
      <c r="B7" s="13" t="s">
        <v>29</v>
      </c>
      <c r="C7" s="150">
        <f>INDEX('기사 리스트'!A:A,MATCH(G7,'기사 리스트'!C:C,0))</f>
        <v>45127</v>
      </c>
      <c r="D7" s="151" t="str">
        <f>INDEX('기사 리스트'!B:B,MATCH(G7,'기사 리스트'!C:C,0))</f>
        <v>SK Boulevard unveiled, celebrating SK On’s local impact in Jackson County</v>
      </c>
      <c r="E7" s="279">
        <f>INDEX('7p data (2)'!J:J,MATCH(RIGHT($G7, LEN($G7)-21),'7p data (2)'!$A:$A,0))</f>
        <v>7.416666666666667</v>
      </c>
      <c r="F7" s="280">
        <f>INDEX('7p data (2)'!I:I,MATCH(A7,'7p data (2)'!K:K,0))</f>
        <v>15.25</v>
      </c>
      <c r="G7" s="152" t="str">
        <f>HYPERLINK(CONCATENATE("http://skinnonews.com",INDEX('7p data (2)'!A:A,MATCH(A7,'7p data (2)'!K:K,0))),CONCATENATE("http://skinnonews.com",INDEX('7p data (2)'!A:A,MATCH(A7,'7p data (2)'!K:K,0))))</f>
        <v>http://skinnonews.com/global/archives/15103</v>
      </c>
      <c r="I7" s="276">
        <f>INDEX('7p data (2)'!B:B,MATCH(RIGHT($G7, LEN($G7)-21),'7p data (2)'!$A:$A,0))</f>
        <v>183</v>
      </c>
      <c r="J7" s="276">
        <f>INDEX('7p data (2)'!E:E,MATCH(RIGHT($G7, LEN($G7)-21),'7p data (2)'!$A:$A,0))</f>
        <v>89</v>
      </c>
      <c r="K7" s="276">
        <f>INDEX('7p data (2)'!J:J,MATCH(RIGHT($G7, LEN($G7)-21),'7p data (2)'!$A:$A,0))</f>
        <v>7.416666666666667</v>
      </c>
    </row>
    <row r="8" spans="1:11" ht="22.2" thickBot="1">
      <c r="A8">
        <v>4</v>
      </c>
      <c r="B8" s="13" t="s">
        <v>434</v>
      </c>
      <c r="C8" s="150">
        <f>INDEX('기사 리스트'!A:A,MATCH(G8,'기사 리스트'!C:C,0))</f>
        <v>45125</v>
      </c>
      <c r="D8" s="151" t="str">
        <f>INDEX('기사 리스트'!B:B,MATCH(G8,'기사 리스트'!C:C,0))</f>
        <v>[Interview] Meet Lee Bok-hee, an Independent Director of SK Innovation</v>
      </c>
      <c r="E8" s="279">
        <f>INDEX('7p data (2)'!J:J,MATCH(RIGHT($G8, LEN($G8)-21),'7p data (2)'!$A:$A,0))</f>
        <v>6.2857142857142856</v>
      </c>
      <c r="F8" s="280">
        <f>INDEX('7p data (2)'!I:I,MATCH(A8,'7p data (2)'!K:K,0))</f>
        <v>11.357142857142858</v>
      </c>
      <c r="G8" s="152" t="str">
        <f>HYPERLINK(CONCATENATE("http://skinnonews.com",INDEX('7p data (2)'!A:A,MATCH(A8,'7p data (2)'!K:K,0))),CONCATENATE("http://skinnonews.com",INDEX('7p data (2)'!A:A,MATCH(A8,'7p data (2)'!K:K,0))))</f>
        <v>http://skinnonews.com/global/archives/15067</v>
      </c>
    </row>
    <row r="9" spans="1:11" ht="22.2" thickBot="1">
      <c r="A9">
        <v>5</v>
      </c>
      <c r="B9" s="13" t="s">
        <v>435</v>
      </c>
      <c r="C9" s="150">
        <f>INDEX('기사 리스트'!A:A,MATCH(G9,'기사 리스트'!C:C,0))</f>
        <v>45128</v>
      </c>
      <c r="D9" s="151" t="str">
        <f>INDEX('기사 리스트'!B:B,MATCH(G9,'기사 리스트'!C:C,0))</f>
        <v>Social enterprise Morethan receives a global LCA certificate with the support of SK Innovation</v>
      </c>
      <c r="E9" s="279">
        <f>INDEX('7p data (2)'!J:J,MATCH(RIGHT($G9, LEN($G9)-21),'7p data (2)'!$A:$A,0))</f>
        <v>3.4545454545454546</v>
      </c>
      <c r="F9" s="280">
        <f>INDEX('7p data (2)'!I:I,MATCH(A9,'7p data (2)'!K:K,0))</f>
        <v>9.8181818181818183</v>
      </c>
      <c r="G9" s="152" t="str">
        <f>HYPERLINK(CONCATENATE("http://skinnonews.com",INDEX('7p data (2)'!A:A,MATCH(A9,'7p data (2)'!K:K,0))),CONCATENATE("http://skinnonews.com",INDEX('7p data (2)'!A:A,MATCH(A9,'7p data (2)'!K:K,0))))</f>
        <v>http://skinnonews.com/global/archives/15153</v>
      </c>
    </row>
  </sheetData>
  <mergeCells count="1">
    <mergeCell ref="B3:G3"/>
  </mergeCells>
  <phoneticPr fontId="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B1:I12"/>
  <sheetViews>
    <sheetView workbookViewId="0">
      <selection activeCell="E13" sqref="E13"/>
    </sheetView>
  </sheetViews>
  <sheetFormatPr defaultRowHeight="17.399999999999999"/>
  <cols>
    <col min="2" max="2" width="7.8984375" customWidth="1"/>
    <col min="3" max="3" width="10.19921875" customWidth="1"/>
    <col min="4" max="4" width="3.5" customWidth="1"/>
    <col min="5" max="5" width="104.8984375" customWidth="1"/>
    <col min="6" max="6" width="7.09765625" customWidth="1"/>
    <col min="7" max="7" width="7.59765625" customWidth="1"/>
    <col min="8" max="8" width="8.69921875"/>
    <col min="9" max="9" width="8.69921875" style="26"/>
  </cols>
  <sheetData>
    <row r="1" spans="2:9" ht="18" thickBot="1"/>
    <row r="2" spans="2:9">
      <c r="B2" s="20" t="s">
        <v>329</v>
      </c>
      <c r="C2" s="21" t="s">
        <v>330</v>
      </c>
      <c r="D2" s="423" t="s">
        <v>331</v>
      </c>
      <c r="E2" s="424"/>
      <c r="F2" s="21" t="s">
        <v>1151</v>
      </c>
      <c r="G2" s="19" t="s">
        <v>332</v>
      </c>
    </row>
    <row r="3" spans="2:9">
      <c r="B3" s="425" t="s">
        <v>27</v>
      </c>
      <c r="C3" s="427" t="str">
        <f>IFERROR(VLOOKUP('9p data'!N2,'9p data'!Q:R,2,FALSE),"9p data Q,R열에 국가 추가하시오")</f>
        <v>인도</v>
      </c>
      <c r="D3" s="157" t="s">
        <v>27</v>
      </c>
      <c r="E3" s="158" t="str">
        <f>HYPERLINK("http://skinnonews.com"&amp;INDEX('9p data'!A:A,MATCH('9p data'!$N$2&amp;"@1",'9p data'!L:L,0)),INDEX('기사 리스트'!B:B,MATCH("http://skinnonews.com"&amp;INDEX('9p data'!A:A,MATCH('9p data'!$N$2&amp;"@1",'9p data'!L:L,0)),'기사 리스트'!C:C,0),0))</f>
        <v>SK On-Ford JV BlueOval SK secures up to USD 9.2 billion of DOE Loan Conditional Commitment</v>
      </c>
      <c r="F3" s="250">
        <f>INDEX('9p data'!$F:$F,MATCH('9p data'!$N$2&amp;"@1",'9p data'!$L:$L,0))</f>
        <v>8753</v>
      </c>
      <c r="G3" s="246">
        <f>INDEX('9p data'!$C:$C,MATCH('9p data'!$N$2&amp;"@1",'9p data'!$L:$L,0))</f>
        <v>10003</v>
      </c>
      <c r="I3" s="27"/>
    </row>
    <row r="4" spans="2:9">
      <c r="B4" s="418"/>
      <c r="C4" s="421"/>
      <c r="D4" s="157" t="s">
        <v>28</v>
      </c>
      <c r="E4" s="158" t="str">
        <f>HYPERLINK("http://skinnonews.com"&amp;INDEX('9p data'!A:A,MATCH('9p data'!$N$2&amp;"@2",'9p data'!L:L,0)),INDEX('기사 리스트'!B:B,MATCH("http://skinnonews.com"&amp;INDEX('9p data'!A:A,MATCH('9p data'!$N$2&amp;"@2",'9p data'!L:L,0)),'기사 리스트'!C:C,0),0))</f>
        <v>Take the power with you: Why V2L is the must-have feature for new EVs (by James Carter)</v>
      </c>
      <c r="F4" s="250">
        <f>INDEX('9p data'!F:F,MATCH('9p data'!$N$2&amp;"@2",'9p data'!$L:$L,0))</f>
        <v>2846</v>
      </c>
      <c r="G4" s="246">
        <f>INDEX('9p data'!C:C,MATCH('9p data'!$N$2&amp;"@2",'9p data'!$L:$L,0))</f>
        <v>3242</v>
      </c>
      <c r="I4" s="27"/>
    </row>
    <row r="5" spans="2:9" ht="18" thickBot="1">
      <c r="B5" s="426"/>
      <c r="C5" s="428"/>
      <c r="D5" s="159" t="s">
        <v>29</v>
      </c>
      <c r="E5" s="160" t="str">
        <f>HYPERLINK("http://skinnonews.com"&amp;INDEX('9p data'!A:A,MATCH('9p data'!$N$2&amp;"@3",'9p data'!L:L,0)),INDEX('기사 리스트'!B:B,MATCH("http://skinnonews.com"&amp;INDEX('9p data'!A:A,MATCH('9p data'!$N$2&amp;"@3",'9p data'!L:L,0)),'기사 리스트'!C:C,0),0))</f>
        <v xml:space="preserve">SK On opens Battery Safety Evaluation Center </v>
      </c>
      <c r="F5" s="251">
        <f>INDEX('9p data'!F:F,MATCH('9p data'!$N$2&amp;"@3",'9p data'!$L:$L,0))</f>
        <v>1490</v>
      </c>
      <c r="G5" s="247">
        <f>INDEX('9p data'!C:C,MATCH('9p data'!$N$2&amp;"@3",'9p data'!$L:$L,0))</f>
        <v>1692</v>
      </c>
      <c r="I5" s="27"/>
    </row>
    <row r="6" spans="2:9" ht="18" customHeight="1" thickTop="1">
      <c r="B6" s="417" t="s">
        <v>28</v>
      </c>
      <c r="C6" s="420" t="str">
        <f>IFERROR(VLOOKUP('9p data'!N3,'9p data'!Q:R,2,FALSE),"9p data Q,R열에 국가 추가하시오")</f>
        <v>베트남</v>
      </c>
      <c r="D6" s="161" t="s">
        <v>27</v>
      </c>
      <c r="E6" s="158" t="str">
        <f>HYPERLINK("http://skinnonews.com"&amp;INDEX('9p data'!A:A,MATCH('9p data'!$N$3&amp;"@1",'9p data'!L:L,0)),INDEX('기사 리스트'!B:B,MATCH("http://skinnonews.com"&amp;INDEX('9p data'!A:A,MATCH('9p data'!$N$3&amp;"@1",'9p data'!L:L,0)),'기사 리스트'!C:C,0),0))</f>
        <v>SK Innovation's Mangrove Reforestation Project creates both ecomic and environmental values with new model</v>
      </c>
      <c r="F6" s="252">
        <f>INDEX('9p data'!F:F,MATCH('9p data'!$N$3&amp;"@1",'9p data'!$L:$L,0))</f>
        <v>1311</v>
      </c>
      <c r="G6" s="248">
        <f>INDEX('9p data'!C:C,MATCH('9p data'!$N$3&amp;"@1",'9p data'!$L:$L,0))</f>
        <v>1416</v>
      </c>
      <c r="I6" s="27"/>
    </row>
    <row r="7" spans="2:9">
      <c r="B7" s="418"/>
      <c r="C7" s="421"/>
      <c r="D7" s="157" t="s">
        <v>28</v>
      </c>
      <c r="E7" s="158" t="str">
        <f>HYPERLINK("http://skinnonews.com"&amp;INDEX('9p data'!A:A,MATCH('9p data'!$N$3&amp;"@2",'9p data'!L:L,0)),INDEX('기사 리스트'!B:B,MATCH("http://skinnonews.com"&amp;INDEX('9p data'!A:A,MATCH('9p data'!$N$3&amp;"@2",'9p data'!L:L,0)),'기사 리스트'!C:C,0),0))</f>
        <v>[Into the World of SK] SK On Hungary (SKOH)</v>
      </c>
      <c r="F7" s="250">
        <f>INDEX('9p data'!F:F,MATCH('9p data'!$N$3&amp;"@2",'9p data'!$L:$L,0))</f>
        <v>4</v>
      </c>
      <c r="G7" s="246">
        <f>INDEX('9p data'!C:C,MATCH('9p data'!$N$3&amp;"@2",'9p data'!$L:$L,0))</f>
        <v>5</v>
      </c>
      <c r="I7" s="27"/>
    </row>
    <row r="8" spans="2:9" ht="18" thickBot="1">
      <c r="B8" s="426"/>
      <c r="C8" s="428"/>
      <c r="D8" s="159" t="s">
        <v>29</v>
      </c>
      <c r="E8" s="160" t="str">
        <f>HYPERLINK("http://skinnonews.com"&amp;INDEX('9p data'!A:A,MATCH('9p data'!$N$3&amp;"@3",'9p data'!L:L,0)),INDEX('기사 리스트'!B:B,MATCH("http://skinnonews.com"&amp;INDEX('9p data'!A:A,MATCH('9p data'!$N$3&amp;"@3",'9p data'!L:L,0)),'기사 리스트'!C:C,0),0))</f>
        <v>[Into the World of SK] SK Earthon Ho Chi Minh Branch (SKEO)</v>
      </c>
      <c r="F8" s="251">
        <f>INDEX('9p data'!F:F,MATCH('9p data'!$N$3&amp;"@3",'9p data'!$L:$L,0))</f>
        <v>4</v>
      </c>
      <c r="G8" s="247">
        <f>INDEX('9p data'!C:C,MATCH('9p data'!$N$3&amp;"@3",'9p data'!$L:$L,0))</f>
        <v>5</v>
      </c>
      <c r="I8" s="27"/>
    </row>
    <row r="9" spans="2:9" ht="18" thickTop="1">
      <c r="B9" s="417" t="s">
        <v>29</v>
      </c>
      <c r="C9" s="420" t="str">
        <f>IFERROR(VLOOKUP('9p data'!N4,'9p data'!Q:R,2,FALSE),"9p data Q,R열에 국가 추가하시오")</f>
        <v>미국</v>
      </c>
      <c r="D9" s="161" t="s">
        <v>27</v>
      </c>
      <c r="E9" s="162" t="str">
        <f>HYPERLINK("http://skinnonews.com"&amp;INDEX('9p data'!A:A,MATCH('9p data'!$N$4&amp;"@1",'9p data'!L:L,0)),INDEX('기사 리스트'!B:B,MATCH("http://skinnonews.com"&amp;INDEX('9p data'!A:A,MATCH('9p data'!$N$4&amp;"@1",'9p data'!L:L,0)),'기사 리스트'!C:C,0),0))</f>
        <v>SK Innovation and Ford invest $11.4 billion to seize the top position in U.S. battery market via BlueOvalSK</v>
      </c>
      <c r="F9" s="253">
        <f>INDEX('9p data'!F:F,MATCH('9p data'!$N$4&amp;"@1",'9p data'!$L:$L,0))</f>
        <v>438</v>
      </c>
      <c r="G9" s="248">
        <f>INDEX('9p data'!C:C,MATCH('9p data'!$N$4&amp;"@1",'9p data'!$L:$L,0))</f>
        <v>473</v>
      </c>
      <c r="I9" s="27"/>
    </row>
    <row r="10" spans="2:9">
      <c r="B10" s="418"/>
      <c r="C10" s="421"/>
      <c r="D10" s="157" t="s">
        <v>28</v>
      </c>
      <c r="E10" s="158" t="str">
        <f>HYPERLINK("http://skinnonews.com"&amp;INDEX('9p data'!A:A,MATCH('9p data'!$N$4&amp;"@2",'9p data'!L:L,0)),INDEX('기사 리스트'!B:B,MATCH("http://skinnonews.com"&amp;INDEX('9p data'!A:A,MATCH('9p data'!$N$4&amp;"@2",'9p data'!L:L,0)),'기사 리스트'!C:C,0),0))</f>
        <v>SK On-Ford JV BlueOval SK secures up to USD 9.2 billion of DOE Loan Conditional Commitment</v>
      </c>
      <c r="F10" s="250">
        <f>INDEX('9p data'!C:C,MATCH('9p data'!$N$4&amp;"@2",'9p data'!$L:$L,0))</f>
        <v>131</v>
      </c>
      <c r="G10" s="246">
        <f>INDEX('9p data'!C:C,MATCH('9p data'!$N$4&amp;"@2",'9p data'!$L:$L,0))</f>
        <v>131</v>
      </c>
      <c r="I10" s="27"/>
    </row>
    <row r="11" spans="2:9" ht="18" thickBot="1">
      <c r="B11" s="419"/>
      <c r="C11" s="422"/>
      <c r="D11" s="163" t="s">
        <v>29</v>
      </c>
      <c r="E11" s="164" t="str">
        <f>HYPERLINK("http://skinnonews.com"&amp;INDEX('9p data'!A:A,MATCH('9p data'!$N$4&amp;"@3",'9p data'!L:L,0)),INDEX('기사 리스트'!B:B,MATCH("http://skinnonews.com"&amp;INDEX('9p data'!A:A,MATCH('9p data'!$N$4&amp;"@3",'9p data'!L:L,0)),'기사 리스트'!C:C,0),0))</f>
        <v>SK On – Ford’s joint venture BlueOval SK officially established</v>
      </c>
      <c r="F11" s="254">
        <f>INDEX('9p data'!C:C,MATCH('9p data'!$N$4&amp;"@3",'9p data'!$L:$L,0))</f>
        <v>65</v>
      </c>
      <c r="G11" s="249">
        <f>INDEX('9p data'!C:C,MATCH('9p data'!$N$4&amp;"@3",'9p data'!$L:$L,0))</f>
        <v>65</v>
      </c>
      <c r="I11" s="27"/>
    </row>
    <row r="12" spans="2:9">
      <c r="H12" s="269" t="str">
        <f>"* SKinno News 글로벌 채널 누적 UV/PV ("&amp;MONTH('7p(1)'!F17)&amp;"月 기준)"&amp;CHAR(10)&amp;"("&amp;TEXT('7p(1)'!F17,"yyyy.mm.dd.")&amp;" ~ "&amp;TEXT(EOMONTH('7p(1)'!F17,0),"yyyy.mm.dd.")&amp;" 23:59 데이터 기준)"</f>
        <v>* SKinno News 글로벌 채널 누적 UV/PV (7月 기준)
(2023.07.01. ~ 2023.07.31. 23:59 데이터 기준)</v>
      </c>
    </row>
  </sheetData>
  <mergeCells count="7">
    <mergeCell ref="B9:B11"/>
    <mergeCell ref="C9:C11"/>
    <mergeCell ref="D2:E2"/>
    <mergeCell ref="B3:B5"/>
    <mergeCell ref="C3:C5"/>
    <mergeCell ref="B6:B8"/>
    <mergeCell ref="C6:C8"/>
  </mergeCells>
  <phoneticPr fontId="7" type="noConversion"/>
  <conditionalFormatting sqref="C3:C11">
    <cfRule type="containsText" dxfId="20" priority="1" operator="containsText" text="9p data">
      <formula>NOT(ISERROR(SEARCH("9p data",C3)))</formula>
    </cfRule>
  </conditionalFormatting>
  <hyperlinks>
    <hyperlink ref="E4" r:id="rId1" display="https://skinnonews.com/global/archives/13103" xr:uid="{00000000-0004-0000-0600-000000000000}"/>
    <hyperlink ref="E8" r:id="rId2" display="https://skinnonews.com/global/archives/10654" xr:uid="{00000000-0004-0000-0600-000001000000}"/>
    <hyperlink ref="E9" r:id="rId3" display="https://skinnonews.com/global/archives/13036" xr:uid="{00000000-0004-0000-0600-000002000000}"/>
    <hyperlink ref="E10" r:id="rId4" display="https://skinnonews.com/global/archives/12950" xr:uid="{00000000-0004-0000-0600-000003000000}"/>
    <hyperlink ref="E11" r:id="rId5" display="https://skinnonews.com/global/archives/13130" xr:uid="{00000000-0004-0000-0600-000004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R7503"/>
  <sheetViews>
    <sheetView zoomScaleNormal="100" workbookViewId="0">
      <selection activeCell="G2" sqref="G2"/>
    </sheetView>
  </sheetViews>
  <sheetFormatPr defaultRowHeight="17.399999999999999"/>
  <cols>
    <col min="1" max="1" width="39.19921875" style="18" customWidth="1"/>
    <col min="2" max="2" width="18.5" style="18" customWidth="1"/>
    <col min="3" max="6" width="8.69921875" style="18"/>
    <col min="8" max="8" width="8.69921875" style="25"/>
    <col min="12" max="12" width="23.5" customWidth="1"/>
  </cols>
  <sheetData>
    <row r="1" spans="1:18">
      <c r="A1" s="18" t="s">
        <v>489</v>
      </c>
      <c r="B1" s="18" t="s">
        <v>330</v>
      </c>
      <c r="C1" s="18" t="s">
        <v>490</v>
      </c>
      <c r="D1" s="18" t="s">
        <v>491</v>
      </c>
      <c r="E1" s="18" t="s">
        <v>492</v>
      </c>
      <c r="F1" s="18" t="s">
        <v>493</v>
      </c>
      <c r="G1" t="s">
        <v>376</v>
      </c>
      <c r="H1" s="25" t="s">
        <v>374</v>
      </c>
      <c r="I1" t="s">
        <v>375</v>
      </c>
      <c r="J1" t="s">
        <v>377</v>
      </c>
      <c r="K1" t="s">
        <v>378</v>
      </c>
      <c r="L1" t="s">
        <v>334</v>
      </c>
    </row>
    <row r="2" spans="1:18">
      <c r="A2" s="18" t="s">
        <v>1439</v>
      </c>
      <c r="B2" s="18" t="s">
        <v>897</v>
      </c>
      <c r="C2" s="18">
        <v>10003</v>
      </c>
      <c r="D2" s="18">
        <v>8761</v>
      </c>
      <c r="E2" s="18">
        <v>203.80819798917247</v>
      </c>
      <c r="F2" s="18">
        <v>8753</v>
      </c>
      <c r="G2" s="122" t="str">
        <f>IF(AND(LEFT(A2,17)="/global/archives/",ISNUMBER(_xlfn.NUMBERVALUE(MID(A2,18,1))),ISERROR(FIND("ckattempt",A2)),ISERROR(FIND("preview",A2))),"기사임","")</f>
        <v>기사임</v>
      </c>
      <c r="H2" s="255">
        <f>IF(G2="기사임",(COUNTIF($B$2:B2,B2)-COUNTIFS($B1:B$2,B2,$G1:G$2,"")),"")</f>
        <v>1</v>
      </c>
      <c r="I2" s="122">
        <f>IF(H2=1,COUNTIF($H$1:H2,1),"")</f>
        <v>1</v>
      </c>
      <c r="J2" s="122">
        <f t="shared" ref="J2:J65" si="0">COUNTIF($N$2:$N$4,B2)</f>
        <v>1</v>
      </c>
      <c r="K2" s="122" t="b">
        <f>AND(J2=1,H2&gt;=1,H2&lt;&gt;"")</f>
        <v>1</v>
      </c>
      <c r="L2" s="122" t="str">
        <f>IF(K2=FALSE,"",B2&amp;"@"&amp;COUNTIFS($B$2:B2,B2,$K$2:K2,TRUE))</f>
        <v>India@1</v>
      </c>
      <c r="M2">
        <v>1</v>
      </c>
      <c r="N2" s="122" t="str">
        <f t="shared" ref="N2:N8" si="1">INDEX(B:B,MATCH(M2,I:I,0))</f>
        <v>India</v>
      </c>
      <c r="Q2" s="115" t="s">
        <v>347</v>
      </c>
      <c r="R2" s="115" t="s">
        <v>360</v>
      </c>
    </row>
    <row r="3" spans="1:18">
      <c r="A3" s="18" t="s">
        <v>1436</v>
      </c>
      <c r="B3" s="18" t="s">
        <v>897</v>
      </c>
      <c r="C3" s="18">
        <v>3242</v>
      </c>
      <c r="D3" s="18">
        <v>2846</v>
      </c>
      <c r="E3" s="18">
        <v>242.30198019801981</v>
      </c>
      <c r="F3" s="18">
        <v>2846</v>
      </c>
      <c r="G3" s="122" t="str">
        <f t="shared" ref="G3:G66" si="2">IF(AND(LEFT(A3,17)="/global/archives/",ISNUMBER(_xlfn.NUMBERVALUE(MID(A3,18,1))),ISERROR(FIND("ckattempt",A3)),ISERROR(FIND("preview",A3))),"기사임","")</f>
        <v>기사임</v>
      </c>
      <c r="H3" s="255">
        <f>IF(G3="기사임",(COUNTIF($B$2:B3,B3)-COUNTIFS($B2:B$2,B3,$G2:G$2,"")),"")</f>
        <v>2</v>
      </c>
      <c r="I3" s="122" t="str">
        <f>IF(H3=1,COUNTIF($H$1:H3,1),"")</f>
        <v/>
      </c>
      <c r="J3" s="122">
        <f t="shared" si="0"/>
        <v>1</v>
      </c>
      <c r="K3" s="122" t="b">
        <f t="shared" ref="K3:K66" si="3">AND(J3=1,H3&gt;=1,H3&lt;&gt;"")</f>
        <v>1</v>
      </c>
      <c r="L3" s="122" t="str">
        <f>IF(K3=FALSE,"",B3&amp;"@"&amp;COUNTIFS($B$2:B3,B3,$K$2:K3,TRUE))</f>
        <v>India@2</v>
      </c>
      <c r="M3">
        <v>2</v>
      </c>
      <c r="N3" s="122" t="str">
        <f t="shared" si="1"/>
        <v>Vietnam</v>
      </c>
      <c r="Q3" s="115" t="s">
        <v>348</v>
      </c>
      <c r="R3" s="115" t="s">
        <v>361</v>
      </c>
    </row>
    <row r="4" spans="1:18">
      <c r="A4" s="18" t="s">
        <v>494</v>
      </c>
      <c r="B4" s="18" t="s">
        <v>895</v>
      </c>
      <c r="C4" s="18">
        <v>1963</v>
      </c>
      <c r="D4" s="18">
        <v>904</v>
      </c>
      <c r="E4" s="18">
        <v>90.497614178595768</v>
      </c>
      <c r="F4" s="18">
        <v>786</v>
      </c>
      <c r="G4" s="122" t="str">
        <f t="shared" si="2"/>
        <v/>
      </c>
      <c r="H4" s="255" t="str">
        <f>IF(G4="기사임",(COUNTIF($B$2:B4,B4)-COUNTIFS($B$2:B3,B4,$G$2:G3,"")),"")</f>
        <v/>
      </c>
      <c r="I4" s="122" t="str">
        <f>IF(H4=1,COUNTIF($H$1:H4,1),"")</f>
        <v/>
      </c>
      <c r="J4" s="122">
        <f t="shared" si="0"/>
        <v>0</v>
      </c>
      <c r="K4" s="122" t="b">
        <f t="shared" si="3"/>
        <v>0</v>
      </c>
      <c r="L4" s="122" t="str">
        <f>IF(K4=FALSE,"",B4&amp;"@"&amp;COUNTIFS($B$2:B4,B4,$K$2:K4,TRUE))</f>
        <v/>
      </c>
      <c r="M4">
        <v>3</v>
      </c>
      <c r="N4" s="122" t="str">
        <f t="shared" si="1"/>
        <v>United States</v>
      </c>
      <c r="Q4" s="115" t="s">
        <v>349</v>
      </c>
      <c r="R4" s="115" t="s">
        <v>362</v>
      </c>
    </row>
    <row r="5" spans="1:18">
      <c r="A5" s="18" t="s">
        <v>1596</v>
      </c>
      <c r="B5" s="18" t="s">
        <v>897</v>
      </c>
      <c r="C5" s="18">
        <v>1692</v>
      </c>
      <c r="D5" s="18">
        <v>1492</v>
      </c>
      <c r="E5" s="18">
        <v>226.56666666666666</v>
      </c>
      <c r="F5" s="18">
        <v>1490</v>
      </c>
      <c r="G5" s="122" t="str">
        <f t="shared" si="2"/>
        <v>기사임</v>
      </c>
      <c r="H5" s="255">
        <f>IF(G5="기사임",(COUNTIF($B$2:B5,B5)-COUNTIFS($B$2:B4,B5,$G$2:G4,"")),"")</f>
        <v>3</v>
      </c>
      <c r="I5" s="122" t="str">
        <f>IF(H5=1,COUNTIF($H$1:H5,1),"")</f>
        <v/>
      </c>
      <c r="J5" s="122">
        <f t="shared" si="0"/>
        <v>1</v>
      </c>
      <c r="K5" s="122" t="b">
        <f t="shared" si="3"/>
        <v>1</v>
      </c>
      <c r="L5" s="122" t="str">
        <f>IF(K5=FALSE,"",B5&amp;"@"&amp;COUNTIFS($B$2:B5,B5,$K$2:K5,TRUE))</f>
        <v>India@3</v>
      </c>
      <c r="M5">
        <v>4</v>
      </c>
      <c r="N5" s="122" t="str">
        <f t="shared" si="1"/>
        <v>South Korea</v>
      </c>
      <c r="Q5" s="115" t="s">
        <v>350</v>
      </c>
      <c r="R5" s="115" t="s">
        <v>363</v>
      </c>
    </row>
    <row r="6" spans="1:18">
      <c r="A6" s="18" t="s">
        <v>1245</v>
      </c>
      <c r="B6" s="18" t="s">
        <v>2246</v>
      </c>
      <c r="C6" s="18">
        <v>1416</v>
      </c>
      <c r="D6" s="18">
        <v>1312</v>
      </c>
      <c r="E6" s="18">
        <v>213.27586206896552</v>
      </c>
      <c r="F6" s="18">
        <v>1311</v>
      </c>
      <c r="G6" s="122" t="str">
        <f t="shared" si="2"/>
        <v>기사임</v>
      </c>
      <c r="H6" s="255">
        <f>IF(G6="기사임",(COUNTIF($B$2:B6,B6)-COUNTIFS($B$2:B5,B6,$G$2:G5,"")),"")</f>
        <v>1</v>
      </c>
      <c r="I6" s="122">
        <f>IF(H6=1,COUNTIF($H$1:H6,1),"")</f>
        <v>2</v>
      </c>
      <c r="J6" s="122">
        <f t="shared" si="0"/>
        <v>1</v>
      </c>
      <c r="K6" s="122" t="b">
        <f t="shared" si="3"/>
        <v>1</v>
      </c>
      <c r="L6" s="122" t="str">
        <f>IF(K6=FALSE,"",B6&amp;"@"&amp;COUNTIFS($B$2:B6,B6,$K$2:K6,TRUE))</f>
        <v>Vietnam@1</v>
      </c>
      <c r="M6">
        <v>5</v>
      </c>
      <c r="N6" s="122" t="str">
        <f t="shared" si="1"/>
        <v>Poland</v>
      </c>
      <c r="Q6" s="115" t="s">
        <v>351</v>
      </c>
      <c r="R6" s="115" t="s">
        <v>364</v>
      </c>
    </row>
    <row r="7" spans="1:18">
      <c r="A7" s="18" t="s">
        <v>496</v>
      </c>
      <c r="B7" s="18" t="s">
        <v>896</v>
      </c>
      <c r="C7" s="18">
        <v>473</v>
      </c>
      <c r="D7" s="18">
        <v>442</v>
      </c>
      <c r="E7" s="18">
        <v>346.78</v>
      </c>
      <c r="F7" s="18">
        <v>438</v>
      </c>
      <c r="G7" s="122" t="str">
        <f t="shared" si="2"/>
        <v>기사임</v>
      </c>
      <c r="H7" s="255">
        <f>IF(G7="기사임",(COUNTIF($B$2:B7,B7)-COUNTIFS($B$2:B6,B7,$G$2:G6,"")),"")</f>
        <v>1</v>
      </c>
      <c r="I7" s="122">
        <f>IF(H7=1,COUNTIF($H$1:H7,1),"")</f>
        <v>3</v>
      </c>
      <c r="J7" s="122">
        <f t="shared" si="0"/>
        <v>1</v>
      </c>
      <c r="K7" s="122" t="b">
        <f t="shared" si="3"/>
        <v>1</v>
      </c>
      <c r="L7" s="122" t="str">
        <f>IF(K7=FALSE,"",B7&amp;"@"&amp;COUNTIFS($B$2:B7,B7,$K$2:K7,TRUE))</f>
        <v>United States@1</v>
      </c>
      <c r="M7">
        <v>6</v>
      </c>
      <c r="N7" s="122" t="str">
        <f t="shared" si="1"/>
        <v>Malaysia</v>
      </c>
      <c r="Q7" s="115" t="s">
        <v>352</v>
      </c>
      <c r="R7" s="115" t="s">
        <v>365</v>
      </c>
    </row>
    <row r="8" spans="1:18">
      <c r="A8" s="18" t="s">
        <v>495</v>
      </c>
      <c r="B8" s="18" t="s">
        <v>895</v>
      </c>
      <c r="C8" s="18">
        <v>240</v>
      </c>
      <c r="D8" s="18">
        <v>133</v>
      </c>
      <c r="E8" s="18">
        <v>82.748633879781423</v>
      </c>
      <c r="F8" s="18">
        <v>37</v>
      </c>
      <c r="G8" s="122" t="str">
        <f t="shared" si="2"/>
        <v/>
      </c>
      <c r="H8" s="255" t="str">
        <f>IF(G8="기사임",(COUNTIF($B$2:B8,B8)-COUNTIFS($B$2:B7,B8,$G$2:G7,"")),"")</f>
        <v/>
      </c>
      <c r="I8" s="122" t="str">
        <f>IF(H8=1,COUNTIF($H$1:H8,1),"")</f>
        <v/>
      </c>
      <c r="J8" s="122">
        <f t="shared" si="0"/>
        <v>0</v>
      </c>
      <c r="K8" s="122" t="b">
        <f t="shared" si="3"/>
        <v>0</v>
      </c>
      <c r="L8" s="122" t="str">
        <f>IF(K8=FALSE,"",B8&amp;"@"&amp;COUNTIFS($B$2:B8,B8,$K$2:K8,TRUE))</f>
        <v/>
      </c>
      <c r="M8">
        <v>7</v>
      </c>
      <c r="N8" s="122" t="str">
        <f t="shared" si="1"/>
        <v>Japan</v>
      </c>
      <c r="Q8" s="115" t="s">
        <v>353</v>
      </c>
      <c r="R8" s="115" t="s">
        <v>366</v>
      </c>
    </row>
    <row r="9" spans="1:18">
      <c r="A9" s="18" t="s">
        <v>1237</v>
      </c>
      <c r="B9" s="18" t="s">
        <v>897</v>
      </c>
      <c r="C9" s="18">
        <v>174</v>
      </c>
      <c r="D9" s="18">
        <v>157</v>
      </c>
      <c r="E9" s="18">
        <v>379.16666666666669</v>
      </c>
      <c r="F9" s="18">
        <v>157</v>
      </c>
      <c r="G9" s="122" t="str">
        <f t="shared" si="2"/>
        <v>기사임</v>
      </c>
      <c r="H9" s="255">
        <f>IF(G9="기사임",(COUNTIF($B$2:B9,B9)-COUNTIFS($B$2:B8,B9,$G$2:G8,"")),"")</f>
        <v>4</v>
      </c>
      <c r="I9" s="122" t="str">
        <f>IF(H9=1,COUNTIF($H$1:H9,1),"")</f>
        <v/>
      </c>
      <c r="J9" s="122">
        <f t="shared" si="0"/>
        <v>1</v>
      </c>
      <c r="K9" s="122" t="b">
        <f t="shared" si="3"/>
        <v>1</v>
      </c>
      <c r="L9" s="122" t="str">
        <f>IF(K9=FALSE,"",B9&amp;"@"&amp;COUNTIFS($B$2:B9,B9,$K$2:K9,TRUE))</f>
        <v>India@4</v>
      </c>
      <c r="Q9" s="115" t="s">
        <v>354</v>
      </c>
      <c r="R9" s="115" t="s">
        <v>367</v>
      </c>
    </row>
    <row r="10" spans="1:18">
      <c r="A10" s="18" t="s">
        <v>498</v>
      </c>
      <c r="B10" s="18" t="s">
        <v>905</v>
      </c>
      <c r="C10" s="18">
        <v>158</v>
      </c>
      <c r="D10" s="18">
        <v>153</v>
      </c>
      <c r="E10" s="18">
        <v>79.400000000000006</v>
      </c>
      <c r="F10" s="18">
        <v>147</v>
      </c>
      <c r="G10" s="122" t="str">
        <f t="shared" si="2"/>
        <v/>
      </c>
      <c r="H10" s="255" t="str">
        <f>IF(G10="기사임",(COUNTIF($B$2:B10,B10)-COUNTIFS($B$2:B9,B10,$G$2:G9,"")),"")</f>
        <v/>
      </c>
      <c r="I10" s="122" t="str">
        <f>IF(H10=1,COUNTIF($H$1:H10,1),"")</f>
        <v/>
      </c>
      <c r="J10" s="122">
        <f t="shared" si="0"/>
        <v>0</v>
      </c>
      <c r="K10" s="122" t="b">
        <f t="shared" si="3"/>
        <v>0</v>
      </c>
      <c r="L10" s="122" t="str">
        <f>IF(K10=FALSE,"",B10&amp;"@"&amp;COUNTIFS($B$2:B10,B10,$K$2:K10,TRUE))</f>
        <v/>
      </c>
      <c r="Q10" s="115" t="s">
        <v>355</v>
      </c>
      <c r="R10" s="115" t="s">
        <v>368</v>
      </c>
    </row>
    <row r="11" spans="1:18">
      <c r="A11" s="18" t="s">
        <v>1237</v>
      </c>
      <c r="B11" s="18" t="s">
        <v>895</v>
      </c>
      <c r="C11" s="18">
        <v>154</v>
      </c>
      <c r="D11" s="18">
        <v>35</v>
      </c>
      <c r="E11" s="18">
        <v>88.945205479452056</v>
      </c>
      <c r="F11" s="18">
        <v>5</v>
      </c>
      <c r="G11" s="122" t="str">
        <f t="shared" si="2"/>
        <v>기사임</v>
      </c>
      <c r="H11" s="255">
        <f>IF(G11="기사임",(COUNTIF($B$2:B11,B11)-COUNTIFS($B$2:B10,B11,$G$2:G10,"")),"")</f>
        <v>1</v>
      </c>
      <c r="I11" s="122">
        <f>IF(H11=1,COUNTIF($H$1:H11,1),"")</f>
        <v>4</v>
      </c>
      <c r="J11" s="122">
        <f t="shared" si="0"/>
        <v>0</v>
      </c>
      <c r="K11" s="122" t="b">
        <f t="shared" si="3"/>
        <v>0</v>
      </c>
      <c r="L11" s="122" t="str">
        <f>IF(K11=FALSE,"",B11&amp;"@"&amp;COUNTIFS($B$2:B11,B11,$K$2:K11,TRUE))</f>
        <v/>
      </c>
      <c r="Q11" s="115" t="s">
        <v>356</v>
      </c>
      <c r="R11" s="115" t="s">
        <v>369</v>
      </c>
    </row>
    <row r="12" spans="1:18">
      <c r="A12" s="18" t="s">
        <v>499</v>
      </c>
      <c r="B12" s="18" t="s">
        <v>898</v>
      </c>
      <c r="C12" s="18">
        <v>145</v>
      </c>
      <c r="D12" s="18">
        <v>85</v>
      </c>
      <c r="E12" s="18">
        <v>225.06666666666666</v>
      </c>
      <c r="F12" s="18">
        <v>62</v>
      </c>
      <c r="G12" s="122" t="str">
        <f t="shared" si="2"/>
        <v/>
      </c>
      <c r="H12" s="255" t="str">
        <f>IF(G12="기사임",(COUNTIF($B$2:B12,B12)-COUNTIFS($B$2:B11,B12,$G$2:G11,"")),"")</f>
        <v/>
      </c>
      <c r="I12" s="122" t="str">
        <f>IF(H12=1,COUNTIF($H$1:H12,1),"")</f>
        <v/>
      </c>
      <c r="J12" s="122">
        <f t="shared" si="0"/>
        <v>0</v>
      </c>
      <c r="K12" s="122" t="b">
        <f t="shared" si="3"/>
        <v>0</v>
      </c>
      <c r="L12" s="122" t="str">
        <f>IF(K12=FALSE,"",B12&amp;"@"&amp;COUNTIFS($B$2:B12,B12,$K$2:K12,TRUE))</f>
        <v/>
      </c>
      <c r="Q12" s="115" t="s">
        <v>357</v>
      </c>
      <c r="R12" s="115" t="s">
        <v>370</v>
      </c>
    </row>
    <row r="13" spans="1:18">
      <c r="A13" s="18" t="s">
        <v>494</v>
      </c>
      <c r="B13" s="18" t="s">
        <v>897</v>
      </c>
      <c r="C13" s="18">
        <v>132</v>
      </c>
      <c r="D13" s="18">
        <v>97</v>
      </c>
      <c r="E13" s="18">
        <v>82.212500000000006</v>
      </c>
      <c r="F13" s="18">
        <v>43</v>
      </c>
      <c r="G13" s="122" t="str">
        <f t="shared" si="2"/>
        <v/>
      </c>
      <c r="H13" s="255" t="str">
        <f>IF(G13="기사임",(COUNTIF($B$2:B13,B13)-COUNTIFS($B$2:B12,B13,$G$2:G12,"")),"")</f>
        <v/>
      </c>
      <c r="I13" s="122" t="str">
        <f>IF(H13=1,COUNTIF($H$1:H13,1),"")</f>
        <v/>
      </c>
      <c r="J13" s="122">
        <f t="shared" si="0"/>
        <v>1</v>
      </c>
      <c r="K13" s="122" t="b">
        <f t="shared" si="3"/>
        <v>0</v>
      </c>
      <c r="L13" s="122" t="str">
        <f>IF(K13=FALSE,"",B13&amp;"@"&amp;COUNTIFS($B$2:B13,B13,$K$2:K13,TRUE))</f>
        <v/>
      </c>
      <c r="Q13" s="115" t="s">
        <v>358</v>
      </c>
      <c r="R13" s="115" t="s">
        <v>371</v>
      </c>
    </row>
    <row r="14" spans="1:18">
      <c r="A14" s="18" t="s">
        <v>1439</v>
      </c>
      <c r="B14" s="18" t="s">
        <v>896</v>
      </c>
      <c r="C14" s="18">
        <v>131</v>
      </c>
      <c r="D14" s="18">
        <v>122</v>
      </c>
      <c r="E14" s="18">
        <v>144.65789473684211</v>
      </c>
      <c r="F14" s="18">
        <v>105</v>
      </c>
      <c r="G14" s="122" t="str">
        <f t="shared" si="2"/>
        <v>기사임</v>
      </c>
      <c r="H14" s="255">
        <f>IF(G14="기사임",(COUNTIF($B$2:B14,B14)-COUNTIFS($B$2:B13,B14,$G$2:G13,"")),"")</f>
        <v>2</v>
      </c>
      <c r="I14" s="122" t="str">
        <f>IF(H14=1,COUNTIF($H$1:H14,1),"")</f>
        <v/>
      </c>
      <c r="J14" s="122">
        <f t="shared" si="0"/>
        <v>1</v>
      </c>
      <c r="K14" s="122" t="b">
        <f t="shared" si="3"/>
        <v>1</v>
      </c>
      <c r="L14" s="122" t="str">
        <f>IF(K14=FALSE,"",B14&amp;"@"&amp;COUNTIFS($B$2:B14,B14,$K$2:K14,TRUE))</f>
        <v>United States@2</v>
      </c>
      <c r="Q14" s="115" t="s">
        <v>359</v>
      </c>
      <c r="R14" s="115" t="s">
        <v>372</v>
      </c>
    </row>
    <row r="15" spans="1:18">
      <c r="A15" s="18" t="s">
        <v>498</v>
      </c>
      <c r="B15" s="18" t="s">
        <v>897</v>
      </c>
      <c r="C15" s="18">
        <v>118</v>
      </c>
      <c r="D15" s="18">
        <v>87</v>
      </c>
      <c r="E15" s="18">
        <v>141.30357142857142</v>
      </c>
      <c r="F15" s="18">
        <v>66</v>
      </c>
      <c r="G15" s="122" t="str">
        <f t="shared" si="2"/>
        <v/>
      </c>
      <c r="H15" s="255" t="str">
        <f>IF(G15="기사임",(COUNTIF($B$2:B15,B15)-COUNTIFS($B$2:B14,B15,$G$2:G14,"")),"")</f>
        <v/>
      </c>
      <c r="I15" s="122" t="str">
        <f>IF(H15=1,COUNTIF($H$1:H15,1),"")</f>
        <v/>
      </c>
      <c r="J15" s="122">
        <f t="shared" si="0"/>
        <v>1</v>
      </c>
      <c r="K15" s="122" t="b">
        <f t="shared" si="3"/>
        <v>0</v>
      </c>
      <c r="L15" s="122" t="str">
        <f>IF(K15=FALSE,"",B15&amp;"@"&amp;COUNTIFS($B$2:B15,B15,$K$2:K15,TRUE))</f>
        <v/>
      </c>
      <c r="Q15" s="115" t="s">
        <v>333</v>
      </c>
      <c r="R15" s="115" t="s">
        <v>373</v>
      </c>
    </row>
    <row r="16" spans="1:18">
      <c r="A16" s="18" t="s">
        <v>1599</v>
      </c>
      <c r="B16" s="18" t="s">
        <v>895</v>
      </c>
      <c r="C16" s="18">
        <v>116</v>
      </c>
      <c r="D16" s="18">
        <v>78</v>
      </c>
      <c r="E16" s="18">
        <v>158.64788732394365</v>
      </c>
      <c r="F16" s="18">
        <v>35</v>
      </c>
      <c r="G16" s="122" t="str">
        <f t="shared" si="2"/>
        <v>기사임</v>
      </c>
      <c r="H16" s="255">
        <f>IF(G16="기사임",(COUNTIF($B$2:B16,B16)-COUNTIFS($B$2:B15,B16,$G$2:G15,"")),"")</f>
        <v>2</v>
      </c>
      <c r="I16" s="122" t="str">
        <f>IF(H16=1,COUNTIF($H$1:H16,1),"")</f>
        <v/>
      </c>
      <c r="J16" s="122">
        <f t="shared" si="0"/>
        <v>0</v>
      </c>
      <c r="K16" s="122" t="b">
        <f t="shared" si="3"/>
        <v>0</v>
      </c>
      <c r="L16" s="122" t="str">
        <f>IF(K16=FALSE,"",B16&amp;"@"&amp;COUNTIFS($B$2:B16,B16,$K$2:K16,TRUE))</f>
        <v/>
      </c>
      <c r="Q16" s="115" t="s">
        <v>1141</v>
      </c>
      <c r="R16" s="115" t="s">
        <v>1142</v>
      </c>
    </row>
    <row r="17" spans="1:18">
      <c r="A17" s="18" t="s">
        <v>494</v>
      </c>
      <c r="B17" s="18" t="s">
        <v>910</v>
      </c>
      <c r="C17" s="18">
        <v>111</v>
      </c>
      <c r="D17" s="18">
        <v>109</v>
      </c>
      <c r="E17" s="18">
        <v>28.666666666666668</v>
      </c>
      <c r="F17" s="18">
        <v>106</v>
      </c>
      <c r="G17" s="122" t="str">
        <f t="shared" si="2"/>
        <v/>
      </c>
      <c r="H17" s="255" t="str">
        <f>IF(G17="기사임",(COUNTIF($B$2:B17,B17)-COUNTIFS($B$2:B16,B17,$G$2:G16,"")),"")</f>
        <v/>
      </c>
      <c r="I17" s="122" t="str">
        <f>IF(H17=1,COUNTIF($H$1:H17,1),"")</f>
        <v/>
      </c>
      <c r="J17" s="122">
        <f t="shared" si="0"/>
        <v>0</v>
      </c>
      <c r="K17" s="122" t="b">
        <f t="shared" si="3"/>
        <v>0</v>
      </c>
      <c r="L17" s="122" t="str">
        <f>IF(K17=FALSE,"",B17&amp;"@"&amp;COUNTIFS($B$2:B17,B17,$K$2:K17,TRUE))</f>
        <v/>
      </c>
      <c r="Q17" s="115" t="s">
        <v>1397</v>
      </c>
      <c r="R17" s="115" t="s">
        <v>1398</v>
      </c>
    </row>
    <row r="18" spans="1:18">
      <c r="A18" s="18" t="s">
        <v>500</v>
      </c>
      <c r="B18" s="18" t="s">
        <v>897</v>
      </c>
      <c r="C18" s="18">
        <v>111</v>
      </c>
      <c r="D18" s="18">
        <v>58</v>
      </c>
      <c r="E18" s="18">
        <v>83.779069767441854</v>
      </c>
      <c r="F18" s="18">
        <v>38</v>
      </c>
      <c r="G18" s="122" t="str">
        <f t="shared" si="2"/>
        <v/>
      </c>
      <c r="H18" s="255" t="str">
        <f>IF(G18="기사임",(COUNTIF($B$2:B18,B18)-COUNTIFS($B$2:B17,B18,$G$2:G17,"")),"")</f>
        <v/>
      </c>
      <c r="I18" s="122" t="str">
        <f>IF(H18=1,COUNTIF($H$1:H18,1),"")</f>
        <v/>
      </c>
      <c r="J18" s="122">
        <f t="shared" si="0"/>
        <v>1</v>
      </c>
      <c r="K18" s="122" t="b">
        <f t="shared" si="3"/>
        <v>0</v>
      </c>
      <c r="L18" s="122" t="str">
        <f>IF(K18=FALSE,"",B18&amp;"@"&amp;COUNTIFS($B$2:B18,B18,$K$2:K18,TRUE))</f>
        <v/>
      </c>
      <c r="Q18" s="115" t="s">
        <v>2246</v>
      </c>
      <c r="R18" s="115" t="s">
        <v>2247</v>
      </c>
    </row>
    <row r="19" spans="1:18">
      <c r="A19" s="18" t="s">
        <v>1598</v>
      </c>
      <c r="B19" s="18" t="s">
        <v>895</v>
      </c>
      <c r="C19" s="18">
        <v>106</v>
      </c>
      <c r="D19" s="18">
        <v>80</v>
      </c>
      <c r="E19" s="18">
        <v>77.811320754716988</v>
      </c>
      <c r="F19" s="18">
        <v>47</v>
      </c>
      <c r="G19" s="122" t="str">
        <f t="shared" si="2"/>
        <v>기사임</v>
      </c>
      <c r="H19" s="255">
        <f>IF(G19="기사임",(COUNTIF($B$2:B19,B19)-COUNTIFS($B$2:B18,B19,$G$2:G18,"")),"")</f>
        <v>3</v>
      </c>
      <c r="I19" s="122" t="str">
        <f>IF(H19=1,COUNTIF($H$1:H19,1),"")</f>
        <v/>
      </c>
      <c r="J19" s="122">
        <f t="shared" si="0"/>
        <v>0</v>
      </c>
      <c r="K19" s="122" t="b">
        <f t="shared" si="3"/>
        <v>0</v>
      </c>
      <c r="L19" s="122" t="str">
        <f>IF(K19=FALSE,"",B19&amp;"@"&amp;COUNTIFS($B$2:B19,B19,$K$2:K19,TRUE))</f>
        <v/>
      </c>
      <c r="Q19" s="115"/>
      <c r="R19" s="115"/>
    </row>
    <row r="20" spans="1:18">
      <c r="A20" s="18" t="s">
        <v>1596</v>
      </c>
      <c r="B20" s="18" t="s">
        <v>906</v>
      </c>
      <c r="C20" s="18">
        <v>97</v>
      </c>
      <c r="D20" s="18">
        <v>92</v>
      </c>
      <c r="E20" s="18">
        <v>67.8</v>
      </c>
      <c r="F20" s="18">
        <v>92</v>
      </c>
      <c r="G20" s="122" t="str">
        <f t="shared" si="2"/>
        <v>기사임</v>
      </c>
      <c r="H20" s="255">
        <f>IF(G20="기사임",(COUNTIF($B$2:B20,B20)-COUNTIFS($B$2:B19,B20,$G$2:G19,"")),"")</f>
        <v>1</v>
      </c>
      <c r="I20" s="122">
        <f>IF(H20=1,COUNTIF($H$1:H20,1),"")</f>
        <v>5</v>
      </c>
      <c r="J20" s="122">
        <f t="shared" si="0"/>
        <v>0</v>
      </c>
      <c r="K20" s="122" t="b">
        <f t="shared" si="3"/>
        <v>0</v>
      </c>
      <c r="L20" s="122" t="str">
        <f>IF(K20=FALSE,"",B20&amp;"@"&amp;COUNTIFS($B$2:B20,B20,$K$2:K20,TRUE))</f>
        <v/>
      </c>
      <c r="Q20" s="115"/>
      <c r="R20" s="115"/>
    </row>
    <row r="21" spans="1:18">
      <c r="A21" s="18" t="s">
        <v>1597</v>
      </c>
      <c r="B21" s="18" t="s">
        <v>895</v>
      </c>
      <c r="C21" s="18">
        <v>96</v>
      </c>
      <c r="D21" s="18">
        <v>67</v>
      </c>
      <c r="E21" s="18">
        <v>178.28813559322035</v>
      </c>
      <c r="F21" s="18">
        <v>26</v>
      </c>
      <c r="G21" s="122" t="str">
        <f t="shared" si="2"/>
        <v>기사임</v>
      </c>
      <c r="H21" s="255">
        <f>IF(G21="기사임",(COUNTIF($B$2:B21,B21)-COUNTIFS($B$2:B20,B21,$G$2:G20,"")),"")</f>
        <v>4</v>
      </c>
      <c r="I21" s="122" t="str">
        <f>IF(H21=1,COUNTIF($H$1:H21,1),"")</f>
        <v/>
      </c>
      <c r="J21" s="122">
        <f t="shared" si="0"/>
        <v>0</v>
      </c>
      <c r="K21" s="122" t="b">
        <f t="shared" si="3"/>
        <v>0</v>
      </c>
      <c r="L21" s="122" t="str">
        <f>IF(K21=FALSE,"",B21&amp;"@"&amp;COUNTIFS($B$2:B21,B21,$K$2:K21,TRUE))</f>
        <v/>
      </c>
      <c r="Q21" s="115"/>
      <c r="R21" s="115"/>
    </row>
    <row r="22" spans="1:18">
      <c r="A22" s="18" t="s">
        <v>1596</v>
      </c>
      <c r="B22" s="18" t="s">
        <v>895</v>
      </c>
      <c r="C22" s="18">
        <v>96</v>
      </c>
      <c r="D22" s="18">
        <v>78</v>
      </c>
      <c r="E22" s="18">
        <v>214.41860465116278</v>
      </c>
      <c r="F22" s="18">
        <v>39</v>
      </c>
      <c r="G22" s="122" t="str">
        <f t="shared" si="2"/>
        <v>기사임</v>
      </c>
      <c r="H22" s="255">
        <f>IF(G22="기사임",(COUNTIF($B$2:B22,B22)-COUNTIFS($B$2:B21,B22,$G$2:G21,"")),"")</f>
        <v>5</v>
      </c>
      <c r="I22" s="122" t="str">
        <f>IF(H22=1,COUNTIF($H$1:H22,1),"")</f>
        <v/>
      </c>
      <c r="J22" s="122">
        <f t="shared" si="0"/>
        <v>0</v>
      </c>
      <c r="K22" s="122" t="b">
        <f t="shared" si="3"/>
        <v>0</v>
      </c>
      <c r="L22" s="122" t="str">
        <f>IF(K22=FALSE,"",B22&amp;"@"&amp;COUNTIFS($B$2:B22,B22,$K$2:K22,TRUE))</f>
        <v/>
      </c>
      <c r="Q22" s="115"/>
      <c r="R22" s="115"/>
    </row>
    <row r="23" spans="1:18">
      <c r="A23" s="18" t="s">
        <v>501</v>
      </c>
      <c r="B23" s="18" t="s">
        <v>895</v>
      </c>
      <c r="C23" s="18">
        <v>92</v>
      </c>
      <c r="D23" s="18">
        <v>64</v>
      </c>
      <c r="E23" s="18">
        <v>80.256756756756758</v>
      </c>
      <c r="F23" s="18">
        <v>7</v>
      </c>
      <c r="G23" s="122" t="str">
        <f t="shared" si="2"/>
        <v/>
      </c>
      <c r="H23" s="255" t="str">
        <f>IF(G23="기사임",(COUNTIF($B$2:B23,B23)-COUNTIFS($B$2:B22,B23,$G$2:G22,"")),"")</f>
        <v/>
      </c>
      <c r="I23" s="122" t="str">
        <f>IF(H23=1,COUNTIF($H$1:H23,1),"")</f>
        <v/>
      </c>
      <c r="J23" s="122">
        <f t="shared" si="0"/>
        <v>0</v>
      </c>
      <c r="K23" s="122" t="b">
        <f t="shared" si="3"/>
        <v>0</v>
      </c>
      <c r="L23" s="122" t="str">
        <f>IF(K23=FALSE,"",B23&amp;"@"&amp;COUNTIFS($B$2:B23,B23,$K$2:K23,TRUE))</f>
        <v/>
      </c>
      <c r="Q23" s="115"/>
      <c r="R23" s="115"/>
    </row>
    <row r="24" spans="1:18">
      <c r="A24" s="18" t="s">
        <v>1603</v>
      </c>
      <c r="B24" s="18" t="s">
        <v>895</v>
      </c>
      <c r="C24" s="18">
        <v>90</v>
      </c>
      <c r="D24" s="18">
        <v>59</v>
      </c>
      <c r="E24" s="18">
        <v>159.28571428571428</v>
      </c>
      <c r="F24" s="18">
        <v>21</v>
      </c>
      <c r="G24" s="122" t="str">
        <f t="shared" si="2"/>
        <v>기사임</v>
      </c>
      <c r="H24" s="255">
        <f>IF(G24="기사임",(COUNTIF($B$2:B24,B24)-COUNTIFS($B$2:B23,B24,$G$2:G23,"")),"")</f>
        <v>6</v>
      </c>
      <c r="I24" s="122" t="str">
        <f>IF(H24=1,COUNTIF($H$1:H24,1),"")</f>
        <v/>
      </c>
      <c r="J24" s="122">
        <f t="shared" si="0"/>
        <v>0</v>
      </c>
      <c r="K24" s="122" t="b">
        <f t="shared" si="3"/>
        <v>0</v>
      </c>
      <c r="L24" s="122" t="str">
        <f>IF(K24=FALSE,"",B24&amp;"@"&amp;COUNTIFS($B$2:B24,B24,$K$2:K24,TRUE))</f>
        <v/>
      </c>
      <c r="Q24" s="115"/>
      <c r="R24" s="115"/>
    </row>
    <row r="25" spans="1:18">
      <c r="A25" s="18" t="s">
        <v>1602</v>
      </c>
      <c r="B25" s="18" t="s">
        <v>895</v>
      </c>
      <c r="C25" s="18">
        <v>89</v>
      </c>
      <c r="D25" s="18">
        <v>70</v>
      </c>
      <c r="E25" s="18">
        <v>204.47169811320754</v>
      </c>
      <c r="F25" s="18">
        <v>28</v>
      </c>
      <c r="G25" s="122" t="str">
        <f t="shared" si="2"/>
        <v>기사임</v>
      </c>
      <c r="H25" s="255">
        <f>IF(G25="기사임",(COUNTIF($B$2:B25,B25)-COUNTIFS($B$2:B24,B25,$G$2:G24,"")),"")</f>
        <v>7</v>
      </c>
      <c r="I25" s="122" t="str">
        <f>IF(H25=1,COUNTIF($H$1:H25,1),"")</f>
        <v/>
      </c>
      <c r="J25" s="122">
        <f t="shared" si="0"/>
        <v>0</v>
      </c>
      <c r="K25" s="122" t="b">
        <f t="shared" si="3"/>
        <v>0</v>
      </c>
      <c r="L25" s="122" t="str">
        <f>IF(K25=FALSE,"",B25&amp;"@"&amp;COUNTIFS($B$2:B25,B25,$K$2:K25,TRUE))</f>
        <v/>
      </c>
    </row>
    <row r="26" spans="1:18">
      <c r="A26" s="18" t="s">
        <v>499</v>
      </c>
      <c r="B26" s="18" t="s">
        <v>895</v>
      </c>
      <c r="C26" s="18">
        <v>88</v>
      </c>
      <c r="D26" s="18">
        <v>70</v>
      </c>
      <c r="E26" s="18">
        <v>54.017543859649123</v>
      </c>
      <c r="F26" s="18">
        <v>23</v>
      </c>
      <c r="G26" s="122" t="str">
        <f t="shared" si="2"/>
        <v/>
      </c>
      <c r="H26" s="255" t="str">
        <f>IF(G26="기사임",(COUNTIF($B$2:B26,B26)-COUNTIFS($B$2:B25,B26,$G$2:G25,"")),"")</f>
        <v/>
      </c>
      <c r="I26" s="122" t="str">
        <f>IF(H26=1,COUNTIF($H$1:H26,1),"")</f>
        <v/>
      </c>
      <c r="J26" s="122">
        <f t="shared" si="0"/>
        <v>0</v>
      </c>
      <c r="K26" s="122" t="b">
        <f t="shared" si="3"/>
        <v>0</v>
      </c>
      <c r="L26" s="122" t="str">
        <f>IF(K26=FALSE,"",B26&amp;"@"&amp;COUNTIFS($B$2:B26,B26,$K$2:K26,TRUE))</f>
        <v/>
      </c>
    </row>
    <row r="27" spans="1:18">
      <c r="A27" s="18" t="s">
        <v>1439</v>
      </c>
      <c r="B27" s="18" t="s">
        <v>895</v>
      </c>
      <c r="C27" s="18">
        <v>82</v>
      </c>
      <c r="D27" s="18">
        <v>68</v>
      </c>
      <c r="E27" s="18">
        <v>90.688888888888883</v>
      </c>
      <c r="F27" s="18">
        <v>33</v>
      </c>
      <c r="G27" s="122" t="str">
        <f t="shared" si="2"/>
        <v>기사임</v>
      </c>
      <c r="H27" s="255">
        <f>IF(G27="기사임",(COUNTIF($B$2:B27,B27)-COUNTIFS($B$2:B26,B27,$G$2:G26,"")),"")</f>
        <v>8</v>
      </c>
      <c r="I27" s="122" t="str">
        <f>IF(H27=1,COUNTIF($H$1:H27,1),"")</f>
        <v/>
      </c>
      <c r="J27" s="122">
        <f t="shared" si="0"/>
        <v>0</v>
      </c>
      <c r="K27" s="122" t="b">
        <f t="shared" si="3"/>
        <v>0</v>
      </c>
      <c r="L27" s="122" t="str">
        <f>IF(K27=FALSE,"",B27&amp;"@"&amp;COUNTIFS($B$2:B27,B27,$K$2:K27,TRUE))</f>
        <v/>
      </c>
    </row>
    <row r="28" spans="1:18">
      <c r="A28" s="18" t="s">
        <v>495</v>
      </c>
      <c r="B28" s="18" t="s">
        <v>899</v>
      </c>
      <c r="C28" s="18">
        <v>79</v>
      </c>
      <c r="D28" s="18">
        <v>77</v>
      </c>
      <c r="E28" s="18">
        <v>209.5</v>
      </c>
      <c r="F28" s="18">
        <v>76</v>
      </c>
      <c r="G28" s="122" t="str">
        <f t="shared" si="2"/>
        <v/>
      </c>
      <c r="H28" s="255" t="str">
        <f>IF(G28="기사임",(COUNTIF($B$2:B28,B28)-COUNTIFS($B$2:B27,B28,$G$2:G27,"")),"")</f>
        <v/>
      </c>
      <c r="I28" s="122" t="str">
        <f>IF(H28=1,COUNTIF($H$1:H28,1),"")</f>
        <v/>
      </c>
      <c r="J28" s="122">
        <f t="shared" si="0"/>
        <v>0</v>
      </c>
      <c r="K28" s="122" t="b">
        <f t="shared" si="3"/>
        <v>0</v>
      </c>
      <c r="L28" s="122" t="str">
        <f>IF(K28=FALSE,"",B28&amp;"@"&amp;COUNTIFS($B$2:B28,B28,$K$2:K28,TRUE))</f>
        <v/>
      </c>
    </row>
    <row r="29" spans="1:18">
      <c r="A29" s="18" t="s">
        <v>1605</v>
      </c>
      <c r="B29" s="18" t="s">
        <v>897</v>
      </c>
      <c r="C29" s="18">
        <v>74</v>
      </c>
      <c r="D29" s="18">
        <v>71</v>
      </c>
      <c r="E29" s="18">
        <v>401</v>
      </c>
      <c r="F29" s="18">
        <v>71</v>
      </c>
      <c r="G29" s="122" t="str">
        <f t="shared" si="2"/>
        <v/>
      </c>
      <c r="H29" s="255" t="str">
        <f>IF(G29="기사임",(COUNTIF($B$2:B29,B29)-COUNTIFS($B$2:B28,B29,$G$2:G28,"")),"")</f>
        <v/>
      </c>
      <c r="I29" s="122" t="str">
        <f>IF(H29=1,COUNTIF($H$1:H29,1),"")</f>
        <v/>
      </c>
      <c r="J29" s="122">
        <f t="shared" si="0"/>
        <v>1</v>
      </c>
      <c r="K29" s="122" t="b">
        <f t="shared" si="3"/>
        <v>0</v>
      </c>
      <c r="L29" s="122" t="str">
        <f>IF(K29=FALSE,"",B29&amp;"@"&amp;COUNTIFS($B$2:B29,B29,$K$2:K29,TRUE))</f>
        <v/>
      </c>
    </row>
    <row r="30" spans="1:18">
      <c r="A30" s="18" t="s">
        <v>498</v>
      </c>
      <c r="B30" s="18" t="s">
        <v>895</v>
      </c>
      <c r="C30" s="18">
        <v>74</v>
      </c>
      <c r="D30" s="18">
        <v>53</v>
      </c>
      <c r="E30" s="18">
        <v>33.509433962264154</v>
      </c>
      <c r="F30" s="18">
        <v>3</v>
      </c>
      <c r="G30" s="122" t="str">
        <f t="shared" si="2"/>
        <v/>
      </c>
      <c r="H30" s="255" t="str">
        <f>IF(G30="기사임",(COUNTIF($B$2:B30,B30)-COUNTIFS($B$2:B29,B30,$G$2:G29,"")),"")</f>
        <v/>
      </c>
      <c r="I30" s="122" t="str">
        <f>IF(H30=1,COUNTIF($H$1:H30,1),"")</f>
        <v/>
      </c>
      <c r="J30" s="122">
        <f t="shared" si="0"/>
        <v>0</v>
      </c>
      <c r="K30" s="122" t="b">
        <f t="shared" si="3"/>
        <v>0</v>
      </c>
      <c r="L30" s="122" t="str">
        <f>IF(K30=FALSE,"",B30&amp;"@"&amp;COUNTIFS($B$2:B30,B30,$K$2:K30,TRUE))</f>
        <v/>
      </c>
    </row>
    <row r="31" spans="1:18">
      <c r="A31" s="18" t="s">
        <v>1604</v>
      </c>
      <c r="B31" s="18" t="s">
        <v>895</v>
      </c>
      <c r="C31" s="18">
        <v>73</v>
      </c>
      <c r="D31" s="18">
        <v>54</v>
      </c>
      <c r="E31" s="18">
        <v>152.1</v>
      </c>
      <c r="F31" s="18">
        <v>16</v>
      </c>
      <c r="G31" s="122" t="str">
        <f t="shared" si="2"/>
        <v>기사임</v>
      </c>
      <c r="H31" s="255">
        <f>IF(G31="기사임",(COUNTIF($B$2:B31,B31)-COUNTIFS($B$2:B30,B31,$G$2:G30,"")),"")</f>
        <v>9</v>
      </c>
      <c r="I31" s="122" t="str">
        <f>IF(H31=1,COUNTIF($H$1:H31,1),"")</f>
        <v/>
      </c>
      <c r="J31" s="122">
        <f t="shared" si="0"/>
        <v>0</v>
      </c>
      <c r="K31" s="122" t="b">
        <f t="shared" si="3"/>
        <v>0</v>
      </c>
      <c r="L31" s="122" t="str">
        <f>IF(K31=FALSE,"",B31&amp;"@"&amp;COUNTIFS($B$2:B31,B31,$K$2:K31,TRUE))</f>
        <v/>
      </c>
    </row>
    <row r="32" spans="1:18">
      <c r="A32" s="18" t="s">
        <v>494</v>
      </c>
      <c r="B32" s="18" t="s">
        <v>896</v>
      </c>
      <c r="C32" s="18">
        <v>70</v>
      </c>
      <c r="D32" s="18">
        <v>62</v>
      </c>
      <c r="E32" s="18">
        <v>50.783783783783782</v>
      </c>
      <c r="F32" s="18">
        <v>48</v>
      </c>
      <c r="G32" s="122" t="str">
        <f t="shared" si="2"/>
        <v/>
      </c>
      <c r="H32" s="255" t="str">
        <f>IF(G32="기사임",(COUNTIF($B$2:B32,B32)-COUNTIFS($B$2:B31,B32,$G$2:G31,"")),"")</f>
        <v/>
      </c>
      <c r="I32" s="122" t="str">
        <f>IF(H32=1,COUNTIF($H$1:H32,1),"")</f>
        <v/>
      </c>
      <c r="J32" s="122">
        <f t="shared" si="0"/>
        <v>1</v>
      </c>
      <c r="K32" s="122" t="b">
        <f t="shared" si="3"/>
        <v>0</v>
      </c>
      <c r="L32" s="122" t="str">
        <f>IF(K32=FALSE,"",B32&amp;"@"&amp;COUNTIFS($B$2:B32,B32,$K$2:K32,TRUE))</f>
        <v/>
      </c>
    </row>
    <row r="33" spans="1:12">
      <c r="A33" s="18" t="s">
        <v>1601</v>
      </c>
      <c r="B33" s="18" t="s">
        <v>895</v>
      </c>
      <c r="C33" s="18">
        <v>66</v>
      </c>
      <c r="D33" s="18">
        <v>62</v>
      </c>
      <c r="E33" s="18">
        <v>231.46428571428572</v>
      </c>
      <c r="F33" s="18">
        <v>29</v>
      </c>
      <c r="G33" s="122" t="str">
        <f t="shared" si="2"/>
        <v>기사임</v>
      </c>
      <c r="H33" s="255">
        <f>IF(G33="기사임",(COUNTIF($B$2:B33,B33)-COUNTIFS($B$2:B32,B33,$G$2:G32,"")),"")</f>
        <v>10</v>
      </c>
      <c r="I33" s="122" t="str">
        <f>IF(H33=1,COUNTIF($H$1:H33,1),"")</f>
        <v/>
      </c>
      <c r="J33" s="122">
        <f t="shared" si="0"/>
        <v>0</v>
      </c>
      <c r="K33" s="122" t="b">
        <f t="shared" si="3"/>
        <v>0</v>
      </c>
      <c r="L33" s="122" t="str">
        <f>IF(K33=FALSE,"",B33&amp;"@"&amp;COUNTIFS($B$2:B33,B33,$K$2:K33,TRUE))</f>
        <v/>
      </c>
    </row>
    <row r="34" spans="1:12">
      <c r="A34" s="18" t="s">
        <v>503</v>
      </c>
      <c r="B34" s="18" t="s">
        <v>896</v>
      </c>
      <c r="C34" s="18">
        <v>65</v>
      </c>
      <c r="D34" s="18">
        <v>62</v>
      </c>
      <c r="E34" s="18">
        <v>141.5</v>
      </c>
      <c r="F34" s="18">
        <v>59</v>
      </c>
      <c r="G34" s="122" t="str">
        <f t="shared" si="2"/>
        <v>기사임</v>
      </c>
      <c r="H34" s="255">
        <f>IF(G34="기사임",(COUNTIF($B$2:B34,B34)-COUNTIFS($B$2:B33,B34,$G$2:G33,"")),"")</f>
        <v>3</v>
      </c>
      <c r="I34" s="122" t="str">
        <f>IF(H34=1,COUNTIF($H$1:H34,1),"")</f>
        <v/>
      </c>
      <c r="J34" s="122">
        <f t="shared" si="0"/>
        <v>1</v>
      </c>
      <c r="K34" s="122" t="b">
        <f t="shared" si="3"/>
        <v>1</v>
      </c>
      <c r="L34" s="122" t="str">
        <f>IF(K34=FALSE,"",B34&amp;"@"&amp;COUNTIFS($B$2:B34,B34,$K$2:K34,TRUE))</f>
        <v>United States@3</v>
      </c>
    </row>
    <row r="35" spans="1:12">
      <c r="A35" s="18" t="s">
        <v>516</v>
      </c>
      <c r="B35" s="18" t="s">
        <v>895</v>
      </c>
      <c r="C35" s="18">
        <v>63</v>
      </c>
      <c r="D35" s="18">
        <v>58</v>
      </c>
      <c r="E35" s="18">
        <v>351.85714285714283</v>
      </c>
      <c r="F35" s="18">
        <v>55</v>
      </c>
      <c r="G35" s="122" t="str">
        <f t="shared" si="2"/>
        <v>기사임</v>
      </c>
      <c r="H35" s="255">
        <f>IF(G35="기사임",(COUNTIF($B$2:B35,B35)-COUNTIFS($B$2:B34,B35,$G$2:G34,"")),"")</f>
        <v>11</v>
      </c>
      <c r="I35" s="122" t="str">
        <f>IF(H35=1,COUNTIF($H$1:H35,1),"")</f>
        <v/>
      </c>
      <c r="J35" s="122">
        <f t="shared" si="0"/>
        <v>0</v>
      </c>
      <c r="K35" s="122" t="b">
        <f t="shared" si="3"/>
        <v>0</v>
      </c>
      <c r="L35" s="122" t="str">
        <f>IF(K35=FALSE,"",B35&amp;"@"&amp;COUNTIFS($B$2:B35,B35,$K$2:K35,TRUE))</f>
        <v/>
      </c>
    </row>
    <row r="36" spans="1:12">
      <c r="A36" s="18" t="s">
        <v>499</v>
      </c>
      <c r="B36" s="18" t="s">
        <v>896</v>
      </c>
      <c r="C36" s="18">
        <v>61</v>
      </c>
      <c r="D36" s="18">
        <v>50</v>
      </c>
      <c r="E36" s="18">
        <v>93</v>
      </c>
      <c r="F36" s="18">
        <v>35</v>
      </c>
      <c r="G36" s="122" t="str">
        <f t="shared" si="2"/>
        <v/>
      </c>
      <c r="H36" s="255" t="str">
        <f>IF(G36="기사임",(COUNTIF($B$2:B36,B36)-COUNTIFS($B$2:B35,B36,$G$2:G35,"")),"")</f>
        <v/>
      </c>
      <c r="I36" s="122" t="str">
        <f>IF(H36=1,COUNTIF($H$1:H36,1),"")</f>
        <v/>
      </c>
      <c r="J36" s="122">
        <f t="shared" si="0"/>
        <v>1</v>
      </c>
      <c r="K36" s="122" t="b">
        <f t="shared" si="3"/>
        <v>0</v>
      </c>
      <c r="L36" s="122" t="str">
        <f>IF(K36=FALSE,"",B36&amp;"@"&amp;COUNTIFS($B$2:B36,B36,$K$2:K36,TRUE))</f>
        <v/>
      </c>
    </row>
    <row r="37" spans="1:12">
      <c r="A37" s="18" t="s">
        <v>494</v>
      </c>
      <c r="B37" s="18" t="s">
        <v>898</v>
      </c>
      <c r="C37" s="18">
        <v>59</v>
      </c>
      <c r="D37" s="18">
        <v>46</v>
      </c>
      <c r="E37" s="18">
        <v>35.166666666666664</v>
      </c>
      <c r="F37" s="18">
        <v>32</v>
      </c>
      <c r="G37" s="122" t="str">
        <f t="shared" si="2"/>
        <v/>
      </c>
      <c r="H37" s="255" t="str">
        <f>IF(G37="기사임",(COUNTIF($B$2:B37,B37)-COUNTIFS($B$2:B36,B37,$G$2:G36,"")),"")</f>
        <v/>
      </c>
      <c r="I37" s="122" t="str">
        <f>IF(H37=1,COUNTIF($H$1:H37,1),"")</f>
        <v/>
      </c>
      <c r="J37" s="122">
        <f t="shared" si="0"/>
        <v>0</v>
      </c>
      <c r="K37" s="122" t="b">
        <f t="shared" si="3"/>
        <v>0</v>
      </c>
      <c r="L37" s="122" t="str">
        <f>IF(K37=FALSE,"",B37&amp;"@"&amp;COUNTIFS($B$2:B37,B37,$K$2:K37,TRUE))</f>
        <v/>
      </c>
    </row>
    <row r="38" spans="1:12">
      <c r="A38" s="18" t="s">
        <v>1440</v>
      </c>
      <c r="B38" s="18" t="s">
        <v>895</v>
      </c>
      <c r="C38" s="18">
        <v>59</v>
      </c>
      <c r="D38" s="18">
        <v>53</v>
      </c>
      <c r="E38" s="18">
        <v>107.71428571428571</v>
      </c>
      <c r="F38" s="18">
        <v>37</v>
      </c>
      <c r="G38" s="122" t="str">
        <f t="shared" si="2"/>
        <v>기사임</v>
      </c>
      <c r="H38" s="255">
        <f>IF(G38="기사임",(COUNTIF($B$2:B38,B38)-COUNTIFS($B$2:B37,B38,$G$2:G37,"")),"")</f>
        <v>12</v>
      </c>
      <c r="I38" s="122" t="str">
        <f>IF(H38=1,COUNTIF($H$1:H38,1),"")</f>
        <v/>
      </c>
      <c r="J38" s="122">
        <f t="shared" si="0"/>
        <v>0</v>
      </c>
      <c r="K38" s="122" t="b">
        <f t="shared" si="3"/>
        <v>0</v>
      </c>
      <c r="L38" s="122" t="str">
        <f>IF(K38=FALSE,"",B38&amp;"@"&amp;COUNTIFS($B$2:B38,B38,$K$2:K38,TRUE))</f>
        <v/>
      </c>
    </row>
    <row r="39" spans="1:12">
      <c r="A39" s="18" t="s">
        <v>1597</v>
      </c>
      <c r="B39" s="18" t="s">
        <v>896</v>
      </c>
      <c r="C39" s="18">
        <v>57</v>
      </c>
      <c r="D39" s="18">
        <v>54</v>
      </c>
      <c r="E39" s="18">
        <v>43.625</v>
      </c>
      <c r="F39" s="18">
        <v>44</v>
      </c>
      <c r="G39" s="122" t="str">
        <f t="shared" si="2"/>
        <v>기사임</v>
      </c>
      <c r="H39" s="255">
        <f>IF(G39="기사임",(COUNTIF($B$2:B39,B39)-COUNTIFS($B$2:B38,B39,$G$2:G38,"")),"")</f>
        <v>4</v>
      </c>
      <c r="I39" s="122" t="str">
        <f>IF(H39=1,COUNTIF($H$1:H39,1),"")</f>
        <v/>
      </c>
      <c r="J39" s="122">
        <f t="shared" si="0"/>
        <v>1</v>
      </c>
      <c r="K39" s="122" t="b">
        <f t="shared" si="3"/>
        <v>1</v>
      </c>
      <c r="L39" s="122" t="str">
        <f>IF(K39=FALSE,"",B39&amp;"@"&amp;COUNTIFS($B$2:B39,B39,$K$2:K39,TRUE))</f>
        <v>United States@4</v>
      </c>
    </row>
    <row r="40" spans="1:12">
      <c r="A40" s="18" t="s">
        <v>722</v>
      </c>
      <c r="B40" s="18" t="s">
        <v>895</v>
      </c>
      <c r="C40" s="18">
        <v>55</v>
      </c>
      <c r="D40" s="18">
        <v>34</v>
      </c>
      <c r="E40" s="18">
        <v>214.81395348837211</v>
      </c>
      <c r="F40" s="18">
        <v>3</v>
      </c>
      <c r="G40" s="122" t="str">
        <f t="shared" si="2"/>
        <v/>
      </c>
      <c r="H40" s="255" t="str">
        <f>IF(G40="기사임",(COUNTIF($B$2:B40,B40)-COUNTIFS($B$2:B39,B40,$G$2:G39,"")),"")</f>
        <v/>
      </c>
      <c r="I40" s="122" t="str">
        <f>IF(H40=1,COUNTIF($H$1:H40,1),"")</f>
        <v/>
      </c>
      <c r="J40" s="122">
        <f t="shared" si="0"/>
        <v>0</v>
      </c>
      <c r="K40" s="122" t="b">
        <f t="shared" si="3"/>
        <v>0</v>
      </c>
      <c r="L40" s="122" t="str">
        <f>IF(K40=FALSE,"",B40&amp;"@"&amp;COUNTIFS($B$2:B40,B40,$K$2:K40,TRUE))</f>
        <v/>
      </c>
    </row>
    <row r="41" spans="1:12">
      <c r="A41" s="18" t="s">
        <v>500</v>
      </c>
      <c r="B41" s="18" t="s">
        <v>896</v>
      </c>
      <c r="C41" s="18">
        <v>54</v>
      </c>
      <c r="D41" s="18">
        <v>25</v>
      </c>
      <c r="E41" s="18">
        <v>82.674999999999997</v>
      </c>
      <c r="F41" s="18">
        <v>20</v>
      </c>
      <c r="G41" s="122" t="str">
        <f t="shared" si="2"/>
        <v/>
      </c>
      <c r="H41" s="255" t="str">
        <f>IF(G41="기사임",(COUNTIF($B$2:B41,B41)-COUNTIFS($B$2:B40,B41,$G$2:G40,"")),"")</f>
        <v/>
      </c>
      <c r="I41" s="122" t="str">
        <f>IF(H41=1,COUNTIF($H$1:H41,1),"")</f>
        <v/>
      </c>
      <c r="J41" s="122">
        <f t="shared" si="0"/>
        <v>1</v>
      </c>
      <c r="K41" s="122" t="b">
        <f t="shared" si="3"/>
        <v>0</v>
      </c>
      <c r="L41" s="122" t="str">
        <f>IF(K41=FALSE,"",B41&amp;"@"&amp;COUNTIFS($B$2:B41,B41,$K$2:K41,TRUE))</f>
        <v/>
      </c>
    </row>
    <row r="42" spans="1:12">
      <c r="A42" s="18" t="s">
        <v>631</v>
      </c>
      <c r="B42" s="18" t="s">
        <v>895</v>
      </c>
      <c r="C42" s="18">
        <v>52</v>
      </c>
      <c r="D42" s="18">
        <v>16</v>
      </c>
      <c r="E42" s="18">
        <v>126.14634146341463</v>
      </c>
      <c r="F42" s="18">
        <v>4</v>
      </c>
      <c r="G42" s="122" t="str">
        <f t="shared" si="2"/>
        <v/>
      </c>
      <c r="H42" s="255" t="str">
        <f>IF(G42="기사임",(COUNTIF($B$2:B42,B42)-COUNTIFS($B$2:B41,B42,$G$2:G41,"")),"")</f>
        <v/>
      </c>
      <c r="I42" s="122" t="str">
        <f>IF(H42=1,COUNTIF($H$1:H42,1),"")</f>
        <v/>
      </c>
      <c r="J42" s="122">
        <f t="shared" si="0"/>
        <v>0</v>
      </c>
      <c r="K42" s="122" t="b">
        <f t="shared" si="3"/>
        <v>0</v>
      </c>
      <c r="L42" s="122" t="str">
        <f>IF(K42=FALSE,"",B42&amp;"@"&amp;COUNTIFS($B$2:B42,B42,$K$2:K42,TRUE))</f>
        <v/>
      </c>
    </row>
    <row r="43" spans="1:12">
      <c r="A43" s="18" t="s">
        <v>1600</v>
      </c>
      <c r="B43" s="18" t="s">
        <v>895</v>
      </c>
      <c r="C43" s="18">
        <v>49</v>
      </c>
      <c r="D43" s="18">
        <v>41</v>
      </c>
      <c r="E43" s="18">
        <v>385.625</v>
      </c>
      <c r="F43" s="18">
        <v>31</v>
      </c>
      <c r="G43" s="122" t="str">
        <f t="shared" si="2"/>
        <v>기사임</v>
      </c>
      <c r="H43" s="255">
        <f>IF(G43="기사임",(COUNTIF($B$2:B43,B43)-COUNTIFS($B$2:B42,B43,$G$2:G42,"")),"")</f>
        <v>13</v>
      </c>
      <c r="I43" s="122" t="str">
        <f>IF(H43=1,COUNTIF($H$1:H43,1),"")</f>
        <v/>
      </c>
      <c r="J43" s="122">
        <f t="shared" si="0"/>
        <v>0</v>
      </c>
      <c r="K43" s="122" t="b">
        <f t="shared" si="3"/>
        <v>0</v>
      </c>
      <c r="L43" s="122" t="str">
        <f>IF(K43=FALSE,"",B43&amp;"@"&amp;COUNTIFS($B$2:B43,B43,$K$2:K43,TRUE))</f>
        <v/>
      </c>
    </row>
    <row r="44" spans="1:12">
      <c r="A44" s="18" t="s">
        <v>536</v>
      </c>
      <c r="B44" s="18" t="s">
        <v>895</v>
      </c>
      <c r="C44" s="18">
        <v>48</v>
      </c>
      <c r="D44" s="18">
        <v>21</v>
      </c>
      <c r="E44" s="18">
        <v>53.80952380952381</v>
      </c>
      <c r="F44" s="18">
        <v>2</v>
      </c>
      <c r="G44" s="122" t="str">
        <f t="shared" si="2"/>
        <v/>
      </c>
      <c r="H44" s="255" t="str">
        <f>IF(G44="기사임",(COUNTIF($B$2:B44,B44)-COUNTIFS($B$2:B43,B44,$G$2:G43,"")),"")</f>
        <v/>
      </c>
      <c r="I44" s="122" t="str">
        <f>IF(H44=1,COUNTIF($H$1:H44,1),"")</f>
        <v/>
      </c>
      <c r="J44" s="122">
        <f t="shared" si="0"/>
        <v>0</v>
      </c>
      <c r="K44" s="122" t="b">
        <f t="shared" si="3"/>
        <v>0</v>
      </c>
      <c r="L44" s="122" t="str">
        <f>IF(K44=FALSE,"",B44&amp;"@"&amp;COUNTIFS($B$2:B44,B44,$K$2:K44,TRUE))</f>
        <v/>
      </c>
    </row>
    <row r="45" spans="1:12">
      <c r="A45" s="18" t="s">
        <v>518</v>
      </c>
      <c r="B45" s="18" t="s">
        <v>896</v>
      </c>
      <c r="C45" s="18">
        <v>48</v>
      </c>
      <c r="D45" s="18">
        <v>40</v>
      </c>
      <c r="E45" s="18">
        <v>37.230769230769234</v>
      </c>
      <c r="F45" s="18">
        <v>40</v>
      </c>
      <c r="G45" s="122" t="str">
        <f t="shared" si="2"/>
        <v/>
      </c>
      <c r="H45" s="255" t="str">
        <f>IF(G45="기사임",(COUNTIF($B$2:B45,B45)-COUNTIFS($B$2:B44,B45,$G$2:G44,"")),"")</f>
        <v/>
      </c>
      <c r="I45" s="122" t="str">
        <f>IF(H45=1,COUNTIF($H$1:H45,1),"")</f>
        <v/>
      </c>
      <c r="J45" s="122">
        <f t="shared" si="0"/>
        <v>1</v>
      </c>
      <c r="K45" s="122" t="b">
        <f t="shared" si="3"/>
        <v>0</v>
      </c>
      <c r="L45" s="122" t="str">
        <f>IF(K45=FALSE,"",B45&amp;"@"&amp;COUNTIFS($B$2:B45,B45,$K$2:K45,TRUE))</f>
        <v/>
      </c>
    </row>
    <row r="46" spans="1:12">
      <c r="A46" s="18" t="s">
        <v>1238</v>
      </c>
      <c r="B46" s="18" t="s">
        <v>897</v>
      </c>
      <c r="C46" s="18">
        <v>47</v>
      </c>
      <c r="D46" s="18">
        <v>33</v>
      </c>
      <c r="E46" s="18">
        <v>77.666666666666671</v>
      </c>
      <c r="F46" s="18">
        <v>9</v>
      </c>
      <c r="G46" s="122" t="str">
        <f t="shared" si="2"/>
        <v>기사임</v>
      </c>
      <c r="H46" s="255">
        <f>IF(G46="기사임",(COUNTIF($B$2:B46,B46)-COUNTIFS($B$2:B45,B46,$G$2:G45,"")),"")</f>
        <v>5</v>
      </c>
      <c r="I46" s="122" t="str">
        <f>IF(H46=1,COUNTIF($H$1:H46,1),"")</f>
        <v/>
      </c>
      <c r="J46" s="122">
        <f t="shared" si="0"/>
        <v>1</v>
      </c>
      <c r="K46" s="122" t="b">
        <f t="shared" si="3"/>
        <v>1</v>
      </c>
      <c r="L46" s="122" t="str">
        <f>IF(K46=FALSE,"",B46&amp;"@"&amp;COUNTIFS($B$2:B46,B46,$K$2:K46,TRUE))</f>
        <v>India@5</v>
      </c>
    </row>
    <row r="47" spans="1:12">
      <c r="A47" s="18" t="s">
        <v>1236</v>
      </c>
      <c r="B47" s="18" t="s">
        <v>897</v>
      </c>
      <c r="C47" s="18">
        <v>47</v>
      </c>
      <c r="D47" s="18">
        <v>46</v>
      </c>
      <c r="E47" s="18">
        <v>97</v>
      </c>
      <c r="F47" s="18">
        <v>45</v>
      </c>
      <c r="G47" s="122" t="str">
        <f t="shared" si="2"/>
        <v/>
      </c>
      <c r="H47" s="255" t="str">
        <f>IF(G47="기사임",(COUNTIF($B$2:B47,B47)-COUNTIFS($B$2:B46,B47,$G$2:G46,"")),"")</f>
        <v/>
      </c>
      <c r="I47" s="122" t="str">
        <f>IF(H47=1,COUNTIF($H$1:H47,1),"")</f>
        <v/>
      </c>
      <c r="J47" s="122">
        <f t="shared" si="0"/>
        <v>1</v>
      </c>
      <c r="K47" s="122" t="b">
        <f t="shared" si="3"/>
        <v>0</v>
      </c>
      <c r="L47" s="122" t="str">
        <f>IF(K47=FALSE,"",B47&amp;"@"&amp;COUNTIFS($B$2:B47,B47,$K$2:K47,TRUE))</f>
        <v/>
      </c>
    </row>
    <row r="48" spans="1:12">
      <c r="A48" s="18" t="s">
        <v>1606</v>
      </c>
      <c r="B48" s="18" t="s">
        <v>897</v>
      </c>
      <c r="C48" s="18">
        <v>46</v>
      </c>
      <c r="D48" s="18">
        <v>43</v>
      </c>
      <c r="E48" s="18">
        <v>173.33333333333334</v>
      </c>
      <c r="F48" s="18">
        <v>43</v>
      </c>
      <c r="G48" s="122" t="str">
        <f t="shared" si="2"/>
        <v/>
      </c>
      <c r="H48" s="255" t="str">
        <f>IF(G48="기사임",(COUNTIF($B$2:B48,B48)-COUNTIFS($B$2:B47,B48,$G$2:G47,"")),"")</f>
        <v/>
      </c>
      <c r="I48" s="122" t="str">
        <f>IF(H48=1,COUNTIF($H$1:H48,1),"")</f>
        <v/>
      </c>
      <c r="J48" s="122">
        <f t="shared" si="0"/>
        <v>1</v>
      </c>
      <c r="K48" s="122" t="b">
        <f t="shared" si="3"/>
        <v>0</v>
      </c>
      <c r="L48" s="122" t="str">
        <f>IF(K48=FALSE,"",B48&amp;"@"&amp;COUNTIFS($B$2:B48,B48,$K$2:K48,TRUE))</f>
        <v/>
      </c>
    </row>
    <row r="49" spans="1:12">
      <c r="A49" s="18" t="s">
        <v>529</v>
      </c>
      <c r="B49" s="18" t="s">
        <v>895</v>
      </c>
      <c r="C49" s="18">
        <v>46</v>
      </c>
      <c r="D49" s="18">
        <v>31</v>
      </c>
      <c r="E49" s="18">
        <v>63.048780487804876</v>
      </c>
      <c r="F49" s="18">
        <v>2</v>
      </c>
      <c r="G49" s="122" t="str">
        <f t="shared" si="2"/>
        <v/>
      </c>
      <c r="H49" s="255" t="str">
        <f>IF(G49="기사임",(COUNTIF($B$2:B49,B49)-COUNTIFS($B$2:B48,B49,$G$2:G48,"")),"")</f>
        <v/>
      </c>
      <c r="I49" s="122" t="str">
        <f>IF(H49=1,COUNTIF($H$1:H49,1),"")</f>
        <v/>
      </c>
      <c r="J49" s="122">
        <f t="shared" si="0"/>
        <v>0</v>
      </c>
      <c r="K49" s="122" t="b">
        <f t="shared" si="3"/>
        <v>0</v>
      </c>
      <c r="L49" s="122" t="str">
        <f>IF(K49=FALSE,"",B49&amp;"@"&amp;COUNTIFS($B$2:B49,B49,$K$2:K49,TRUE))</f>
        <v/>
      </c>
    </row>
    <row r="50" spans="1:12">
      <c r="A50" s="18" t="s">
        <v>498</v>
      </c>
      <c r="B50" s="18" t="s">
        <v>898</v>
      </c>
      <c r="C50" s="18">
        <v>46</v>
      </c>
      <c r="D50" s="18">
        <v>35</v>
      </c>
      <c r="E50" s="18">
        <v>349.28571428571428</v>
      </c>
      <c r="F50" s="18">
        <v>25</v>
      </c>
      <c r="G50" s="122" t="str">
        <f t="shared" si="2"/>
        <v/>
      </c>
      <c r="H50" s="255" t="str">
        <f>IF(G50="기사임",(COUNTIF($B$2:B50,B50)-COUNTIFS($B$2:B49,B50,$G$2:G49,"")),"")</f>
        <v/>
      </c>
      <c r="I50" s="122" t="str">
        <f>IF(H50=1,COUNTIF($H$1:H50,1),"")</f>
        <v/>
      </c>
      <c r="J50" s="122">
        <f t="shared" si="0"/>
        <v>0</v>
      </c>
      <c r="K50" s="122" t="b">
        <f t="shared" si="3"/>
        <v>0</v>
      </c>
      <c r="L50" s="122" t="str">
        <f>IF(K50=FALSE,"",B50&amp;"@"&amp;COUNTIFS($B$2:B50,B50,$K$2:K50,TRUE))</f>
        <v/>
      </c>
    </row>
    <row r="51" spans="1:12">
      <c r="A51" s="18" t="s">
        <v>511</v>
      </c>
      <c r="B51" s="18" t="s">
        <v>896</v>
      </c>
      <c r="C51" s="18">
        <v>45</v>
      </c>
      <c r="D51" s="18">
        <v>42</v>
      </c>
      <c r="E51" s="18">
        <v>109.5</v>
      </c>
      <c r="F51" s="18">
        <v>40</v>
      </c>
      <c r="G51" s="122" t="str">
        <f t="shared" si="2"/>
        <v>기사임</v>
      </c>
      <c r="H51" s="255">
        <f>IF(G51="기사임",(COUNTIF($B$2:B51,B51)-COUNTIFS($B$2:B50,B51,$G$2:G50,"")),"")</f>
        <v>5</v>
      </c>
      <c r="I51" s="122" t="str">
        <f>IF(H51=1,COUNTIF($H$1:H51,1),"")</f>
        <v/>
      </c>
      <c r="J51" s="122">
        <f t="shared" si="0"/>
        <v>1</v>
      </c>
      <c r="K51" s="122" t="b">
        <f t="shared" si="3"/>
        <v>1</v>
      </c>
      <c r="L51" s="122" t="str">
        <f>IF(K51=FALSE,"",B51&amp;"@"&amp;COUNTIFS($B$2:B51,B51,$K$2:K51,TRUE))</f>
        <v>United States@5</v>
      </c>
    </row>
    <row r="52" spans="1:12">
      <c r="A52" s="18" t="s">
        <v>495</v>
      </c>
      <c r="B52" s="18" t="s">
        <v>896</v>
      </c>
      <c r="C52" s="18">
        <v>45</v>
      </c>
      <c r="D52" s="18">
        <v>41</v>
      </c>
      <c r="E52" s="18">
        <v>12.214285714285714</v>
      </c>
      <c r="F52" s="18">
        <v>38</v>
      </c>
      <c r="G52" s="122" t="str">
        <f t="shared" si="2"/>
        <v/>
      </c>
      <c r="H52" s="255" t="str">
        <f>IF(G52="기사임",(COUNTIF($B$2:B52,B52)-COUNTIFS($B$2:B51,B52,$G$2:G51,"")),"")</f>
        <v/>
      </c>
      <c r="I52" s="122" t="str">
        <f>IF(H52=1,COUNTIF($H$1:H52,1),"")</f>
        <v/>
      </c>
      <c r="J52" s="122">
        <f t="shared" si="0"/>
        <v>1</v>
      </c>
      <c r="K52" s="122" t="b">
        <f t="shared" si="3"/>
        <v>0</v>
      </c>
      <c r="L52" s="122" t="str">
        <f>IF(K52=FALSE,"",B52&amp;"@"&amp;COUNTIFS($B$2:B52,B52,$K$2:K52,TRUE))</f>
        <v/>
      </c>
    </row>
    <row r="53" spans="1:12">
      <c r="A53" s="18" t="s">
        <v>494</v>
      </c>
      <c r="B53" s="18" t="s">
        <v>901</v>
      </c>
      <c r="C53" s="18">
        <v>43</v>
      </c>
      <c r="D53" s="18">
        <v>38</v>
      </c>
      <c r="E53" s="18">
        <v>38</v>
      </c>
      <c r="F53" s="18">
        <v>31</v>
      </c>
      <c r="G53" s="122" t="str">
        <f t="shared" si="2"/>
        <v/>
      </c>
      <c r="H53" s="255" t="str">
        <f>IF(G53="기사임",(COUNTIF($B$2:B53,B53)-COUNTIFS($B$2:B52,B53,$G$2:G52,"")),"")</f>
        <v/>
      </c>
      <c r="I53" s="122" t="str">
        <f>IF(H53=1,COUNTIF($H$1:H53,1),"")</f>
        <v/>
      </c>
      <c r="J53" s="122">
        <f t="shared" si="0"/>
        <v>0</v>
      </c>
      <c r="K53" s="122" t="b">
        <f t="shared" si="3"/>
        <v>0</v>
      </c>
      <c r="L53" s="122" t="str">
        <f>IF(K53=FALSE,"",B53&amp;"@"&amp;COUNTIFS($B$2:B53,B53,$K$2:K53,TRUE))</f>
        <v/>
      </c>
    </row>
    <row r="54" spans="1:12">
      <c r="A54" s="18" t="s">
        <v>1449</v>
      </c>
      <c r="B54" s="18" t="s">
        <v>900</v>
      </c>
      <c r="C54" s="18">
        <v>41</v>
      </c>
      <c r="D54" s="18">
        <v>38</v>
      </c>
      <c r="E54" s="18">
        <v>462.25</v>
      </c>
      <c r="F54" s="18">
        <v>37</v>
      </c>
      <c r="G54" s="122" t="str">
        <f t="shared" si="2"/>
        <v/>
      </c>
      <c r="H54" s="255" t="str">
        <f>IF(G54="기사임",(COUNTIF($B$2:B54,B54)-COUNTIFS($B$2:B53,B54,$G$2:G53,"")),"")</f>
        <v/>
      </c>
      <c r="I54" s="122" t="str">
        <f>IF(H54=1,COUNTIF($H$1:H54,1),"")</f>
        <v/>
      </c>
      <c r="J54" s="122">
        <f t="shared" si="0"/>
        <v>0</v>
      </c>
      <c r="K54" s="122" t="b">
        <f t="shared" si="3"/>
        <v>0</v>
      </c>
      <c r="L54" s="122" t="str">
        <f>IF(K54=FALSE,"",B54&amp;"@"&amp;COUNTIFS($B$2:B54,B54,$K$2:K54,TRUE))</f>
        <v/>
      </c>
    </row>
    <row r="55" spans="1:12">
      <c r="A55" s="18" t="s">
        <v>1238</v>
      </c>
      <c r="B55" s="18" t="s">
        <v>895</v>
      </c>
      <c r="C55" s="18">
        <v>40</v>
      </c>
      <c r="D55" s="18">
        <v>28</v>
      </c>
      <c r="E55" s="18">
        <v>169.58333333333334</v>
      </c>
      <c r="F55" s="18">
        <v>9</v>
      </c>
      <c r="G55" s="122" t="str">
        <f t="shared" si="2"/>
        <v>기사임</v>
      </c>
      <c r="H55" s="255">
        <f>IF(G55="기사임",(COUNTIF($B$2:B55,B55)-COUNTIFS($B$2:B54,B55,$G$2:G54,"")),"")</f>
        <v>14</v>
      </c>
      <c r="I55" s="122" t="str">
        <f>IF(H55=1,COUNTIF($H$1:H55,1),"")</f>
        <v/>
      </c>
      <c r="J55" s="122">
        <f t="shared" si="0"/>
        <v>0</v>
      </c>
      <c r="K55" s="122" t="b">
        <f t="shared" si="3"/>
        <v>0</v>
      </c>
      <c r="L55" s="122" t="str">
        <f>IF(K55=FALSE,"",B55&amp;"@"&amp;COUNTIFS($B$2:B55,B55,$K$2:K55,TRUE))</f>
        <v/>
      </c>
    </row>
    <row r="56" spans="1:12">
      <c r="A56" s="18" t="s">
        <v>1607</v>
      </c>
      <c r="B56" s="18" t="s">
        <v>895</v>
      </c>
      <c r="C56" s="18">
        <v>40</v>
      </c>
      <c r="D56" s="18">
        <v>33</v>
      </c>
      <c r="E56" s="18">
        <v>105.16</v>
      </c>
      <c r="F56" s="18">
        <v>3</v>
      </c>
      <c r="G56" s="122" t="str">
        <f t="shared" si="2"/>
        <v>기사임</v>
      </c>
      <c r="H56" s="255">
        <f>IF(G56="기사임",(COUNTIF($B$2:B56,B56)-COUNTIFS($B$2:B55,B56,$G$2:G55,"")),"")</f>
        <v>15</v>
      </c>
      <c r="I56" s="122" t="str">
        <f>IF(H56=1,COUNTIF($H$1:H56,1),"")</f>
        <v/>
      </c>
      <c r="J56" s="122">
        <f t="shared" si="0"/>
        <v>0</v>
      </c>
      <c r="K56" s="122" t="b">
        <f t="shared" si="3"/>
        <v>0</v>
      </c>
      <c r="L56" s="122" t="str">
        <f>IF(K56=FALSE,"",B56&amp;"@"&amp;COUNTIFS($B$2:B56,B56,$K$2:K56,TRUE))</f>
        <v/>
      </c>
    </row>
    <row r="57" spans="1:12">
      <c r="A57" s="18" t="s">
        <v>500</v>
      </c>
      <c r="B57" s="18" t="s">
        <v>898</v>
      </c>
      <c r="C57" s="18">
        <v>40</v>
      </c>
      <c r="D57" s="18">
        <v>17</v>
      </c>
      <c r="E57" s="18">
        <v>42.545454545454547</v>
      </c>
      <c r="F57" s="18">
        <v>11</v>
      </c>
      <c r="G57" s="122" t="str">
        <f t="shared" si="2"/>
        <v/>
      </c>
      <c r="H57" s="255" t="str">
        <f>IF(G57="기사임",(COUNTIF($B$2:B57,B57)-COUNTIFS($B$2:B56,B57,$G$2:G56,"")),"")</f>
        <v/>
      </c>
      <c r="I57" s="122" t="str">
        <f>IF(H57=1,COUNTIF($H$1:H57,1),"")</f>
        <v/>
      </c>
      <c r="J57" s="122">
        <f t="shared" si="0"/>
        <v>0</v>
      </c>
      <c r="K57" s="122" t="b">
        <f t="shared" si="3"/>
        <v>0</v>
      </c>
      <c r="L57" s="122" t="str">
        <f>IF(K57=FALSE,"",B57&amp;"@"&amp;COUNTIFS($B$2:B57,B57,$K$2:K57,TRUE))</f>
        <v/>
      </c>
    </row>
    <row r="58" spans="1:12">
      <c r="A58" s="18" t="s">
        <v>500</v>
      </c>
      <c r="B58" s="18" t="s">
        <v>900</v>
      </c>
      <c r="C58" s="18">
        <v>38</v>
      </c>
      <c r="D58" s="18">
        <v>21</v>
      </c>
      <c r="E58" s="18">
        <v>29.321428571428573</v>
      </c>
      <c r="F58" s="18">
        <v>15</v>
      </c>
      <c r="G58" s="122" t="str">
        <f t="shared" si="2"/>
        <v/>
      </c>
      <c r="H58" s="255" t="str">
        <f>IF(G58="기사임",(COUNTIF($B$2:B58,B58)-COUNTIFS($B$2:B57,B58,$G$2:G57,"")),"")</f>
        <v/>
      </c>
      <c r="I58" s="122" t="str">
        <f>IF(H58=1,COUNTIF($H$1:H58,1),"")</f>
        <v/>
      </c>
      <c r="J58" s="122">
        <f t="shared" si="0"/>
        <v>0</v>
      </c>
      <c r="K58" s="122" t="b">
        <f t="shared" si="3"/>
        <v>0</v>
      </c>
      <c r="L58" s="122" t="str">
        <f>IF(K58=FALSE,"",B58&amp;"@"&amp;COUNTIFS($B$2:B58,B58,$K$2:K58,TRUE))</f>
        <v/>
      </c>
    </row>
    <row r="59" spans="1:12">
      <c r="A59" s="18" t="s">
        <v>503</v>
      </c>
      <c r="B59" s="18" t="s">
        <v>895</v>
      </c>
      <c r="C59" s="18">
        <v>37</v>
      </c>
      <c r="D59" s="18">
        <v>33</v>
      </c>
      <c r="E59" s="18">
        <v>304.44444444444446</v>
      </c>
      <c r="F59" s="18">
        <v>31</v>
      </c>
      <c r="G59" s="122" t="str">
        <f t="shared" si="2"/>
        <v>기사임</v>
      </c>
      <c r="H59" s="255">
        <f>IF(G59="기사임",(COUNTIF($B$2:B59,B59)-COUNTIFS($B$2:B58,B59,$G$2:G58,"")),"")</f>
        <v>16</v>
      </c>
      <c r="I59" s="122" t="str">
        <f>IF(H59=1,COUNTIF($H$1:H59,1),"")</f>
        <v/>
      </c>
      <c r="J59" s="122">
        <f t="shared" si="0"/>
        <v>0</v>
      </c>
      <c r="K59" s="122" t="b">
        <f t="shared" si="3"/>
        <v>0</v>
      </c>
      <c r="L59" s="122" t="str">
        <f>IF(K59=FALSE,"",B59&amp;"@"&amp;COUNTIFS($B$2:B59,B59,$K$2:K59,TRUE))</f>
        <v/>
      </c>
    </row>
    <row r="60" spans="1:12">
      <c r="A60" s="18" t="s">
        <v>1448</v>
      </c>
      <c r="B60" s="18" t="s">
        <v>895</v>
      </c>
      <c r="C60" s="18">
        <v>37</v>
      </c>
      <c r="D60" s="18">
        <v>33</v>
      </c>
      <c r="E60" s="18">
        <v>232.03333333333333</v>
      </c>
      <c r="F60" s="18">
        <v>2</v>
      </c>
      <c r="G60" s="122" t="str">
        <f t="shared" si="2"/>
        <v>기사임</v>
      </c>
      <c r="H60" s="255">
        <f>IF(G60="기사임",(COUNTIF($B$2:B60,B60)-COUNTIFS($B$2:B59,B60,$G$2:G59,"")),"")</f>
        <v>17</v>
      </c>
      <c r="I60" s="122" t="str">
        <f>IF(H60=1,COUNTIF($H$1:H60,1),"")</f>
        <v/>
      </c>
      <c r="J60" s="122">
        <f t="shared" si="0"/>
        <v>0</v>
      </c>
      <c r="K60" s="122" t="b">
        <f t="shared" si="3"/>
        <v>0</v>
      </c>
      <c r="L60" s="122" t="str">
        <f>IF(K60=FALSE,"",B60&amp;"@"&amp;COUNTIFS($B$2:B60,B60,$K$2:K60,TRUE))</f>
        <v/>
      </c>
    </row>
    <row r="61" spans="1:12">
      <c r="A61" s="18" t="s">
        <v>1608</v>
      </c>
      <c r="B61" s="18" t="s">
        <v>895</v>
      </c>
      <c r="C61" s="18">
        <v>37</v>
      </c>
      <c r="D61" s="18">
        <v>24</v>
      </c>
      <c r="E61" s="18">
        <v>209.27272727272728</v>
      </c>
      <c r="F61" s="18">
        <v>8</v>
      </c>
      <c r="G61" s="122" t="str">
        <f t="shared" si="2"/>
        <v>기사임</v>
      </c>
      <c r="H61" s="255">
        <f>IF(G61="기사임",(COUNTIF($B$2:B61,B61)-COUNTIFS($B$2:B60,B61,$G$2:G60,"")),"")</f>
        <v>18</v>
      </c>
      <c r="I61" s="122" t="str">
        <f>IF(H61=1,COUNTIF($H$1:H61,1),"")</f>
        <v/>
      </c>
      <c r="J61" s="122">
        <f t="shared" si="0"/>
        <v>0</v>
      </c>
      <c r="K61" s="122" t="b">
        <f t="shared" si="3"/>
        <v>0</v>
      </c>
      <c r="L61" s="122" t="str">
        <f>IF(K61=FALSE,"",B61&amp;"@"&amp;COUNTIFS($B$2:B61,B61,$K$2:K61,TRUE))</f>
        <v/>
      </c>
    </row>
    <row r="62" spans="1:12">
      <c r="A62" s="18" t="s">
        <v>494</v>
      </c>
      <c r="B62" s="18" t="s">
        <v>900</v>
      </c>
      <c r="C62" s="18">
        <v>36</v>
      </c>
      <c r="D62" s="18">
        <v>35</v>
      </c>
      <c r="E62" s="18">
        <v>46.5</v>
      </c>
      <c r="F62" s="18">
        <v>29</v>
      </c>
      <c r="G62" s="122" t="str">
        <f t="shared" si="2"/>
        <v/>
      </c>
      <c r="H62" s="255" t="str">
        <f>IF(G62="기사임",(COUNTIF($B$2:B62,B62)-COUNTIFS($B$2:B61,B62,$G$2:G61,"")),"")</f>
        <v/>
      </c>
      <c r="I62" s="122" t="str">
        <f>IF(H62=1,COUNTIF($H$1:H62,1),"")</f>
        <v/>
      </c>
      <c r="J62" s="122">
        <f t="shared" si="0"/>
        <v>0</v>
      </c>
      <c r="K62" s="122" t="b">
        <f t="shared" si="3"/>
        <v>0</v>
      </c>
      <c r="L62" s="122" t="str">
        <f>IF(K62=FALSE,"",B62&amp;"@"&amp;COUNTIFS($B$2:B62,B62,$K$2:K62,TRUE))</f>
        <v/>
      </c>
    </row>
    <row r="63" spans="1:12">
      <c r="A63" s="18" t="s">
        <v>523</v>
      </c>
      <c r="B63" s="18" t="s">
        <v>895</v>
      </c>
      <c r="C63" s="18">
        <v>36</v>
      </c>
      <c r="D63" s="18">
        <v>30</v>
      </c>
      <c r="E63" s="18">
        <v>172.5</v>
      </c>
      <c r="F63" s="18">
        <v>12</v>
      </c>
      <c r="G63" s="122" t="str">
        <f t="shared" si="2"/>
        <v/>
      </c>
      <c r="H63" s="255" t="str">
        <f>IF(G63="기사임",(COUNTIF($B$2:B63,B63)-COUNTIFS($B$2:B62,B63,$G$2:G62,"")),"")</f>
        <v/>
      </c>
      <c r="I63" s="122" t="str">
        <f>IF(H63=1,COUNTIF($H$1:H63,1),"")</f>
        <v/>
      </c>
      <c r="J63" s="122">
        <f t="shared" si="0"/>
        <v>0</v>
      </c>
      <c r="K63" s="122" t="b">
        <f t="shared" si="3"/>
        <v>0</v>
      </c>
      <c r="L63" s="122" t="str">
        <f>IF(K63=FALSE,"",B63&amp;"@"&amp;COUNTIFS($B$2:B63,B63,$K$2:K63,TRUE))</f>
        <v/>
      </c>
    </row>
    <row r="64" spans="1:12">
      <c r="A64" s="18" t="s">
        <v>1596</v>
      </c>
      <c r="B64" s="18" t="s">
        <v>896</v>
      </c>
      <c r="C64" s="18">
        <v>35</v>
      </c>
      <c r="D64" s="18">
        <v>33</v>
      </c>
      <c r="E64" s="18">
        <v>253.77777777777777</v>
      </c>
      <c r="F64" s="18">
        <v>28</v>
      </c>
      <c r="G64" s="122" t="str">
        <f t="shared" si="2"/>
        <v>기사임</v>
      </c>
      <c r="H64" s="255">
        <f>IF(G64="기사임",(COUNTIF($B$2:B64,B64)-COUNTIFS($B$2:B63,B64,$G$2:G63,"")),"")</f>
        <v>6</v>
      </c>
      <c r="I64" s="122" t="str">
        <f>IF(H64=1,COUNTIF($H$1:H64,1),"")</f>
        <v/>
      </c>
      <c r="J64" s="122">
        <f t="shared" si="0"/>
        <v>1</v>
      </c>
      <c r="K64" s="122" t="b">
        <f t="shared" si="3"/>
        <v>1</v>
      </c>
      <c r="L64" s="122" t="str">
        <f>IF(K64=FALSE,"",B64&amp;"@"&amp;COUNTIFS($B$2:B64,B64,$K$2:K64,TRUE))</f>
        <v>United States@6</v>
      </c>
    </row>
    <row r="65" spans="1:12">
      <c r="A65" s="18" t="s">
        <v>515</v>
      </c>
      <c r="B65" s="18" t="s">
        <v>895</v>
      </c>
      <c r="C65" s="18">
        <v>35</v>
      </c>
      <c r="D65" s="18">
        <v>21</v>
      </c>
      <c r="E65" s="18">
        <v>14.03225806451613</v>
      </c>
      <c r="F65" s="18">
        <v>0</v>
      </c>
      <c r="G65" s="122" t="str">
        <f t="shared" si="2"/>
        <v/>
      </c>
      <c r="H65" s="255" t="str">
        <f>IF(G65="기사임",(COUNTIF($B$2:B65,B65)-COUNTIFS($B$2:B64,B65,$G$2:G64,"")),"")</f>
        <v/>
      </c>
      <c r="I65" s="122" t="str">
        <f>IF(H65=1,COUNTIF($H$1:H65,1),"")</f>
        <v/>
      </c>
      <c r="J65" s="122">
        <f t="shared" si="0"/>
        <v>0</v>
      </c>
      <c r="K65" s="122" t="b">
        <f t="shared" si="3"/>
        <v>0</v>
      </c>
      <c r="L65" s="122" t="str">
        <f>IF(K65=FALSE,"",B65&amp;"@"&amp;COUNTIFS($B$2:B65,B65,$K$2:K65,TRUE))</f>
        <v/>
      </c>
    </row>
    <row r="66" spans="1:12">
      <c r="A66" s="18" t="s">
        <v>497</v>
      </c>
      <c r="B66" s="18" t="s">
        <v>897</v>
      </c>
      <c r="C66" s="18">
        <v>32</v>
      </c>
      <c r="D66" s="18">
        <v>23</v>
      </c>
      <c r="E66" s="18">
        <v>199.27777777777777</v>
      </c>
      <c r="F66" s="18">
        <v>3</v>
      </c>
      <c r="G66" s="122" t="str">
        <f t="shared" si="2"/>
        <v>기사임</v>
      </c>
      <c r="H66" s="255">
        <f>IF(G66="기사임",(COUNTIF($B$2:B66,B66)-COUNTIFS($B$2:B65,B66,$G$2:G65,"")),"")</f>
        <v>6</v>
      </c>
      <c r="I66" s="122" t="str">
        <f>IF(H66=1,COUNTIF($H$1:H66,1),"")</f>
        <v/>
      </c>
      <c r="J66" s="122">
        <f t="shared" ref="J66:J129" si="4">COUNTIF($N$2:$N$4,B66)</f>
        <v>1</v>
      </c>
      <c r="K66" s="122" t="b">
        <f t="shared" si="3"/>
        <v>1</v>
      </c>
      <c r="L66" s="122" t="str">
        <f>IF(K66=FALSE,"",B66&amp;"@"&amp;COUNTIFS($B$2:B66,B66,$K$2:K66,TRUE))</f>
        <v>India@6</v>
      </c>
    </row>
    <row r="67" spans="1:12">
      <c r="A67" s="18" t="s">
        <v>533</v>
      </c>
      <c r="B67" s="18" t="s">
        <v>895</v>
      </c>
      <c r="C67" s="18">
        <v>32</v>
      </c>
      <c r="D67" s="18">
        <v>21</v>
      </c>
      <c r="E67" s="18">
        <v>30.12</v>
      </c>
      <c r="F67" s="18">
        <v>1</v>
      </c>
      <c r="G67" s="122" t="str">
        <f t="shared" ref="G67:G130" si="5">IF(AND(LEFT(A67,17)="/global/archives/",ISNUMBER(_xlfn.NUMBERVALUE(MID(A67,18,1))),ISERROR(FIND("ckattempt",A67)),ISERROR(FIND("preview",A67))),"기사임","")</f>
        <v/>
      </c>
      <c r="H67" s="255" t="str">
        <f>IF(G67="기사임",(COUNTIF($B$2:B67,B67)-COUNTIFS($B$2:B66,B67,$G$2:G66,"")),"")</f>
        <v/>
      </c>
      <c r="I67" s="122" t="str">
        <f>IF(H67=1,COUNTIF($H$1:H67,1),"")</f>
        <v/>
      </c>
      <c r="J67" s="122">
        <f t="shared" si="4"/>
        <v>0</v>
      </c>
      <c r="K67" s="122" t="b">
        <f t="shared" ref="K67:K130" si="6">AND(J67=1,H67&gt;=1,H67&lt;&gt;"")</f>
        <v>0</v>
      </c>
      <c r="L67" s="122" t="str">
        <f>IF(K67=FALSE,"",B67&amp;"@"&amp;COUNTIFS($B$2:B67,B67,$K$2:K67,TRUE))</f>
        <v/>
      </c>
    </row>
    <row r="68" spans="1:12">
      <c r="A68" s="18" t="s">
        <v>1453</v>
      </c>
      <c r="B68" s="18" t="s">
        <v>895</v>
      </c>
      <c r="C68" s="18">
        <v>31</v>
      </c>
      <c r="D68" s="18">
        <v>7</v>
      </c>
      <c r="E68" s="18">
        <v>180.03333333333333</v>
      </c>
      <c r="F68" s="18">
        <v>0</v>
      </c>
      <c r="G68" s="122" t="str">
        <f t="shared" si="5"/>
        <v/>
      </c>
      <c r="H68" s="255" t="str">
        <f>IF(G68="기사임",(COUNTIF($B$2:B68,B68)-COUNTIFS($B$2:B67,B68,$G$2:G67,"")),"")</f>
        <v/>
      </c>
      <c r="I68" s="122" t="str">
        <f>IF(H68=1,COUNTIF($H$1:H68,1),"")</f>
        <v/>
      </c>
      <c r="J68" s="122">
        <f t="shared" si="4"/>
        <v>0</v>
      </c>
      <c r="K68" s="122" t="b">
        <f t="shared" si="6"/>
        <v>0</v>
      </c>
      <c r="L68" s="122" t="str">
        <f>IF(K68=FALSE,"",B68&amp;"@"&amp;COUNTIFS($B$2:B68,B68,$K$2:K68,TRUE))</f>
        <v/>
      </c>
    </row>
    <row r="69" spans="1:12">
      <c r="A69" s="18" t="s">
        <v>544</v>
      </c>
      <c r="B69" s="18" t="s">
        <v>904</v>
      </c>
      <c r="C69" s="18">
        <v>31</v>
      </c>
      <c r="D69" s="18">
        <v>28</v>
      </c>
      <c r="E69" s="18">
        <v>66</v>
      </c>
      <c r="F69" s="18">
        <v>28</v>
      </c>
      <c r="G69" s="122" t="str">
        <f t="shared" si="5"/>
        <v>기사임</v>
      </c>
      <c r="H69" s="255">
        <f>IF(G69="기사임",(COUNTIF($B$2:B69,B69)-COUNTIFS($B$2:B68,B69,$G$2:G68,"")),"")</f>
        <v>1</v>
      </c>
      <c r="I69" s="122">
        <f>IF(H69=1,COUNTIF($H$1:H69,1),"")</f>
        <v>6</v>
      </c>
      <c r="J69" s="122">
        <f t="shared" si="4"/>
        <v>0</v>
      </c>
      <c r="K69" s="122" t="b">
        <f t="shared" si="6"/>
        <v>0</v>
      </c>
      <c r="L69" s="122" t="str">
        <f>IF(K69=FALSE,"",B69&amp;"@"&amp;COUNTIFS($B$2:B69,B69,$K$2:K69,TRUE))</f>
        <v/>
      </c>
    </row>
    <row r="70" spans="1:12">
      <c r="A70" s="18" t="s">
        <v>499</v>
      </c>
      <c r="B70" s="18" t="s">
        <v>901</v>
      </c>
      <c r="C70" s="18">
        <v>31</v>
      </c>
      <c r="D70" s="18">
        <v>25</v>
      </c>
      <c r="E70" s="18">
        <v>90.904761904761898</v>
      </c>
      <c r="F70" s="18">
        <v>10</v>
      </c>
      <c r="G70" s="122" t="str">
        <f t="shared" si="5"/>
        <v/>
      </c>
      <c r="H70" s="255" t="str">
        <f>IF(G70="기사임",(COUNTIF($B$2:B70,B70)-COUNTIFS($B$2:B69,B70,$G$2:G69,"")),"")</f>
        <v/>
      </c>
      <c r="I70" s="122" t="str">
        <f>IF(H70=1,COUNTIF($H$1:H70,1),"")</f>
        <v/>
      </c>
      <c r="J70" s="122">
        <f t="shared" si="4"/>
        <v>0</v>
      </c>
      <c r="K70" s="122" t="b">
        <f t="shared" si="6"/>
        <v>0</v>
      </c>
      <c r="L70" s="122" t="str">
        <f>IF(K70=FALSE,"",B70&amp;"@"&amp;COUNTIFS($B$2:B70,B70,$K$2:K70,TRUE))</f>
        <v/>
      </c>
    </row>
    <row r="71" spans="1:12">
      <c r="A71" s="18" t="s">
        <v>1100</v>
      </c>
      <c r="B71" s="18" t="s">
        <v>897</v>
      </c>
      <c r="C71" s="18">
        <v>30</v>
      </c>
      <c r="D71" s="18">
        <v>30</v>
      </c>
      <c r="E71" s="18">
        <v>0</v>
      </c>
      <c r="F71" s="18">
        <v>29</v>
      </c>
      <c r="G71" s="122" t="str">
        <f t="shared" si="5"/>
        <v>기사임</v>
      </c>
      <c r="H71" s="255">
        <f>IF(G71="기사임",(COUNTIF($B$2:B71,B71)-COUNTIFS($B$2:B70,B71,$G$2:G70,"")),"")</f>
        <v>7</v>
      </c>
      <c r="I71" s="122" t="str">
        <f>IF(H71=1,COUNTIF($H$1:H71,1),"")</f>
        <v/>
      </c>
      <c r="J71" s="122">
        <f t="shared" si="4"/>
        <v>1</v>
      </c>
      <c r="K71" s="122" t="b">
        <f t="shared" si="6"/>
        <v>1</v>
      </c>
      <c r="L71" s="122" t="str">
        <f>IF(K71=FALSE,"",B71&amp;"@"&amp;COUNTIFS($B$2:B71,B71,$K$2:K71,TRUE))</f>
        <v>India@7</v>
      </c>
    </row>
    <row r="72" spans="1:12">
      <c r="A72" s="18" t="s">
        <v>501</v>
      </c>
      <c r="B72" s="18" t="s">
        <v>897</v>
      </c>
      <c r="C72" s="18">
        <v>30</v>
      </c>
      <c r="D72" s="18">
        <v>28</v>
      </c>
      <c r="E72" s="18">
        <v>63.090909090909093</v>
      </c>
      <c r="F72" s="18">
        <v>5</v>
      </c>
      <c r="G72" s="122" t="str">
        <f t="shared" si="5"/>
        <v/>
      </c>
      <c r="H72" s="255" t="str">
        <f>IF(G72="기사임",(COUNTIF($B$2:B72,B72)-COUNTIFS($B$2:B71,B72,$G$2:G71,"")),"")</f>
        <v/>
      </c>
      <c r="I72" s="122" t="str">
        <f>IF(H72=1,COUNTIF($H$1:H72,1),"")</f>
        <v/>
      </c>
      <c r="J72" s="122">
        <f t="shared" si="4"/>
        <v>1</v>
      </c>
      <c r="K72" s="122" t="b">
        <f t="shared" si="6"/>
        <v>0</v>
      </c>
      <c r="L72" s="122" t="str">
        <f>IF(K72=FALSE,"",B72&amp;"@"&amp;COUNTIFS($B$2:B72,B72,$K$2:K72,TRUE))</f>
        <v/>
      </c>
    </row>
    <row r="73" spans="1:12">
      <c r="A73" s="18" t="s">
        <v>746</v>
      </c>
      <c r="B73" s="18" t="s">
        <v>895</v>
      </c>
      <c r="C73" s="18">
        <v>30</v>
      </c>
      <c r="D73" s="18">
        <v>19</v>
      </c>
      <c r="E73" s="18">
        <v>143.84615384615384</v>
      </c>
      <c r="F73" s="18">
        <v>0</v>
      </c>
      <c r="G73" s="122" t="str">
        <f t="shared" si="5"/>
        <v/>
      </c>
      <c r="H73" s="255" t="str">
        <f>IF(G73="기사임",(COUNTIF($B$2:B73,B73)-COUNTIFS($B$2:B72,B73,$G$2:G72,"")),"")</f>
        <v/>
      </c>
      <c r="I73" s="122" t="str">
        <f>IF(H73=1,COUNTIF($H$1:H73,1),"")</f>
        <v/>
      </c>
      <c r="J73" s="122">
        <f t="shared" si="4"/>
        <v>0</v>
      </c>
      <c r="K73" s="122" t="b">
        <f t="shared" si="6"/>
        <v>0</v>
      </c>
      <c r="L73" s="122" t="str">
        <f>IF(K73=FALSE,"",B73&amp;"@"&amp;COUNTIFS($B$2:B73,B73,$K$2:K73,TRUE))</f>
        <v/>
      </c>
    </row>
    <row r="74" spans="1:12">
      <c r="A74" s="18" t="s">
        <v>1242</v>
      </c>
      <c r="B74" s="18" t="s">
        <v>895</v>
      </c>
      <c r="C74" s="18">
        <v>29</v>
      </c>
      <c r="D74" s="18">
        <v>23</v>
      </c>
      <c r="E74" s="18">
        <v>57.588235294117645</v>
      </c>
      <c r="F74" s="18">
        <v>9</v>
      </c>
      <c r="G74" s="122" t="str">
        <f t="shared" si="5"/>
        <v>기사임</v>
      </c>
      <c r="H74" s="255">
        <f>IF(G74="기사임",(COUNTIF($B$2:B74,B74)-COUNTIFS($B$2:B73,B74,$G$2:G73,"")),"")</f>
        <v>19</v>
      </c>
      <c r="I74" s="122" t="str">
        <f>IF(H74=1,COUNTIF($H$1:H74,1),"")</f>
        <v/>
      </c>
      <c r="J74" s="122">
        <f t="shared" si="4"/>
        <v>0</v>
      </c>
      <c r="K74" s="122" t="b">
        <f t="shared" si="6"/>
        <v>0</v>
      </c>
      <c r="L74" s="122" t="str">
        <f>IF(K74=FALSE,"",B74&amp;"@"&amp;COUNTIFS($B$2:B74,B74,$K$2:K74,TRUE))</f>
        <v/>
      </c>
    </row>
    <row r="75" spans="1:12">
      <c r="A75" s="18" t="s">
        <v>500</v>
      </c>
      <c r="B75" s="18" t="s">
        <v>895</v>
      </c>
      <c r="C75" s="18">
        <v>29</v>
      </c>
      <c r="D75" s="18">
        <v>21</v>
      </c>
      <c r="E75" s="18">
        <v>20.125</v>
      </c>
      <c r="F75" s="18">
        <v>9</v>
      </c>
      <c r="G75" s="122" t="str">
        <f t="shared" si="5"/>
        <v/>
      </c>
      <c r="H75" s="255" t="str">
        <f>IF(G75="기사임",(COUNTIF($B$2:B75,B75)-COUNTIFS($B$2:B74,B75,$G$2:G74,"")),"")</f>
        <v/>
      </c>
      <c r="I75" s="122" t="str">
        <f>IF(H75=1,COUNTIF($H$1:H75,1),"")</f>
        <v/>
      </c>
      <c r="J75" s="122">
        <f t="shared" si="4"/>
        <v>0</v>
      </c>
      <c r="K75" s="122" t="b">
        <f t="shared" si="6"/>
        <v>0</v>
      </c>
      <c r="L75" s="122" t="str">
        <f>IF(K75=FALSE,"",B75&amp;"@"&amp;COUNTIFS($B$2:B75,B75,$K$2:K75,TRUE))</f>
        <v/>
      </c>
    </row>
    <row r="76" spans="1:12">
      <c r="A76" s="18" t="s">
        <v>532</v>
      </c>
      <c r="B76" s="18" t="s">
        <v>895</v>
      </c>
      <c r="C76" s="18">
        <v>28</v>
      </c>
      <c r="D76" s="18">
        <v>19</v>
      </c>
      <c r="E76" s="18">
        <v>44.565217391304351</v>
      </c>
      <c r="F76" s="18">
        <v>5</v>
      </c>
      <c r="G76" s="122" t="str">
        <f t="shared" si="5"/>
        <v/>
      </c>
      <c r="H76" s="255" t="str">
        <f>IF(G76="기사임",(COUNTIF($B$2:B76,B76)-COUNTIFS($B$2:B75,B76,$G$2:G75,"")),"")</f>
        <v/>
      </c>
      <c r="I76" s="122" t="str">
        <f>IF(H76=1,COUNTIF($H$1:H76,1),"")</f>
        <v/>
      </c>
      <c r="J76" s="122">
        <f t="shared" si="4"/>
        <v>0</v>
      </c>
      <c r="K76" s="122" t="b">
        <f t="shared" si="6"/>
        <v>0</v>
      </c>
      <c r="L76" s="122" t="str">
        <f>IF(K76=FALSE,"",B76&amp;"@"&amp;COUNTIFS($B$2:B76,B76,$K$2:K76,TRUE))</f>
        <v/>
      </c>
    </row>
    <row r="77" spans="1:12">
      <c r="A77" s="18" t="s">
        <v>501</v>
      </c>
      <c r="B77" s="18" t="s">
        <v>896</v>
      </c>
      <c r="C77" s="18">
        <v>28</v>
      </c>
      <c r="D77" s="18">
        <v>21</v>
      </c>
      <c r="E77" s="18">
        <v>51.909090909090907</v>
      </c>
      <c r="F77" s="18">
        <v>2</v>
      </c>
      <c r="G77" s="122" t="str">
        <f t="shared" si="5"/>
        <v/>
      </c>
      <c r="H77" s="255" t="str">
        <f>IF(G77="기사임",(COUNTIF($B$2:B77,B77)-COUNTIFS($B$2:B76,B77,$G$2:G76,"")),"")</f>
        <v/>
      </c>
      <c r="I77" s="122" t="str">
        <f>IF(H77=1,COUNTIF($H$1:H77,1),"")</f>
        <v/>
      </c>
      <c r="J77" s="122">
        <f t="shared" si="4"/>
        <v>1</v>
      </c>
      <c r="K77" s="122" t="b">
        <f t="shared" si="6"/>
        <v>0</v>
      </c>
      <c r="L77" s="122" t="str">
        <f>IF(K77=FALSE,"",B77&amp;"@"&amp;COUNTIFS($B$2:B77,B77,$K$2:K77,TRUE))</f>
        <v/>
      </c>
    </row>
    <row r="78" spans="1:12">
      <c r="A78" s="18" t="s">
        <v>500</v>
      </c>
      <c r="B78" s="18" t="s">
        <v>910</v>
      </c>
      <c r="C78" s="18">
        <v>28</v>
      </c>
      <c r="D78" s="18">
        <v>14</v>
      </c>
      <c r="E78" s="18">
        <v>55.5</v>
      </c>
      <c r="F78" s="18">
        <v>14</v>
      </c>
      <c r="G78" s="122" t="str">
        <f t="shared" si="5"/>
        <v/>
      </c>
      <c r="H78" s="255" t="str">
        <f>IF(G78="기사임",(COUNTIF($B$2:B78,B78)-COUNTIFS($B$2:B77,B78,$G$2:G77,"")),"")</f>
        <v/>
      </c>
      <c r="I78" s="122" t="str">
        <f>IF(H78=1,COUNTIF($H$1:H78,1),"")</f>
        <v/>
      </c>
      <c r="J78" s="122">
        <f t="shared" si="4"/>
        <v>0</v>
      </c>
      <c r="K78" s="122" t="b">
        <f t="shared" si="6"/>
        <v>0</v>
      </c>
      <c r="L78" s="122" t="str">
        <f>IF(K78=FALSE,"",B78&amp;"@"&amp;COUNTIFS($B$2:B78,B78,$K$2:K78,TRUE))</f>
        <v/>
      </c>
    </row>
    <row r="79" spans="1:12">
      <c r="A79" s="18" t="s">
        <v>1442</v>
      </c>
      <c r="B79" s="18" t="s">
        <v>895</v>
      </c>
      <c r="C79" s="18">
        <v>27</v>
      </c>
      <c r="D79" s="18">
        <v>18</v>
      </c>
      <c r="E79" s="18">
        <v>36</v>
      </c>
      <c r="F79" s="18">
        <v>4</v>
      </c>
      <c r="G79" s="122" t="str">
        <f t="shared" si="5"/>
        <v>기사임</v>
      </c>
      <c r="H79" s="255">
        <f>IF(G79="기사임",(COUNTIF($B$2:B79,B79)-COUNTIFS($B$2:B78,B79,$G$2:G78,"")),"")</f>
        <v>20</v>
      </c>
      <c r="I79" s="122" t="str">
        <f>IF(H79=1,COUNTIF($H$1:H79,1),"")</f>
        <v/>
      </c>
      <c r="J79" s="122">
        <f t="shared" si="4"/>
        <v>0</v>
      </c>
      <c r="K79" s="122" t="b">
        <f t="shared" si="6"/>
        <v>0</v>
      </c>
      <c r="L79" s="122" t="str">
        <f>IF(K79=FALSE,"",B79&amp;"@"&amp;COUNTIFS($B$2:B79,B79,$K$2:K79,TRUE))</f>
        <v/>
      </c>
    </row>
    <row r="80" spans="1:12">
      <c r="A80" s="18" t="s">
        <v>1242</v>
      </c>
      <c r="B80" s="18" t="s">
        <v>896</v>
      </c>
      <c r="C80" s="18">
        <v>26</v>
      </c>
      <c r="D80" s="18">
        <v>20</v>
      </c>
      <c r="E80" s="18">
        <v>53.3</v>
      </c>
      <c r="F80" s="18">
        <v>16</v>
      </c>
      <c r="G80" s="122" t="str">
        <f t="shared" si="5"/>
        <v>기사임</v>
      </c>
      <c r="H80" s="255">
        <f>IF(G80="기사임",(COUNTIF($B$2:B80,B80)-COUNTIFS($B$2:B79,B80,$G$2:G79,"")),"")</f>
        <v>7</v>
      </c>
      <c r="I80" s="122" t="str">
        <f>IF(H80=1,COUNTIF($H$1:H80,1),"")</f>
        <v/>
      </c>
      <c r="J80" s="122">
        <f t="shared" si="4"/>
        <v>1</v>
      </c>
      <c r="K80" s="122" t="b">
        <f t="shared" si="6"/>
        <v>1</v>
      </c>
      <c r="L80" s="122" t="str">
        <f>IF(K80=FALSE,"",B80&amp;"@"&amp;COUNTIFS($B$2:B80,B80,$K$2:K80,TRUE))</f>
        <v>United States@7</v>
      </c>
    </row>
    <row r="81" spans="1:12">
      <c r="A81" s="18" t="s">
        <v>1441</v>
      </c>
      <c r="B81" s="18" t="s">
        <v>897</v>
      </c>
      <c r="C81" s="18">
        <v>26</v>
      </c>
      <c r="D81" s="18">
        <v>25</v>
      </c>
      <c r="E81" s="18">
        <v>1182</v>
      </c>
      <c r="F81" s="18">
        <v>25</v>
      </c>
      <c r="G81" s="122" t="str">
        <f t="shared" si="5"/>
        <v/>
      </c>
      <c r="H81" s="255" t="str">
        <f>IF(G81="기사임",(COUNTIF($B$2:B81,B81)-COUNTIFS($B$2:B80,B81,$G$2:G80,"")),"")</f>
        <v/>
      </c>
      <c r="I81" s="122" t="str">
        <f>IF(H81=1,COUNTIF($H$1:H81,1),"")</f>
        <v/>
      </c>
      <c r="J81" s="122">
        <f t="shared" si="4"/>
        <v>1</v>
      </c>
      <c r="K81" s="122" t="b">
        <f t="shared" si="6"/>
        <v>0</v>
      </c>
      <c r="L81" s="122" t="str">
        <f>IF(K81=FALSE,"",B81&amp;"@"&amp;COUNTIFS($B$2:B81,B81,$K$2:K81,TRUE))</f>
        <v/>
      </c>
    </row>
    <row r="82" spans="1:12">
      <c r="A82" s="18" t="s">
        <v>1439</v>
      </c>
      <c r="B82" s="18" t="s">
        <v>898</v>
      </c>
      <c r="C82" s="18">
        <v>26</v>
      </c>
      <c r="D82" s="18">
        <v>19</v>
      </c>
      <c r="E82" s="18">
        <v>110.11764705882354</v>
      </c>
      <c r="F82" s="18">
        <v>3</v>
      </c>
      <c r="G82" s="122" t="str">
        <f t="shared" si="5"/>
        <v>기사임</v>
      </c>
      <c r="H82" s="255">
        <f>IF(G82="기사임",(COUNTIF($B$2:B82,B82)-COUNTIFS($B$2:B81,B82,$G$2:G81,"")),"")</f>
        <v>1</v>
      </c>
      <c r="I82" s="122">
        <f>IF(H82=1,COUNTIF($H$1:H82,1),"")</f>
        <v>7</v>
      </c>
      <c r="J82" s="122">
        <f t="shared" si="4"/>
        <v>0</v>
      </c>
      <c r="K82" s="122" t="b">
        <f t="shared" si="6"/>
        <v>0</v>
      </c>
      <c r="L82" s="122" t="str">
        <f>IF(K82=FALSE,"",B82&amp;"@"&amp;COUNTIFS($B$2:B82,B82,$K$2:K82,TRUE))</f>
        <v/>
      </c>
    </row>
    <row r="83" spans="1:12">
      <c r="A83" s="18" t="s">
        <v>511</v>
      </c>
      <c r="B83" s="18" t="s">
        <v>895</v>
      </c>
      <c r="C83" s="18">
        <v>26</v>
      </c>
      <c r="D83" s="18">
        <v>26</v>
      </c>
      <c r="E83" s="18">
        <v>0</v>
      </c>
      <c r="F83" s="18">
        <v>24</v>
      </c>
      <c r="G83" s="122" t="str">
        <f t="shared" si="5"/>
        <v>기사임</v>
      </c>
      <c r="H83" s="255">
        <f>IF(G83="기사임",(COUNTIF($B$2:B83,B83)-COUNTIFS($B$2:B82,B83,$G$2:G82,"")),"")</f>
        <v>21</v>
      </c>
      <c r="I83" s="122" t="str">
        <f>IF(H83=1,COUNTIF($H$1:H83,1),"")</f>
        <v/>
      </c>
      <c r="J83" s="122">
        <f t="shared" si="4"/>
        <v>0</v>
      </c>
      <c r="K83" s="122" t="b">
        <f t="shared" si="6"/>
        <v>0</v>
      </c>
      <c r="L83" s="122" t="str">
        <f>IF(K83=FALSE,"",B83&amp;"@"&amp;COUNTIFS($B$2:B83,B83,$K$2:K83,TRUE))</f>
        <v/>
      </c>
    </row>
    <row r="84" spans="1:12">
      <c r="A84" s="18" t="s">
        <v>494</v>
      </c>
      <c r="B84" s="18" t="s">
        <v>905</v>
      </c>
      <c r="C84" s="18">
        <v>25</v>
      </c>
      <c r="D84" s="18">
        <v>23</v>
      </c>
      <c r="E84" s="18">
        <v>169.5</v>
      </c>
      <c r="F84" s="18">
        <v>22</v>
      </c>
      <c r="G84" s="122" t="str">
        <f t="shared" si="5"/>
        <v/>
      </c>
      <c r="H84" s="255" t="str">
        <f>IF(G84="기사임",(COUNTIF($B$2:B84,B84)-COUNTIFS($B$2:B83,B84,$G$2:G83,"")),"")</f>
        <v/>
      </c>
      <c r="I84" s="122" t="str">
        <f>IF(H84=1,COUNTIF($H$1:H84,1),"")</f>
        <v/>
      </c>
      <c r="J84" s="122">
        <f t="shared" si="4"/>
        <v>0</v>
      </c>
      <c r="K84" s="122" t="b">
        <f t="shared" si="6"/>
        <v>0</v>
      </c>
      <c r="L84" s="122" t="str">
        <f>IF(K84=FALSE,"",B84&amp;"@"&amp;COUNTIFS($B$2:B84,B84,$K$2:K84,TRUE))</f>
        <v/>
      </c>
    </row>
    <row r="85" spans="1:12">
      <c r="A85" s="18" t="s">
        <v>1598</v>
      </c>
      <c r="B85" s="18" t="s">
        <v>896</v>
      </c>
      <c r="C85" s="18">
        <v>25</v>
      </c>
      <c r="D85" s="18">
        <v>24</v>
      </c>
      <c r="E85" s="18">
        <v>84.666666666666671</v>
      </c>
      <c r="F85" s="18">
        <v>20</v>
      </c>
      <c r="G85" s="122" t="str">
        <f t="shared" si="5"/>
        <v>기사임</v>
      </c>
      <c r="H85" s="255">
        <f>IF(G85="기사임",(COUNTIF($B$2:B85,B85)-COUNTIFS($B$2:B84,B85,$G$2:G84,"")),"")</f>
        <v>8</v>
      </c>
      <c r="I85" s="122" t="str">
        <f>IF(H85=1,COUNTIF($H$1:H85,1),"")</f>
        <v/>
      </c>
      <c r="J85" s="122">
        <f t="shared" si="4"/>
        <v>1</v>
      </c>
      <c r="K85" s="122" t="b">
        <f t="shared" si="6"/>
        <v>1</v>
      </c>
      <c r="L85" s="122" t="str">
        <f>IF(K85=FALSE,"",B85&amp;"@"&amp;COUNTIFS($B$2:B85,B85,$K$2:K85,TRUE))</f>
        <v>United States@8</v>
      </c>
    </row>
    <row r="86" spans="1:12">
      <c r="A86" s="18" t="s">
        <v>1600</v>
      </c>
      <c r="B86" s="18" t="s">
        <v>896</v>
      </c>
      <c r="C86" s="18">
        <v>25</v>
      </c>
      <c r="D86" s="18">
        <v>16</v>
      </c>
      <c r="E86" s="18">
        <v>87.538461538461533</v>
      </c>
      <c r="F86" s="18">
        <v>11</v>
      </c>
      <c r="G86" s="122" t="str">
        <f t="shared" si="5"/>
        <v>기사임</v>
      </c>
      <c r="H86" s="255">
        <f>IF(G86="기사임",(COUNTIF($B$2:B86,B86)-COUNTIFS($B$2:B85,B86,$G$2:G85,"")),"")</f>
        <v>9</v>
      </c>
      <c r="I86" s="122" t="str">
        <f>IF(H86=1,COUNTIF($H$1:H86,1),"")</f>
        <v/>
      </c>
      <c r="J86" s="122">
        <f t="shared" si="4"/>
        <v>1</v>
      </c>
      <c r="K86" s="122" t="b">
        <f t="shared" si="6"/>
        <v>1</v>
      </c>
      <c r="L86" s="122" t="str">
        <f>IF(K86=FALSE,"",B86&amp;"@"&amp;COUNTIFS($B$2:B86,B86,$K$2:K86,TRUE))</f>
        <v>United States@9</v>
      </c>
    </row>
    <row r="87" spans="1:12">
      <c r="A87" s="18" t="s">
        <v>498</v>
      </c>
      <c r="B87" s="18" t="s">
        <v>896</v>
      </c>
      <c r="C87" s="18">
        <v>25</v>
      </c>
      <c r="D87" s="18">
        <v>19</v>
      </c>
      <c r="E87" s="18">
        <v>116.78571428571429</v>
      </c>
      <c r="F87" s="18">
        <v>7</v>
      </c>
      <c r="G87" s="122" t="str">
        <f t="shared" si="5"/>
        <v/>
      </c>
      <c r="H87" s="255" t="str">
        <f>IF(G87="기사임",(COUNTIF($B$2:B87,B87)-COUNTIFS($B$2:B86,B87,$G$2:G86,"")),"")</f>
        <v/>
      </c>
      <c r="I87" s="122" t="str">
        <f>IF(H87=1,COUNTIF($H$1:H87,1),"")</f>
        <v/>
      </c>
      <c r="J87" s="122">
        <f t="shared" si="4"/>
        <v>1</v>
      </c>
      <c r="K87" s="122" t="b">
        <f t="shared" si="6"/>
        <v>0</v>
      </c>
      <c r="L87" s="122" t="str">
        <f>IF(K87=FALSE,"",B87&amp;"@"&amp;COUNTIFS($B$2:B87,B87,$K$2:K87,TRUE))</f>
        <v/>
      </c>
    </row>
    <row r="88" spans="1:12">
      <c r="A88" s="18" t="s">
        <v>507</v>
      </c>
      <c r="B88" s="18" t="s">
        <v>896</v>
      </c>
      <c r="C88" s="18">
        <v>24</v>
      </c>
      <c r="D88" s="18">
        <v>18</v>
      </c>
      <c r="E88" s="18">
        <v>28.529411764705884</v>
      </c>
      <c r="F88" s="18">
        <v>2</v>
      </c>
      <c r="G88" s="122" t="str">
        <f t="shared" si="5"/>
        <v/>
      </c>
      <c r="H88" s="255" t="str">
        <f>IF(G88="기사임",(COUNTIF($B$2:B88,B88)-COUNTIFS($B$2:B87,B88,$G$2:G87,"")),"")</f>
        <v/>
      </c>
      <c r="I88" s="122" t="str">
        <f>IF(H88=1,COUNTIF($H$1:H88,1),"")</f>
        <v/>
      </c>
      <c r="J88" s="122">
        <f t="shared" si="4"/>
        <v>1</v>
      </c>
      <c r="K88" s="122" t="b">
        <f t="shared" si="6"/>
        <v>0</v>
      </c>
      <c r="L88" s="122" t="str">
        <f>IF(K88=FALSE,"",B88&amp;"@"&amp;COUNTIFS($B$2:B88,B88,$K$2:K88,TRUE))</f>
        <v/>
      </c>
    </row>
    <row r="89" spans="1:12">
      <c r="A89" s="18" t="s">
        <v>534</v>
      </c>
      <c r="B89" s="18" t="s">
        <v>895</v>
      </c>
      <c r="C89" s="18">
        <v>23</v>
      </c>
      <c r="D89" s="18">
        <v>21</v>
      </c>
      <c r="E89" s="18">
        <v>281.39999999999998</v>
      </c>
      <c r="F89" s="18">
        <v>18</v>
      </c>
      <c r="G89" s="122" t="str">
        <f t="shared" si="5"/>
        <v>기사임</v>
      </c>
      <c r="H89" s="255">
        <f>IF(G89="기사임",(COUNTIF($B$2:B89,B89)-COUNTIFS($B$2:B88,B89,$G$2:G88,"")),"")</f>
        <v>22</v>
      </c>
      <c r="I89" s="122" t="str">
        <f>IF(H89=1,COUNTIF($H$1:H89,1),"")</f>
        <v/>
      </c>
      <c r="J89" s="122">
        <f t="shared" si="4"/>
        <v>0</v>
      </c>
      <c r="K89" s="122" t="b">
        <f t="shared" si="6"/>
        <v>0</v>
      </c>
      <c r="L89" s="122" t="str">
        <f>IF(K89=FALSE,"",B89&amp;"@"&amp;COUNTIFS($B$2:B89,B89,$K$2:K89,TRUE))</f>
        <v/>
      </c>
    </row>
    <row r="90" spans="1:12">
      <c r="A90" s="18" t="s">
        <v>1245</v>
      </c>
      <c r="B90" s="18" t="s">
        <v>895</v>
      </c>
      <c r="C90" s="18">
        <v>23</v>
      </c>
      <c r="D90" s="18">
        <v>20</v>
      </c>
      <c r="E90" s="18">
        <v>213.90909090909091</v>
      </c>
      <c r="F90" s="18">
        <v>9</v>
      </c>
      <c r="G90" s="122" t="str">
        <f t="shared" si="5"/>
        <v>기사임</v>
      </c>
      <c r="H90" s="255">
        <f>IF(G90="기사임",(COUNTIF($B$2:B90,B90)-COUNTIFS($B$2:B89,B90,$G$2:G89,"")),"")</f>
        <v>23</v>
      </c>
      <c r="I90" s="122" t="str">
        <f>IF(H90=1,COUNTIF($H$1:H90,1),"")</f>
        <v/>
      </c>
      <c r="J90" s="122">
        <f t="shared" si="4"/>
        <v>0</v>
      </c>
      <c r="K90" s="122" t="b">
        <f t="shared" si="6"/>
        <v>0</v>
      </c>
      <c r="L90" s="122" t="str">
        <f>IF(K90=FALSE,"",B90&amp;"@"&amp;COUNTIFS($B$2:B90,B90,$K$2:K90,TRUE))</f>
        <v/>
      </c>
    </row>
    <row r="91" spans="1:12">
      <c r="A91" s="18" t="s">
        <v>1437</v>
      </c>
      <c r="B91" s="18" t="s">
        <v>898</v>
      </c>
      <c r="C91" s="18">
        <v>23</v>
      </c>
      <c r="D91" s="18">
        <v>16</v>
      </c>
      <c r="E91" s="18">
        <v>563.5</v>
      </c>
      <c r="F91" s="18">
        <v>11</v>
      </c>
      <c r="G91" s="122" t="str">
        <f t="shared" si="5"/>
        <v>기사임</v>
      </c>
      <c r="H91" s="255">
        <f>IF(G91="기사임",(COUNTIF($B$2:B91,B91)-COUNTIFS($B$2:B90,B91,$G$2:G90,"")),"")</f>
        <v>2</v>
      </c>
      <c r="I91" s="122" t="str">
        <f>IF(H91=1,COUNTIF($H$1:H91,1),"")</f>
        <v/>
      </c>
      <c r="J91" s="122">
        <f t="shared" si="4"/>
        <v>0</v>
      </c>
      <c r="K91" s="122" t="b">
        <f t="shared" si="6"/>
        <v>0</v>
      </c>
      <c r="L91" s="122" t="str">
        <f>IF(K91=FALSE,"",B91&amp;"@"&amp;COUNTIFS($B$2:B91,B91,$K$2:K91,TRUE))</f>
        <v/>
      </c>
    </row>
    <row r="92" spans="1:12">
      <c r="A92" s="18" t="s">
        <v>602</v>
      </c>
      <c r="B92" s="18" t="s">
        <v>895</v>
      </c>
      <c r="C92" s="18">
        <v>23</v>
      </c>
      <c r="D92" s="18">
        <v>18</v>
      </c>
      <c r="E92" s="18">
        <v>16.217391304347824</v>
      </c>
      <c r="F92" s="18">
        <v>1</v>
      </c>
      <c r="G92" s="122" t="str">
        <f t="shared" si="5"/>
        <v/>
      </c>
      <c r="H92" s="255" t="str">
        <f>IF(G92="기사임",(COUNTIF($B$2:B92,B92)-COUNTIFS($B$2:B91,B92,$G$2:G91,"")),"")</f>
        <v/>
      </c>
      <c r="I92" s="122" t="str">
        <f>IF(H92=1,COUNTIF($H$1:H92,1),"")</f>
        <v/>
      </c>
      <c r="J92" s="122">
        <f t="shared" si="4"/>
        <v>0</v>
      </c>
      <c r="K92" s="122" t="b">
        <f t="shared" si="6"/>
        <v>0</v>
      </c>
      <c r="L92" s="122" t="str">
        <f>IF(K92=FALSE,"",B92&amp;"@"&amp;COUNTIFS($B$2:B92,B92,$K$2:K92,TRUE))</f>
        <v/>
      </c>
    </row>
    <row r="93" spans="1:12">
      <c r="A93" s="18" t="s">
        <v>574</v>
      </c>
      <c r="B93" s="18" t="s">
        <v>895</v>
      </c>
      <c r="C93" s="18">
        <v>23</v>
      </c>
      <c r="D93" s="18">
        <v>21</v>
      </c>
      <c r="E93" s="18">
        <v>27.25</v>
      </c>
      <c r="F93" s="18">
        <v>21</v>
      </c>
      <c r="G93" s="122" t="str">
        <f t="shared" si="5"/>
        <v/>
      </c>
      <c r="H93" s="255" t="str">
        <f>IF(G93="기사임",(COUNTIF($B$2:B93,B93)-COUNTIFS($B$2:B92,B93,$G$2:G92,"")),"")</f>
        <v/>
      </c>
      <c r="I93" s="122" t="str">
        <f>IF(H93=1,COUNTIF($H$1:H93,1),"")</f>
        <v/>
      </c>
      <c r="J93" s="122">
        <f t="shared" si="4"/>
        <v>0</v>
      </c>
      <c r="K93" s="122" t="b">
        <f t="shared" si="6"/>
        <v>0</v>
      </c>
      <c r="L93" s="122" t="str">
        <f>IF(K93=FALSE,"",B93&amp;"@"&amp;COUNTIFS($B$2:B93,B93,$K$2:K93,TRUE))</f>
        <v/>
      </c>
    </row>
    <row r="94" spans="1:12">
      <c r="A94" s="18" t="s">
        <v>1609</v>
      </c>
      <c r="B94" s="18" t="s">
        <v>895</v>
      </c>
      <c r="C94" s="18">
        <v>23</v>
      </c>
      <c r="D94" s="18">
        <v>5</v>
      </c>
      <c r="E94" s="18">
        <v>134.28571428571428</v>
      </c>
      <c r="F94" s="18">
        <v>1</v>
      </c>
      <c r="G94" s="122" t="str">
        <f t="shared" si="5"/>
        <v/>
      </c>
      <c r="H94" s="255" t="str">
        <f>IF(G94="기사임",(COUNTIF($B$2:B94,B94)-COUNTIFS($B$2:B93,B94,$G$2:G93,"")),"")</f>
        <v/>
      </c>
      <c r="I94" s="122" t="str">
        <f>IF(H94=1,COUNTIF($H$1:H94,1),"")</f>
        <v/>
      </c>
      <c r="J94" s="122">
        <f t="shared" si="4"/>
        <v>0</v>
      </c>
      <c r="K94" s="122" t="b">
        <f t="shared" si="6"/>
        <v>0</v>
      </c>
      <c r="L94" s="122" t="str">
        <f>IF(K94=FALSE,"",B94&amp;"@"&amp;COUNTIFS($B$2:B94,B94,$K$2:K94,TRUE))</f>
        <v/>
      </c>
    </row>
    <row r="95" spans="1:12">
      <c r="A95" s="18" t="s">
        <v>503</v>
      </c>
      <c r="B95" s="18" t="s">
        <v>903</v>
      </c>
      <c r="C95" s="18">
        <v>22</v>
      </c>
      <c r="D95" s="18">
        <v>14</v>
      </c>
      <c r="E95" s="18">
        <v>15.75</v>
      </c>
      <c r="F95" s="18">
        <v>12</v>
      </c>
      <c r="G95" s="122" t="str">
        <f t="shared" si="5"/>
        <v>기사임</v>
      </c>
      <c r="H95" s="255">
        <f>IF(G95="기사임",(COUNTIF($B$2:B95,B95)-COUNTIFS($B$2:B94,B95,$G$2:G94,"")),"")</f>
        <v>1</v>
      </c>
      <c r="I95" s="122">
        <f>IF(H95=1,COUNTIF($H$1:H95,1),"")</f>
        <v>8</v>
      </c>
      <c r="J95" s="122">
        <f t="shared" si="4"/>
        <v>0</v>
      </c>
      <c r="K95" s="122" t="b">
        <f t="shared" si="6"/>
        <v>0</v>
      </c>
      <c r="L95" s="122" t="str">
        <f>IF(K95=FALSE,"",B95&amp;"@"&amp;COUNTIFS($B$2:B95,B95,$K$2:K95,TRUE))</f>
        <v/>
      </c>
    </row>
    <row r="96" spans="1:12">
      <c r="A96" s="18" t="s">
        <v>589</v>
      </c>
      <c r="B96" s="18" t="s">
        <v>895</v>
      </c>
      <c r="C96" s="18">
        <v>22</v>
      </c>
      <c r="D96" s="18">
        <v>19</v>
      </c>
      <c r="E96" s="18">
        <v>122</v>
      </c>
      <c r="F96" s="18">
        <v>7</v>
      </c>
      <c r="G96" s="122" t="str">
        <f t="shared" si="5"/>
        <v>기사임</v>
      </c>
      <c r="H96" s="255">
        <f>IF(G96="기사임",(COUNTIF($B$2:B96,B96)-COUNTIFS($B$2:B95,B96,$G$2:G95,"")),"")</f>
        <v>24</v>
      </c>
      <c r="I96" s="122" t="str">
        <f>IF(H96=1,COUNTIF($H$1:H96,1),"")</f>
        <v/>
      </c>
      <c r="J96" s="122">
        <f t="shared" si="4"/>
        <v>0</v>
      </c>
      <c r="K96" s="122" t="b">
        <f t="shared" si="6"/>
        <v>0</v>
      </c>
      <c r="L96" s="122" t="str">
        <f>IF(K96=FALSE,"",B96&amp;"@"&amp;COUNTIFS($B$2:B96,B96,$K$2:K96,TRUE))</f>
        <v/>
      </c>
    </row>
    <row r="97" spans="1:12">
      <c r="A97" s="18" t="s">
        <v>522</v>
      </c>
      <c r="B97" s="18" t="s">
        <v>895</v>
      </c>
      <c r="C97" s="18">
        <v>22</v>
      </c>
      <c r="D97" s="18">
        <v>20</v>
      </c>
      <c r="E97" s="18">
        <v>360.28571428571428</v>
      </c>
      <c r="F97" s="18">
        <v>13</v>
      </c>
      <c r="G97" s="122" t="str">
        <f t="shared" si="5"/>
        <v>기사임</v>
      </c>
      <c r="H97" s="255">
        <f>IF(G97="기사임",(COUNTIF($B$2:B97,B97)-COUNTIFS($B$2:B96,B97,$G$2:G96,"")),"")</f>
        <v>25</v>
      </c>
      <c r="I97" s="122" t="str">
        <f>IF(H97=1,COUNTIF($H$1:H97,1),"")</f>
        <v/>
      </c>
      <c r="J97" s="122">
        <f t="shared" si="4"/>
        <v>0</v>
      </c>
      <c r="K97" s="122" t="b">
        <f t="shared" si="6"/>
        <v>0</v>
      </c>
      <c r="L97" s="122" t="str">
        <f>IF(K97=FALSE,"",B97&amp;"@"&amp;COUNTIFS($B$2:B97,B97,$K$2:K97,TRUE))</f>
        <v/>
      </c>
    </row>
    <row r="98" spans="1:12">
      <c r="A98" s="18" t="s">
        <v>519</v>
      </c>
      <c r="B98" s="18" t="s">
        <v>895</v>
      </c>
      <c r="C98" s="18">
        <v>22</v>
      </c>
      <c r="D98" s="18">
        <v>18</v>
      </c>
      <c r="E98" s="18">
        <v>13.5</v>
      </c>
      <c r="F98" s="18">
        <v>3</v>
      </c>
      <c r="G98" s="122" t="str">
        <f t="shared" si="5"/>
        <v/>
      </c>
      <c r="H98" s="255" t="str">
        <f>IF(G98="기사임",(COUNTIF($B$2:B98,B98)-COUNTIFS($B$2:B97,B98,$G$2:G97,"")),"")</f>
        <v/>
      </c>
      <c r="I98" s="122" t="str">
        <f>IF(H98=1,COUNTIF($H$1:H98,1),"")</f>
        <v/>
      </c>
      <c r="J98" s="122">
        <f t="shared" si="4"/>
        <v>0</v>
      </c>
      <c r="K98" s="122" t="b">
        <f t="shared" si="6"/>
        <v>0</v>
      </c>
      <c r="L98" s="122" t="str">
        <f>IF(K98=FALSE,"",B98&amp;"@"&amp;COUNTIFS($B$2:B98,B98,$K$2:K98,TRUE))</f>
        <v/>
      </c>
    </row>
    <row r="99" spans="1:12">
      <c r="A99" s="18" t="s">
        <v>507</v>
      </c>
      <c r="B99" s="18" t="s">
        <v>895</v>
      </c>
      <c r="C99" s="18">
        <v>22</v>
      </c>
      <c r="D99" s="18">
        <v>14</v>
      </c>
      <c r="E99" s="18">
        <v>89.833333333333329</v>
      </c>
      <c r="F99" s="18">
        <v>2</v>
      </c>
      <c r="G99" s="122" t="str">
        <f t="shared" si="5"/>
        <v/>
      </c>
      <c r="H99" s="255" t="str">
        <f>IF(G99="기사임",(COUNTIF($B$2:B99,B99)-COUNTIFS($B$2:B98,B99,$G$2:G98,"")),"")</f>
        <v/>
      </c>
      <c r="I99" s="122" t="str">
        <f>IF(H99=1,COUNTIF($H$1:H99,1),"")</f>
        <v/>
      </c>
      <c r="J99" s="122">
        <f t="shared" si="4"/>
        <v>0</v>
      </c>
      <c r="K99" s="122" t="b">
        <f t="shared" si="6"/>
        <v>0</v>
      </c>
      <c r="L99" s="122" t="str">
        <f>IF(K99=FALSE,"",B99&amp;"@"&amp;COUNTIFS($B$2:B99,B99,$K$2:K99,TRUE))</f>
        <v/>
      </c>
    </row>
    <row r="100" spans="1:12">
      <c r="A100" s="18" t="s">
        <v>548</v>
      </c>
      <c r="B100" s="18" t="s">
        <v>895</v>
      </c>
      <c r="C100" s="18">
        <v>22</v>
      </c>
      <c r="D100" s="18">
        <v>18</v>
      </c>
      <c r="E100" s="18">
        <v>7.4761904761904763</v>
      </c>
      <c r="F100" s="18">
        <v>0</v>
      </c>
      <c r="G100" s="122" t="str">
        <f t="shared" si="5"/>
        <v/>
      </c>
      <c r="H100" s="255" t="str">
        <f>IF(G100="기사임",(COUNTIF($B$2:B100,B100)-COUNTIFS($B$2:B99,B100,$G$2:G99,"")),"")</f>
        <v/>
      </c>
      <c r="I100" s="122" t="str">
        <f>IF(H100=1,COUNTIF($H$1:H100,1),"")</f>
        <v/>
      </c>
      <c r="J100" s="122">
        <f t="shared" si="4"/>
        <v>0</v>
      </c>
      <c r="K100" s="122" t="b">
        <f t="shared" si="6"/>
        <v>0</v>
      </c>
      <c r="L100" s="122" t="str">
        <f>IF(K100=FALSE,"",B100&amp;"@"&amp;COUNTIFS($B$2:B100,B100,$K$2:K100,TRUE))</f>
        <v/>
      </c>
    </row>
    <row r="101" spans="1:12">
      <c r="A101" s="18" t="s">
        <v>503</v>
      </c>
      <c r="B101" s="18" t="s">
        <v>898</v>
      </c>
      <c r="C101" s="18">
        <v>21</v>
      </c>
      <c r="D101" s="18">
        <v>18</v>
      </c>
      <c r="E101" s="18">
        <v>65.111111111111114</v>
      </c>
      <c r="F101" s="18">
        <v>13</v>
      </c>
      <c r="G101" s="122" t="str">
        <f t="shared" si="5"/>
        <v>기사임</v>
      </c>
      <c r="H101" s="255">
        <f>IF(G101="기사임",(COUNTIF($B$2:B101,B101)-COUNTIFS($B$2:B100,B101,$G$2:G100,"")),"")</f>
        <v>3</v>
      </c>
      <c r="I101" s="122" t="str">
        <f>IF(H101=1,COUNTIF($H$1:H101,1),"")</f>
        <v/>
      </c>
      <c r="J101" s="122">
        <f t="shared" si="4"/>
        <v>0</v>
      </c>
      <c r="K101" s="122" t="b">
        <f t="shared" si="6"/>
        <v>0</v>
      </c>
      <c r="L101" s="122" t="str">
        <f>IF(K101=FALSE,"",B101&amp;"@"&amp;COUNTIFS($B$2:B101,B101,$K$2:K101,TRUE))</f>
        <v/>
      </c>
    </row>
    <row r="102" spans="1:12">
      <c r="A102" s="18" t="s">
        <v>525</v>
      </c>
      <c r="B102" s="18" t="s">
        <v>895</v>
      </c>
      <c r="C102" s="18">
        <v>21</v>
      </c>
      <c r="D102" s="18">
        <v>5</v>
      </c>
      <c r="E102" s="18">
        <v>170.10526315789474</v>
      </c>
      <c r="F102" s="18">
        <v>2</v>
      </c>
      <c r="G102" s="122" t="str">
        <f t="shared" si="5"/>
        <v>기사임</v>
      </c>
      <c r="H102" s="255">
        <f>IF(G102="기사임",(COUNTIF($B$2:B102,B102)-COUNTIFS($B$2:B101,B102,$G$2:G101,"")),"")</f>
        <v>26</v>
      </c>
      <c r="I102" s="122" t="str">
        <f>IF(H102=1,COUNTIF($H$1:H102,1),"")</f>
        <v/>
      </c>
      <c r="J102" s="122">
        <f t="shared" si="4"/>
        <v>0</v>
      </c>
      <c r="K102" s="122" t="b">
        <f t="shared" si="6"/>
        <v>0</v>
      </c>
      <c r="L102" s="122" t="str">
        <f>IF(K102=FALSE,"",B102&amp;"@"&amp;COUNTIFS($B$2:B102,B102,$K$2:K102,TRUE))</f>
        <v/>
      </c>
    </row>
    <row r="103" spans="1:12">
      <c r="A103" s="18" t="s">
        <v>495</v>
      </c>
      <c r="B103" s="18" t="s">
        <v>908</v>
      </c>
      <c r="C103" s="18">
        <v>21</v>
      </c>
      <c r="D103" s="18">
        <v>15</v>
      </c>
      <c r="E103" s="18">
        <v>19.666666666666668</v>
      </c>
      <c r="F103" s="18">
        <v>7</v>
      </c>
      <c r="G103" s="122" t="str">
        <f t="shared" si="5"/>
        <v/>
      </c>
      <c r="H103" s="255" t="str">
        <f>IF(G103="기사임",(COUNTIF($B$2:B103,B103)-COUNTIFS($B$2:B102,B103,$G$2:G102,"")),"")</f>
        <v/>
      </c>
      <c r="I103" s="122" t="str">
        <f>IF(H103=1,COUNTIF($H$1:H103,1),"")</f>
        <v/>
      </c>
      <c r="J103" s="122">
        <f t="shared" si="4"/>
        <v>0</v>
      </c>
      <c r="K103" s="122" t="b">
        <f t="shared" si="6"/>
        <v>0</v>
      </c>
      <c r="L103" s="122" t="str">
        <f>IF(K103=FALSE,"",B103&amp;"@"&amp;COUNTIFS($B$2:B103,B103,$K$2:K103,TRUE))</f>
        <v/>
      </c>
    </row>
    <row r="104" spans="1:12">
      <c r="A104" s="18" t="s">
        <v>1242</v>
      </c>
      <c r="B104" s="18" t="s">
        <v>908</v>
      </c>
      <c r="C104" s="18">
        <v>20</v>
      </c>
      <c r="D104" s="18">
        <v>19</v>
      </c>
      <c r="E104" s="18">
        <v>200.5</v>
      </c>
      <c r="F104" s="18">
        <v>12</v>
      </c>
      <c r="G104" s="122" t="str">
        <f t="shared" si="5"/>
        <v>기사임</v>
      </c>
      <c r="H104" s="255">
        <f>IF(G104="기사임",(COUNTIF($B$2:B104,B104)-COUNTIFS($B$2:B103,B104,$G$2:G103,"")),"")</f>
        <v>1</v>
      </c>
      <c r="I104" s="122">
        <f>IF(H104=1,COUNTIF($H$1:H104,1),"")</f>
        <v>9</v>
      </c>
      <c r="J104" s="122">
        <f t="shared" si="4"/>
        <v>0</v>
      </c>
      <c r="K104" s="122" t="b">
        <f t="shared" si="6"/>
        <v>0</v>
      </c>
      <c r="L104" s="122" t="str">
        <f>IF(K104=FALSE,"",B104&amp;"@"&amp;COUNTIFS($B$2:B104,B104,$K$2:K104,TRUE))</f>
        <v/>
      </c>
    </row>
    <row r="105" spans="1:12">
      <c r="A105" s="18" t="s">
        <v>1445</v>
      </c>
      <c r="B105" s="18" t="s">
        <v>895</v>
      </c>
      <c r="C105" s="18">
        <v>20</v>
      </c>
      <c r="D105" s="18">
        <v>18</v>
      </c>
      <c r="E105" s="18">
        <v>150</v>
      </c>
      <c r="F105" s="18">
        <v>2</v>
      </c>
      <c r="G105" s="122" t="str">
        <f t="shared" si="5"/>
        <v>기사임</v>
      </c>
      <c r="H105" s="255">
        <f>IF(G105="기사임",(COUNTIF($B$2:B105,B105)-COUNTIFS($B$2:B104,B105,$G$2:G104,"")),"")</f>
        <v>27</v>
      </c>
      <c r="I105" s="122" t="str">
        <f>IF(H105=1,COUNTIF($H$1:H105,1),"")</f>
        <v/>
      </c>
      <c r="J105" s="122">
        <f t="shared" si="4"/>
        <v>0</v>
      </c>
      <c r="K105" s="122" t="b">
        <f t="shared" si="6"/>
        <v>0</v>
      </c>
      <c r="L105" s="122" t="str">
        <f>IF(K105=FALSE,"",B105&amp;"@"&amp;COUNTIFS($B$2:B105,B105,$K$2:K105,TRUE))</f>
        <v/>
      </c>
    </row>
    <row r="106" spans="1:12">
      <c r="A106" s="18" t="s">
        <v>496</v>
      </c>
      <c r="B106" s="18" t="s">
        <v>903</v>
      </c>
      <c r="C106" s="18">
        <v>20</v>
      </c>
      <c r="D106" s="18">
        <v>20</v>
      </c>
      <c r="E106" s="18">
        <v>258.2</v>
      </c>
      <c r="F106" s="18">
        <v>15</v>
      </c>
      <c r="G106" s="122" t="str">
        <f t="shared" si="5"/>
        <v>기사임</v>
      </c>
      <c r="H106" s="255">
        <f>IF(G106="기사임",(COUNTIF($B$2:B106,B106)-COUNTIFS($B$2:B105,B106,$G$2:G105,"")),"")</f>
        <v>2</v>
      </c>
      <c r="I106" s="122" t="str">
        <f>IF(H106=1,COUNTIF($H$1:H106,1),"")</f>
        <v/>
      </c>
      <c r="J106" s="122">
        <f t="shared" si="4"/>
        <v>0</v>
      </c>
      <c r="K106" s="122" t="b">
        <f t="shared" si="6"/>
        <v>0</v>
      </c>
      <c r="L106" s="122" t="str">
        <f>IF(K106=FALSE,"",B106&amp;"@"&amp;COUNTIFS($B$2:B106,B106,$K$2:K106,TRUE))</f>
        <v/>
      </c>
    </row>
    <row r="107" spans="1:12">
      <c r="A107" s="18" t="s">
        <v>498</v>
      </c>
      <c r="B107" s="18" t="s">
        <v>900</v>
      </c>
      <c r="C107" s="18">
        <v>20</v>
      </c>
      <c r="D107" s="18">
        <v>18</v>
      </c>
      <c r="E107" s="18">
        <v>154.77777777777777</v>
      </c>
      <c r="F107" s="18">
        <v>14</v>
      </c>
      <c r="G107" s="122" t="str">
        <f t="shared" si="5"/>
        <v/>
      </c>
      <c r="H107" s="255" t="str">
        <f>IF(G107="기사임",(COUNTIF($B$2:B107,B107)-COUNTIFS($B$2:B106,B107,$G$2:G106,"")),"")</f>
        <v/>
      </c>
      <c r="I107" s="122" t="str">
        <f>IF(H107=1,COUNTIF($H$1:H107,1),"")</f>
        <v/>
      </c>
      <c r="J107" s="122">
        <f t="shared" si="4"/>
        <v>0</v>
      </c>
      <c r="K107" s="122" t="b">
        <f t="shared" si="6"/>
        <v>0</v>
      </c>
      <c r="L107" s="122" t="str">
        <f>IF(K107=FALSE,"",B107&amp;"@"&amp;COUNTIFS($B$2:B107,B107,$K$2:K107,TRUE))</f>
        <v/>
      </c>
    </row>
    <row r="108" spans="1:12">
      <c r="A108" s="18" t="s">
        <v>719</v>
      </c>
      <c r="B108" s="18" t="s">
        <v>897</v>
      </c>
      <c r="C108" s="18">
        <v>20</v>
      </c>
      <c r="D108" s="18">
        <v>7</v>
      </c>
      <c r="E108" s="18">
        <v>11.777777777777779</v>
      </c>
      <c r="F108" s="18">
        <v>0</v>
      </c>
      <c r="G108" s="122" t="str">
        <f t="shared" si="5"/>
        <v/>
      </c>
      <c r="H108" s="255" t="str">
        <f>IF(G108="기사임",(COUNTIF($B$2:B108,B108)-COUNTIFS($B$2:B107,B108,$G$2:G107,"")),"")</f>
        <v/>
      </c>
      <c r="I108" s="122" t="str">
        <f>IF(H108=1,COUNTIF($H$1:H108,1),"")</f>
        <v/>
      </c>
      <c r="J108" s="122">
        <f t="shared" si="4"/>
        <v>1</v>
      </c>
      <c r="K108" s="122" t="b">
        <f t="shared" si="6"/>
        <v>0</v>
      </c>
      <c r="L108" s="122" t="str">
        <f>IF(K108=FALSE,"",B108&amp;"@"&amp;COUNTIFS($B$2:B108,B108,$K$2:K108,TRUE))</f>
        <v/>
      </c>
    </row>
    <row r="109" spans="1:12">
      <c r="A109" s="18" t="s">
        <v>505</v>
      </c>
      <c r="B109" s="18" t="s">
        <v>896</v>
      </c>
      <c r="C109" s="18">
        <v>19</v>
      </c>
      <c r="D109" s="18">
        <v>16</v>
      </c>
      <c r="E109" s="18">
        <v>53.8</v>
      </c>
      <c r="F109" s="18">
        <v>11</v>
      </c>
      <c r="G109" s="122" t="str">
        <f t="shared" si="5"/>
        <v>기사임</v>
      </c>
      <c r="H109" s="255">
        <f>IF(G109="기사임",(COUNTIF($B$2:B109,B109)-COUNTIFS($B$2:B108,B109,$G$2:G108,"")),"")</f>
        <v>10</v>
      </c>
      <c r="I109" s="122" t="str">
        <f>IF(H109=1,COUNTIF($H$1:H109,1),"")</f>
        <v/>
      </c>
      <c r="J109" s="122">
        <f t="shared" si="4"/>
        <v>1</v>
      </c>
      <c r="K109" s="122" t="b">
        <f t="shared" si="6"/>
        <v>1</v>
      </c>
      <c r="L109" s="122" t="str">
        <f>IF(K109=FALSE,"",B109&amp;"@"&amp;COUNTIFS($B$2:B109,B109,$K$2:K109,TRUE))</f>
        <v>United States@10</v>
      </c>
    </row>
    <row r="110" spans="1:12">
      <c r="A110" s="18" t="s">
        <v>967</v>
      </c>
      <c r="B110" s="18" t="s">
        <v>895</v>
      </c>
      <c r="C110" s="18">
        <v>19</v>
      </c>
      <c r="D110" s="18">
        <v>15</v>
      </c>
      <c r="E110" s="18">
        <v>108</v>
      </c>
      <c r="F110" s="18">
        <v>5</v>
      </c>
      <c r="G110" s="122" t="str">
        <f t="shared" si="5"/>
        <v>기사임</v>
      </c>
      <c r="H110" s="255">
        <f>IF(G110="기사임",(COUNTIF($B$2:B110,B110)-COUNTIFS($B$2:B109,B110,$G$2:G109,"")),"")</f>
        <v>28</v>
      </c>
      <c r="I110" s="122" t="str">
        <f>IF(H110=1,COUNTIF($H$1:H110,1),"")</f>
        <v/>
      </c>
      <c r="J110" s="122">
        <f t="shared" si="4"/>
        <v>0</v>
      </c>
      <c r="K110" s="122" t="b">
        <f t="shared" si="6"/>
        <v>0</v>
      </c>
      <c r="L110" s="122" t="str">
        <f>IF(K110=FALSE,"",B110&amp;"@"&amp;COUNTIFS($B$2:B110,B110,$K$2:K110,TRUE))</f>
        <v/>
      </c>
    </row>
    <row r="111" spans="1:12">
      <c r="A111" s="18" t="s">
        <v>1454</v>
      </c>
      <c r="B111" s="18" t="s">
        <v>895</v>
      </c>
      <c r="C111" s="18">
        <v>19</v>
      </c>
      <c r="D111" s="18">
        <v>3</v>
      </c>
      <c r="E111" s="18">
        <v>169.94444444444446</v>
      </c>
      <c r="F111" s="18">
        <v>1</v>
      </c>
      <c r="G111" s="122" t="str">
        <f t="shared" si="5"/>
        <v>기사임</v>
      </c>
      <c r="H111" s="255">
        <f>IF(G111="기사임",(COUNTIF($B$2:B111,B111)-COUNTIFS($B$2:B110,B111,$G$2:G110,"")),"")</f>
        <v>29</v>
      </c>
      <c r="I111" s="122" t="str">
        <f>IF(H111=1,COUNTIF($H$1:H111,1),"")</f>
        <v/>
      </c>
      <c r="J111" s="122">
        <f t="shared" si="4"/>
        <v>0</v>
      </c>
      <c r="K111" s="122" t="b">
        <f t="shared" si="6"/>
        <v>0</v>
      </c>
      <c r="L111" s="122" t="str">
        <f>IF(K111=FALSE,"",B111&amp;"@"&amp;COUNTIFS($B$2:B111,B111,$K$2:K111,TRUE))</f>
        <v/>
      </c>
    </row>
    <row r="112" spans="1:12">
      <c r="A112" s="18" t="s">
        <v>1447</v>
      </c>
      <c r="B112" s="18" t="s">
        <v>897</v>
      </c>
      <c r="C112" s="18">
        <v>19</v>
      </c>
      <c r="D112" s="18">
        <v>16</v>
      </c>
      <c r="E112" s="18">
        <v>44.285714285714285</v>
      </c>
      <c r="F112" s="18">
        <v>4</v>
      </c>
      <c r="G112" s="122" t="str">
        <f t="shared" si="5"/>
        <v>기사임</v>
      </c>
      <c r="H112" s="255">
        <f>IF(G112="기사임",(COUNTIF($B$2:B112,B112)-COUNTIFS($B$2:B111,B112,$G$2:G111,"")),"")</f>
        <v>8</v>
      </c>
      <c r="I112" s="122" t="str">
        <f>IF(H112=1,COUNTIF($H$1:H112,1),"")</f>
        <v/>
      </c>
      <c r="J112" s="122">
        <f t="shared" si="4"/>
        <v>1</v>
      </c>
      <c r="K112" s="122" t="b">
        <f t="shared" si="6"/>
        <v>1</v>
      </c>
      <c r="L112" s="122" t="str">
        <f>IF(K112=FALSE,"",B112&amp;"@"&amp;COUNTIFS($B$2:B112,B112,$K$2:K112,TRUE))</f>
        <v>India@8</v>
      </c>
    </row>
    <row r="113" spans="1:12">
      <c r="A113" s="18" t="s">
        <v>1437</v>
      </c>
      <c r="B113" s="18" t="s">
        <v>895</v>
      </c>
      <c r="C113" s="18">
        <v>19</v>
      </c>
      <c r="D113" s="18">
        <v>16</v>
      </c>
      <c r="E113" s="18">
        <v>189.72727272727272</v>
      </c>
      <c r="F113" s="18">
        <v>6</v>
      </c>
      <c r="G113" s="122" t="str">
        <f t="shared" si="5"/>
        <v>기사임</v>
      </c>
      <c r="H113" s="255">
        <f>IF(G113="기사임",(COUNTIF($B$2:B113,B113)-COUNTIFS($B$2:B112,B113,$G$2:G112,"")),"")</f>
        <v>30</v>
      </c>
      <c r="I113" s="122" t="str">
        <f>IF(H113=1,COUNTIF($H$1:H113,1),"")</f>
        <v/>
      </c>
      <c r="J113" s="122">
        <f t="shared" si="4"/>
        <v>0</v>
      </c>
      <c r="K113" s="122" t="b">
        <f t="shared" si="6"/>
        <v>0</v>
      </c>
      <c r="L113" s="122" t="str">
        <f>IF(K113=FALSE,"",B113&amp;"@"&amp;COUNTIFS($B$2:B113,B113,$K$2:K113,TRUE))</f>
        <v/>
      </c>
    </row>
    <row r="114" spans="1:12">
      <c r="A114" s="18" t="s">
        <v>1596</v>
      </c>
      <c r="B114" s="18" t="s">
        <v>955</v>
      </c>
      <c r="C114" s="18">
        <v>19</v>
      </c>
      <c r="D114" s="18">
        <v>19</v>
      </c>
      <c r="E114" s="18">
        <v>0</v>
      </c>
      <c r="F114" s="18">
        <v>19</v>
      </c>
      <c r="G114" s="122" t="str">
        <f t="shared" si="5"/>
        <v>기사임</v>
      </c>
      <c r="H114" s="255">
        <f>IF(G114="기사임",(COUNTIF($B$2:B114,B114)-COUNTIFS($B$2:B113,B114,$G$2:G113,"")),"")</f>
        <v>1</v>
      </c>
      <c r="I114" s="122">
        <f>IF(H114=1,COUNTIF($H$1:H114,1),"")</f>
        <v>10</v>
      </c>
      <c r="J114" s="122">
        <f t="shared" si="4"/>
        <v>0</v>
      </c>
      <c r="K114" s="122" t="b">
        <f t="shared" si="6"/>
        <v>0</v>
      </c>
      <c r="L114" s="122" t="str">
        <f>IF(K114=FALSE,"",B114&amp;"@"&amp;COUNTIFS($B$2:B114,B114,$K$2:K114,TRUE))</f>
        <v/>
      </c>
    </row>
    <row r="115" spans="1:12">
      <c r="A115" s="18" t="s">
        <v>610</v>
      </c>
      <c r="B115" s="18" t="s">
        <v>895</v>
      </c>
      <c r="C115" s="18">
        <v>19</v>
      </c>
      <c r="D115" s="18">
        <v>19</v>
      </c>
      <c r="E115" s="18">
        <v>11.5</v>
      </c>
      <c r="F115" s="18">
        <v>19</v>
      </c>
      <c r="G115" s="122" t="str">
        <f t="shared" si="5"/>
        <v/>
      </c>
      <c r="H115" s="255" t="str">
        <f>IF(G115="기사임",(COUNTIF($B$2:B115,B115)-COUNTIFS($B$2:B114,B115,$G$2:G114,"")),"")</f>
        <v/>
      </c>
      <c r="I115" s="122" t="str">
        <f>IF(H115=1,COUNTIF($H$1:H115,1),"")</f>
        <v/>
      </c>
      <c r="J115" s="122">
        <f t="shared" si="4"/>
        <v>0</v>
      </c>
      <c r="K115" s="122" t="b">
        <f t="shared" si="6"/>
        <v>0</v>
      </c>
      <c r="L115" s="122" t="str">
        <f>IF(K115=FALSE,"",B115&amp;"@"&amp;COUNTIFS($B$2:B115,B115,$K$2:K115,TRUE))</f>
        <v/>
      </c>
    </row>
    <row r="116" spans="1:12">
      <c r="A116" s="18" t="s">
        <v>506</v>
      </c>
      <c r="B116" s="18" t="s">
        <v>895</v>
      </c>
      <c r="C116" s="18">
        <v>18</v>
      </c>
      <c r="D116" s="18">
        <v>15</v>
      </c>
      <c r="E116" s="18">
        <v>118.4</v>
      </c>
      <c r="F116" s="18">
        <v>10</v>
      </c>
      <c r="G116" s="122" t="str">
        <f t="shared" si="5"/>
        <v>기사임</v>
      </c>
      <c r="H116" s="255">
        <f>IF(G116="기사임",(COUNTIF($B$2:B116,B116)-COUNTIFS($B$2:B115,B116,$G$2:G115,"")),"")</f>
        <v>31</v>
      </c>
      <c r="I116" s="122" t="str">
        <f>IF(H116=1,COUNTIF($H$1:H116,1),"")</f>
        <v/>
      </c>
      <c r="J116" s="122">
        <f t="shared" si="4"/>
        <v>0</v>
      </c>
      <c r="K116" s="122" t="b">
        <f t="shared" si="6"/>
        <v>0</v>
      </c>
      <c r="L116" s="122" t="str">
        <f>IF(K116=FALSE,"",B116&amp;"@"&amp;COUNTIFS($B$2:B116,B116,$K$2:K116,TRUE))</f>
        <v/>
      </c>
    </row>
    <row r="117" spans="1:12">
      <c r="A117" s="18" t="s">
        <v>1102</v>
      </c>
      <c r="B117" s="18" t="s">
        <v>895</v>
      </c>
      <c r="C117" s="18">
        <v>18</v>
      </c>
      <c r="D117" s="18">
        <v>14</v>
      </c>
      <c r="E117" s="18">
        <v>126</v>
      </c>
      <c r="F117" s="18">
        <v>11</v>
      </c>
      <c r="G117" s="122" t="str">
        <f t="shared" si="5"/>
        <v>기사임</v>
      </c>
      <c r="H117" s="255">
        <f>IF(G117="기사임",(COUNTIF($B$2:B117,B117)-COUNTIFS($B$2:B116,B117,$G$2:G116,"")),"")</f>
        <v>32</v>
      </c>
      <c r="I117" s="122" t="str">
        <f>IF(H117=1,COUNTIF($H$1:H117,1),"")</f>
        <v/>
      </c>
      <c r="J117" s="122">
        <f t="shared" si="4"/>
        <v>0</v>
      </c>
      <c r="K117" s="122" t="b">
        <f t="shared" si="6"/>
        <v>0</v>
      </c>
      <c r="L117" s="122" t="str">
        <f>IF(K117=FALSE,"",B117&amp;"@"&amp;COUNTIFS($B$2:B117,B117,$K$2:K117,TRUE))</f>
        <v/>
      </c>
    </row>
    <row r="118" spans="1:12">
      <c r="A118" s="18" t="s">
        <v>1439</v>
      </c>
      <c r="B118" s="18" t="s">
        <v>908</v>
      </c>
      <c r="C118" s="18">
        <v>18</v>
      </c>
      <c r="D118" s="18">
        <v>13</v>
      </c>
      <c r="E118" s="18">
        <v>265.54545454545456</v>
      </c>
      <c r="F118" s="18">
        <v>7</v>
      </c>
      <c r="G118" s="122" t="str">
        <f t="shared" si="5"/>
        <v>기사임</v>
      </c>
      <c r="H118" s="255">
        <f>IF(G118="기사임",(COUNTIF($B$2:B118,B118)-COUNTIFS($B$2:B117,B118,$G$2:G117,"")),"")</f>
        <v>2</v>
      </c>
      <c r="I118" s="122" t="str">
        <f>IF(H118=1,COUNTIF($H$1:H118,1),"")</f>
        <v/>
      </c>
      <c r="J118" s="122">
        <f t="shared" si="4"/>
        <v>0</v>
      </c>
      <c r="K118" s="122" t="b">
        <f t="shared" si="6"/>
        <v>0</v>
      </c>
      <c r="L118" s="122" t="str">
        <f>IF(K118=FALSE,"",B118&amp;"@"&amp;COUNTIFS($B$2:B118,B118,$K$2:K118,TRUE))</f>
        <v/>
      </c>
    </row>
    <row r="119" spans="1:12">
      <c r="A119" s="18" t="s">
        <v>1440</v>
      </c>
      <c r="B119" s="18" t="s">
        <v>896</v>
      </c>
      <c r="C119" s="18">
        <v>18</v>
      </c>
      <c r="D119" s="18">
        <v>17</v>
      </c>
      <c r="E119" s="18">
        <v>67</v>
      </c>
      <c r="F119" s="18">
        <v>15</v>
      </c>
      <c r="G119" s="122" t="str">
        <f t="shared" si="5"/>
        <v>기사임</v>
      </c>
      <c r="H119" s="255">
        <f>IF(G119="기사임",(COUNTIF($B$2:B119,B119)-COUNTIFS($B$2:B118,B119,$G$2:G118,"")),"")</f>
        <v>11</v>
      </c>
      <c r="I119" s="122" t="str">
        <f>IF(H119=1,COUNTIF($H$1:H119,1),"")</f>
        <v/>
      </c>
      <c r="J119" s="122">
        <f t="shared" si="4"/>
        <v>1</v>
      </c>
      <c r="K119" s="122" t="b">
        <f t="shared" si="6"/>
        <v>1</v>
      </c>
      <c r="L119" s="122" t="str">
        <f>IF(K119=FALSE,"",B119&amp;"@"&amp;COUNTIFS($B$2:B119,B119,$K$2:K119,TRUE))</f>
        <v>United States@11</v>
      </c>
    </row>
    <row r="120" spans="1:12">
      <c r="A120" s="18" t="s">
        <v>1610</v>
      </c>
      <c r="B120" s="18" t="s">
        <v>895</v>
      </c>
      <c r="C120" s="18">
        <v>18</v>
      </c>
      <c r="D120" s="18">
        <v>1</v>
      </c>
      <c r="E120" s="18">
        <v>105.05555555555556</v>
      </c>
      <c r="F120" s="18">
        <v>1</v>
      </c>
      <c r="G120" s="122" t="str">
        <f t="shared" si="5"/>
        <v/>
      </c>
      <c r="H120" s="255" t="str">
        <f>IF(G120="기사임",(COUNTIF($B$2:B120,B120)-COUNTIFS($B$2:B119,B120,$G$2:G119,"")),"")</f>
        <v/>
      </c>
      <c r="I120" s="122" t="str">
        <f>IF(H120=1,COUNTIF($H$1:H120,1),"")</f>
        <v/>
      </c>
      <c r="J120" s="122">
        <f t="shared" si="4"/>
        <v>0</v>
      </c>
      <c r="K120" s="122" t="b">
        <f t="shared" si="6"/>
        <v>0</v>
      </c>
      <c r="L120" s="122" t="str">
        <f>IF(K120=FALSE,"",B120&amp;"@"&amp;COUNTIFS($B$2:B120,B120,$K$2:K120,TRUE))</f>
        <v/>
      </c>
    </row>
    <row r="121" spans="1:12">
      <c r="A121" s="18" t="s">
        <v>523</v>
      </c>
      <c r="B121" s="18" t="s">
        <v>896</v>
      </c>
      <c r="C121" s="18">
        <v>18</v>
      </c>
      <c r="D121" s="18">
        <v>10</v>
      </c>
      <c r="E121" s="18">
        <v>278.08333333333331</v>
      </c>
      <c r="F121" s="18">
        <v>8</v>
      </c>
      <c r="G121" s="122" t="str">
        <f t="shared" si="5"/>
        <v/>
      </c>
      <c r="H121" s="255" t="str">
        <f>IF(G121="기사임",(COUNTIF($B$2:B121,B121)-COUNTIFS($B$2:B120,B121,$G$2:G120,"")),"")</f>
        <v/>
      </c>
      <c r="I121" s="122" t="str">
        <f>IF(H121=1,COUNTIF($H$1:H121,1),"")</f>
        <v/>
      </c>
      <c r="J121" s="122">
        <f t="shared" si="4"/>
        <v>1</v>
      </c>
      <c r="K121" s="122" t="b">
        <f t="shared" si="6"/>
        <v>0</v>
      </c>
      <c r="L121" s="122" t="str">
        <f>IF(K121=FALSE,"",B121&amp;"@"&amp;COUNTIFS($B$2:B121,B121,$K$2:K121,TRUE))</f>
        <v/>
      </c>
    </row>
    <row r="122" spans="1:12">
      <c r="A122" s="18" t="s">
        <v>494</v>
      </c>
      <c r="B122" s="18" t="s">
        <v>908</v>
      </c>
      <c r="C122" s="18">
        <v>17</v>
      </c>
      <c r="D122" s="18">
        <v>16</v>
      </c>
      <c r="E122" s="18">
        <v>63.583333333333336</v>
      </c>
      <c r="F122" s="18">
        <v>14</v>
      </c>
      <c r="G122" s="122" t="str">
        <f t="shared" si="5"/>
        <v/>
      </c>
      <c r="H122" s="255" t="str">
        <f>IF(G122="기사임",(COUNTIF($B$2:B122,B122)-COUNTIFS($B$2:B121,B122,$G$2:G121,"")),"")</f>
        <v/>
      </c>
      <c r="I122" s="122" t="str">
        <f>IF(H122=1,COUNTIF($H$1:H122,1),"")</f>
        <v/>
      </c>
      <c r="J122" s="122">
        <f t="shared" si="4"/>
        <v>0</v>
      </c>
      <c r="K122" s="122" t="b">
        <f t="shared" si="6"/>
        <v>0</v>
      </c>
      <c r="L122" s="122" t="str">
        <f>IF(K122=FALSE,"",B122&amp;"@"&amp;COUNTIFS($B$2:B122,B122,$K$2:K122,TRUE))</f>
        <v/>
      </c>
    </row>
    <row r="123" spans="1:12">
      <c r="A123" s="18" t="s">
        <v>1113</v>
      </c>
      <c r="B123" s="18" t="s">
        <v>895</v>
      </c>
      <c r="C123" s="18">
        <v>17</v>
      </c>
      <c r="D123" s="18">
        <v>14</v>
      </c>
      <c r="E123" s="18">
        <v>37.6</v>
      </c>
      <c r="F123" s="18">
        <v>14</v>
      </c>
      <c r="G123" s="122" t="str">
        <f t="shared" si="5"/>
        <v>기사임</v>
      </c>
      <c r="H123" s="255">
        <f>IF(G123="기사임",(COUNTIF($B$2:B123,B123)-COUNTIFS($B$2:B122,B123,$G$2:G122,"")),"")</f>
        <v>33</v>
      </c>
      <c r="I123" s="122" t="str">
        <f>IF(H123=1,COUNTIF($H$1:H123,1),"")</f>
        <v/>
      </c>
      <c r="J123" s="122">
        <f t="shared" si="4"/>
        <v>0</v>
      </c>
      <c r="K123" s="122" t="b">
        <f t="shared" si="6"/>
        <v>0</v>
      </c>
      <c r="L123" s="122" t="str">
        <f>IF(K123=FALSE,"",B123&amp;"@"&amp;COUNTIFS($B$2:B123,B123,$K$2:K123,TRUE))</f>
        <v/>
      </c>
    </row>
    <row r="124" spans="1:12">
      <c r="A124" s="18" t="s">
        <v>1110</v>
      </c>
      <c r="B124" s="18" t="s">
        <v>909</v>
      </c>
      <c r="C124" s="18">
        <v>17</v>
      </c>
      <c r="D124" s="18">
        <v>16</v>
      </c>
      <c r="E124" s="18">
        <v>8</v>
      </c>
      <c r="F124" s="18">
        <v>16</v>
      </c>
      <c r="G124" s="122" t="str">
        <f t="shared" si="5"/>
        <v>기사임</v>
      </c>
      <c r="H124" s="255">
        <f>IF(G124="기사임",(COUNTIF($B$2:B124,B124)-COUNTIFS($B$2:B123,B124,$G$2:G123,"")),"")</f>
        <v>1</v>
      </c>
      <c r="I124" s="122">
        <f>IF(H124=1,COUNTIF($H$1:H124,1),"")</f>
        <v>11</v>
      </c>
      <c r="J124" s="122">
        <f t="shared" si="4"/>
        <v>0</v>
      </c>
      <c r="K124" s="122" t="b">
        <f t="shared" si="6"/>
        <v>0</v>
      </c>
      <c r="L124" s="122" t="str">
        <f>IF(K124=FALSE,"",B124&amp;"@"&amp;COUNTIFS($B$2:B124,B124,$K$2:K124,TRUE))</f>
        <v/>
      </c>
    </row>
    <row r="125" spans="1:12">
      <c r="A125" s="18" t="s">
        <v>1238</v>
      </c>
      <c r="B125" s="18" t="s">
        <v>896</v>
      </c>
      <c r="C125" s="18">
        <v>17</v>
      </c>
      <c r="D125" s="18">
        <v>12</v>
      </c>
      <c r="E125" s="18">
        <v>70.888888888888886</v>
      </c>
      <c r="F125" s="18">
        <v>6</v>
      </c>
      <c r="G125" s="122" t="str">
        <f t="shared" si="5"/>
        <v>기사임</v>
      </c>
      <c r="H125" s="255">
        <f>IF(G125="기사임",(COUNTIF($B$2:B125,B125)-COUNTIFS($B$2:B124,B125,$G$2:G124,"")),"")</f>
        <v>12</v>
      </c>
      <c r="I125" s="122" t="str">
        <f>IF(H125=1,COUNTIF($H$1:H125,1),"")</f>
        <v/>
      </c>
      <c r="J125" s="122">
        <f t="shared" si="4"/>
        <v>1</v>
      </c>
      <c r="K125" s="122" t="b">
        <f t="shared" si="6"/>
        <v>1</v>
      </c>
      <c r="L125" s="122" t="str">
        <f>IF(K125=FALSE,"",B125&amp;"@"&amp;COUNTIFS($B$2:B125,B125,$K$2:K125,TRUE))</f>
        <v>United States@12</v>
      </c>
    </row>
    <row r="126" spans="1:12">
      <c r="A126" s="18" t="s">
        <v>1611</v>
      </c>
      <c r="B126" s="18" t="s">
        <v>895</v>
      </c>
      <c r="C126" s="18">
        <v>17</v>
      </c>
      <c r="D126" s="18">
        <v>6</v>
      </c>
      <c r="E126" s="18">
        <v>118.06666666666666</v>
      </c>
      <c r="F126" s="18">
        <v>0</v>
      </c>
      <c r="G126" s="122" t="str">
        <f t="shared" si="5"/>
        <v>기사임</v>
      </c>
      <c r="H126" s="255">
        <f>IF(G126="기사임",(COUNTIF($B$2:B126,B126)-COUNTIFS($B$2:B125,B126,$G$2:G125,"")),"")</f>
        <v>34</v>
      </c>
      <c r="I126" s="122" t="str">
        <f>IF(H126=1,COUNTIF($H$1:H126,1),"")</f>
        <v/>
      </c>
      <c r="J126" s="122">
        <f t="shared" si="4"/>
        <v>0</v>
      </c>
      <c r="K126" s="122" t="b">
        <f t="shared" si="6"/>
        <v>0</v>
      </c>
      <c r="L126" s="122" t="str">
        <f>IF(K126=FALSE,"",B126&amp;"@"&amp;COUNTIFS($B$2:B126,B126,$K$2:K126,TRUE))</f>
        <v/>
      </c>
    </row>
    <row r="127" spans="1:12">
      <c r="A127" s="18" t="s">
        <v>1604</v>
      </c>
      <c r="B127" s="18" t="s">
        <v>897</v>
      </c>
      <c r="C127" s="18">
        <v>17</v>
      </c>
      <c r="D127" s="18">
        <v>15</v>
      </c>
      <c r="E127" s="18">
        <v>13.714285714285714</v>
      </c>
      <c r="F127" s="18">
        <v>4</v>
      </c>
      <c r="G127" s="122" t="str">
        <f t="shared" si="5"/>
        <v>기사임</v>
      </c>
      <c r="H127" s="255">
        <f>IF(G127="기사임",(COUNTIF($B$2:B127,B127)-COUNTIFS($B$2:B126,B127,$G$2:G126,"")),"")</f>
        <v>9</v>
      </c>
      <c r="I127" s="122" t="str">
        <f>IF(H127=1,COUNTIF($H$1:H127,1),"")</f>
        <v/>
      </c>
      <c r="J127" s="122">
        <f t="shared" si="4"/>
        <v>1</v>
      </c>
      <c r="K127" s="122" t="b">
        <f t="shared" si="6"/>
        <v>1</v>
      </c>
      <c r="L127" s="122" t="str">
        <f>IF(K127=FALSE,"",B127&amp;"@"&amp;COUNTIFS($B$2:B127,B127,$K$2:K127,TRUE))</f>
        <v>India@9</v>
      </c>
    </row>
    <row r="128" spans="1:12">
      <c r="A128" s="18" t="s">
        <v>1612</v>
      </c>
      <c r="B128" s="18" t="s">
        <v>895</v>
      </c>
      <c r="C128" s="18">
        <v>17</v>
      </c>
      <c r="D128" s="18">
        <v>1</v>
      </c>
      <c r="E128" s="18">
        <v>157.64705882352942</v>
      </c>
      <c r="F128" s="18">
        <v>0</v>
      </c>
      <c r="G128" s="122" t="str">
        <f t="shared" si="5"/>
        <v/>
      </c>
      <c r="H128" s="255" t="str">
        <f>IF(G128="기사임",(COUNTIF($B$2:B128,B128)-COUNTIFS($B$2:B127,B128,$G$2:G127,"")),"")</f>
        <v/>
      </c>
      <c r="I128" s="122" t="str">
        <f>IF(H128=1,COUNTIF($H$1:H128,1),"")</f>
        <v/>
      </c>
      <c r="J128" s="122">
        <f t="shared" si="4"/>
        <v>0</v>
      </c>
      <c r="K128" s="122" t="b">
        <f t="shared" si="6"/>
        <v>0</v>
      </c>
      <c r="L128" s="122" t="str">
        <f>IF(K128=FALSE,"",B128&amp;"@"&amp;COUNTIFS($B$2:B128,B128,$K$2:K128,TRUE))</f>
        <v/>
      </c>
    </row>
    <row r="129" spans="1:12">
      <c r="A129" s="18" t="s">
        <v>805</v>
      </c>
      <c r="B129" s="18" t="s">
        <v>895</v>
      </c>
      <c r="C129" s="18">
        <v>17</v>
      </c>
      <c r="D129" s="18">
        <v>12</v>
      </c>
      <c r="E129" s="18">
        <v>13.6875</v>
      </c>
      <c r="F129" s="18">
        <v>0</v>
      </c>
      <c r="G129" s="122" t="str">
        <f t="shared" si="5"/>
        <v/>
      </c>
      <c r="H129" s="255" t="str">
        <f>IF(G129="기사임",(COUNTIF($B$2:B129,B129)-COUNTIFS($B$2:B128,B129,$G$2:G128,"")),"")</f>
        <v/>
      </c>
      <c r="I129" s="122" t="str">
        <f>IF(H129=1,COUNTIF($H$1:H129,1),"")</f>
        <v/>
      </c>
      <c r="J129" s="122">
        <f t="shared" si="4"/>
        <v>0</v>
      </c>
      <c r="K129" s="122" t="b">
        <f t="shared" si="6"/>
        <v>0</v>
      </c>
      <c r="L129" s="122" t="str">
        <f>IF(K129=FALSE,"",B129&amp;"@"&amp;COUNTIFS($B$2:B129,B129,$K$2:K129,TRUE))</f>
        <v/>
      </c>
    </row>
    <row r="130" spans="1:12">
      <c r="A130" s="18" t="s">
        <v>529</v>
      </c>
      <c r="B130" s="18" t="s">
        <v>898</v>
      </c>
      <c r="C130" s="18">
        <v>17</v>
      </c>
      <c r="D130" s="18">
        <v>8</v>
      </c>
      <c r="E130" s="18">
        <v>10.875</v>
      </c>
      <c r="F130" s="18">
        <v>1</v>
      </c>
      <c r="G130" s="122" t="str">
        <f t="shared" si="5"/>
        <v/>
      </c>
      <c r="H130" s="255" t="str">
        <f>IF(G130="기사임",(COUNTIF($B$2:B130,B130)-COUNTIFS($B$2:B129,B130,$G$2:G129,"")),"")</f>
        <v/>
      </c>
      <c r="I130" s="122" t="str">
        <f>IF(H130=1,COUNTIF($H$1:H130,1),"")</f>
        <v/>
      </c>
      <c r="J130" s="122">
        <f t="shared" ref="J130:J193" si="7">COUNTIF($N$2:$N$4,B130)</f>
        <v>0</v>
      </c>
      <c r="K130" s="122" t="b">
        <f t="shared" si="6"/>
        <v>0</v>
      </c>
      <c r="L130" s="122" t="str">
        <f>IF(K130=FALSE,"",B130&amp;"@"&amp;COUNTIFS($B$2:B130,B130,$K$2:K130,TRUE))</f>
        <v/>
      </c>
    </row>
    <row r="131" spans="1:12">
      <c r="A131" s="18" t="s">
        <v>499</v>
      </c>
      <c r="B131" s="18" t="s">
        <v>908</v>
      </c>
      <c r="C131" s="18">
        <v>17</v>
      </c>
      <c r="D131" s="18">
        <v>16</v>
      </c>
      <c r="E131" s="18">
        <v>214.8</v>
      </c>
      <c r="F131" s="18">
        <v>13</v>
      </c>
      <c r="G131" s="122" t="str">
        <f t="shared" ref="G131:G194" si="8">IF(AND(LEFT(A131,17)="/global/archives/",ISNUMBER(_xlfn.NUMBERVALUE(MID(A131,18,1))),ISERROR(FIND("ckattempt",A131)),ISERROR(FIND("preview",A131))),"기사임","")</f>
        <v/>
      </c>
      <c r="H131" s="255" t="str">
        <f>IF(G131="기사임",(COUNTIF($B$2:B131,B131)-COUNTIFS($B$2:B130,B131,$G$2:G130,"")),"")</f>
        <v/>
      </c>
      <c r="I131" s="122" t="str">
        <f>IF(H131=1,COUNTIF($H$1:H131,1),"")</f>
        <v/>
      </c>
      <c r="J131" s="122">
        <f t="shared" si="7"/>
        <v>0</v>
      </c>
      <c r="K131" s="122" t="b">
        <f t="shared" ref="K131:K194" si="9">AND(J131=1,H131&gt;=1,H131&lt;&gt;"")</f>
        <v>0</v>
      </c>
      <c r="L131" s="122" t="str">
        <f>IF(K131=FALSE,"",B131&amp;"@"&amp;COUNTIFS($B$2:B131,B131,$K$2:K131,TRUE))</f>
        <v/>
      </c>
    </row>
    <row r="132" spans="1:12">
      <c r="A132" s="18" t="s">
        <v>515</v>
      </c>
      <c r="B132" s="18" t="s">
        <v>898</v>
      </c>
      <c r="C132" s="18">
        <v>17</v>
      </c>
      <c r="D132" s="18">
        <v>13</v>
      </c>
      <c r="E132" s="18">
        <v>161</v>
      </c>
      <c r="F132" s="18">
        <v>6</v>
      </c>
      <c r="G132" s="122" t="str">
        <f t="shared" si="8"/>
        <v/>
      </c>
      <c r="H132" s="255" t="str">
        <f>IF(G132="기사임",(COUNTIF($B$2:B132,B132)-COUNTIFS($B$2:B131,B132,$G$2:G131,"")),"")</f>
        <v/>
      </c>
      <c r="I132" s="122" t="str">
        <f>IF(H132=1,COUNTIF($H$1:H132,1),"")</f>
        <v/>
      </c>
      <c r="J132" s="122">
        <f t="shared" si="7"/>
        <v>0</v>
      </c>
      <c r="K132" s="122" t="b">
        <f t="shared" si="9"/>
        <v>0</v>
      </c>
      <c r="L132" s="122" t="str">
        <f>IF(K132=FALSE,"",B132&amp;"@"&amp;COUNTIFS($B$2:B132,B132,$K$2:K132,TRUE))</f>
        <v/>
      </c>
    </row>
    <row r="133" spans="1:12">
      <c r="A133" s="18" t="s">
        <v>500</v>
      </c>
      <c r="B133" s="18" t="s">
        <v>908</v>
      </c>
      <c r="C133" s="18">
        <v>17</v>
      </c>
      <c r="D133" s="18">
        <v>12</v>
      </c>
      <c r="E133" s="18">
        <v>39.866666666666667</v>
      </c>
      <c r="F133" s="18">
        <v>9</v>
      </c>
      <c r="G133" s="122" t="str">
        <f t="shared" si="8"/>
        <v/>
      </c>
      <c r="H133" s="255" t="str">
        <f>IF(G133="기사임",(COUNTIF($B$2:B133,B133)-COUNTIFS($B$2:B132,B133,$G$2:G132,"")),"")</f>
        <v/>
      </c>
      <c r="I133" s="122" t="str">
        <f>IF(H133=1,COUNTIF($H$1:H133,1),"")</f>
        <v/>
      </c>
      <c r="J133" s="122">
        <f t="shared" si="7"/>
        <v>0</v>
      </c>
      <c r="K133" s="122" t="b">
        <f t="shared" si="9"/>
        <v>0</v>
      </c>
      <c r="L133" s="122" t="str">
        <f>IF(K133=FALSE,"",B133&amp;"@"&amp;COUNTIFS($B$2:B133,B133,$K$2:K133,TRUE))</f>
        <v/>
      </c>
    </row>
    <row r="134" spans="1:12">
      <c r="A134" s="18" t="s">
        <v>527</v>
      </c>
      <c r="B134" s="18" t="s">
        <v>896</v>
      </c>
      <c r="C134" s="18">
        <v>17</v>
      </c>
      <c r="D134" s="18">
        <v>13</v>
      </c>
      <c r="E134" s="18">
        <v>18.875</v>
      </c>
      <c r="F134" s="18">
        <v>12</v>
      </c>
      <c r="G134" s="122" t="str">
        <f t="shared" si="8"/>
        <v/>
      </c>
      <c r="H134" s="255" t="str">
        <f>IF(G134="기사임",(COUNTIF($B$2:B134,B134)-COUNTIFS($B$2:B133,B134,$G$2:G133,"")),"")</f>
        <v/>
      </c>
      <c r="I134" s="122" t="str">
        <f>IF(H134=1,COUNTIF($H$1:H134,1),"")</f>
        <v/>
      </c>
      <c r="J134" s="122">
        <f t="shared" si="7"/>
        <v>1</v>
      </c>
      <c r="K134" s="122" t="b">
        <f t="shared" si="9"/>
        <v>0</v>
      </c>
      <c r="L134" s="122" t="str">
        <f>IF(K134=FALSE,"",B134&amp;"@"&amp;COUNTIFS($B$2:B134,B134,$K$2:K134,TRUE))</f>
        <v/>
      </c>
    </row>
    <row r="135" spans="1:12">
      <c r="A135" s="18" t="s">
        <v>495</v>
      </c>
      <c r="B135" s="18" t="s">
        <v>897</v>
      </c>
      <c r="C135" s="18">
        <v>17</v>
      </c>
      <c r="D135" s="18">
        <v>15</v>
      </c>
      <c r="E135" s="18">
        <v>186.5</v>
      </c>
      <c r="F135" s="18">
        <v>7</v>
      </c>
      <c r="G135" s="122" t="str">
        <f t="shared" si="8"/>
        <v/>
      </c>
      <c r="H135" s="255" t="str">
        <f>IF(G135="기사임",(COUNTIF($B$2:B135,B135)-COUNTIFS($B$2:B134,B135,$G$2:G134,"")),"")</f>
        <v/>
      </c>
      <c r="I135" s="122" t="str">
        <f>IF(H135=1,COUNTIF($H$1:H135,1),"")</f>
        <v/>
      </c>
      <c r="J135" s="122">
        <f t="shared" si="7"/>
        <v>1</v>
      </c>
      <c r="K135" s="122" t="b">
        <f t="shared" si="9"/>
        <v>0</v>
      </c>
      <c r="L135" s="122" t="str">
        <f>IF(K135=FALSE,"",B135&amp;"@"&amp;COUNTIFS($B$2:B135,B135,$K$2:K135,TRUE))</f>
        <v/>
      </c>
    </row>
    <row r="136" spans="1:12">
      <c r="A136" s="18" t="s">
        <v>494</v>
      </c>
      <c r="B136" s="18" t="s">
        <v>914</v>
      </c>
      <c r="C136" s="18">
        <v>16</v>
      </c>
      <c r="D136" s="18">
        <v>12</v>
      </c>
      <c r="E136" s="18">
        <v>49.333333333333336</v>
      </c>
      <c r="F136" s="18">
        <v>2</v>
      </c>
      <c r="G136" s="122" t="str">
        <f t="shared" si="8"/>
        <v/>
      </c>
      <c r="H136" s="255" t="str">
        <f>IF(G136="기사임",(COUNTIF($B$2:B136,B136)-COUNTIFS($B$2:B135,B136,$G$2:G135,"")),"")</f>
        <v/>
      </c>
      <c r="I136" s="122" t="str">
        <f>IF(H136=1,COUNTIF($H$1:H136,1),"")</f>
        <v/>
      </c>
      <c r="J136" s="122">
        <f t="shared" si="7"/>
        <v>1</v>
      </c>
      <c r="K136" s="122" t="b">
        <f t="shared" si="9"/>
        <v>0</v>
      </c>
      <c r="L136" s="122" t="str">
        <f>IF(K136=FALSE,"",B136&amp;"@"&amp;COUNTIFS($B$2:B136,B136,$K$2:K136,TRUE))</f>
        <v/>
      </c>
    </row>
    <row r="137" spans="1:12">
      <c r="A137" s="18" t="s">
        <v>1436</v>
      </c>
      <c r="B137" s="18" t="s">
        <v>896</v>
      </c>
      <c r="C137" s="18">
        <v>16</v>
      </c>
      <c r="D137" s="18">
        <v>16</v>
      </c>
      <c r="E137" s="18">
        <v>94</v>
      </c>
      <c r="F137" s="18">
        <v>14</v>
      </c>
      <c r="G137" s="122" t="str">
        <f t="shared" si="8"/>
        <v>기사임</v>
      </c>
      <c r="H137" s="255">
        <f>IF(G137="기사임",(COUNTIF($B$2:B137,B137)-COUNTIFS($B$2:B136,B137,$G$2:G136,"")),"")</f>
        <v>13</v>
      </c>
      <c r="I137" s="122" t="str">
        <f>IF(H137=1,COUNTIF($H$1:H137,1),"")</f>
        <v/>
      </c>
      <c r="J137" s="122">
        <f t="shared" si="7"/>
        <v>1</v>
      </c>
      <c r="K137" s="122" t="b">
        <f t="shared" si="9"/>
        <v>1</v>
      </c>
      <c r="L137" s="122" t="str">
        <f>IF(K137=FALSE,"",B137&amp;"@"&amp;COUNTIFS($B$2:B137,B137,$K$2:K137,TRUE))</f>
        <v>United States@13</v>
      </c>
    </row>
    <row r="138" spans="1:12">
      <c r="A138" s="18" t="s">
        <v>1439</v>
      </c>
      <c r="B138" s="18" t="s">
        <v>901</v>
      </c>
      <c r="C138" s="18">
        <v>16</v>
      </c>
      <c r="D138" s="18">
        <v>15</v>
      </c>
      <c r="E138" s="18">
        <v>47.25</v>
      </c>
      <c r="F138" s="18">
        <v>8</v>
      </c>
      <c r="G138" s="122" t="str">
        <f t="shared" si="8"/>
        <v>기사임</v>
      </c>
      <c r="H138" s="255">
        <f>IF(G138="기사임",(COUNTIF($B$2:B138,B138)-COUNTIFS($B$2:B137,B138,$G$2:G137,"")),"")</f>
        <v>1</v>
      </c>
      <c r="I138" s="122">
        <f>IF(H138=1,COUNTIF($H$1:H138,1),"")</f>
        <v>12</v>
      </c>
      <c r="J138" s="122">
        <f t="shared" si="7"/>
        <v>0</v>
      </c>
      <c r="K138" s="122" t="b">
        <f t="shared" si="9"/>
        <v>0</v>
      </c>
      <c r="L138" s="122" t="str">
        <f>IF(K138=FALSE,"",B138&amp;"@"&amp;COUNTIFS($B$2:B138,B138,$K$2:K138,TRUE))</f>
        <v/>
      </c>
    </row>
    <row r="139" spans="1:12">
      <c r="A139" s="18" t="s">
        <v>1601</v>
      </c>
      <c r="B139" s="18" t="s">
        <v>896</v>
      </c>
      <c r="C139" s="18">
        <v>16</v>
      </c>
      <c r="D139" s="18">
        <v>15</v>
      </c>
      <c r="E139" s="18">
        <v>185.71428571428572</v>
      </c>
      <c r="F139" s="18">
        <v>8</v>
      </c>
      <c r="G139" s="122" t="str">
        <f t="shared" si="8"/>
        <v>기사임</v>
      </c>
      <c r="H139" s="255">
        <f>IF(G139="기사임",(COUNTIF($B$2:B139,B139)-COUNTIFS($B$2:B138,B139,$G$2:G138,"")),"")</f>
        <v>14</v>
      </c>
      <c r="I139" s="122" t="str">
        <f>IF(H139=1,COUNTIF($H$1:H139,1),"")</f>
        <v/>
      </c>
      <c r="J139" s="122">
        <f t="shared" si="7"/>
        <v>1</v>
      </c>
      <c r="K139" s="122" t="b">
        <f t="shared" si="9"/>
        <v>1</v>
      </c>
      <c r="L139" s="122" t="str">
        <f>IF(K139=FALSE,"",B139&amp;"@"&amp;COUNTIFS($B$2:B139,B139,$K$2:K139,TRUE))</f>
        <v>United States@14</v>
      </c>
    </row>
    <row r="140" spans="1:12">
      <c r="A140" s="18" t="s">
        <v>575</v>
      </c>
      <c r="B140" s="18" t="s">
        <v>895</v>
      </c>
      <c r="C140" s="18">
        <v>16</v>
      </c>
      <c r="D140" s="18">
        <v>13</v>
      </c>
      <c r="E140" s="18">
        <v>261.66666666666669</v>
      </c>
      <c r="F140" s="18">
        <v>12</v>
      </c>
      <c r="G140" s="122" t="str">
        <f t="shared" si="8"/>
        <v>기사임</v>
      </c>
      <c r="H140" s="255">
        <f>IF(G140="기사임",(COUNTIF($B$2:B140,B140)-COUNTIFS($B$2:B139,B140,$G$2:G139,"")),"")</f>
        <v>35</v>
      </c>
      <c r="I140" s="122" t="str">
        <f>IF(H140=1,COUNTIF($H$1:H140,1),"")</f>
        <v/>
      </c>
      <c r="J140" s="122">
        <f t="shared" si="7"/>
        <v>0</v>
      </c>
      <c r="K140" s="122" t="b">
        <f t="shared" si="9"/>
        <v>0</v>
      </c>
      <c r="L140" s="122" t="str">
        <f>IF(K140=FALSE,"",B140&amp;"@"&amp;COUNTIFS($B$2:B140,B140,$K$2:K140,TRUE))</f>
        <v/>
      </c>
    </row>
    <row r="141" spans="1:12">
      <c r="A141" s="18" t="s">
        <v>501</v>
      </c>
      <c r="B141" s="18" t="s">
        <v>898</v>
      </c>
      <c r="C141" s="18">
        <v>16</v>
      </c>
      <c r="D141" s="18">
        <v>14</v>
      </c>
      <c r="E141" s="18">
        <v>55.090909090909093</v>
      </c>
      <c r="F141" s="18">
        <v>0</v>
      </c>
      <c r="G141" s="122" t="str">
        <f t="shared" si="8"/>
        <v/>
      </c>
      <c r="H141" s="255" t="str">
        <f>IF(G141="기사임",(COUNTIF($B$2:B141,B141)-COUNTIFS($B$2:B140,B141,$G$2:G140,"")),"")</f>
        <v/>
      </c>
      <c r="I141" s="122" t="str">
        <f>IF(H141=1,COUNTIF($H$1:H141,1),"")</f>
        <v/>
      </c>
      <c r="J141" s="122">
        <f t="shared" si="7"/>
        <v>0</v>
      </c>
      <c r="K141" s="122" t="b">
        <f t="shared" si="9"/>
        <v>0</v>
      </c>
      <c r="L141" s="122" t="str">
        <f>IF(K141=FALSE,"",B141&amp;"@"&amp;COUNTIFS($B$2:B141,B141,$K$2:K141,TRUE))</f>
        <v/>
      </c>
    </row>
    <row r="142" spans="1:12">
      <c r="A142" s="18" t="s">
        <v>607</v>
      </c>
      <c r="B142" s="18" t="s">
        <v>895</v>
      </c>
      <c r="C142" s="18">
        <v>16</v>
      </c>
      <c r="D142" s="18">
        <v>13</v>
      </c>
      <c r="E142" s="18">
        <v>12.4375</v>
      </c>
      <c r="F142" s="18">
        <v>0</v>
      </c>
      <c r="G142" s="122" t="str">
        <f t="shared" si="8"/>
        <v/>
      </c>
      <c r="H142" s="255" t="str">
        <f>IF(G142="기사임",(COUNTIF($B$2:B142,B142)-COUNTIFS($B$2:B141,B142,$G$2:G141,"")),"")</f>
        <v/>
      </c>
      <c r="I142" s="122" t="str">
        <f>IF(H142=1,COUNTIF($H$1:H142,1),"")</f>
        <v/>
      </c>
      <c r="J142" s="122">
        <f t="shared" si="7"/>
        <v>0</v>
      </c>
      <c r="K142" s="122" t="b">
        <f t="shared" si="9"/>
        <v>0</v>
      </c>
      <c r="L142" s="122" t="str">
        <f>IF(K142=FALSE,"",B142&amp;"@"&amp;COUNTIFS($B$2:B142,B142,$K$2:K142,TRUE))</f>
        <v/>
      </c>
    </row>
    <row r="143" spans="1:12">
      <c r="A143" s="18" t="s">
        <v>500</v>
      </c>
      <c r="B143" s="18" t="s">
        <v>901</v>
      </c>
      <c r="C143" s="18">
        <v>16</v>
      </c>
      <c r="D143" s="18">
        <v>8</v>
      </c>
      <c r="E143" s="18">
        <v>16.285714285714285</v>
      </c>
      <c r="F143" s="18">
        <v>3</v>
      </c>
      <c r="G143" s="122" t="str">
        <f t="shared" si="8"/>
        <v/>
      </c>
      <c r="H143" s="255" t="str">
        <f>IF(G143="기사임",(COUNTIF($B$2:B143,B143)-COUNTIFS($B$2:B142,B143,$G$2:G142,"")),"")</f>
        <v/>
      </c>
      <c r="I143" s="122" t="str">
        <f>IF(H143=1,COUNTIF($H$1:H143,1),"")</f>
        <v/>
      </c>
      <c r="J143" s="122">
        <f t="shared" si="7"/>
        <v>0</v>
      </c>
      <c r="K143" s="122" t="b">
        <f t="shared" si="9"/>
        <v>0</v>
      </c>
      <c r="L143" s="122" t="str">
        <f>IF(K143=FALSE,"",B143&amp;"@"&amp;COUNTIFS($B$2:B143,B143,$K$2:K143,TRUE))</f>
        <v/>
      </c>
    </row>
    <row r="144" spans="1:12">
      <c r="A144" s="18" t="s">
        <v>629</v>
      </c>
      <c r="B144" s="18" t="s">
        <v>895</v>
      </c>
      <c r="C144" s="18">
        <v>16</v>
      </c>
      <c r="D144" s="18">
        <v>13</v>
      </c>
      <c r="E144" s="18">
        <v>18.600000000000001</v>
      </c>
      <c r="F144" s="18">
        <v>0</v>
      </c>
      <c r="G144" s="122" t="str">
        <f t="shared" si="8"/>
        <v/>
      </c>
      <c r="H144" s="255" t="str">
        <f>IF(G144="기사임",(COUNTIF($B$2:B144,B144)-COUNTIFS($B$2:B143,B144,$G$2:G143,"")),"")</f>
        <v/>
      </c>
      <c r="I144" s="122" t="str">
        <f>IF(H144=1,COUNTIF($H$1:H144,1),"")</f>
        <v/>
      </c>
      <c r="J144" s="122">
        <f t="shared" si="7"/>
        <v>0</v>
      </c>
      <c r="K144" s="122" t="b">
        <f t="shared" si="9"/>
        <v>0</v>
      </c>
      <c r="L144" s="122" t="str">
        <f>IF(K144=FALSE,"",B144&amp;"@"&amp;COUNTIFS($B$2:B144,B144,$K$2:K144,TRUE))</f>
        <v/>
      </c>
    </row>
    <row r="145" spans="1:12">
      <c r="A145" s="18" t="s">
        <v>648</v>
      </c>
      <c r="B145" s="18" t="s">
        <v>895</v>
      </c>
      <c r="C145" s="18">
        <v>15</v>
      </c>
      <c r="D145" s="18">
        <v>12</v>
      </c>
      <c r="E145" s="18">
        <v>159.88888888888889</v>
      </c>
      <c r="F145" s="18">
        <v>9</v>
      </c>
      <c r="G145" s="122" t="str">
        <f t="shared" si="8"/>
        <v/>
      </c>
      <c r="H145" s="255" t="str">
        <f>IF(G145="기사임",(COUNTIF($B$2:B145,B145)-COUNTIFS($B$2:B144,B145,$G$2:G144,"")),"")</f>
        <v/>
      </c>
      <c r="I145" s="122" t="str">
        <f>IF(H145=1,COUNTIF($H$1:H145,1),"")</f>
        <v/>
      </c>
      <c r="J145" s="122">
        <f t="shared" si="7"/>
        <v>0</v>
      </c>
      <c r="K145" s="122" t="b">
        <f t="shared" si="9"/>
        <v>0</v>
      </c>
      <c r="L145" s="122" t="str">
        <f>IF(K145=FALSE,"",B145&amp;"@"&amp;COUNTIFS($B$2:B145,B145,$K$2:K145,TRUE))</f>
        <v/>
      </c>
    </row>
    <row r="146" spans="1:12">
      <c r="A146" s="18" t="s">
        <v>509</v>
      </c>
      <c r="B146" s="18" t="s">
        <v>895</v>
      </c>
      <c r="C146" s="18">
        <v>15</v>
      </c>
      <c r="D146" s="18">
        <v>13</v>
      </c>
      <c r="E146" s="18">
        <v>310.8</v>
      </c>
      <c r="F146" s="18">
        <v>11</v>
      </c>
      <c r="G146" s="122" t="str">
        <f t="shared" si="8"/>
        <v>기사임</v>
      </c>
      <c r="H146" s="255">
        <f>IF(G146="기사임",(COUNTIF($B$2:B146,B146)-COUNTIFS($B$2:B145,B146,$G$2:G145,"")),"")</f>
        <v>36</v>
      </c>
      <c r="I146" s="122" t="str">
        <f>IF(H146=1,COUNTIF($H$1:H146,1),"")</f>
        <v/>
      </c>
      <c r="J146" s="122">
        <f t="shared" si="7"/>
        <v>0</v>
      </c>
      <c r="K146" s="122" t="b">
        <f t="shared" si="9"/>
        <v>0</v>
      </c>
      <c r="L146" s="122" t="str">
        <f>IF(K146=FALSE,"",B146&amp;"@"&amp;COUNTIFS($B$2:B146,B146,$K$2:K146,TRUE))</f>
        <v/>
      </c>
    </row>
    <row r="147" spans="1:12">
      <c r="A147" s="18" t="s">
        <v>497</v>
      </c>
      <c r="B147" s="18" t="s">
        <v>898</v>
      </c>
      <c r="C147" s="18">
        <v>15</v>
      </c>
      <c r="D147" s="18">
        <v>10</v>
      </c>
      <c r="E147" s="18">
        <v>113.1</v>
      </c>
      <c r="F147" s="18">
        <v>2</v>
      </c>
      <c r="G147" s="122" t="str">
        <f t="shared" si="8"/>
        <v>기사임</v>
      </c>
      <c r="H147" s="255">
        <f>IF(G147="기사임",(COUNTIF($B$2:B147,B147)-COUNTIFS($B$2:B146,B147,$G$2:G146,"")),"")</f>
        <v>4</v>
      </c>
      <c r="I147" s="122" t="str">
        <f>IF(H147=1,COUNTIF($H$1:H147,1),"")</f>
        <v/>
      </c>
      <c r="J147" s="122">
        <f t="shared" si="7"/>
        <v>0</v>
      </c>
      <c r="K147" s="122" t="b">
        <f t="shared" si="9"/>
        <v>0</v>
      </c>
      <c r="L147" s="122" t="str">
        <f>IF(K147=FALSE,"",B147&amp;"@"&amp;COUNTIFS($B$2:B147,B147,$K$2:K147,TRUE))</f>
        <v/>
      </c>
    </row>
    <row r="148" spans="1:12">
      <c r="A148" s="18" t="s">
        <v>497</v>
      </c>
      <c r="B148" s="18" t="s">
        <v>896</v>
      </c>
      <c r="C148" s="18">
        <v>15</v>
      </c>
      <c r="D148" s="18">
        <v>13</v>
      </c>
      <c r="E148" s="18">
        <v>18.2</v>
      </c>
      <c r="F148" s="18">
        <v>7</v>
      </c>
      <c r="G148" s="122" t="str">
        <f t="shared" si="8"/>
        <v>기사임</v>
      </c>
      <c r="H148" s="255">
        <f>IF(G148="기사임",(COUNTIF($B$2:B148,B148)-COUNTIFS($B$2:B147,B148,$G$2:G147,"")),"")</f>
        <v>15</v>
      </c>
      <c r="I148" s="122" t="str">
        <f>IF(H148=1,COUNTIF($H$1:H148,1),"")</f>
        <v/>
      </c>
      <c r="J148" s="122">
        <f t="shared" si="7"/>
        <v>1</v>
      </c>
      <c r="K148" s="122" t="b">
        <f t="shared" si="9"/>
        <v>1</v>
      </c>
      <c r="L148" s="122" t="str">
        <f>IF(K148=FALSE,"",B148&amp;"@"&amp;COUNTIFS($B$2:B148,B148,$K$2:K148,TRUE))</f>
        <v>United States@15</v>
      </c>
    </row>
    <row r="149" spans="1:12">
      <c r="A149" s="18" t="s">
        <v>1443</v>
      </c>
      <c r="B149" s="18" t="s">
        <v>895</v>
      </c>
      <c r="C149" s="18">
        <v>15</v>
      </c>
      <c r="D149" s="18">
        <v>11</v>
      </c>
      <c r="E149" s="18">
        <v>229.5</v>
      </c>
      <c r="F149" s="18">
        <v>6</v>
      </c>
      <c r="G149" s="122" t="str">
        <f t="shared" si="8"/>
        <v>기사임</v>
      </c>
      <c r="H149" s="255">
        <f>IF(G149="기사임",(COUNTIF($B$2:B149,B149)-COUNTIFS($B$2:B148,B149,$G$2:G148,"")),"")</f>
        <v>37</v>
      </c>
      <c r="I149" s="122" t="str">
        <f>IF(H149=1,COUNTIF($H$1:H149,1),"")</f>
        <v/>
      </c>
      <c r="J149" s="122">
        <f t="shared" si="7"/>
        <v>0</v>
      </c>
      <c r="K149" s="122" t="b">
        <f t="shared" si="9"/>
        <v>0</v>
      </c>
      <c r="L149" s="122" t="str">
        <f>IF(K149=FALSE,"",B149&amp;"@"&amp;COUNTIFS($B$2:B149,B149,$K$2:K149,TRUE))</f>
        <v/>
      </c>
    </row>
    <row r="150" spans="1:12">
      <c r="A150" s="18" t="s">
        <v>1447</v>
      </c>
      <c r="B150" s="18" t="s">
        <v>895</v>
      </c>
      <c r="C150" s="18">
        <v>15</v>
      </c>
      <c r="D150" s="18">
        <v>13</v>
      </c>
      <c r="E150" s="18">
        <v>168.16666666666666</v>
      </c>
      <c r="F150" s="18">
        <v>2</v>
      </c>
      <c r="G150" s="122" t="str">
        <f t="shared" si="8"/>
        <v>기사임</v>
      </c>
      <c r="H150" s="255">
        <f>IF(G150="기사임",(COUNTIF($B$2:B150,B150)-COUNTIFS($B$2:B149,B150,$G$2:G149,"")),"")</f>
        <v>38</v>
      </c>
      <c r="I150" s="122" t="str">
        <f>IF(H150=1,COUNTIF($H$1:H150,1),"")</f>
        <v/>
      </c>
      <c r="J150" s="122">
        <f t="shared" si="7"/>
        <v>0</v>
      </c>
      <c r="K150" s="122" t="b">
        <f t="shared" si="9"/>
        <v>0</v>
      </c>
      <c r="L150" s="122" t="str">
        <f>IF(K150=FALSE,"",B150&amp;"@"&amp;COUNTIFS($B$2:B150,B150,$K$2:K150,TRUE))</f>
        <v/>
      </c>
    </row>
    <row r="151" spans="1:12">
      <c r="A151" s="18" t="s">
        <v>517</v>
      </c>
      <c r="B151" s="18" t="s">
        <v>895</v>
      </c>
      <c r="C151" s="18">
        <v>15</v>
      </c>
      <c r="D151" s="18">
        <v>15</v>
      </c>
      <c r="E151" s="18">
        <v>784</v>
      </c>
      <c r="F151" s="18">
        <v>12</v>
      </c>
      <c r="G151" s="122" t="str">
        <f t="shared" si="8"/>
        <v>기사임</v>
      </c>
      <c r="H151" s="255">
        <f>IF(G151="기사임",(COUNTIF($B$2:B151,B151)-COUNTIFS($B$2:B150,B151,$G$2:G150,"")),"")</f>
        <v>39</v>
      </c>
      <c r="I151" s="122" t="str">
        <f>IF(H151=1,COUNTIF($H$1:H151,1),"")</f>
        <v/>
      </c>
      <c r="J151" s="122">
        <f t="shared" si="7"/>
        <v>0</v>
      </c>
      <c r="K151" s="122" t="b">
        <f t="shared" si="9"/>
        <v>0</v>
      </c>
      <c r="L151" s="122" t="str">
        <f>IF(K151=FALSE,"",B151&amp;"@"&amp;COUNTIFS($B$2:B151,B151,$K$2:K151,TRUE))</f>
        <v/>
      </c>
    </row>
    <row r="152" spans="1:12">
      <c r="A152" s="18" t="s">
        <v>496</v>
      </c>
      <c r="B152" s="18" t="s">
        <v>895</v>
      </c>
      <c r="C152" s="18">
        <v>15</v>
      </c>
      <c r="D152" s="18">
        <v>14</v>
      </c>
      <c r="E152" s="18">
        <v>428.5</v>
      </c>
      <c r="F152" s="18">
        <v>13</v>
      </c>
      <c r="G152" s="122" t="str">
        <f t="shared" si="8"/>
        <v>기사임</v>
      </c>
      <c r="H152" s="255">
        <f>IF(G152="기사임",(COUNTIF($B$2:B152,B152)-COUNTIFS($B$2:B151,B152,$G$2:G151,"")),"")</f>
        <v>40</v>
      </c>
      <c r="I152" s="122" t="str">
        <f>IF(H152=1,COUNTIF($H$1:H152,1),"")</f>
        <v/>
      </c>
      <c r="J152" s="122">
        <f t="shared" si="7"/>
        <v>0</v>
      </c>
      <c r="K152" s="122" t="b">
        <f t="shared" si="9"/>
        <v>0</v>
      </c>
      <c r="L152" s="122" t="str">
        <f>IF(K152=FALSE,"",B152&amp;"@"&amp;COUNTIFS($B$2:B152,B152,$K$2:K152,TRUE))</f>
        <v/>
      </c>
    </row>
    <row r="153" spans="1:12">
      <c r="A153" s="18" t="s">
        <v>594</v>
      </c>
      <c r="B153" s="18" t="s">
        <v>895</v>
      </c>
      <c r="C153" s="18">
        <v>15</v>
      </c>
      <c r="D153" s="18">
        <v>14</v>
      </c>
      <c r="E153" s="18">
        <v>38</v>
      </c>
      <c r="F153" s="18">
        <v>13</v>
      </c>
      <c r="G153" s="122" t="str">
        <f t="shared" si="8"/>
        <v>기사임</v>
      </c>
      <c r="H153" s="255">
        <f>IF(G153="기사임",(COUNTIF($B$2:B153,B153)-COUNTIFS($B$2:B152,B153,$G$2:G152,"")),"")</f>
        <v>41</v>
      </c>
      <c r="I153" s="122" t="str">
        <f>IF(H153=1,COUNTIF($H$1:H153,1),"")</f>
        <v/>
      </c>
      <c r="J153" s="122">
        <f t="shared" si="7"/>
        <v>0</v>
      </c>
      <c r="K153" s="122" t="b">
        <f t="shared" si="9"/>
        <v>0</v>
      </c>
      <c r="L153" s="122" t="str">
        <f>IF(K153=FALSE,"",B153&amp;"@"&amp;COUNTIFS($B$2:B153,B153,$K$2:K153,TRUE))</f>
        <v/>
      </c>
    </row>
    <row r="154" spans="1:12">
      <c r="A154" s="18" t="s">
        <v>497</v>
      </c>
      <c r="B154" s="18" t="s">
        <v>900</v>
      </c>
      <c r="C154" s="18">
        <v>14</v>
      </c>
      <c r="D154" s="18">
        <v>11</v>
      </c>
      <c r="E154" s="18">
        <v>209.125</v>
      </c>
      <c r="F154" s="18">
        <v>4</v>
      </c>
      <c r="G154" s="122" t="str">
        <f t="shared" si="8"/>
        <v>기사임</v>
      </c>
      <c r="H154" s="255">
        <f>IF(G154="기사임",(COUNTIF($B$2:B154,B154)-COUNTIFS($B$2:B153,B154,$G$2:G153,"")),"")</f>
        <v>1</v>
      </c>
      <c r="I154" s="122">
        <f>IF(H154=1,COUNTIF($H$1:H154,1),"")</f>
        <v>13</v>
      </c>
      <c r="J154" s="122">
        <f t="shared" si="7"/>
        <v>0</v>
      </c>
      <c r="K154" s="122" t="b">
        <f t="shared" si="9"/>
        <v>0</v>
      </c>
      <c r="L154" s="122" t="str">
        <f>IF(K154=FALSE,"",B154&amp;"@"&amp;COUNTIFS($B$2:B154,B154,$K$2:K154,TRUE))</f>
        <v/>
      </c>
    </row>
    <row r="155" spans="1:12">
      <c r="A155" s="18" t="s">
        <v>1240</v>
      </c>
      <c r="B155" s="18" t="s">
        <v>895</v>
      </c>
      <c r="C155" s="18">
        <v>14</v>
      </c>
      <c r="D155" s="18">
        <v>12</v>
      </c>
      <c r="E155" s="18">
        <v>65.888888888888886</v>
      </c>
      <c r="F155" s="18">
        <v>3</v>
      </c>
      <c r="G155" s="122" t="str">
        <f t="shared" si="8"/>
        <v>기사임</v>
      </c>
      <c r="H155" s="255">
        <f>IF(G155="기사임",(COUNTIF($B$2:B155,B155)-COUNTIFS($B$2:B154,B155,$G$2:G154,"")),"")</f>
        <v>42</v>
      </c>
      <c r="I155" s="122" t="str">
        <f>IF(H155=1,COUNTIF($H$1:H155,1),"")</f>
        <v/>
      </c>
      <c r="J155" s="122">
        <f t="shared" si="7"/>
        <v>0</v>
      </c>
      <c r="K155" s="122" t="b">
        <f t="shared" si="9"/>
        <v>0</v>
      </c>
      <c r="L155" s="122" t="str">
        <f>IF(K155=FALSE,"",B155&amp;"@"&amp;COUNTIFS($B$2:B155,B155,$K$2:K155,TRUE))</f>
        <v/>
      </c>
    </row>
    <row r="156" spans="1:12">
      <c r="A156" s="18" t="s">
        <v>1444</v>
      </c>
      <c r="B156" s="18" t="s">
        <v>895</v>
      </c>
      <c r="C156" s="18">
        <v>14</v>
      </c>
      <c r="D156" s="18">
        <v>12</v>
      </c>
      <c r="E156" s="18">
        <v>222.91666666666666</v>
      </c>
      <c r="F156" s="18">
        <v>4</v>
      </c>
      <c r="G156" s="122" t="str">
        <f t="shared" si="8"/>
        <v>기사임</v>
      </c>
      <c r="H156" s="255">
        <f>IF(G156="기사임",(COUNTIF($B$2:B156,B156)-COUNTIFS($B$2:B155,B156,$G$2:G155,"")),"")</f>
        <v>43</v>
      </c>
      <c r="I156" s="122" t="str">
        <f>IF(H156=1,COUNTIF($H$1:H156,1),"")</f>
        <v/>
      </c>
      <c r="J156" s="122">
        <f t="shared" si="7"/>
        <v>0</v>
      </c>
      <c r="K156" s="122" t="b">
        <f t="shared" si="9"/>
        <v>0</v>
      </c>
      <c r="L156" s="122" t="str">
        <f>IF(K156=FALSE,"",B156&amp;"@"&amp;COUNTIFS($B$2:B156,B156,$K$2:K156,TRUE))</f>
        <v/>
      </c>
    </row>
    <row r="157" spans="1:12">
      <c r="A157" s="18" t="s">
        <v>1439</v>
      </c>
      <c r="B157" s="18" t="s">
        <v>955</v>
      </c>
      <c r="C157" s="18">
        <v>14</v>
      </c>
      <c r="D157" s="18">
        <v>14</v>
      </c>
      <c r="E157" s="18">
        <v>79</v>
      </c>
      <c r="F157" s="18">
        <v>13</v>
      </c>
      <c r="G157" s="122" t="str">
        <f t="shared" si="8"/>
        <v>기사임</v>
      </c>
      <c r="H157" s="255">
        <f>IF(G157="기사임",(COUNTIF($B$2:B157,B157)-COUNTIFS($B$2:B156,B157,$G$2:G156,"")),"")</f>
        <v>2</v>
      </c>
      <c r="I157" s="122" t="str">
        <f>IF(H157=1,COUNTIF($H$1:H157,1),"")</f>
        <v/>
      </c>
      <c r="J157" s="122">
        <f t="shared" si="7"/>
        <v>0</v>
      </c>
      <c r="K157" s="122" t="b">
        <f t="shared" si="9"/>
        <v>0</v>
      </c>
      <c r="L157" s="122" t="str">
        <f>IF(K157=FALSE,"",B157&amp;"@"&amp;COUNTIFS($B$2:B157,B157,$K$2:K157,TRUE))</f>
        <v/>
      </c>
    </row>
    <row r="158" spans="1:12">
      <c r="A158" s="18" t="s">
        <v>1448</v>
      </c>
      <c r="B158" s="18" t="s">
        <v>897</v>
      </c>
      <c r="C158" s="18">
        <v>14</v>
      </c>
      <c r="D158" s="18">
        <v>14</v>
      </c>
      <c r="E158" s="18">
        <v>121</v>
      </c>
      <c r="F158" s="18">
        <v>6</v>
      </c>
      <c r="G158" s="122" t="str">
        <f t="shared" si="8"/>
        <v>기사임</v>
      </c>
      <c r="H158" s="255">
        <f>IF(G158="기사임",(COUNTIF($B$2:B158,B158)-COUNTIFS($B$2:B157,B158,$G$2:G157,"")),"")</f>
        <v>10</v>
      </c>
      <c r="I158" s="122" t="str">
        <f>IF(H158=1,COUNTIF($H$1:H158,1),"")</f>
        <v/>
      </c>
      <c r="J158" s="122">
        <f t="shared" si="7"/>
        <v>1</v>
      </c>
      <c r="K158" s="122" t="b">
        <f t="shared" si="9"/>
        <v>1</v>
      </c>
      <c r="L158" s="122" t="str">
        <f>IF(K158=FALSE,"",B158&amp;"@"&amp;COUNTIFS($B$2:B158,B158,$K$2:K158,TRUE))</f>
        <v>India@10</v>
      </c>
    </row>
    <row r="159" spans="1:12">
      <c r="A159" s="18" t="s">
        <v>1613</v>
      </c>
      <c r="B159" s="18" t="s">
        <v>895</v>
      </c>
      <c r="C159" s="18">
        <v>14</v>
      </c>
      <c r="D159" s="18">
        <v>2</v>
      </c>
      <c r="E159" s="18">
        <v>57.214285714285715</v>
      </c>
      <c r="F159" s="18">
        <v>1</v>
      </c>
      <c r="G159" s="122" t="str">
        <f t="shared" si="8"/>
        <v/>
      </c>
      <c r="H159" s="255" t="str">
        <f>IF(G159="기사임",(COUNTIF($B$2:B159,B159)-COUNTIFS($B$2:B158,B159,$G$2:G158,"")),"")</f>
        <v/>
      </c>
      <c r="I159" s="122" t="str">
        <f>IF(H159=1,COUNTIF($H$1:H159,1),"")</f>
        <v/>
      </c>
      <c r="J159" s="122">
        <f t="shared" si="7"/>
        <v>0</v>
      </c>
      <c r="K159" s="122" t="b">
        <f t="shared" si="9"/>
        <v>0</v>
      </c>
      <c r="L159" s="122" t="str">
        <f>IF(K159=FALSE,"",B159&amp;"@"&amp;COUNTIFS($B$2:B159,B159,$K$2:K159,TRUE))</f>
        <v/>
      </c>
    </row>
    <row r="160" spans="1:12">
      <c r="A160" s="18" t="s">
        <v>1614</v>
      </c>
      <c r="B160" s="18" t="s">
        <v>895</v>
      </c>
      <c r="C160" s="18">
        <v>14</v>
      </c>
      <c r="D160" s="18">
        <v>1</v>
      </c>
      <c r="E160" s="18">
        <v>97.285714285714292</v>
      </c>
      <c r="F160" s="18">
        <v>0</v>
      </c>
      <c r="G160" s="122" t="str">
        <f t="shared" si="8"/>
        <v/>
      </c>
      <c r="H160" s="255" t="str">
        <f>IF(G160="기사임",(COUNTIF($B$2:B160,B160)-COUNTIFS($B$2:B159,B160,$G$2:G159,"")),"")</f>
        <v/>
      </c>
      <c r="I160" s="122" t="str">
        <f>IF(H160=1,COUNTIF($H$1:H160,1),"")</f>
        <v/>
      </c>
      <c r="J160" s="122">
        <f t="shared" si="7"/>
        <v>0</v>
      </c>
      <c r="K160" s="122" t="b">
        <f t="shared" si="9"/>
        <v>0</v>
      </c>
      <c r="L160" s="122" t="str">
        <f>IF(K160=FALSE,"",B160&amp;"@"&amp;COUNTIFS($B$2:B160,B160,$K$2:K160,TRUE))</f>
        <v/>
      </c>
    </row>
    <row r="161" spans="1:12">
      <c r="A161" s="18" t="s">
        <v>1600</v>
      </c>
      <c r="B161" s="18" t="s">
        <v>897</v>
      </c>
      <c r="C161" s="18">
        <v>14</v>
      </c>
      <c r="D161" s="18">
        <v>7</v>
      </c>
      <c r="E161" s="18">
        <v>86.285714285714292</v>
      </c>
      <c r="F161" s="18">
        <v>3</v>
      </c>
      <c r="G161" s="122" t="str">
        <f t="shared" si="8"/>
        <v>기사임</v>
      </c>
      <c r="H161" s="255">
        <f>IF(G161="기사임",(COUNTIF($B$2:B161,B161)-COUNTIFS($B$2:B160,B161,$G$2:G160,"")),"")</f>
        <v>11</v>
      </c>
      <c r="I161" s="122" t="str">
        <f>IF(H161=1,COUNTIF($H$1:H161,1),"")</f>
        <v/>
      </c>
      <c r="J161" s="122">
        <f t="shared" si="7"/>
        <v>1</v>
      </c>
      <c r="K161" s="122" t="b">
        <f t="shared" si="9"/>
        <v>1</v>
      </c>
      <c r="L161" s="122" t="str">
        <f>IF(K161=FALSE,"",B161&amp;"@"&amp;COUNTIFS($B$2:B161,B161,$K$2:K161,TRUE))</f>
        <v>India@11</v>
      </c>
    </row>
    <row r="162" spans="1:12">
      <c r="A162" s="18" t="s">
        <v>544</v>
      </c>
      <c r="B162" s="18" t="s">
        <v>900</v>
      </c>
      <c r="C162" s="18">
        <v>14</v>
      </c>
      <c r="D162" s="18">
        <v>14</v>
      </c>
      <c r="E162" s="18">
        <v>0</v>
      </c>
      <c r="F162" s="18">
        <v>14</v>
      </c>
      <c r="G162" s="122" t="str">
        <f t="shared" si="8"/>
        <v>기사임</v>
      </c>
      <c r="H162" s="255">
        <f>IF(G162="기사임",(COUNTIF($B$2:B162,B162)-COUNTIFS($B$2:B161,B162,$G$2:G161,"")),"")</f>
        <v>2</v>
      </c>
      <c r="I162" s="122" t="str">
        <f>IF(H162=1,COUNTIF($H$1:H162,1),"")</f>
        <v/>
      </c>
      <c r="J162" s="122">
        <f t="shared" si="7"/>
        <v>0</v>
      </c>
      <c r="K162" s="122" t="b">
        <f t="shared" si="9"/>
        <v>0</v>
      </c>
      <c r="L162" s="122" t="str">
        <f>IF(K162=FALSE,"",B162&amp;"@"&amp;COUNTIFS($B$2:B162,B162,$K$2:K162,TRUE))</f>
        <v/>
      </c>
    </row>
    <row r="163" spans="1:12">
      <c r="A163" s="18" t="s">
        <v>538</v>
      </c>
      <c r="B163" s="18" t="s">
        <v>898</v>
      </c>
      <c r="C163" s="18">
        <v>14</v>
      </c>
      <c r="D163" s="18">
        <v>9</v>
      </c>
      <c r="E163" s="18">
        <v>11.538461538461538</v>
      </c>
      <c r="F163" s="18">
        <v>1</v>
      </c>
      <c r="G163" s="122" t="str">
        <f t="shared" si="8"/>
        <v/>
      </c>
      <c r="H163" s="255" t="str">
        <f>IF(G163="기사임",(COUNTIF($B$2:B163,B163)-COUNTIFS($B$2:B162,B163,$G$2:G162,"")),"")</f>
        <v/>
      </c>
      <c r="I163" s="122" t="str">
        <f>IF(H163=1,COUNTIF($H$1:H163,1),"")</f>
        <v/>
      </c>
      <c r="J163" s="122">
        <f t="shared" si="7"/>
        <v>0</v>
      </c>
      <c r="K163" s="122" t="b">
        <f t="shared" si="9"/>
        <v>0</v>
      </c>
      <c r="L163" s="122" t="str">
        <f>IF(K163=FALSE,"",B163&amp;"@"&amp;COUNTIFS($B$2:B163,B163,$K$2:K163,TRUE))</f>
        <v/>
      </c>
    </row>
    <row r="164" spans="1:12">
      <c r="A164" s="18" t="s">
        <v>495</v>
      </c>
      <c r="B164" s="18" t="s">
        <v>900</v>
      </c>
      <c r="C164" s="18">
        <v>14</v>
      </c>
      <c r="D164" s="18">
        <v>10</v>
      </c>
      <c r="E164" s="18">
        <v>24.4</v>
      </c>
      <c r="F164" s="18">
        <v>4</v>
      </c>
      <c r="G164" s="122" t="str">
        <f t="shared" si="8"/>
        <v/>
      </c>
      <c r="H164" s="255" t="str">
        <f>IF(G164="기사임",(COUNTIF($B$2:B164,B164)-COUNTIFS($B$2:B163,B164,$G$2:G163,"")),"")</f>
        <v/>
      </c>
      <c r="I164" s="122" t="str">
        <f>IF(H164=1,COUNTIF($H$1:H164,1),"")</f>
        <v/>
      </c>
      <c r="J164" s="122">
        <f t="shared" si="7"/>
        <v>0</v>
      </c>
      <c r="K164" s="122" t="b">
        <f t="shared" si="9"/>
        <v>0</v>
      </c>
      <c r="L164" s="122" t="str">
        <f>IF(K164=FALSE,"",B164&amp;"@"&amp;COUNTIFS($B$2:B164,B164,$K$2:K164,TRUE))</f>
        <v/>
      </c>
    </row>
    <row r="165" spans="1:12">
      <c r="A165" s="18" t="s">
        <v>548</v>
      </c>
      <c r="B165" s="18" t="s">
        <v>896</v>
      </c>
      <c r="C165" s="18">
        <v>14</v>
      </c>
      <c r="D165" s="18">
        <v>12</v>
      </c>
      <c r="E165" s="18">
        <v>200.16666666666666</v>
      </c>
      <c r="F165" s="18">
        <v>3</v>
      </c>
      <c r="G165" s="122" t="str">
        <f t="shared" si="8"/>
        <v/>
      </c>
      <c r="H165" s="255" t="str">
        <f>IF(G165="기사임",(COUNTIF($B$2:B165,B165)-COUNTIFS($B$2:B164,B165,$G$2:G164,"")),"")</f>
        <v/>
      </c>
      <c r="I165" s="122" t="str">
        <f>IF(H165=1,COUNTIF($H$1:H165,1),"")</f>
        <v/>
      </c>
      <c r="J165" s="122">
        <f t="shared" si="7"/>
        <v>1</v>
      </c>
      <c r="K165" s="122" t="b">
        <f t="shared" si="9"/>
        <v>0</v>
      </c>
      <c r="L165" s="122" t="str">
        <f>IF(K165=FALSE,"",B165&amp;"@"&amp;COUNTIFS($B$2:B165,B165,$K$2:K165,TRUE))</f>
        <v/>
      </c>
    </row>
    <row r="166" spans="1:12">
      <c r="A166" s="18" t="s">
        <v>597</v>
      </c>
      <c r="B166" s="18" t="s">
        <v>895</v>
      </c>
      <c r="C166" s="18">
        <v>13</v>
      </c>
      <c r="D166" s="18">
        <v>10</v>
      </c>
      <c r="E166" s="18">
        <v>76.75</v>
      </c>
      <c r="F166" s="18">
        <v>9</v>
      </c>
      <c r="G166" s="122" t="str">
        <f t="shared" si="8"/>
        <v>기사임</v>
      </c>
      <c r="H166" s="255">
        <f>IF(G166="기사임",(COUNTIF($B$2:B166,B166)-COUNTIFS($B$2:B165,B166,$G$2:G165,"")),"")</f>
        <v>44</v>
      </c>
      <c r="I166" s="122" t="str">
        <f>IF(H166=1,COUNTIF($H$1:H166,1),"")</f>
        <v/>
      </c>
      <c r="J166" s="122">
        <f t="shared" si="7"/>
        <v>0</v>
      </c>
      <c r="K166" s="122" t="b">
        <f t="shared" si="9"/>
        <v>0</v>
      </c>
      <c r="L166" s="122" t="str">
        <f>IF(K166=FALSE,"",B166&amp;"@"&amp;COUNTIFS($B$2:B166,B166,$K$2:K166,TRUE))</f>
        <v/>
      </c>
    </row>
    <row r="167" spans="1:12">
      <c r="A167" s="18" t="s">
        <v>520</v>
      </c>
      <c r="B167" s="18" t="s">
        <v>895</v>
      </c>
      <c r="C167" s="18">
        <v>13</v>
      </c>
      <c r="D167" s="18">
        <v>13</v>
      </c>
      <c r="E167" s="18">
        <v>0</v>
      </c>
      <c r="F167" s="18">
        <v>12</v>
      </c>
      <c r="G167" s="122" t="str">
        <f t="shared" si="8"/>
        <v>기사임</v>
      </c>
      <c r="H167" s="255">
        <f>IF(G167="기사임",(COUNTIF($B$2:B167,B167)-COUNTIFS($B$2:B166,B167,$G$2:G166,"")),"")</f>
        <v>45</v>
      </c>
      <c r="I167" s="122" t="str">
        <f>IF(H167=1,COUNTIF($H$1:H167,1),"")</f>
        <v/>
      </c>
      <c r="J167" s="122">
        <f t="shared" si="7"/>
        <v>0</v>
      </c>
      <c r="K167" s="122" t="b">
        <f t="shared" si="9"/>
        <v>0</v>
      </c>
      <c r="L167" s="122" t="str">
        <f>IF(K167=FALSE,"",B167&amp;"@"&amp;COUNTIFS($B$2:B167,B167,$K$2:K167,TRUE))</f>
        <v/>
      </c>
    </row>
    <row r="168" spans="1:12">
      <c r="A168" s="18" t="s">
        <v>530</v>
      </c>
      <c r="B168" s="18" t="s">
        <v>896</v>
      </c>
      <c r="C168" s="18">
        <v>13</v>
      </c>
      <c r="D168" s="18">
        <v>13</v>
      </c>
      <c r="E168" s="18">
        <v>0</v>
      </c>
      <c r="F168" s="18">
        <v>11</v>
      </c>
      <c r="G168" s="122" t="str">
        <f t="shared" si="8"/>
        <v>기사임</v>
      </c>
      <c r="H168" s="255">
        <f>IF(G168="기사임",(COUNTIF($B$2:B168,B168)-COUNTIFS($B$2:B167,B168,$G$2:G167,"")),"")</f>
        <v>16</v>
      </c>
      <c r="I168" s="122" t="str">
        <f>IF(H168=1,COUNTIF($H$1:H168,1),"")</f>
        <v/>
      </c>
      <c r="J168" s="122">
        <f t="shared" si="7"/>
        <v>1</v>
      </c>
      <c r="K168" s="122" t="b">
        <f t="shared" si="9"/>
        <v>1</v>
      </c>
      <c r="L168" s="122" t="str">
        <f>IF(K168=FALSE,"",B168&amp;"@"&amp;COUNTIFS($B$2:B168,B168,$K$2:K168,TRUE))</f>
        <v>United States@16</v>
      </c>
    </row>
    <row r="169" spans="1:12">
      <c r="A169" s="18" t="s">
        <v>968</v>
      </c>
      <c r="B169" s="18" t="s">
        <v>895</v>
      </c>
      <c r="C169" s="18">
        <v>13</v>
      </c>
      <c r="D169" s="18">
        <v>9</v>
      </c>
      <c r="E169" s="18">
        <v>37.1</v>
      </c>
      <c r="F169" s="18">
        <v>4</v>
      </c>
      <c r="G169" s="122" t="str">
        <f t="shared" si="8"/>
        <v>기사임</v>
      </c>
      <c r="H169" s="255">
        <f>IF(G169="기사임",(COUNTIF($B$2:B169,B169)-COUNTIFS($B$2:B168,B169,$G$2:G168,"")),"")</f>
        <v>46</v>
      </c>
      <c r="I169" s="122" t="str">
        <f>IF(H169=1,COUNTIF($H$1:H169,1),"")</f>
        <v/>
      </c>
      <c r="J169" s="122">
        <f t="shared" si="7"/>
        <v>0</v>
      </c>
      <c r="K169" s="122" t="b">
        <f t="shared" si="9"/>
        <v>0</v>
      </c>
      <c r="L169" s="122" t="str">
        <f>IF(K169=FALSE,"",B169&amp;"@"&amp;COUNTIFS($B$2:B169,B169,$K$2:K169,TRUE))</f>
        <v/>
      </c>
    </row>
    <row r="170" spans="1:12">
      <c r="A170" s="18" t="s">
        <v>1103</v>
      </c>
      <c r="B170" s="18" t="s">
        <v>895</v>
      </c>
      <c r="C170" s="18">
        <v>13</v>
      </c>
      <c r="D170" s="18">
        <v>10</v>
      </c>
      <c r="E170" s="18">
        <v>65.400000000000006</v>
      </c>
      <c r="F170" s="18">
        <v>1</v>
      </c>
      <c r="G170" s="122" t="str">
        <f t="shared" si="8"/>
        <v>기사임</v>
      </c>
      <c r="H170" s="255">
        <f>IF(G170="기사임",(COUNTIF($B$2:B170,B170)-COUNTIFS($B$2:B169,B170,$G$2:G169,"")),"")</f>
        <v>47</v>
      </c>
      <c r="I170" s="122" t="str">
        <f>IF(H170=1,COUNTIF($H$1:H170,1),"")</f>
        <v/>
      </c>
      <c r="J170" s="122">
        <f t="shared" si="7"/>
        <v>0</v>
      </c>
      <c r="K170" s="122" t="b">
        <f t="shared" si="9"/>
        <v>0</v>
      </c>
      <c r="L170" s="122" t="str">
        <f>IF(K170=FALSE,"",B170&amp;"@"&amp;COUNTIFS($B$2:B170,B170,$K$2:K170,TRUE))</f>
        <v/>
      </c>
    </row>
    <row r="171" spans="1:12">
      <c r="A171" s="18" t="s">
        <v>1615</v>
      </c>
      <c r="B171" s="18" t="s">
        <v>895</v>
      </c>
      <c r="C171" s="18">
        <v>13</v>
      </c>
      <c r="D171" s="18">
        <v>1</v>
      </c>
      <c r="E171" s="18">
        <v>32.307692307692307</v>
      </c>
      <c r="F171" s="18">
        <v>0</v>
      </c>
      <c r="G171" s="122" t="str">
        <f t="shared" si="8"/>
        <v/>
      </c>
      <c r="H171" s="255" t="str">
        <f>IF(G171="기사임",(COUNTIF($B$2:B171,B171)-COUNTIFS($B$2:B170,B171,$G$2:G170,"")),"")</f>
        <v/>
      </c>
      <c r="I171" s="122" t="str">
        <f>IF(H171=1,COUNTIF($H$1:H171,1),"")</f>
        <v/>
      </c>
      <c r="J171" s="122">
        <f t="shared" si="7"/>
        <v>0</v>
      </c>
      <c r="K171" s="122" t="b">
        <f t="shared" si="9"/>
        <v>0</v>
      </c>
      <c r="L171" s="122" t="str">
        <f>IF(K171=FALSE,"",B171&amp;"@"&amp;COUNTIFS($B$2:B171,B171,$K$2:K171,TRUE))</f>
        <v/>
      </c>
    </row>
    <row r="172" spans="1:12">
      <c r="A172" s="18" t="s">
        <v>1242</v>
      </c>
      <c r="B172" s="18" t="s">
        <v>897</v>
      </c>
      <c r="C172" s="18">
        <v>13</v>
      </c>
      <c r="D172" s="18">
        <v>12</v>
      </c>
      <c r="E172" s="18">
        <v>199</v>
      </c>
      <c r="F172" s="18">
        <v>8</v>
      </c>
      <c r="G172" s="122" t="str">
        <f t="shared" si="8"/>
        <v>기사임</v>
      </c>
      <c r="H172" s="255">
        <f>IF(G172="기사임",(COUNTIF($B$2:B172,B172)-COUNTIFS($B$2:B171,B172,$G$2:G171,"")),"")</f>
        <v>12</v>
      </c>
      <c r="I172" s="122" t="str">
        <f>IF(H172=1,COUNTIF($H$1:H172,1),"")</f>
        <v/>
      </c>
      <c r="J172" s="122">
        <f t="shared" si="7"/>
        <v>1</v>
      </c>
      <c r="K172" s="122" t="b">
        <f t="shared" si="9"/>
        <v>1</v>
      </c>
      <c r="L172" s="122" t="str">
        <f>IF(K172=FALSE,"",B172&amp;"@"&amp;COUNTIFS($B$2:B172,B172,$K$2:K172,TRUE))</f>
        <v>India@12</v>
      </c>
    </row>
    <row r="173" spans="1:12">
      <c r="A173" s="18" t="s">
        <v>1616</v>
      </c>
      <c r="B173" s="18" t="s">
        <v>895</v>
      </c>
      <c r="C173" s="18">
        <v>13</v>
      </c>
      <c r="D173" s="18">
        <v>2</v>
      </c>
      <c r="E173" s="18">
        <v>141.33333333333334</v>
      </c>
      <c r="F173" s="18">
        <v>2</v>
      </c>
      <c r="G173" s="122" t="str">
        <f t="shared" si="8"/>
        <v/>
      </c>
      <c r="H173" s="255" t="str">
        <f>IF(G173="기사임",(COUNTIF($B$2:B173,B173)-COUNTIFS($B$2:B172,B173,$G$2:G172,"")),"")</f>
        <v/>
      </c>
      <c r="I173" s="122" t="str">
        <f>IF(H173=1,COUNTIF($H$1:H173,1),"")</f>
        <v/>
      </c>
      <c r="J173" s="122">
        <f t="shared" si="7"/>
        <v>0</v>
      </c>
      <c r="K173" s="122" t="b">
        <f t="shared" si="9"/>
        <v>0</v>
      </c>
      <c r="L173" s="122" t="str">
        <f>IF(K173=FALSE,"",B173&amp;"@"&amp;COUNTIFS($B$2:B173,B173,$K$2:K173,TRUE))</f>
        <v/>
      </c>
    </row>
    <row r="174" spans="1:12">
      <c r="A174" s="18" t="s">
        <v>1617</v>
      </c>
      <c r="B174" s="18" t="s">
        <v>895</v>
      </c>
      <c r="C174" s="18">
        <v>13</v>
      </c>
      <c r="D174" s="18">
        <v>2</v>
      </c>
      <c r="E174" s="18">
        <v>111.25</v>
      </c>
      <c r="F174" s="18">
        <v>1</v>
      </c>
      <c r="G174" s="122" t="str">
        <f t="shared" si="8"/>
        <v/>
      </c>
      <c r="H174" s="255" t="str">
        <f>IF(G174="기사임",(COUNTIF($B$2:B174,B174)-COUNTIFS($B$2:B173,B174,$G$2:G173,"")),"")</f>
        <v/>
      </c>
      <c r="I174" s="122" t="str">
        <f>IF(H174=1,COUNTIF($H$1:H174,1),"")</f>
        <v/>
      </c>
      <c r="J174" s="122">
        <f t="shared" si="7"/>
        <v>0</v>
      </c>
      <c r="K174" s="122" t="b">
        <f t="shared" si="9"/>
        <v>0</v>
      </c>
      <c r="L174" s="122" t="str">
        <f>IF(K174=FALSE,"",B174&amp;"@"&amp;COUNTIFS($B$2:B174,B174,$K$2:K174,TRUE))</f>
        <v/>
      </c>
    </row>
    <row r="175" spans="1:12">
      <c r="A175" s="18" t="s">
        <v>1618</v>
      </c>
      <c r="B175" s="18" t="s">
        <v>895</v>
      </c>
      <c r="C175" s="18">
        <v>13</v>
      </c>
      <c r="D175" s="18">
        <v>2</v>
      </c>
      <c r="E175" s="18">
        <v>275.33333333333331</v>
      </c>
      <c r="F175" s="18">
        <v>0</v>
      </c>
      <c r="G175" s="122" t="str">
        <f t="shared" si="8"/>
        <v/>
      </c>
      <c r="H175" s="255" t="str">
        <f>IF(G175="기사임",(COUNTIF($B$2:B175,B175)-COUNTIFS($B$2:B174,B175,$G$2:G174,"")),"")</f>
        <v/>
      </c>
      <c r="I175" s="122" t="str">
        <f>IF(H175=1,COUNTIF($H$1:H175,1),"")</f>
        <v/>
      </c>
      <c r="J175" s="122">
        <f t="shared" si="7"/>
        <v>0</v>
      </c>
      <c r="K175" s="122" t="b">
        <f t="shared" si="9"/>
        <v>0</v>
      </c>
      <c r="L175" s="122" t="str">
        <f>IF(K175=FALSE,"",B175&amp;"@"&amp;COUNTIFS($B$2:B175,B175,$K$2:K175,TRUE))</f>
        <v/>
      </c>
    </row>
    <row r="176" spans="1:12">
      <c r="A176" s="18" t="s">
        <v>1619</v>
      </c>
      <c r="B176" s="18" t="s">
        <v>895</v>
      </c>
      <c r="C176" s="18">
        <v>13</v>
      </c>
      <c r="D176" s="18">
        <v>2</v>
      </c>
      <c r="E176" s="18">
        <v>228.08333333333334</v>
      </c>
      <c r="F176" s="18">
        <v>0</v>
      </c>
      <c r="G176" s="122" t="str">
        <f t="shared" si="8"/>
        <v/>
      </c>
      <c r="H176" s="255" t="str">
        <f>IF(G176="기사임",(COUNTIF($B$2:B176,B176)-COUNTIFS($B$2:B175,B176,$G$2:G175,"")),"")</f>
        <v/>
      </c>
      <c r="I176" s="122" t="str">
        <f>IF(H176=1,COUNTIF($H$1:H176,1),"")</f>
        <v/>
      </c>
      <c r="J176" s="122">
        <f t="shared" si="7"/>
        <v>0</v>
      </c>
      <c r="K176" s="122" t="b">
        <f t="shared" si="9"/>
        <v>0</v>
      </c>
      <c r="L176" s="122" t="str">
        <f>IF(K176=FALSE,"",B176&amp;"@"&amp;COUNTIFS($B$2:B176,B176,$K$2:K176,TRUE))</f>
        <v/>
      </c>
    </row>
    <row r="177" spans="1:12">
      <c r="A177" s="18" t="s">
        <v>496</v>
      </c>
      <c r="B177" s="18" t="s">
        <v>897</v>
      </c>
      <c r="C177" s="18">
        <v>13</v>
      </c>
      <c r="D177" s="18">
        <v>12</v>
      </c>
      <c r="E177" s="18">
        <v>247.25</v>
      </c>
      <c r="F177" s="18">
        <v>10</v>
      </c>
      <c r="G177" s="122" t="str">
        <f t="shared" si="8"/>
        <v>기사임</v>
      </c>
      <c r="H177" s="255">
        <f>IF(G177="기사임",(COUNTIF($B$2:B177,B177)-COUNTIFS($B$2:B176,B177,$G$2:G176,"")),"")</f>
        <v>13</v>
      </c>
      <c r="I177" s="122" t="str">
        <f>IF(H177=1,COUNTIF($H$1:H177,1),"")</f>
        <v/>
      </c>
      <c r="J177" s="122">
        <f t="shared" si="7"/>
        <v>1</v>
      </c>
      <c r="K177" s="122" t="b">
        <f t="shared" si="9"/>
        <v>1</v>
      </c>
      <c r="L177" s="122" t="str">
        <f>IF(K177=FALSE,"",B177&amp;"@"&amp;COUNTIFS($B$2:B177,B177,$K$2:K177,TRUE))</f>
        <v>India@13</v>
      </c>
    </row>
    <row r="178" spans="1:12">
      <c r="A178" s="18" t="s">
        <v>653</v>
      </c>
      <c r="B178" s="18" t="s">
        <v>895</v>
      </c>
      <c r="C178" s="18">
        <v>13</v>
      </c>
      <c r="D178" s="18">
        <v>12</v>
      </c>
      <c r="E178" s="18">
        <v>190.5</v>
      </c>
      <c r="F178" s="18">
        <v>8</v>
      </c>
      <c r="G178" s="122" t="str">
        <f t="shared" si="8"/>
        <v>기사임</v>
      </c>
      <c r="H178" s="255">
        <f>IF(G178="기사임",(COUNTIF($B$2:B178,B178)-COUNTIFS($B$2:B177,B178,$G$2:G177,"")),"")</f>
        <v>48</v>
      </c>
      <c r="I178" s="122" t="str">
        <f>IF(H178=1,COUNTIF($H$1:H178,1),"")</f>
        <v/>
      </c>
      <c r="J178" s="122">
        <f t="shared" si="7"/>
        <v>0</v>
      </c>
      <c r="K178" s="122" t="b">
        <f t="shared" si="9"/>
        <v>0</v>
      </c>
      <c r="L178" s="122" t="str">
        <f>IF(K178=FALSE,"",B178&amp;"@"&amp;COUNTIFS($B$2:B178,B178,$K$2:K178,TRUE))</f>
        <v/>
      </c>
    </row>
    <row r="179" spans="1:12">
      <c r="A179" s="18" t="s">
        <v>499</v>
      </c>
      <c r="B179" s="18" t="s">
        <v>897</v>
      </c>
      <c r="C179" s="18">
        <v>13</v>
      </c>
      <c r="D179" s="18">
        <v>13</v>
      </c>
      <c r="E179" s="18">
        <v>25.1</v>
      </c>
      <c r="F179" s="18">
        <v>7</v>
      </c>
      <c r="G179" s="122" t="str">
        <f t="shared" si="8"/>
        <v/>
      </c>
      <c r="H179" s="255" t="str">
        <f>IF(G179="기사임",(COUNTIF($B$2:B179,B179)-COUNTIFS($B$2:B178,B179,$G$2:G178,"")),"")</f>
        <v/>
      </c>
      <c r="I179" s="122" t="str">
        <f>IF(H179=1,COUNTIF($H$1:H179,1),"")</f>
        <v/>
      </c>
      <c r="J179" s="122">
        <f t="shared" si="7"/>
        <v>1</v>
      </c>
      <c r="K179" s="122" t="b">
        <f t="shared" si="9"/>
        <v>0</v>
      </c>
      <c r="L179" s="122" t="str">
        <f>IF(K179=FALSE,"",B179&amp;"@"&amp;COUNTIFS($B$2:B179,B179,$K$2:K179,TRUE))</f>
        <v/>
      </c>
    </row>
    <row r="180" spans="1:12">
      <c r="A180" s="18" t="s">
        <v>1115</v>
      </c>
      <c r="B180" s="18" t="s">
        <v>895</v>
      </c>
      <c r="C180" s="18">
        <v>13</v>
      </c>
      <c r="D180" s="18">
        <v>8</v>
      </c>
      <c r="E180" s="18">
        <v>81.384615384615387</v>
      </c>
      <c r="F180" s="18">
        <v>2</v>
      </c>
      <c r="G180" s="122" t="str">
        <f t="shared" si="8"/>
        <v/>
      </c>
      <c r="H180" s="255" t="str">
        <f>IF(G180="기사임",(COUNTIF($B$2:B180,B180)-COUNTIFS($B$2:B179,B180,$G$2:G179,"")),"")</f>
        <v/>
      </c>
      <c r="I180" s="122" t="str">
        <f>IF(H180=1,COUNTIF($H$1:H180,1),"")</f>
        <v/>
      </c>
      <c r="J180" s="122">
        <f t="shared" si="7"/>
        <v>0</v>
      </c>
      <c r="K180" s="122" t="b">
        <f t="shared" si="9"/>
        <v>0</v>
      </c>
      <c r="L180" s="122" t="str">
        <f>IF(K180=FALSE,"",B180&amp;"@"&amp;COUNTIFS($B$2:B180,B180,$K$2:K180,TRUE))</f>
        <v/>
      </c>
    </row>
    <row r="181" spans="1:12">
      <c r="A181" s="18" t="s">
        <v>984</v>
      </c>
      <c r="B181" s="18" t="s">
        <v>895</v>
      </c>
      <c r="C181" s="18">
        <v>13</v>
      </c>
      <c r="D181" s="18">
        <v>9</v>
      </c>
      <c r="E181" s="18">
        <v>8.5</v>
      </c>
      <c r="F181" s="18">
        <v>8</v>
      </c>
      <c r="G181" s="122" t="str">
        <f t="shared" si="8"/>
        <v/>
      </c>
      <c r="H181" s="255" t="str">
        <f>IF(G181="기사임",(COUNTIF($B$2:B181,B181)-COUNTIFS($B$2:B180,B181,$G$2:G180,"")),"")</f>
        <v/>
      </c>
      <c r="I181" s="122" t="str">
        <f>IF(H181=1,COUNTIF($H$1:H181,1),"")</f>
        <v/>
      </c>
      <c r="J181" s="122">
        <f t="shared" si="7"/>
        <v>0</v>
      </c>
      <c r="K181" s="122" t="b">
        <f t="shared" si="9"/>
        <v>0</v>
      </c>
      <c r="L181" s="122" t="str">
        <f>IF(K181=FALSE,"",B181&amp;"@"&amp;COUNTIFS($B$2:B181,B181,$K$2:K181,TRUE))</f>
        <v/>
      </c>
    </row>
    <row r="182" spans="1:12">
      <c r="A182" s="18" t="s">
        <v>656</v>
      </c>
      <c r="B182" s="18" t="s">
        <v>914</v>
      </c>
      <c r="C182" s="18">
        <v>13</v>
      </c>
      <c r="D182" s="18">
        <v>11</v>
      </c>
      <c r="E182" s="18">
        <v>167.5</v>
      </c>
      <c r="F182" s="18">
        <v>11</v>
      </c>
      <c r="G182" s="122" t="str">
        <f t="shared" si="8"/>
        <v/>
      </c>
      <c r="H182" s="255" t="str">
        <f>IF(G182="기사임",(COUNTIF($B$2:B182,B182)-COUNTIFS($B$2:B181,B182,$G$2:G181,"")),"")</f>
        <v/>
      </c>
      <c r="I182" s="122" t="str">
        <f>IF(H182=1,COUNTIF($H$1:H182,1),"")</f>
        <v/>
      </c>
      <c r="J182" s="122">
        <f t="shared" si="7"/>
        <v>1</v>
      </c>
      <c r="K182" s="122" t="b">
        <f t="shared" si="9"/>
        <v>0</v>
      </c>
      <c r="L182" s="122" t="str">
        <f>IF(K182=FALSE,"",B182&amp;"@"&amp;COUNTIFS($B$2:B182,B182,$K$2:K182,TRUE))</f>
        <v/>
      </c>
    </row>
    <row r="183" spans="1:12">
      <c r="A183" s="18" t="s">
        <v>495</v>
      </c>
      <c r="B183" s="18" t="s">
        <v>898</v>
      </c>
      <c r="C183" s="18">
        <v>13</v>
      </c>
      <c r="D183" s="18">
        <v>12</v>
      </c>
      <c r="E183" s="18">
        <v>47</v>
      </c>
      <c r="F183" s="18">
        <v>5</v>
      </c>
      <c r="G183" s="122" t="str">
        <f t="shared" si="8"/>
        <v/>
      </c>
      <c r="H183" s="255" t="str">
        <f>IF(G183="기사임",(COUNTIF($B$2:B183,B183)-COUNTIFS($B$2:B182,B183,$G$2:G182,"")),"")</f>
        <v/>
      </c>
      <c r="I183" s="122" t="str">
        <f>IF(H183=1,COUNTIF($H$1:H183,1),"")</f>
        <v/>
      </c>
      <c r="J183" s="122">
        <f t="shared" si="7"/>
        <v>0</v>
      </c>
      <c r="K183" s="122" t="b">
        <f t="shared" si="9"/>
        <v>0</v>
      </c>
      <c r="L183" s="122" t="str">
        <f>IF(K183=FALSE,"",B183&amp;"@"&amp;COUNTIFS($B$2:B183,B183,$K$2:K183,TRUE))</f>
        <v/>
      </c>
    </row>
    <row r="184" spans="1:12">
      <c r="A184" s="18" t="s">
        <v>647</v>
      </c>
      <c r="B184" s="18" t="s">
        <v>901</v>
      </c>
      <c r="C184" s="18">
        <v>12</v>
      </c>
      <c r="D184" s="18">
        <v>12</v>
      </c>
      <c r="E184" s="18">
        <v>0</v>
      </c>
      <c r="F184" s="18">
        <v>12</v>
      </c>
      <c r="G184" s="122" t="str">
        <f t="shared" si="8"/>
        <v/>
      </c>
      <c r="H184" s="255" t="str">
        <f>IF(G184="기사임",(COUNTIF($B$2:B184,B184)-COUNTIFS($B$2:B183,B184,$G$2:G183,"")),"")</f>
        <v/>
      </c>
      <c r="I184" s="122" t="str">
        <f>IF(H184=1,COUNTIF($H$1:H184,1),"")</f>
        <v/>
      </c>
      <c r="J184" s="122">
        <f t="shared" si="7"/>
        <v>0</v>
      </c>
      <c r="K184" s="122" t="b">
        <f t="shared" si="9"/>
        <v>0</v>
      </c>
      <c r="L184" s="122" t="str">
        <f>IF(K184=FALSE,"",B184&amp;"@"&amp;COUNTIFS($B$2:B184,B184,$K$2:K184,TRUE))</f>
        <v/>
      </c>
    </row>
    <row r="185" spans="1:12">
      <c r="A185" s="18" t="s">
        <v>636</v>
      </c>
      <c r="B185" s="18" t="s">
        <v>900</v>
      </c>
      <c r="C185" s="18">
        <v>12</v>
      </c>
      <c r="D185" s="18">
        <v>11</v>
      </c>
      <c r="E185" s="18">
        <v>10</v>
      </c>
      <c r="F185" s="18">
        <v>9</v>
      </c>
      <c r="G185" s="122" t="str">
        <f t="shared" si="8"/>
        <v>기사임</v>
      </c>
      <c r="H185" s="255">
        <f>IF(G185="기사임",(COUNTIF($B$2:B185,B185)-COUNTIFS($B$2:B184,B185,$G$2:G184,"")),"")</f>
        <v>3</v>
      </c>
      <c r="I185" s="122" t="str">
        <f>IF(H185=1,COUNTIF($H$1:H185,1),"")</f>
        <v/>
      </c>
      <c r="J185" s="122">
        <f t="shared" si="7"/>
        <v>0</v>
      </c>
      <c r="K185" s="122" t="b">
        <f t="shared" si="9"/>
        <v>0</v>
      </c>
      <c r="L185" s="122" t="str">
        <f>IF(K185=FALSE,"",B185&amp;"@"&amp;COUNTIFS($B$2:B185,B185,$K$2:K185,TRUE))</f>
        <v/>
      </c>
    </row>
    <row r="186" spans="1:12">
      <c r="A186" s="18" t="s">
        <v>551</v>
      </c>
      <c r="B186" s="18" t="s">
        <v>895</v>
      </c>
      <c r="C186" s="18">
        <v>12</v>
      </c>
      <c r="D186" s="18">
        <v>11</v>
      </c>
      <c r="E186" s="18">
        <v>535</v>
      </c>
      <c r="F186" s="18">
        <v>11</v>
      </c>
      <c r="G186" s="122" t="str">
        <f t="shared" si="8"/>
        <v>기사임</v>
      </c>
      <c r="H186" s="255">
        <f>IF(G186="기사임",(COUNTIF($B$2:B186,B186)-COUNTIFS($B$2:B185,B186,$G$2:G185,"")),"")</f>
        <v>49</v>
      </c>
      <c r="I186" s="122" t="str">
        <f>IF(H186=1,COUNTIF($H$1:H186,1),"")</f>
        <v/>
      </c>
      <c r="J186" s="122">
        <f t="shared" si="7"/>
        <v>0</v>
      </c>
      <c r="K186" s="122" t="b">
        <f t="shared" si="9"/>
        <v>0</v>
      </c>
      <c r="L186" s="122" t="str">
        <f>IF(K186=FALSE,"",B186&amp;"@"&amp;COUNTIFS($B$2:B186,B186,$K$2:K186,TRUE))</f>
        <v/>
      </c>
    </row>
    <row r="187" spans="1:12">
      <c r="A187" s="18" t="s">
        <v>508</v>
      </c>
      <c r="B187" s="18" t="s">
        <v>895</v>
      </c>
      <c r="C187" s="18">
        <v>12</v>
      </c>
      <c r="D187" s="18">
        <v>9</v>
      </c>
      <c r="E187" s="18">
        <v>253.5</v>
      </c>
      <c r="F187" s="18">
        <v>6</v>
      </c>
      <c r="G187" s="122" t="str">
        <f t="shared" si="8"/>
        <v>기사임</v>
      </c>
      <c r="H187" s="255">
        <f>IF(G187="기사임",(COUNTIF($B$2:B187,B187)-COUNTIFS($B$2:B186,B187,$G$2:G186,"")),"")</f>
        <v>50</v>
      </c>
      <c r="I187" s="122" t="str">
        <f>IF(H187=1,COUNTIF($H$1:H187,1),"")</f>
        <v/>
      </c>
      <c r="J187" s="122">
        <f t="shared" si="7"/>
        <v>0</v>
      </c>
      <c r="K187" s="122" t="b">
        <f t="shared" si="9"/>
        <v>0</v>
      </c>
      <c r="L187" s="122" t="str">
        <f>IF(K187=FALSE,"",B187&amp;"@"&amp;COUNTIFS($B$2:B187,B187,$K$2:K187,TRUE))</f>
        <v/>
      </c>
    </row>
    <row r="188" spans="1:12">
      <c r="A188" s="18" t="s">
        <v>962</v>
      </c>
      <c r="B188" s="18" t="s">
        <v>896</v>
      </c>
      <c r="C188" s="18">
        <v>12</v>
      </c>
      <c r="D188" s="18">
        <v>11</v>
      </c>
      <c r="E188" s="18">
        <v>14</v>
      </c>
      <c r="F188" s="18">
        <v>9</v>
      </c>
      <c r="G188" s="122" t="str">
        <f t="shared" si="8"/>
        <v>기사임</v>
      </c>
      <c r="H188" s="255">
        <f>IF(G188="기사임",(COUNTIF($B$2:B188,B188)-COUNTIFS($B$2:B187,B188,$G$2:G187,"")),"")</f>
        <v>17</v>
      </c>
      <c r="I188" s="122" t="str">
        <f>IF(H188=1,COUNTIF($H$1:H188,1),"")</f>
        <v/>
      </c>
      <c r="J188" s="122">
        <f t="shared" si="7"/>
        <v>1</v>
      </c>
      <c r="K188" s="122" t="b">
        <f t="shared" si="9"/>
        <v>1</v>
      </c>
      <c r="L188" s="122" t="str">
        <f>IF(K188=FALSE,"",B188&amp;"@"&amp;COUNTIFS($B$2:B188,B188,$K$2:K188,TRUE))</f>
        <v>United States@17</v>
      </c>
    </row>
    <row r="189" spans="1:12">
      <c r="A189" s="18" t="s">
        <v>1102</v>
      </c>
      <c r="B189" s="18" t="s">
        <v>955</v>
      </c>
      <c r="C189" s="18">
        <v>12</v>
      </c>
      <c r="D189" s="18">
        <v>12</v>
      </c>
      <c r="E189" s="18">
        <v>0</v>
      </c>
      <c r="F189" s="18">
        <v>12</v>
      </c>
      <c r="G189" s="122" t="str">
        <f t="shared" si="8"/>
        <v>기사임</v>
      </c>
      <c r="H189" s="255">
        <f>IF(G189="기사임",(COUNTIF($B$2:B189,B189)-COUNTIFS($B$2:B188,B189,$G$2:G188,"")),"")</f>
        <v>3</v>
      </c>
      <c r="I189" s="122" t="str">
        <f>IF(H189=1,COUNTIF($H$1:H189,1),"")</f>
        <v/>
      </c>
      <c r="J189" s="122">
        <f t="shared" si="7"/>
        <v>0</v>
      </c>
      <c r="K189" s="122" t="b">
        <f t="shared" si="9"/>
        <v>0</v>
      </c>
      <c r="L189" s="122" t="str">
        <f>IF(K189=FALSE,"",B189&amp;"@"&amp;COUNTIFS($B$2:B189,B189,$K$2:K189,TRUE))</f>
        <v/>
      </c>
    </row>
    <row r="190" spans="1:12">
      <c r="A190" s="18" t="s">
        <v>1239</v>
      </c>
      <c r="B190" s="18" t="s">
        <v>895</v>
      </c>
      <c r="C190" s="18">
        <v>12</v>
      </c>
      <c r="D190" s="18">
        <v>10</v>
      </c>
      <c r="E190" s="18">
        <v>73.2</v>
      </c>
      <c r="F190" s="18">
        <v>1</v>
      </c>
      <c r="G190" s="122" t="str">
        <f t="shared" si="8"/>
        <v>기사임</v>
      </c>
      <c r="H190" s="255">
        <f>IF(G190="기사임",(COUNTIF($B$2:B190,B190)-COUNTIFS($B$2:B189,B190,$G$2:G189,"")),"")</f>
        <v>51</v>
      </c>
      <c r="I190" s="122" t="str">
        <f>IF(H190=1,COUNTIF($H$1:H190,1),"")</f>
        <v/>
      </c>
      <c r="J190" s="122">
        <f t="shared" si="7"/>
        <v>0</v>
      </c>
      <c r="K190" s="122" t="b">
        <f t="shared" si="9"/>
        <v>0</v>
      </c>
      <c r="L190" s="122" t="str">
        <f>IF(K190=FALSE,"",B190&amp;"@"&amp;COUNTIFS($B$2:B190,B190,$K$2:K190,TRUE))</f>
        <v/>
      </c>
    </row>
    <row r="191" spans="1:12">
      <c r="A191" s="18" t="s">
        <v>1247</v>
      </c>
      <c r="B191" s="18" t="s">
        <v>895</v>
      </c>
      <c r="C191" s="18">
        <v>12</v>
      </c>
      <c r="D191" s="18">
        <v>11</v>
      </c>
      <c r="E191" s="18">
        <v>165.83333333333334</v>
      </c>
      <c r="F191" s="18">
        <v>4</v>
      </c>
      <c r="G191" s="122" t="str">
        <f t="shared" si="8"/>
        <v>기사임</v>
      </c>
      <c r="H191" s="255">
        <f>IF(G191="기사임",(COUNTIF($B$2:B191,B191)-COUNTIFS($B$2:B190,B191,$G$2:G190,"")),"")</f>
        <v>52</v>
      </c>
      <c r="I191" s="122" t="str">
        <f>IF(H191=1,COUNTIF($H$1:H191,1),"")</f>
        <v/>
      </c>
      <c r="J191" s="122">
        <f t="shared" si="7"/>
        <v>0</v>
      </c>
      <c r="K191" s="122" t="b">
        <f t="shared" si="9"/>
        <v>0</v>
      </c>
      <c r="L191" s="122" t="str">
        <f>IF(K191=FALSE,"",B191&amp;"@"&amp;COUNTIFS($B$2:B191,B191,$K$2:K191,TRUE))</f>
        <v/>
      </c>
    </row>
    <row r="192" spans="1:12">
      <c r="A192" s="18" t="s">
        <v>1621</v>
      </c>
      <c r="B192" s="18" t="s">
        <v>895</v>
      </c>
      <c r="C192" s="18">
        <v>12</v>
      </c>
      <c r="D192" s="18">
        <v>2</v>
      </c>
      <c r="E192" s="18">
        <v>190</v>
      </c>
      <c r="F192" s="18">
        <v>1</v>
      </c>
      <c r="G192" s="122" t="str">
        <f t="shared" si="8"/>
        <v/>
      </c>
      <c r="H192" s="255" t="str">
        <f>IF(G192="기사임",(COUNTIF($B$2:B192,B192)-COUNTIFS($B$2:B191,B192,$G$2:G191,"")),"")</f>
        <v/>
      </c>
      <c r="I192" s="122" t="str">
        <f>IF(H192=1,COUNTIF($H$1:H192,1),"")</f>
        <v/>
      </c>
      <c r="J192" s="122">
        <f t="shared" si="7"/>
        <v>0</v>
      </c>
      <c r="K192" s="122" t="b">
        <f t="shared" si="9"/>
        <v>0</v>
      </c>
      <c r="L192" s="122" t="str">
        <f>IF(K192=FALSE,"",B192&amp;"@"&amp;COUNTIFS($B$2:B192,B192,$K$2:K192,TRUE))</f>
        <v/>
      </c>
    </row>
    <row r="193" spans="1:12">
      <c r="A193" s="18" t="s">
        <v>1622</v>
      </c>
      <c r="B193" s="18" t="s">
        <v>895</v>
      </c>
      <c r="C193" s="18">
        <v>12</v>
      </c>
      <c r="D193" s="18">
        <v>2</v>
      </c>
      <c r="E193" s="18">
        <v>52.454545454545453</v>
      </c>
      <c r="F193" s="18">
        <v>1</v>
      </c>
      <c r="G193" s="122" t="str">
        <f t="shared" si="8"/>
        <v/>
      </c>
      <c r="H193" s="255" t="str">
        <f>IF(G193="기사임",(COUNTIF($B$2:B193,B193)-COUNTIFS($B$2:B192,B193,$G$2:G192,"")),"")</f>
        <v/>
      </c>
      <c r="I193" s="122" t="str">
        <f>IF(H193=1,COUNTIF($H$1:H193,1),"")</f>
        <v/>
      </c>
      <c r="J193" s="122">
        <f t="shared" si="7"/>
        <v>0</v>
      </c>
      <c r="K193" s="122" t="b">
        <f t="shared" si="9"/>
        <v>0</v>
      </c>
      <c r="L193" s="122" t="str">
        <f>IF(K193=FALSE,"",B193&amp;"@"&amp;COUNTIFS($B$2:B193,B193,$K$2:K193,TRUE))</f>
        <v/>
      </c>
    </row>
    <row r="194" spans="1:12">
      <c r="A194" s="18" t="s">
        <v>532</v>
      </c>
      <c r="B194" s="18" t="s">
        <v>897</v>
      </c>
      <c r="C194" s="18">
        <v>12</v>
      </c>
      <c r="D194" s="18">
        <v>10</v>
      </c>
      <c r="E194" s="18">
        <v>203.22222222222223</v>
      </c>
      <c r="F194" s="18">
        <v>1</v>
      </c>
      <c r="G194" s="122" t="str">
        <f t="shared" si="8"/>
        <v/>
      </c>
      <c r="H194" s="255" t="str">
        <f>IF(G194="기사임",(COUNTIF($B$2:B194,B194)-COUNTIFS($B$2:B193,B194,$G$2:G193,"")),"")</f>
        <v/>
      </c>
      <c r="I194" s="122" t="str">
        <f>IF(H194=1,COUNTIF($H$1:H194,1),"")</f>
        <v/>
      </c>
      <c r="J194" s="122">
        <f t="shared" ref="J194:J257" si="10">COUNTIF($N$2:$N$4,B194)</f>
        <v>1</v>
      </c>
      <c r="K194" s="122" t="b">
        <f t="shared" si="9"/>
        <v>0</v>
      </c>
      <c r="L194" s="122" t="str">
        <f>IF(K194=FALSE,"",B194&amp;"@"&amp;COUNTIFS($B$2:B194,B194,$K$2:K194,TRUE))</f>
        <v/>
      </c>
    </row>
    <row r="195" spans="1:12">
      <c r="A195" s="18" t="s">
        <v>532</v>
      </c>
      <c r="B195" s="18" t="s">
        <v>896</v>
      </c>
      <c r="C195" s="18">
        <v>12</v>
      </c>
      <c r="D195" s="18">
        <v>10</v>
      </c>
      <c r="E195" s="18">
        <v>95</v>
      </c>
      <c r="F195" s="18">
        <v>1</v>
      </c>
      <c r="G195" s="122" t="str">
        <f t="shared" ref="G195:G258" si="11">IF(AND(LEFT(A195,17)="/global/archives/",ISNUMBER(_xlfn.NUMBERVALUE(MID(A195,18,1))),ISERROR(FIND("ckattempt",A195)),ISERROR(FIND("preview",A195))),"기사임","")</f>
        <v/>
      </c>
      <c r="H195" s="255" t="str">
        <f>IF(G195="기사임",(COUNTIF($B$2:B195,B195)-COUNTIFS($B$2:B194,B195,$G$2:G194,"")),"")</f>
        <v/>
      </c>
      <c r="I195" s="122" t="str">
        <f>IF(H195=1,COUNTIF($H$1:H195,1),"")</f>
        <v/>
      </c>
      <c r="J195" s="122">
        <f t="shared" si="10"/>
        <v>1</v>
      </c>
      <c r="K195" s="122" t="b">
        <f t="shared" ref="K195:K258" si="12">AND(J195=1,H195&gt;=1,H195&lt;&gt;"")</f>
        <v>0</v>
      </c>
      <c r="L195" s="122" t="str">
        <f>IF(K195=FALSE,"",B195&amp;"@"&amp;COUNTIFS($B$2:B195,B195,$K$2:K195,TRUE))</f>
        <v/>
      </c>
    </row>
    <row r="196" spans="1:12">
      <c r="A196" s="18" t="s">
        <v>515</v>
      </c>
      <c r="B196" s="18" t="s">
        <v>901</v>
      </c>
      <c r="C196" s="18">
        <v>12</v>
      </c>
      <c r="D196" s="18">
        <v>9</v>
      </c>
      <c r="E196" s="18">
        <v>87.9</v>
      </c>
      <c r="F196" s="18">
        <v>0</v>
      </c>
      <c r="G196" s="122" t="str">
        <f t="shared" si="11"/>
        <v/>
      </c>
      <c r="H196" s="255" t="str">
        <f>IF(G196="기사임",(COUNTIF($B$2:B196,B196)-COUNTIFS($B$2:B195,B196,$G$2:G195,"")),"")</f>
        <v/>
      </c>
      <c r="I196" s="122" t="str">
        <f>IF(H196=1,COUNTIF($H$1:H196,1),"")</f>
        <v/>
      </c>
      <c r="J196" s="122">
        <f t="shared" si="10"/>
        <v>0</v>
      </c>
      <c r="K196" s="122" t="b">
        <f t="shared" si="12"/>
        <v>0</v>
      </c>
      <c r="L196" s="122" t="str">
        <f>IF(K196=FALSE,"",B196&amp;"@"&amp;COUNTIFS($B$2:B196,B196,$K$2:K196,TRUE))</f>
        <v/>
      </c>
    </row>
    <row r="197" spans="1:12">
      <c r="A197" s="18" t="s">
        <v>500</v>
      </c>
      <c r="B197" s="18" t="s">
        <v>917</v>
      </c>
      <c r="C197" s="18">
        <v>12</v>
      </c>
      <c r="D197" s="18">
        <v>5</v>
      </c>
      <c r="E197" s="18">
        <v>41.727272727272727</v>
      </c>
      <c r="F197" s="18">
        <v>5</v>
      </c>
      <c r="G197" s="122" t="str">
        <f t="shared" si="11"/>
        <v/>
      </c>
      <c r="H197" s="255" t="str">
        <f>IF(G197="기사임",(COUNTIF($B$2:B197,B197)-COUNTIFS($B$2:B196,B197,$G$2:G196,"")),"")</f>
        <v/>
      </c>
      <c r="I197" s="122" t="str">
        <f>IF(H197=1,COUNTIF($H$1:H197,1),"")</f>
        <v/>
      </c>
      <c r="J197" s="122">
        <f t="shared" si="10"/>
        <v>0</v>
      </c>
      <c r="K197" s="122" t="b">
        <f t="shared" si="12"/>
        <v>0</v>
      </c>
      <c r="L197" s="122" t="str">
        <f>IF(K197=FALSE,"",B197&amp;"@"&amp;COUNTIFS($B$2:B197,B197,$K$2:K197,TRUE))</f>
        <v/>
      </c>
    </row>
    <row r="198" spans="1:12">
      <c r="A198" s="18" t="s">
        <v>760</v>
      </c>
      <c r="B198" s="18" t="s">
        <v>895</v>
      </c>
      <c r="C198" s="18">
        <v>12</v>
      </c>
      <c r="D198" s="18">
        <v>7</v>
      </c>
      <c r="E198" s="18">
        <v>14.333333333333334</v>
      </c>
      <c r="F198" s="18">
        <v>7</v>
      </c>
      <c r="G198" s="122" t="str">
        <f t="shared" si="11"/>
        <v/>
      </c>
      <c r="H198" s="255" t="str">
        <f>IF(G198="기사임",(COUNTIF($B$2:B198,B198)-COUNTIFS($B$2:B197,B198,$G$2:G197,"")),"")</f>
        <v/>
      </c>
      <c r="I198" s="122" t="str">
        <f>IF(H198=1,COUNTIF($H$1:H198,1),"")</f>
        <v/>
      </c>
      <c r="J198" s="122">
        <f t="shared" si="10"/>
        <v>0</v>
      </c>
      <c r="K198" s="122" t="b">
        <f t="shared" si="12"/>
        <v>0</v>
      </c>
      <c r="L198" s="122" t="str">
        <f>IF(K198=FALSE,"",B198&amp;"@"&amp;COUNTIFS($B$2:B198,B198,$K$2:K198,TRUE))</f>
        <v/>
      </c>
    </row>
    <row r="199" spans="1:12">
      <c r="A199" s="18" t="s">
        <v>603</v>
      </c>
      <c r="B199" s="18" t="s">
        <v>897</v>
      </c>
      <c r="C199" s="18">
        <v>12</v>
      </c>
      <c r="D199" s="18">
        <v>10</v>
      </c>
      <c r="E199" s="18">
        <v>28</v>
      </c>
      <c r="F199" s="18">
        <v>8</v>
      </c>
      <c r="G199" s="122" t="str">
        <f t="shared" si="11"/>
        <v/>
      </c>
      <c r="H199" s="255" t="str">
        <f>IF(G199="기사임",(COUNTIF($B$2:B199,B199)-COUNTIFS($B$2:B198,B199,$G$2:G198,"")),"")</f>
        <v/>
      </c>
      <c r="I199" s="122" t="str">
        <f>IF(H199=1,COUNTIF($H$1:H199,1),"")</f>
        <v/>
      </c>
      <c r="J199" s="122">
        <f t="shared" si="10"/>
        <v>1</v>
      </c>
      <c r="K199" s="122" t="b">
        <f t="shared" si="12"/>
        <v>0</v>
      </c>
      <c r="L199" s="122" t="str">
        <f>IF(K199=FALSE,"",B199&amp;"@"&amp;COUNTIFS($B$2:B199,B199,$K$2:K199,TRUE))</f>
        <v/>
      </c>
    </row>
    <row r="200" spans="1:12">
      <c r="A200" s="18" t="s">
        <v>527</v>
      </c>
      <c r="B200" s="18" t="s">
        <v>895</v>
      </c>
      <c r="C200" s="18">
        <v>12</v>
      </c>
      <c r="D200" s="18">
        <v>10</v>
      </c>
      <c r="E200" s="18">
        <v>20</v>
      </c>
      <c r="F200" s="18">
        <v>9</v>
      </c>
      <c r="G200" s="122" t="str">
        <f t="shared" si="11"/>
        <v/>
      </c>
      <c r="H200" s="255" t="str">
        <f>IF(G200="기사임",(COUNTIF($B$2:B200,B200)-COUNTIFS($B$2:B199,B200,$G$2:G199,"")),"")</f>
        <v/>
      </c>
      <c r="I200" s="122" t="str">
        <f>IF(H200=1,COUNTIF($H$1:H200,1),"")</f>
        <v/>
      </c>
      <c r="J200" s="122">
        <f t="shared" si="10"/>
        <v>0</v>
      </c>
      <c r="K200" s="122" t="b">
        <f t="shared" si="12"/>
        <v>0</v>
      </c>
      <c r="L200" s="122" t="str">
        <f>IF(K200=FALSE,"",B200&amp;"@"&amp;COUNTIFS($B$2:B200,B200,$K$2:K200,TRUE))</f>
        <v/>
      </c>
    </row>
    <row r="201" spans="1:12">
      <c r="A201" s="18" t="s">
        <v>560</v>
      </c>
      <c r="B201" s="18" t="s">
        <v>896</v>
      </c>
      <c r="C201" s="18">
        <v>12</v>
      </c>
      <c r="D201" s="18">
        <v>11</v>
      </c>
      <c r="E201" s="18">
        <v>280</v>
      </c>
      <c r="F201" s="18">
        <v>11</v>
      </c>
      <c r="G201" s="122" t="str">
        <f t="shared" si="11"/>
        <v/>
      </c>
      <c r="H201" s="255" t="str">
        <f>IF(G201="기사임",(COUNTIF($B$2:B201,B201)-COUNTIFS($B$2:B200,B201,$G$2:G200,"")),"")</f>
        <v/>
      </c>
      <c r="I201" s="122" t="str">
        <f>IF(H201=1,COUNTIF($H$1:H201,1),"")</f>
        <v/>
      </c>
      <c r="J201" s="122">
        <f t="shared" si="10"/>
        <v>1</v>
      </c>
      <c r="K201" s="122" t="b">
        <f t="shared" si="12"/>
        <v>0</v>
      </c>
      <c r="L201" s="122" t="str">
        <f>IF(K201=FALSE,"",B201&amp;"@"&amp;COUNTIFS($B$2:B201,B201,$K$2:K201,TRUE))</f>
        <v/>
      </c>
    </row>
    <row r="202" spans="1:12">
      <c r="A202" s="18" t="s">
        <v>513</v>
      </c>
      <c r="B202" s="18" t="s">
        <v>896</v>
      </c>
      <c r="C202" s="18">
        <v>11</v>
      </c>
      <c r="D202" s="18">
        <v>11</v>
      </c>
      <c r="E202" s="18">
        <v>120.5</v>
      </c>
      <c r="F202" s="18">
        <v>8</v>
      </c>
      <c r="G202" s="122" t="str">
        <f t="shared" si="11"/>
        <v>기사임</v>
      </c>
      <c r="H202" s="255">
        <f>IF(G202="기사임",(COUNTIF($B$2:B202,B202)-COUNTIFS($B$2:B201,B202,$G$2:G201,"")),"")</f>
        <v>18</v>
      </c>
      <c r="I202" s="122" t="str">
        <f>IF(H202=1,COUNTIF($H$1:H202,1),"")</f>
        <v/>
      </c>
      <c r="J202" s="122">
        <f t="shared" si="10"/>
        <v>1</v>
      </c>
      <c r="K202" s="122" t="b">
        <f t="shared" si="12"/>
        <v>1</v>
      </c>
      <c r="L202" s="122" t="str">
        <f>IF(K202=FALSE,"",B202&amp;"@"&amp;COUNTIFS($B$2:B202,B202,$K$2:K202,TRUE))</f>
        <v>United States@18</v>
      </c>
    </row>
    <row r="203" spans="1:12">
      <c r="A203" s="18" t="s">
        <v>543</v>
      </c>
      <c r="B203" s="18" t="s">
        <v>895</v>
      </c>
      <c r="C203" s="18">
        <v>11</v>
      </c>
      <c r="D203" s="18">
        <v>11</v>
      </c>
      <c r="E203" s="18">
        <v>230</v>
      </c>
      <c r="F203" s="18">
        <v>6</v>
      </c>
      <c r="G203" s="122" t="str">
        <f t="shared" si="11"/>
        <v>기사임</v>
      </c>
      <c r="H203" s="255">
        <f>IF(G203="기사임",(COUNTIF($B$2:B203,B203)-COUNTIFS($B$2:B202,B203,$G$2:G202,"")),"")</f>
        <v>53</v>
      </c>
      <c r="I203" s="122" t="str">
        <f>IF(H203=1,COUNTIF($H$1:H203,1),"")</f>
        <v/>
      </c>
      <c r="J203" s="122">
        <f t="shared" si="10"/>
        <v>0</v>
      </c>
      <c r="K203" s="122" t="b">
        <f t="shared" si="12"/>
        <v>0</v>
      </c>
      <c r="L203" s="122" t="str">
        <f>IF(K203=FALSE,"",B203&amp;"@"&amp;COUNTIFS($B$2:B203,B203,$K$2:K203,TRUE))</f>
        <v/>
      </c>
    </row>
    <row r="204" spans="1:12">
      <c r="A204" s="18" t="s">
        <v>597</v>
      </c>
      <c r="B204" s="18" t="s">
        <v>896</v>
      </c>
      <c r="C204" s="18">
        <v>11</v>
      </c>
      <c r="D204" s="18">
        <v>9</v>
      </c>
      <c r="E204" s="18">
        <v>302.5</v>
      </c>
      <c r="F204" s="18">
        <v>9</v>
      </c>
      <c r="G204" s="122" t="str">
        <f t="shared" si="11"/>
        <v>기사임</v>
      </c>
      <c r="H204" s="255">
        <f>IF(G204="기사임",(COUNTIF($B$2:B204,B204)-COUNTIFS($B$2:B203,B204,$G$2:G203,"")),"")</f>
        <v>19</v>
      </c>
      <c r="I204" s="122" t="str">
        <f>IF(H204=1,COUNTIF($H$1:H204,1),"")</f>
        <v/>
      </c>
      <c r="J204" s="122">
        <f t="shared" si="10"/>
        <v>1</v>
      </c>
      <c r="K204" s="122" t="b">
        <f t="shared" si="12"/>
        <v>1</v>
      </c>
      <c r="L204" s="122" t="str">
        <f>IF(K204=FALSE,"",B204&amp;"@"&amp;COUNTIFS($B$2:B204,B204,$K$2:K204,TRUE))</f>
        <v>United States@19</v>
      </c>
    </row>
    <row r="205" spans="1:12">
      <c r="A205" s="18" t="s">
        <v>636</v>
      </c>
      <c r="B205" s="18" t="s">
        <v>904</v>
      </c>
      <c r="C205" s="18">
        <v>11</v>
      </c>
      <c r="D205" s="18">
        <v>9</v>
      </c>
      <c r="E205" s="18">
        <v>81.333333333333329</v>
      </c>
      <c r="F205" s="18">
        <v>9</v>
      </c>
      <c r="G205" s="122" t="str">
        <f t="shared" si="11"/>
        <v>기사임</v>
      </c>
      <c r="H205" s="255">
        <f>IF(G205="기사임",(COUNTIF($B$2:B205,B205)-COUNTIFS($B$2:B204,B205,$G$2:G204,"")),"")</f>
        <v>2</v>
      </c>
      <c r="I205" s="122" t="str">
        <f>IF(H205=1,COUNTIF($H$1:H205,1),"")</f>
        <v/>
      </c>
      <c r="J205" s="122">
        <f t="shared" si="10"/>
        <v>0</v>
      </c>
      <c r="K205" s="122" t="b">
        <f t="shared" si="12"/>
        <v>0</v>
      </c>
      <c r="L205" s="122" t="str">
        <f>IF(K205=FALSE,"",B205&amp;"@"&amp;COUNTIFS($B$2:B205,B205,$K$2:K205,TRUE))</f>
        <v/>
      </c>
    </row>
    <row r="206" spans="1:12">
      <c r="A206" s="18" t="s">
        <v>520</v>
      </c>
      <c r="B206" s="18" t="s">
        <v>902</v>
      </c>
      <c r="C206" s="18">
        <v>11</v>
      </c>
      <c r="D206" s="18">
        <v>10</v>
      </c>
      <c r="E206" s="18">
        <v>266</v>
      </c>
      <c r="F206" s="18">
        <v>10</v>
      </c>
      <c r="G206" s="122" t="str">
        <f t="shared" si="11"/>
        <v>기사임</v>
      </c>
      <c r="H206" s="255">
        <f>IF(G206="기사임",(COUNTIF($B$2:B206,B206)-COUNTIFS($B$2:B205,B206,$G$2:G205,"")),"")</f>
        <v>1</v>
      </c>
      <c r="I206" s="122">
        <f>IF(H206=1,COUNTIF($H$1:H206,1),"")</f>
        <v>14</v>
      </c>
      <c r="J206" s="122">
        <f t="shared" si="10"/>
        <v>0</v>
      </c>
      <c r="K206" s="122" t="b">
        <f t="shared" si="12"/>
        <v>0</v>
      </c>
      <c r="L206" s="122" t="str">
        <f>IF(K206=FALSE,"",B206&amp;"@"&amp;COUNTIFS($B$2:B206,B206,$K$2:K206,TRUE))</f>
        <v/>
      </c>
    </row>
    <row r="207" spans="1:12">
      <c r="A207" s="18" t="s">
        <v>531</v>
      </c>
      <c r="B207" s="18" t="s">
        <v>895</v>
      </c>
      <c r="C207" s="18">
        <v>11</v>
      </c>
      <c r="D207" s="18">
        <v>11</v>
      </c>
      <c r="E207" s="18">
        <v>45.5</v>
      </c>
      <c r="F207" s="18">
        <v>6</v>
      </c>
      <c r="G207" s="122" t="str">
        <f t="shared" si="11"/>
        <v>기사임</v>
      </c>
      <c r="H207" s="255">
        <f>IF(G207="기사임",(COUNTIF($B$2:B207,B207)-COUNTIFS($B$2:B206,B207,$G$2:G206,"")),"")</f>
        <v>54</v>
      </c>
      <c r="I207" s="122" t="str">
        <f>IF(H207=1,COUNTIF($H$1:H207,1),"")</f>
        <v/>
      </c>
      <c r="J207" s="122">
        <f t="shared" si="10"/>
        <v>0</v>
      </c>
      <c r="K207" s="122" t="b">
        <f t="shared" si="12"/>
        <v>0</v>
      </c>
      <c r="L207" s="122" t="str">
        <f>IF(K207=FALSE,"",B207&amp;"@"&amp;COUNTIFS($B$2:B207,B207,$K$2:K207,TRUE))</f>
        <v/>
      </c>
    </row>
    <row r="208" spans="1:12">
      <c r="A208" s="18" t="s">
        <v>497</v>
      </c>
      <c r="B208" s="18" t="s">
        <v>910</v>
      </c>
      <c r="C208" s="18">
        <v>11</v>
      </c>
      <c r="D208" s="18">
        <v>8</v>
      </c>
      <c r="E208" s="18">
        <v>45</v>
      </c>
      <c r="F208" s="18">
        <v>3</v>
      </c>
      <c r="G208" s="122" t="str">
        <f t="shared" si="11"/>
        <v>기사임</v>
      </c>
      <c r="H208" s="255">
        <f>IF(G208="기사임",(COUNTIF($B$2:B208,B208)-COUNTIFS($B$2:B207,B208,$G$2:G207,"")),"")</f>
        <v>1</v>
      </c>
      <c r="I208" s="122">
        <f>IF(H208=1,COUNTIF($H$1:H208,1),"")</f>
        <v>15</v>
      </c>
      <c r="J208" s="122">
        <f t="shared" si="10"/>
        <v>0</v>
      </c>
      <c r="K208" s="122" t="b">
        <f t="shared" si="12"/>
        <v>0</v>
      </c>
      <c r="L208" s="122" t="str">
        <f>IF(K208=FALSE,"",B208&amp;"@"&amp;COUNTIFS($B$2:B208,B208,$K$2:K208,TRUE))</f>
        <v/>
      </c>
    </row>
    <row r="209" spans="1:12">
      <c r="A209" s="18" t="s">
        <v>964</v>
      </c>
      <c r="B209" s="18" t="s">
        <v>896</v>
      </c>
      <c r="C209" s="18">
        <v>11</v>
      </c>
      <c r="D209" s="18">
        <v>10</v>
      </c>
      <c r="E209" s="18">
        <v>14.5</v>
      </c>
      <c r="F209" s="18">
        <v>8</v>
      </c>
      <c r="G209" s="122" t="str">
        <f t="shared" si="11"/>
        <v>기사임</v>
      </c>
      <c r="H209" s="255">
        <f>IF(G209="기사임",(COUNTIF($B$2:B209,B209)-COUNTIFS($B$2:B208,B209,$G$2:G208,"")),"")</f>
        <v>20</v>
      </c>
      <c r="I209" s="122" t="str">
        <f>IF(H209=1,COUNTIF($H$1:H209,1),"")</f>
        <v/>
      </c>
      <c r="J209" s="122">
        <f t="shared" si="10"/>
        <v>1</v>
      </c>
      <c r="K209" s="122" t="b">
        <f t="shared" si="12"/>
        <v>1</v>
      </c>
      <c r="L209" s="122" t="str">
        <f>IF(K209=FALSE,"",B209&amp;"@"&amp;COUNTIFS($B$2:B209,B209,$K$2:K209,TRUE))</f>
        <v>United States@20</v>
      </c>
    </row>
    <row r="210" spans="1:12">
      <c r="A210" s="18" t="s">
        <v>1104</v>
      </c>
      <c r="B210" s="18" t="s">
        <v>895</v>
      </c>
      <c r="C210" s="18">
        <v>11</v>
      </c>
      <c r="D210" s="18">
        <v>6</v>
      </c>
      <c r="E210" s="18">
        <v>30.8</v>
      </c>
      <c r="F210" s="18">
        <v>2</v>
      </c>
      <c r="G210" s="122" t="str">
        <f t="shared" si="11"/>
        <v>기사임</v>
      </c>
      <c r="H210" s="255">
        <f>IF(G210="기사임",(COUNTIF($B$2:B210,B210)-COUNTIFS($B$2:B209,B210,$G$2:G209,"")),"")</f>
        <v>55</v>
      </c>
      <c r="I210" s="122" t="str">
        <f>IF(H210=1,COUNTIF($H$1:H210,1),"")</f>
        <v/>
      </c>
      <c r="J210" s="122">
        <f t="shared" si="10"/>
        <v>0</v>
      </c>
      <c r="K210" s="122" t="b">
        <f t="shared" si="12"/>
        <v>0</v>
      </c>
      <c r="L210" s="122" t="str">
        <f>IF(K210=FALSE,"",B210&amp;"@"&amp;COUNTIFS($B$2:B210,B210,$K$2:K210,TRUE))</f>
        <v/>
      </c>
    </row>
    <row r="211" spans="1:12">
      <c r="A211" s="18" t="s">
        <v>1237</v>
      </c>
      <c r="B211" s="18" t="s">
        <v>955</v>
      </c>
      <c r="C211" s="18">
        <v>11</v>
      </c>
      <c r="D211" s="18">
        <v>11</v>
      </c>
      <c r="E211" s="18">
        <v>0</v>
      </c>
      <c r="F211" s="18">
        <v>11</v>
      </c>
      <c r="G211" s="122" t="str">
        <f t="shared" si="11"/>
        <v>기사임</v>
      </c>
      <c r="H211" s="255">
        <f>IF(G211="기사임",(COUNTIF($B$2:B211,B211)-COUNTIFS($B$2:B210,B211,$G$2:G210,"")),"")</f>
        <v>4</v>
      </c>
      <c r="I211" s="122" t="str">
        <f>IF(H211=1,COUNTIF($H$1:H211,1),"")</f>
        <v/>
      </c>
      <c r="J211" s="122">
        <f t="shared" si="10"/>
        <v>0</v>
      </c>
      <c r="K211" s="122" t="b">
        <f t="shared" si="12"/>
        <v>0</v>
      </c>
      <c r="L211" s="122" t="str">
        <f>IF(K211=FALSE,"",B211&amp;"@"&amp;COUNTIFS($B$2:B211,B211,$K$2:K211,TRUE))</f>
        <v/>
      </c>
    </row>
    <row r="212" spans="1:12">
      <c r="A212" s="18" t="s">
        <v>1436</v>
      </c>
      <c r="B212" s="18" t="s">
        <v>903</v>
      </c>
      <c r="C212" s="18">
        <v>11</v>
      </c>
      <c r="D212" s="18">
        <v>11</v>
      </c>
      <c r="E212" s="18">
        <v>0</v>
      </c>
      <c r="F212" s="18">
        <v>11</v>
      </c>
      <c r="G212" s="122" t="str">
        <f t="shared" si="11"/>
        <v>기사임</v>
      </c>
      <c r="H212" s="255">
        <f>IF(G212="기사임",(COUNTIF($B$2:B212,B212)-COUNTIFS($B$2:B211,B212,$G$2:G211,"")),"")</f>
        <v>3</v>
      </c>
      <c r="I212" s="122" t="str">
        <f>IF(H212=1,COUNTIF($H$1:H212,1),"")</f>
        <v/>
      </c>
      <c r="J212" s="122">
        <f t="shared" si="10"/>
        <v>0</v>
      </c>
      <c r="K212" s="122" t="b">
        <f t="shared" si="12"/>
        <v>0</v>
      </c>
      <c r="L212" s="122" t="str">
        <f>IF(K212=FALSE,"",B212&amp;"@"&amp;COUNTIFS($B$2:B212,B212,$K$2:K212,TRUE))</f>
        <v/>
      </c>
    </row>
    <row r="213" spans="1:12">
      <c r="A213" s="18" t="s">
        <v>1436</v>
      </c>
      <c r="B213" s="18" t="s">
        <v>895</v>
      </c>
      <c r="C213" s="18">
        <v>11</v>
      </c>
      <c r="D213" s="18">
        <v>11</v>
      </c>
      <c r="E213" s="18">
        <v>22.666666666666668</v>
      </c>
      <c r="F213" s="18">
        <v>2</v>
      </c>
      <c r="G213" s="122" t="str">
        <f t="shared" si="11"/>
        <v>기사임</v>
      </c>
      <c r="H213" s="255">
        <f>IF(G213="기사임",(COUNTIF($B$2:B213,B213)-COUNTIFS($B$2:B212,B213,$G$2:G212,"")),"")</f>
        <v>56</v>
      </c>
      <c r="I213" s="122" t="str">
        <f>IF(H213=1,COUNTIF($H$1:H213,1),"")</f>
        <v/>
      </c>
      <c r="J213" s="122">
        <f t="shared" si="10"/>
        <v>0</v>
      </c>
      <c r="K213" s="122" t="b">
        <f t="shared" si="12"/>
        <v>0</v>
      </c>
      <c r="L213" s="122" t="str">
        <f>IF(K213=FALSE,"",B213&amp;"@"&amp;COUNTIFS($B$2:B213,B213,$K$2:K213,TRUE))</f>
        <v/>
      </c>
    </row>
    <row r="214" spans="1:12">
      <c r="A214" s="18" t="s">
        <v>1436</v>
      </c>
      <c r="B214" s="18" t="s">
        <v>955</v>
      </c>
      <c r="C214" s="18">
        <v>11</v>
      </c>
      <c r="D214" s="18">
        <v>11</v>
      </c>
      <c r="E214" s="18">
        <v>0</v>
      </c>
      <c r="F214" s="18">
        <v>11</v>
      </c>
      <c r="G214" s="122" t="str">
        <f t="shared" si="11"/>
        <v>기사임</v>
      </c>
      <c r="H214" s="255">
        <f>IF(G214="기사임",(COUNTIF($B$2:B214,B214)-COUNTIFS($B$2:B213,B214,$G$2:G213,"")),"")</f>
        <v>5</v>
      </c>
      <c r="I214" s="122" t="str">
        <f>IF(H214=1,COUNTIF($H$1:H214,1),"")</f>
        <v/>
      </c>
      <c r="J214" s="122">
        <f t="shared" si="10"/>
        <v>0</v>
      </c>
      <c r="K214" s="122" t="b">
        <f t="shared" si="12"/>
        <v>0</v>
      </c>
      <c r="L214" s="122" t="str">
        <f>IF(K214=FALSE,"",B214&amp;"@"&amp;COUNTIFS($B$2:B214,B214,$K$2:K214,TRUE))</f>
        <v/>
      </c>
    </row>
    <row r="215" spans="1:12">
      <c r="A215" s="18" t="s">
        <v>1601</v>
      </c>
      <c r="B215" s="18" t="s">
        <v>897</v>
      </c>
      <c r="C215" s="18">
        <v>11</v>
      </c>
      <c r="D215" s="18">
        <v>10</v>
      </c>
      <c r="E215" s="18">
        <v>262.5</v>
      </c>
      <c r="F215" s="18">
        <v>4</v>
      </c>
      <c r="G215" s="122" t="str">
        <f t="shared" si="11"/>
        <v>기사임</v>
      </c>
      <c r="H215" s="255">
        <f>IF(G215="기사임",(COUNTIF($B$2:B215,B215)-COUNTIFS($B$2:B214,B215,$G$2:G214,"")),"")</f>
        <v>14</v>
      </c>
      <c r="I215" s="122" t="str">
        <f>IF(H215=1,COUNTIF($H$1:H215,1),"")</f>
        <v/>
      </c>
      <c r="J215" s="122">
        <f t="shared" si="10"/>
        <v>1</v>
      </c>
      <c r="K215" s="122" t="b">
        <f t="shared" si="12"/>
        <v>1</v>
      </c>
      <c r="L215" s="122" t="str">
        <f>IF(K215=FALSE,"",B215&amp;"@"&amp;COUNTIFS($B$2:B215,B215,$K$2:K215,TRUE))</f>
        <v>India@14</v>
      </c>
    </row>
    <row r="216" spans="1:12">
      <c r="A216" s="18" t="s">
        <v>1596</v>
      </c>
      <c r="B216" s="18" t="s">
        <v>898</v>
      </c>
      <c r="C216" s="18">
        <v>11</v>
      </c>
      <c r="D216" s="18">
        <v>10</v>
      </c>
      <c r="E216" s="18">
        <v>209</v>
      </c>
      <c r="F216" s="18">
        <v>4</v>
      </c>
      <c r="G216" s="122" t="str">
        <f t="shared" si="11"/>
        <v>기사임</v>
      </c>
      <c r="H216" s="255">
        <f>IF(G216="기사임",(COUNTIF($B$2:B216,B216)-COUNTIFS($B$2:B215,B216,$G$2:G215,"")),"")</f>
        <v>5</v>
      </c>
      <c r="I216" s="122" t="str">
        <f>IF(H216=1,COUNTIF($H$1:H216,1),"")</f>
        <v/>
      </c>
      <c r="J216" s="122">
        <f t="shared" si="10"/>
        <v>0</v>
      </c>
      <c r="K216" s="122" t="b">
        <f t="shared" si="12"/>
        <v>0</v>
      </c>
      <c r="L216" s="122" t="str">
        <f>IF(K216=FALSE,"",B216&amp;"@"&amp;COUNTIFS($B$2:B216,B216,$K$2:K216,TRUE))</f>
        <v/>
      </c>
    </row>
    <row r="217" spans="1:12">
      <c r="A217" s="18" t="s">
        <v>511</v>
      </c>
      <c r="B217" s="18" t="s">
        <v>899</v>
      </c>
      <c r="C217" s="18">
        <v>11</v>
      </c>
      <c r="D217" s="18">
        <v>10</v>
      </c>
      <c r="E217" s="18">
        <v>219</v>
      </c>
      <c r="F217" s="18">
        <v>10</v>
      </c>
      <c r="G217" s="122" t="str">
        <f t="shared" si="11"/>
        <v>기사임</v>
      </c>
      <c r="H217" s="255">
        <f>IF(G217="기사임",(COUNTIF($B$2:B217,B217)-COUNTIFS($B$2:B216,B217,$G$2:G216,"")),"")</f>
        <v>1</v>
      </c>
      <c r="I217" s="122">
        <f>IF(H217=1,COUNTIF($H$1:H217,1),"")</f>
        <v>16</v>
      </c>
      <c r="J217" s="122">
        <f t="shared" si="10"/>
        <v>0</v>
      </c>
      <c r="K217" s="122" t="b">
        <f t="shared" si="12"/>
        <v>0</v>
      </c>
      <c r="L217" s="122" t="str">
        <f>IF(K217=FALSE,"",B217&amp;"@"&amp;COUNTIFS($B$2:B217,B217,$K$2:K217,TRUE))</f>
        <v/>
      </c>
    </row>
    <row r="218" spans="1:12">
      <c r="A218" s="18" t="s">
        <v>529</v>
      </c>
      <c r="B218" s="18" t="s">
        <v>901</v>
      </c>
      <c r="C218" s="18">
        <v>11</v>
      </c>
      <c r="D218" s="18">
        <v>6</v>
      </c>
      <c r="E218" s="18">
        <v>22.818181818181817</v>
      </c>
      <c r="F218" s="18">
        <v>0</v>
      </c>
      <c r="G218" s="122" t="str">
        <f t="shared" si="11"/>
        <v/>
      </c>
      <c r="H218" s="255" t="str">
        <f>IF(G218="기사임",(COUNTIF($B$2:B218,B218)-COUNTIFS($B$2:B217,B218,$G$2:G217,"")),"")</f>
        <v/>
      </c>
      <c r="I218" s="122" t="str">
        <f>IF(H218=1,COUNTIF($H$1:H218,1),"")</f>
        <v/>
      </c>
      <c r="J218" s="122">
        <f t="shared" si="10"/>
        <v>0</v>
      </c>
      <c r="K218" s="122" t="b">
        <f t="shared" si="12"/>
        <v>0</v>
      </c>
      <c r="L218" s="122" t="str">
        <f>IF(K218=FALSE,"",B218&amp;"@"&amp;COUNTIFS($B$2:B218,B218,$K$2:K218,TRUE))</f>
        <v/>
      </c>
    </row>
    <row r="219" spans="1:12">
      <c r="A219" s="18" t="s">
        <v>538</v>
      </c>
      <c r="B219" s="18" t="s">
        <v>895</v>
      </c>
      <c r="C219" s="18">
        <v>11</v>
      </c>
      <c r="D219" s="18">
        <v>7</v>
      </c>
      <c r="E219" s="18">
        <v>102.14285714285714</v>
      </c>
      <c r="F219" s="18">
        <v>5</v>
      </c>
      <c r="G219" s="122" t="str">
        <f t="shared" si="11"/>
        <v/>
      </c>
      <c r="H219" s="255" t="str">
        <f>IF(G219="기사임",(COUNTIF($B$2:B219,B219)-COUNTIFS($B$2:B218,B219,$G$2:G218,"")),"")</f>
        <v/>
      </c>
      <c r="I219" s="122" t="str">
        <f>IF(H219=1,COUNTIF($H$1:H219,1),"")</f>
        <v/>
      </c>
      <c r="J219" s="122">
        <f t="shared" si="10"/>
        <v>0</v>
      </c>
      <c r="K219" s="122" t="b">
        <f t="shared" si="12"/>
        <v>0</v>
      </c>
      <c r="L219" s="122" t="str">
        <f>IF(K219=FALSE,"",B219&amp;"@"&amp;COUNTIFS($B$2:B219,B219,$K$2:K219,TRUE))</f>
        <v/>
      </c>
    </row>
    <row r="220" spans="1:12">
      <c r="A220" s="18" t="s">
        <v>541</v>
      </c>
      <c r="B220" s="18" t="s">
        <v>895</v>
      </c>
      <c r="C220" s="18">
        <v>11</v>
      </c>
      <c r="D220" s="18">
        <v>8</v>
      </c>
      <c r="E220" s="18">
        <v>19.8</v>
      </c>
      <c r="F220" s="18">
        <v>0</v>
      </c>
      <c r="G220" s="122" t="str">
        <f t="shared" si="11"/>
        <v/>
      </c>
      <c r="H220" s="255" t="str">
        <f>IF(G220="기사임",(COUNTIF($B$2:B220,B220)-COUNTIFS($B$2:B219,B220,$G$2:G219,"")),"")</f>
        <v/>
      </c>
      <c r="I220" s="122" t="str">
        <f>IF(H220=1,COUNTIF($H$1:H220,1),"")</f>
        <v/>
      </c>
      <c r="J220" s="122">
        <f t="shared" si="10"/>
        <v>0</v>
      </c>
      <c r="K220" s="122" t="b">
        <f t="shared" si="12"/>
        <v>0</v>
      </c>
      <c r="L220" s="122" t="str">
        <f>IF(K220=FALSE,"",B220&amp;"@"&amp;COUNTIFS($B$2:B220,B220,$K$2:K220,TRUE))</f>
        <v/>
      </c>
    </row>
    <row r="221" spans="1:12">
      <c r="A221" s="18" t="s">
        <v>743</v>
      </c>
      <c r="B221" s="18" t="s">
        <v>895</v>
      </c>
      <c r="C221" s="18">
        <v>11</v>
      </c>
      <c r="D221" s="18">
        <v>8</v>
      </c>
      <c r="E221" s="18">
        <v>8</v>
      </c>
      <c r="F221" s="18">
        <v>8</v>
      </c>
      <c r="G221" s="122" t="str">
        <f t="shared" si="11"/>
        <v/>
      </c>
      <c r="H221" s="255" t="str">
        <f>IF(G221="기사임",(COUNTIF($B$2:B221,B221)-COUNTIFS($B$2:B220,B221,$G$2:G220,"")),"")</f>
        <v/>
      </c>
      <c r="I221" s="122" t="str">
        <f>IF(H221=1,COUNTIF($H$1:H221,1),"")</f>
        <v/>
      </c>
      <c r="J221" s="122">
        <f t="shared" si="10"/>
        <v>0</v>
      </c>
      <c r="K221" s="122" t="b">
        <f t="shared" si="12"/>
        <v>0</v>
      </c>
      <c r="L221" s="122" t="str">
        <f>IF(K221=FALSE,"",B221&amp;"@"&amp;COUNTIFS($B$2:B221,B221,$K$2:K221,TRUE))</f>
        <v/>
      </c>
    </row>
    <row r="222" spans="1:12">
      <c r="A222" s="18" t="s">
        <v>576</v>
      </c>
      <c r="B222" s="18" t="s">
        <v>898</v>
      </c>
      <c r="C222" s="18">
        <v>11</v>
      </c>
      <c r="D222" s="18">
        <v>4</v>
      </c>
      <c r="E222" s="18">
        <v>68.5</v>
      </c>
      <c r="F222" s="18">
        <v>2</v>
      </c>
      <c r="G222" s="122" t="str">
        <f t="shared" si="11"/>
        <v/>
      </c>
      <c r="H222" s="255" t="str">
        <f>IF(G222="기사임",(COUNTIF($B$2:B222,B222)-COUNTIFS($B$2:B221,B222,$G$2:G221,"")),"")</f>
        <v/>
      </c>
      <c r="I222" s="122" t="str">
        <f>IF(H222=1,COUNTIF($H$1:H222,1),"")</f>
        <v/>
      </c>
      <c r="J222" s="122">
        <f t="shared" si="10"/>
        <v>0</v>
      </c>
      <c r="K222" s="122" t="b">
        <f t="shared" si="12"/>
        <v>0</v>
      </c>
      <c r="L222" s="122" t="str">
        <f>IF(K222=FALSE,"",B222&amp;"@"&amp;COUNTIFS($B$2:B222,B222,$K$2:K222,TRUE))</f>
        <v/>
      </c>
    </row>
    <row r="223" spans="1:12">
      <c r="A223" s="18" t="s">
        <v>813</v>
      </c>
      <c r="B223" s="18" t="s">
        <v>908</v>
      </c>
      <c r="C223" s="18">
        <v>11</v>
      </c>
      <c r="D223" s="18">
        <v>2</v>
      </c>
      <c r="E223" s="18">
        <v>127.63636363636364</v>
      </c>
      <c r="F223" s="18">
        <v>0</v>
      </c>
      <c r="G223" s="122" t="str">
        <f t="shared" si="11"/>
        <v/>
      </c>
      <c r="H223" s="255" t="str">
        <f>IF(G223="기사임",(COUNTIF($B$2:B223,B223)-COUNTIFS($B$2:B222,B223,$G$2:G222,"")),"")</f>
        <v/>
      </c>
      <c r="I223" s="122" t="str">
        <f>IF(H223=1,COUNTIF($H$1:H223,1),"")</f>
        <v/>
      </c>
      <c r="J223" s="122">
        <f t="shared" si="10"/>
        <v>0</v>
      </c>
      <c r="K223" s="122" t="b">
        <f t="shared" si="12"/>
        <v>0</v>
      </c>
      <c r="L223" s="122" t="str">
        <f>IF(K223=FALSE,"",B223&amp;"@"&amp;COUNTIFS($B$2:B223,B223,$K$2:K223,TRUE))</f>
        <v/>
      </c>
    </row>
    <row r="224" spans="1:12">
      <c r="A224" s="18" t="s">
        <v>494</v>
      </c>
      <c r="B224" s="18" t="s">
        <v>899</v>
      </c>
      <c r="C224" s="18">
        <v>10</v>
      </c>
      <c r="D224" s="18">
        <v>10</v>
      </c>
      <c r="E224" s="18">
        <v>21</v>
      </c>
      <c r="F224" s="18">
        <v>9</v>
      </c>
      <c r="G224" s="122" t="str">
        <f t="shared" si="11"/>
        <v/>
      </c>
      <c r="H224" s="255" t="str">
        <f>IF(G224="기사임",(COUNTIF($B$2:B224,B224)-COUNTIFS($B$2:B223,B224,$G$2:G223,"")),"")</f>
        <v/>
      </c>
      <c r="I224" s="122" t="str">
        <f>IF(H224=1,COUNTIF($H$1:H224,1),"")</f>
        <v/>
      </c>
      <c r="J224" s="122">
        <f t="shared" si="10"/>
        <v>0</v>
      </c>
      <c r="K224" s="122" t="b">
        <f t="shared" si="12"/>
        <v>0</v>
      </c>
      <c r="L224" s="122" t="str">
        <f>IF(K224=FALSE,"",B224&amp;"@"&amp;COUNTIFS($B$2:B224,B224,$K$2:K224,TRUE))</f>
        <v/>
      </c>
    </row>
    <row r="225" spans="1:12">
      <c r="A225" s="18" t="s">
        <v>522</v>
      </c>
      <c r="B225" s="18" t="s">
        <v>896</v>
      </c>
      <c r="C225" s="18">
        <v>10</v>
      </c>
      <c r="D225" s="18">
        <v>9</v>
      </c>
      <c r="E225" s="18">
        <v>15</v>
      </c>
      <c r="F225" s="18">
        <v>5</v>
      </c>
      <c r="G225" s="122" t="str">
        <f t="shared" si="11"/>
        <v>기사임</v>
      </c>
      <c r="H225" s="255">
        <f>IF(G225="기사임",(COUNTIF($B$2:B225,B225)-COUNTIFS($B$2:B224,B225,$G$2:G224,"")),"")</f>
        <v>21</v>
      </c>
      <c r="I225" s="122" t="str">
        <f>IF(H225=1,COUNTIF($H$1:H225,1),"")</f>
        <v/>
      </c>
      <c r="J225" s="122">
        <f t="shared" si="10"/>
        <v>1</v>
      </c>
      <c r="K225" s="122" t="b">
        <f t="shared" si="12"/>
        <v>1</v>
      </c>
      <c r="L225" s="122" t="str">
        <f>IF(K225=FALSE,"",B225&amp;"@"&amp;COUNTIFS($B$2:B225,B225,$K$2:K225,TRUE))</f>
        <v>United States@21</v>
      </c>
    </row>
    <row r="226" spans="1:12">
      <c r="A226" s="18" t="s">
        <v>505</v>
      </c>
      <c r="B226" s="18" t="s">
        <v>895</v>
      </c>
      <c r="C226" s="18">
        <v>10</v>
      </c>
      <c r="D226" s="18">
        <v>10</v>
      </c>
      <c r="E226" s="18">
        <v>210</v>
      </c>
      <c r="F226" s="18">
        <v>2</v>
      </c>
      <c r="G226" s="122" t="str">
        <f t="shared" si="11"/>
        <v>기사임</v>
      </c>
      <c r="H226" s="255">
        <f>IF(G226="기사임",(COUNTIF($B$2:B226,B226)-COUNTIFS($B$2:B225,B226,$G$2:G225,"")),"")</f>
        <v>57</v>
      </c>
      <c r="I226" s="122" t="str">
        <f>IF(H226=1,COUNTIF($H$1:H226,1),"")</f>
        <v/>
      </c>
      <c r="J226" s="122">
        <f t="shared" si="10"/>
        <v>0</v>
      </c>
      <c r="K226" s="122" t="b">
        <f t="shared" si="12"/>
        <v>0</v>
      </c>
      <c r="L226" s="122" t="str">
        <f>IF(K226=FALSE,"",B226&amp;"@"&amp;COUNTIFS($B$2:B226,B226,$K$2:K226,TRUE))</f>
        <v/>
      </c>
    </row>
    <row r="227" spans="1:12">
      <c r="A227" s="18" t="s">
        <v>497</v>
      </c>
      <c r="B227" s="18" t="s">
        <v>895</v>
      </c>
      <c r="C227" s="18">
        <v>10</v>
      </c>
      <c r="D227" s="18">
        <v>9</v>
      </c>
      <c r="E227" s="18">
        <v>108.2</v>
      </c>
      <c r="F227" s="18">
        <v>7</v>
      </c>
      <c r="G227" s="122" t="str">
        <f t="shared" si="11"/>
        <v>기사임</v>
      </c>
      <c r="H227" s="255">
        <f>IF(G227="기사임",(COUNTIF($B$2:B227,B227)-COUNTIFS($B$2:B226,B227,$G$2:G226,"")),"")</f>
        <v>58</v>
      </c>
      <c r="I227" s="122" t="str">
        <f>IF(H227=1,COUNTIF($H$1:H227,1),"")</f>
        <v/>
      </c>
      <c r="J227" s="122">
        <f t="shared" si="10"/>
        <v>0</v>
      </c>
      <c r="K227" s="122" t="b">
        <f t="shared" si="12"/>
        <v>0</v>
      </c>
      <c r="L227" s="122" t="str">
        <f>IF(K227=FALSE,"",B227&amp;"@"&amp;COUNTIFS($B$2:B227,B227,$K$2:K227,TRUE))</f>
        <v/>
      </c>
    </row>
    <row r="228" spans="1:12">
      <c r="A228" s="18" t="s">
        <v>964</v>
      </c>
      <c r="B228" s="18" t="s">
        <v>895</v>
      </c>
      <c r="C228" s="18">
        <v>10</v>
      </c>
      <c r="D228" s="18">
        <v>10</v>
      </c>
      <c r="E228" s="18">
        <v>201.66666666666666</v>
      </c>
      <c r="F228" s="18">
        <v>5</v>
      </c>
      <c r="G228" s="122" t="str">
        <f t="shared" si="11"/>
        <v>기사임</v>
      </c>
      <c r="H228" s="255">
        <f>IF(G228="기사임",(COUNTIF($B$2:B228,B228)-COUNTIFS($B$2:B227,B228,$G$2:G227,"")),"")</f>
        <v>59</v>
      </c>
      <c r="I228" s="122" t="str">
        <f>IF(H228=1,COUNTIF($H$1:H228,1),"")</f>
        <v/>
      </c>
      <c r="J228" s="122">
        <f t="shared" si="10"/>
        <v>0</v>
      </c>
      <c r="K228" s="122" t="b">
        <f t="shared" si="12"/>
        <v>0</v>
      </c>
      <c r="L228" s="122" t="str">
        <f>IF(K228=FALSE,"",B228&amp;"@"&amp;COUNTIFS($B$2:B228,B228,$K$2:K228,TRUE))</f>
        <v/>
      </c>
    </row>
    <row r="229" spans="1:12">
      <c r="A229" s="18" t="s">
        <v>973</v>
      </c>
      <c r="B229" s="18" t="s">
        <v>895</v>
      </c>
      <c r="C229" s="18">
        <v>10</v>
      </c>
      <c r="D229" s="18">
        <v>9</v>
      </c>
      <c r="E229" s="18">
        <v>263.85714285714283</v>
      </c>
      <c r="F229" s="18">
        <v>1</v>
      </c>
      <c r="G229" s="122" t="str">
        <f t="shared" si="11"/>
        <v>기사임</v>
      </c>
      <c r="H229" s="255">
        <f>IF(G229="기사임",(COUNTIF($B$2:B229,B229)-COUNTIFS($B$2:B228,B229,$G$2:G228,"")),"")</f>
        <v>60</v>
      </c>
      <c r="I229" s="122" t="str">
        <f>IF(H229=1,COUNTIF($H$1:H229,1),"")</f>
        <v/>
      </c>
      <c r="J229" s="122">
        <f t="shared" si="10"/>
        <v>0</v>
      </c>
      <c r="K229" s="122" t="b">
        <f t="shared" si="12"/>
        <v>0</v>
      </c>
      <c r="L229" s="122" t="str">
        <f>IF(K229=FALSE,"",B229&amp;"@"&amp;COUNTIFS($B$2:B229,B229,$K$2:K229,TRUE))</f>
        <v/>
      </c>
    </row>
    <row r="230" spans="1:12">
      <c r="A230" s="18" t="s">
        <v>1100</v>
      </c>
      <c r="B230" s="18" t="s">
        <v>895</v>
      </c>
      <c r="C230" s="18">
        <v>10</v>
      </c>
      <c r="D230" s="18">
        <v>10</v>
      </c>
      <c r="E230" s="18">
        <v>132.6</v>
      </c>
      <c r="F230" s="18">
        <v>1</v>
      </c>
      <c r="G230" s="122" t="str">
        <f t="shared" si="11"/>
        <v>기사임</v>
      </c>
      <c r="H230" s="255">
        <f>IF(G230="기사임",(COUNTIF($B$2:B230,B230)-COUNTIFS($B$2:B229,B230,$G$2:G229,"")),"")</f>
        <v>61</v>
      </c>
      <c r="I230" s="122" t="str">
        <f>IF(H230=1,COUNTIF($H$1:H230,1),"")</f>
        <v/>
      </c>
      <c r="J230" s="122">
        <f t="shared" si="10"/>
        <v>0</v>
      </c>
      <c r="K230" s="122" t="b">
        <f t="shared" si="12"/>
        <v>0</v>
      </c>
      <c r="L230" s="122" t="str">
        <f>IF(K230=FALSE,"",B230&amp;"@"&amp;COUNTIFS($B$2:B230,B230,$K$2:K230,TRUE))</f>
        <v/>
      </c>
    </row>
    <row r="231" spans="1:12">
      <c r="A231" s="18" t="s">
        <v>1110</v>
      </c>
      <c r="B231" s="18" t="s">
        <v>895</v>
      </c>
      <c r="C231" s="18">
        <v>10</v>
      </c>
      <c r="D231" s="18">
        <v>10</v>
      </c>
      <c r="E231" s="18">
        <v>11</v>
      </c>
      <c r="F231" s="18">
        <v>7</v>
      </c>
      <c r="G231" s="122" t="str">
        <f t="shared" si="11"/>
        <v>기사임</v>
      </c>
      <c r="H231" s="255">
        <f>IF(G231="기사임",(COUNTIF($B$2:B231,B231)-COUNTIFS($B$2:B230,B231,$G$2:G230,"")),"")</f>
        <v>62</v>
      </c>
      <c r="I231" s="122" t="str">
        <f>IF(H231=1,COUNTIF($H$1:H231,1),"")</f>
        <v/>
      </c>
      <c r="J231" s="122">
        <f t="shared" si="10"/>
        <v>0</v>
      </c>
      <c r="K231" s="122" t="b">
        <f t="shared" si="12"/>
        <v>0</v>
      </c>
      <c r="L231" s="122" t="str">
        <f>IF(K231=FALSE,"",B231&amp;"@"&amp;COUNTIFS($B$2:B231,B231,$K$2:K231,TRUE))</f>
        <v/>
      </c>
    </row>
    <row r="232" spans="1:12">
      <c r="A232" s="18" t="s">
        <v>1248</v>
      </c>
      <c r="B232" s="18" t="s">
        <v>895</v>
      </c>
      <c r="C232" s="18">
        <v>10</v>
      </c>
      <c r="D232" s="18">
        <v>10</v>
      </c>
      <c r="E232" s="18">
        <v>212.44444444444446</v>
      </c>
      <c r="F232" s="18">
        <v>1</v>
      </c>
      <c r="G232" s="122" t="str">
        <f t="shared" si="11"/>
        <v>기사임</v>
      </c>
      <c r="H232" s="255">
        <f>IF(G232="기사임",(COUNTIF($B$2:B232,B232)-COUNTIFS($B$2:B231,B232,$G$2:G231,"")),"")</f>
        <v>63</v>
      </c>
      <c r="I232" s="122" t="str">
        <f>IF(H232=1,COUNTIF($H$1:H232,1),"")</f>
        <v/>
      </c>
      <c r="J232" s="122">
        <f t="shared" si="10"/>
        <v>0</v>
      </c>
      <c r="K232" s="122" t="b">
        <f t="shared" si="12"/>
        <v>0</v>
      </c>
      <c r="L232" s="122" t="str">
        <f>IF(K232=FALSE,"",B232&amp;"@"&amp;COUNTIFS($B$2:B232,B232,$K$2:K232,TRUE))</f>
        <v/>
      </c>
    </row>
    <row r="233" spans="1:12">
      <c r="A233" s="18" t="s">
        <v>1624</v>
      </c>
      <c r="B233" s="18" t="s">
        <v>895</v>
      </c>
      <c r="C233" s="18">
        <v>10</v>
      </c>
      <c r="D233" s="18">
        <v>1</v>
      </c>
      <c r="E233" s="18">
        <v>161.5</v>
      </c>
      <c r="F233" s="18">
        <v>0</v>
      </c>
      <c r="G233" s="122" t="str">
        <f t="shared" si="11"/>
        <v/>
      </c>
      <c r="H233" s="255" t="str">
        <f>IF(G233="기사임",(COUNTIF($B$2:B233,B233)-COUNTIFS($B$2:B232,B233,$G$2:G232,"")),"")</f>
        <v/>
      </c>
      <c r="I233" s="122" t="str">
        <f>IF(H233=1,COUNTIF($H$1:H233,1),"")</f>
        <v/>
      </c>
      <c r="J233" s="122">
        <f t="shared" si="10"/>
        <v>0</v>
      </c>
      <c r="K233" s="122" t="b">
        <f t="shared" si="12"/>
        <v>0</v>
      </c>
      <c r="L233" s="122" t="str">
        <f>IF(K233=FALSE,"",B233&amp;"@"&amp;COUNTIFS($B$2:B233,B233,$K$2:K233,TRUE))</f>
        <v/>
      </c>
    </row>
    <row r="234" spans="1:12">
      <c r="A234" s="18" t="s">
        <v>1625</v>
      </c>
      <c r="B234" s="18" t="s">
        <v>895</v>
      </c>
      <c r="C234" s="18">
        <v>10</v>
      </c>
      <c r="D234" s="18">
        <v>2</v>
      </c>
      <c r="E234" s="18">
        <v>312.60000000000002</v>
      </c>
      <c r="F234" s="18">
        <v>1</v>
      </c>
      <c r="G234" s="122" t="str">
        <f t="shared" si="11"/>
        <v/>
      </c>
      <c r="H234" s="255" t="str">
        <f>IF(G234="기사임",(COUNTIF($B$2:B234,B234)-COUNTIFS($B$2:B233,B234,$G$2:G233,"")),"")</f>
        <v/>
      </c>
      <c r="I234" s="122" t="str">
        <f>IF(H234=1,COUNTIF($H$1:H234,1),"")</f>
        <v/>
      </c>
      <c r="J234" s="122">
        <f t="shared" si="10"/>
        <v>0</v>
      </c>
      <c r="K234" s="122" t="b">
        <f t="shared" si="12"/>
        <v>0</v>
      </c>
      <c r="L234" s="122" t="str">
        <f>IF(K234=FALSE,"",B234&amp;"@"&amp;COUNTIFS($B$2:B234,B234,$K$2:K234,TRUE))</f>
        <v/>
      </c>
    </row>
    <row r="235" spans="1:12">
      <c r="A235" s="18" t="s">
        <v>609</v>
      </c>
      <c r="B235" s="18" t="s">
        <v>896</v>
      </c>
      <c r="C235" s="18">
        <v>10</v>
      </c>
      <c r="D235" s="18">
        <v>10</v>
      </c>
      <c r="E235" s="18">
        <v>187</v>
      </c>
      <c r="F235" s="18">
        <v>8</v>
      </c>
      <c r="G235" s="122" t="str">
        <f t="shared" si="11"/>
        <v>기사임</v>
      </c>
      <c r="H235" s="255">
        <f>IF(G235="기사임",(COUNTIF($B$2:B235,B235)-COUNTIFS($B$2:B234,B235,$G$2:G234,"")),"")</f>
        <v>22</v>
      </c>
      <c r="I235" s="122" t="str">
        <f>IF(H235=1,COUNTIF($H$1:H235,1),"")</f>
        <v/>
      </c>
      <c r="J235" s="122">
        <f t="shared" si="10"/>
        <v>1</v>
      </c>
      <c r="K235" s="122" t="b">
        <f t="shared" si="12"/>
        <v>1</v>
      </c>
      <c r="L235" s="122" t="str">
        <f>IF(K235=FALSE,"",B235&amp;"@"&amp;COUNTIFS($B$2:B235,B235,$K$2:K235,TRUE))</f>
        <v>United States@22</v>
      </c>
    </row>
    <row r="236" spans="1:12">
      <c r="A236" s="18" t="s">
        <v>559</v>
      </c>
      <c r="B236" s="18" t="s">
        <v>896</v>
      </c>
      <c r="C236" s="18">
        <v>10</v>
      </c>
      <c r="D236" s="18">
        <v>9</v>
      </c>
      <c r="E236" s="18">
        <v>80</v>
      </c>
      <c r="F236" s="18">
        <v>9</v>
      </c>
      <c r="G236" s="122" t="str">
        <f t="shared" si="11"/>
        <v>기사임</v>
      </c>
      <c r="H236" s="255">
        <f>IF(G236="기사임",(COUNTIF($B$2:B236,B236)-COUNTIFS($B$2:B235,B236,$G$2:G235,"")),"")</f>
        <v>23</v>
      </c>
      <c r="I236" s="122" t="str">
        <f>IF(H236=1,COUNTIF($H$1:H236,1),"")</f>
        <v/>
      </c>
      <c r="J236" s="122">
        <f t="shared" si="10"/>
        <v>1</v>
      </c>
      <c r="K236" s="122" t="b">
        <f t="shared" si="12"/>
        <v>1</v>
      </c>
      <c r="L236" s="122" t="str">
        <f>IF(K236=FALSE,"",B236&amp;"@"&amp;COUNTIFS($B$2:B236,B236,$K$2:K236,TRUE))</f>
        <v>United States@23</v>
      </c>
    </row>
    <row r="237" spans="1:12">
      <c r="A237" s="18" t="s">
        <v>862</v>
      </c>
      <c r="B237" s="18" t="s">
        <v>895</v>
      </c>
      <c r="C237" s="18">
        <v>10</v>
      </c>
      <c r="D237" s="18">
        <v>7</v>
      </c>
      <c r="E237" s="18">
        <v>366.75</v>
      </c>
      <c r="F237" s="18">
        <v>5</v>
      </c>
      <c r="G237" s="122" t="str">
        <f t="shared" si="11"/>
        <v>기사임</v>
      </c>
      <c r="H237" s="255">
        <f>IF(G237="기사임",(COUNTIF($B$2:B237,B237)-COUNTIFS($B$2:B236,B237,$G$2:G236,"")),"")</f>
        <v>64</v>
      </c>
      <c r="I237" s="122" t="str">
        <f>IF(H237=1,COUNTIF($H$1:H237,1),"")</f>
        <v/>
      </c>
      <c r="J237" s="122">
        <f t="shared" si="10"/>
        <v>0</v>
      </c>
      <c r="K237" s="122" t="b">
        <f t="shared" si="12"/>
        <v>0</v>
      </c>
      <c r="L237" s="122" t="str">
        <f>IF(K237=FALSE,"",B237&amp;"@"&amp;COUNTIFS($B$2:B237,B237,$K$2:K237,TRUE))</f>
        <v/>
      </c>
    </row>
    <row r="238" spans="1:12">
      <c r="A238" s="18" t="s">
        <v>500</v>
      </c>
      <c r="B238" s="18" t="s">
        <v>918</v>
      </c>
      <c r="C238" s="18">
        <v>10</v>
      </c>
      <c r="D238" s="18">
        <v>3</v>
      </c>
      <c r="E238" s="18">
        <v>76.444444444444443</v>
      </c>
      <c r="F238" s="18">
        <v>3</v>
      </c>
      <c r="G238" s="122" t="str">
        <f t="shared" si="11"/>
        <v/>
      </c>
      <c r="H238" s="255" t="str">
        <f>IF(G238="기사임",(COUNTIF($B$2:B238,B238)-COUNTIFS($B$2:B237,B238,$G$2:G237,"")),"")</f>
        <v/>
      </c>
      <c r="I238" s="122" t="str">
        <f>IF(H238=1,COUNTIF($H$1:H238,1),"")</f>
        <v/>
      </c>
      <c r="J238" s="122">
        <f t="shared" si="10"/>
        <v>0</v>
      </c>
      <c r="K238" s="122" t="b">
        <f t="shared" si="12"/>
        <v>0</v>
      </c>
      <c r="L238" s="122" t="str">
        <f>IF(K238=FALSE,"",B238&amp;"@"&amp;COUNTIFS($B$2:B238,B238,$K$2:K238,TRUE))</f>
        <v/>
      </c>
    </row>
    <row r="239" spans="1:12">
      <c r="A239" s="18" t="s">
        <v>523</v>
      </c>
      <c r="B239" s="18" t="s">
        <v>913</v>
      </c>
      <c r="C239" s="18">
        <v>10</v>
      </c>
      <c r="D239" s="18">
        <v>7</v>
      </c>
      <c r="E239" s="18">
        <v>643.79999999999995</v>
      </c>
      <c r="F239" s="18">
        <v>6</v>
      </c>
      <c r="G239" s="122" t="str">
        <f t="shared" si="11"/>
        <v/>
      </c>
      <c r="H239" s="255" t="str">
        <f>IF(G239="기사임",(COUNTIF($B$2:B239,B239)-COUNTIFS($B$2:B238,B239,$G$2:G238,"")),"")</f>
        <v/>
      </c>
      <c r="I239" s="122" t="str">
        <f>IF(H239=1,COUNTIF($H$1:H239,1),"")</f>
        <v/>
      </c>
      <c r="J239" s="122">
        <f t="shared" si="10"/>
        <v>0</v>
      </c>
      <c r="K239" s="122" t="b">
        <f t="shared" si="12"/>
        <v>0</v>
      </c>
      <c r="L239" s="122" t="str">
        <f>IF(K239=FALSE,"",B239&amp;"@"&amp;COUNTIFS($B$2:B239,B239,$K$2:K239,TRUE))</f>
        <v/>
      </c>
    </row>
    <row r="240" spans="1:12">
      <c r="A240" s="18" t="s">
        <v>1626</v>
      </c>
      <c r="B240" s="18" t="s">
        <v>895</v>
      </c>
      <c r="C240" s="18">
        <v>10</v>
      </c>
      <c r="D240" s="18">
        <v>3</v>
      </c>
      <c r="E240" s="18">
        <v>85</v>
      </c>
      <c r="F240" s="18">
        <v>0</v>
      </c>
      <c r="G240" s="122" t="str">
        <f t="shared" si="11"/>
        <v/>
      </c>
      <c r="H240" s="255" t="str">
        <f>IF(G240="기사임",(COUNTIF($B$2:B240,B240)-COUNTIFS($B$2:B239,B240,$G$2:G239,"")),"")</f>
        <v/>
      </c>
      <c r="I240" s="122" t="str">
        <f>IF(H240=1,COUNTIF($H$1:H240,1),"")</f>
        <v/>
      </c>
      <c r="J240" s="122">
        <f t="shared" si="10"/>
        <v>0</v>
      </c>
      <c r="K240" s="122" t="b">
        <f t="shared" si="12"/>
        <v>0</v>
      </c>
      <c r="L240" s="122" t="str">
        <f>IF(K240=FALSE,"",B240&amp;"@"&amp;COUNTIFS($B$2:B240,B240,$K$2:K240,TRUE))</f>
        <v/>
      </c>
    </row>
    <row r="241" spans="1:12">
      <c r="A241" s="18" t="s">
        <v>494</v>
      </c>
      <c r="B241" s="18" t="s">
        <v>907</v>
      </c>
      <c r="C241" s="18">
        <v>9</v>
      </c>
      <c r="D241" s="18">
        <v>8</v>
      </c>
      <c r="E241" s="18">
        <v>64.5</v>
      </c>
      <c r="F241" s="18">
        <v>7</v>
      </c>
      <c r="G241" s="122" t="str">
        <f t="shared" si="11"/>
        <v/>
      </c>
      <c r="H241" s="255" t="str">
        <f>IF(G241="기사임",(COUNTIF($B$2:B241,B241)-COUNTIFS($B$2:B240,B241,$G$2:G240,"")),"")</f>
        <v/>
      </c>
      <c r="I241" s="122" t="str">
        <f>IF(H241=1,COUNTIF($H$1:H241,1),"")</f>
        <v/>
      </c>
      <c r="J241" s="122">
        <f t="shared" si="10"/>
        <v>0</v>
      </c>
      <c r="K241" s="122" t="b">
        <f t="shared" si="12"/>
        <v>0</v>
      </c>
      <c r="L241" s="122" t="str">
        <f>IF(K241=FALSE,"",B241&amp;"@"&amp;COUNTIFS($B$2:B241,B241,$K$2:K241,TRUE))</f>
        <v/>
      </c>
    </row>
    <row r="242" spans="1:12">
      <c r="A242" s="18" t="s">
        <v>1627</v>
      </c>
      <c r="B242" s="18" t="s">
        <v>895</v>
      </c>
      <c r="C242" s="18">
        <v>9</v>
      </c>
      <c r="D242" s="18">
        <v>1</v>
      </c>
      <c r="E242" s="18">
        <v>4.1111111111111107</v>
      </c>
      <c r="F242" s="18">
        <v>0</v>
      </c>
      <c r="G242" s="122" t="str">
        <f t="shared" si="11"/>
        <v/>
      </c>
      <c r="H242" s="255" t="str">
        <f>IF(G242="기사임",(COUNTIF($B$2:B242,B242)-COUNTIFS($B$2:B241,B242,$G$2:G241,"")),"")</f>
        <v/>
      </c>
      <c r="I242" s="122" t="str">
        <f>IF(H242=1,COUNTIF($H$1:H242,1),"")</f>
        <v/>
      </c>
      <c r="J242" s="122">
        <f t="shared" si="10"/>
        <v>0</v>
      </c>
      <c r="K242" s="122" t="b">
        <f t="shared" si="12"/>
        <v>0</v>
      </c>
      <c r="L242" s="122" t="str">
        <f>IF(K242=FALSE,"",B242&amp;"@"&amp;COUNTIFS($B$2:B242,B242,$K$2:K242,TRUE))</f>
        <v/>
      </c>
    </row>
    <row r="243" spans="1:12">
      <c r="A243" s="18" t="s">
        <v>503</v>
      </c>
      <c r="B243" s="18" t="s">
        <v>897</v>
      </c>
      <c r="C243" s="18">
        <v>9</v>
      </c>
      <c r="D243" s="18">
        <v>5</v>
      </c>
      <c r="E243" s="18">
        <v>124.57142857142857</v>
      </c>
      <c r="F243" s="18">
        <v>3</v>
      </c>
      <c r="G243" s="122" t="str">
        <f t="shared" si="11"/>
        <v>기사임</v>
      </c>
      <c r="H243" s="255">
        <f>IF(G243="기사임",(COUNTIF($B$2:B243,B243)-COUNTIFS($B$2:B242,B243,$G$2:G242,"")),"")</f>
        <v>15</v>
      </c>
      <c r="I243" s="122" t="str">
        <f>IF(H243=1,COUNTIF($H$1:H243,1),"")</f>
        <v/>
      </c>
      <c r="J243" s="122">
        <f t="shared" si="10"/>
        <v>1</v>
      </c>
      <c r="K243" s="122" t="b">
        <f t="shared" si="12"/>
        <v>1</v>
      </c>
      <c r="L243" s="122" t="str">
        <f>IF(K243=FALSE,"",B243&amp;"@"&amp;COUNTIFS($B$2:B243,B243,$K$2:K243,TRUE))</f>
        <v>India@15</v>
      </c>
    </row>
    <row r="244" spans="1:12">
      <c r="A244" s="18" t="s">
        <v>658</v>
      </c>
      <c r="B244" s="18" t="s">
        <v>895</v>
      </c>
      <c r="C244" s="18">
        <v>9</v>
      </c>
      <c r="D244" s="18">
        <v>8</v>
      </c>
      <c r="E244" s="18">
        <v>36.6</v>
      </c>
      <c r="F244" s="18">
        <v>4</v>
      </c>
      <c r="G244" s="122" t="str">
        <f t="shared" si="11"/>
        <v>기사임</v>
      </c>
      <c r="H244" s="255">
        <f>IF(G244="기사임",(COUNTIF($B$2:B244,B244)-COUNTIFS($B$2:B243,B244,$G$2:G243,"")),"")</f>
        <v>65</v>
      </c>
      <c r="I244" s="122" t="str">
        <f>IF(H244=1,COUNTIF($H$1:H244,1),"")</f>
        <v/>
      </c>
      <c r="J244" s="122">
        <f t="shared" si="10"/>
        <v>0</v>
      </c>
      <c r="K244" s="122" t="b">
        <f t="shared" si="12"/>
        <v>0</v>
      </c>
      <c r="L244" s="122" t="str">
        <f>IF(K244=FALSE,"",B244&amp;"@"&amp;COUNTIFS($B$2:B244,B244,$K$2:K244,TRUE))</f>
        <v/>
      </c>
    </row>
    <row r="245" spans="1:12">
      <c r="A245" s="18" t="s">
        <v>520</v>
      </c>
      <c r="B245" s="18" t="s">
        <v>908</v>
      </c>
      <c r="C245" s="18">
        <v>9</v>
      </c>
      <c r="D245" s="18">
        <v>8</v>
      </c>
      <c r="E245" s="18">
        <v>556.5</v>
      </c>
      <c r="F245" s="18">
        <v>7</v>
      </c>
      <c r="G245" s="122" t="str">
        <f t="shared" si="11"/>
        <v>기사임</v>
      </c>
      <c r="H245" s="255">
        <f>IF(G245="기사임",(COUNTIF($B$2:B245,B245)-COUNTIFS($B$2:B244,B245,$G$2:G244,"")),"")</f>
        <v>3</v>
      </c>
      <c r="I245" s="122" t="str">
        <f>IF(H245=1,COUNTIF($H$1:H245,1),"")</f>
        <v/>
      </c>
      <c r="J245" s="122">
        <f t="shared" si="10"/>
        <v>0</v>
      </c>
      <c r="K245" s="122" t="b">
        <f t="shared" si="12"/>
        <v>0</v>
      </c>
      <c r="L245" s="122" t="str">
        <f>IF(K245=FALSE,"",B245&amp;"@"&amp;COUNTIFS($B$2:B245,B245,$K$2:K245,TRUE))</f>
        <v/>
      </c>
    </row>
    <row r="246" spans="1:12">
      <c r="A246" s="18" t="s">
        <v>497</v>
      </c>
      <c r="B246" s="18" t="s">
        <v>908</v>
      </c>
      <c r="C246" s="18">
        <v>9</v>
      </c>
      <c r="D246" s="18">
        <v>7</v>
      </c>
      <c r="E246" s="18">
        <v>579</v>
      </c>
      <c r="F246" s="18">
        <v>2</v>
      </c>
      <c r="G246" s="122" t="str">
        <f t="shared" si="11"/>
        <v>기사임</v>
      </c>
      <c r="H246" s="255">
        <f>IF(G246="기사임",(COUNTIF($B$2:B246,B246)-COUNTIFS($B$2:B245,B246,$G$2:G245,"")),"")</f>
        <v>4</v>
      </c>
      <c r="I246" s="122" t="str">
        <f>IF(H246=1,COUNTIF($H$1:H246,1),"")</f>
        <v/>
      </c>
      <c r="J246" s="122">
        <f t="shared" si="10"/>
        <v>0</v>
      </c>
      <c r="K246" s="122" t="b">
        <f t="shared" si="12"/>
        <v>0</v>
      </c>
      <c r="L246" s="122" t="str">
        <f>IF(K246=FALSE,"",B246&amp;"@"&amp;COUNTIFS($B$2:B246,B246,$K$2:K246,TRUE))</f>
        <v/>
      </c>
    </row>
    <row r="247" spans="1:12">
      <c r="A247" s="18" t="s">
        <v>502</v>
      </c>
      <c r="B247" s="18" t="s">
        <v>895</v>
      </c>
      <c r="C247" s="18">
        <v>9</v>
      </c>
      <c r="D247" s="18">
        <v>7</v>
      </c>
      <c r="E247" s="18">
        <v>29.75</v>
      </c>
      <c r="F247" s="18">
        <v>3</v>
      </c>
      <c r="G247" s="122" t="str">
        <f t="shared" si="11"/>
        <v>기사임</v>
      </c>
      <c r="H247" s="255">
        <f>IF(G247="기사임",(COUNTIF($B$2:B247,B247)-COUNTIFS($B$2:B246,B247,$G$2:G246,"")),"")</f>
        <v>66</v>
      </c>
      <c r="I247" s="122" t="str">
        <f>IF(H247=1,COUNTIF($H$1:H247,1),"")</f>
        <v/>
      </c>
      <c r="J247" s="122">
        <f t="shared" si="10"/>
        <v>0</v>
      </c>
      <c r="K247" s="122" t="b">
        <f t="shared" si="12"/>
        <v>0</v>
      </c>
      <c r="L247" s="122" t="str">
        <f>IF(K247=FALSE,"",B247&amp;"@"&amp;COUNTIFS($B$2:B247,B247,$K$2:K247,TRUE))</f>
        <v/>
      </c>
    </row>
    <row r="248" spans="1:12">
      <c r="A248" s="18" t="s">
        <v>963</v>
      </c>
      <c r="B248" s="18" t="s">
        <v>895</v>
      </c>
      <c r="C248" s="18">
        <v>9</v>
      </c>
      <c r="D248" s="18">
        <v>8</v>
      </c>
      <c r="E248" s="18">
        <v>344</v>
      </c>
      <c r="F248" s="18">
        <v>4</v>
      </c>
      <c r="G248" s="122" t="str">
        <f t="shared" si="11"/>
        <v>기사임</v>
      </c>
      <c r="H248" s="255">
        <f>IF(G248="기사임",(COUNTIF($B$2:B248,B248)-COUNTIFS($B$2:B247,B248,$G$2:G247,"")),"")</f>
        <v>67</v>
      </c>
      <c r="I248" s="122" t="str">
        <f>IF(H248=1,COUNTIF($H$1:H248,1),"")</f>
        <v/>
      </c>
      <c r="J248" s="122">
        <f t="shared" si="10"/>
        <v>0</v>
      </c>
      <c r="K248" s="122" t="b">
        <f t="shared" si="12"/>
        <v>0</v>
      </c>
      <c r="L248" s="122" t="str">
        <f>IF(K248=FALSE,"",B248&amp;"@"&amp;COUNTIFS($B$2:B248,B248,$K$2:K248,TRUE))</f>
        <v/>
      </c>
    </row>
    <row r="249" spans="1:12">
      <c r="A249" s="18" t="s">
        <v>1100</v>
      </c>
      <c r="B249" s="18" t="s">
        <v>955</v>
      </c>
      <c r="C249" s="18">
        <v>9</v>
      </c>
      <c r="D249" s="18">
        <v>9</v>
      </c>
      <c r="E249" s="18">
        <v>0</v>
      </c>
      <c r="F249" s="18">
        <v>9</v>
      </c>
      <c r="G249" s="122" t="str">
        <f t="shared" si="11"/>
        <v>기사임</v>
      </c>
      <c r="H249" s="255">
        <f>IF(G249="기사임",(COUNTIF($B$2:B249,B249)-COUNTIFS($B$2:B248,B249,$G$2:G248,"")),"")</f>
        <v>6</v>
      </c>
      <c r="I249" s="122" t="str">
        <f>IF(H249=1,COUNTIF($H$1:H249,1),"")</f>
        <v/>
      </c>
      <c r="J249" s="122">
        <f t="shared" si="10"/>
        <v>0</v>
      </c>
      <c r="K249" s="122" t="b">
        <f t="shared" si="12"/>
        <v>0</v>
      </c>
      <c r="L249" s="122" t="str">
        <f>IF(K249=FALSE,"",B249&amp;"@"&amp;COUNTIFS($B$2:B249,B249,$K$2:K249,TRUE))</f>
        <v/>
      </c>
    </row>
    <row r="250" spans="1:12">
      <c r="A250" s="18" t="s">
        <v>1241</v>
      </c>
      <c r="B250" s="18" t="s">
        <v>895</v>
      </c>
      <c r="C250" s="18">
        <v>9</v>
      </c>
      <c r="D250" s="18">
        <v>8</v>
      </c>
      <c r="E250" s="18">
        <v>69.285714285714292</v>
      </c>
      <c r="F250" s="18">
        <v>3</v>
      </c>
      <c r="G250" s="122" t="str">
        <f t="shared" si="11"/>
        <v>기사임</v>
      </c>
      <c r="H250" s="255">
        <f>IF(G250="기사임",(COUNTIF($B$2:B250,B250)-COUNTIFS($B$2:B249,B250,$G$2:G249,"")),"")</f>
        <v>68</v>
      </c>
      <c r="I250" s="122" t="str">
        <f>IF(H250=1,COUNTIF($H$1:H250,1),"")</f>
        <v/>
      </c>
      <c r="J250" s="122">
        <f t="shared" si="10"/>
        <v>0</v>
      </c>
      <c r="K250" s="122" t="b">
        <f t="shared" si="12"/>
        <v>0</v>
      </c>
      <c r="L250" s="122" t="str">
        <f>IF(K250=FALSE,"",B250&amp;"@"&amp;COUNTIFS($B$2:B250,B250,$K$2:K250,TRUE))</f>
        <v/>
      </c>
    </row>
    <row r="251" spans="1:12">
      <c r="A251" s="18" t="s">
        <v>1241</v>
      </c>
      <c r="B251" s="18" t="s">
        <v>896</v>
      </c>
      <c r="C251" s="18">
        <v>9</v>
      </c>
      <c r="D251" s="18">
        <v>9</v>
      </c>
      <c r="E251" s="18">
        <v>223</v>
      </c>
      <c r="F251" s="18">
        <v>5</v>
      </c>
      <c r="G251" s="122" t="str">
        <f t="shared" si="11"/>
        <v>기사임</v>
      </c>
      <c r="H251" s="255">
        <f>IF(G251="기사임",(COUNTIF($B$2:B251,B251)-COUNTIFS($B$2:B250,B251,$G$2:G250,"")),"")</f>
        <v>24</v>
      </c>
      <c r="I251" s="122" t="str">
        <f>IF(H251=1,COUNTIF($H$1:H251,1),"")</f>
        <v/>
      </c>
      <c r="J251" s="122">
        <f t="shared" si="10"/>
        <v>1</v>
      </c>
      <c r="K251" s="122" t="b">
        <f t="shared" si="12"/>
        <v>1</v>
      </c>
      <c r="L251" s="122" t="str">
        <f>IF(K251=FALSE,"",B251&amp;"@"&amp;COUNTIFS($B$2:B251,B251,$K$2:K251,TRUE))</f>
        <v>United States@24</v>
      </c>
    </row>
    <row r="252" spans="1:12">
      <c r="A252" s="18" t="s">
        <v>1242</v>
      </c>
      <c r="B252" s="18" t="s">
        <v>911</v>
      </c>
      <c r="C252" s="18">
        <v>9</v>
      </c>
      <c r="D252" s="18">
        <v>4</v>
      </c>
      <c r="E252" s="18">
        <v>20.2</v>
      </c>
      <c r="F252" s="18">
        <v>4</v>
      </c>
      <c r="G252" s="122" t="str">
        <f t="shared" si="11"/>
        <v>기사임</v>
      </c>
      <c r="H252" s="255">
        <f>IF(G252="기사임",(COUNTIF($B$2:B252,B252)-COUNTIFS($B$2:B251,B252,$G$2:G251,"")),"")</f>
        <v>1</v>
      </c>
      <c r="I252" s="122">
        <f>IF(H252=1,COUNTIF($H$1:H252,1),"")</f>
        <v>17</v>
      </c>
      <c r="J252" s="122">
        <f t="shared" si="10"/>
        <v>0</v>
      </c>
      <c r="K252" s="122" t="b">
        <f t="shared" si="12"/>
        <v>0</v>
      </c>
      <c r="L252" s="122" t="str">
        <f>IF(K252=FALSE,"",B252&amp;"@"&amp;COUNTIFS($B$2:B252,B252,$K$2:K252,TRUE))</f>
        <v/>
      </c>
    </row>
    <row r="253" spans="1:12">
      <c r="A253" s="18" t="s">
        <v>1242</v>
      </c>
      <c r="B253" s="18" t="s">
        <v>898</v>
      </c>
      <c r="C253" s="18">
        <v>9</v>
      </c>
      <c r="D253" s="18">
        <v>8</v>
      </c>
      <c r="E253" s="18">
        <v>120.5</v>
      </c>
      <c r="F253" s="18">
        <v>5</v>
      </c>
      <c r="G253" s="122" t="str">
        <f t="shared" si="11"/>
        <v>기사임</v>
      </c>
      <c r="H253" s="255">
        <f>IF(G253="기사임",(COUNTIF($B$2:B253,B253)-COUNTIFS($B$2:B252,B253,$G$2:G252,"")),"")</f>
        <v>6</v>
      </c>
      <c r="I253" s="122" t="str">
        <f>IF(H253=1,COUNTIF($H$1:H253,1),"")</f>
        <v/>
      </c>
      <c r="J253" s="122">
        <f t="shared" si="10"/>
        <v>0</v>
      </c>
      <c r="K253" s="122" t="b">
        <f t="shared" si="12"/>
        <v>0</v>
      </c>
      <c r="L253" s="122" t="str">
        <f>IF(K253=FALSE,"",B253&amp;"@"&amp;COUNTIFS($B$2:B253,B253,$K$2:K253,TRUE))</f>
        <v/>
      </c>
    </row>
    <row r="254" spans="1:12">
      <c r="A254" s="18" t="s">
        <v>1438</v>
      </c>
      <c r="B254" s="18" t="s">
        <v>895</v>
      </c>
      <c r="C254" s="18">
        <v>9</v>
      </c>
      <c r="D254" s="18">
        <v>9</v>
      </c>
      <c r="E254" s="18">
        <v>33.25</v>
      </c>
      <c r="F254" s="18">
        <v>2</v>
      </c>
      <c r="G254" s="122" t="str">
        <f t="shared" si="11"/>
        <v>기사임</v>
      </c>
      <c r="H254" s="255">
        <f>IF(G254="기사임",(COUNTIF($B$2:B254,B254)-COUNTIFS($B$2:B253,B254,$G$2:G253,"")),"")</f>
        <v>69</v>
      </c>
      <c r="I254" s="122" t="str">
        <f>IF(H254=1,COUNTIF($H$1:H254,1),"")</f>
        <v/>
      </c>
      <c r="J254" s="122">
        <f t="shared" si="10"/>
        <v>0</v>
      </c>
      <c r="K254" s="122" t="b">
        <f t="shared" si="12"/>
        <v>0</v>
      </c>
      <c r="L254" s="122" t="str">
        <f>IF(K254=FALSE,"",B254&amp;"@"&amp;COUNTIFS($B$2:B254,B254,$K$2:K254,TRUE))</f>
        <v/>
      </c>
    </row>
    <row r="255" spans="1:12">
      <c r="A255" s="18" t="s">
        <v>1629</v>
      </c>
      <c r="B255" s="18" t="s">
        <v>895</v>
      </c>
      <c r="C255" s="18">
        <v>9</v>
      </c>
      <c r="D255" s="18">
        <v>2</v>
      </c>
      <c r="E255" s="18">
        <v>168.77777777777777</v>
      </c>
      <c r="F255" s="18">
        <v>1</v>
      </c>
      <c r="G255" s="122" t="str">
        <f t="shared" si="11"/>
        <v/>
      </c>
      <c r="H255" s="255" t="str">
        <f>IF(G255="기사임",(COUNTIF($B$2:B255,B255)-COUNTIFS($B$2:B254,B255,$G$2:G254,"")),"")</f>
        <v/>
      </c>
      <c r="I255" s="122" t="str">
        <f>IF(H255=1,COUNTIF($H$1:H255,1),"")</f>
        <v/>
      </c>
      <c r="J255" s="122">
        <f t="shared" si="10"/>
        <v>0</v>
      </c>
      <c r="K255" s="122" t="b">
        <f t="shared" si="12"/>
        <v>0</v>
      </c>
      <c r="L255" s="122" t="str">
        <f>IF(K255=FALSE,"",B255&amp;"@"&amp;COUNTIFS($B$2:B255,B255,$K$2:K255,TRUE))</f>
        <v/>
      </c>
    </row>
    <row r="256" spans="1:12">
      <c r="A256" s="18" t="s">
        <v>771</v>
      </c>
      <c r="B256" s="18" t="s">
        <v>895</v>
      </c>
      <c r="C256" s="18">
        <v>9</v>
      </c>
      <c r="D256" s="18">
        <v>8</v>
      </c>
      <c r="E256" s="18">
        <v>157</v>
      </c>
      <c r="F256" s="18">
        <v>7</v>
      </c>
      <c r="G256" s="122" t="str">
        <f t="shared" si="11"/>
        <v>기사임</v>
      </c>
      <c r="H256" s="255">
        <f>IF(G256="기사임",(COUNTIF($B$2:B256,B256)-COUNTIFS($B$2:B255,B256,$G$2:G255,"")),"")</f>
        <v>70</v>
      </c>
      <c r="I256" s="122" t="str">
        <f>IF(H256=1,COUNTIF($H$1:H256,1),"")</f>
        <v/>
      </c>
      <c r="J256" s="122">
        <f t="shared" si="10"/>
        <v>0</v>
      </c>
      <c r="K256" s="122" t="b">
        <f t="shared" si="12"/>
        <v>0</v>
      </c>
      <c r="L256" s="122" t="str">
        <f>IF(K256=FALSE,"",B256&amp;"@"&amp;COUNTIFS($B$2:B256,B256,$K$2:K256,TRUE))</f>
        <v/>
      </c>
    </row>
    <row r="257" spans="1:12">
      <c r="A257" s="18" t="s">
        <v>511</v>
      </c>
      <c r="B257" s="18" t="s">
        <v>897</v>
      </c>
      <c r="C257" s="18">
        <v>9</v>
      </c>
      <c r="D257" s="18">
        <v>6</v>
      </c>
      <c r="E257" s="18">
        <v>4.666666666666667</v>
      </c>
      <c r="F257" s="18">
        <v>5</v>
      </c>
      <c r="G257" s="122" t="str">
        <f t="shared" si="11"/>
        <v>기사임</v>
      </c>
      <c r="H257" s="255">
        <f>IF(G257="기사임",(COUNTIF($B$2:B257,B257)-COUNTIFS($B$2:B256,B257,$G$2:G256,"")),"")</f>
        <v>16</v>
      </c>
      <c r="I257" s="122" t="str">
        <f>IF(H257=1,COUNTIF($H$1:H257,1),"")</f>
        <v/>
      </c>
      <c r="J257" s="122">
        <f t="shared" si="10"/>
        <v>1</v>
      </c>
      <c r="K257" s="122" t="b">
        <f t="shared" si="12"/>
        <v>1</v>
      </c>
      <c r="L257" s="122" t="str">
        <f>IF(K257=FALSE,"",B257&amp;"@"&amp;COUNTIFS($B$2:B257,B257,$K$2:K257,TRUE))</f>
        <v>India@16</v>
      </c>
    </row>
    <row r="258" spans="1:12">
      <c r="A258" s="18" t="s">
        <v>642</v>
      </c>
      <c r="B258" s="18" t="s">
        <v>895</v>
      </c>
      <c r="C258" s="18">
        <v>9</v>
      </c>
      <c r="D258" s="18">
        <v>7</v>
      </c>
      <c r="E258" s="18">
        <v>50.5</v>
      </c>
      <c r="F258" s="18">
        <v>7</v>
      </c>
      <c r="G258" s="122" t="str">
        <f t="shared" si="11"/>
        <v>기사임</v>
      </c>
      <c r="H258" s="255">
        <f>IF(G258="기사임",(COUNTIF($B$2:B258,B258)-COUNTIFS($B$2:B257,B258,$G$2:G257,"")),"")</f>
        <v>71</v>
      </c>
      <c r="I258" s="122" t="str">
        <f>IF(H258=1,COUNTIF($H$1:H258,1),"")</f>
        <v/>
      </c>
      <c r="J258" s="122">
        <f t="shared" ref="J258:J321" si="13">COUNTIF($N$2:$N$4,B258)</f>
        <v>0</v>
      </c>
      <c r="K258" s="122" t="b">
        <f t="shared" si="12"/>
        <v>0</v>
      </c>
      <c r="L258" s="122" t="str">
        <f>IF(K258=FALSE,"",B258&amp;"@"&amp;COUNTIFS($B$2:B258,B258,$K$2:K258,TRUE))</f>
        <v/>
      </c>
    </row>
    <row r="259" spans="1:12">
      <c r="A259" s="18" t="s">
        <v>554</v>
      </c>
      <c r="B259" s="18" t="s">
        <v>896</v>
      </c>
      <c r="C259" s="18">
        <v>9</v>
      </c>
      <c r="D259" s="18">
        <v>6</v>
      </c>
      <c r="E259" s="18">
        <v>56</v>
      </c>
      <c r="F259" s="18">
        <v>5</v>
      </c>
      <c r="G259" s="122" t="str">
        <f t="shared" ref="G259:G322" si="14">IF(AND(LEFT(A259,17)="/global/archives/",ISNUMBER(_xlfn.NUMBERVALUE(MID(A259,18,1))),ISERROR(FIND("ckattempt",A259)),ISERROR(FIND("preview",A259))),"기사임","")</f>
        <v>기사임</v>
      </c>
      <c r="H259" s="255">
        <f>IF(G259="기사임",(COUNTIF($B$2:B259,B259)-COUNTIFS($B$2:B258,B259,$G$2:G258,"")),"")</f>
        <v>25</v>
      </c>
      <c r="I259" s="122" t="str">
        <f>IF(H259=1,COUNTIF($H$1:H259,1),"")</f>
        <v/>
      </c>
      <c r="J259" s="122">
        <f t="shared" si="13"/>
        <v>1</v>
      </c>
      <c r="K259" s="122" t="b">
        <f t="shared" ref="K259:K322" si="15">AND(J259=1,H259&gt;=1,H259&lt;&gt;"")</f>
        <v>1</v>
      </c>
      <c r="L259" s="122" t="str">
        <f>IF(K259=FALSE,"",B259&amp;"@"&amp;COUNTIFS($B$2:B259,B259,$K$2:K259,TRUE))</f>
        <v>United States@25</v>
      </c>
    </row>
    <row r="260" spans="1:12">
      <c r="A260" s="18" t="s">
        <v>559</v>
      </c>
      <c r="B260" s="18" t="s">
        <v>895</v>
      </c>
      <c r="C260" s="18">
        <v>9</v>
      </c>
      <c r="D260" s="18">
        <v>7</v>
      </c>
      <c r="E260" s="18">
        <v>26.5</v>
      </c>
      <c r="F260" s="18">
        <v>5</v>
      </c>
      <c r="G260" s="122" t="str">
        <f t="shared" si="14"/>
        <v>기사임</v>
      </c>
      <c r="H260" s="255">
        <f>IF(G260="기사임",(COUNTIF($B$2:B260,B260)-COUNTIFS($B$2:B259,B260,$G$2:G259,"")),"")</f>
        <v>72</v>
      </c>
      <c r="I260" s="122" t="str">
        <f>IF(H260=1,COUNTIF($H$1:H260,1),"")</f>
        <v/>
      </c>
      <c r="J260" s="122">
        <f t="shared" si="13"/>
        <v>0</v>
      </c>
      <c r="K260" s="122" t="b">
        <f t="shared" si="15"/>
        <v>0</v>
      </c>
      <c r="L260" s="122" t="str">
        <f>IF(K260=FALSE,"",B260&amp;"@"&amp;COUNTIFS($B$2:B260,B260,$K$2:K260,TRUE))</f>
        <v/>
      </c>
    </row>
    <row r="261" spans="1:12">
      <c r="A261" s="18" t="s">
        <v>614</v>
      </c>
      <c r="B261" s="18" t="s">
        <v>895</v>
      </c>
      <c r="C261" s="18">
        <v>9</v>
      </c>
      <c r="D261" s="18">
        <v>6</v>
      </c>
      <c r="E261" s="18">
        <v>151.66666666666666</v>
      </c>
      <c r="F261" s="18">
        <v>6</v>
      </c>
      <c r="G261" s="122" t="str">
        <f t="shared" si="14"/>
        <v>기사임</v>
      </c>
      <c r="H261" s="255">
        <f>IF(G261="기사임",(COUNTIF($B$2:B261,B261)-COUNTIFS($B$2:B260,B261,$G$2:G260,"")),"")</f>
        <v>73</v>
      </c>
      <c r="I261" s="122" t="str">
        <f>IF(H261=1,COUNTIF($H$1:H261,1),"")</f>
        <v/>
      </c>
      <c r="J261" s="122">
        <f t="shared" si="13"/>
        <v>0</v>
      </c>
      <c r="K261" s="122" t="b">
        <f t="shared" si="15"/>
        <v>0</v>
      </c>
      <c r="L261" s="122" t="str">
        <f>IF(K261=FALSE,"",B261&amp;"@"&amp;COUNTIFS($B$2:B261,B261,$K$2:K261,TRUE))</f>
        <v/>
      </c>
    </row>
    <row r="262" spans="1:12">
      <c r="A262" s="18" t="s">
        <v>532</v>
      </c>
      <c r="B262" s="18" t="s">
        <v>900</v>
      </c>
      <c r="C262" s="18">
        <v>9</v>
      </c>
      <c r="D262" s="18">
        <v>7</v>
      </c>
      <c r="E262" s="18">
        <v>22.5</v>
      </c>
      <c r="F262" s="18">
        <v>0</v>
      </c>
      <c r="G262" s="122" t="str">
        <f t="shared" si="14"/>
        <v/>
      </c>
      <c r="H262" s="255" t="str">
        <f>IF(G262="기사임",(COUNTIF($B$2:B262,B262)-COUNTIFS($B$2:B261,B262,$G$2:G261,"")),"")</f>
        <v/>
      </c>
      <c r="I262" s="122" t="str">
        <f>IF(H262=1,COUNTIF($H$1:H262,1),"")</f>
        <v/>
      </c>
      <c r="J262" s="122">
        <f t="shared" si="13"/>
        <v>0</v>
      </c>
      <c r="K262" s="122" t="b">
        <f t="shared" si="15"/>
        <v>0</v>
      </c>
      <c r="L262" s="122" t="str">
        <f>IF(K262=FALSE,"",B262&amp;"@"&amp;COUNTIFS($B$2:B262,B262,$K$2:K262,TRUE))</f>
        <v/>
      </c>
    </row>
    <row r="263" spans="1:12">
      <c r="A263" s="18" t="s">
        <v>533</v>
      </c>
      <c r="B263" s="18" t="s">
        <v>896</v>
      </c>
      <c r="C263" s="18">
        <v>9</v>
      </c>
      <c r="D263" s="18">
        <v>6</v>
      </c>
      <c r="E263" s="18">
        <v>27</v>
      </c>
      <c r="F263" s="18">
        <v>0</v>
      </c>
      <c r="G263" s="122" t="str">
        <f t="shared" si="14"/>
        <v/>
      </c>
      <c r="H263" s="255" t="str">
        <f>IF(G263="기사임",(COUNTIF($B$2:B263,B263)-COUNTIFS($B$2:B262,B263,$G$2:G262,"")),"")</f>
        <v/>
      </c>
      <c r="I263" s="122" t="str">
        <f>IF(H263=1,COUNTIF($H$1:H263,1),"")</f>
        <v/>
      </c>
      <c r="J263" s="122">
        <f t="shared" si="13"/>
        <v>1</v>
      </c>
      <c r="K263" s="122" t="b">
        <f t="shared" si="15"/>
        <v>0</v>
      </c>
      <c r="L263" s="122" t="str">
        <f>IF(K263=FALSE,"",B263&amp;"@"&amp;COUNTIFS($B$2:B263,B263,$K$2:K263,TRUE))</f>
        <v/>
      </c>
    </row>
    <row r="264" spans="1:12">
      <c r="A264" s="18" t="s">
        <v>541</v>
      </c>
      <c r="B264" s="18" t="s">
        <v>896</v>
      </c>
      <c r="C264" s="18">
        <v>9</v>
      </c>
      <c r="D264" s="18">
        <v>8</v>
      </c>
      <c r="E264" s="18">
        <v>21.333333333333332</v>
      </c>
      <c r="F264" s="18">
        <v>0</v>
      </c>
      <c r="G264" s="122" t="str">
        <f t="shared" si="14"/>
        <v/>
      </c>
      <c r="H264" s="255" t="str">
        <f>IF(G264="기사임",(COUNTIF($B$2:B264,B264)-COUNTIFS($B$2:B263,B264,$G$2:G263,"")),"")</f>
        <v/>
      </c>
      <c r="I264" s="122" t="str">
        <f>IF(H264=1,COUNTIF($H$1:H264,1),"")</f>
        <v/>
      </c>
      <c r="J264" s="122">
        <f t="shared" si="13"/>
        <v>1</v>
      </c>
      <c r="K264" s="122" t="b">
        <f t="shared" si="15"/>
        <v>0</v>
      </c>
      <c r="L264" s="122" t="str">
        <f>IF(K264=FALSE,"",B264&amp;"@"&amp;COUNTIFS($B$2:B264,B264,$K$2:K264,TRUE))</f>
        <v/>
      </c>
    </row>
    <row r="265" spans="1:12">
      <c r="A265" s="18" t="s">
        <v>500</v>
      </c>
      <c r="B265" s="18" t="s">
        <v>903</v>
      </c>
      <c r="C265" s="18">
        <v>9</v>
      </c>
      <c r="D265" s="18">
        <v>6</v>
      </c>
      <c r="E265" s="18">
        <v>18.5</v>
      </c>
      <c r="F265" s="18">
        <v>4</v>
      </c>
      <c r="G265" s="122" t="str">
        <f t="shared" si="14"/>
        <v/>
      </c>
      <c r="H265" s="255" t="str">
        <f>IF(G265="기사임",(COUNTIF($B$2:B265,B265)-COUNTIFS($B$2:B264,B265,$G$2:G264,"")),"")</f>
        <v/>
      </c>
      <c r="I265" s="122" t="str">
        <f>IF(H265=1,COUNTIF($H$1:H265,1),"")</f>
        <v/>
      </c>
      <c r="J265" s="122">
        <f t="shared" si="13"/>
        <v>0</v>
      </c>
      <c r="K265" s="122" t="b">
        <f t="shared" si="15"/>
        <v>0</v>
      </c>
      <c r="L265" s="122" t="str">
        <f>IF(K265=FALSE,"",B265&amp;"@"&amp;COUNTIFS($B$2:B265,B265,$K$2:K265,TRUE))</f>
        <v/>
      </c>
    </row>
    <row r="266" spans="1:12">
      <c r="A266" s="18" t="s">
        <v>498</v>
      </c>
      <c r="B266" s="18" t="s">
        <v>913</v>
      </c>
      <c r="C266" s="18">
        <v>9</v>
      </c>
      <c r="D266" s="18">
        <v>6</v>
      </c>
      <c r="E266" s="18">
        <v>91.333333333333329</v>
      </c>
      <c r="F266" s="18">
        <v>4</v>
      </c>
      <c r="G266" s="122" t="str">
        <f t="shared" si="14"/>
        <v/>
      </c>
      <c r="H266" s="255" t="str">
        <f>IF(G266="기사임",(COUNTIF($B$2:B266,B266)-COUNTIFS($B$2:B265,B266,$G$2:G265,"")),"")</f>
        <v/>
      </c>
      <c r="I266" s="122" t="str">
        <f>IF(H266=1,COUNTIF($H$1:H266,1),"")</f>
        <v/>
      </c>
      <c r="J266" s="122">
        <f t="shared" si="13"/>
        <v>0</v>
      </c>
      <c r="K266" s="122" t="b">
        <f t="shared" si="15"/>
        <v>0</v>
      </c>
      <c r="L266" s="122" t="str">
        <f>IF(K266=FALSE,"",B266&amp;"@"&amp;COUNTIFS($B$2:B266,B266,$K$2:K266,TRUE))</f>
        <v/>
      </c>
    </row>
    <row r="267" spans="1:12">
      <c r="A267" s="18" t="s">
        <v>630</v>
      </c>
      <c r="B267" s="18" t="s">
        <v>897</v>
      </c>
      <c r="C267" s="18">
        <v>9</v>
      </c>
      <c r="D267" s="18">
        <v>5</v>
      </c>
      <c r="E267" s="18">
        <v>7.666666666666667</v>
      </c>
      <c r="F267" s="18">
        <v>1</v>
      </c>
      <c r="G267" s="122" t="str">
        <f t="shared" si="14"/>
        <v/>
      </c>
      <c r="H267" s="255" t="str">
        <f>IF(G267="기사임",(COUNTIF($B$2:B267,B267)-COUNTIFS($B$2:B266,B267,$G$2:G266,"")),"")</f>
        <v/>
      </c>
      <c r="I267" s="122" t="str">
        <f>IF(H267=1,COUNTIF($H$1:H267,1),"")</f>
        <v/>
      </c>
      <c r="J267" s="122">
        <f t="shared" si="13"/>
        <v>1</v>
      </c>
      <c r="K267" s="122" t="b">
        <f t="shared" si="15"/>
        <v>0</v>
      </c>
      <c r="L267" s="122" t="str">
        <f>IF(K267=FALSE,"",B267&amp;"@"&amp;COUNTIFS($B$2:B267,B267,$K$2:K267,TRUE))</f>
        <v/>
      </c>
    </row>
    <row r="268" spans="1:12">
      <c r="A268" s="18" t="s">
        <v>495</v>
      </c>
      <c r="B268" s="18" t="s">
        <v>928</v>
      </c>
      <c r="C268" s="18">
        <v>9</v>
      </c>
      <c r="D268" s="18">
        <v>6</v>
      </c>
      <c r="E268" s="18">
        <v>133</v>
      </c>
      <c r="F268" s="18">
        <v>5</v>
      </c>
      <c r="G268" s="122" t="str">
        <f t="shared" si="14"/>
        <v/>
      </c>
      <c r="H268" s="255" t="str">
        <f>IF(G268="기사임",(COUNTIF($B$2:B268,B268)-COUNTIFS($B$2:B267,B268,$G$2:G267,"")),"")</f>
        <v/>
      </c>
      <c r="I268" s="122" t="str">
        <f>IF(H268=1,COUNTIF($H$1:H268,1),"")</f>
        <v/>
      </c>
      <c r="J268" s="122">
        <f t="shared" si="13"/>
        <v>0</v>
      </c>
      <c r="K268" s="122" t="b">
        <f t="shared" si="15"/>
        <v>0</v>
      </c>
      <c r="L268" s="122" t="str">
        <f>IF(K268=FALSE,"",B268&amp;"@"&amp;COUNTIFS($B$2:B268,B268,$K$2:K268,TRUE))</f>
        <v/>
      </c>
    </row>
    <row r="269" spans="1:12">
      <c r="A269" s="18" t="s">
        <v>978</v>
      </c>
      <c r="B269" s="18" t="s">
        <v>895</v>
      </c>
      <c r="C269" s="18">
        <v>8</v>
      </c>
      <c r="D269" s="18">
        <v>7</v>
      </c>
      <c r="E269" s="18">
        <v>195</v>
      </c>
      <c r="F269" s="18">
        <v>4</v>
      </c>
      <c r="G269" s="122" t="str">
        <f t="shared" si="14"/>
        <v>기사임</v>
      </c>
      <c r="H269" s="255">
        <f>IF(G269="기사임",(COUNTIF($B$2:B269,B269)-COUNTIFS($B$2:B268,B269,$G$2:G268,"")),"")</f>
        <v>74</v>
      </c>
      <c r="I269" s="122" t="str">
        <f>IF(H269=1,COUNTIF($H$1:H269,1),"")</f>
        <v/>
      </c>
      <c r="J269" s="122">
        <f t="shared" si="13"/>
        <v>0</v>
      </c>
      <c r="K269" s="122" t="b">
        <f t="shared" si="15"/>
        <v>0</v>
      </c>
      <c r="L269" s="122" t="str">
        <f>IF(K269=FALSE,"",B269&amp;"@"&amp;COUNTIFS($B$2:B269,B269,$K$2:K269,TRUE))</f>
        <v/>
      </c>
    </row>
    <row r="270" spans="1:12">
      <c r="A270" s="18" t="s">
        <v>503</v>
      </c>
      <c r="B270" s="18" t="s">
        <v>905</v>
      </c>
      <c r="C270" s="18">
        <v>8</v>
      </c>
      <c r="D270" s="18">
        <v>8</v>
      </c>
      <c r="E270" s="18">
        <v>41</v>
      </c>
      <c r="F270" s="18">
        <v>7</v>
      </c>
      <c r="G270" s="122" t="str">
        <f t="shared" si="14"/>
        <v>기사임</v>
      </c>
      <c r="H270" s="255">
        <f>IF(G270="기사임",(COUNTIF($B$2:B270,B270)-COUNTIFS($B$2:B269,B270,$G$2:G269,"")),"")</f>
        <v>1</v>
      </c>
      <c r="I270" s="122">
        <f>IF(H270=1,COUNTIF($H$1:H270,1),"")</f>
        <v>18</v>
      </c>
      <c r="J270" s="122">
        <f t="shared" si="13"/>
        <v>0</v>
      </c>
      <c r="K270" s="122" t="b">
        <f t="shared" si="15"/>
        <v>0</v>
      </c>
      <c r="L270" s="122" t="str">
        <f>IF(K270=FALSE,"",B270&amp;"@"&amp;COUNTIFS($B$2:B270,B270,$K$2:K270,TRUE))</f>
        <v/>
      </c>
    </row>
    <row r="271" spans="1:12">
      <c r="A271" s="18" t="s">
        <v>698</v>
      </c>
      <c r="B271" s="18" t="s">
        <v>895</v>
      </c>
      <c r="C271" s="18">
        <v>8</v>
      </c>
      <c r="D271" s="18">
        <v>6</v>
      </c>
      <c r="E271" s="18">
        <v>410.6</v>
      </c>
      <c r="F271" s="18">
        <v>0</v>
      </c>
      <c r="G271" s="122" t="str">
        <f t="shared" si="14"/>
        <v>기사임</v>
      </c>
      <c r="H271" s="255">
        <f>IF(G271="기사임",(COUNTIF($B$2:B271,B271)-COUNTIFS($B$2:B270,B271,$G$2:G270,"")),"")</f>
        <v>75</v>
      </c>
      <c r="I271" s="122" t="str">
        <f>IF(H271=1,COUNTIF($H$1:H271,1),"")</f>
        <v/>
      </c>
      <c r="J271" s="122">
        <f t="shared" si="13"/>
        <v>0</v>
      </c>
      <c r="K271" s="122" t="b">
        <f t="shared" si="15"/>
        <v>0</v>
      </c>
      <c r="L271" s="122" t="str">
        <f>IF(K271=FALSE,"",B271&amp;"@"&amp;COUNTIFS($B$2:B271,B271,$K$2:K271,TRUE))</f>
        <v/>
      </c>
    </row>
    <row r="272" spans="1:12">
      <c r="A272" s="18" t="s">
        <v>590</v>
      </c>
      <c r="B272" s="18" t="s">
        <v>895</v>
      </c>
      <c r="C272" s="18">
        <v>8</v>
      </c>
      <c r="D272" s="18">
        <v>8</v>
      </c>
      <c r="E272" s="18">
        <v>684.5</v>
      </c>
      <c r="F272" s="18">
        <v>5</v>
      </c>
      <c r="G272" s="122" t="str">
        <f t="shared" si="14"/>
        <v>기사임</v>
      </c>
      <c r="H272" s="255">
        <f>IF(G272="기사임",(COUNTIF($B$2:B272,B272)-COUNTIFS($B$2:B271,B272,$G$2:G271,"")),"")</f>
        <v>76</v>
      </c>
      <c r="I272" s="122" t="str">
        <f>IF(H272=1,COUNTIF($H$1:H272,1),"")</f>
        <v/>
      </c>
      <c r="J272" s="122">
        <f t="shared" si="13"/>
        <v>0</v>
      </c>
      <c r="K272" s="122" t="b">
        <f t="shared" si="15"/>
        <v>0</v>
      </c>
      <c r="L272" s="122" t="str">
        <f>IF(K272=FALSE,"",B272&amp;"@"&amp;COUNTIFS($B$2:B272,B272,$K$2:K272,TRUE))</f>
        <v/>
      </c>
    </row>
    <row r="273" spans="1:12">
      <c r="A273" s="18" t="s">
        <v>522</v>
      </c>
      <c r="B273" s="18" t="s">
        <v>910</v>
      </c>
      <c r="C273" s="18">
        <v>8</v>
      </c>
      <c r="D273" s="18">
        <v>5</v>
      </c>
      <c r="E273" s="18">
        <v>348</v>
      </c>
      <c r="F273" s="18">
        <v>3</v>
      </c>
      <c r="G273" s="122" t="str">
        <f t="shared" si="14"/>
        <v>기사임</v>
      </c>
      <c r="H273" s="255">
        <f>IF(G273="기사임",(COUNTIF($B$2:B273,B273)-COUNTIFS($B$2:B272,B273,$G$2:G272,"")),"")</f>
        <v>2</v>
      </c>
      <c r="I273" s="122" t="str">
        <f>IF(H273=1,COUNTIF($H$1:H273,1),"")</f>
        <v/>
      </c>
      <c r="J273" s="122">
        <f t="shared" si="13"/>
        <v>0</v>
      </c>
      <c r="K273" s="122" t="b">
        <f t="shared" si="15"/>
        <v>0</v>
      </c>
      <c r="L273" s="122" t="str">
        <f>IF(K273=FALSE,"",B273&amp;"@"&amp;COUNTIFS($B$2:B273,B273,$K$2:K273,TRUE))</f>
        <v/>
      </c>
    </row>
    <row r="274" spans="1:12">
      <c r="A274" s="18" t="s">
        <v>497</v>
      </c>
      <c r="B274" s="18" t="s">
        <v>901</v>
      </c>
      <c r="C274" s="18">
        <v>8</v>
      </c>
      <c r="D274" s="18">
        <v>6</v>
      </c>
      <c r="E274" s="18">
        <v>215.5</v>
      </c>
      <c r="F274" s="18">
        <v>4</v>
      </c>
      <c r="G274" s="122" t="str">
        <f t="shared" si="14"/>
        <v>기사임</v>
      </c>
      <c r="H274" s="255">
        <f>IF(G274="기사임",(COUNTIF($B$2:B274,B274)-COUNTIFS($B$2:B273,B274,$G$2:G273,"")),"")</f>
        <v>2</v>
      </c>
      <c r="I274" s="122" t="str">
        <f>IF(H274=1,COUNTIF($H$1:H274,1),"")</f>
        <v/>
      </c>
      <c r="J274" s="122">
        <f t="shared" si="13"/>
        <v>0</v>
      </c>
      <c r="K274" s="122" t="b">
        <f t="shared" si="15"/>
        <v>0</v>
      </c>
      <c r="L274" s="122" t="str">
        <f>IF(K274=FALSE,"",B274&amp;"@"&amp;COUNTIFS($B$2:B274,B274,$K$2:K274,TRUE))</f>
        <v/>
      </c>
    </row>
    <row r="275" spans="1:12">
      <c r="A275" s="18" t="s">
        <v>497</v>
      </c>
      <c r="B275" s="18" t="s">
        <v>917</v>
      </c>
      <c r="C275" s="18">
        <v>8</v>
      </c>
      <c r="D275" s="18">
        <v>5</v>
      </c>
      <c r="E275" s="18">
        <v>213.2</v>
      </c>
      <c r="F275" s="18">
        <v>0</v>
      </c>
      <c r="G275" s="122" t="str">
        <f t="shared" si="14"/>
        <v>기사임</v>
      </c>
      <c r="H275" s="255">
        <f>IF(G275="기사임",(COUNTIF($B$2:B275,B275)-COUNTIFS($B$2:B274,B275,$G$2:G274,"")),"")</f>
        <v>1</v>
      </c>
      <c r="I275" s="122">
        <f>IF(H275=1,COUNTIF($H$1:H275,1),"")</f>
        <v>19</v>
      </c>
      <c r="J275" s="122">
        <f t="shared" si="13"/>
        <v>0</v>
      </c>
      <c r="K275" s="122" t="b">
        <f t="shared" si="15"/>
        <v>0</v>
      </c>
      <c r="L275" s="122" t="str">
        <f>IF(K275=FALSE,"",B275&amp;"@"&amp;COUNTIFS($B$2:B275,B275,$K$2:K275,TRUE))</f>
        <v/>
      </c>
    </row>
    <row r="276" spans="1:12">
      <c r="A276" s="18" t="s">
        <v>962</v>
      </c>
      <c r="B276" s="18" t="s">
        <v>895</v>
      </c>
      <c r="C276" s="18">
        <v>8</v>
      </c>
      <c r="D276" s="18">
        <v>8</v>
      </c>
      <c r="E276" s="18">
        <v>0</v>
      </c>
      <c r="F276" s="18">
        <v>6</v>
      </c>
      <c r="G276" s="122" t="str">
        <f t="shared" si="14"/>
        <v>기사임</v>
      </c>
      <c r="H276" s="255">
        <f>IF(G276="기사임",(COUNTIF($B$2:B276,B276)-COUNTIFS($B$2:B275,B276,$G$2:G275,"")),"")</f>
        <v>77</v>
      </c>
      <c r="I276" s="122" t="str">
        <f>IF(H276=1,COUNTIF($H$1:H276,1),"")</f>
        <v/>
      </c>
      <c r="J276" s="122">
        <f t="shared" si="13"/>
        <v>0</v>
      </c>
      <c r="K276" s="122" t="b">
        <f t="shared" si="15"/>
        <v>0</v>
      </c>
      <c r="L276" s="122" t="str">
        <f>IF(K276=FALSE,"",B276&amp;"@"&amp;COUNTIFS($B$2:B276,B276,$K$2:K276,TRUE))</f>
        <v/>
      </c>
    </row>
    <row r="277" spans="1:12">
      <c r="A277" s="18" t="s">
        <v>961</v>
      </c>
      <c r="B277" s="18" t="s">
        <v>895</v>
      </c>
      <c r="C277" s="18">
        <v>8</v>
      </c>
      <c r="D277" s="18">
        <v>7</v>
      </c>
      <c r="E277" s="18">
        <v>436.75</v>
      </c>
      <c r="F277" s="18">
        <v>3</v>
      </c>
      <c r="G277" s="122" t="str">
        <f t="shared" si="14"/>
        <v>기사임</v>
      </c>
      <c r="H277" s="255">
        <f>IF(G277="기사임",(COUNTIF($B$2:B277,B277)-COUNTIFS($B$2:B276,B277,$G$2:G276,"")),"")</f>
        <v>78</v>
      </c>
      <c r="I277" s="122" t="str">
        <f>IF(H277=1,COUNTIF($H$1:H277,1),"")</f>
        <v/>
      </c>
      <c r="J277" s="122">
        <f t="shared" si="13"/>
        <v>0</v>
      </c>
      <c r="K277" s="122" t="b">
        <f t="shared" si="15"/>
        <v>0</v>
      </c>
      <c r="L277" s="122" t="str">
        <f>IF(K277=FALSE,"",B277&amp;"@"&amp;COUNTIFS($B$2:B277,B277,$K$2:K277,TRUE))</f>
        <v/>
      </c>
    </row>
    <row r="278" spans="1:12">
      <c r="A278" s="18" t="s">
        <v>968</v>
      </c>
      <c r="B278" s="18" t="s">
        <v>896</v>
      </c>
      <c r="C278" s="18">
        <v>8</v>
      </c>
      <c r="D278" s="18">
        <v>8</v>
      </c>
      <c r="E278" s="18">
        <v>294.2</v>
      </c>
      <c r="F278" s="18">
        <v>3</v>
      </c>
      <c r="G278" s="122" t="str">
        <f t="shared" si="14"/>
        <v>기사임</v>
      </c>
      <c r="H278" s="255">
        <f>IF(G278="기사임",(COUNTIF($B$2:B278,B278)-COUNTIFS($B$2:B277,B278,$G$2:G277,"")),"")</f>
        <v>26</v>
      </c>
      <c r="I278" s="122" t="str">
        <f>IF(H278=1,COUNTIF($H$1:H278,1),"")</f>
        <v/>
      </c>
      <c r="J278" s="122">
        <f t="shared" si="13"/>
        <v>1</v>
      </c>
      <c r="K278" s="122" t="b">
        <f t="shared" si="15"/>
        <v>1</v>
      </c>
      <c r="L278" s="122" t="str">
        <f>IF(K278=FALSE,"",B278&amp;"@"&amp;COUNTIFS($B$2:B278,B278,$K$2:K278,TRUE))</f>
        <v>United States@26</v>
      </c>
    </row>
    <row r="279" spans="1:12">
      <c r="A279" s="18" t="s">
        <v>1110</v>
      </c>
      <c r="B279" s="18" t="s">
        <v>896</v>
      </c>
      <c r="C279" s="18">
        <v>8</v>
      </c>
      <c r="D279" s="18">
        <v>6</v>
      </c>
      <c r="E279" s="18">
        <v>121.5</v>
      </c>
      <c r="F279" s="18">
        <v>6</v>
      </c>
      <c r="G279" s="122" t="str">
        <f t="shared" si="14"/>
        <v>기사임</v>
      </c>
      <c r="H279" s="255">
        <f>IF(G279="기사임",(COUNTIF($B$2:B279,B279)-COUNTIFS($B$2:B278,B279,$G$2:G278,"")),"")</f>
        <v>27</v>
      </c>
      <c r="I279" s="122" t="str">
        <f>IF(H279=1,COUNTIF($H$1:H279,1),"")</f>
        <v/>
      </c>
      <c r="J279" s="122">
        <f t="shared" si="13"/>
        <v>1</v>
      </c>
      <c r="K279" s="122" t="b">
        <f t="shared" si="15"/>
        <v>1</v>
      </c>
      <c r="L279" s="122" t="str">
        <f>IF(K279=FALSE,"",B279&amp;"@"&amp;COUNTIFS($B$2:B279,B279,$K$2:K279,TRUE))</f>
        <v>United States@27</v>
      </c>
    </row>
    <row r="280" spans="1:12">
      <c r="A280" s="18" t="s">
        <v>1237</v>
      </c>
      <c r="B280" s="18" t="s">
        <v>896</v>
      </c>
      <c r="C280" s="18">
        <v>8</v>
      </c>
      <c r="D280" s="18">
        <v>7</v>
      </c>
      <c r="E280" s="18">
        <v>37.5</v>
      </c>
      <c r="F280" s="18">
        <v>6</v>
      </c>
      <c r="G280" s="122" t="str">
        <f t="shared" si="14"/>
        <v>기사임</v>
      </c>
      <c r="H280" s="255">
        <f>IF(G280="기사임",(COUNTIF($B$2:B280,B280)-COUNTIFS($B$2:B279,B280,$G$2:G279,"")),"")</f>
        <v>28</v>
      </c>
      <c r="I280" s="122" t="str">
        <f>IF(H280=1,COUNTIF($H$1:H280,1),"")</f>
        <v/>
      </c>
      <c r="J280" s="122">
        <f t="shared" si="13"/>
        <v>1</v>
      </c>
      <c r="K280" s="122" t="b">
        <f t="shared" si="15"/>
        <v>1</v>
      </c>
      <c r="L280" s="122" t="str">
        <f>IF(K280=FALSE,"",B280&amp;"@"&amp;COUNTIFS($B$2:B280,B280,$K$2:K280,TRUE))</f>
        <v>United States@28</v>
      </c>
    </row>
    <row r="281" spans="1:12">
      <c r="A281" s="18" t="s">
        <v>1438</v>
      </c>
      <c r="B281" s="18" t="s">
        <v>896</v>
      </c>
      <c r="C281" s="18">
        <v>8</v>
      </c>
      <c r="D281" s="18">
        <v>8</v>
      </c>
      <c r="E281" s="18">
        <v>355</v>
      </c>
      <c r="F281" s="18">
        <v>2</v>
      </c>
      <c r="G281" s="122" t="str">
        <f t="shared" si="14"/>
        <v>기사임</v>
      </c>
      <c r="H281" s="255">
        <f>IF(G281="기사임",(COUNTIF($B$2:B281,B281)-COUNTIFS($B$2:B280,B281,$G$2:G280,"")),"")</f>
        <v>29</v>
      </c>
      <c r="I281" s="122" t="str">
        <f>IF(H281=1,COUNTIF($H$1:H281,1),"")</f>
        <v/>
      </c>
      <c r="J281" s="122">
        <f t="shared" si="13"/>
        <v>1</v>
      </c>
      <c r="K281" s="122" t="b">
        <f t="shared" si="15"/>
        <v>1</v>
      </c>
      <c r="L281" s="122" t="str">
        <f>IF(K281=FALSE,"",B281&amp;"@"&amp;COUNTIFS($B$2:B281,B281,$K$2:K281,TRUE))</f>
        <v>United States@29</v>
      </c>
    </row>
    <row r="282" spans="1:12">
      <c r="A282" s="18" t="s">
        <v>1628</v>
      </c>
      <c r="B282" s="18" t="s">
        <v>897</v>
      </c>
      <c r="C282" s="18">
        <v>8</v>
      </c>
      <c r="D282" s="18">
        <v>7</v>
      </c>
      <c r="E282" s="18">
        <v>1767</v>
      </c>
      <c r="F282" s="18">
        <v>7</v>
      </c>
      <c r="G282" s="122" t="str">
        <f t="shared" si="14"/>
        <v/>
      </c>
      <c r="H282" s="255" t="str">
        <f>IF(G282="기사임",(COUNTIF($B$2:B282,B282)-COUNTIFS($B$2:B281,B282,$G$2:G281,"")),"")</f>
        <v/>
      </c>
      <c r="I282" s="122" t="str">
        <f>IF(H282=1,COUNTIF($H$1:H282,1),"")</f>
        <v/>
      </c>
      <c r="J282" s="122">
        <f t="shared" si="13"/>
        <v>1</v>
      </c>
      <c r="K282" s="122" t="b">
        <f t="shared" si="15"/>
        <v>0</v>
      </c>
      <c r="L282" s="122" t="str">
        <f>IF(K282=FALSE,"",B282&amp;"@"&amp;COUNTIFS($B$2:B282,B282,$K$2:K282,TRUE))</f>
        <v/>
      </c>
    </row>
    <row r="283" spans="1:12">
      <c r="A283" s="18" t="s">
        <v>1442</v>
      </c>
      <c r="B283" s="18" t="s">
        <v>896</v>
      </c>
      <c r="C283" s="18">
        <v>8</v>
      </c>
      <c r="D283" s="18">
        <v>6</v>
      </c>
      <c r="E283" s="18">
        <v>148.19999999999999</v>
      </c>
      <c r="F283" s="18">
        <v>4</v>
      </c>
      <c r="G283" s="122" t="str">
        <f t="shared" si="14"/>
        <v>기사임</v>
      </c>
      <c r="H283" s="255">
        <f>IF(G283="기사임",(COUNTIF($B$2:B283,B283)-COUNTIFS($B$2:B282,B283,$G$2:G282,"")),"")</f>
        <v>30</v>
      </c>
      <c r="I283" s="122" t="str">
        <f>IF(H283=1,COUNTIF($H$1:H283,1),"")</f>
        <v/>
      </c>
      <c r="J283" s="122">
        <f t="shared" si="13"/>
        <v>1</v>
      </c>
      <c r="K283" s="122" t="b">
        <f t="shared" si="15"/>
        <v>1</v>
      </c>
      <c r="L283" s="122" t="str">
        <f>IF(K283=FALSE,"",B283&amp;"@"&amp;COUNTIFS($B$2:B283,B283,$K$2:K283,TRUE))</f>
        <v>United States@30</v>
      </c>
    </row>
    <row r="284" spans="1:12">
      <c r="A284" s="18" t="s">
        <v>1439</v>
      </c>
      <c r="B284" s="18" t="s">
        <v>903</v>
      </c>
      <c r="C284" s="18">
        <v>8</v>
      </c>
      <c r="D284" s="18">
        <v>8</v>
      </c>
      <c r="E284" s="18">
        <v>0</v>
      </c>
      <c r="F284" s="18">
        <v>6</v>
      </c>
      <c r="G284" s="122" t="str">
        <f t="shared" si="14"/>
        <v>기사임</v>
      </c>
      <c r="H284" s="255">
        <f>IF(G284="기사임",(COUNTIF($B$2:B284,B284)-COUNTIFS($B$2:B283,B284,$G$2:G283,"")),"")</f>
        <v>4</v>
      </c>
      <c r="I284" s="122" t="str">
        <f>IF(H284=1,COUNTIF($H$1:H284,1),"")</f>
        <v/>
      </c>
      <c r="J284" s="122">
        <f t="shared" si="13"/>
        <v>0</v>
      </c>
      <c r="K284" s="122" t="b">
        <f t="shared" si="15"/>
        <v>0</v>
      </c>
      <c r="L284" s="122" t="str">
        <f>IF(K284=FALSE,"",B284&amp;"@"&amp;COUNTIFS($B$2:B284,B284,$K$2:K284,TRUE))</f>
        <v/>
      </c>
    </row>
    <row r="285" spans="1:12">
      <c r="A285" s="18" t="s">
        <v>1439</v>
      </c>
      <c r="B285" s="18" t="s">
        <v>910</v>
      </c>
      <c r="C285" s="18">
        <v>8</v>
      </c>
      <c r="D285" s="18">
        <v>7</v>
      </c>
      <c r="E285" s="18">
        <v>230</v>
      </c>
      <c r="F285" s="18">
        <v>4</v>
      </c>
      <c r="G285" s="122" t="str">
        <f t="shared" si="14"/>
        <v>기사임</v>
      </c>
      <c r="H285" s="255">
        <f>IF(G285="기사임",(COUNTIF($B$2:B285,B285)-COUNTIFS($B$2:B284,B285,$G$2:G284,"")),"")</f>
        <v>3</v>
      </c>
      <c r="I285" s="122" t="str">
        <f>IF(H285=1,COUNTIF($H$1:H285,1),"")</f>
        <v/>
      </c>
      <c r="J285" s="122">
        <f t="shared" si="13"/>
        <v>0</v>
      </c>
      <c r="K285" s="122" t="b">
        <f t="shared" si="15"/>
        <v>0</v>
      </c>
      <c r="L285" s="122" t="str">
        <f>IF(K285=FALSE,"",B285&amp;"@"&amp;COUNTIFS($B$2:B285,B285,$K$2:K285,TRUE))</f>
        <v/>
      </c>
    </row>
    <row r="286" spans="1:12">
      <c r="A286" s="18" t="s">
        <v>1437</v>
      </c>
      <c r="B286" s="18" t="s">
        <v>900</v>
      </c>
      <c r="C286" s="18">
        <v>8</v>
      </c>
      <c r="D286" s="18">
        <v>8</v>
      </c>
      <c r="E286" s="18">
        <v>66.666666666666671</v>
      </c>
      <c r="F286" s="18">
        <v>3</v>
      </c>
      <c r="G286" s="122" t="str">
        <f t="shared" si="14"/>
        <v>기사임</v>
      </c>
      <c r="H286" s="255">
        <f>IF(G286="기사임",(COUNTIF($B$2:B286,B286)-COUNTIFS($B$2:B285,B286,$G$2:G285,"")),"")</f>
        <v>4</v>
      </c>
      <c r="I286" s="122" t="str">
        <f>IF(H286=1,COUNTIF($H$1:H286,1),"")</f>
        <v/>
      </c>
      <c r="J286" s="122">
        <f t="shared" si="13"/>
        <v>0</v>
      </c>
      <c r="K286" s="122" t="b">
        <f t="shared" si="15"/>
        <v>0</v>
      </c>
      <c r="L286" s="122" t="str">
        <f>IF(K286=FALSE,"",B286&amp;"@"&amp;COUNTIFS($B$2:B286,B286,$K$2:K286,TRUE))</f>
        <v/>
      </c>
    </row>
    <row r="287" spans="1:12">
      <c r="A287" s="18" t="s">
        <v>1448</v>
      </c>
      <c r="B287" s="18" t="s">
        <v>896</v>
      </c>
      <c r="C287" s="18">
        <v>8</v>
      </c>
      <c r="D287" s="18">
        <v>7</v>
      </c>
      <c r="E287" s="18">
        <v>189.25</v>
      </c>
      <c r="F287" s="18">
        <v>3</v>
      </c>
      <c r="G287" s="122" t="str">
        <f t="shared" si="14"/>
        <v>기사임</v>
      </c>
      <c r="H287" s="255">
        <f>IF(G287="기사임",(COUNTIF($B$2:B287,B287)-COUNTIFS($B$2:B286,B287,$G$2:G286,"")),"")</f>
        <v>31</v>
      </c>
      <c r="I287" s="122" t="str">
        <f>IF(H287=1,COUNTIF($H$1:H287,1),"")</f>
        <v/>
      </c>
      <c r="J287" s="122">
        <f t="shared" si="13"/>
        <v>1</v>
      </c>
      <c r="K287" s="122" t="b">
        <f t="shared" si="15"/>
        <v>1</v>
      </c>
      <c r="L287" s="122" t="str">
        <f>IF(K287=FALSE,"",B287&amp;"@"&amp;COUNTIFS($B$2:B287,B287,$K$2:K287,TRUE))</f>
        <v>United States@31</v>
      </c>
    </row>
    <row r="288" spans="1:12">
      <c r="A288" s="18" t="s">
        <v>1601</v>
      </c>
      <c r="B288" s="18" t="s">
        <v>899</v>
      </c>
      <c r="C288" s="18">
        <v>8</v>
      </c>
      <c r="D288" s="18">
        <v>6</v>
      </c>
      <c r="E288" s="18">
        <v>221.5</v>
      </c>
      <c r="F288" s="18">
        <v>5</v>
      </c>
      <c r="G288" s="122" t="str">
        <f t="shared" si="14"/>
        <v>기사임</v>
      </c>
      <c r="H288" s="255">
        <f>IF(G288="기사임",(COUNTIF($B$2:B288,B288)-COUNTIFS($B$2:B287,B288,$G$2:G287,"")),"")</f>
        <v>2</v>
      </c>
      <c r="I288" s="122" t="str">
        <f>IF(H288=1,COUNTIF($H$1:H288,1),"")</f>
        <v/>
      </c>
      <c r="J288" s="122">
        <f t="shared" si="13"/>
        <v>0</v>
      </c>
      <c r="K288" s="122" t="b">
        <f t="shared" si="15"/>
        <v>0</v>
      </c>
      <c r="L288" s="122" t="str">
        <f>IF(K288=FALSE,"",B288&amp;"@"&amp;COUNTIFS($B$2:B288,B288,$K$2:K288,TRUE))</f>
        <v/>
      </c>
    </row>
    <row r="289" spans="1:12">
      <c r="A289" s="18" t="s">
        <v>1630</v>
      </c>
      <c r="B289" s="18" t="s">
        <v>895</v>
      </c>
      <c r="C289" s="18">
        <v>8</v>
      </c>
      <c r="D289" s="18">
        <v>3</v>
      </c>
      <c r="E289" s="18">
        <v>328.71428571428572</v>
      </c>
      <c r="F289" s="18">
        <v>1</v>
      </c>
      <c r="G289" s="122" t="str">
        <f t="shared" si="14"/>
        <v/>
      </c>
      <c r="H289" s="255" t="str">
        <f>IF(G289="기사임",(COUNTIF($B$2:B289,B289)-COUNTIFS($B$2:B288,B289,$G$2:G288,"")),"")</f>
        <v/>
      </c>
      <c r="I289" s="122" t="str">
        <f>IF(H289=1,COUNTIF($H$1:H289,1),"")</f>
        <v/>
      </c>
      <c r="J289" s="122">
        <f t="shared" si="13"/>
        <v>0</v>
      </c>
      <c r="K289" s="122" t="b">
        <f t="shared" si="15"/>
        <v>0</v>
      </c>
      <c r="L289" s="122" t="str">
        <f>IF(K289=FALSE,"",B289&amp;"@"&amp;COUNTIFS($B$2:B289,B289,$K$2:K289,TRUE))</f>
        <v/>
      </c>
    </row>
    <row r="290" spans="1:12">
      <c r="A290" s="18" t="s">
        <v>1600</v>
      </c>
      <c r="B290" s="18" t="s">
        <v>898</v>
      </c>
      <c r="C290" s="18">
        <v>8</v>
      </c>
      <c r="D290" s="18">
        <v>5</v>
      </c>
      <c r="E290" s="18">
        <v>267.60000000000002</v>
      </c>
      <c r="F290" s="18">
        <v>1</v>
      </c>
      <c r="G290" s="122" t="str">
        <f t="shared" si="14"/>
        <v>기사임</v>
      </c>
      <c r="H290" s="255">
        <f>IF(G290="기사임",(COUNTIF($B$2:B290,B290)-COUNTIFS($B$2:B289,B290,$G$2:G289,"")),"")</f>
        <v>7</v>
      </c>
      <c r="I290" s="122" t="str">
        <f>IF(H290=1,COUNTIF($H$1:H290,1),"")</f>
        <v/>
      </c>
      <c r="J290" s="122">
        <f t="shared" si="13"/>
        <v>0</v>
      </c>
      <c r="K290" s="122" t="b">
        <f t="shared" si="15"/>
        <v>0</v>
      </c>
      <c r="L290" s="122" t="str">
        <f>IF(K290=FALSE,"",B290&amp;"@"&amp;COUNTIFS($B$2:B290,B290,$K$2:K290,TRUE))</f>
        <v/>
      </c>
    </row>
    <row r="291" spans="1:12">
      <c r="A291" s="18" t="s">
        <v>1600</v>
      </c>
      <c r="B291" s="18" t="s">
        <v>900</v>
      </c>
      <c r="C291" s="18">
        <v>8</v>
      </c>
      <c r="D291" s="18">
        <v>7</v>
      </c>
      <c r="E291" s="18">
        <v>0</v>
      </c>
      <c r="F291" s="18">
        <v>7</v>
      </c>
      <c r="G291" s="122" t="str">
        <f t="shared" si="14"/>
        <v>기사임</v>
      </c>
      <c r="H291" s="255">
        <f>IF(G291="기사임",(COUNTIF($B$2:B291,B291)-COUNTIFS($B$2:B290,B291,$G$2:G290,"")),"")</f>
        <v>5</v>
      </c>
      <c r="I291" s="122" t="str">
        <f>IF(H291=1,COUNTIF($H$1:H291,1),"")</f>
        <v/>
      </c>
      <c r="J291" s="122">
        <f t="shared" si="13"/>
        <v>0</v>
      </c>
      <c r="K291" s="122" t="b">
        <f t="shared" si="15"/>
        <v>0</v>
      </c>
      <c r="L291" s="122" t="str">
        <f>IF(K291=FALSE,"",B291&amp;"@"&amp;COUNTIFS($B$2:B291,B291,$K$2:K291,TRUE))</f>
        <v/>
      </c>
    </row>
    <row r="292" spans="1:12">
      <c r="A292" s="18" t="s">
        <v>582</v>
      </c>
      <c r="B292" s="18" t="s">
        <v>896</v>
      </c>
      <c r="C292" s="18">
        <v>8</v>
      </c>
      <c r="D292" s="18">
        <v>8</v>
      </c>
      <c r="E292" s="18">
        <v>47</v>
      </c>
      <c r="F292" s="18">
        <v>8</v>
      </c>
      <c r="G292" s="122" t="str">
        <f t="shared" si="14"/>
        <v>기사임</v>
      </c>
      <c r="H292" s="255">
        <f>IF(G292="기사임",(COUNTIF($B$2:B292,B292)-COUNTIFS($B$2:B291,B292,$G$2:G291,"")),"")</f>
        <v>32</v>
      </c>
      <c r="I292" s="122" t="str">
        <f>IF(H292=1,COUNTIF($H$1:H292,1),"")</f>
        <v/>
      </c>
      <c r="J292" s="122">
        <f t="shared" si="13"/>
        <v>1</v>
      </c>
      <c r="K292" s="122" t="b">
        <f t="shared" si="15"/>
        <v>1</v>
      </c>
      <c r="L292" s="122" t="str">
        <f>IF(K292=FALSE,"",B292&amp;"@"&amp;COUNTIFS($B$2:B292,B292,$K$2:K292,TRUE))</f>
        <v>United States@32</v>
      </c>
    </row>
    <row r="293" spans="1:12">
      <c r="A293" s="18" t="s">
        <v>571</v>
      </c>
      <c r="B293" s="18" t="s">
        <v>906</v>
      </c>
      <c r="C293" s="18">
        <v>8</v>
      </c>
      <c r="D293" s="18">
        <v>8</v>
      </c>
      <c r="E293" s="18">
        <v>0</v>
      </c>
      <c r="F293" s="18">
        <v>8</v>
      </c>
      <c r="G293" s="122" t="str">
        <f t="shared" si="14"/>
        <v>기사임</v>
      </c>
      <c r="H293" s="255">
        <f>IF(G293="기사임",(COUNTIF($B$2:B293,B293)-COUNTIFS($B$2:B292,B293,$G$2:G292,"")),"")</f>
        <v>2</v>
      </c>
      <c r="I293" s="122" t="str">
        <f>IF(H293=1,COUNTIF($H$1:H293,1),"")</f>
        <v/>
      </c>
      <c r="J293" s="122">
        <f t="shared" si="13"/>
        <v>0</v>
      </c>
      <c r="K293" s="122" t="b">
        <f t="shared" si="15"/>
        <v>0</v>
      </c>
      <c r="L293" s="122" t="str">
        <f>IF(K293=FALSE,"",B293&amp;"@"&amp;COUNTIFS($B$2:B293,B293,$K$2:K293,TRUE))</f>
        <v/>
      </c>
    </row>
    <row r="294" spans="1:12">
      <c r="A294" s="18" t="s">
        <v>517</v>
      </c>
      <c r="B294" s="18" t="s">
        <v>897</v>
      </c>
      <c r="C294" s="18">
        <v>8</v>
      </c>
      <c r="D294" s="18">
        <v>7</v>
      </c>
      <c r="E294" s="18">
        <v>48</v>
      </c>
      <c r="F294" s="18">
        <v>4</v>
      </c>
      <c r="G294" s="122" t="str">
        <f t="shared" si="14"/>
        <v>기사임</v>
      </c>
      <c r="H294" s="255">
        <f>IF(G294="기사임",(COUNTIF($B$2:B294,B294)-COUNTIFS($B$2:B293,B294,$G$2:G293,"")),"")</f>
        <v>17</v>
      </c>
      <c r="I294" s="122" t="str">
        <f>IF(H294=1,COUNTIF($H$1:H294,1),"")</f>
        <v/>
      </c>
      <c r="J294" s="122">
        <f t="shared" si="13"/>
        <v>1</v>
      </c>
      <c r="K294" s="122" t="b">
        <f t="shared" si="15"/>
        <v>1</v>
      </c>
      <c r="L294" s="122" t="str">
        <f>IF(K294=FALSE,"",B294&amp;"@"&amp;COUNTIFS($B$2:B294,B294,$K$2:K294,TRUE))</f>
        <v>India@17</v>
      </c>
    </row>
    <row r="295" spans="1:12">
      <c r="A295" s="18" t="s">
        <v>581</v>
      </c>
      <c r="B295" s="18" t="s">
        <v>897</v>
      </c>
      <c r="C295" s="18">
        <v>8</v>
      </c>
      <c r="D295" s="18">
        <v>8</v>
      </c>
      <c r="E295" s="18">
        <v>0</v>
      </c>
      <c r="F295" s="18">
        <v>6</v>
      </c>
      <c r="G295" s="122" t="str">
        <f t="shared" si="14"/>
        <v>기사임</v>
      </c>
      <c r="H295" s="255">
        <f>IF(G295="기사임",(COUNTIF($B$2:B295,B295)-COUNTIFS($B$2:B294,B295,$G$2:G294,"")),"")</f>
        <v>18</v>
      </c>
      <c r="I295" s="122" t="str">
        <f>IF(H295=1,COUNTIF($H$1:H295,1),"")</f>
        <v/>
      </c>
      <c r="J295" s="122">
        <f t="shared" si="13"/>
        <v>1</v>
      </c>
      <c r="K295" s="122" t="b">
        <f t="shared" si="15"/>
        <v>1</v>
      </c>
      <c r="L295" s="122" t="str">
        <f>IF(K295=FALSE,"",B295&amp;"@"&amp;COUNTIFS($B$2:B295,B295,$K$2:K295,TRUE))</f>
        <v>India@18</v>
      </c>
    </row>
    <row r="296" spans="1:12">
      <c r="A296" s="18" t="s">
        <v>665</v>
      </c>
      <c r="B296" s="18" t="s">
        <v>895</v>
      </c>
      <c r="C296" s="18">
        <v>8</v>
      </c>
      <c r="D296" s="18">
        <v>8</v>
      </c>
      <c r="E296" s="18">
        <v>0</v>
      </c>
      <c r="F296" s="18">
        <v>8</v>
      </c>
      <c r="G296" s="122" t="str">
        <f t="shared" si="14"/>
        <v>기사임</v>
      </c>
      <c r="H296" s="255">
        <f>IF(G296="기사임",(COUNTIF($B$2:B296,B296)-COUNTIFS($B$2:B295,B296,$G$2:G295,"")),"")</f>
        <v>79</v>
      </c>
      <c r="I296" s="122" t="str">
        <f>IF(H296=1,COUNTIF($H$1:H296,1),"")</f>
        <v/>
      </c>
      <c r="J296" s="122">
        <f t="shared" si="13"/>
        <v>0</v>
      </c>
      <c r="K296" s="122" t="b">
        <f t="shared" si="15"/>
        <v>0</v>
      </c>
      <c r="L296" s="122" t="str">
        <f>IF(K296=FALSE,"",B296&amp;"@"&amp;COUNTIFS($B$2:B296,B296,$K$2:K296,TRUE))</f>
        <v/>
      </c>
    </row>
    <row r="297" spans="1:12">
      <c r="A297" s="18" t="s">
        <v>620</v>
      </c>
      <c r="B297" s="18" t="s">
        <v>895</v>
      </c>
      <c r="C297" s="18">
        <v>8</v>
      </c>
      <c r="D297" s="18">
        <v>7</v>
      </c>
      <c r="E297" s="18">
        <v>332</v>
      </c>
      <c r="F297" s="18">
        <v>6</v>
      </c>
      <c r="G297" s="122" t="str">
        <f t="shared" si="14"/>
        <v>기사임</v>
      </c>
      <c r="H297" s="255">
        <f>IF(G297="기사임",(COUNTIF($B$2:B297,B297)-COUNTIFS($B$2:B296,B297,$G$2:G296,"")),"")</f>
        <v>80</v>
      </c>
      <c r="I297" s="122" t="str">
        <f>IF(H297=1,COUNTIF($H$1:H297,1),"")</f>
        <v/>
      </c>
      <c r="J297" s="122">
        <f t="shared" si="13"/>
        <v>0</v>
      </c>
      <c r="K297" s="122" t="b">
        <f t="shared" si="15"/>
        <v>0</v>
      </c>
      <c r="L297" s="122" t="str">
        <f>IF(K297=FALSE,"",B297&amp;"@"&amp;COUNTIFS($B$2:B297,B297,$K$2:K297,TRUE))</f>
        <v/>
      </c>
    </row>
    <row r="298" spans="1:12">
      <c r="A298" s="18" t="s">
        <v>622</v>
      </c>
      <c r="B298" s="18" t="s">
        <v>909</v>
      </c>
      <c r="C298" s="18">
        <v>8</v>
      </c>
      <c r="D298" s="18">
        <v>7</v>
      </c>
      <c r="E298" s="18">
        <v>5</v>
      </c>
      <c r="F298" s="18">
        <v>7</v>
      </c>
      <c r="G298" s="122" t="str">
        <f t="shared" si="14"/>
        <v>기사임</v>
      </c>
      <c r="H298" s="255">
        <f>IF(G298="기사임",(COUNTIF($B$2:B298,B298)-COUNTIFS($B$2:B297,B298,$G$2:G297,"")),"")</f>
        <v>2</v>
      </c>
      <c r="I298" s="122" t="str">
        <f>IF(H298=1,COUNTIF($H$1:H298,1),"")</f>
        <v/>
      </c>
      <c r="J298" s="122">
        <f t="shared" si="13"/>
        <v>0</v>
      </c>
      <c r="K298" s="122" t="b">
        <f t="shared" si="15"/>
        <v>0</v>
      </c>
      <c r="L298" s="122" t="str">
        <f>IF(K298=FALSE,"",B298&amp;"@"&amp;COUNTIFS($B$2:B298,B298,$K$2:K298,TRUE))</f>
        <v/>
      </c>
    </row>
    <row r="299" spans="1:12">
      <c r="A299" s="18" t="s">
        <v>547</v>
      </c>
      <c r="B299" s="18" t="s">
        <v>895</v>
      </c>
      <c r="C299" s="18">
        <v>8</v>
      </c>
      <c r="D299" s="18">
        <v>7</v>
      </c>
      <c r="E299" s="18">
        <v>96.5</v>
      </c>
      <c r="F299" s="18">
        <v>5</v>
      </c>
      <c r="G299" s="122" t="str">
        <f t="shared" si="14"/>
        <v>기사임</v>
      </c>
      <c r="H299" s="255">
        <f>IF(G299="기사임",(COUNTIF($B$2:B299,B299)-COUNTIFS($B$2:B298,B299,$G$2:G298,"")),"")</f>
        <v>81</v>
      </c>
      <c r="I299" s="122" t="str">
        <f>IF(H299=1,COUNTIF($H$1:H299,1),"")</f>
        <v/>
      </c>
      <c r="J299" s="122">
        <f t="shared" si="13"/>
        <v>0</v>
      </c>
      <c r="K299" s="122" t="b">
        <f t="shared" si="15"/>
        <v>0</v>
      </c>
      <c r="L299" s="122" t="str">
        <f>IF(K299=FALSE,"",B299&amp;"@"&amp;COUNTIFS($B$2:B299,B299,$K$2:K299,TRUE))</f>
        <v/>
      </c>
    </row>
    <row r="300" spans="1:12">
      <c r="A300" s="18" t="s">
        <v>529</v>
      </c>
      <c r="B300" s="18" t="s">
        <v>897</v>
      </c>
      <c r="C300" s="18">
        <v>8</v>
      </c>
      <c r="D300" s="18">
        <v>7</v>
      </c>
      <c r="E300" s="18">
        <v>62.6</v>
      </c>
      <c r="F300" s="18">
        <v>1</v>
      </c>
      <c r="G300" s="122" t="str">
        <f t="shared" si="14"/>
        <v/>
      </c>
      <c r="H300" s="255" t="str">
        <f>IF(G300="기사임",(COUNTIF($B$2:B300,B300)-COUNTIFS($B$2:B299,B300,$G$2:G299,"")),"")</f>
        <v/>
      </c>
      <c r="I300" s="122" t="str">
        <f>IF(H300=1,COUNTIF($H$1:H300,1),"")</f>
        <v/>
      </c>
      <c r="J300" s="122">
        <f t="shared" si="13"/>
        <v>1</v>
      </c>
      <c r="K300" s="122" t="b">
        <f t="shared" si="15"/>
        <v>0</v>
      </c>
      <c r="L300" s="122" t="str">
        <f>IF(K300=FALSE,"",B300&amp;"@"&amp;COUNTIFS($B$2:B300,B300,$K$2:K300,TRUE))</f>
        <v/>
      </c>
    </row>
    <row r="301" spans="1:12">
      <c r="A301" s="18" t="s">
        <v>499</v>
      </c>
      <c r="B301" s="18" t="s">
        <v>900</v>
      </c>
      <c r="C301" s="18">
        <v>8</v>
      </c>
      <c r="D301" s="18">
        <v>6</v>
      </c>
      <c r="E301" s="18">
        <v>258.66666666666669</v>
      </c>
      <c r="F301" s="18">
        <v>5</v>
      </c>
      <c r="G301" s="122" t="str">
        <f t="shared" si="14"/>
        <v/>
      </c>
      <c r="H301" s="255" t="str">
        <f>IF(G301="기사임",(COUNTIF($B$2:B301,B301)-COUNTIFS($B$2:B300,B301,$G$2:G300,"")),"")</f>
        <v/>
      </c>
      <c r="I301" s="122" t="str">
        <f>IF(H301=1,COUNTIF($H$1:H301,1),"")</f>
        <v/>
      </c>
      <c r="J301" s="122">
        <f t="shared" si="13"/>
        <v>0</v>
      </c>
      <c r="K301" s="122" t="b">
        <f t="shared" si="15"/>
        <v>0</v>
      </c>
      <c r="L301" s="122" t="str">
        <f>IF(K301=FALSE,"",B301&amp;"@"&amp;COUNTIFS($B$2:B301,B301,$K$2:K301,TRUE))</f>
        <v/>
      </c>
    </row>
    <row r="302" spans="1:12">
      <c r="A302" s="18" t="s">
        <v>515</v>
      </c>
      <c r="B302" s="18" t="s">
        <v>896</v>
      </c>
      <c r="C302" s="18">
        <v>8</v>
      </c>
      <c r="D302" s="18">
        <v>7</v>
      </c>
      <c r="E302" s="18">
        <v>16.25</v>
      </c>
      <c r="F302" s="18">
        <v>0</v>
      </c>
      <c r="G302" s="122" t="str">
        <f t="shared" si="14"/>
        <v/>
      </c>
      <c r="H302" s="255" t="str">
        <f>IF(G302="기사임",(COUNTIF($B$2:B302,B302)-COUNTIFS($B$2:B301,B302,$G$2:G301,"")),"")</f>
        <v/>
      </c>
      <c r="I302" s="122" t="str">
        <f>IF(H302=1,COUNTIF($H$1:H302,1),"")</f>
        <v/>
      </c>
      <c r="J302" s="122">
        <f t="shared" si="13"/>
        <v>1</v>
      </c>
      <c r="K302" s="122" t="b">
        <f t="shared" si="15"/>
        <v>0</v>
      </c>
      <c r="L302" s="122" t="str">
        <f>IF(K302=FALSE,"",B302&amp;"@"&amp;COUNTIFS($B$2:B302,B302,$K$2:K302,TRUE))</f>
        <v/>
      </c>
    </row>
    <row r="303" spans="1:12">
      <c r="A303" s="18" t="s">
        <v>500</v>
      </c>
      <c r="B303" s="18" t="s">
        <v>899</v>
      </c>
      <c r="C303" s="18">
        <v>8</v>
      </c>
      <c r="D303" s="18">
        <v>5</v>
      </c>
      <c r="E303" s="18">
        <v>15.666666666666666</v>
      </c>
      <c r="F303" s="18">
        <v>4</v>
      </c>
      <c r="G303" s="122" t="str">
        <f t="shared" si="14"/>
        <v/>
      </c>
      <c r="H303" s="255" t="str">
        <f>IF(G303="기사임",(COUNTIF($B$2:B303,B303)-COUNTIFS($B$2:B302,B303,$G$2:G302,"")),"")</f>
        <v/>
      </c>
      <c r="I303" s="122" t="str">
        <f>IF(H303=1,COUNTIF($H$1:H303,1),"")</f>
        <v/>
      </c>
      <c r="J303" s="122">
        <f t="shared" si="13"/>
        <v>0</v>
      </c>
      <c r="K303" s="122" t="b">
        <f t="shared" si="15"/>
        <v>0</v>
      </c>
      <c r="L303" s="122" t="str">
        <f>IF(K303=FALSE,"",B303&amp;"@"&amp;COUNTIFS($B$2:B303,B303,$K$2:K303,TRUE))</f>
        <v/>
      </c>
    </row>
    <row r="304" spans="1:12">
      <c r="A304" s="18" t="s">
        <v>500</v>
      </c>
      <c r="B304" s="18" t="s">
        <v>905</v>
      </c>
      <c r="C304" s="18">
        <v>8</v>
      </c>
      <c r="D304" s="18">
        <v>6</v>
      </c>
      <c r="E304" s="18">
        <v>12.5</v>
      </c>
      <c r="F304" s="18">
        <v>6</v>
      </c>
      <c r="G304" s="122" t="str">
        <f t="shared" si="14"/>
        <v/>
      </c>
      <c r="H304" s="255" t="str">
        <f>IF(G304="기사임",(COUNTIF($B$2:B304,B304)-COUNTIFS($B$2:B303,B304,$G$2:G303,"")),"")</f>
        <v/>
      </c>
      <c r="I304" s="122" t="str">
        <f>IF(H304=1,COUNTIF($H$1:H304,1),"")</f>
        <v/>
      </c>
      <c r="J304" s="122">
        <f t="shared" si="13"/>
        <v>0</v>
      </c>
      <c r="K304" s="122" t="b">
        <f t="shared" si="15"/>
        <v>0</v>
      </c>
      <c r="L304" s="122" t="str">
        <f>IF(K304=FALSE,"",B304&amp;"@"&amp;COUNTIFS($B$2:B304,B304,$K$2:K304,TRUE))</f>
        <v/>
      </c>
    </row>
    <row r="305" spans="1:12">
      <c r="A305" s="18" t="s">
        <v>500</v>
      </c>
      <c r="B305" s="18" t="s">
        <v>914</v>
      </c>
      <c r="C305" s="18">
        <v>8</v>
      </c>
      <c r="D305" s="18">
        <v>4</v>
      </c>
      <c r="E305" s="18">
        <v>25.125</v>
      </c>
      <c r="F305" s="18">
        <v>1</v>
      </c>
      <c r="G305" s="122" t="str">
        <f t="shared" si="14"/>
        <v/>
      </c>
      <c r="H305" s="255" t="str">
        <f>IF(G305="기사임",(COUNTIF($B$2:B305,B305)-COUNTIFS($B$2:B304,B305,$G$2:G304,"")),"")</f>
        <v/>
      </c>
      <c r="I305" s="122" t="str">
        <f>IF(H305=1,COUNTIF($H$1:H305,1),"")</f>
        <v/>
      </c>
      <c r="J305" s="122">
        <f t="shared" si="13"/>
        <v>1</v>
      </c>
      <c r="K305" s="122" t="b">
        <f t="shared" si="15"/>
        <v>0</v>
      </c>
      <c r="L305" s="122" t="str">
        <f>IF(K305=FALSE,"",B305&amp;"@"&amp;COUNTIFS($B$2:B305,B305,$K$2:K305,TRUE))</f>
        <v/>
      </c>
    </row>
    <row r="306" spans="1:12">
      <c r="A306" s="18" t="s">
        <v>808</v>
      </c>
      <c r="B306" s="18" t="s">
        <v>897</v>
      </c>
      <c r="C306" s="18">
        <v>8</v>
      </c>
      <c r="D306" s="18">
        <v>5</v>
      </c>
      <c r="E306" s="18">
        <v>94.875</v>
      </c>
      <c r="F306" s="18">
        <v>0</v>
      </c>
      <c r="G306" s="122" t="str">
        <f t="shared" si="14"/>
        <v/>
      </c>
      <c r="H306" s="255" t="str">
        <f>IF(G306="기사임",(COUNTIF($B$2:B306,B306)-COUNTIFS($B$2:B305,B306,$G$2:G305,"")),"")</f>
        <v/>
      </c>
      <c r="I306" s="122" t="str">
        <f>IF(H306=1,COUNTIF($H$1:H306,1),"")</f>
        <v/>
      </c>
      <c r="J306" s="122">
        <f t="shared" si="13"/>
        <v>1</v>
      </c>
      <c r="K306" s="122" t="b">
        <f t="shared" si="15"/>
        <v>0</v>
      </c>
      <c r="L306" s="122" t="str">
        <f>IF(K306=FALSE,"",B306&amp;"@"&amp;COUNTIFS($B$2:B306,B306,$K$2:K306,TRUE))</f>
        <v/>
      </c>
    </row>
    <row r="307" spans="1:12">
      <c r="A307" s="18" t="s">
        <v>761</v>
      </c>
      <c r="B307" s="18" t="s">
        <v>896</v>
      </c>
      <c r="C307" s="18">
        <v>8</v>
      </c>
      <c r="D307" s="18">
        <v>7</v>
      </c>
      <c r="E307" s="18">
        <v>25.8</v>
      </c>
      <c r="F307" s="18">
        <v>5</v>
      </c>
      <c r="G307" s="122" t="str">
        <f t="shared" si="14"/>
        <v/>
      </c>
      <c r="H307" s="255" t="str">
        <f>IF(G307="기사임",(COUNTIF($B$2:B307,B307)-COUNTIFS($B$2:B306,B307,$G$2:G306,"")),"")</f>
        <v/>
      </c>
      <c r="I307" s="122" t="str">
        <f>IF(H307=1,COUNTIF($H$1:H307,1),"")</f>
        <v/>
      </c>
      <c r="J307" s="122">
        <f t="shared" si="13"/>
        <v>1</v>
      </c>
      <c r="K307" s="122" t="b">
        <f t="shared" si="15"/>
        <v>0</v>
      </c>
      <c r="L307" s="122" t="str">
        <f>IF(K307=FALSE,"",B307&amp;"@"&amp;COUNTIFS($B$2:B307,B307,$K$2:K307,TRUE))</f>
        <v/>
      </c>
    </row>
    <row r="308" spans="1:12">
      <c r="A308" s="18" t="s">
        <v>523</v>
      </c>
      <c r="B308" s="18" t="s">
        <v>908</v>
      </c>
      <c r="C308" s="18">
        <v>8</v>
      </c>
      <c r="D308" s="18">
        <v>7</v>
      </c>
      <c r="E308" s="18">
        <v>410</v>
      </c>
      <c r="F308" s="18">
        <v>7</v>
      </c>
      <c r="G308" s="122" t="str">
        <f t="shared" si="14"/>
        <v/>
      </c>
      <c r="H308" s="255" t="str">
        <f>IF(G308="기사임",(COUNTIF($B$2:B308,B308)-COUNTIFS($B$2:B307,B308,$G$2:G307,"")),"")</f>
        <v/>
      </c>
      <c r="I308" s="122" t="str">
        <f>IF(H308=1,COUNTIF($H$1:H308,1),"")</f>
        <v/>
      </c>
      <c r="J308" s="122">
        <f t="shared" si="13"/>
        <v>0</v>
      </c>
      <c r="K308" s="122" t="b">
        <f t="shared" si="15"/>
        <v>0</v>
      </c>
      <c r="L308" s="122" t="str">
        <f>IF(K308=FALSE,"",B308&amp;"@"&amp;COUNTIFS($B$2:B308,B308,$K$2:K308,TRUE))</f>
        <v/>
      </c>
    </row>
    <row r="309" spans="1:12">
      <c r="A309" s="18" t="s">
        <v>523</v>
      </c>
      <c r="B309" s="18" t="s">
        <v>897</v>
      </c>
      <c r="C309" s="18">
        <v>8</v>
      </c>
      <c r="D309" s="18">
        <v>8</v>
      </c>
      <c r="E309" s="18">
        <v>245.33333333333334</v>
      </c>
      <c r="F309" s="18">
        <v>3</v>
      </c>
      <c r="G309" s="122" t="str">
        <f t="shared" si="14"/>
        <v/>
      </c>
      <c r="H309" s="255" t="str">
        <f>IF(G309="기사임",(COUNTIF($B$2:B309,B309)-COUNTIFS($B$2:B308,B309,$G$2:G308,"")),"")</f>
        <v/>
      </c>
      <c r="I309" s="122" t="str">
        <f>IF(H309=1,COUNTIF($H$1:H309,1),"")</f>
        <v/>
      </c>
      <c r="J309" s="122">
        <f t="shared" si="13"/>
        <v>1</v>
      </c>
      <c r="K309" s="122" t="b">
        <f t="shared" si="15"/>
        <v>0</v>
      </c>
      <c r="L309" s="122" t="str">
        <f>IF(K309=FALSE,"",B309&amp;"@"&amp;COUNTIFS($B$2:B309,B309,$K$2:K309,TRUE))</f>
        <v/>
      </c>
    </row>
    <row r="310" spans="1:12">
      <c r="A310" s="18" t="s">
        <v>494</v>
      </c>
      <c r="B310" s="18" t="s">
        <v>922</v>
      </c>
      <c r="C310" s="18">
        <v>7</v>
      </c>
      <c r="D310" s="18">
        <v>6</v>
      </c>
      <c r="E310" s="18">
        <v>28.5</v>
      </c>
      <c r="F310" s="18">
        <v>6</v>
      </c>
      <c r="G310" s="122" t="str">
        <f t="shared" si="14"/>
        <v/>
      </c>
      <c r="H310" s="255" t="str">
        <f>IF(G310="기사임",(COUNTIF($B$2:B310,B310)-COUNTIFS($B$2:B309,B310,$G$2:G309,"")),"")</f>
        <v/>
      </c>
      <c r="I310" s="122" t="str">
        <f>IF(H310=1,COUNTIF($H$1:H310,1),"")</f>
        <v/>
      </c>
      <c r="J310" s="122">
        <f t="shared" si="13"/>
        <v>0</v>
      </c>
      <c r="K310" s="122" t="b">
        <f t="shared" si="15"/>
        <v>0</v>
      </c>
      <c r="L310" s="122" t="str">
        <f>IF(K310=FALSE,"",B310&amp;"@"&amp;COUNTIFS($B$2:B310,B310,$K$2:K310,TRUE))</f>
        <v/>
      </c>
    </row>
    <row r="311" spans="1:12">
      <c r="A311" s="18" t="s">
        <v>494</v>
      </c>
      <c r="B311" s="18" t="s">
        <v>904</v>
      </c>
      <c r="C311" s="18">
        <v>7</v>
      </c>
      <c r="D311" s="18">
        <v>4</v>
      </c>
      <c r="E311" s="18">
        <v>95.333333333333329</v>
      </c>
      <c r="F311" s="18">
        <v>2</v>
      </c>
      <c r="G311" s="122" t="str">
        <f t="shared" si="14"/>
        <v/>
      </c>
      <c r="H311" s="255" t="str">
        <f>IF(G311="기사임",(COUNTIF($B$2:B311,B311)-COUNTIFS($B$2:B310,B311,$G$2:G310,"")),"")</f>
        <v/>
      </c>
      <c r="I311" s="122" t="str">
        <f>IF(H311=1,COUNTIF($H$1:H311,1),"")</f>
        <v/>
      </c>
      <c r="J311" s="122">
        <f t="shared" si="13"/>
        <v>0</v>
      </c>
      <c r="K311" s="122" t="b">
        <f t="shared" si="15"/>
        <v>0</v>
      </c>
      <c r="L311" s="122" t="str">
        <f>IF(K311=FALSE,"",B311&amp;"@"&amp;COUNTIFS($B$2:B311,B311,$K$2:K311,TRUE))</f>
        <v/>
      </c>
    </row>
    <row r="312" spans="1:12">
      <c r="A312" s="18" t="s">
        <v>1632</v>
      </c>
      <c r="B312" s="18" t="s">
        <v>895</v>
      </c>
      <c r="C312" s="18">
        <v>7</v>
      </c>
      <c r="D312" s="18">
        <v>6</v>
      </c>
      <c r="E312" s="18">
        <v>7.166666666666667</v>
      </c>
      <c r="F312" s="18">
        <v>1</v>
      </c>
      <c r="G312" s="122" t="str">
        <f t="shared" si="14"/>
        <v/>
      </c>
      <c r="H312" s="255" t="str">
        <f>IF(G312="기사임",(COUNTIF($B$2:B312,B312)-COUNTIFS($B$2:B311,B312,$G$2:G311,"")),"")</f>
        <v/>
      </c>
      <c r="I312" s="122" t="str">
        <f>IF(H312=1,COUNTIF($H$1:H312,1),"")</f>
        <v/>
      </c>
      <c r="J312" s="122">
        <f t="shared" si="13"/>
        <v>0</v>
      </c>
      <c r="K312" s="122" t="b">
        <f t="shared" si="15"/>
        <v>0</v>
      </c>
      <c r="L312" s="122" t="str">
        <f>IF(K312=FALSE,"",B312&amp;"@"&amp;COUNTIFS($B$2:B312,B312,$K$2:K312,TRUE))</f>
        <v/>
      </c>
    </row>
    <row r="313" spans="1:12">
      <c r="A313" s="18" t="s">
        <v>707</v>
      </c>
      <c r="B313" s="18" t="s">
        <v>895</v>
      </c>
      <c r="C313" s="18">
        <v>7</v>
      </c>
      <c r="D313" s="18">
        <v>6</v>
      </c>
      <c r="E313" s="18">
        <v>101</v>
      </c>
      <c r="F313" s="18">
        <v>4</v>
      </c>
      <c r="G313" s="122" t="str">
        <f t="shared" si="14"/>
        <v>기사임</v>
      </c>
      <c r="H313" s="255">
        <f>IF(G313="기사임",(COUNTIF($B$2:B313,B313)-COUNTIFS($B$2:B312,B313,$G$2:G312,"")),"")</f>
        <v>82</v>
      </c>
      <c r="I313" s="122" t="str">
        <f>IF(H313=1,COUNTIF($H$1:H313,1),"")</f>
        <v/>
      </c>
      <c r="J313" s="122">
        <f t="shared" si="13"/>
        <v>0</v>
      </c>
      <c r="K313" s="122" t="b">
        <f t="shared" si="15"/>
        <v>0</v>
      </c>
      <c r="L313" s="122" t="str">
        <f>IF(K313=FALSE,"",B313&amp;"@"&amp;COUNTIFS($B$2:B313,B313,$K$2:K313,TRUE))</f>
        <v/>
      </c>
    </row>
    <row r="314" spans="1:12">
      <c r="A314" s="18" t="s">
        <v>579</v>
      </c>
      <c r="B314" s="18" t="s">
        <v>895</v>
      </c>
      <c r="C314" s="18">
        <v>7</v>
      </c>
      <c r="D314" s="18">
        <v>6</v>
      </c>
      <c r="E314" s="18">
        <v>47.333333333333336</v>
      </c>
      <c r="F314" s="18">
        <v>4</v>
      </c>
      <c r="G314" s="122" t="str">
        <f t="shared" si="14"/>
        <v>기사임</v>
      </c>
      <c r="H314" s="255">
        <f>IF(G314="기사임",(COUNTIF($B$2:B314,B314)-COUNTIFS($B$2:B313,B314,$G$2:G313,"")),"")</f>
        <v>83</v>
      </c>
      <c r="I314" s="122" t="str">
        <f>IF(H314=1,COUNTIF($H$1:H314,1),"")</f>
        <v/>
      </c>
      <c r="J314" s="122">
        <f t="shared" si="13"/>
        <v>0</v>
      </c>
      <c r="K314" s="122" t="b">
        <f t="shared" si="15"/>
        <v>0</v>
      </c>
      <c r="L314" s="122" t="str">
        <f>IF(K314=FALSE,"",B314&amp;"@"&amp;COUNTIFS($B$2:B314,B314,$K$2:K314,TRUE))</f>
        <v/>
      </c>
    </row>
    <row r="315" spans="1:12">
      <c r="A315" s="18" t="s">
        <v>521</v>
      </c>
      <c r="B315" s="18" t="s">
        <v>908</v>
      </c>
      <c r="C315" s="18">
        <v>7</v>
      </c>
      <c r="D315" s="18">
        <v>6</v>
      </c>
      <c r="E315" s="18">
        <v>402.33333333333331</v>
      </c>
      <c r="F315" s="18">
        <v>6</v>
      </c>
      <c r="G315" s="122" t="str">
        <f t="shared" si="14"/>
        <v>기사임</v>
      </c>
      <c r="H315" s="255">
        <f>IF(G315="기사임",(COUNTIF($B$2:B315,B315)-COUNTIFS($B$2:B314,B315,$G$2:G314,"")),"")</f>
        <v>5</v>
      </c>
      <c r="I315" s="122" t="str">
        <f>IF(H315=1,COUNTIF($H$1:H315,1),"")</f>
        <v/>
      </c>
      <c r="J315" s="122">
        <f t="shared" si="13"/>
        <v>0</v>
      </c>
      <c r="K315" s="122" t="b">
        <f t="shared" si="15"/>
        <v>0</v>
      </c>
      <c r="L315" s="122" t="str">
        <f>IF(K315=FALSE,"",B315&amp;"@"&amp;COUNTIFS($B$2:B315,B315,$K$2:K315,TRUE))</f>
        <v/>
      </c>
    </row>
    <row r="316" spans="1:12">
      <c r="A316" s="18" t="s">
        <v>506</v>
      </c>
      <c r="B316" s="18" t="s">
        <v>2228</v>
      </c>
      <c r="C316" s="18">
        <v>7</v>
      </c>
      <c r="D316" s="18">
        <v>2</v>
      </c>
      <c r="E316" s="18">
        <v>7</v>
      </c>
      <c r="F316" s="18">
        <v>1</v>
      </c>
      <c r="G316" s="122" t="str">
        <f t="shared" si="14"/>
        <v>기사임</v>
      </c>
      <c r="H316" s="255">
        <f>IF(G316="기사임",(COUNTIF($B$2:B316,B316)-COUNTIFS($B$2:B315,B316,$G$2:G315,"")),"")</f>
        <v>1</v>
      </c>
      <c r="I316" s="122">
        <f>IF(H316=1,COUNTIF($H$1:H316,1),"")</f>
        <v>20</v>
      </c>
      <c r="J316" s="122">
        <f t="shared" si="13"/>
        <v>0</v>
      </c>
      <c r="K316" s="122" t="b">
        <f t="shared" si="15"/>
        <v>0</v>
      </c>
      <c r="L316" s="122" t="str">
        <f>IF(K316=FALSE,"",B316&amp;"@"&amp;COUNTIFS($B$2:B316,B316,$K$2:K316,TRUE))</f>
        <v/>
      </c>
    </row>
    <row r="317" spans="1:12">
      <c r="A317" s="18" t="s">
        <v>1111</v>
      </c>
      <c r="B317" s="18" t="s">
        <v>909</v>
      </c>
      <c r="C317" s="18">
        <v>7</v>
      </c>
      <c r="D317" s="18">
        <v>7</v>
      </c>
      <c r="E317" s="18">
        <v>0</v>
      </c>
      <c r="F317" s="18">
        <v>7</v>
      </c>
      <c r="G317" s="122" t="str">
        <f t="shared" si="14"/>
        <v>기사임</v>
      </c>
      <c r="H317" s="255">
        <f>IF(G317="기사임",(COUNTIF($B$2:B317,B317)-COUNTIFS($B$2:B316,B317,$G$2:G316,"")),"")</f>
        <v>3</v>
      </c>
      <c r="I317" s="122" t="str">
        <f>IF(H317=1,COUNTIF($H$1:H317,1),"")</f>
        <v/>
      </c>
      <c r="J317" s="122">
        <f t="shared" si="13"/>
        <v>0</v>
      </c>
      <c r="K317" s="122" t="b">
        <f t="shared" si="15"/>
        <v>0</v>
      </c>
      <c r="L317" s="122" t="str">
        <f>IF(K317=FALSE,"",B317&amp;"@"&amp;COUNTIFS($B$2:B317,B317,$K$2:K317,TRUE))</f>
        <v/>
      </c>
    </row>
    <row r="318" spans="1:12">
      <c r="A318" s="18" t="s">
        <v>1106</v>
      </c>
      <c r="B318" s="18" t="s">
        <v>895</v>
      </c>
      <c r="C318" s="18">
        <v>7</v>
      </c>
      <c r="D318" s="18">
        <v>7</v>
      </c>
      <c r="E318" s="18">
        <v>6.5</v>
      </c>
      <c r="F318" s="18">
        <v>4</v>
      </c>
      <c r="G318" s="122" t="str">
        <f t="shared" si="14"/>
        <v>기사임</v>
      </c>
      <c r="H318" s="255">
        <f>IF(G318="기사임",(COUNTIF($B$2:B318,B318)-COUNTIFS($B$2:B317,B318,$G$2:G317,"")),"")</f>
        <v>84</v>
      </c>
      <c r="I318" s="122" t="str">
        <f>IF(H318=1,COUNTIF($H$1:H318,1),"")</f>
        <v/>
      </c>
      <c r="J318" s="122">
        <f t="shared" si="13"/>
        <v>0</v>
      </c>
      <c r="K318" s="122" t="b">
        <f t="shared" si="15"/>
        <v>0</v>
      </c>
      <c r="L318" s="122" t="str">
        <f>IF(K318=FALSE,"",B318&amp;"@"&amp;COUNTIFS($B$2:B318,B318,$K$2:K318,TRUE))</f>
        <v/>
      </c>
    </row>
    <row r="319" spans="1:12">
      <c r="A319" s="18" t="s">
        <v>1243</v>
      </c>
      <c r="B319" s="18" t="s">
        <v>896</v>
      </c>
      <c r="C319" s="18">
        <v>7</v>
      </c>
      <c r="D319" s="18">
        <v>4</v>
      </c>
      <c r="E319" s="18">
        <v>64.75</v>
      </c>
      <c r="F319" s="18">
        <v>3</v>
      </c>
      <c r="G319" s="122" t="str">
        <f t="shared" si="14"/>
        <v>기사임</v>
      </c>
      <c r="H319" s="255">
        <f>IF(G319="기사임",(COUNTIF($B$2:B319,B319)-COUNTIFS($B$2:B318,B319,$G$2:G318,"")),"")</f>
        <v>33</v>
      </c>
      <c r="I319" s="122" t="str">
        <f>IF(H319=1,COUNTIF($H$1:H319,1),"")</f>
        <v/>
      </c>
      <c r="J319" s="122">
        <f t="shared" si="13"/>
        <v>1</v>
      </c>
      <c r="K319" s="122" t="b">
        <f t="shared" si="15"/>
        <v>1</v>
      </c>
      <c r="L319" s="122" t="str">
        <f>IF(K319=FALSE,"",B319&amp;"@"&amp;COUNTIFS($B$2:B319,B319,$K$2:K319,TRUE))</f>
        <v>United States@33</v>
      </c>
    </row>
    <row r="320" spans="1:12">
      <c r="A320" s="18" t="s">
        <v>1244</v>
      </c>
      <c r="B320" s="18" t="s">
        <v>895</v>
      </c>
      <c r="C320" s="18">
        <v>7</v>
      </c>
      <c r="D320" s="18">
        <v>7</v>
      </c>
      <c r="E320" s="18">
        <v>72</v>
      </c>
      <c r="F320" s="18">
        <v>3</v>
      </c>
      <c r="G320" s="122" t="str">
        <f t="shared" si="14"/>
        <v>기사임</v>
      </c>
      <c r="H320" s="255">
        <f>IF(G320="기사임",(COUNTIF($B$2:B320,B320)-COUNTIFS($B$2:B319,B320,$G$2:G319,"")),"")</f>
        <v>85</v>
      </c>
      <c r="I320" s="122" t="str">
        <f>IF(H320=1,COUNTIF($H$1:H320,1),"")</f>
        <v/>
      </c>
      <c r="J320" s="122">
        <f t="shared" si="13"/>
        <v>0</v>
      </c>
      <c r="K320" s="122" t="b">
        <f t="shared" si="15"/>
        <v>0</v>
      </c>
      <c r="L320" s="122" t="str">
        <f>IF(K320=FALSE,"",B320&amp;"@"&amp;COUNTIFS($B$2:B320,B320,$K$2:K320,TRUE))</f>
        <v/>
      </c>
    </row>
    <row r="321" spans="1:12">
      <c r="A321" s="18" t="s">
        <v>1242</v>
      </c>
      <c r="B321" s="18" t="s">
        <v>903</v>
      </c>
      <c r="C321" s="18">
        <v>7</v>
      </c>
      <c r="D321" s="18">
        <v>7</v>
      </c>
      <c r="E321" s="18">
        <v>825</v>
      </c>
      <c r="F321" s="18">
        <v>6</v>
      </c>
      <c r="G321" s="122" t="str">
        <f t="shared" si="14"/>
        <v>기사임</v>
      </c>
      <c r="H321" s="255">
        <f>IF(G321="기사임",(COUNTIF($B$2:B321,B321)-COUNTIFS($B$2:B320,B321,$G$2:G320,"")),"")</f>
        <v>5</v>
      </c>
      <c r="I321" s="122" t="str">
        <f>IF(H321=1,COUNTIF($H$1:H321,1),"")</f>
        <v/>
      </c>
      <c r="J321" s="122">
        <f t="shared" si="13"/>
        <v>0</v>
      </c>
      <c r="K321" s="122" t="b">
        <f t="shared" si="15"/>
        <v>0</v>
      </c>
      <c r="L321" s="122" t="str">
        <f>IF(K321=FALSE,"",B321&amp;"@"&amp;COUNTIFS($B$2:B321,B321,$K$2:K321,TRUE))</f>
        <v/>
      </c>
    </row>
    <row r="322" spans="1:12">
      <c r="A322" s="18" t="s">
        <v>1446</v>
      </c>
      <c r="B322" s="18" t="s">
        <v>895</v>
      </c>
      <c r="C322" s="18">
        <v>7</v>
      </c>
      <c r="D322" s="18">
        <v>7</v>
      </c>
      <c r="E322" s="18">
        <v>331.5</v>
      </c>
      <c r="F322" s="18">
        <v>3</v>
      </c>
      <c r="G322" s="122" t="str">
        <f t="shared" si="14"/>
        <v>기사임</v>
      </c>
      <c r="H322" s="255">
        <f>IF(G322="기사임",(COUNTIF($B$2:B322,B322)-COUNTIFS($B$2:B321,B322,$G$2:G321,"")),"")</f>
        <v>86</v>
      </c>
      <c r="I322" s="122" t="str">
        <f>IF(H322=1,COUNTIF($H$1:H322,1),"")</f>
        <v/>
      </c>
      <c r="J322" s="122">
        <f t="shared" ref="J322:J385" si="16">COUNTIF($N$2:$N$4,B322)</f>
        <v>0</v>
      </c>
      <c r="K322" s="122" t="b">
        <f t="shared" si="15"/>
        <v>0</v>
      </c>
      <c r="L322" s="122" t="str">
        <f>IF(K322=FALSE,"",B322&amp;"@"&amp;COUNTIFS($B$2:B322,B322,$K$2:K322,TRUE))</f>
        <v/>
      </c>
    </row>
    <row r="323" spans="1:12">
      <c r="A323" s="18" t="s">
        <v>1450</v>
      </c>
      <c r="B323" s="18" t="s">
        <v>901</v>
      </c>
      <c r="C323" s="18">
        <v>7</v>
      </c>
      <c r="D323" s="18">
        <v>6</v>
      </c>
      <c r="E323" s="18">
        <v>44.666666666666664</v>
      </c>
      <c r="F323" s="18">
        <v>1</v>
      </c>
      <c r="G323" s="122" t="str">
        <f t="shared" ref="G323:G386" si="17">IF(AND(LEFT(A323,17)="/global/archives/",ISNUMBER(_xlfn.NUMBERVALUE(MID(A323,18,1))),ISERROR(FIND("ckattempt",A323)),ISERROR(FIND("preview",A323))),"기사임","")</f>
        <v>기사임</v>
      </c>
      <c r="H323" s="255">
        <f>IF(G323="기사임",(COUNTIF($B$2:B323,B323)-COUNTIFS($B$2:B322,B323,$G$2:G322,"")),"")</f>
        <v>3</v>
      </c>
      <c r="I323" s="122" t="str">
        <f>IF(H323=1,COUNTIF($H$1:H323,1),"")</f>
        <v/>
      </c>
      <c r="J323" s="122">
        <f t="shared" si="16"/>
        <v>0</v>
      </c>
      <c r="K323" s="122" t="b">
        <f t="shared" ref="K323:K386" si="18">AND(J323=1,H323&gt;=1,H323&lt;&gt;"")</f>
        <v>0</v>
      </c>
      <c r="L323" s="122" t="str">
        <f>IF(K323=FALSE,"",B323&amp;"@"&amp;COUNTIFS($B$2:B323,B323,$K$2:K323,TRUE))</f>
        <v/>
      </c>
    </row>
    <row r="324" spans="1:12">
      <c r="A324" s="18" t="s">
        <v>1439</v>
      </c>
      <c r="B324" s="18" t="s">
        <v>900</v>
      </c>
      <c r="C324" s="18">
        <v>7</v>
      </c>
      <c r="D324" s="18">
        <v>7</v>
      </c>
      <c r="E324" s="18">
        <v>87.166666666666671</v>
      </c>
      <c r="F324" s="18">
        <v>0</v>
      </c>
      <c r="G324" s="122" t="str">
        <f t="shared" si="17"/>
        <v>기사임</v>
      </c>
      <c r="H324" s="255">
        <f>IF(G324="기사임",(COUNTIF($B$2:B324,B324)-COUNTIFS($B$2:B323,B324,$G$2:G323,"")),"")</f>
        <v>6</v>
      </c>
      <c r="I324" s="122" t="str">
        <f>IF(H324=1,COUNTIF($H$1:H324,1),"")</f>
        <v/>
      </c>
      <c r="J324" s="122">
        <f t="shared" si="16"/>
        <v>0</v>
      </c>
      <c r="K324" s="122" t="b">
        <f t="shared" si="18"/>
        <v>0</v>
      </c>
      <c r="L324" s="122" t="str">
        <f>IF(K324=FALSE,"",B324&amp;"@"&amp;COUNTIFS($B$2:B324,B324,$K$2:K324,TRUE))</f>
        <v/>
      </c>
    </row>
    <row r="325" spans="1:12">
      <c r="A325" s="18" t="s">
        <v>1440</v>
      </c>
      <c r="B325" s="18" t="s">
        <v>897</v>
      </c>
      <c r="C325" s="18">
        <v>7</v>
      </c>
      <c r="D325" s="18">
        <v>7</v>
      </c>
      <c r="E325" s="18">
        <v>272</v>
      </c>
      <c r="F325" s="18">
        <v>0</v>
      </c>
      <c r="G325" s="122" t="str">
        <f t="shared" si="17"/>
        <v>기사임</v>
      </c>
      <c r="H325" s="255">
        <f>IF(G325="기사임",(COUNTIF($B$2:B325,B325)-COUNTIFS($B$2:B324,B325,$G$2:G324,"")),"")</f>
        <v>19</v>
      </c>
      <c r="I325" s="122" t="str">
        <f>IF(H325=1,COUNTIF($H$1:H325,1),"")</f>
        <v/>
      </c>
      <c r="J325" s="122">
        <f t="shared" si="16"/>
        <v>1</v>
      </c>
      <c r="K325" s="122" t="b">
        <f t="shared" si="18"/>
        <v>1</v>
      </c>
      <c r="L325" s="122" t="str">
        <f>IF(K325=FALSE,"",B325&amp;"@"&amp;COUNTIFS($B$2:B325,B325,$K$2:K325,TRUE))</f>
        <v>India@19</v>
      </c>
    </row>
    <row r="326" spans="1:12">
      <c r="A326" s="18" t="s">
        <v>1633</v>
      </c>
      <c r="B326" s="18" t="s">
        <v>895</v>
      </c>
      <c r="C326" s="18">
        <v>7</v>
      </c>
      <c r="D326" s="18">
        <v>1</v>
      </c>
      <c r="E326" s="18">
        <v>282</v>
      </c>
      <c r="F326" s="18">
        <v>0</v>
      </c>
      <c r="G326" s="122" t="str">
        <f t="shared" si="17"/>
        <v/>
      </c>
      <c r="H326" s="255" t="str">
        <f>IF(G326="기사임",(COUNTIF($B$2:B326,B326)-COUNTIFS($B$2:B325,B326,$G$2:G325,"")),"")</f>
        <v/>
      </c>
      <c r="I326" s="122" t="str">
        <f>IF(H326=1,COUNTIF($H$1:H326,1),"")</f>
        <v/>
      </c>
      <c r="J326" s="122">
        <f t="shared" si="16"/>
        <v>0</v>
      </c>
      <c r="K326" s="122" t="b">
        <f t="shared" si="18"/>
        <v>0</v>
      </c>
      <c r="L326" s="122" t="str">
        <f>IF(K326=FALSE,"",B326&amp;"@"&amp;COUNTIFS($B$2:B326,B326,$K$2:K326,TRUE))</f>
        <v/>
      </c>
    </row>
    <row r="327" spans="1:12">
      <c r="A327" s="18" t="s">
        <v>1634</v>
      </c>
      <c r="B327" s="18" t="s">
        <v>895</v>
      </c>
      <c r="C327" s="18">
        <v>7</v>
      </c>
      <c r="D327" s="18">
        <v>1</v>
      </c>
      <c r="E327" s="18">
        <v>127.71428571428571</v>
      </c>
      <c r="F327" s="18">
        <v>0</v>
      </c>
      <c r="G327" s="122" t="str">
        <f t="shared" si="17"/>
        <v/>
      </c>
      <c r="H327" s="255" t="str">
        <f>IF(G327="기사임",(COUNTIF($B$2:B327,B327)-COUNTIFS($B$2:B326,B327,$G$2:G326,"")),"")</f>
        <v/>
      </c>
      <c r="I327" s="122" t="str">
        <f>IF(H327=1,COUNTIF($H$1:H327,1),"")</f>
        <v/>
      </c>
      <c r="J327" s="122">
        <f t="shared" si="16"/>
        <v>0</v>
      </c>
      <c r="K327" s="122" t="b">
        <f t="shared" si="18"/>
        <v>0</v>
      </c>
      <c r="L327" s="122" t="str">
        <f>IF(K327=FALSE,"",B327&amp;"@"&amp;COUNTIFS($B$2:B327,B327,$K$2:K327,TRUE))</f>
        <v/>
      </c>
    </row>
    <row r="328" spans="1:12">
      <c r="A328" s="18" t="s">
        <v>1597</v>
      </c>
      <c r="B328" s="18" t="s">
        <v>898</v>
      </c>
      <c r="C328" s="18">
        <v>7</v>
      </c>
      <c r="D328" s="18">
        <v>7</v>
      </c>
      <c r="E328" s="18">
        <v>150.75</v>
      </c>
      <c r="F328" s="18">
        <v>2</v>
      </c>
      <c r="G328" s="122" t="str">
        <f t="shared" si="17"/>
        <v>기사임</v>
      </c>
      <c r="H328" s="255">
        <f>IF(G328="기사임",(COUNTIF($B$2:B328,B328)-COUNTIFS($B$2:B327,B328,$G$2:G327,"")),"")</f>
        <v>8</v>
      </c>
      <c r="I328" s="122" t="str">
        <f>IF(H328=1,COUNTIF($H$1:H328,1),"")</f>
        <v/>
      </c>
      <c r="J328" s="122">
        <f t="shared" si="16"/>
        <v>0</v>
      </c>
      <c r="K328" s="122" t="b">
        <f t="shared" si="18"/>
        <v>0</v>
      </c>
      <c r="L328" s="122" t="str">
        <f>IF(K328=FALSE,"",B328&amp;"@"&amp;COUNTIFS($B$2:B328,B328,$K$2:K328,TRUE))</f>
        <v/>
      </c>
    </row>
    <row r="329" spans="1:12">
      <c r="A329" s="18" t="s">
        <v>1600</v>
      </c>
      <c r="B329" s="18" t="s">
        <v>912</v>
      </c>
      <c r="C329" s="18">
        <v>7</v>
      </c>
      <c r="D329" s="18">
        <v>4</v>
      </c>
      <c r="E329" s="18">
        <v>59</v>
      </c>
      <c r="F329" s="18">
        <v>2</v>
      </c>
      <c r="G329" s="122" t="str">
        <f t="shared" si="17"/>
        <v>기사임</v>
      </c>
      <c r="H329" s="255">
        <f>IF(G329="기사임",(COUNTIF($B$2:B329,B329)-COUNTIFS($B$2:B328,B329,$G$2:G328,"")),"")</f>
        <v>1</v>
      </c>
      <c r="I329" s="122">
        <f>IF(H329=1,COUNTIF($H$1:H329,1),"")</f>
        <v>21</v>
      </c>
      <c r="J329" s="122">
        <f t="shared" si="16"/>
        <v>0</v>
      </c>
      <c r="K329" s="122" t="b">
        <f t="shared" si="18"/>
        <v>0</v>
      </c>
      <c r="L329" s="122" t="str">
        <f>IF(K329=FALSE,"",B329&amp;"@"&amp;COUNTIFS($B$2:B329,B329,$K$2:K329,TRUE))</f>
        <v/>
      </c>
    </row>
    <row r="330" spans="1:12">
      <c r="A330" s="18" t="s">
        <v>608</v>
      </c>
      <c r="B330" s="18" t="s">
        <v>896</v>
      </c>
      <c r="C330" s="18">
        <v>7</v>
      </c>
      <c r="D330" s="18">
        <v>7</v>
      </c>
      <c r="E330" s="18">
        <v>0</v>
      </c>
      <c r="F330" s="18">
        <v>5</v>
      </c>
      <c r="G330" s="122" t="str">
        <f t="shared" si="17"/>
        <v>기사임</v>
      </c>
      <c r="H330" s="255">
        <f>IF(G330="기사임",(COUNTIF($B$2:B330,B330)-COUNTIFS($B$2:B329,B330,$G$2:G329,"")),"")</f>
        <v>34</v>
      </c>
      <c r="I330" s="122" t="str">
        <f>IF(H330=1,COUNTIF($H$1:H330,1),"")</f>
        <v/>
      </c>
      <c r="J330" s="122">
        <f t="shared" si="16"/>
        <v>1</v>
      </c>
      <c r="K330" s="122" t="b">
        <f t="shared" si="18"/>
        <v>1</v>
      </c>
      <c r="L330" s="122" t="str">
        <f>IF(K330=FALSE,"",B330&amp;"@"&amp;COUNTIFS($B$2:B330,B330,$K$2:K330,TRUE))</f>
        <v>United States@34</v>
      </c>
    </row>
    <row r="331" spans="1:12">
      <c r="A331" s="18" t="s">
        <v>1122</v>
      </c>
      <c r="B331" s="18" t="s">
        <v>897</v>
      </c>
      <c r="C331" s="18">
        <v>7</v>
      </c>
      <c r="D331" s="18">
        <v>5</v>
      </c>
      <c r="E331" s="18">
        <v>257.66666666666669</v>
      </c>
      <c r="F331" s="18">
        <v>4</v>
      </c>
      <c r="G331" s="122" t="str">
        <f t="shared" si="17"/>
        <v>기사임</v>
      </c>
      <c r="H331" s="255">
        <f>IF(G331="기사임",(COUNTIF($B$2:B331,B331)-COUNTIFS($B$2:B330,B331,$G$2:G330,"")),"")</f>
        <v>20</v>
      </c>
      <c r="I331" s="122" t="str">
        <f>IF(H331=1,COUNTIF($H$1:H331,1),"")</f>
        <v/>
      </c>
      <c r="J331" s="122">
        <f t="shared" si="16"/>
        <v>1</v>
      </c>
      <c r="K331" s="122" t="b">
        <f t="shared" si="18"/>
        <v>1</v>
      </c>
      <c r="L331" s="122" t="str">
        <f>IF(K331=FALSE,"",B331&amp;"@"&amp;COUNTIFS($B$2:B331,B331,$K$2:K331,TRUE))</f>
        <v>India@20</v>
      </c>
    </row>
    <row r="332" spans="1:12">
      <c r="A332" s="18" t="s">
        <v>710</v>
      </c>
      <c r="B332" s="18" t="s">
        <v>896</v>
      </c>
      <c r="C332" s="18">
        <v>7</v>
      </c>
      <c r="D332" s="18">
        <v>7</v>
      </c>
      <c r="E332" s="18">
        <v>0</v>
      </c>
      <c r="F332" s="18">
        <v>6</v>
      </c>
      <c r="G332" s="122" t="str">
        <f t="shared" si="17"/>
        <v>기사임</v>
      </c>
      <c r="H332" s="255">
        <f>IF(G332="기사임",(COUNTIF($B$2:B332,B332)-COUNTIFS($B$2:B331,B332,$G$2:G331,"")),"")</f>
        <v>35</v>
      </c>
      <c r="I332" s="122" t="str">
        <f>IF(H332=1,COUNTIF($H$1:H332,1),"")</f>
        <v/>
      </c>
      <c r="J332" s="122">
        <f t="shared" si="16"/>
        <v>1</v>
      </c>
      <c r="K332" s="122" t="b">
        <f t="shared" si="18"/>
        <v>1</v>
      </c>
      <c r="L332" s="122" t="str">
        <f>IF(K332=FALSE,"",B332&amp;"@"&amp;COUNTIFS($B$2:B332,B332,$K$2:K332,TRUE))</f>
        <v>United States@35</v>
      </c>
    </row>
    <row r="333" spans="1:12">
      <c r="A333" s="18" t="s">
        <v>517</v>
      </c>
      <c r="B333" s="18" t="s">
        <v>899</v>
      </c>
      <c r="C333" s="18">
        <v>7</v>
      </c>
      <c r="D333" s="18">
        <v>5</v>
      </c>
      <c r="E333" s="18">
        <v>461.33333333333331</v>
      </c>
      <c r="F333" s="18">
        <v>5</v>
      </c>
      <c r="G333" s="122" t="str">
        <f t="shared" si="17"/>
        <v>기사임</v>
      </c>
      <c r="H333" s="255">
        <f>IF(G333="기사임",(COUNTIF($B$2:B333,B333)-COUNTIFS($B$2:B332,B333,$G$2:G332,"")),"")</f>
        <v>3</v>
      </c>
      <c r="I333" s="122" t="str">
        <f>IF(H333=1,COUNTIF($H$1:H333,1),"")</f>
        <v/>
      </c>
      <c r="J333" s="122">
        <f t="shared" si="16"/>
        <v>0</v>
      </c>
      <c r="K333" s="122" t="b">
        <f t="shared" si="18"/>
        <v>0</v>
      </c>
      <c r="L333" s="122" t="str">
        <f>IF(K333=FALSE,"",B333&amp;"@"&amp;COUNTIFS($B$2:B333,B333,$K$2:K333,TRUE))</f>
        <v/>
      </c>
    </row>
    <row r="334" spans="1:12">
      <c r="A334" s="18" t="s">
        <v>881</v>
      </c>
      <c r="B334" s="18" t="s">
        <v>916</v>
      </c>
      <c r="C334" s="18">
        <v>7</v>
      </c>
      <c r="D334" s="18">
        <v>5</v>
      </c>
      <c r="E334" s="18">
        <v>398.75</v>
      </c>
      <c r="F334" s="18">
        <v>4</v>
      </c>
      <c r="G334" s="122" t="str">
        <f t="shared" si="17"/>
        <v>기사임</v>
      </c>
      <c r="H334" s="255">
        <f>IF(G334="기사임",(COUNTIF($B$2:B334,B334)-COUNTIFS($B$2:B333,B334,$G$2:G333,"")),"")</f>
        <v>1</v>
      </c>
      <c r="I334" s="122">
        <f>IF(H334=1,COUNTIF($H$1:H334,1),"")</f>
        <v>22</v>
      </c>
      <c r="J334" s="122">
        <f t="shared" si="16"/>
        <v>0</v>
      </c>
      <c r="K334" s="122" t="b">
        <f t="shared" si="18"/>
        <v>0</v>
      </c>
      <c r="L334" s="122" t="str">
        <f>IF(K334=FALSE,"",B334&amp;"@"&amp;COUNTIFS($B$2:B334,B334,$K$2:K334,TRUE))</f>
        <v/>
      </c>
    </row>
    <row r="335" spans="1:12">
      <c r="A335" s="18" t="s">
        <v>855</v>
      </c>
      <c r="B335" s="18" t="s">
        <v>896</v>
      </c>
      <c r="C335" s="18">
        <v>7</v>
      </c>
      <c r="D335" s="18">
        <v>7</v>
      </c>
      <c r="E335" s="18">
        <v>0</v>
      </c>
      <c r="F335" s="18">
        <v>7</v>
      </c>
      <c r="G335" s="122" t="str">
        <f t="shared" si="17"/>
        <v>기사임</v>
      </c>
      <c r="H335" s="255">
        <f>IF(G335="기사임",(COUNTIF($B$2:B335,B335)-COUNTIFS($B$2:B334,B335,$G$2:G334,"")),"")</f>
        <v>36</v>
      </c>
      <c r="I335" s="122" t="str">
        <f>IF(H335=1,COUNTIF($H$1:H335,1),"")</f>
        <v/>
      </c>
      <c r="J335" s="122">
        <f t="shared" si="16"/>
        <v>1</v>
      </c>
      <c r="K335" s="122" t="b">
        <f t="shared" si="18"/>
        <v>1</v>
      </c>
      <c r="L335" s="122" t="str">
        <f>IF(K335=FALSE,"",B335&amp;"@"&amp;COUNTIFS($B$2:B335,B335,$K$2:K335,TRUE))</f>
        <v>United States@36</v>
      </c>
    </row>
    <row r="336" spans="1:12">
      <c r="A336" s="18" t="s">
        <v>496</v>
      </c>
      <c r="B336" s="18" t="s">
        <v>899</v>
      </c>
      <c r="C336" s="18">
        <v>7</v>
      </c>
      <c r="D336" s="18">
        <v>7</v>
      </c>
      <c r="E336" s="18">
        <v>10</v>
      </c>
      <c r="F336" s="18">
        <v>6</v>
      </c>
      <c r="G336" s="122" t="str">
        <f t="shared" si="17"/>
        <v>기사임</v>
      </c>
      <c r="H336" s="255">
        <f>IF(G336="기사임",(COUNTIF($B$2:B336,B336)-COUNTIFS($B$2:B335,B336,$G$2:G335,"")),"")</f>
        <v>4</v>
      </c>
      <c r="I336" s="122" t="str">
        <f>IF(H336=1,COUNTIF($H$1:H336,1),"")</f>
        <v/>
      </c>
      <c r="J336" s="122">
        <f t="shared" si="16"/>
        <v>0</v>
      </c>
      <c r="K336" s="122" t="b">
        <f t="shared" si="18"/>
        <v>0</v>
      </c>
      <c r="L336" s="122" t="str">
        <f>IF(K336=FALSE,"",B336&amp;"@"&amp;COUNTIFS($B$2:B336,B336,$K$2:K336,TRUE))</f>
        <v/>
      </c>
    </row>
    <row r="337" spans="1:12">
      <c r="A337" s="18" t="s">
        <v>496</v>
      </c>
      <c r="B337" s="18" t="s">
        <v>898</v>
      </c>
      <c r="C337" s="18">
        <v>7</v>
      </c>
      <c r="D337" s="18">
        <v>6</v>
      </c>
      <c r="E337" s="18">
        <v>741.66666666666663</v>
      </c>
      <c r="F337" s="18">
        <v>3</v>
      </c>
      <c r="G337" s="122" t="str">
        <f t="shared" si="17"/>
        <v>기사임</v>
      </c>
      <c r="H337" s="255">
        <f>IF(G337="기사임",(COUNTIF($B$2:B337,B337)-COUNTIFS($B$2:B336,B337,$G$2:G336,"")),"")</f>
        <v>9</v>
      </c>
      <c r="I337" s="122" t="str">
        <f>IF(H337=1,COUNTIF($H$1:H337,1),"")</f>
        <v/>
      </c>
      <c r="J337" s="122">
        <f t="shared" si="16"/>
        <v>0</v>
      </c>
      <c r="K337" s="122" t="b">
        <f t="shared" si="18"/>
        <v>0</v>
      </c>
      <c r="L337" s="122" t="str">
        <f>IF(K337=FALSE,"",B337&amp;"@"&amp;COUNTIFS($B$2:B337,B337,$K$2:K337,TRUE))</f>
        <v/>
      </c>
    </row>
    <row r="338" spans="1:12">
      <c r="A338" s="18" t="s">
        <v>554</v>
      </c>
      <c r="B338" s="18" t="s">
        <v>898</v>
      </c>
      <c r="C338" s="18">
        <v>7</v>
      </c>
      <c r="D338" s="18">
        <v>5</v>
      </c>
      <c r="E338" s="18">
        <v>187.25</v>
      </c>
      <c r="F338" s="18">
        <v>5</v>
      </c>
      <c r="G338" s="122" t="str">
        <f t="shared" si="17"/>
        <v>기사임</v>
      </c>
      <c r="H338" s="255">
        <f>IF(G338="기사임",(COUNTIF($B$2:B338,B338)-COUNTIFS($B$2:B337,B338,$G$2:G337,"")),"")</f>
        <v>10</v>
      </c>
      <c r="I338" s="122" t="str">
        <f>IF(H338=1,COUNTIF($H$1:H338,1),"")</f>
        <v/>
      </c>
      <c r="J338" s="122">
        <f t="shared" si="16"/>
        <v>0</v>
      </c>
      <c r="K338" s="122" t="b">
        <f t="shared" si="18"/>
        <v>0</v>
      </c>
      <c r="L338" s="122" t="str">
        <f>IF(K338=FALSE,"",B338&amp;"@"&amp;COUNTIFS($B$2:B338,B338,$K$2:K338,TRUE))</f>
        <v/>
      </c>
    </row>
    <row r="339" spans="1:12">
      <c r="A339" s="18" t="s">
        <v>678</v>
      </c>
      <c r="B339" s="18" t="s">
        <v>895</v>
      </c>
      <c r="C339" s="18">
        <v>7</v>
      </c>
      <c r="D339" s="18">
        <v>6</v>
      </c>
      <c r="E339" s="18">
        <v>36.5</v>
      </c>
      <c r="F339" s="18">
        <v>6</v>
      </c>
      <c r="G339" s="122" t="str">
        <f t="shared" si="17"/>
        <v>기사임</v>
      </c>
      <c r="H339" s="255">
        <f>IF(G339="기사임",(COUNTIF($B$2:B339,B339)-COUNTIFS($B$2:B338,B339,$G$2:G338,"")),"")</f>
        <v>87</v>
      </c>
      <c r="I339" s="122" t="str">
        <f>IF(H339=1,COUNTIF($H$1:H339,1),"")</f>
        <v/>
      </c>
      <c r="J339" s="122">
        <f t="shared" si="16"/>
        <v>0</v>
      </c>
      <c r="K339" s="122" t="b">
        <f t="shared" si="18"/>
        <v>0</v>
      </c>
      <c r="L339" s="122" t="str">
        <f>IF(K339=FALSE,"",B339&amp;"@"&amp;COUNTIFS($B$2:B339,B339,$K$2:K339,TRUE))</f>
        <v/>
      </c>
    </row>
    <row r="340" spans="1:12">
      <c r="A340" s="18" t="s">
        <v>613</v>
      </c>
      <c r="B340" s="18" t="s">
        <v>901</v>
      </c>
      <c r="C340" s="18">
        <v>7</v>
      </c>
      <c r="D340" s="18">
        <v>5</v>
      </c>
      <c r="E340" s="18">
        <v>88.166666666666671</v>
      </c>
      <c r="F340" s="18">
        <v>5</v>
      </c>
      <c r="G340" s="122" t="str">
        <f t="shared" si="17"/>
        <v>기사임</v>
      </c>
      <c r="H340" s="255">
        <f>IF(G340="기사임",(COUNTIF($B$2:B340,B340)-COUNTIFS($B$2:B339,B340,$G$2:G339,"")),"")</f>
        <v>4</v>
      </c>
      <c r="I340" s="122" t="str">
        <f>IF(H340=1,COUNTIF($H$1:H340,1),"")</f>
        <v/>
      </c>
      <c r="J340" s="122">
        <f t="shared" si="16"/>
        <v>0</v>
      </c>
      <c r="K340" s="122" t="b">
        <f t="shared" si="18"/>
        <v>0</v>
      </c>
      <c r="L340" s="122" t="str">
        <f>IF(K340=FALSE,"",B340&amp;"@"&amp;COUNTIFS($B$2:B340,B340,$K$2:K340,TRUE))</f>
        <v/>
      </c>
    </row>
    <row r="341" spans="1:12">
      <c r="A341" s="18" t="s">
        <v>519</v>
      </c>
      <c r="B341" s="18" t="s">
        <v>914</v>
      </c>
      <c r="C341" s="18">
        <v>7</v>
      </c>
      <c r="D341" s="18">
        <v>7</v>
      </c>
      <c r="E341" s="18">
        <v>560</v>
      </c>
      <c r="F341" s="18">
        <v>6</v>
      </c>
      <c r="G341" s="122" t="str">
        <f t="shared" si="17"/>
        <v/>
      </c>
      <c r="H341" s="255" t="str">
        <f>IF(G341="기사임",(COUNTIF($B$2:B341,B341)-COUNTIFS($B$2:B340,B341,$G$2:G340,"")),"")</f>
        <v/>
      </c>
      <c r="I341" s="122" t="str">
        <f>IF(H341=1,COUNTIF($H$1:H341,1),"")</f>
        <v/>
      </c>
      <c r="J341" s="122">
        <f t="shared" si="16"/>
        <v>1</v>
      </c>
      <c r="K341" s="122" t="b">
        <f t="shared" si="18"/>
        <v>0</v>
      </c>
      <c r="L341" s="122" t="str">
        <f>IF(K341=FALSE,"",B341&amp;"@"&amp;COUNTIFS($B$2:B341,B341,$K$2:K341,TRUE))</f>
        <v/>
      </c>
    </row>
    <row r="342" spans="1:12">
      <c r="A342" s="18" t="s">
        <v>586</v>
      </c>
      <c r="B342" s="18" t="s">
        <v>904</v>
      </c>
      <c r="C342" s="18">
        <v>7</v>
      </c>
      <c r="D342" s="18">
        <v>6</v>
      </c>
      <c r="E342" s="18">
        <v>63.666666666666664</v>
      </c>
      <c r="F342" s="18">
        <v>2</v>
      </c>
      <c r="G342" s="122" t="str">
        <f t="shared" si="17"/>
        <v/>
      </c>
      <c r="H342" s="255" t="str">
        <f>IF(G342="기사임",(COUNTIF($B$2:B342,B342)-COUNTIFS($B$2:B341,B342,$G$2:G341,"")),"")</f>
        <v/>
      </c>
      <c r="I342" s="122" t="str">
        <f>IF(H342=1,COUNTIF($H$1:H342,1),"")</f>
        <v/>
      </c>
      <c r="J342" s="122">
        <f t="shared" si="16"/>
        <v>0</v>
      </c>
      <c r="K342" s="122" t="b">
        <f t="shared" si="18"/>
        <v>0</v>
      </c>
      <c r="L342" s="122" t="str">
        <f>IF(K342=FALSE,"",B342&amp;"@"&amp;COUNTIFS($B$2:B342,B342,$K$2:K342,TRUE))</f>
        <v/>
      </c>
    </row>
    <row r="343" spans="1:12">
      <c r="A343" s="18" t="s">
        <v>586</v>
      </c>
      <c r="B343" s="18" t="s">
        <v>896</v>
      </c>
      <c r="C343" s="18">
        <v>7</v>
      </c>
      <c r="D343" s="18">
        <v>4</v>
      </c>
      <c r="E343" s="18">
        <v>407</v>
      </c>
      <c r="F343" s="18">
        <v>3</v>
      </c>
      <c r="G343" s="122" t="str">
        <f t="shared" si="17"/>
        <v/>
      </c>
      <c r="H343" s="255" t="str">
        <f>IF(G343="기사임",(COUNTIF($B$2:B343,B343)-COUNTIFS($B$2:B342,B343,$G$2:G342,"")),"")</f>
        <v/>
      </c>
      <c r="I343" s="122" t="str">
        <f>IF(H343=1,COUNTIF($H$1:H343,1),"")</f>
        <v/>
      </c>
      <c r="J343" s="122">
        <f t="shared" si="16"/>
        <v>1</v>
      </c>
      <c r="K343" s="122" t="b">
        <f t="shared" si="18"/>
        <v>0</v>
      </c>
      <c r="L343" s="122" t="str">
        <f>IF(K343=FALSE,"",B343&amp;"@"&amp;COUNTIFS($B$2:B343,B343,$K$2:K343,TRUE))</f>
        <v/>
      </c>
    </row>
    <row r="344" spans="1:12">
      <c r="A344" s="18" t="s">
        <v>536</v>
      </c>
      <c r="B344" s="18" t="s">
        <v>901</v>
      </c>
      <c r="C344" s="18">
        <v>7</v>
      </c>
      <c r="D344" s="18">
        <v>5</v>
      </c>
      <c r="E344" s="18">
        <v>91.5</v>
      </c>
      <c r="F344" s="18">
        <v>2</v>
      </c>
      <c r="G344" s="122" t="str">
        <f t="shared" si="17"/>
        <v/>
      </c>
      <c r="H344" s="255" t="str">
        <f>IF(G344="기사임",(COUNTIF($B$2:B344,B344)-COUNTIFS($B$2:B343,B344,$G$2:G343,"")),"")</f>
        <v/>
      </c>
      <c r="I344" s="122" t="str">
        <f>IF(H344=1,COUNTIF($H$1:H344,1),"")</f>
        <v/>
      </c>
      <c r="J344" s="122">
        <f t="shared" si="16"/>
        <v>0</v>
      </c>
      <c r="K344" s="122" t="b">
        <f t="shared" si="18"/>
        <v>0</v>
      </c>
      <c r="L344" s="122" t="str">
        <f>IF(K344=FALSE,"",B344&amp;"@"&amp;COUNTIFS($B$2:B344,B344,$K$2:K344,TRUE))</f>
        <v/>
      </c>
    </row>
    <row r="345" spans="1:12">
      <c r="A345" s="18" t="s">
        <v>501</v>
      </c>
      <c r="B345" s="18" t="s">
        <v>908</v>
      </c>
      <c r="C345" s="18">
        <v>7</v>
      </c>
      <c r="D345" s="18">
        <v>6</v>
      </c>
      <c r="E345" s="18">
        <v>63.666666666666664</v>
      </c>
      <c r="F345" s="18">
        <v>0</v>
      </c>
      <c r="G345" s="122" t="str">
        <f t="shared" si="17"/>
        <v/>
      </c>
      <c r="H345" s="255" t="str">
        <f>IF(G345="기사임",(COUNTIF($B$2:B345,B345)-COUNTIFS($B$2:B344,B345,$G$2:G344,"")),"")</f>
        <v/>
      </c>
      <c r="I345" s="122" t="str">
        <f>IF(H345=1,COUNTIF($H$1:H345,1),"")</f>
        <v/>
      </c>
      <c r="J345" s="122">
        <f t="shared" si="16"/>
        <v>0</v>
      </c>
      <c r="K345" s="122" t="b">
        <f t="shared" si="18"/>
        <v>0</v>
      </c>
      <c r="L345" s="122" t="str">
        <f>IF(K345=FALSE,"",B345&amp;"@"&amp;COUNTIFS($B$2:B345,B345,$K$2:K345,TRUE))</f>
        <v/>
      </c>
    </row>
    <row r="346" spans="1:12">
      <c r="A346" s="18" t="s">
        <v>499</v>
      </c>
      <c r="B346" s="18" t="s">
        <v>899</v>
      </c>
      <c r="C346" s="18">
        <v>7</v>
      </c>
      <c r="D346" s="18">
        <v>6</v>
      </c>
      <c r="E346" s="18">
        <v>354</v>
      </c>
      <c r="F346" s="18">
        <v>4</v>
      </c>
      <c r="G346" s="122" t="str">
        <f t="shared" si="17"/>
        <v/>
      </c>
      <c r="H346" s="255" t="str">
        <f>IF(G346="기사임",(COUNTIF($B$2:B346,B346)-COUNTIFS($B$2:B345,B346,$G$2:G345,"")),"")</f>
        <v/>
      </c>
      <c r="I346" s="122" t="str">
        <f>IF(H346=1,COUNTIF($H$1:H346,1),"")</f>
        <v/>
      </c>
      <c r="J346" s="122">
        <f t="shared" si="16"/>
        <v>0</v>
      </c>
      <c r="K346" s="122" t="b">
        <f t="shared" si="18"/>
        <v>0</v>
      </c>
      <c r="L346" s="122" t="str">
        <f>IF(K346=FALSE,"",B346&amp;"@"&amp;COUNTIFS($B$2:B346,B346,$K$2:K346,TRUE))</f>
        <v/>
      </c>
    </row>
    <row r="347" spans="1:12">
      <c r="A347" s="18" t="s">
        <v>507</v>
      </c>
      <c r="B347" s="18" t="s">
        <v>910</v>
      </c>
      <c r="C347" s="18">
        <v>7</v>
      </c>
      <c r="D347" s="18">
        <v>5</v>
      </c>
      <c r="E347" s="18">
        <v>229.75</v>
      </c>
      <c r="F347" s="18">
        <v>2</v>
      </c>
      <c r="G347" s="122" t="str">
        <f t="shared" si="17"/>
        <v/>
      </c>
      <c r="H347" s="255" t="str">
        <f>IF(G347="기사임",(COUNTIF($B$2:B347,B347)-COUNTIFS($B$2:B346,B347,$G$2:G346,"")),"")</f>
        <v/>
      </c>
      <c r="I347" s="122" t="str">
        <f>IF(H347=1,COUNTIF($H$1:H347,1),"")</f>
        <v/>
      </c>
      <c r="J347" s="122">
        <f t="shared" si="16"/>
        <v>0</v>
      </c>
      <c r="K347" s="122" t="b">
        <f t="shared" si="18"/>
        <v>0</v>
      </c>
      <c r="L347" s="122" t="str">
        <f>IF(K347=FALSE,"",B347&amp;"@"&amp;COUNTIFS($B$2:B347,B347,$K$2:K347,TRUE))</f>
        <v/>
      </c>
    </row>
    <row r="348" spans="1:12">
      <c r="A348" s="18" t="s">
        <v>507</v>
      </c>
      <c r="B348" s="18" t="s">
        <v>897</v>
      </c>
      <c r="C348" s="18">
        <v>7</v>
      </c>
      <c r="D348" s="18">
        <v>5</v>
      </c>
      <c r="E348" s="18">
        <v>14.5</v>
      </c>
      <c r="F348" s="18">
        <v>1</v>
      </c>
      <c r="G348" s="122" t="str">
        <f t="shared" si="17"/>
        <v/>
      </c>
      <c r="H348" s="255" t="str">
        <f>IF(G348="기사임",(COUNTIF($B$2:B348,B348)-COUNTIFS($B$2:B347,B348,$G$2:G347,"")),"")</f>
        <v/>
      </c>
      <c r="I348" s="122" t="str">
        <f>IF(H348=1,COUNTIF($H$1:H348,1),"")</f>
        <v/>
      </c>
      <c r="J348" s="122">
        <f t="shared" si="16"/>
        <v>1</v>
      </c>
      <c r="K348" s="122" t="b">
        <f t="shared" si="18"/>
        <v>0</v>
      </c>
      <c r="L348" s="122" t="str">
        <f>IF(K348=FALSE,"",B348&amp;"@"&amp;COUNTIFS($B$2:B348,B348,$K$2:K348,TRUE))</f>
        <v/>
      </c>
    </row>
    <row r="349" spans="1:12">
      <c r="A349" s="18" t="s">
        <v>515</v>
      </c>
      <c r="B349" s="18" t="s">
        <v>897</v>
      </c>
      <c r="C349" s="18">
        <v>7</v>
      </c>
      <c r="D349" s="18">
        <v>5</v>
      </c>
      <c r="E349" s="18">
        <v>44.6</v>
      </c>
      <c r="F349" s="18">
        <v>0</v>
      </c>
      <c r="G349" s="122" t="str">
        <f t="shared" si="17"/>
        <v/>
      </c>
      <c r="H349" s="255" t="str">
        <f>IF(G349="기사임",(COUNTIF($B$2:B349,B349)-COUNTIFS($B$2:B348,B349,$G$2:G348,"")),"")</f>
        <v/>
      </c>
      <c r="I349" s="122" t="str">
        <f>IF(H349=1,COUNTIF($H$1:H349,1),"")</f>
        <v/>
      </c>
      <c r="J349" s="122">
        <f t="shared" si="16"/>
        <v>1</v>
      </c>
      <c r="K349" s="122" t="b">
        <f t="shared" si="18"/>
        <v>0</v>
      </c>
      <c r="L349" s="122" t="str">
        <f>IF(K349=FALSE,"",B349&amp;"@"&amp;COUNTIFS($B$2:B349,B349,$K$2:K349,TRUE))</f>
        <v/>
      </c>
    </row>
    <row r="350" spans="1:12">
      <c r="A350" s="18" t="s">
        <v>500</v>
      </c>
      <c r="B350" s="18" t="s">
        <v>937</v>
      </c>
      <c r="C350" s="18">
        <v>7</v>
      </c>
      <c r="D350" s="18">
        <v>3</v>
      </c>
      <c r="E350" s="18">
        <v>30.666666666666668</v>
      </c>
      <c r="F350" s="18">
        <v>3</v>
      </c>
      <c r="G350" s="122" t="str">
        <f t="shared" si="17"/>
        <v/>
      </c>
      <c r="H350" s="255" t="str">
        <f>IF(G350="기사임",(COUNTIF($B$2:B350,B350)-COUNTIFS($B$2:B349,B350,$G$2:G349,"")),"")</f>
        <v/>
      </c>
      <c r="I350" s="122" t="str">
        <f>IF(H350=1,COUNTIF($H$1:H350,1),"")</f>
        <v/>
      </c>
      <c r="J350" s="122">
        <f t="shared" si="16"/>
        <v>0</v>
      </c>
      <c r="K350" s="122" t="b">
        <f t="shared" si="18"/>
        <v>0</v>
      </c>
      <c r="L350" s="122" t="str">
        <f>IF(K350=FALSE,"",B350&amp;"@"&amp;COUNTIFS($B$2:B350,B350,$K$2:K350,TRUE))</f>
        <v/>
      </c>
    </row>
    <row r="351" spans="1:12">
      <c r="A351" s="18" t="s">
        <v>500</v>
      </c>
      <c r="B351" s="18" t="s">
        <v>913</v>
      </c>
      <c r="C351" s="18">
        <v>7</v>
      </c>
      <c r="D351" s="18">
        <v>5</v>
      </c>
      <c r="E351" s="18">
        <v>147.4</v>
      </c>
      <c r="F351" s="18">
        <v>4</v>
      </c>
      <c r="G351" s="122" t="str">
        <f t="shared" si="17"/>
        <v/>
      </c>
      <c r="H351" s="255" t="str">
        <f>IF(G351="기사임",(COUNTIF($B$2:B351,B351)-COUNTIFS($B$2:B350,B351,$G$2:G350,"")),"")</f>
        <v/>
      </c>
      <c r="I351" s="122" t="str">
        <f>IF(H351=1,COUNTIF($H$1:H351,1),"")</f>
        <v/>
      </c>
      <c r="J351" s="122">
        <f t="shared" si="16"/>
        <v>0</v>
      </c>
      <c r="K351" s="122" t="b">
        <f t="shared" si="18"/>
        <v>0</v>
      </c>
      <c r="L351" s="122" t="str">
        <f>IF(K351=FALSE,"",B351&amp;"@"&amp;COUNTIFS($B$2:B351,B351,$K$2:K351,TRUE))</f>
        <v/>
      </c>
    </row>
    <row r="352" spans="1:12">
      <c r="A352" s="18" t="s">
        <v>498</v>
      </c>
      <c r="B352" s="18" t="s">
        <v>908</v>
      </c>
      <c r="C352" s="18">
        <v>7</v>
      </c>
      <c r="D352" s="18">
        <v>4</v>
      </c>
      <c r="E352" s="18">
        <v>29.333333333333332</v>
      </c>
      <c r="F352" s="18">
        <v>0</v>
      </c>
      <c r="G352" s="122" t="str">
        <f t="shared" si="17"/>
        <v/>
      </c>
      <c r="H352" s="255" t="str">
        <f>IF(G352="기사임",(COUNTIF($B$2:B352,B352)-COUNTIFS($B$2:B351,B352,$G$2:G351,"")),"")</f>
        <v/>
      </c>
      <c r="I352" s="122" t="str">
        <f>IF(H352=1,COUNTIF($H$1:H352,1),"")</f>
        <v/>
      </c>
      <c r="J352" s="122">
        <f t="shared" si="16"/>
        <v>0</v>
      </c>
      <c r="K352" s="122" t="b">
        <f t="shared" si="18"/>
        <v>0</v>
      </c>
      <c r="L352" s="122" t="str">
        <f>IF(K352=FALSE,"",B352&amp;"@"&amp;COUNTIFS($B$2:B352,B352,$K$2:K352,TRUE))</f>
        <v/>
      </c>
    </row>
    <row r="353" spans="1:12">
      <c r="A353" s="18" t="s">
        <v>744</v>
      </c>
      <c r="B353" s="18" t="s">
        <v>895</v>
      </c>
      <c r="C353" s="18">
        <v>7</v>
      </c>
      <c r="D353" s="18">
        <v>5</v>
      </c>
      <c r="E353" s="18">
        <v>105.6</v>
      </c>
      <c r="F353" s="18">
        <v>5</v>
      </c>
      <c r="G353" s="122" t="str">
        <f t="shared" si="17"/>
        <v/>
      </c>
      <c r="H353" s="255" t="str">
        <f>IF(G353="기사임",(COUNTIF($B$2:B353,B353)-COUNTIFS($B$2:B352,B353,$G$2:G352,"")),"")</f>
        <v/>
      </c>
      <c r="I353" s="122" t="str">
        <f>IF(H353=1,COUNTIF($H$1:H353,1),"")</f>
        <v/>
      </c>
      <c r="J353" s="122">
        <f t="shared" si="16"/>
        <v>0</v>
      </c>
      <c r="K353" s="122" t="b">
        <f t="shared" si="18"/>
        <v>0</v>
      </c>
      <c r="L353" s="122" t="str">
        <f>IF(K353=FALSE,"",B353&amp;"@"&amp;COUNTIFS($B$2:B353,B353,$K$2:K353,TRUE))</f>
        <v/>
      </c>
    </row>
    <row r="354" spans="1:12">
      <c r="A354" s="18" t="s">
        <v>576</v>
      </c>
      <c r="B354" s="18" t="s">
        <v>896</v>
      </c>
      <c r="C354" s="18">
        <v>7</v>
      </c>
      <c r="D354" s="18">
        <v>6</v>
      </c>
      <c r="E354" s="18">
        <v>30.75</v>
      </c>
      <c r="F354" s="18">
        <v>5</v>
      </c>
      <c r="G354" s="122" t="str">
        <f t="shared" si="17"/>
        <v/>
      </c>
      <c r="H354" s="255" t="str">
        <f>IF(G354="기사임",(COUNTIF($B$2:B354,B354)-COUNTIFS($B$2:B353,B354,$G$2:G353,"")),"")</f>
        <v/>
      </c>
      <c r="I354" s="122" t="str">
        <f>IF(H354=1,COUNTIF($H$1:H354,1),"")</f>
        <v/>
      </c>
      <c r="J354" s="122">
        <f t="shared" si="16"/>
        <v>1</v>
      </c>
      <c r="K354" s="122" t="b">
        <f t="shared" si="18"/>
        <v>0</v>
      </c>
      <c r="L354" s="122" t="str">
        <f>IF(K354=FALSE,"",B354&amp;"@"&amp;COUNTIFS($B$2:B354,B354,$K$2:K354,TRUE))</f>
        <v/>
      </c>
    </row>
    <row r="355" spans="1:12">
      <c r="A355" s="18" t="s">
        <v>518</v>
      </c>
      <c r="B355" s="18" t="s">
        <v>897</v>
      </c>
      <c r="C355" s="18">
        <v>7</v>
      </c>
      <c r="D355" s="18">
        <v>4</v>
      </c>
      <c r="E355" s="18">
        <v>19</v>
      </c>
      <c r="F355" s="18">
        <v>4</v>
      </c>
      <c r="G355" s="122" t="str">
        <f t="shared" si="17"/>
        <v/>
      </c>
      <c r="H355" s="255" t="str">
        <f>IF(G355="기사임",(COUNTIF($B$2:B355,B355)-COUNTIFS($B$2:B354,B355,$G$2:G354,"")),"")</f>
        <v/>
      </c>
      <c r="I355" s="122" t="str">
        <f>IF(H355=1,COUNTIF($H$1:H355,1),"")</f>
        <v/>
      </c>
      <c r="J355" s="122">
        <f t="shared" si="16"/>
        <v>1</v>
      </c>
      <c r="K355" s="122" t="b">
        <f t="shared" si="18"/>
        <v>0</v>
      </c>
      <c r="L355" s="122" t="str">
        <f>IF(K355=FALSE,"",B355&amp;"@"&amp;COUNTIFS($B$2:B355,B355,$K$2:K355,TRUE))</f>
        <v/>
      </c>
    </row>
    <row r="356" spans="1:12">
      <c r="A356" s="18" t="s">
        <v>838</v>
      </c>
      <c r="B356" s="18" t="s">
        <v>895</v>
      </c>
      <c r="C356" s="18">
        <v>7</v>
      </c>
      <c r="D356" s="18">
        <v>4</v>
      </c>
      <c r="E356" s="18">
        <v>110.75</v>
      </c>
      <c r="F356" s="18">
        <v>4</v>
      </c>
      <c r="G356" s="122" t="str">
        <f t="shared" si="17"/>
        <v/>
      </c>
      <c r="H356" s="255" t="str">
        <f>IF(G356="기사임",(COUNTIF($B$2:B356,B356)-COUNTIFS($B$2:B355,B356,$G$2:G355,"")),"")</f>
        <v/>
      </c>
      <c r="I356" s="122" t="str">
        <f>IF(H356=1,COUNTIF($H$1:H356,1),"")</f>
        <v/>
      </c>
      <c r="J356" s="122">
        <f t="shared" si="16"/>
        <v>0</v>
      </c>
      <c r="K356" s="122" t="b">
        <f t="shared" si="18"/>
        <v>0</v>
      </c>
      <c r="L356" s="122" t="str">
        <f>IF(K356=FALSE,"",B356&amp;"@"&amp;COUNTIFS($B$2:B356,B356,$K$2:K356,TRUE))</f>
        <v/>
      </c>
    </row>
    <row r="357" spans="1:12">
      <c r="A357" s="18" t="s">
        <v>696</v>
      </c>
      <c r="B357" s="18" t="s">
        <v>896</v>
      </c>
      <c r="C357" s="18">
        <v>7</v>
      </c>
      <c r="D357" s="18">
        <v>7</v>
      </c>
      <c r="E357" s="18">
        <v>229.33333333333334</v>
      </c>
      <c r="F357" s="18">
        <v>6</v>
      </c>
      <c r="G357" s="122" t="str">
        <f t="shared" si="17"/>
        <v/>
      </c>
      <c r="H357" s="255" t="str">
        <f>IF(G357="기사임",(COUNTIF($B$2:B357,B357)-COUNTIFS($B$2:B356,B357,$G$2:G356,"")),"")</f>
        <v/>
      </c>
      <c r="I357" s="122" t="str">
        <f>IF(H357=1,COUNTIF($H$1:H357,1),"")</f>
        <v/>
      </c>
      <c r="J357" s="122">
        <f t="shared" si="16"/>
        <v>1</v>
      </c>
      <c r="K357" s="122" t="b">
        <f t="shared" si="18"/>
        <v>0</v>
      </c>
      <c r="L357" s="122" t="str">
        <f>IF(K357=FALSE,"",B357&amp;"@"&amp;COUNTIFS($B$2:B357,B357,$K$2:K357,TRUE))</f>
        <v/>
      </c>
    </row>
    <row r="358" spans="1:12">
      <c r="A358" s="18" t="s">
        <v>868</v>
      </c>
      <c r="B358" s="18" t="s">
        <v>895</v>
      </c>
      <c r="C358" s="18">
        <v>7</v>
      </c>
      <c r="D358" s="18">
        <v>5</v>
      </c>
      <c r="E358" s="18">
        <v>83.333333333333329</v>
      </c>
      <c r="F358" s="18">
        <v>3</v>
      </c>
      <c r="G358" s="122" t="str">
        <f t="shared" si="17"/>
        <v/>
      </c>
      <c r="H358" s="255" t="str">
        <f>IF(G358="기사임",(COUNTIF($B$2:B358,B358)-COUNTIFS($B$2:B357,B358,$G$2:G357,"")),"")</f>
        <v/>
      </c>
      <c r="I358" s="122" t="str">
        <f>IF(H358=1,COUNTIF($H$1:H358,1),"")</f>
        <v/>
      </c>
      <c r="J358" s="122">
        <f t="shared" si="16"/>
        <v>0</v>
      </c>
      <c r="K358" s="122" t="b">
        <f t="shared" si="18"/>
        <v>0</v>
      </c>
      <c r="L358" s="122" t="str">
        <f>IF(K358=FALSE,"",B358&amp;"@"&amp;COUNTIFS($B$2:B358,B358,$K$2:K358,TRUE))</f>
        <v/>
      </c>
    </row>
    <row r="359" spans="1:12">
      <c r="A359" s="18" t="s">
        <v>680</v>
      </c>
      <c r="B359" s="18" t="s">
        <v>896</v>
      </c>
      <c r="C359" s="18">
        <v>7</v>
      </c>
      <c r="D359" s="18">
        <v>6</v>
      </c>
      <c r="E359" s="18">
        <v>8.6666666666666661</v>
      </c>
      <c r="F359" s="18">
        <v>6</v>
      </c>
      <c r="G359" s="122" t="str">
        <f t="shared" si="17"/>
        <v/>
      </c>
      <c r="H359" s="255" t="str">
        <f>IF(G359="기사임",(COUNTIF($B$2:B359,B359)-COUNTIFS($B$2:B358,B359,$G$2:G358,"")),"")</f>
        <v/>
      </c>
      <c r="I359" s="122" t="str">
        <f>IF(H359=1,COUNTIF($H$1:H359,1),"")</f>
        <v/>
      </c>
      <c r="J359" s="122">
        <f t="shared" si="16"/>
        <v>1</v>
      </c>
      <c r="K359" s="122" t="b">
        <f t="shared" si="18"/>
        <v>0</v>
      </c>
      <c r="L359" s="122" t="str">
        <f>IF(K359=FALSE,"",B359&amp;"@"&amp;COUNTIFS($B$2:B359,B359,$K$2:K359,TRUE))</f>
        <v/>
      </c>
    </row>
    <row r="360" spans="1:12">
      <c r="A360" s="18" t="s">
        <v>1462</v>
      </c>
      <c r="B360" s="18" t="s">
        <v>901</v>
      </c>
      <c r="C360" s="18">
        <v>7</v>
      </c>
      <c r="D360" s="18">
        <v>3</v>
      </c>
      <c r="E360" s="18">
        <v>43.4</v>
      </c>
      <c r="F360" s="18">
        <v>2</v>
      </c>
      <c r="G360" s="122" t="str">
        <f t="shared" si="17"/>
        <v/>
      </c>
      <c r="H360" s="255" t="str">
        <f>IF(G360="기사임",(COUNTIF($B$2:B360,B360)-COUNTIFS($B$2:B359,B360,$G$2:G359,"")),"")</f>
        <v/>
      </c>
      <c r="I360" s="122" t="str">
        <f>IF(H360=1,COUNTIF($H$1:H360,1),"")</f>
        <v/>
      </c>
      <c r="J360" s="122">
        <f t="shared" si="16"/>
        <v>0</v>
      </c>
      <c r="K360" s="122" t="b">
        <f t="shared" si="18"/>
        <v>0</v>
      </c>
      <c r="L360" s="122" t="str">
        <f>IF(K360=FALSE,"",B360&amp;"@"&amp;COUNTIFS($B$2:B360,B360,$K$2:K360,TRUE))</f>
        <v/>
      </c>
    </row>
    <row r="361" spans="1:12">
      <c r="A361" s="18" t="s">
        <v>762</v>
      </c>
      <c r="B361" s="18" t="s">
        <v>895</v>
      </c>
      <c r="C361" s="18">
        <v>7</v>
      </c>
      <c r="D361" s="18">
        <v>7</v>
      </c>
      <c r="E361" s="18">
        <v>26</v>
      </c>
      <c r="F361" s="18">
        <v>7</v>
      </c>
      <c r="G361" s="122" t="str">
        <f t="shared" si="17"/>
        <v/>
      </c>
      <c r="H361" s="255" t="str">
        <f>IF(G361="기사임",(COUNTIF($B$2:B361,B361)-COUNTIFS($B$2:B360,B361,$G$2:G360,"")),"")</f>
        <v/>
      </c>
      <c r="I361" s="122" t="str">
        <f>IF(H361=1,COUNTIF($H$1:H361,1),"")</f>
        <v/>
      </c>
      <c r="J361" s="122">
        <f t="shared" si="16"/>
        <v>0</v>
      </c>
      <c r="K361" s="122" t="b">
        <f t="shared" si="18"/>
        <v>0</v>
      </c>
      <c r="L361" s="122" t="str">
        <f>IF(K361=FALSE,"",B361&amp;"@"&amp;COUNTIFS($B$2:B361,B361,$K$2:K361,TRUE))</f>
        <v/>
      </c>
    </row>
    <row r="362" spans="1:12">
      <c r="A362" s="18" t="s">
        <v>894</v>
      </c>
      <c r="B362" s="18" t="s">
        <v>895</v>
      </c>
      <c r="C362" s="18">
        <v>7</v>
      </c>
      <c r="D362" s="18">
        <v>4</v>
      </c>
      <c r="E362" s="18">
        <v>86.333333333333329</v>
      </c>
      <c r="F362" s="18">
        <v>4</v>
      </c>
      <c r="G362" s="122" t="str">
        <f t="shared" si="17"/>
        <v/>
      </c>
      <c r="H362" s="255" t="str">
        <f>IF(G362="기사임",(COUNTIF($B$2:B362,B362)-COUNTIFS($B$2:B361,B362,$G$2:G361,"")),"")</f>
        <v/>
      </c>
      <c r="I362" s="122" t="str">
        <f>IF(H362=1,COUNTIF($H$1:H362,1),"")</f>
        <v/>
      </c>
      <c r="J362" s="122">
        <f t="shared" si="16"/>
        <v>0</v>
      </c>
      <c r="K362" s="122" t="b">
        <f t="shared" si="18"/>
        <v>0</v>
      </c>
      <c r="L362" s="122" t="str">
        <f>IF(K362=FALSE,"",B362&amp;"@"&amp;COUNTIFS($B$2:B362,B362,$K$2:K362,TRUE))</f>
        <v/>
      </c>
    </row>
    <row r="363" spans="1:12">
      <c r="A363" s="18" t="s">
        <v>631</v>
      </c>
      <c r="B363" s="18" t="s">
        <v>897</v>
      </c>
      <c r="C363" s="18">
        <v>7</v>
      </c>
      <c r="D363" s="18">
        <v>6</v>
      </c>
      <c r="E363" s="18">
        <v>392.33333333333331</v>
      </c>
      <c r="F363" s="18">
        <v>2</v>
      </c>
      <c r="G363" s="122" t="str">
        <f t="shared" si="17"/>
        <v/>
      </c>
      <c r="H363" s="255" t="str">
        <f>IF(G363="기사임",(COUNTIF($B$2:B363,B363)-COUNTIFS($B$2:B362,B363,$G$2:G362,"")),"")</f>
        <v/>
      </c>
      <c r="I363" s="122" t="str">
        <f>IF(H363=1,COUNTIF($H$1:H363,1),"")</f>
        <v/>
      </c>
      <c r="J363" s="122">
        <f t="shared" si="16"/>
        <v>1</v>
      </c>
      <c r="K363" s="122" t="b">
        <f t="shared" si="18"/>
        <v>0</v>
      </c>
      <c r="L363" s="122" t="str">
        <f>IF(K363=FALSE,"",B363&amp;"@"&amp;COUNTIFS($B$2:B363,B363,$K$2:K363,TRUE))</f>
        <v/>
      </c>
    </row>
    <row r="364" spans="1:12">
      <c r="A364" s="18" t="s">
        <v>495</v>
      </c>
      <c r="B364" s="18" t="s">
        <v>905</v>
      </c>
      <c r="C364" s="18">
        <v>7</v>
      </c>
      <c r="D364" s="18">
        <v>6</v>
      </c>
      <c r="E364" s="18">
        <v>26.8</v>
      </c>
      <c r="F364" s="18">
        <v>6</v>
      </c>
      <c r="G364" s="122" t="str">
        <f t="shared" si="17"/>
        <v/>
      </c>
      <c r="H364" s="255" t="str">
        <f>IF(G364="기사임",(COUNTIF($B$2:B364,B364)-COUNTIFS($B$2:B363,B364,$G$2:G363,"")),"")</f>
        <v/>
      </c>
      <c r="I364" s="122" t="str">
        <f>IF(H364=1,COUNTIF($H$1:H364,1),"")</f>
        <v/>
      </c>
      <c r="J364" s="122">
        <f t="shared" si="16"/>
        <v>0</v>
      </c>
      <c r="K364" s="122" t="b">
        <f t="shared" si="18"/>
        <v>0</v>
      </c>
      <c r="L364" s="122" t="str">
        <f>IF(K364=FALSE,"",B364&amp;"@"&amp;COUNTIFS($B$2:B364,B364,$K$2:K364,TRUE))</f>
        <v/>
      </c>
    </row>
    <row r="365" spans="1:12">
      <c r="A365" s="18" t="s">
        <v>523</v>
      </c>
      <c r="B365" s="18" t="s">
        <v>910</v>
      </c>
      <c r="C365" s="18">
        <v>7</v>
      </c>
      <c r="D365" s="18">
        <v>6</v>
      </c>
      <c r="E365" s="18">
        <v>20</v>
      </c>
      <c r="F365" s="18">
        <v>5</v>
      </c>
      <c r="G365" s="122" t="str">
        <f t="shared" si="17"/>
        <v/>
      </c>
      <c r="H365" s="255" t="str">
        <f>IF(G365="기사임",(COUNTIF($B$2:B365,B365)-COUNTIFS($B$2:B364,B365,$G$2:G364,"")),"")</f>
        <v/>
      </c>
      <c r="I365" s="122" t="str">
        <f>IF(H365=1,COUNTIF($H$1:H365,1),"")</f>
        <v/>
      </c>
      <c r="J365" s="122">
        <f t="shared" si="16"/>
        <v>0</v>
      </c>
      <c r="K365" s="122" t="b">
        <f t="shared" si="18"/>
        <v>0</v>
      </c>
      <c r="L365" s="122" t="str">
        <f>IF(K365=FALSE,"",B365&amp;"@"&amp;COUNTIFS($B$2:B365,B365,$K$2:K365,TRUE))</f>
        <v/>
      </c>
    </row>
    <row r="366" spans="1:12">
      <c r="A366" s="18" t="s">
        <v>494</v>
      </c>
      <c r="B366" s="18" t="s">
        <v>903</v>
      </c>
      <c r="C366" s="18">
        <v>6</v>
      </c>
      <c r="D366" s="18">
        <v>6</v>
      </c>
      <c r="E366" s="18">
        <v>27.666666666666668</v>
      </c>
      <c r="F366" s="18">
        <v>5</v>
      </c>
      <c r="G366" s="122" t="str">
        <f t="shared" si="17"/>
        <v/>
      </c>
      <c r="H366" s="255" t="str">
        <f>IF(G366="기사임",(COUNTIF($B$2:B366,B366)-COUNTIFS($B$2:B365,B366,$G$2:G365,"")),"")</f>
        <v/>
      </c>
      <c r="I366" s="122" t="str">
        <f>IF(H366=1,COUNTIF($H$1:H366,1),"")</f>
        <v/>
      </c>
      <c r="J366" s="122">
        <f t="shared" si="16"/>
        <v>0</v>
      </c>
      <c r="K366" s="122" t="b">
        <f t="shared" si="18"/>
        <v>0</v>
      </c>
      <c r="L366" s="122" t="str">
        <f>IF(K366=FALSE,"",B366&amp;"@"&amp;COUNTIFS($B$2:B366,B366,$K$2:K366,TRUE))</f>
        <v/>
      </c>
    </row>
    <row r="367" spans="1:12">
      <c r="A367" s="18" t="s">
        <v>1498</v>
      </c>
      <c r="B367" s="18" t="s">
        <v>897</v>
      </c>
      <c r="C367" s="18">
        <v>6</v>
      </c>
      <c r="D367" s="18">
        <v>2</v>
      </c>
      <c r="E367" s="18">
        <v>8.25</v>
      </c>
      <c r="F367" s="18">
        <v>0</v>
      </c>
      <c r="G367" s="122" t="str">
        <f t="shared" si="17"/>
        <v/>
      </c>
      <c r="H367" s="255" t="str">
        <f>IF(G367="기사임",(COUNTIF($B$2:B367,B367)-COUNTIFS($B$2:B366,B367,$G$2:G366,"")),"")</f>
        <v/>
      </c>
      <c r="I367" s="122" t="str">
        <f>IF(H367=1,COUNTIF($H$1:H367,1),"")</f>
        <v/>
      </c>
      <c r="J367" s="122">
        <f t="shared" si="16"/>
        <v>1</v>
      </c>
      <c r="K367" s="122" t="b">
        <f t="shared" si="18"/>
        <v>0</v>
      </c>
      <c r="L367" s="122" t="str">
        <f>IF(K367=FALSE,"",B367&amp;"@"&amp;COUNTIFS($B$2:B367,B367,$K$2:K367,TRUE))</f>
        <v/>
      </c>
    </row>
    <row r="368" spans="1:12">
      <c r="A368" s="18" t="s">
        <v>1631</v>
      </c>
      <c r="B368" s="18" t="s">
        <v>895</v>
      </c>
      <c r="C368" s="18">
        <v>6</v>
      </c>
      <c r="D368" s="18">
        <v>5</v>
      </c>
      <c r="E368" s="18">
        <v>13.25</v>
      </c>
      <c r="F368" s="18">
        <v>1</v>
      </c>
      <c r="G368" s="122" t="str">
        <f t="shared" si="17"/>
        <v/>
      </c>
      <c r="H368" s="255" t="str">
        <f>IF(G368="기사임",(COUNTIF($B$2:B368,B368)-COUNTIFS($B$2:B367,B368,$G$2:G367,"")),"")</f>
        <v/>
      </c>
      <c r="I368" s="122" t="str">
        <f>IF(H368=1,COUNTIF($H$1:H368,1),"")</f>
        <v/>
      </c>
      <c r="J368" s="122">
        <f t="shared" si="16"/>
        <v>0</v>
      </c>
      <c r="K368" s="122" t="b">
        <f t="shared" si="18"/>
        <v>0</v>
      </c>
      <c r="L368" s="122" t="str">
        <f>IF(K368=FALSE,"",B368&amp;"@"&amp;COUNTIFS($B$2:B368,B368,$K$2:K368,TRUE))</f>
        <v/>
      </c>
    </row>
    <row r="369" spans="1:12">
      <c r="A369" s="18" t="s">
        <v>875</v>
      </c>
      <c r="B369" s="18" t="s">
        <v>897</v>
      </c>
      <c r="C369" s="18">
        <v>6</v>
      </c>
      <c r="D369" s="18">
        <v>4</v>
      </c>
      <c r="E369" s="18">
        <v>129.75</v>
      </c>
      <c r="F369" s="18">
        <v>2</v>
      </c>
      <c r="G369" s="122" t="str">
        <f t="shared" si="17"/>
        <v>기사임</v>
      </c>
      <c r="H369" s="255">
        <f>IF(G369="기사임",(COUNTIF($B$2:B369,B369)-COUNTIFS($B$2:B368,B369,$G$2:G368,"")),"")</f>
        <v>21</v>
      </c>
      <c r="I369" s="122" t="str">
        <f>IF(H369=1,COUNTIF($H$1:H369,1),"")</f>
        <v/>
      </c>
      <c r="J369" s="122">
        <f t="shared" si="16"/>
        <v>1</v>
      </c>
      <c r="K369" s="122" t="b">
        <f t="shared" si="18"/>
        <v>1</v>
      </c>
      <c r="L369" s="122" t="str">
        <f>IF(K369=FALSE,"",B369&amp;"@"&amp;COUNTIFS($B$2:B369,B369,$K$2:K369,TRUE))</f>
        <v>India@21</v>
      </c>
    </row>
    <row r="370" spans="1:12">
      <c r="A370" s="18" t="s">
        <v>503</v>
      </c>
      <c r="B370" s="18" t="s">
        <v>910</v>
      </c>
      <c r="C370" s="18">
        <v>6</v>
      </c>
      <c r="D370" s="18">
        <v>5</v>
      </c>
      <c r="E370" s="18">
        <v>132</v>
      </c>
      <c r="F370" s="18">
        <v>1</v>
      </c>
      <c r="G370" s="122" t="str">
        <f t="shared" si="17"/>
        <v>기사임</v>
      </c>
      <c r="H370" s="255">
        <f>IF(G370="기사임",(COUNTIF($B$2:B370,B370)-COUNTIFS($B$2:B369,B370,$G$2:G369,"")),"")</f>
        <v>4</v>
      </c>
      <c r="I370" s="122" t="str">
        <f>IF(H370=1,COUNTIF($H$1:H370,1),"")</f>
        <v/>
      </c>
      <c r="J370" s="122">
        <f t="shared" si="16"/>
        <v>0</v>
      </c>
      <c r="K370" s="122" t="b">
        <f t="shared" si="18"/>
        <v>0</v>
      </c>
      <c r="L370" s="122" t="str">
        <f>IF(K370=FALSE,"",B370&amp;"@"&amp;COUNTIFS($B$2:B370,B370,$K$2:K370,TRUE))</f>
        <v/>
      </c>
    </row>
    <row r="371" spans="1:12">
      <c r="A371" s="18" t="s">
        <v>543</v>
      </c>
      <c r="B371" s="18" t="s">
        <v>908</v>
      </c>
      <c r="C371" s="18">
        <v>6</v>
      </c>
      <c r="D371" s="18">
        <v>6</v>
      </c>
      <c r="E371" s="18">
        <v>94</v>
      </c>
      <c r="F371" s="18">
        <v>4</v>
      </c>
      <c r="G371" s="122" t="str">
        <f t="shared" si="17"/>
        <v>기사임</v>
      </c>
      <c r="H371" s="255">
        <f>IF(G371="기사임",(COUNTIF($B$2:B371,B371)-COUNTIFS($B$2:B370,B371,$G$2:G370,"")),"")</f>
        <v>6</v>
      </c>
      <c r="I371" s="122" t="str">
        <f>IF(H371=1,COUNTIF($H$1:H371,1),"")</f>
        <v/>
      </c>
      <c r="J371" s="122">
        <f t="shared" si="16"/>
        <v>0</v>
      </c>
      <c r="K371" s="122" t="b">
        <f t="shared" si="18"/>
        <v>0</v>
      </c>
      <c r="L371" s="122" t="str">
        <f>IF(K371=FALSE,"",B371&amp;"@"&amp;COUNTIFS($B$2:B371,B371,$K$2:K371,TRUE))</f>
        <v/>
      </c>
    </row>
    <row r="372" spans="1:12">
      <c r="A372" s="18" t="s">
        <v>543</v>
      </c>
      <c r="B372" s="18" t="s">
        <v>897</v>
      </c>
      <c r="C372" s="18">
        <v>6</v>
      </c>
      <c r="D372" s="18">
        <v>5</v>
      </c>
      <c r="E372" s="18">
        <v>226.66666666666666</v>
      </c>
      <c r="F372" s="18">
        <v>4</v>
      </c>
      <c r="G372" s="122" t="str">
        <f t="shared" si="17"/>
        <v>기사임</v>
      </c>
      <c r="H372" s="255">
        <f>IF(G372="기사임",(COUNTIF($B$2:B372,B372)-COUNTIFS($B$2:B371,B372,$G$2:G371,"")),"")</f>
        <v>22</v>
      </c>
      <c r="I372" s="122" t="str">
        <f>IF(H372=1,COUNTIF($H$1:H372,1),"")</f>
        <v/>
      </c>
      <c r="J372" s="122">
        <f t="shared" si="16"/>
        <v>1</v>
      </c>
      <c r="K372" s="122" t="b">
        <f t="shared" si="18"/>
        <v>1</v>
      </c>
      <c r="L372" s="122" t="str">
        <f>IF(K372=FALSE,"",B372&amp;"@"&amp;COUNTIFS($B$2:B372,B372,$K$2:K372,TRUE))</f>
        <v>India@22</v>
      </c>
    </row>
    <row r="373" spans="1:12">
      <c r="A373" s="18" t="s">
        <v>543</v>
      </c>
      <c r="B373" s="18" t="s">
        <v>900</v>
      </c>
      <c r="C373" s="18">
        <v>6</v>
      </c>
      <c r="D373" s="18">
        <v>4</v>
      </c>
      <c r="E373" s="18">
        <v>28</v>
      </c>
      <c r="F373" s="18">
        <v>4</v>
      </c>
      <c r="G373" s="122" t="str">
        <f t="shared" si="17"/>
        <v>기사임</v>
      </c>
      <c r="H373" s="255">
        <f>IF(G373="기사임",(COUNTIF($B$2:B373,B373)-COUNTIFS($B$2:B372,B373,$G$2:G372,"")),"")</f>
        <v>7</v>
      </c>
      <c r="I373" s="122" t="str">
        <f>IF(H373=1,COUNTIF($H$1:H373,1),"")</f>
        <v/>
      </c>
      <c r="J373" s="122">
        <f t="shared" si="16"/>
        <v>0</v>
      </c>
      <c r="K373" s="122" t="b">
        <f t="shared" si="18"/>
        <v>0</v>
      </c>
      <c r="L373" s="122" t="str">
        <f>IF(K373=FALSE,"",B373&amp;"@"&amp;COUNTIFS($B$2:B373,B373,$K$2:K373,TRUE))</f>
        <v/>
      </c>
    </row>
    <row r="374" spans="1:12">
      <c r="A374" s="18" t="s">
        <v>598</v>
      </c>
      <c r="B374" s="18" t="s">
        <v>898</v>
      </c>
      <c r="C374" s="18">
        <v>6</v>
      </c>
      <c r="D374" s="18">
        <v>6</v>
      </c>
      <c r="E374" s="18">
        <v>0</v>
      </c>
      <c r="F374" s="18">
        <v>5</v>
      </c>
      <c r="G374" s="122" t="str">
        <f t="shared" si="17"/>
        <v>기사임</v>
      </c>
      <c r="H374" s="255">
        <f>IF(G374="기사임",(COUNTIF($B$2:B374,B374)-COUNTIFS($B$2:B373,B374,$G$2:G373,"")),"")</f>
        <v>11</v>
      </c>
      <c r="I374" s="122" t="str">
        <f>IF(H374=1,COUNTIF($H$1:H374,1),"")</f>
        <v/>
      </c>
      <c r="J374" s="122">
        <f t="shared" si="16"/>
        <v>0</v>
      </c>
      <c r="K374" s="122" t="b">
        <f t="shared" si="18"/>
        <v>0</v>
      </c>
      <c r="L374" s="122" t="str">
        <f>IF(K374=FALSE,"",B374&amp;"@"&amp;COUNTIFS($B$2:B374,B374,$K$2:K374,TRUE))</f>
        <v/>
      </c>
    </row>
    <row r="375" spans="1:12">
      <c r="A375" s="18" t="s">
        <v>551</v>
      </c>
      <c r="B375" s="18" t="s">
        <v>896</v>
      </c>
      <c r="C375" s="18">
        <v>6</v>
      </c>
      <c r="D375" s="18">
        <v>5</v>
      </c>
      <c r="E375" s="18">
        <v>51</v>
      </c>
      <c r="F375" s="18">
        <v>5</v>
      </c>
      <c r="G375" s="122" t="str">
        <f t="shared" si="17"/>
        <v>기사임</v>
      </c>
      <c r="H375" s="255">
        <f>IF(G375="기사임",(COUNTIF($B$2:B375,B375)-COUNTIFS($B$2:B374,B375,$G$2:G374,"")),"")</f>
        <v>37</v>
      </c>
      <c r="I375" s="122" t="str">
        <f>IF(H375=1,COUNTIF($H$1:H375,1),"")</f>
        <v/>
      </c>
      <c r="J375" s="122">
        <f t="shared" si="16"/>
        <v>1</v>
      </c>
      <c r="K375" s="122" t="b">
        <f t="shared" si="18"/>
        <v>1</v>
      </c>
      <c r="L375" s="122" t="str">
        <f>IF(K375=FALSE,"",B375&amp;"@"&amp;COUNTIFS($B$2:B375,B375,$K$2:K375,TRUE))</f>
        <v>United States@37</v>
      </c>
    </row>
    <row r="376" spans="1:12">
      <c r="A376" s="18" t="s">
        <v>637</v>
      </c>
      <c r="B376" s="18" t="s">
        <v>895</v>
      </c>
      <c r="C376" s="18">
        <v>6</v>
      </c>
      <c r="D376" s="18">
        <v>5</v>
      </c>
      <c r="E376" s="18">
        <v>524.66666666666663</v>
      </c>
      <c r="F376" s="18">
        <v>3</v>
      </c>
      <c r="G376" s="122" t="str">
        <f t="shared" si="17"/>
        <v>기사임</v>
      </c>
      <c r="H376" s="255">
        <f>IF(G376="기사임",(COUNTIF($B$2:B376,B376)-COUNTIFS($B$2:B375,B376,$G$2:G375,"")),"")</f>
        <v>88</v>
      </c>
      <c r="I376" s="122" t="str">
        <f>IF(H376=1,COUNTIF($H$1:H376,1),"")</f>
        <v/>
      </c>
      <c r="J376" s="122">
        <f t="shared" si="16"/>
        <v>0</v>
      </c>
      <c r="K376" s="122" t="b">
        <f t="shared" si="18"/>
        <v>0</v>
      </c>
      <c r="L376" s="122" t="str">
        <f>IF(K376=FALSE,"",B376&amp;"@"&amp;COUNTIFS($B$2:B376,B376,$K$2:K376,TRUE))</f>
        <v/>
      </c>
    </row>
    <row r="377" spans="1:12">
      <c r="A377" s="18" t="s">
        <v>509</v>
      </c>
      <c r="B377" s="18" t="s">
        <v>896</v>
      </c>
      <c r="C377" s="18">
        <v>6</v>
      </c>
      <c r="D377" s="18">
        <v>6</v>
      </c>
      <c r="E377" s="18">
        <v>786.5</v>
      </c>
      <c r="F377" s="18">
        <v>5</v>
      </c>
      <c r="G377" s="122" t="str">
        <f t="shared" si="17"/>
        <v>기사임</v>
      </c>
      <c r="H377" s="255">
        <f>IF(G377="기사임",(COUNTIF($B$2:B377,B377)-COUNTIFS($B$2:B376,B377,$G$2:G376,"")),"")</f>
        <v>38</v>
      </c>
      <c r="I377" s="122" t="str">
        <f>IF(H377=1,COUNTIF($H$1:H377,1),"")</f>
        <v/>
      </c>
      <c r="J377" s="122">
        <f t="shared" si="16"/>
        <v>1</v>
      </c>
      <c r="K377" s="122" t="b">
        <f t="shared" si="18"/>
        <v>1</v>
      </c>
      <c r="L377" s="122" t="str">
        <f>IF(K377=FALSE,"",B377&amp;"@"&amp;COUNTIFS($B$2:B377,B377,$K$2:K377,TRUE))</f>
        <v>United States@38</v>
      </c>
    </row>
    <row r="378" spans="1:12">
      <c r="A378" s="18" t="s">
        <v>590</v>
      </c>
      <c r="B378" s="18" t="s">
        <v>896</v>
      </c>
      <c r="C378" s="18">
        <v>6</v>
      </c>
      <c r="D378" s="18">
        <v>6</v>
      </c>
      <c r="E378" s="18">
        <v>0</v>
      </c>
      <c r="F378" s="18">
        <v>6</v>
      </c>
      <c r="G378" s="122" t="str">
        <f t="shared" si="17"/>
        <v>기사임</v>
      </c>
      <c r="H378" s="255">
        <f>IF(G378="기사임",(COUNTIF($B$2:B378,B378)-COUNTIFS($B$2:B377,B378,$G$2:G377,"")),"")</f>
        <v>39</v>
      </c>
      <c r="I378" s="122" t="str">
        <f>IF(H378=1,COUNTIF($H$1:H378,1),"")</f>
        <v/>
      </c>
      <c r="J378" s="122">
        <f t="shared" si="16"/>
        <v>1</v>
      </c>
      <c r="K378" s="122" t="b">
        <f t="shared" si="18"/>
        <v>1</v>
      </c>
      <c r="L378" s="122" t="str">
        <f>IF(K378=FALSE,"",B378&amp;"@"&amp;COUNTIFS($B$2:B378,B378,$K$2:K378,TRUE))</f>
        <v>United States@39</v>
      </c>
    </row>
    <row r="379" spans="1:12">
      <c r="A379" s="18" t="s">
        <v>521</v>
      </c>
      <c r="B379" s="18" t="s">
        <v>898</v>
      </c>
      <c r="C379" s="18">
        <v>6</v>
      </c>
      <c r="D379" s="18">
        <v>5</v>
      </c>
      <c r="E379" s="18">
        <v>217.5</v>
      </c>
      <c r="F379" s="18">
        <v>3</v>
      </c>
      <c r="G379" s="122" t="str">
        <f t="shared" si="17"/>
        <v>기사임</v>
      </c>
      <c r="H379" s="255">
        <f>IF(G379="기사임",(COUNTIF($B$2:B379,B379)-COUNTIFS($B$2:B378,B379,$G$2:G378,"")),"")</f>
        <v>12</v>
      </c>
      <c r="I379" s="122" t="str">
        <f>IF(H379=1,COUNTIF($H$1:H379,1),"")</f>
        <v/>
      </c>
      <c r="J379" s="122">
        <f t="shared" si="16"/>
        <v>0</v>
      </c>
      <c r="K379" s="122" t="b">
        <f t="shared" si="18"/>
        <v>0</v>
      </c>
      <c r="L379" s="122" t="str">
        <f>IF(K379=FALSE,"",B379&amp;"@"&amp;COUNTIFS($B$2:B379,B379,$K$2:K379,TRUE))</f>
        <v/>
      </c>
    </row>
    <row r="380" spans="1:12">
      <c r="A380" s="18" t="s">
        <v>684</v>
      </c>
      <c r="B380" s="18" t="s">
        <v>895</v>
      </c>
      <c r="C380" s="18">
        <v>6</v>
      </c>
      <c r="D380" s="18">
        <v>5</v>
      </c>
      <c r="E380" s="18">
        <v>69.666666666666671</v>
      </c>
      <c r="F380" s="18">
        <v>0</v>
      </c>
      <c r="G380" s="122" t="str">
        <f t="shared" si="17"/>
        <v>기사임</v>
      </c>
      <c r="H380" s="255">
        <f>IF(G380="기사임",(COUNTIF($B$2:B380,B380)-COUNTIFS($B$2:B379,B380,$G$2:G379,"")),"")</f>
        <v>89</v>
      </c>
      <c r="I380" s="122" t="str">
        <f>IF(H380=1,COUNTIF($H$1:H380,1),"")</f>
        <v/>
      </c>
      <c r="J380" s="122">
        <f t="shared" si="16"/>
        <v>0</v>
      </c>
      <c r="K380" s="122" t="b">
        <f t="shared" si="18"/>
        <v>0</v>
      </c>
      <c r="L380" s="122" t="str">
        <f>IF(K380=FALSE,"",B380&amp;"@"&amp;COUNTIFS($B$2:B380,B380,$K$2:K380,TRUE))</f>
        <v/>
      </c>
    </row>
    <row r="381" spans="1:12">
      <c r="A381" s="18" t="s">
        <v>556</v>
      </c>
      <c r="B381" s="18" t="s">
        <v>895</v>
      </c>
      <c r="C381" s="18">
        <v>6</v>
      </c>
      <c r="D381" s="18">
        <v>5</v>
      </c>
      <c r="E381" s="18">
        <v>8.8000000000000007</v>
      </c>
      <c r="F381" s="18">
        <v>1</v>
      </c>
      <c r="G381" s="122" t="str">
        <f t="shared" si="17"/>
        <v>기사임</v>
      </c>
      <c r="H381" s="255">
        <f>IF(G381="기사임",(COUNTIF($B$2:B381,B381)-COUNTIFS($B$2:B380,B381,$G$2:G380,"")),"")</f>
        <v>90</v>
      </c>
      <c r="I381" s="122" t="str">
        <f>IF(H381=1,COUNTIF($H$1:H381,1),"")</f>
        <v/>
      </c>
      <c r="J381" s="122">
        <f t="shared" si="16"/>
        <v>0</v>
      </c>
      <c r="K381" s="122" t="b">
        <f t="shared" si="18"/>
        <v>0</v>
      </c>
      <c r="L381" s="122" t="str">
        <f>IF(K381=FALSE,"",B381&amp;"@"&amp;COUNTIFS($B$2:B381,B381,$K$2:K381,TRUE))</f>
        <v/>
      </c>
    </row>
    <row r="382" spans="1:12">
      <c r="A382" s="18" t="s">
        <v>497</v>
      </c>
      <c r="B382" s="18" t="s">
        <v>906</v>
      </c>
      <c r="C382" s="18">
        <v>6</v>
      </c>
      <c r="D382" s="18">
        <v>5</v>
      </c>
      <c r="E382" s="18">
        <v>179</v>
      </c>
      <c r="F382" s="18">
        <v>3</v>
      </c>
      <c r="G382" s="122" t="str">
        <f t="shared" si="17"/>
        <v>기사임</v>
      </c>
      <c r="H382" s="255">
        <f>IF(G382="기사임",(COUNTIF($B$2:B382,B382)-COUNTIFS($B$2:B381,B382,$G$2:G381,"")),"")</f>
        <v>3</v>
      </c>
      <c r="I382" s="122" t="str">
        <f>IF(H382=1,COUNTIF($H$1:H382,1),"")</f>
        <v/>
      </c>
      <c r="J382" s="122">
        <f t="shared" si="16"/>
        <v>0</v>
      </c>
      <c r="K382" s="122" t="b">
        <f t="shared" si="18"/>
        <v>0</v>
      </c>
      <c r="L382" s="122" t="str">
        <f>IF(K382=FALSE,"",B382&amp;"@"&amp;COUNTIFS($B$2:B382,B382,$K$2:K382,TRUE))</f>
        <v/>
      </c>
    </row>
    <row r="383" spans="1:12">
      <c r="A383" s="18" t="s">
        <v>553</v>
      </c>
      <c r="B383" s="18" t="s">
        <v>896</v>
      </c>
      <c r="C383" s="18">
        <v>6</v>
      </c>
      <c r="D383" s="18">
        <v>4</v>
      </c>
      <c r="E383" s="18">
        <v>98.5</v>
      </c>
      <c r="F383" s="18">
        <v>1</v>
      </c>
      <c r="G383" s="122" t="str">
        <f t="shared" si="17"/>
        <v>기사임</v>
      </c>
      <c r="H383" s="255">
        <f>IF(G383="기사임",(COUNTIF($B$2:B383,B383)-COUNTIFS($B$2:B382,B383,$G$2:G382,"")),"")</f>
        <v>40</v>
      </c>
      <c r="I383" s="122" t="str">
        <f>IF(H383=1,COUNTIF($H$1:H383,1),"")</f>
        <v/>
      </c>
      <c r="J383" s="122">
        <f t="shared" si="16"/>
        <v>1</v>
      </c>
      <c r="K383" s="122" t="b">
        <f t="shared" si="18"/>
        <v>1</v>
      </c>
      <c r="L383" s="122" t="str">
        <f>IF(K383=FALSE,"",B383&amp;"@"&amp;COUNTIFS($B$2:B383,B383,$K$2:K383,TRUE))</f>
        <v>United States@40</v>
      </c>
    </row>
    <row r="384" spans="1:12">
      <c r="A384" s="18" t="s">
        <v>974</v>
      </c>
      <c r="B384" s="18" t="s">
        <v>895</v>
      </c>
      <c r="C384" s="18">
        <v>6</v>
      </c>
      <c r="D384" s="18">
        <v>6</v>
      </c>
      <c r="E384" s="18">
        <v>133.4</v>
      </c>
      <c r="F384" s="18">
        <v>1</v>
      </c>
      <c r="G384" s="122" t="str">
        <f t="shared" si="17"/>
        <v>기사임</v>
      </c>
      <c r="H384" s="255">
        <f>IF(G384="기사임",(COUNTIF($B$2:B384,B384)-COUNTIFS($B$2:B383,B384,$G$2:G383,"")),"")</f>
        <v>91</v>
      </c>
      <c r="I384" s="122" t="str">
        <f>IF(H384=1,COUNTIF($H$1:H384,1),"")</f>
        <v/>
      </c>
      <c r="J384" s="122">
        <f t="shared" si="16"/>
        <v>0</v>
      </c>
      <c r="K384" s="122" t="b">
        <f t="shared" si="18"/>
        <v>0</v>
      </c>
      <c r="L384" s="122" t="str">
        <f>IF(K384=FALSE,"",B384&amp;"@"&amp;COUNTIFS($B$2:B384,B384,$K$2:K384,TRUE))</f>
        <v/>
      </c>
    </row>
    <row r="385" spans="1:12">
      <c r="A385" s="18" t="s">
        <v>962</v>
      </c>
      <c r="B385" s="18" t="s">
        <v>899</v>
      </c>
      <c r="C385" s="18">
        <v>6</v>
      </c>
      <c r="D385" s="18">
        <v>5</v>
      </c>
      <c r="E385" s="18">
        <v>176</v>
      </c>
      <c r="F385" s="18">
        <v>5</v>
      </c>
      <c r="G385" s="122" t="str">
        <f t="shared" si="17"/>
        <v>기사임</v>
      </c>
      <c r="H385" s="255">
        <f>IF(G385="기사임",(COUNTIF($B$2:B385,B385)-COUNTIFS($B$2:B384,B385,$G$2:G384,"")),"")</f>
        <v>5</v>
      </c>
      <c r="I385" s="122" t="str">
        <f>IF(H385=1,COUNTIF($H$1:H385,1),"")</f>
        <v/>
      </c>
      <c r="J385" s="122">
        <f t="shared" si="16"/>
        <v>0</v>
      </c>
      <c r="K385" s="122" t="b">
        <f t="shared" si="18"/>
        <v>0</v>
      </c>
      <c r="L385" s="122" t="str">
        <f>IF(K385=FALSE,"",B385&amp;"@"&amp;COUNTIFS($B$2:B385,B385,$K$2:K385,TRUE))</f>
        <v/>
      </c>
    </row>
    <row r="386" spans="1:12">
      <c r="A386" s="18" t="s">
        <v>1105</v>
      </c>
      <c r="B386" s="18" t="s">
        <v>895</v>
      </c>
      <c r="C386" s="18">
        <v>6</v>
      </c>
      <c r="D386" s="18">
        <v>5</v>
      </c>
      <c r="E386" s="18">
        <v>52</v>
      </c>
      <c r="F386" s="18">
        <v>0</v>
      </c>
      <c r="G386" s="122" t="str">
        <f t="shared" si="17"/>
        <v>기사임</v>
      </c>
      <c r="H386" s="255">
        <f>IF(G386="기사임",(COUNTIF($B$2:B386,B386)-COUNTIFS($B$2:B385,B386,$G$2:G385,"")),"")</f>
        <v>92</v>
      </c>
      <c r="I386" s="122" t="str">
        <f>IF(H386=1,COUNTIF($H$1:H386,1),"")</f>
        <v/>
      </c>
      <c r="J386" s="122">
        <f t="shared" ref="J386:J449" si="19">COUNTIF($N$2:$N$4,B386)</f>
        <v>0</v>
      </c>
      <c r="K386" s="122" t="b">
        <f t="shared" si="18"/>
        <v>0</v>
      </c>
      <c r="L386" s="122" t="str">
        <f>IF(K386=FALSE,"",B386&amp;"@"&amp;COUNTIFS($B$2:B386,B386,$K$2:K386,TRUE))</f>
        <v/>
      </c>
    </row>
    <row r="387" spans="1:12">
      <c r="A387" s="18" t="s">
        <v>1110</v>
      </c>
      <c r="B387" s="18" t="s">
        <v>901</v>
      </c>
      <c r="C387" s="18">
        <v>6</v>
      </c>
      <c r="D387" s="18">
        <v>5</v>
      </c>
      <c r="E387" s="18">
        <v>267</v>
      </c>
      <c r="F387" s="18">
        <v>5</v>
      </c>
      <c r="G387" s="122" t="str">
        <f t="shared" ref="G387:G450" si="20">IF(AND(LEFT(A387,17)="/global/archives/",ISNUMBER(_xlfn.NUMBERVALUE(MID(A387,18,1))),ISERROR(FIND("ckattempt",A387)),ISERROR(FIND("preview",A387))),"기사임","")</f>
        <v>기사임</v>
      </c>
      <c r="H387" s="255">
        <f>IF(G387="기사임",(COUNTIF($B$2:B387,B387)-COUNTIFS($B$2:B386,B387,$G$2:G386,"")),"")</f>
        <v>5</v>
      </c>
      <c r="I387" s="122" t="str">
        <f>IF(H387=1,COUNTIF($H$1:H387,1),"")</f>
        <v/>
      </c>
      <c r="J387" s="122">
        <f t="shared" si="19"/>
        <v>0</v>
      </c>
      <c r="K387" s="122" t="b">
        <f t="shared" ref="K387:K450" si="21">AND(J387=1,H387&gt;=1,H387&lt;&gt;"")</f>
        <v>0</v>
      </c>
      <c r="L387" s="122" t="str">
        <f>IF(K387=FALSE,"",B387&amp;"@"&amp;COUNTIFS($B$2:B387,B387,$K$2:K387,TRUE))</f>
        <v/>
      </c>
    </row>
    <row r="388" spans="1:12">
      <c r="A388" s="18" t="s">
        <v>1110</v>
      </c>
      <c r="B388" s="18" t="s">
        <v>900</v>
      </c>
      <c r="C388" s="18">
        <v>6</v>
      </c>
      <c r="D388" s="18">
        <v>6</v>
      </c>
      <c r="E388" s="18">
        <v>0</v>
      </c>
      <c r="F388" s="18">
        <v>6</v>
      </c>
      <c r="G388" s="122" t="str">
        <f t="shared" si="20"/>
        <v>기사임</v>
      </c>
      <c r="H388" s="255">
        <f>IF(G388="기사임",(COUNTIF($B$2:B388,B388)-COUNTIFS($B$2:B387,B388,$G$2:G387,"")),"")</f>
        <v>8</v>
      </c>
      <c r="I388" s="122" t="str">
        <f>IF(H388=1,COUNTIF($H$1:H388,1),"")</f>
        <v/>
      </c>
      <c r="J388" s="122">
        <f t="shared" si="19"/>
        <v>0</v>
      </c>
      <c r="K388" s="122" t="b">
        <f t="shared" si="21"/>
        <v>0</v>
      </c>
      <c r="L388" s="122" t="str">
        <f>IF(K388=FALSE,"",B388&amp;"@"&amp;COUNTIFS($B$2:B388,B388,$K$2:K388,TRUE))</f>
        <v/>
      </c>
    </row>
    <row r="389" spans="1:12">
      <c r="A389" s="18" t="s">
        <v>1238</v>
      </c>
      <c r="B389" s="18" t="s">
        <v>912</v>
      </c>
      <c r="C389" s="18">
        <v>6</v>
      </c>
      <c r="D389" s="18">
        <v>3</v>
      </c>
      <c r="E389" s="18">
        <v>18.333333333333332</v>
      </c>
      <c r="F389" s="18">
        <v>3</v>
      </c>
      <c r="G389" s="122" t="str">
        <f t="shared" si="20"/>
        <v>기사임</v>
      </c>
      <c r="H389" s="255">
        <f>IF(G389="기사임",(COUNTIF($B$2:B389,B389)-COUNTIFS($B$2:B388,B389,$G$2:G388,"")),"")</f>
        <v>2</v>
      </c>
      <c r="I389" s="122" t="str">
        <f>IF(H389=1,COUNTIF($H$1:H389,1),"")</f>
        <v/>
      </c>
      <c r="J389" s="122">
        <f t="shared" si="19"/>
        <v>0</v>
      </c>
      <c r="K389" s="122" t="b">
        <f t="shared" si="21"/>
        <v>0</v>
      </c>
      <c r="L389" s="122" t="str">
        <f>IF(K389=FALSE,"",B389&amp;"@"&amp;COUNTIFS($B$2:B389,B389,$K$2:K389,TRUE))</f>
        <v/>
      </c>
    </row>
    <row r="390" spans="1:12">
      <c r="A390" s="18" t="s">
        <v>1238</v>
      </c>
      <c r="B390" s="18" t="s">
        <v>901</v>
      </c>
      <c r="C390" s="18">
        <v>6</v>
      </c>
      <c r="D390" s="18">
        <v>6</v>
      </c>
      <c r="E390" s="18">
        <v>211.66666666666666</v>
      </c>
      <c r="F390" s="18">
        <v>2</v>
      </c>
      <c r="G390" s="122" t="str">
        <f t="shared" si="20"/>
        <v>기사임</v>
      </c>
      <c r="H390" s="255">
        <f>IF(G390="기사임",(COUNTIF($B$2:B390,B390)-COUNTIFS($B$2:B389,B390,$G$2:G389,"")),"")</f>
        <v>6</v>
      </c>
      <c r="I390" s="122" t="str">
        <f>IF(H390=1,COUNTIF($H$1:H390,1),"")</f>
        <v/>
      </c>
      <c r="J390" s="122">
        <f t="shared" si="19"/>
        <v>0</v>
      </c>
      <c r="K390" s="122" t="b">
        <f t="shared" si="21"/>
        <v>0</v>
      </c>
      <c r="L390" s="122" t="str">
        <f>IF(K390=FALSE,"",B390&amp;"@"&amp;COUNTIFS($B$2:B390,B390,$K$2:K390,TRUE))</f>
        <v/>
      </c>
    </row>
    <row r="391" spans="1:12">
      <c r="A391" s="18" t="s">
        <v>1238</v>
      </c>
      <c r="B391" s="18" t="s">
        <v>910</v>
      </c>
      <c r="C391" s="18">
        <v>6</v>
      </c>
      <c r="D391" s="18">
        <v>6</v>
      </c>
      <c r="E391" s="18">
        <v>25</v>
      </c>
      <c r="F391" s="18">
        <v>3</v>
      </c>
      <c r="G391" s="122" t="str">
        <f t="shared" si="20"/>
        <v>기사임</v>
      </c>
      <c r="H391" s="255">
        <f>IF(G391="기사임",(COUNTIF($B$2:B391,B391)-COUNTIFS($B$2:B390,B391,$G$2:G390,"")),"")</f>
        <v>5</v>
      </c>
      <c r="I391" s="122" t="str">
        <f>IF(H391=1,COUNTIF($H$1:H391,1),"")</f>
        <v/>
      </c>
      <c r="J391" s="122">
        <f t="shared" si="19"/>
        <v>0</v>
      </c>
      <c r="K391" s="122" t="b">
        <f t="shared" si="21"/>
        <v>0</v>
      </c>
      <c r="L391" s="122" t="str">
        <f>IF(K391=FALSE,"",B391&amp;"@"&amp;COUNTIFS($B$2:B391,B391,$K$2:K391,TRUE))</f>
        <v/>
      </c>
    </row>
    <row r="392" spans="1:12">
      <c r="A392" s="18" t="s">
        <v>1238</v>
      </c>
      <c r="B392" s="18" t="s">
        <v>900</v>
      </c>
      <c r="C392" s="18">
        <v>6</v>
      </c>
      <c r="D392" s="18">
        <v>4</v>
      </c>
      <c r="E392" s="18">
        <v>118.6</v>
      </c>
      <c r="F392" s="18">
        <v>1</v>
      </c>
      <c r="G392" s="122" t="str">
        <f t="shared" si="20"/>
        <v>기사임</v>
      </c>
      <c r="H392" s="255">
        <f>IF(G392="기사임",(COUNTIF($B$2:B392,B392)-COUNTIFS($B$2:B391,B392,$G$2:G391,"")),"")</f>
        <v>9</v>
      </c>
      <c r="I392" s="122" t="str">
        <f>IF(H392=1,COUNTIF($H$1:H392,1),"")</f>
        <v/>
      </c>
      <c r="J392" s="122">
        <f t="shared" si="19"/>
        <v>0</v>
      </c>
      <c r="K392" s="122" t="b">
        <f t="shared" si="21"/>
        <v>0</v>
      </c>
      <c r="L392" s="122" t="str">
        <f>IF(K392=FALSE,"",B392&amp;"@"&amp;COUNTIFS($B$2:B392,B392,$K$2:K392,TRUE))</f>
        <v/>
      </c>
    </row>
    <row r="393" spans="1:12">
      <c r="A393" s="18" t="s">
        <v>1247</v>
      </c>
      <c r="B393" s="18" t="s">
        <v>898</v>
      </c>
      <c r="C393" s="18">
        <v>6</v>
      </c>
      <c r="D393" s="18">
        <v>6</v>
      </c>
      <c r="E393" s="18">
        <v>4</v>
      </c>
      <c r="F393" s="18">
        <v>3</v>
      </c>
      <c r="G393" s="122" t="str">
        <f t="shared" si="20"/>
        <v>기사임</v>
      </c>
      <c r="H393" s="255">
        <f>IF(G393="기사임",(COUNTIF($B$2:B393,B393)-COUNTIFS($B$2:B392,B393,$G$2:G392,"")),"")</f>
        <v>13</v>
      </c>
      <c r="I393" s="122" t="str">
        <f>IF(H393=1,COUNTIF($H$1:H393,1),"")</f>
        <v/>
      </c>
      <c r="J393" s="122">
        <f t="shared" si="19"/>
        <v>0</v>
      </c>
      <c r="K393" s="122" t="b">
        <f t="shared" si="21"/>
        <v>0</v>
      </c>
      <c r="L393" s="122" t="str">
        <f>IF(K393=FALSE,"",B393&amp;"@"&amp;COUNTIFS($B$2:B393,B393,$K$2:K393,TRUE))</f>
        <v/>
      </c>
    </row>
    <row r="394" spans="1:12">
      <c r="A394" s="18" t="s">
        <v>1451</v>
      </c>
      <c r="B394" s="18" t="s">
        <v>895</v>
      </c>
      <c r="C394" s="18">
        <v>6</v>
      </c>
      <c r="D394" s="18">
        <v>6</v>
      </c>
      <c r="E394" s="18">
        <v>588.79999999999995</v>
      </c>
      <c r="F394" s="18">
        <v>2</v>
      </c>
      <c r="G394" s="122" t="str">
        <f t="shared" si="20"/>
        <v>기사임</v>
      </c>
      <c r="H394" s="255">
        <f>IF(G394="기사임",(COUNTIF($B$2:B394,B394)-COUNTIFS($B$2:B393,B394,$G$2:G393,"")),"")</f>
        <v>93</v>
      </c>
      <c r="I394" s="122" t="str">
        <f>IF(H394=1,COUNTIF($H$1:H394,1),"")</f>
        <v/>
      </c>
      <c r="J394" s="122">
        <f t="shared" si="19"/>
        <v>0</v>
      </c>
      <c r="K394" s="122" t="b">
        <f t="shared" si="21"/>
        <v>0</v>
      </c>
      <c r="L394" s="122" t="str">
        <f>IF(K394=FALSE,"",B394&amp;"@"&amp;COUNTIFS($B$2:B394,B394,$K$2:K394,TRUE))</f>
        <v/>
      </c>
    </row>
    <row r="395" spans="1:12">
      <c r="A395" s="18" t="s">
        <v>1438</v>
      </c>
      <c r="B395" s="18" t="s">
        <v>897</v>
      </c>
      <c r="C395" s="18">
        <v>6</v>
      </c>
      <c r="D395" s="18">
        <v>6</v>
      </c>
      <c r="E395" s="18">
        <v>164.66666666666666</v>
      </c>
      <c r="F395" s="18">
        <v>3</v>
      </c>
      <c r="G395" s="122" t="str">
        <f t="shared" si="20"/>
        <v>기사임</v>
      </c>
      <c r="H395" s="255">
        <f>IF(G395="기사임",(COUNTIF($B$2:B395,B395)-COUNTIFS($B$2:B394,B395,$G$2:G394,"")),"")</f>
        <v>23</v>
      </c>
      <c r="I395" s="122" t="str">
        <f>IF(H395=1,COUNTIF($H$1:H395,1),"")</f>
        <v/>
      </c>
      <c r="J395" s="122">
        <f t="shared" si="19"/>
        <v>1</v>
      </c>
      <c r="K395" s="122" t="b">
        <f t="shared" si="21"/>
        <v>1</v>
      </c>
      <c r="L395" s="122" t="str">
        <f>IF(K395=FALSE,"",B395&amp;"@"&amp;COUNTIFS($B$2:B395,B395,$K$2:K395,TRUE))</f>
        <v>India@23</v>
      </c>
    </row>
    <row r="396" spans="1:12">
      <c r="A396" s="18" t="s">
        <v>1438</v>
      </c>
      <c r="B396" s="18" t="s">
        <v>898</v>
      </c>
      <c r="C396" s="18">
        <v>6</v>
      </c>
      <c r="D396" s="18">
        <v>5</v>
      </c>
      <c r="E396" s="18">
        <v>448.66666666666669</v>
      </c>
      <c r="F396" s="18">
        <v>2</v>
      </c>
      <c r="G396" s="122" t="str">
        <f t="shared" si="20"/>
        <v>기사임</v>
      </c>
      <c r="H396" s="255">
        <f>IF(G396="기사임",(COUNTIF($B$2:B396,B396)-COUNTIFS($B$2:B395,B396,$G$2:G395,"")),"")</f>
        <v>14</v>
      </c>
      <c r="I396" s="122" t="str">
        <f>IF(H396=1,COUNTIF($H$1:H396,1),"")</f>
        <v/>
      </c>
      <c r="J396" s="122">
        <f t="shared" si="19"/>
        <v>0</v>
      </c>
      <c r="K396" s="122" t="b">
        <f t="shared" si="21"/>
        <v>0</v>
      </c>
      <c r="L396" s="122" t="str">
        <f>IF(K396=FALSE,"",B396&amp;"@"&amp;COUNTIFS($B$2:B396,B396,$K$2:K396,TRUE))</f>
        <v/>
      </c>
    </row>
    <row r="397" spans="1:12">
      <c r="A397" s="18" t="s">
        <v>1450</v>
      </c>
      <c r="B397" s="18" t="s">
        <v>895</v>
      </c>
      <c r="C397" s="18">
        <v>6</v>
      </c>
      <c r="D397" s="18">
        <v>5</v>
      </c>
      <c r="E397" s="18">
        <v>102</v>
      </c>
      <c r="F397" s="18">
        <v>2</v>
      </c>
      <c r="G397" s="122" t="str">
        <f t="shared" si="20"/>
        <v>기사임</v>
      </c>
      <c r="H397" s="255">
        <f>IF(G397="기사임",(COUNTIF($B$2:B397,B397)-COUNTIFS($B$2:B396,B397,$G$2:G396,"")),"")</f>
        <v>94</v>
      </c>
      <c r="I397" s="122" t="str">
        <f>IF(H397=1,COUNTIF($H$1:H397,1),"")</f>
        <v/>
      </c>
      <c r="J397" s="122">
        <f t="shared" si="19"/>
        <v>0</v>
      </c>
      <c r="K397" s="122" t="b">
        <f t="shared" si="21"/>
        <v>0</v>
      </c>
      <c r="L397" s="122" t="str">
        <f>IF(K397=FALSE,"",B397&amp;"@"&amp;COUNTIFS($B$2:B397,B397,$K$2:K397,TRUE))</f>
        <v/>
      </c>
    </row>
    <row r="398" spans="1:12">
      <c r="A398" s="18" t="s">
        <v>1439</v>
      </c>
      <c r="B398" s="18" t="s">
        <v>915</v>
      </c>
      <c r="C398" s="18">
        <v>6</v>
      </c>
      <c r="D398" s="18">
        <v>6</v>
      </c>
      <c r="E398" s="18">
        <v>11.5</v>
      </c>
      <c r="F398" s="18">
        <v>3</v>
      </c>
      <c r="G398" s="122" t="str">
        <f t="shared" si="20"/>
        <v>기사임</v>
      </c>
      <c r="H398" s="255">
        <f>IF(G398="기사임",(COUNTIF($B$2:B398,B398)-COUNTIFS($B$2:B397,B398,$G$2:G397,"")),"")</f>
        <v>1</v>
      </c>
      <c r="I398" s="122">
        <f>IF(H398=1,COUNTIF($H$1:H398,1),"")</f>
        <v>23</v>
      </c>
      <c r="J398" s="122">
        <f t="shared" si="19"/>
        <v>0</v>
      </c>
      <c r="K398" s="122" t="b">
        <f t="shared" si="21"/>
        <v>0</v>
      </c>
      <c r="L398" s="122" t="str">
        <f>IF(K398=FALSE,"",B398&amp;"@"&amp;COUNTIFS($B$2:B398,B398,$K$2:K398,TRUE))</f>
        <v/>
      </c>
    </row>
    <row r="399" spans="1:12">
      <c r="A399" s="18" t="s">
        <v>1637</v>
      </c>
      <c r="B399" s="18" t="s">
        <v>895</v>
      </c>
      <c r="C399" s="18">
        <v>6</v>
      </c>
      <c r="D399" s="18">
        <v>1</v>
      </c>
      <c r="E399" s="18">
        <v>102.66666666666667</v>
      </c>
      <c r="F399" s="18">
        <v>0</v>
      </c>
      <c r="G399" s="122" t="str">
        <f t="shared" si="20"/>
        <v/>
      </c>
      <c r="H399" s="255" t="str">
        <f>IF(G399="기사임",(COUNTIF($B$2:B399,B399)-COUNTIFS($B$2:B398,B399,$G$2:G398,"")),"")</f>
        <v/>
      </c>
      <c r="I399" s="122" t="str">
        <f>IF(H399=1,COUNTIF($H$1:H399,1),"")</f>
        <v/>
      </c>
      <c r="J399" s="122">
        <f t="shared" si="19"/>
        <v>0</v>
      </c>
      <c r="K399" s="122" t="b">
        <f t="shared" si="21"/>
        <v>0</v>
      </c>
      <c r="L399" s="122" t="str">
        <f>IF(K399=FALSE,"",B399&amp;"@"&amp;COUNTIFS($B$2:B399,B399,$K$2:K399,TRUE))</f>
        <v/>
      </c>
    </row>
    <row r="400" spans="1:12">
      <c r="A400" s="18" t="s">
        <v>1638</v>
      </c>
      <c r="B400" s="18" t="s">
        <v>895</v>
      </c>
      <c r="C400" s="18">
        <v>6</v>
      </c>
      <c r="D400" s="18">
        <v>2</v>
      </c>
      <c r="E400" s="18">
        <v>433.2</v>
      </c>
      <c r="F400" s="18">
        <v>0</v>
      </c>
      <c r="G400" s="122" t="str">
        <f t="shared" si="20"/>
        <v/>
      </c>
      <c r="H400" s="255" t="str">
        <f>IF(G400="기사임",(COUNTIF($B$2:B400,B400)-COUNTIFS($B$2:B399,B400,$G$2:G399,"")),"")</f>
        <v/>
      </c>
      <c r="I400" s="122" t="str">
        <f>IF(H400=1,COUNTIF($H$1:H400,1),"")</f>
        <v/>
      </c>
      <c r="J400" s="122">
        <f t="shared" si="19"/>
        <v>0</v>
      </c>
      <c r="K400" s="122" t="b">
        <f t="shared" si="21"/>
        <v>0</v>
      </c>
      <c r="L400" s="122" t="str">
        <f>IF(K400=FALSE,"",B400&amp;"@"&amp;COUNTIFS($B$2:B400,B400,$K$2:K400,TRUE))</f>
        <v/>
      </c>
    </row>
    <row r="401" spans="1:12">
      <c r="A401" s="18" t="s">
        <v>1602</v>
      </c>
      <c r="B401" s="18" t="s">
        <v>896</v>
      </c>
      <c r="C401" s="18">
        <v>6</v>
      </c>
      <c r="D401" s="18">
        <v>6</v>
      </c>
      <c r="E401" s="18">
        <v>1</v>
      </c>
      <c r="F401" s="18">
        <v>4</v>
      </c>
      <c r="G401" s="122" t="str">
        <f t="shared" si="20"/>
        <v>기사임</v>
      </c>
      <c r="H401" s="255">
        <f>IF(G401="기사임",(COUNTIF($B$2:B401,B401)-COUNTIFS($B$2:B400,B401,$G$2:G400,"")),"")</f>
        <v>41</v>
      </c>
      <c r="I401" s="122" t="str">
        <f>IF(H401=1,COUNTIF($H$1:H401,1),"")</f>
        <v/>
      </c>
      <c r="J401" s="122">
        <f t="shared" si="19"/>
        <v>1</v>
      </c>
      <c r="K401" s="122" t="b">
        <f t="shared" si="21"/>
        <v>1</v>
      </c>
      <c r="L401" s="122" t="str">
        <f>IF(K401=FALSE,"",B401&amp;"@"&amp;COUNTIFS($B$2:B401,B401,$K$2:K401,TRUE))</f>
        <v>United States@41</v>
      </c>
    </row>
    <row r="402" spans="1:12">
      <c r="A402" s="18" t="s">
        <v>1639</v>
      </c>
      <c r="B402" s="18" t="s">
        <v>895</v>
      </c>
      <c r="C402" s="18">
        <v>6</v>
      </c>
      <c r="D402" s="18">
        <v>1</v>
      </c>
      <c r="E402" s="18">
        <v>70.400000000000006</v>
      </c>
      <c r="F402" s="18">
        <v>0</v>
      </c>
      <c r="G402" s="122" t="str">
        <f t="shared" si="20"/>
        <v/>
      </c>
      <c r="H402" s="255" t="str">
        <f>IF(G402="기사임",(COUNTIF($B$2:B402,B402)-COUNTIFS($B$2:B401,B402,$G$2:G401,"")),"")</f>
        <v/>
      </c>
      <c r="I402" s="122" t="str">
        <f>IF(H402=1,COUNTIF($H$1:H402,1),"")</f>
        <v/>
      </c>
      <c r="J402" s="122">
        <f t="shared" si="19"/>
        <v>0</v>
      </c>
      <c r="K402" s="122" t="b">
        <f t="shared" si="21"/>
        <v>0</v>
      </c>
      <c r="L402" s="122" t="str">
        <f>IF(K402=FALSE,"",B402&amp;"@"&amp;COUNTIFS($B$2:B402,B402,$K$2:K402,TRUE))</f>
        <v/>
      </c>
    </row>
    <row r="403" spans="1:12">
      <c r="A403" s="18" t="s">
        <v>1640</v>
      </c>
      <c r="B403" s="18" t="s">
        <v>895</v>
      </c>
      <c r="C403" s="18">
        <v>6</v>
      </c>
      <c r="D403" s="18">
        <v>1</v>
      </c>
      <c r="E403" s="18">
        <v>139.5</v>
      </c>
      <c r="F403" s="18">
        <v>1</v>
      </c>
      <c r="G403" s="122" t="str">
        <f t="shared" si="20"/>
        <v/>
      </c>
      <c r="H403" s="255" t="str">
        <f>IF(G403="기사임",(COUNTIF($B$2:B403,B403)-COUNTIFS($B$2:B402,B403,$G$2:G402,"")),"")</f>
        <v/>
      </c>
      <c r="I403" s="122" t="str">
        <f>IF(H403=1,COUNTIF($H$1:H403,1),"")</f>
        <v/>
      </c>
      <c r="J403" s="122">
        <f t="shared" si="19"/>
        <v>0</v>
      </c>
      <c r="K403" s="122" t="b">
        <f t="shared" si="21"/>
        <v>0</v>
      </c>
      <c r="L403" s="122" t="str">
        <f>IF(K403=FALSE,"",B403&amp;"@"&amp;COUNTIFS($B$2:B403,B403,$K$2:K403,TRUE))</f>
        <v/>
      </c>
    </row>
    <row r="404" spans="1:12">
      <c r="A404" s="18" t="s">
        <v>1641</v>
      </c>
      <c r="B404" s="18" t="s">
        <v>895</v>
      </c>
      <c r="C404" s="18">
        <v>6</v>
      </c>
      <c r="D404" s="18">
        <v>1</v>
      </c>
      <c r="E404" s="18">
        <v>428.5</v>
      </c>
      <c r="F404" s="18">
        <v>0</v>
      </c>
      <c r="G404" s="122" t="str">
        <f t="shared" si="20"/>
        <v/>
      </c>
      <c r="H404" s="255" t="str">
        <f>IF(G404="기사임",(COUNTIF($B$2:B404,B404)-COUNTIFS($B$2:B403,B404,$G$2:G403,"")),"")</f>
        <v/>
      </c>
      <c r="I404" s="122" t="str">
        <f>IF(H404=1,COUNTIF($H$1:H404,1),"")</f>
        <v/>
      </c>
      <c r="J404" s="122">
        <f t="shared" si="19"/>
        <v>0</v>
      </c>
      <c r="K404" s="122" t="b">
        <f t="shared" si="21"/>
        <v>0</v>
      </c>
      <c r="L404" s="122" t="str">
        <f>IF(K404=FALSE,"",B404&amp;"@"&amp;COUNTIFS($B$2:B404,B404,$K$2:K404,TRUE))</f>
        <v/>
      </c>
    </row>
    <row r="405" spans="1:12">
      <c r="A405" s="18" t="s">
        <v>844</v>
      </c>
      <c r="B405" s="18" t="s">
        <v>906</v>
      </c>
      <c r="C405" s="18">
        <v>6</v>
      </c>
      <c r="D405" s="18">
        <v>6</v>
      </c>
      <c r="E405" s="18">
        <v>158</v>
      </c>
      <c r="F405" s="18">
        <v>6</v>
      </c>
      <c r="G405" s="122" t="str">
        <f t="shared" si="20"/>
        <v>기사임</v>
      </c>
      <c r="H405" s="255">
        <f>IF(G405="기사임",(COUNTIF($B$2:B405,B405)-COUNTIFS($B$2:B404,B405,$G$2:G404,"")),"")</f>
        <v>4</v>
      </c>
      <c r="I405" s="122" t="str">
        <f>IF(H405=1,COUNTIF($H$1:H405,1),"")</f>
        <v/>
      </c>
      <c r="J405" s="122">
        <f t="shared" si="19"/>
        <v>0</v>
      </c>
      <c r="K405" s="122" t="b">
        <f t="shared" si="21"/>
        <v>0</v>
      </c>
      <c r="L405" s="122" t="str">
        <f>IF(K405=FALSE,"",B405&amp;"@"&amp;COUNTIFS($B$2:B405,B405,$K$2:K405,TRUE))</f>
        <v/>
      </c>
    </row>
    <row r="406" spans="1:12">
      <c r="A406" s="18" t="s">
        <v>517</v>
      </c>
      <c r="B406" s="18" t="s">
        <v>910</v>
      </c>
      <c r="C406" s="18">
        <v>6</v>
      </c>
      <c r="D406" s="18">
        <v>5</v>
      </c>
      <c r="E406" s="18">
        <v>94</v>
      </c>
      <c r="F406" s="18">
        <v>5</v>
      </c>
      <c r="G406" s="122" t="str">
        <f t="shared" si="20"/>
        <v>기사임</v>
      </c>
      <c r="H406" s="255">
        <f>IF(G406="기사임",(COUNTIF($B$2:B406,B406)-COUNTIFS($B$2:B405,B406,$G$2:G405,"")),"")</f>
        <v>6</v>
      </c>
      <c r="I406" s="122" t="str">
        <f>IF(H406=1,COUNTIF($H$1:H406,1),"")</f>
        <v/>
      </c>
      <c r="J406" s="122">
        <f t="shared" si="19"/>
        <v>0</v>
      </c>
      <c r="K406" s="122" t="b">
        <f t="shared" si="21"/>
        <v>0</v>
      </c>
      <c r="L406" s="122" t="str">
        <f>IF(K406=FALSE,"",B406&amp;"@"&amp;COUNTIFS($B$2:B406,B406,$K$2:K406,TRUE))</f>
        <v/>
      </c>
    </row>
    <row r="407" spans="1:12">
      <c r="A407" s="18" t="s">
        <v>558</v>
      </c>
      <c r="B407" s="18" t="s">
        <v>895</v>
      </c>
      <c r="C407" s="18">
        <v>6</v>
      </c>
      <c r="D407" s="18">
        <v>6</v>
      </c>
      <c r="E407" s="18">
        <v>61.5</v>
      </c>
      <c r="F407" s="18">
        <v>5</v>
      </c>
      <c r="G407" s="122" t="str">
        <f t="shared" si="20"/>
        <v>기사임</v>
      </c>
      <c r="H407" s="255">
        <f>IF(G407="기사임",(COUNTIF($B$2:B407,B407)-COUNTIFS($B$2:B406,B407,$G$2:G406,"")),"")</f>
        <v>95</v>
      </c>
      <c r="I407" s="122" t="str">
        <f>IF(H407=1,COUNTIF($H$1:H407,1),"")</f>
        <v/>
      </c>
      <c r="J407" s="122">
        <f t="shared" si="19"/>
        <v>0</v>
      </c>
      <c r="K407" s="122" t="b">
        <f t="shared" si="21"/>
        <v>0</v>
      </c>
      <c r="L407" s="122" t="str">
        <f>IF(K407=FALSE,"",B407&amp;"@"&amp;COUNTIFS($B$2:B407,B407,$K$2:K407,TRUE))</f>
        <v/>
      </c>
    </row>
    <row r="408" spans="1:12">
      <c r="A408" s="18" t="s">
        <v>558</v>
      </c>
      <c r="B408" s="18" t="s">
        <v>916</v>
      </c>
      <c r="C408" s="18">
        <v>6</v>
      </c>
      <c r="D408" s="18">
        <v>5</v>
      </c>
      <c r="E408" s="18">
        <v>396</v>
      </c>
      <c r="F408" s="18">
        <v>5</v>
      </c>
      <c r="G408" s="122" t="str">
        <f t="shared" si="20"/>
        <v>기사임</v>
      </c>
      <c r="H408" s="255">
        <f>IF(G408="기사임",(COUNTIF($B$2:B408,B408)-COUNTIFS($B$2:B407,B408,$G$2:G407,"")),"")</f>
        <v>2</v>
      </c>
      <c r="I408" s="122" t="str">
        <f>IF(H408=1,COUNTIF($H$1:H408,1),"")</f>
        <v/>
      </c>
      <c r="J408" s="122">
        <f t="shared" si="19"/>
        <v>0</v>
      </c>
      <c r="K408" s="122" t="b">
        <f t="shared" si="21"/>
        <v>0</v>
      </c>
      <c r="L408" s="122" t="str">
        <f>IF(K408=FALSE,"",B408&amp;"@"&amp;COUNTIFS($B$2:B408,B408,$K$2:K408,TRUE))</f>
        <v/>
      </c>
    </row>
    <row r="409" spans="1:12">
      <c r="A409" s="18" t="s">
        <v>856</v>
      </c>
      <c r="B409" s="18" t="s">
        <v>897</v>
      </c>
      <c r="C409" s="18">
        <v>6</v>
      </c>
      <c r="D409" s="18">
        <v>5</v>
      </c>
      <c r="E409" s="18">
        <v>4</v>
      </c>
      <c r="F409" s="18">
        <v>5</v>
      </c>
      <c r="G409" s="122" t="str">
        <f t="shared" si="20"/>
        <v>기사임</v>
      </c>
      <c r="H409" s="255">
        <f>IF(G409="기사임",(COUNTIF($B$2:B409,B409)-COUNTIFS($B$2:B408,B409,$G$2:G408,"")),"")</f>
        <v>24</v>
      </c>
      <c r="I409" s="122" t="str">
        <f>IF(H409=1,COUNTIF($H$1:H409,1),"")</f>
        <v/>
      </c>
      <c r="J409" s="122">
        <f t="shared" si="19"/>
        <v>1</v>
      </c>
      <c r="K409" s="122" t="b">
        <f t="shared" si="21"/>
        <v>1</v>
      </c>
      <c r="L409" s="122" t="str">
        <f>IF(K409=FALSE,"",B409&amp;"@"&amp;COUNTIFS($B$2:B409,B409,$K$2:K409,TRUE))</f>
        <v>India@24</v>
      </c>
    </row>
    <row r="410" spans="1:12">
      <c r="A410" s="18" t="s">
        <v>496</v>
      </c>
      <c r="B410" s="18" t="s">
        <v>910</v>
      </c>
      <c r="C410" s="18">
        <v>6</v>
      </c>
      <c r="D410" s="18">
        <v>6</v>
      </c>
      <c r="E410" s="18">
        <v>659</v>
      </c>
      <c r="F410" s="18">
        <v>6</v>
      </c>
      <c r="G410" s="122" t="str">
        <f t="shared" si="20"/>
        <v>기사임</v>
      </c>
      <c r="H410" s="255">
        <f>IF(G410="기사임",(COUNTIF($B$2:B410,B410)-COUNTIFS($B$2:B409,B410,$G$2:G409,"")),"")</f>
        <v>7</v>
      </c>
      <c r="I410" s="122" t="str">
        <f>IF(H410=1,COUNTIF($H$1:H410,1),"")</f>
        <v/>
      </c>
      <c r="J410" s="122">
        <f t="shared" si="19"/>
        <v>0</v>
      </c>
      <c r="K410" s="122" t="b">
        <f t="shared" si="21"/>
        <v>0</v>
      </c>
      <c r="L410" s="122" t="str">
        <f>IF(K410=FALSE,"",B410&amp;"@"&amp;COUNTIFS($B$2:B410,B410,$K$2:K410,TRUE))</f>
        <v/>
      </c>
    </row>
    <row r="411" spans="1:12">
      <c r="A411" s="18" t="s">
        <v>609</v>
      </c>
      <c r="B411" s="18" t="s">
        <v>910</v>
      </c>
      <c r="C411" s="18">
        <v>6</v>
      </c>
      <c r="D411" s="18">
        <v>2</v>
      </c>
      <c r="E411" s="18">
        <v>137.75</v>
      </c>
      <c r="F411" s="18">
        <v>2</v>
      </c>
      <c r="G411" s="122" t="str">
        <f t="shared" si="20"/>
        <v>기사임</v>
      </c>
      <c r="H411" s="255">
        <f>IF(G411="기사임",(COUNTIF($B$2:B411,B411)-COUNTIFS($B$2:B410,B411,$G$2:G410,"")),"")</f>
        <v>8</v>
      </c>
      <c r="I411" s="122" t="str">
        <f>IF(H411=1,COUNTIF($H$1:H411,1),"")</f>
        <v/>
      </c>
      <c r="J411" s="122">
        <f t="shared" si="19"/>
        <v>0</v>
      </c>
      <c r="K411" s="122" t="b">
        <f t="shared" si="21"/>
        <v>0</v>
      </c>
      <c r="L411" s="122" t="str">
        <f>IF(K411=FALSE,"",B411&amp;"@"&amp;COUNTIFS($B$2:B411,B411,$K$2:K411,TRUE))</f>
        <v/>
      </c>
    </row>
    <row r="412" spans="1:12">
      <c r="A412" s="18" t="s">
        <v>773</v>
      </c>
      <c r="B412" s="18" t="s">
        <v>895</v>
      </c>
      <c r="C412" s="18">
        <v>6</v>
      </c>
      <c r="D412" s="18">
        <v>6</v>
      </c>
      <c r="E412" s="18">
        <v>16</v>
      </c>
      <c r="F412" s="18">
        <v>5</v>
      </c>
      <c r="G412" s="122" t="str">
        <f t="shared" si="20"/>
        <v>기사임</v>
      </c>
      <c r="H412" s="255">
        <f>IF(G412="기사임",(COUNTIF($B$2:B412,B412)-COUNTIFS($B$2:B411,B412,$G$2:G411,"")),"")</f>
        <v>96</v>
      </c>
      <c r="I412" s="122" t="str">
        <f>IF(H412=1,COUNTIF($H$1:H412,1),"")</f>
        <v/>
      </c>
      <c r="J412" s="122">
        <f t="shared" si="19"/>
        <v>0</v>
      </c>
      <c r="K412" s="122" t="b">
        <f t="shared" si="21"/>
        <v>0</v>
      </c>
      <c r="L412" s="122" t="str">
        <f>IF(K412=FALSE,"",B412&amp;"@"&amp;COUNTIFS($B$2:B412,B412,$K$2:K412,TRUE))</f>
        <v/>
      </c>
    </row>
    <row r="413" spans="1:12">
      <c r="A413" s="18" t="s">
        <v>714</v>
      </c>
      <c r="B413" s="18" t="s">
        <v>907</v>
      </c>
      <c r="C413" s="18">
        <v>6</v>
      </c>
      <c r="D413" s="18">
        <v>6</v>
      </c>
      <c r="E413" s="18">
        <v>0</v>
      </c>
      <c r="F413" s="18">
        <v>6</v>
      </c>
      <c r="G413" s="122" t="str">
        <f t="shared" si="20"/>
        <v>기사임</v>
      </c>
      <c r="H413" s="255">
        <f>IF(G413="기사임",(COUNTIF($B$2:B413,B413)-COUNTIFS($B$2:B412,B413,$G$2:G412,"")),"")</f>
        <v>1</v>
      </c>
      <c r="I413" s="122">
        <f>IF(H413=1,COUNTIF($H$1:H413,1),"")</f>
        <v>24</v>
      </c>
      <c r="J413" s="122">
        <f t="shared" si="19"/>
        <v>0</v>
      </c>
      <c r="K413" s="122" t="b">
        <f t="shared" si="21"/>
        <v>0</v>
      </c>
      <c r="L413" s="122" t="str">
        <f>IF(K413=FALSE,"",B413&amp;"@"&amp;COUNTIFS($B$2:B413,B413,$K$2:K413,TRUE))</f>
        <v/>
      </c>
    </row>
    <row r="414" spans="1:12">
      <c r="A414" s="18" t="s">
        <v>535</v>
      </c>
      <c r="B414" s="18" t="s">
        <v>896</v>
      </c>
      <c r="C414" s="18">
        <v>6</v>
      </c>
      <c r="D414" s="18">
        <v>5</v>
      </c>
      <c r="E414" s="18">
        <v>28.333333333333332</v>
      </c>
      <c r="F414" s="18">
        <v>4</v>
      </c>
      <c r="G414" s="122" t="str">
        <f t="shared" si="20"/>
        <v>기사임</v>
      </c>
      <c r="H414" s="255">
        <f>IF(G414="기사임",(COUNTIF($B$2:B414,B414)-COUNTIFS($B$2:B413,B414,$G$2:G413,"")),"")</f>
        <v>42</v>
      </c>
      <c r="I414" s="122" t="str">
        <f>IF(H414=1,COUNTIF($H$1:H414,1),"")</f>
        <v/>
      </c>
      <c r="J414" s="122">
        <f t="shared" si="19"/>
        <v>1</v>
      </c>
      <c r="K414" s="122" t="b">
        <f t="shared" si="21"/>
        <v>1</v>
      </c>
      <c r="L414" s="122" t="str">
        <f>IF(K414=FALSE,"",B414&amp;"@"&amp;COUNTIFS($B$2:B414,B414,$K$2:K414,TRUE))</f>
        <v>United States@42</v>
      </c>
    </row>
    <row r="415" spans="1:12">
      <c r="A415" s="18" t="s">
        <v>593</v>
      </c>
      <c r="B415" s="18" t="s">
        <v>895</v>
      </c>
      <c r="C415" s="18">
        <v>6</v>
      </c>
      <c r="D415" s="18">
        <v>5</v>
      </c>
      <c r="E415" s="18">
        <v>503</v>
      </c>
      <c r="F415" s="18">
        <v>3</v>
      </c>
      <c r="G415" s="122" t="str">
        <f t="shared" si="20"/>
        <v>기사임</v>
      </c>
      <c r="H415" s="255">
        <f>IF(G415="기사임",(COUNTIF($B$2:B415,B415)-COUNTIFS($B$2:B414,B415,$G$2:G414,"")),"")</f>
        <v>97</v>
      </c>
      <c r="I415" s="122" t="str">
        <f>IF(H415=1,COUNTIF($H$1:H415,1),"")</f>
        <v/>
      </c>
      <c r="J415" s="122">
        <f t="shared" si="19"/>
        <v>0</v>
      </c>
      <c r="K415" s="122" t="b">
        <f t="shared" si="21"/>
        <v>0</v>
      </c>
      <c r="L415" s="122" t="str">
        <f>IF(K415=FALSE,"",B415&amp;"@"&amp;COUNTIFS($B$2:B415,B415,$K$2:K415,TRUE))</f>
        <v/>
      </c>
    </row>
    <row r="416" spans="1:12">
      <c r="A416" s="18" t="s">
        <v>586</v>
      </c>
      <c r="B416" s="18" t="s">
        <v>895</v>
      </c>
      <c r="C416" s="18">
        <v>6</v>
      </c>
      <c r="D416" s="18">
        <v>4</v>
      </c>
      <c r="E416" s="18">
        <v>16.8</v>
      </c>
      <c r="F416" s="18">
        <v>2</v>
      </c>
      <c r="G416" s="122" t="str">
        <f t="shared" si="20"/>
        <v/>
      </c>
      <c r="H416" s="255" t="str">
        <f>IF(G416="기사임",(COUNTIF($B$2:B416,B416)-COUNTIFS($B$2:B415,B416,$G$2:G415,"")),"")</f>
        <v/>
      </c>
      <c r="I416" s="122" t="str">
        <f>IF(H416=1,COUNTIF($H$1:H416,1),"")</f>
        <v/>
      </c>
      <c r="J416" s="122">
        <f t="shared" si="19"/>
        <v>0</v>
      </c>
      <c r="K416" s="122" t="b">
        <f t="shared" si="21"/>
        <v>0</v>
      </c>
      <c r="L416" s="122" t="str">
        <f>IF(K416=FALSE,"",B416&amp;"@"&amp;COUNTIFS($B$2:B416,B416,$K$2:K416,TRUE))</f>
        <v/>
      </c>
    </row>
    <row r="417" spans="1:12">
      <c r="A417" s="18" t="s">
        <v>536</v>
      </c>
      <c r="B417" s="18" t="s">
        <v>896</v>
      </c>
      <c r="C417" s="18">
        <v>6</v>
      </c>
      <c r="D417" s="18">
        <v>5</v>
      </c>
      <c r="E417" s="18">
        <v>12.833333333333334</v>
      </c>
      <c r="F417" s="18">
        <v>0</v>
      </c>
      <c r="G417" s="122" t="str">
        <f t="shared" si="20"/>
        <v/>
      </c>
      <c r="H417" s="255" t="str">
        <f>IF(G417="기사임",(COUNTIF($B$2:B417,B417)-COUNTIFS($B$2:B416,B417,$G$2:G416,"")),"")</f>
        <v/>
      </c>
      <c r="I417" s="122" t="str">
        <f>IF(H417=1,COUNTIF($H$1:H417,1),"")</f>
        <v/>
      </c>
      <c r="J417" s="122">
        <f t="shared" si="19"/>
        <v>1</v>
      </c>
      <c r="K417" s="122" t="b">
        <f t="shared" si="21"/>
        <v>0</v>
      </c>
      <c r="L417" s="122" t="str">
        <f>IF(K417=FALSE,"",B417&amp;"@"&amp;COUNTIFS($B$2:B417,B417,$K$2:K417,TRUE))</f>
        <v/>
      </c>
    </row>
    <row r="418" spans="1:12">
      <c r="A418" s="18" t="s">
        <v>538</v>
      </c>
      <c r="B418" s="18" t="s">
        <v>900</v>
      </c>
      <c r="C418" s="18">
        <v>6</v>
      </c>
      <c r="D418" s="18">
        <v>3</v>
      </c>
      <c r="E418" s="18">
        <v>18.5</v>
      </c>
      <c r="F418" s="18">
        <v>2</v>
      </c>
      <c r="G418" s="122" t="str">
        <f t="shared" si="20"/>
        <v/>
      </c>
      <c r="H418" s="255" t="str">
        <f>IF(G418="기사임",(COUNTIF($B$2:B418,B418)-COUNTIFS($B$2:B417,B418,$G$2:G417,"")),"")</f>
        <v/>
      </c>
      <c r="I418" s="122" t="str">
        <f>IF(H418=1,COUNTIF($H$1:H418,1),"")</f>
        <v/>
      </c>
      <c r="J418" s="122">
        <f t="shared" si="19"/>
        <v>0</v>
      </c>
      <c r="K418" s="122" t="b">
        <f t="shared" si="21"/>
        <v>0</v>
      </c>
      <c r="L418" s="122" t="str">
        <f>IF(K418=FALSE,"",B418&amp;"@"&amp;COUNTIFS($B$2:B418,B418,$K$2:K418,TRUE))</f>
        <v/>
      </c>
    </row>
    <row r="419" spans="1:12">
      <c r="A419" s="18" t="s">
        <v>538</v>
      </c>
      <c r="B419" s="18" t="s">
        <v>896</v>
      </c>
      <c r="C419" s="18">
        <v>6</v>
      </c>
      <c r="D419" s="18">
        <v>5</v>
      </c>
      <c r="E419" s="18">
        <v>309.66666666666669</v>
      </c>
      <c r="F419" s="18">
        <v>2</v>
      </c>
      <c r="G419" s="122" t="str">
        <f t="shared" si="20"/>
        <v/>
      </c>
      <c r="H419" s="255" t="str">
        <f>IF(G419="기사임",(COUNTIF($B$2:B419,B419)-COUNTIFS($B$2:B418,B419,$G$2:G418,"")),"")</f>
        <v/>
      </c>
      <c r="I419" s="122" t="str">
        <f>IF(H419=1,COUNTIF($H$1:H419,1),"")</f>
        <v/>
      </c>
      <c r="J419" s="122">
        <f t="shared" si="19"/>
        <v>1</v>
      </c>
      <c r="K419" s="122" t="b">
        <f t="shared" si="21"/>
        <v>0</v>
      </c>
      <c r="L419" s="122" t="str">
        <f>IF(K419=FALSE,"",B419&amp;"@"&amp;COUNTIFS($B$2:B419,B419,$K$2:K419,TRUE))</f>
        <v/>
      </c>
    </row>
    <row r="420" spans="1:12">
      <c r="A420" s="18" t="s">
        <v>501</v>
      </c>
      <c r="B420" s="18" t="s">
        <v>905</v>
      </c>
      <c r="C420" s="18">
        <v>6</v>
      </c>
      <c r="D420" s="18">
        <v>5</v>
      </c>
      <c r="E420" s="18">
        <v>35.5</v>
      </c>
      <c r="F420" s="18">
        <v>1</v>
      </c>
      <c r="G420" s="122" t="str">
        <f t="shared" si="20"/>
        <v/>
      </c>
      <c r="H420" s="255" t="str">
        <f>IF(G420="기사임",(COUNTIF($B$2:B420,B420)-COUNTIFS($B$2:B419,B420,$G$2:G419,"")),"")</f>
        <v/>
      </c>
      <c r="I420" s="122" t="str">
        <f>IF(H420=1,COUNTIF($H$1:H420,1),"")</f>
        <v/>
      </c>
      <c r="J420" s="122">
        <f t="shared" si="19"/>
        <v>0</v>
      </c>
      <c r="K420" s="122" t="b">
        <f t="shared" si="21"/>
        <v>0</v>
      </c>
      <c r="L420" s="122" t="str">
        <f>IF(K420=FALSE,"",B420&amp;"@"&amp;COUNTIFS($B$2:B420,B420,$K$2:K420,TRUE))</f>
        <v/>
      </c>
    </row>
    <row r="421" spans="1:12">
      <c r="A421" s="18" t="s">
        <v>499</v>
      </c>
      <c r="B421" s="18" t="s">
        <v>910</v>
      </c>
      <c r="C421" s="18">
        <v>6</v>
      </c>
      <c r="D421" s="18">
        <v>4</v>
      </c>
      <c r="E421" s="18">
        <v>169.5</v>
      </c>
      <c r="F421" s="18">
        <v>1</v>
      </c>
      <c r="G421" s="122" t="str">
        <f t="shared" si="20"/>
        <v/>
      </c>
      <c r="H421" s="255" t="str">
        <f>IF(G421="기사임",(COUNTIF($B$2:B421,B421)-COUNTIFS($B$2:B420,B421,$G$2:G420,"")),"")</f>
        <v/>
      </c>
      <c r="I421" s="122" t="str">
        <f>IF(H421=1,COUNTIF($H$1:H421,1),"")</f>
        <v/>
      </c>
      <c r="J421" s="122">
        <f t="shared" si="19"/>
        <v>0</v>
      </c>
      <c r="K421" s="122" t="b">
        <f t="shared" si="21"/>
        <v>0</v>
      </c>
      <c r="L421" s="122" t="str">
        <f>IF(K421=FALSE,"",B421&amp;"@"&amp;COUNTIFS($B$2:B421,B421,$K$2:K421,TRUE))</f>
        <v/>
      </c>
    </row>
    <row r="422" spans="1:12">
      <c r="A422" s="18" t="s">
        <v>499</v>
      </c>
      <c r="B422" s="18" t="s">
        <v>913</v>
      </c>
      <c r="C422" s="18">
        <v>6</v>
      </c>
      <c r="D422" s="18">
        <v>5</v>
      </c>
      <c r="E422" s="18">
        <v>57</v>
      </c>
      <c r="F422" s="18">
        <v>1</v>
      </c>
      <c r="G422" s="122" t="str">
        <f t="shared" si="20"/>
        <v/>
      </c>
      <c r="H422" s="255" t="str">
        <f>IF(G422="기사임",(COUNTIF($B$2:B422,B422)-COUNTIFS($B$2:B421,B422,$G$2:G421,"")),"")</f>
        <v/>
      </c>
      <c r="I422" s="122" t="str">
        <f>IF(H422=1,COUNTIF($H$1:H422,1),"")</f>
        <v/>
      </c>
      <c r="J422" s="122">
        <f t="shared" si="19"/>
        <v>0</v>
      </c>
      <c r="K422" s="122" t="b">
        <f t="shared" si="21"/>
        <v>0</v>
      </c>
      <c r="L422" s="122" t="str">
        <f>IF(K422=FALSE,"",B422&amp;"@"&amp;COUNTIFS($B$2:B422,B422,$K$2:K422,TRUE))</f>
        <v/>
      </c>
    </row>
    <row r="423" spans="1:12">
      <c r="A423" s="18" t="s">
        <v>499</v>
      </c>
      <c r="B423" s="18" t="s">
        <v>923</v>
      </c>
      <c r="C423" s="18">
        <v>6</v>
      </c>
      <c r="D423" s="18">
        <v>5</v>
      </c>
      <c r="E423" s="18">
        <v>13</v>
      </c>
      <c r="F423" s="18">
        <v>5</v>
      </c>
      <c r="G423" s="122" t="str">
        <f t="shared" si="20"/>
        <v/>
      </c>
      <c r="H423" s="255" t="str">
        <f>IF(G423="기사임",(COUNTIF($B$2:B423,B423)-COUNTIFS($B$2:B422,B423,$G$2:G422,"")),"")</f>
        <v/>
      </c>
      <c r="I423" s="122" t="str">
        <f>IF(H423=1,COUNTIF($H$1:H423,1),"")</f>
        <v/>
      </c>
      <c r="J423" s="122">
        <f t="shared" si="19"/>
        <v>0</v>
      </c>
      <c r="K423" s="122" t="b">
        <f t="shared" si="21"/>
        <v>0</v>
      </c>
      <c r="L423" s="122" t="str">
        <f>IF(K423=FALSE,"",B423&amp;"@"&amp;COUNTIFS($B$2:B423,B423,$K$2:K423,TRUE))</f>
        <v/>
      </c>
    </row>
    <row r="424" spans="1:12">
      <c r="A424" s="18" t="s">
        <v>601</v>
      </c>
      <c r="B424" s="18" t="s">
        <v>898</v>
      </c>
      <c r="C424" s="18">
        <v>6</v>
      </c>
      <c r="D424" s="18">
        <v>4</v>
      </c>
      <c r="E424" s="18">
        <v>35</v>
      </c>
      <c r="F424" s="18">
        <v>0</v>
      </c>
      <c r="G424" s="122" t="str">
        <f t="shared" si="20"/>
        <v/>
      </c>
      <c r="H424" s="255" t="str">
        <f>IF(G424="기사임",(COUNTIF($B$2:B424,B424)-COUNTIFS($B$2:B423,B424,$G$2:G423,"")),"")</f>
        <v/>
      </c>
      <c r="I424" s="122" t="str">
        <f>IF(H424=1,COUNTIF($H$1:H424,1),"")</f>
        <v/>
      </c>
      <c r="J424" s="122">
        <f t="shared" si="19"/>
        <v>0</v>
      </c>
      <c r="K424" s="122" t="b">
        <f t="shared" si="21"/>
        <v>0</v>
      </c>
      <c r="L424" s="122" t="str">
        <f>IF(K424=FALSE,"",B424&amp;"@"&amp;COUNTIFS($B$2:B424,B424,$K$2:K424,TRUE))</f>
        <v/>
      </c>
    </row>
    <row r="425" spans="1:12">
      <c r="A425" s="18" t="s">
        <v>507</v>
      </c>
      <c r="B425" s="18" t="s">
        <v>900</v>
      </c>
      <c r="C425" s="18">
        <v>6</v>
      </c>
      <c r="D425" s="18">
        <v>4</v>
      </c>
      <c r="E425" s="18">
        <v>43</v>
      </c>
      <c r="F425" s="18">
        <v>2</v>
      </c>
      <c r="G425" s="122" t="str">
        <f t="shared" si="20"/>
        <v/>
      </c>
      <c r="H425" s="255" t="str">
        <f>IF(G425="기사임",(COUNTIF($B$2:B425,B425)-COUNTIFS($B$2:B424,B425,$G$2:G424,"")),"")</f>
        <v/>
      </c>
      <c r="I425" s="122" t="str">
        <f>IF(H425=1,COUNTIF($H$1:H425,1),"")</f>
        <v/>
      </c>
      <c r="J425" s="122">
        <f t="shared" si="19"/>
        <v>0</v>
      </c>
      <c r="K425" s="122" t="b">
        <f t="shared" si="21"/>
        <v>0</v>
      </c>
      <c r="L425" s="122" t="str">
        <f>IF(K425=FALSE,"",B425&amp;"@"&amp;COUNTIFS($B$2:B425,B425,$K$2:K425,TRUE))</f>
        <v/>
      </c>
    </row>
    <row r="426" spans="1:12">
      <c r="A426" s="18" t="s">
        <v>515</v>
      </c>
      <c r="B426" s="18" t="s">
        <v>900</v>
      </c>
      <c r="C426" s="18">
        <v>6</v>
      </c>
      <c r="D426" s="18">
        <v>5</v>
      </c>
      <c r="E426" s="18">
        <v>22.8</v>
      </c>
      <c r="F426" s="18">
        <v>1</v>
      </c>
      <c r="G426" s="122" t="str">
        <f t="shared" si="20"/>
        <v/>
      </c>
      <c r="H426" s="255" t="str">
        <f>IF(G426="기사임",(COUNTIF($B$2:B426,B426)-COUNTIFS($B$2:B425,B426,$G$2:G425,"")),"")</f>
        <v/>
      </c>
      <c r="I426" s="122" t="str">
        <f>IF(H426=1,COUNTIF($H$1:H426,1),"")</f>
        <v/>
      </c>
      <c r="J426" s="122">
        <f t="shared" si="19"/>
        <v>0</v>
      </c>
      <c r="K426" s="122" t="b">
        <f t="shared" si="21"/>
        <v>0</v>
      </c>
      <c r="L426" s="122" t="str">
        <f>IF(K426=FALSE,"",B426&amp;"@"&amp;COUNTIFS($B$2:B426,B426,$K$2:K426,TRUE))</f>
        <v/>
      </c>
    </row>
    <row r="427" spans="1:12">
      <c r="A427" s="18" t="s">
        <v>500</v>
      </c>
      <c r="B427" s="18" t="s">
        <v>929</v>
      </c>
      <c r="C427" s="18">
        <v>6</v>
      </c>
      <c r="D427" s="18">
        <v>2</v>
      </c>
      <c r="E427" s="18">
        <v>19.2</v>
      </c>
      <c r="F427" s="18">
        <v>1</v>
      </c>
      <c r="G427" s="122" t="str">
        <f t="shared" si="20"/>
        <v/>
      </c>
      <c r="H427" s="255" t="str">
        <f>IF(G427="기사임",(COUNTIF($B$2:B427,B427)-COUNTIFS($B$2:B426,B427,$G$2:G426,"")),"")</f>
        <v/>
      </c>
      <c r="I427" s="122" t="str">
        <f>IF(H427=1,COUNTIF($H$1:H427,1),"")</f>
        <v/>
      </c>
      <c r="J427" s="122">
        <f t="shared" si="19"/>
        <v>0</v>
      </c>
      <c r="K427" s="122" t="b">
        <f t="shared" si="21"/>
        <v>0</v>
      </c>
      <c r="L427" s="122" t="str">
        <f>IF(K427=FALSE,"",B427&amp;"@"&amp;COUNTIFS($B$2:B427,B427,$K$2:K427,TRUE))</f>
        <v/>
      </c>
    </row>
    <row r="428" spans="1:12">
      <c r="A428" s="18" t="s">
        <v>500</v>
      </c>
      <c r="B428" s="18" t="s">
        <v>904</v>
      </c>
      <c r="C428" s="18">
        <v>6</v>
      </c>
      <c r="D428" s="18">
        <v>3</v>
      </c>
      <c r="E428" s="18">
        <v>92.8</v>
      </c>
      <c r="F428" s="18">
        <v>1</v>
      </c>
      <c r="G428" s="122" t="str">
        <f t="shared" si="20"/>
        <v/>
      </c>
      <c r="H428" s="255" t="str">
        <f>IF(G428="기사임",(COUNTIF($B$2:B428,B428)-COUNTIFS($B$2:B427,B428,$G$2:G427,"")),"")</f>
        <v/>
      </c>
      <c r="I428" s="122" t="str">
        <f>IF(H428=1,COUNTIF($H$1:H428,1),"")</f>
        <v/>
      </c>
      <c r="J428" s="122">
        <f t="shared" si="19"/>
        <v>0</v>
      </c>
      <c r="K428" s="122" t="b">
        <f t="shared" si="21"/>
        <v>0</v>
      </c>
      <c r="L428" s="122" t="str">
        <f>IF(K428=FALSE,"",B428&amp;"@"&amp;COUNTIFS($B$2:B428,B428,$K$2:K428,TRUE))</f>
        <v/>
      </c>
    </row>
    <row r="429" spans="1:12">
      <c r="A429" s="18" t="s">
        <v>500</v>
      </c>
      <c r="B429" s="18" t="s">
        <v>906</v>
      </c>
      <c r="C429" s="18">
        <v>6</v>
      </c>
      <c r="D429" s="18">
        <v>3</v>
      </c>
      <c r="E429" s="18">
        <v>21.6</v>
      </c>
      <c r="F429" s="18">
        <v>2</v>
      </c>
      <c r="G429" s="122" t="str">
        <f t="shared" si="20"/>
        <v/>
      </c>
      <c r="H429" s="255" t="str">
        <f>IF(G429="기사임",(COUNTIF($B$2:B429,B429)-COUNTIFS($B$2:B428,B429,$G$2:G428,"")),"")</f>
        <v/>
      </c>
      <c r="I429" s="122" t="str">
        <f>IF(H429=1,COUNTIF($H$1:H429,1),"")</f>
        <v/>
      </c>
      <c r="J429" s="122">
        <f t="shared" si="19"/>
        <v>0</v>
      </c>
      <c r="K429" s="122" t="b">
        <f t="shared" si="21"/>
        <v>0</v>
      </c>
      <c r="L429" s="122" t="str">
        <f>IF(K429=FALSE,"",B429&amp;"@"&amp;COUNTIFS($B$2:B429,B429,$K$2:K429,TRUE))</f>
        <v/>
      </c>
    </row>
    <row r="430" spans="1:12">
      <c r="A430" s="18" t="s">
        <v>498</v>
      </c>
      <c r="B430" s="18" t="s">
        <v>901</v>
      </c>
      <c r="C430" s="18">
        <v>6</v>
      </c>
      <c r="D430" s="18">
        <v>5</v>
      </c>
      <c r="E430" s="18">
        <v>13.666666666666666</v>
      </c>
      <c r="F430" s="18">
        <v>1</v>
      </c>
      <c r="G430" s="122" t="str">
        <f t="shared" si="20"/>
        <v/>
      </c>
      <c r="H430" s="255" t="str">
        <f>IF(G430="기사임",(COUNTIF($B$2:B430,B430)-COUNTIFS($B$2:B429,B430,$G$2:G429,"")),"")</f>
        <v/>
      </c>
      <c r="I430" s="122" t="str">
        <f>IF(H430=1,COUNTIF($H$1:H430,1),"")</f>
        <v/>
      </c>
      <c r="J430" s="122">
        <f t="shared" si="19"/>
        <v>0</v>
      </c>
      <c r="K430" s="122" t="b">
        <f t="shared" si="21"/>
        <v>0</v>
      </c>
      <c r="L430" s="122" t="str">
        <f>IF(K430=FALSE,"",B430&amp;"@"&amp;COUNTIFS($B$2:B430,B430,$K$2:K430,TRUE))</f>
        <v/>
      </c>
    </row>
    <row r="431" spans="1:12">
      <c r="A431" s="18" t="s">
        <v>498</v>
      </c>
      <c r="B431" s="18" t="s">
        <v>899</v>
      </c>
      <c r="C431" s="18">
        <v>6</v>
      </c>
      <c r="D431" s="18">
        <v>4</v>
      </c>
      <c r="E431" s="18">
        <v>11.25</v>
      </c>
      <c r="F431" s="18">
        <v>3</v>
      </c>
      <c r="G431" s="122" t="str">
        <f t="shared" si="20"/>
        <v/>
      </c>
      <c r="H431" s="255" t="str">
        <f>IF(G431="기사임",(COUNTIF($B$2:B431,B431)-COUNTIFS($B$2:B430,B431,$G$2:G430,"")),"")</f>
        <v/>
      </c>
      <c r="I431" s="122" t="str">
        <f>IF(H431=1,COUNTIF($H$1:H431,1),"")</f>
        <v/>
      </c>
      <c r="J431" s="122">
        <f t="shared" si="19"/>
        <v>0</v>
      </c>
      <c r="K431" s="122" t="b">
        <f t="shared" si="21"/>
        <v>0</v>
      </c>
      <c r="L431" s="122" t="str">
        <f>IF(K431=FALSE,"",B431&amp;"@"&amp;COUNTIFS($B$2:B431,B431,$K$2:K431,TRUE))</f>
        <v/>
      </c>
    </row>
    <row r="432" spans="1:12">
      <c r="A432" s="18" t="s">
        <v>669</v>
      </c>
      <c r="B432" s="18" t="s">
        <v>896</v>
      </c>
      <c r="C432" s="18">
        <v>6</v>
      </c>
      <c r="D432" s="18">
        <v>2</v>
      </c>
      <c r="E432" s="18">
        <v>29.5</v>
      </c>
      <c r="F432" s="18">
        <v>0</v>
      </c>
      <c r="G432" s="122" t="str">
        <f t="shared" si="20"/>
        <v/>
      </c>
      <c r="H432" s="255" t="str">
        <f>IF(G432="기사임",(COUNTIF($B$2:B432,B432)-COUNTIFS($B$2:B431,B432,$G$2:G431,"")),"")</f>
        <v/>
      </c>
      <c r="I432" s="122" t="str">
        <f>IF(H432=1,COUNTIF($H$1:H432,1),"")</f>
        <v/>
      </c>
      <c r="J432" s="122">
        <f t="shared" si="19"/>
        <v>1</v>
      </c>
      <c r="K432" s="122" t="b">
        <f t="shared" si="21"/>
        <v>0</v>
      </c>
      <c r="L432" s="122" t="str">
        <f>IF(K432=FALSE,"",B432&amp;"@"&amp;COUNTIFS($B$2:B432,B432,$K$2:K432,TRUE))</f>
        <v/>
      </c>
    </row>
    <row r="433" spans="1:12">
      <c r="A433" s="18" t="s">
        <v>811</v>
      </c>
      <c r="B433" s="18" t="s">
        <v>898</v>
      </c>
      <c r="C433" s="18">
        <v>6</v>
      </c>
      <c r="D433" s="18">
        <v>3</v>
      </c>
      <c r="E433" s="18">
        <v>432.5</v>
      </c>
      <c r="F433" s="18">
        <v>2</v>
      </c>
      <c r="G433" s="122" t="str">
        <f t="shared" si="20"/>
        <v/>
      </c>
      <c r="H433" s="255" t="str">
        <f>IF(G433="기사임",(COUNTIF($B$2:B433,B433)-COUNTIFS($B$2:B432,B433,$G$2:G432,"")),"")</f>
        <v/>
      </c>
      <c r="I433" s="122" t="str">
        <f>IF(H433=1,COUNTIF($H$1:H433,1),"")</f>
        <v/>
      </c>
      <c r="J433" s="122">
        <f t="shared" si="19"/>
        <v>0</v>
      </c>
      <c r="K433" s="122" t="b">
        <f t="shared" si="21"/>
        <v>0</v>
      </c>
      <c r="L433" s="122" t="str">
        <f>IF(K433=FALSE,"",B433&amp;"@"&amp;COUNTIFS($B$2:B433,B433,$K$2:K433,TRUE))</f>
        <v/>
      </c>
    </row>
    <row r="434" spans="1:12">
      <c r="A434" s="18" t="s">
        <v>811</v>
      </c>
      <c r="B434" s="18" t="s">
        <v>895</v>
      </c>
      <c r="C434" s="18">
        <v>6</v>
      </c>
      <c r="D434" s="18">
        <v>1</v>
      </c>
      <c r="E434" s="18">
        <v>16</v>
      </c>
      <c r="F434" s="18">
        <v>1</v>
      </c>
      <c r="G434" s="122" t="str">
        <f t="shared" si="20"/>
        <v/>
      </c>
      <c r="H434" s="255" t="str">
        <f>IF(G434="기사임",(COUNTIF($B$2:B434,B434)-COUNTIFS($B$2:B433,B434,$G$2:G433,"")),"")</f>
        <v/>
      </c>
      <c r="I434" s="122" t="str">
        <f>IF(H434=1,COUNTIF($H$1:H434,1),"")</f>
        <v/>
      </c>
      <c r="J434" s="122">
        <f t="shared" si="19"/>
        <v>0</v>
      </c>
      <c r="K434" s="122" t="b">
        <f t="shared" si="21"/>
        <v>0</v>
      </c>
      <c r="L434" s="122" t="str">
        <f>IF(K434=FALSE,"",B434&amp;"@"&amp;COUNTIFS($B$2:B434,B434,$K$2:K434,TRUE))</f>
        <v/>
      </c>
    </row>
    <row r="435" spans="1:12">
      <c r="A435" s="18" t="s">
        <v>576</v>
      </c>
      <c r="B435" s="18" t="s">
        <v>895</v>
      </c>
      <c r="C435" s="18">
        <v>6</v>
      </c>
      <c r="D435" s="18">
        <v>5</v>
      </c>
      <c r="E435" s="18">
        <v>12</v>
      </c>
      <c r="F435" s="18">
        <v>4</v>
      </c>
      <c r="G435" s="122" t="str">
        <f t="shared" si="20"/>
        <v/>
      </c>
      <c r="H435" s="255" t="str">
        <f>IF(G435="기사임",(COUNTIF($B$2:B435,B435)-COUNTIFS($B$2:B434,B435,$G$2:G434,"")),"")</f>
        <v/>
      </c>
      <c r="I435" s="122" t="str">
        <f>IF(H435=1,COUNTIF($H$1:H435,1),"")</f>
        <v/>
      </c>
      <c r="J435" s="122">
        <f t="shared" si="19"/>
        <v>0</v>
      </c>
      <c r="K435" s="122" t="b">
        <f t="shared" si="21"/>
        <v>0</v>
      </c>
      <c r="L435" s="122" t="str">
        <f>IF(K435=FALSE,"",B435&amp;"@"&amp;COUNTIFS($B$2:B435,B435,$K$2:K435,TRUE))</f>
        <v/>
      </c>
    </row>
    <row r="436" spans="1:12">
      <c r="A436" s="18" t="s">
        <v>1636</v>
      </c>
      <c r="B436" s="18" t="s">
        <v>895</v>
      </c>
      <c r="C436" s="18">
        <v>6</v>
      </c>
      <c r="D436" s="18">
        <v>5</v>
      </c>
      <c r="E436" s="18">
        <v>1574</v>
      </c>
      <c r="F436" s="18">
        <v>5</v>
      </c>
      <c r="G436" s="122" t="str">
        <f t="shared" si="20"/>
        <v/>
      </c>
      <c r="H436" s="255" t="str">
        <f>IF(G436="기사임",(COUNTIF($B$2:B436,B436)-COUNTIFS($B$2:B435,B436,$G$2:G435,"")),"")</f>
        <v/>
      </c>
      <c r="I436" s="122" t="str">
        <f>IF(H436=1,COUNTIF($H$1:H436,1),"")</f>
        <v/>
      </c>
      <c r="J436" s="122">
        <f t="shared" si="19"/>
        <v>0</v>
      </c>
      <c r="K436" s="122" t="b">
        <f t="shared" si="21"/>
        <v>0</v>
      </c>
      <c r="L436" s="122" t="str">
        <f>IF(K436=FALSE,"",B436&amp;"@"&amp;COUNTIFS($B$2:B436,B436,$K$2:K436,TRUE))</f>
        <v/>
      </c>
    </row>
    <row r="437" spans="1:12">
      <c r="A437" s="18" t="s">
        <v>1466</v>
      </c>
      <c r="B437" s="18" t="s">
        <v>898</v>
      </c>
      <c r="C437" s="18">
        <v>6</v>
      </c>
      <c r="D437" s="18">
        <v>3</v>
      </c>
      <c r="E437" s="18">
        <v>420</v>
      </c>
      <c r="F437" s="18">
        <v>2</v>
      </c>
      <c r="G437" s="122" t="str">
        <f t="shared" si="20"/>
        <v/>
      </c>
      <c r="H437" s="255" t="str">
        <f>IF(G437="기사임",(COUNTIF($B$2:B437,B437)-COUNTIFS($B$2:B436,B437,$G$2:G436,"")),"")</f>
        <v/>
      </c>
      <c r="I437" s="122" t="str">
        <f>IF(H437=1,COUNTIF($H$1:H437,1),"")</f>
        <v/>
      </c>
      <c r="J437" s="122">
        <f t="shared" si="19"/>
        <v>0</v>
      </c>
      <c r="K437" s="122" t="b">
        <f t="shared" si="21"/>
        <v>0</v>
      </c>
      <c r="L437" s="122" t="str">
        <f>IF(K437=FALSE,"",B437&amp;"@"&amp;COUNTIFS($B$2:B437,B437,$K$2:K437,TRUE))</f>
        <v/>
      </c>
    </row>
    <row r="438" spans="1:12">
      <c r="A438" s="18" t="s">
        <v>603</v>
      </c>
      <c r="B438" s="18" t="s">
        <v>895</v>
      </c>
      <c r="C438" s="18">
        <v>6</v>
      </c>
      <c r="D438" s="18">
        <v>5</v>
      </c>
      <c r="E438" s="18">
        <v>320.75</v>
      </c>
      <c r="F438" s="18">
        <v>4</v>
      </c>
      <c r="G438" s="122" t="str">
        <f t="shared" si="20"/>
        <v/>
      </c>
      <c r="H438" s="255" t="str">
        <f>IF(G438="기사임",(COUNTIF($B$2:B438,B438)-COUNTIFS($B$2:B437,B438,$G$2:G437,"")),"")</f>
        <v/>
      </c>
      <c r="I438" s="122" t="str">
        <f>IF(H438=1,COUNTIF($H$1:H438,1),"")</f>
        <v/>
      </c>
      <c r="J438" s="122">
        <f t="shared" si="19"/>
        <v>0</v>
      </c>
      <c r="K438" s="122" t="b">
        <f t="shared" si="21"/>
        <v>0</v>
      </c>
      <c r="L438" s="122" t="str">
        <f>IF(K438=FALSE,"",B438&amp;"@"&amp;COUNTIFS($B$2:B438,B438,$K$2:K438,TRUE))</f>
        <v/>
      </c>
    </row>
    <row r="439" spans="1:12">
      <c r="A439" s="18" t="s">
        <v>839</v>
      </c>
      <c r="B439" s="18" t="s">
        <v>916</v>
      </c>
      <c r="C439" s="18">
        <v>6</v>
      </c>
      <c r="D439" s="18">
        <v>3</v>
      </c>
      <c r="E439" s="18">
        <v>25.666666666666668</v>
      </c>
      <c r="F439" s="18">
        <v>3</v>
      </c>
      <c r="G439" s="122" t="str">
        <f t="shared" si="20"/>
        <v/>
      </c>
      <c r="H439" s="255" t="str">
        <f>IF(G439="기사임",(COUNTIF($B$2:B439,B439)-COUNTIFS($B$2:B438,B439,$G$2:G438,"")),"")</f>
        <v/>
      </c>
      <c r="I439" s="122" t="str">
        <f>IF(H439=1,COUNTIF($H$1:H439,1),"")</f>
        <v/>
      </c>
      <c r="J439" s="122">
        <f t="shared" si="19"/>
        <v>0</v>
      </c>
      <c r="K439" s="122" t="b">
        <f t="shared" si="21"/>
        <v>0</v>
      </c>
      <c r="L439" s="122" t="str">
        <f>IF(K439=FALSE,"",B439&amp;"@"&amp;COUNTIFS($B$2:B439,B439,$K$2:K439,TRUE))</f>
        <v/>
      </c>
    </row>
    <row r="440" spans="1:12">
      <c r="A440" s="18" t="s">
        <v>617</v>
      </c>
      <c r="B440" s="18" t="s">
        <v>931</v>
      </c>
      <c r="C440" s="18">
        <v>6</v>
      </c>
      <c r="D440" s="18">
        <v>2</v>
      </c>
      <c r="E440" s="18">
        <v>43.4</v>
      </c>
      <c r="F440" s="18">
        <v>2</v>
      </c>
      <c r="G440" s="122" t="str">
        <f t="shared" si="20"/>
        <v/>
      </c>
      <c r="H440" s="255" t="str">
        <f>IF(G440="기사임",(COUNTIF($B$2:B440,B440)-COUNTIFS($B$2:B439,B440,$G$2:G439,"")),"")</f>
        <v/>
      </c>
      <c r="I440" s="122" t="str">
        <f>IF(H440=1,COUNTIF($H$1:H440,1),"")</f>
        <v/>
      </c>
      <c r="J440" s="122">
        <f t="shared" si="19"/>
        <v>0</v>
      </c>
      <c r="K440" s="122" t="b">
        <f t="shared" si="21"/>
        <v>0</v>
      </c>
      <c r="L440" s="122" t="str">
        <f>IF(K440=FALSE,"",B440&amp;"@"&amp;COUNTIFS($B$2:B440,B440,$K$2:K440,TRUE))</f>
        <v/>
      </c>
    </row>
    <row r="441" spans="1:12">
      <c r="A441" s="18" t="s">
        <v>1288</v>
      </c>
      <c r="B441" s="18" t="s">
        <v>898</v>
      </c>
      <c r="C441" s="18">
        <v>6</v>
      </c>
      <c r="D441" s="18">
        <v>2</v>
      </c>
      <c r="E441" s="18">
        <v>30.166666666666668</v>
      </c>
      <c r="F441" s="18">
        <v>0</v>
      </c>
      <c r="G441" s="122" t="str">
        <f t="shared" si="20"/>
        <v/>
      </c>
      <c r="H441" s="255" t="str">
        <f>IF(G441="기사임",(COUNTIF($B$2:B441,B441)-COUNTIFS($B$2:B440,B441,$G$2:G440,"")),"")</f>
        <v/>
      </c>
      <c r="I441" s="122" t="str">
        <f>IF(H441=1,COUNTIF($H$1:H441,1),"")</f>
        <v/>
      </c>
      <c r="J441" s="122">
        <f t="shared" si="19"/>
        <v>0</v>
      </c>
      <c r="K441" s="122" t="b">
        <f t="shared" si="21"/>
        <v>0</v>
      </c>
      <c r="L441" s="122" t="str">
        <f>IF(K441=FALSE,"",B441&amp;"@"&amp;COUNTIFS($B$2:B441,B441,$K$2:K441,TRUE))</f>
        <v/>
      </c>
    </row>
    <row r="442" spans="1:12">
      <c r="A442" s="18" t="s">
        <v>655</v>
      </c>
      <c r="B442" s="18" t="s">
        <v>895</v>
      </c>
      <c r="C442" s="18">
        <v>6</v>
      </c>
      <c r="D442" s="18">
        <v>4</v>
      </c>
      <c r="E442" s="18">
        <v>13.5</v>
      </c>
      <c r="F442" s="18">
        <v>4</v>
      </c>
      <c r="G442" s="122" t="str">
        <f t="shared" si="20"/>
        <v/>
      </c>
      <c r="H442" s="255" t="str">
        <f>IF(G442="기사임",(COUNTIF($B$2:B442,B442)-COUNTIFS($B$2:B441,B442,$G$2:G441,"")),"")</f>
        <v/>
      </c>
      <c r="I442" s="122" t="str">
        <f>IF(H442=1,COUNTIF($H$1:H442,1),"")</f>
        <v/>
      </c>
      <c r="J442" s="122">
        <f t="shared" si="19"/>
        <v>0</v>
      </c>
      <c r="K442" s="122" t="b">
        <f t="shared" si="21"/>
        <v>0</v>
      </c>
      <c r="L442" s="122" t="str">
        <f>IF(K442=FALSE,"",B442&amp;"@"&amp;COUNTIFS($B$2:B442,B442,$K$2:K442,TRUE))</f>
        <v/>
      </c>
    </row>
    <row r="443" spans="1:12">
      <c r="A443" s="18" t="s">
        <v>548</v>
      </c>
      <c r="B443" s="18" t="s">
        <v>900</v>
      </c>
      <c r="C443" s="18">
        <v>6</v>
      </c>
      <c r="D443" s="18">
        <v>5</v>
      </c>
      <c r="E443" s="18">
        <v>40.666666666666664</v>
      </c>
      <c r="F443" s="18">
        <v>2</v>
      </c>
      <c r="G443" s="122" t="str">
        <f t="shared" si="20"/>
        <v/>
      </c>
      <c r="H443" s="255" t="str">
        <f>IF(G443="기사임",(COUNTIF($B$2:B443,B443)-COUNTIFS($B$2:B442,B443,$G$2:G442,"")),"")</f>
        <v/>
      </c>
      <c r="I443" s="122" t="str">
        <f>IF(H443=1,COUNTIF($H$1:H443,1),"")</f>
        <v/>
      </c>
      <c r="J443" s="122">
        <f t="shared" si="19"/>
        <v>0</v>
      </c>
      <c r="K443" s="122" t="b">
        <f t="shared" si="21"/>
        <v>0</v>
      </c>
      <c r="L443" s="122" t="str">
        <f>IF(K443=FALSE,"",B443&amp;"@"&amp;COUNTIFS($B$2:B443,B443,$K$2:K443,TRUE))</f>
        <v/>
      </c>
    </row>
    <row r="444" spans="1:12">
      <c r="A444" s="18" t="s">
        <v>494</v>
      </c>
      <c r="B444" s="18" t="s">
        <v>909</v>
      </c>
      <c r="C444" s="18">
        <v>5</v>
      </c>
      <c r="D444" s="18">
        <v>5</v>
      </c>
      <c r="E444" s="18">
        <v>4.333333333333333</v>
      </c>
      <c r="F444" s="18">
        <v>5</v>
      </c>
      <c r="G444" s="122" t="str">
        <f t="shared" si="20"/>
        <v/>
      </c>
      <c r="H444" s="255" t="str">
        <f>IF(G444="기사임",(COUNTIF($B$2:B444,B444)-COUNTIFS($B$2:B443,B444,$G$2:G443,"")),"")</f>
        <v/>
      </c>
      <c r="I444" s="122" t="str">
        <f>IF(H444=1,COUNTIF($H$1:H444,1),"")</f>
        <v/>
      </c>
      <c r="J444" s="122">
        <f t="shared" si="19"/>
        <v>0</v>
      </c>
      <c r="K444" s="122" t="b">
        <f t="shared" si="21"/>
        <v>0</v>
      </c>
      <c r="L444" s="122" t="str">
        <f>IF(K444=FALSE,"",B444&amp;"@"&amp;COUNTIFS($B$2:B444,B444,$K$2:K444,TRUE))</f>
        <v/>
      </c>
    </row>
    <row r="445" spans="1:12">
      <c r="A445" s="18" t="s">
        <v>494</v>
      </c>
      <c r="B445" s="18" t="s">
        <v>913</v>
      </c>
      <c r="C445" s="18">
        <v>5</v>
      </c>
      <c r="D445" s="18">
        <v>4</v>
      </c>
      <c r="E445" s="18">
        <v>65.75</v>
      </c>
      <c r="F445" s="18">
        <v>4</v>
      </c>
      <c r="G445" s="122" t="str">
        <f t="shared" si="20"/>
        <v/>
      </c>
      <c r="H445" s="255" t="str">
        <f>IF(G445="기사임",(COUNTIF($B$2:B445,B445)-COUNTIFS($B$2:B444,B445,$G$2:G444,"")),"")</f>
        <v/>
      </c>
      <c r="I445" s="122" t="str">
        <f>IF(H445=1,COUNTIF($H$1:H445,1),"")</f>
        <v/>
      </c>
      <c r="J445" s="122">
        <f t="shared" si="19"/>
        <v>0</v>
      </c>
      <c r="K445" s="122" t="b">
        <f t="shared" si="21"/>
        <v>0</v>
      </c>
      <c r="L445" s="122" t="str">
        <f>IF(K445=FALSE,"",B445&amp;"@"&amp;COUNTIFS($B$2:B445,B445,$K$2:K445,TRUE))</f>
        <v/>
      </c>
    </row>
    <row r="446" spans="1:12">
      <c r="A446" s="18" t="s">
        <v>1249</v>
      </c>
      <c r="B446" s="18" t="s">
        <v>905</v>
      </c>
      <c r="C446" s="18">
        <v>5</v>
      </c>
      <c r="D446" s="18">
        <v>5</v>
      </c>
      <c r="E446" s="18">
        <v>0</v>
      </c>
      <c r="F446" s="18">
        <v>5</v>
      </c>
      <c r="G446" s="122" t="str">
        <f t="shared" si="20"/>
        <v/>
      </c>
      <c r="H446" s="255" t="str">
        <f>IF(G446="기사임",(COUNTIF($B$2:B446,B446)-COUNTIFS($B$2:B445,B446,$G$2:G445,"")),"")</f>
        <v/>
      </c>
      <c r="I446" s="122" t="str">
        <f>IF(H446=1,COUNTIF($H$1:H446,1),"")</f>
        <v/>
      </c>
      <c r="J446" s="122">
        <f t="shared" si="19"/>
        <v>0</v>
      </c>
      <c r="K446" s="122" t="b">
        <f t="shared" si="21"/>
        <v>0</v>
      </c>
      <c r="L446" s="122" t="str">
        <f>IF(K446=FALSE,"",B446&amp;"@"&amp;COUNTIFS($B$2:B446,B446,$K$2:K446,TRUE))</f>
        <v/>
      </c>
    </row>
    <row r="447" spans="1:12">
      <c r="A447" s="18" t="s">
        <v>1642</v>
      </c>
      <c r="B447" s="18" t="s">
        <v>895</v>
      </c>
      <c r="C447" s="18">
        <v>5</v>
      </c>
      <c r="D447" s="18">
        <v>3</v>
      </c>
      <c r="E447" s="18">
        <v>139.75</v>
      </c>
      <c r="F447" s="18">
        <v>3</v>
      </c>
      <c r="G447" s="122" t="str">
        <f t="shared" si="20"/>
        <v/>
      </c>
      <c r="H447" s="255" t="str">
        <f>IF(G447="기사임",(COUNTIF($B$2:B447,B447)-COUNTIFS($B$2:B446,B447,$G$2:G446,"")),"")</f>
        <v/>
      </c>
      <c r="I447" s="122" t="str">
        <f>IF(H447=1,COUNTIF($H$1:H447,1),"")</f>
        <v/>
      </c>
      <c r="J447" s="122">
        <f t="shared" si="19"/>
        <v>0</v>
      </c>
      <c r="K447" s="122" t="b">
        <f t="shared" si="21"/>
        <v>0</v>
      </c>
      <c r="L447" s="122" t="str">
        <f>IF(K447=FALSE,"",B447&amp;"@"&amp;COUNTIFS($B$2:B447,B447,$K$2:K447,TRUE))</f>
        <v/>
      </c>
    </row>
    <row r="448" spans="1:12">
      <c r="A448" s="18" t="s">
        <v>1452</v>
      </c>
      <c r="B448" s="18" t="s">
        <v>895</v>
      </c>
      <c r="C448" s="18">
        <v>5</v>
      </c>
      <c r="D448" s="18">
        <v>4</v>
      </c>
      <c r="E448" s="18">
        <v>47</v>
      </c>
      <c r="F448" s="18">
        <v>0</v>
      </c>
      <c r="G448" s="122" t="str">
        <f t="shared" si="20"/>
        <v/>
      </c>
      <c r="H448" s="255" t="str">
        <f>IF(G448="기사임",(COUNTIF($B$2:B448,B448)-COUNTIFS($B$2:B447,B448,$G$2:G447,"")),"")</f>
        <v/>
      </c>
      <c r="I448" s="122" t="str">
        <f>IF(H448=1,COUNTIF($H$1:H448,1),"")</f>
        <v/>
      </c>
      <c r="J448" s="122">
        <f t="shared" si="19"/>
        <v>0</v>
      </c>
      <c r="K448" s="122" t="b">
        <f t="shared" si="21"/>
        <v>0</v>
      </c>
      <c r="L448" s="122" t="str">
        <f>IF(K448=FALSE,"",B448&amp;"@"&amp;COUNTIFS($B$2:B448,B448,$K$2:K448,TRUE))</f>
        <v/>
      </c>
    </row>
    <row r="449" spans="1:12">
      <c r="A449" s="18" t="s">
        <v>1643</v>
      </c>
      <c r="B449" s="18" t="s">
        <v>895</v>
      </c>
      <c r="C449" s="18">
        <v>5</v>
      </c>
      <c r="D449" s="18">
        <v>1</v>
      </c>
      <c r="E449" s="18">
        <v>27.2</v>
      </c>
      <c r="F449" s="18">
        <v>0</v>
      </c>
      <c r="G449" s="122" t="str">
        <f t="shared" si="20"/>
        <v/>
      </c>
      <c r="H449" s="255" t="str">
        <f>IF(G449="기사임",(COUNTIF($B$2:B449,B449)-COUNTIFS($B$2:B448,B449,$G$2:G448,"")),"")</f>
        <v/>
      </c>
      <c r="I449" s="122" t="str">
        <f>IF(H449=1,COUNTIF($H$1:H449,1),"")</f>
        <v/>
      </c>
      <c r="J449" s="122">
        <f t="shared" si="19"/>
        <v>0</v>
      </c>
      <c r="K449" s="122" t="b">
        <f t="shared" si="21"/>
        <v>0</v>
      </c>
      <c r="L449" s="122" t="str">
        <f>IF(K449=FALSE,"",B449&amp;"@"&amp;COUNTIFS($B$2:B449,B449,$K$2:K449,TRUE))</f>
        <v/>
      </c>
    </row>
    <row r="450" spans="1:12">
      <c r="A450" s="18" t="s">
        <v>1644</v>
      </c>
      <c r="B450" s="18" t="s">
        <v>895</v>
      </c>
      <c r="C450" s="18">
        <v>5</v>
      </c>
      <c r="D450" s="18">
        <v>1</v>
      </c>
      <c r="E450" s="18">
        <v>9.6</v>
      </c>
      <c r="F450" s="18">
        <v>0</v>
      </c>
      <c r="G450" s="122" t="str">
        <f t="shared" si="20"/>
        <v/>
      </c>
      <c r="H450" s="255" t="str">
        <f>IF(G450="기사임",(COUNTIF($B$2:B450,B450)-COUNTIFS($B$2:B449,B450,$G$2:G449,"")),"")</f>
        <v/>
      </c>
      <c r="I450" s="122" t="str">
        <f>IF(H450=1,COUNTIF($H$1:H450,1),"")</f>
        <v/>
      </c>
      <c r="J450" s="122">
        <f t="shared" ref="J450:J513" si="22">COUNTIF($N$2:$N$4,B450)</f>
        <v>0</v>
      </c>
      <c r="K450" s="122" t="b">
        <f t="shared" si="21"/>
        <v>0</v>
      </c>
      <c r="L450" s="122" t="str">
        <f>IF(K450=FALSE,"",B450&amp;"@"&amp;COUNTIFS($B$2:B450,B450,$K$2:K450,TRUE))</f>
        <v/>
      </c>
    </row>
    <row r="451" spans="1:12">
      <c r="A451" s="18" t="s">
        <v>596</v>
      </c>
      <c r="B451" s="18" t="s">
        <v>914</v>
      </c>
      <c r="C451" s="18">
        <v>5</v>
      </c>
      <c r="D451" s="18">
        <v>4</v>
      </c>
      <c r="E451" s="18">
        <v>1443</v>
      </c>
      <c r="F451" s="18">
        <v>4</v>
      </c>
      <c r="G451" s="122" t="str">
        <f t="shared" ref="G451:G514" si="23">IF(AND(LEFT(A451,17)="/global/archives/",ISNUMBER(_xlfn.NUMBERVALUE(MID(A451,18,1))),ISERROR(FIND("ckattempt",A451)),ISERROR(FIND("preview",A451))),"기사임","")</f>
        <v>기사임</v>
      </c>
      <c r="H451" s="255">
        <f>IF(G451="기사임",(COUNTIF($B$2:B451,B451)-COUNTIFS($B$2:B450,B451,$G$2:G450,"")),"")</f>
        <v>2</v>
      </c>
      <c r="I451" s="122" t="str">
        <f>IF(H451=1,COUNTIF($H$1:H451,1),"")</f>
        <v/>
      </c>
      <c r="J451" s="122">
        <f t="shared" si="22"/>
        <v>1</v>
      </c>
      <c r="K451" s="122" t="b">
        <f t="shared" ref="K451:K514" si="24">AND(J451=1,H451&gt;=1,H451&lt;&gt;"")</f>
        <v>1</v>
      </c>
      <c r="L451" s="122" t="str">
        <f>IF(K451=FALSE,"",B451&amp;"@"&amp;COUNTIFS($B$2:B451,B451,$K$2:K451,TRUE))</f>
        <v>Vietnam@2</v>
      </c>
    </row>
    <row r="452" spans="1:12">
      <c r="A452" s="18" t="s">
        <v>503</v>
      </c>
      <c r="B452" s="18" t="s">
        <v>908</v>
      </c>
      <c r="C452" s="18">
        <v>5</v>
      </c>
      <c r="D452" s="18">
        <v>4</v>
      </c>
      <c r="E452" s="18">
        <v>562</v>
      </c>
      <c r="F452" s="18">
        <v>4</v>
      </c>
      <c r="G452" s="122" t="str">
        <f t="shared" si="23"/>
        <v>기사임</v>
      </c>
      <c r="H452" s="255">
        <f>IF(G452="기사임",(COUNTIF($B$2:B452,B452)-COUNTIFS($B$2:B451,B452,$G$2:G451,"")),"")</f>
        <v>7</v>
      </c>
      <c r="I452" s="122" t="str">
        <f>IF(H452=1,COUNTIF($H$1:H452,1),"")</f>
        <v/>
      </c>
      <c r="J452" s="122">
        <f t="shared" si="22"/>
        <v>0</v>
      </c>
      <c r="K452" s="122" t="b">
        <f t="shared" si="24"/>
        <v>0</v>
      </c>
      <c r="L452" s="122" t="str">
        <f>IF(K452=FALSE,"",B452&amp;"@"&amp;COUNTIFS($B$2:B452,B452,$K$2:K452,TRUE))</f>
        <v/>
      </c>
    </row>
    <row r="453" spans="1:12">
      <c r="A453" s="18" t="s">
        <v>561</v>
      </c>
      <c r="B453" s="18" t="s">
        <v>908</v>
      </c>
      <c r="C453" s="18">
        <v>5</v>
      </c>
      <c r="D453" s="18">
        <v>5</v>
      </c>
      <c r="E453" s="18">
        <v>286</v>
      </c>
      <c r="F453" s="18">
        <v>2</v>
      </c>
      <c r="G453" s="122" t="str">
        <f t="shared" si="23"/>
        <v>기사임</v>
      </c>
      <c r="H453" s="255">
        <f>IF(G453="기사임",(COUNTIF($B$2:B453,B453)-COUNTIFS($B$2:B452,B453,$G$2:G452,"")),"")</f>
        <v>8</v>
      </c>
      <c r="I453" s="122" t="str">
        <f>IF(H453=1,COUNTIF($H$1:H453,1),"")</f>
        <v/>
      </c>
      <c r="J453" s="122">
        <f t="shared" si="22"/>
        <v>0</v>
      </c>
      <c r="K453" s="122" t="b">
        <f t="shared" si="24"/>
        <v>0</v>
      </c>
      <c r="L453" s="122" t="str">
        <f>IF(K453=FALSE,"",B453&amp;"@"&amp;COUNTIFS($B$2:B453,B453,$K$2:K453,TRUE))</f>
        <v/>
      </c>
    </row>
    <row r="454" spans="1:12">
      <c r="A454" s="18" t="s">
        <v>561</v>
      </c>
      <c r="B454" s="18" t="s">
        <v>896</v>
      </c>
      <c r="C454" s="18">
        <v>5</v>
      </c>
      <c r="D454" s="18">
        <v>5</v>
      </c>
      <c r="E454" s="18">
        <v>0</v>
      </c>
      <c r="F454" s="18">
        <v>5</v>
      </c>
      <c r="G454" s="122" t="str">
        <f t="shared" si="23"/>
        <v>기사임</v>
      </c>
      <c r="H454" s="255">
        <f>IF(G454="기사임",(COUNTIF($B$2:B454,B454)-COUNTIFS($B$2:B453,B454,$G$2:G453,"")),"")</f>
        <v>43</v>
      </c>
      <c r="I454" s="122" t="str">
        <f>IF(H454=1,COUNTIF($H$1:H454,1),"")</f>
        <v/>
      </c>
      <c r="J454" s="122">
        <f t="shared" si="22"/>
        <v>1</v>
      </c>
      <c r="K454" s="122" t="b">
        <f t="shared" si="24"/>
        <v>1</v>
      </c>
      <c r="L454" s="122" t="str">
        <f>IF(K454=FALSE,"",B454&amp;"@"&amp;COUNTIFS($B$2:B454,B454,$K$2:K454,TRUE))</f>
        <v>United States@43</v>
      </c>
    </row>
    <row r="455" spans="1:12">
      <c r="A455" s="18" t="s">
        <v>672</v>
      </c>
      <c r="B455" s="18" t="s">
        <v>914</v>
      </c>
      <c r="C455" s="18">
        <v>5</v>
      </c>
      <c r="D455" s="18">
        <v>4</v>
      </c>
      <c r="E455" s="18">
        <v>100</v>
      </c>
      <c r="F455" s="18">
        <v>4</v>
      </c>
      <c r="G455" s="122" t="str">
        <f t="shared" si="23"/>
        <v>기사임</v>
      </c>
      <c r="H455" s="255">
        <f>IF(G455="기사임",(COUNTIF($B$2:B455,B455)-COUNTIFS($B$2:B454,B455,$G$2:G454,"")),"")</f>
        <v>3</v>
      </c>
      <c r="I455" s="122" t="str">
        <f>IF(H455=1,COUNTIF($H$1:H455,1),"")</f>
        <v/>
      </c>
      <c r="J455" s="122">
        <f t="shared" si="22"/>
        <v>1</v>
      </c>
      <c r="K455" s="122" t="b">
        <f t="shared" si="24"/>
        <v>1</v>
      </c>
      <c r="L455" s="122" t="str">
        <f>IF(K455=FALSE,"",B455&amp;"@"&amp;COUNTIFS($B$2:B455,B455,$K$2:K455,TRUE))</f>
        <v>Vietnam@3</v>
      </c>
    </row>
    <row r="456" spans="1:12">
      <c r="A456" s="18" t="s">
        <v>618</v>
      </c>
      <c r="B456" s="18" t="s">
        <v>895</v>
      </c>
      <c r="C456" s="18">
        <v>5</v>
      </c>
      <c r="D456" s="18">
        <v>4</v>
      </c>
      <c r="E456" s="18">
        <v>16</v>
      </c>
      <c r="F456" s="18">
        <v>3</v>
      </c>
      <c r="G456" s="122" t="str">
        <f t="shared" si="23"/>
        <v>기사임</v>
      </c>
      <c r="H456" s="255">
        <f>IF(G456="기사임",(COUNTIF($B$2:B456,B456)-COUNTIFS($B$2:B455,B456,$G$2:G455,"")),"")</f>
        <v>98</v>
      </c>
      <c r="I456" s="122" t="str">
        <f>IF(H456=1,COUNTIF($H$1:H456,1),"")</f>
        <v/>
      </c>
      <c r="J456" s="122">
        <f t="shared" si="22"/>
        <v>0</v>
      </c>
      <c r="K456" s="122" t="b">
        <f t="shared" si="24"/>
        <v>0</v>
      </c>
      <c r="L456" s="122" t="str">
        <f>IF(K456=FALSE,"",B456&amp;"@"&amp;COUNTIFS($B$2:B456,B456,$K$2:K456,TRUE))</f>
        <v/>
      </c>
    </row>
    <row r="457" spans="1:12">
      <c r="A457" s="18" t="s">
        <v>817</v>
      </c>
      <c r="B457" s="18" t="s">
        <v>895</v>
      </c>
      <c r="C457" s="18">
        <v>5</v>
      </c>
      <c r="D457" s="18">
        <v>4</v>
      </c>
      <c r="E457" s="18">
        <v>510</v>
      </c>
      <c r="F457" s="18">
        <v>4</v>
      </c>
      <c r="G457" s="122" t="str">
        <f t="shared" si="23"/>
        <v>기사임</v>
      </c>
      <c r="H457" s="255">
        <f>IF(G457="기사임",(COUNTIF($B$2:B457,B457)-COUNTIFS($B$2:B456,B457,$G$2:G456,"")),"")</f>
        <v>99</v>
      </c>
      <c r="I457" s="122" t="str">
        <f>IF(H457=1,COUNTIF($H$1:H457,1),"")</f>
        <v/>
      </c>
      <c r="J457" s="122">
        <f t="shared" si="22"/>
        <v>0</v>
      </c>
      <c r="K457" s="122" t="b">
        <f t="shared" si="24"/>
        <v>0</v>
      </c>
      <c r="L457" s="122" t="str">
        <f>IF(K457=FALSE,"",B457&amp;"@"&amp;COUNTIFS($B$2:B457,B457,$K$2:K457,TRUE))</f>
        <v/>
      </c>
    </row>
    <row r="458" spans="1:12">
      <c r="A458" s="18" t="s">
        <v>673</v>
      </c>
      <c r="B458" s="18" t="s">
        <v>895</v>
      </c>
      <c r="C458" s="18">
        <v>5</v>
      </c>
      <c r="D458" s="18">
        <v>5</v>
      </c>
      <c r="E458" s="18">
        <v>0</v>
      </c>
      <c r="F458" s="18">
        <v>4</v>
      </c>
      <c r="G458" s="122" t="str">
        <f t="shared" si="23"/>
        <v>기사임</v>
      </c>
      <c r="H458" s="255">
        <f>IF(G458="기사임",(COUNTIF($B$2:B458,B458)-COUNTIFS($B$2:B457,B458,$G$2:G457,"")),"")</f>
        <v>100</v>
      </c>
      <c r="I458" s="122" t="str">
        <f>IF(H458=1,COUNTIF($H$1:H458,1),"")</f>
        <v/>
      </c>
      <c r="J458" s="122">
        <f t="shared" si="22"/>
        <v>0</v>
      </c>
      <c r="K458" s="122" t="b">
        <f t="shared" si="24"/>
        <v>0</v>
      </c>
      <c r="L458" s="122" t="str">
        <f>IF(K458=FALSE,"",B458&amp;"@"&amp;COUNTIFS($B$2:B458,B458,$K$2:K458,TRUE))</f>
        <v/>
      </c>
    </row>
    <row r="459" spans="1:12">
      <c r="A459" s="18" t="s">
        <v>567</v>
      </c>
      <c r="B459" s="18" t="s">
        <v>898</v>
      </c>
      <c r="C459" s="18">
        <v>5</v>
      </c>
      <c r="D459" s="18">
        <v>3</v>
      </c>
      <c r="E459" s="18">
        <v>399.8</v>
      </c>
      <c r="F459" s="18">
        <v>2</v>
      </c>
      <c r="G459" s="122" t="str">
        <f t="shared" si="23"/>
        <v>기사임</v>
      </c>
      <c r="H459" s="255">
        <f>IF(G459="기사임",(COUNTIF($B$2:B459,B459)-COUNTIFS($B$2:B458,B459,$G$2:G458,"")),"")</f>
        <v>15</v>
      </c>
      <c r="I459" s="122" t="str">
        <f>IF(H459=1,COUNTIF($H$1:H459,1),"")</f>
        <v/>
      </c>
      <c r="J459" s="122">
        <f t="shared" si="22"/>
        <v>0</v>
      </c>
      <c r="K459" s="122" t="b">
        <f t="shared" si="24"/>
        <v>0</v>
      </c>
      <c r="L459" s="122" t="str">
        <f>IF(K459=FALSE,"",B459&amp;"@"&amp;COUNTIFS($B$2:B459,B459,$K$2:K459,TRUE))</f>
        <v/>
      </c>
    </row>
    <row r="460" spans="1:12">
      <c r="A460" s="18" t="s">
        <v>604</v>
      </c>
      <c r="B460" s="18" t="s">
        <v>895</v>
      </c>
      <c r="C460" s="18">
        <v>5</v>
      </c>
      <c r="D460" s="18">
        <v>5</v>
      </c>
      <c r="E460" s="18">
        <v>137.66666666666666</v>
      </c>
      <c r="F460" s="18">
        <v>2</v>
      </c>
      <c r="G460" s="122" t="str">
        <f t="shared" si="23"/>
        <v>기사임</v>
      </c>
      <c r="H460" s="255">
        <f>IF(G460="기사임",(COUNTIF($B$2:B460,B460)-COUNTIFS($B$2:B459,B460,$G$2:G459,"")),"")</f>
        <v>101</v>
      </c>
      <c r="I460" s="122" t="str">
        <f>IF(H460=1,COUNTIF($H$1:H460,1),"")</f>
        <v/>
      </c>
      <c r="J460" s="122">
        <f t="shared" si="22"/>
        <v>0</v>
      </c>
      <c r="K460" s="122" t="b">
        <f t="shared" si="24"/>
        <v>0</v>
      </c>
      <c r="L460" s="122" t="str">
        <f>IF(K460=FALSE,"",B460&amp;"@"&amp;COUNTIFS($B$2:B460,B460,$K$2:K460,TRUE))</f>
        <v/>
      </c>
    </row>
    <row r="461" spans="1:12">
      <c r="A461" s="18" t="s">
        <v>627</v>
      </c>
      <c r="B461" s="18" t="s">
        <v>895</v>
      </c>
      <c r="C461" s="18">
        <v>5</v>
      </c>
      <c r="D461" s="18">
        <v>5</v>
      </c>
      <c r="E461" s="18">
        <v>265.33333333333331</v>
      </c>
      <c r="F461" s="18">
        <v>1</v>
      </c>
      <c r="G461" s="122" t="str">
        <f t="shared" si="23"/>
        <v>기사임</v>
      </c>
      <c r="H461" s="255">
        <f>IF(G461="기사임",(COUNTIF($B$2:B461,B461)-COUNTIFS($B$2:B460,B461,$G$2:G460,"")),"")</f>
        <v>102</v>
      </c>
      <c r="I461" s="122" t="str">
        <f>IF(H461=1,COUNTIF($H$1:H461,1),"")</f>
        <v/>
      </c>
      <c r="J461" s="122">
        <f t="shared" si="22"/>
        <v>0</v>
      </c>
      <c r="K461" s="122" t="b">
        <f t="shared" si="24"/>
        <v>0</v>
      </c>
      <c r="L461" s="122" t="str">
        <f>IF(K461=FALSE,"",B461&amp;"@"&amp;COUNTIFS($B$2:B461,B461,$K$2:K461,TRUE))</f>
        <v/>
      </c>
    </row>
    <row r="462" spans="1:12">
      <c r="A462" s="18" t="s">
        <v>502</v>
      </c>
      <c r="B462" s="18" t="s">
        <v>896</v>
      </c>
      <c r="C462" s="18">
        <v>5</v>
      </c>
      <c r="D462" s="18">
        <v>5</v>
      </c>
      <c r="E462" s="18">
        <v>0</v>
      </c>
      <c r="F462" s="18">
        <v>5</v>
      </c>
      <c r="G462" s="122" t="str">
        <f t="shared" si="23"/>
        <v>기사임</v>
      </c>
      <c r="H462" s="255">
        <f>IF(G462="기사임",(COUNTIF($B$2:B462,B462)-COUNTIFS($B$2:B461,B462,$G$2:G461,"")),"")</f>
        <v>44</v>
      </c>
      <c r="I462" s="122" t="str">
        <f>IF(H462=1,COUNTIF($H$1:H462,1),"")</f>
        <v/>
      </c>
      <c r="J462" s="122">
        <f t="shared" si="22"/>
        <v>1</v>
      </c>
      <c r="K462" s="122" t="b">
        <f t="shared" si="24"/>
        <v>1</v>
      </c>
      <c r="L462" s="122" t="str">
        <f>IF(K462=FALSE,"",B462&amp;"@"&amp;COUNTIFS($B$2:B462,B462,$K$2:K462,TRUE))</f>
        <v>United States@44</v>
      </c>
    </row>
    <row r="463" spans="1:12">
      <c r="A463" s="18" t="s">
        <v>506</v>
      </c>
      <c r="B463" s="18" t="s">
        <v>898</v>
      </c>
      <c r="C463" s="18">
        <v>5</v>
      </c>
      <c r="D463" s="18">
        <v>2</v>
      </c>
      <c r="E463" s="18">
        <v>6</v>
      </c>
      <c r="F463" s="18">
        <v>2</v>
      </c>
      <c r="G463" s="122" t="str">
        <f t="shared" si="23"/>
        <v>기사임</v>
      </c>
      <c r="H463" s="255">
        <f>IF(G463="기사임",(COUNTIF($B$2:B463,B463)-COUNTIFS($B$2:B462,B463,$G$2:G462,"")),"")</f>
        <v>16</v>
      </c>
      <c r="I463" s="122" t="str">
        <f>IF(H463=1,COUNTIF($H$1:H463,1),"")</f>
        <v/>
      </c>
      <c r="J463" s="122">
        <f t="shared" si="22"/>
        <v>0</v>
      </c>
      <c r="K463" s="122" t="b">
        <f t="shared" si="24"/>
        <v>0</v>
      </c>
      <c r="L463" s="122" t="str">
        <f>IF(K463=FALSE,"",B463&amp;"@"&amp;COUNTIFS($B$2:B463,B463,$K$2:K463,TRUE))</f>
        <v/>
      </c>
    </row>
    <row r="464" spans="1:12">
      <c r="A464" s="18" t="s">
        <v>506</v>
      </c>
      <c r="B464" s="18" t="s">
        <v>896</v>
      </c>
      <c r="C464" s="18">
        <v>5</v>
      </c>
      <c r="D464" s="18">
        <v>5</v>
      </c>
      <c r="E464" s="18">
        <v>619</v>
      </c>
      <c r="F464" s="18">
        <v>4</v>
      </c>
      <c r="G464" s="122" t="str">
        <f t="shared" si="23"/>
        <v>기사임</v>
      </c>
      <c r="H464" s="255">
        <f>IF(G464="기사임",(COUNTIF($B$2:B464,B464)-COUNTIFS($B$2:B463,B464,$G$2:G463,"")),"")</f>
        <v>45</v>
      </c>
      <c r="I464" s="122" t="str">
        <f>IF(H464=1,COUNTIF($H$1:H464,1),"")</f>
        <v/>
      </c>
      <c r="J464" s="122">
        <f t="shared" si="22"/>
        <v>1</v>
      </c>
      <c r="K464" s="122" t="b">
        <f t="shared" si="24"/>
        <v>1</v>
      </c>
      <c r="L464" s="122" t="str">
        <f>IF(K464=FALSE,"",B464&amp;"@"&amp;COUNTIFS($B$2:B464,B464,$K$2:K464,TRUE))</f>
        <v>United States@45</v>
      </c>
    </row>
    <row r="465" spans="1:12">
      <c r="A465" s="18" t="s">
        <v>961</v>
      </c>
      <c r="B465" s="18" t="s">
        <v>903</v>
      </c>
      <c r="C465" s="18">
        <v>5</v>
      </c>
      <c r="D465" s="18">
        <v>3</v>
      </c>
      <c r="E465" s="18">
        <v>121.8</v>
      </c>
      <c r="F465" s="18">
        <v>1</v>
      </c>
      <c r="G465" s="122" t="str">
        <f t="shared" si="23"/>
        <v>기사임</v>
      </c>
      <c r="H465" s="255">
        <f>IF(G465="기사임",(COUNTIF($B$2:B465,B465)-COUNTIFS($B$2:B464,B465,$G$2:G464,"")),"")</f>
        <v>6</v>
      </c>
      <c r="I465" s="122" t="str">
        <f>IF(H465=1,COUNTIF($H$1:H465,1),"")</f>
        <v/>
      </c>
      <c r="J465" s="122">
        <f t="shared" si="22"/>
        <v>0</v>
      </c>
      <c r="K465" s="122" t="b">
        <f t="shared" si="24"/>
        <v>0</v>
      </c>
      <c r="L465" s="122" t="str">
        <f>IF(K465=FALSE,"",B465&amp;"@"&amp;COUNTIFS($B$2:B465,B465,$K$2:K465,TRUE))</f>
        <v/>
      </c>
    </row>
    <row r="466" spans="1:12">
      <c r="A466" s="18" t="s">
        <v>961</v>
      </c>
      <c r="B466" s="18" t="s">
        <v>901</v>
      </c>
      <c r="C466" s="18">
        <v>5</v>
      </c>
      <c r="D466" s="18">
        <v>3</v>
      </c>
      <c r="E466" s="18">
        <v>81</v>
      </c>
      <c r="F466" s="18">
        <v>0</v>
      </c>
      <c r="G466" s="122" t="str">
        <f t="shared" si="23"/>
        <v>기사임</v>
      </c>
      <c r="H466" s="255">
        <f>IF(G466="기사임",(COUNTIF($B$2:B466,B466)-COUNTIFS($B$2:B465,B466,$G$2:G465,"")),"")</f>
        <v>7</v>
      </c>
      <c r="I466" s="122" t="str">
        <f>IF(H466=1,COUNTIF($H$1:H466,1),"")</f>
        <v/>
      </c>
      <c r="J466" s="122">
        <f t="shared" si="22"/>
        <v>0</v>
      </c>
      <c r="K466" s="122" t="b">
        <f t="shared" si="24"/>
        <v>0</v>
      </c>
      <c r="L466" s="122" t="str">
        <f>IF(K466=FALSE,"",B466&amp;"@"&amp;COUNTIFS($B$2:B466,B466,$K$2:K466,TRUE))</f>
        <v/>
      </c>
    </row>
    <row r="467" spans="1:12">
      <c r="A467" s="18" t="s">
        <v>975</v>
      </c>
      <c r="B467" s="18" t="s">
        <v>901</v>
      </c>
      <c r="C467" s="18">
        <v>5</v>
      </c>
      <c r="D467" s="18">
        <v>5</v>
      </c>
      <c r="E467" s="18">
        <v>0</v>
      </c>
      <c r="F467" s="18">
        <v>5</v>
      </c>
      <c r="G467" s="122" t="str">
        <f t="shared" si="23"/>
        <v>기사임</v>
      </c>
      <c r="H467" s="255">
        <f>IF(G467="기사임",(COUNTIF($B$2:B467,B467)-COUNTIFS($B$2:B466,B467,$G$2:G466,"")),"")</f>
        <v>8</v>
      </c>
      <c r="I467" s="122" t="str">
        <f>IF(H467=1,COUNTIF($H$1:H467,1),"")</f>
        <v/>
      </c>
      <c r="J467" s="122">
        <f t="shared" si="22"/>
        <v>0</v>
      </c>
      <c r="K467" s="122" t="b">
        <f t="shared" si="24"/>
        <v>0</v>
      </c>
      <c r="L467" s="122" t="str">
        <f>IF(K467=FALSE,"",B467&amp;"@"&amp;COUNTIFS($B$2:B467,B467,$K$2:K467,TRUE))</f>
        <v/>
      </c>
    </row>
    <row r="468" spans="1:12">
      <c r="A468" s="18" t="s">
        <v>1107</v>
      </c>
      <c r="B468" s="18" t="s">
        <v>895</v>
      </c>
      <c r="C468" s="18">
        <v>5</v>
      </c>
      <c r="D468" s="18">
        <v>4</v>
      </c>
      <c r="E468" s="18">
        <v>56</v>
      </c>
      <c r="F468" s="18">
        <v>1</v>
      </c>
      <c r="G468" s="122" t="str">
        <f t="shared" si="23"/>
        <v>기사임</v>
      </c>
      <c r="H468" s="255">
        <f>IF(G468="기사임",(COUNTIF($B$2:B468,B468)-COUNTIFS($B$2:B467,B468,$G$2:G467,"")),"")</f>
        <v>103</v>
      </c>
      <c r="I468" s="122" t="str">
        <f>IF(H468=1,COUNTIF($H$1:H468,1),"")</f>
        <v/>
      </c>
      <c r="J468" s="122">
        <f t="shared" si="22"/>
        <v>0</v>
      </c>
      <c r="K468" s="122" t="b">
        <f t="shared" si="24"/>
        <v>0</v>
      </c>
      <c r="L468" s="122" t="str">
        <f>IF(K468=FALSE,"",B468&amp;"@"&amp;COUNTIFS($B$2:B468,B468,$K$2:K468,TRUE))</f>
        <v/>
      </c>
    </row>
    <row r="469" spans="1:12">
      <c r="A469" s="18" t="s">
        <v>1101</v>
      </c>
      <c r="B469" s="18" t="s">
        <v>895</v>
      </c>
      <c r="C469" s="18">
        <v>5</v>
      </c>
      <c r="D469" s="18">
        <v>5</v>
      </c>
      <c r="E469" s="18">
        <v>466.66666666666669</v>
      </c>
      <c r="F469" s="18">
        <v>1</v>
      </c>
      <c r="G469" s="122" t="str">
        <f t="shared" si="23"/>
        <v>기사임</v>
      </c>
      <c r="H469" s="255">
        <f>IF(G469="기사임",(COUNTIF($B$2:B469,B469)-COUNTIFS($B$2:B468,B469,$G$2:G468,"")),"")</f>
        <v>104</v>
      </c>
      <c r="I469" s="122" t="str">
        <f>IF(H469=1,COUNTIF($H$1:H469,1),"")</f>
        <v/>
      </c>
      <c r="J469" s="122">
        <f t="shared" si="22"/>
        <v>0</v>
      </c>
      <c r="K469" s="122" t="b">
        <f t="shared" si="24"/>
        <v>0</v>
      </c>
      <c r="L469" s="122" t="str">
        <f>IF(K469=FALSE,"",B469&amp;"@"&amp;COUNTIFS($B$2:B469,B469,$K$2:K469,TRUE))</f>
        <v/>
      </c>
    </row>
    <row r="470" spans="1:12">
      <c r="A470" s="18" t="s">
        <v>1238</v>
      </c>
      <c r="B470" s="18" t="s">
        <v>898</v>
      </c>
      <c r="C470" s="18">
        <v>5</v>
      </c>
      <c r="D470" s="18">
        <v>4</v>
      </c>
      <c r="E470" s="18">
        <v>67.666666666666671</v>
      </c>
      <c r="F470" s="18">
        <v>0</v>
      </c>
      <c r="G470" s="122" t="str">
        <f t="shared" si="23"/>
        <v>기사임</v>
      </c>
      <c r="H470" s="255">
        <f>IF(G470="기사임",(COUNTIF($B$2:B470,B470)-COUNTIFS($B$2:B469,B470,$G$2:G469,"")),"")</f>
        <v>17</v>
      </c>
      <c r="I470" s="122" t="str">
        <f>IF(H470=1,COUNTIF($H$1:H470,1),"")</f>
        <v/>
      </c>
      <c r="J470" s="122">
        <f t="shared" si="22"/>
        <v>0</v>
      </c>
      <c r="K470" s="122" t="b">
        <f t="shared" si="24"/>
        <v>0</v>
      </c>
      <c r="L470" s="122" t="str">
        <f>IF(K470=FALSE,"",B470&amp;"@"&amp;COUNTIFS($B$2:B470,B470,$K$2:K470,TRUE))</f>
        <v/>
      </c>
    </row>
    <row r="471" spans="1:12">
      <c r="A471" s="18" t="s">
        <v>1238</v>
      </c>
      <c r="B471" s="18" t="s">
        <v>904</v>
      </c>
      <c r="C471" s="18">
        <v>5</v>
      </c>
      <c r="D471" s="18">
        <v>3</v>
      </c>
      <c r="E471" s="18">
        <v>92.333333333333329</v>
      </c>
      <c r="F471" s="18">
        <v>0</v>
      </c>
      <c r="G471" s="122" t="str">
        <f t="shared" si="23"/>
        <v>기사임</v>
      </c>
      <c r="H471" s="255">
        <f>IF(G471="기사임",(COUNTIF($B$2:B471,B471)-COUNTIFS($B$2:B470,B471,$G$2:G470,"")),"")</f>
        <v>3</v>
      </c>
      <c r="I471" s="122" t="str">
        <f>IF(H471=1,COUNTIF($H$1:H471,1),"")</f>
        <v/>
      </c>
      <c r="J471" s="122">
        <f t="shared" si="22"/>
        <v>0</v>
      </c>
      <c r="K471" s="122" t="b">
        <f t="shared" si="24"/>
        <v>0</v>
      </c>
      <c r="L471" s="122" t="str">
        <f>IF(K471=FALSE,"",B471&amp;"@"&amp;COUNTIFS($B$2:B471,B471,$K$2:K471,TRUE))</f>
        <v/>
      </c>
    </row>
    <row r="472" spans="1:12">
      <c r="A472" s="18" t="s">
        <v>1243</v>
      </c>
      <c r="B472" s="18" t="s">
        <v>895</v>
      </c>
      <c r="C472" s="18">
        <v>5</v>
      </c>
      <c r="D472" s="18">
        <v>5</v>
      </c>
      <c r="E472" s="18">
        <v>18</v>
      </c>
      <c r="F472" s="18">
        <v>3</v>
      </c>
      <c r="G472" s="122" t="str">
        <f t="shared" si="23"/>
        <v>기사임</v>
      </c>
      <c r="H472" s="255">
        <f>IF(G472="기사임",(COUNTIF($B$2:B472,B472)-COUNTIFS($B$2:B471,B472,$G$2:G471,"")),"")</f>
        <v>105</v>
      </c>
      <c r="I472" s="122" t="str">
        <f>IF(H472=1,COUNTIF($H$1:H472,1),"")</f>
        <v/>
      </c>
      <c r="J472" s="122">
        <f t="shared" si="22"/>
        <v>0</v>
      </c>
      <c r="K472" s="122" t="b">
        <f t="shared" si="24"/>
        <v>0</v>
      </c>
      <c r="L472" s="122" t="str">
        <f>IF(K472=FALSE,"",B472&amp;"@"&amp;COUNTIFS($B$2:B472,B472,$K$2:K472,TRUE))</f>
        <v/>
      </c>
    </row>
    <row r="473" spans="1:12">
      <c r="A473" s="18" t="s">
        <v>1242</v>
      </c>
      <c r="B473" s="18" t="s">
        <v>899</v>
      </c>
      <c r="C473" s="18">
        <v>5</v>
      </c>
      <c r="D473" s="18">
        <v>5</v>
      </c>
      <c r="E473" s="18">
        <v>21</v>
      </c>
      <c r="F473" s="18">
        <v>4</v>
      </c>
      <c r="G473" s="122" t="str">
        <f t="shared" si="23"/>
        <v>기사임</v>
      </c>
      <c r="H473" s="255">
        <f>IF(G473="기사임",(COUNTIF($B$2:B473,B473)-COUNTIFS($B$2:B472,B473,$G$2:G472,"")),"")</f>
        <v>6</v>
      </c>
      <c r="I473" s="122" t="str">
        <f>IF(H473=1,COUNTIF($H$1:H473,1),"")</f>
        <v/>
      </c>
      <c r="J473" s="122">
        <f t="shared" si="22"/>
        <v>0</v>
      </c>
      <c r="K473" s="122" t="b">
        <f t="shared" si="24"/>
        <v>0</v>
      </c>
      <c r="L473" s="122" t="str">
        <f>IF(K473=FALSE,"",B473&amp;"@"&amp;COUNTIFS($B$2:B473,B473,$K$2:K473,TRUE))</f>
        <v/>
      </c>
    </row>
    <row r="474" spans="1:12">
      <c r="A474" s="18" t="s">
        <v>1242</v>
      </c>
      <c r="B474" s="18" t="s">
        <v>910</v>
      </c>
      <c r="C474" s="18">
        <v>5</v>
      </c>
      <c r="D474" s="18">
        <v>5</v>
      </c>
      <c r="E474" s="18">
        <v>21</v>
      </c>
      <c r="F474" s="18">
        <v>3</v>
      </c>
      <c r="G474" s="122" t="str">
        <f t="shared" si="23"/>
        <v>기사임</v>
      </c>
      <c r="H474" s="255">
        <f>IF(G474="기사임",(COUNTIF($B$2:B474,B474)-COUNTIFS($B$2:B473,B474,$G$2:G473,"")),"")</f>
        <v>9</v>
      </c>
      <c r="I474" s="122" t="str">
        <f>IF(H474=1,COUNTIF($H$1:H474,1),"")</f>
        <v/>
      </c>
      <c r="J474" s="122">
        <f t="shared" si="22"/>
        <v>0</v>
      </c>
      <c r="K474" s="122" t="b">
        <f t="shared" si="24"/>
        <v>0</v>
      </c>
      <c r="L474" s="122" t="str">
        <f>IF(K474=FALSE,"",B474&amp;"@"&amp;COUNTIFS($B$2:B474,B474,$K$2:K474,TRUE))</f>
        <v/>
      </c>
    </row>
    <row r="475" spans="1:12">
      <c r="A475" s="18" t="s">
        <v>1242</v>
      </c>
      <c r="B475" s="18" t="s">
        <v>914</v>
      </c>
      <c r="C475" s="18">
        <v>5</v>
      </c>
      <c r="D475" s="18">
        <v>3</v>
      </c>
      <c r="E475" s="18">
        <v>108</v>
      </c>
      <c r="F475" s="18">
        <v>2</v>
      </c>
      <c r="G475" s="122" t="str">
        <f t="shared" si="23"/>
        <v>기사임</v>
      </c>
      <c r="H475" s="255">
        <f>IF(G475="기사임",(COUNTIF($B$2:B475,B475)-COUNTIFS($B$2:B474,B475,$G$2:G474,"")),"")</f>
        <v>4</v>
      </c>
      <c r="I475" s="122" t="str">
        <f>IF(H475=1,COUNTIF($H$1:H475,1),"")</f>
        <v/>
      </c>
      <c r="J475" s="122">
        <f t="shared" si="22"/>
        <v>1</v>
      </c>
      <c r="K475" s="122" t="b">
        <f t="shared" si="24"/>
        <v>1</v>
      </c>
      <c r="L475" s="122" t="str">
        <f>IF(K475=FALSE,"",B475&amp;"@"&amp;COUNTIFS($B$2:B475,B475,$K$2:K475,TRUE))</f>
        <v>Vietnam@4</v>
      </c>
    </row>
    <row r="476" spans="1:12">
      <c r="A476" s="18" t="s">
        <v>1438</v>
      </c>
      <c r="B476" s="18" t="s">
        <v>908</v>
      </c>
      <c r="C476" s="18">
        <v>5</v>
      </c>
      <c r="D476" s="18">
        <v>4</v>
      </c>
      <c r="E476" s="18">
        <v>394.5</v>
      </c>
      <c r="F476" s="18">
        <v>2</v>
      </c>
      <c r="G476" s="122" t="str">
        <f t="shared" si="23"/>
        <v>기사임</v>
      </c>
      <c r="H476" s="255">
        <f>IF(G476="기사임",(COUNTIF($B$2:B476,B476)-COUNTIFS($B$2:B475,B476,$G$2:G475,"")),"")</f>
        <v>9</v>
      </c>
      <c r="I476" s="122" t="str">
        <f>IF(H476=1,COUNTIF($H$1:H476,1),"")</f>
        <v/>
      </c>
      <c r="J476" s="122">
        <f t="shared" si="22"/>
        <v>0</v>
      </c>
      <c r="K476" s="122" t="b">
        <f t="shared" si="24"/>
        <v>0</v>
      </c>
      <c r="L476" s="122" t="str">
        <f>IF(K476=FALSE,"",B476&amp;"@"&amp;COUNTIFS($B$2:B476,B476,$K$2:K476,TRUE))</f>
        <v/>
      </c>
    </row>
    <row r="477" spans="1:12">
      <c r="A477" s="18" t="s">
        <v>1445</v>
      </c>
      <c r="B477" s="18" t="s">
        <v>896</v>
      </c>
      <c r="C477" s="18">
        <v>5</v>
      </c>
      <c r="D477" s="18">
        <v>4</v>
      </c>
      <c r="E477" s="18">
        <v>382.33333333333331</v>
      </c>
      <c r="F477" s="18">
        <v>0</v>
      </c>
      <c r="G477" s="122" t="str">
        <f t="shared" si="23"/>
        <v>기사임</v>
      </c>
      <c r="H477" s="255">
        <f>IF(G477="기사임",(COUNTIF($B$2:B477,B477)-COUNTIFS($B$2:B476,B477,$G$2:G476,"")),"")</f>
        <v>46</v>
      </c>
      <c r="I477" s="122" t="str">
        <f>IF(H477=1,COUNTIF($H$1:H477,1),"")</f>
        <v/>
      </c>
      <c r="J477" s="122">
        <f t="shared" si="22"/>
        <v>1</v>
      </c>
      <c r="K477" s="122" t="b">
        <f t="shared" si="24"/>
        <v>1</v>
      </c>
      <c r="L477" s="122" t="str">
        <f>IF(K477=FALSE,"",B477&amp;"@"&amp;COUNTIFS($B$2:B477,B477,$K$2:K477,TRUE))</f>
        <v>United States@46</v>
      </c>
    </row>
    <row r="478" spans="1:12">
      <c r="A478" s="18" t="s">
        <v>1444</v>
      </c>
      <c r="B478" s="18" t="s">
        <v>897</v>
      </c>
      <c r="C478" s="18">
        <v>5</v>
      </c>
      <c r="D478" s="18">
        <v>3</v>
      </c>
      <c r="E478" s="18">
        <v>355.66666666666669</v>
      </c>
      <c r="F478" s="18">
        <v>1</v>
      </c>
      <c r="G478" s="122" t="str">
        <f t="shared" si="23"/>
        <v>기사임</v>
      </c>
      <c r="H478" s="255">
        <f>IF(G478="기사임",(COUNTIF($B$2:B478,B478)-COUNTIFS($B$2:B477,B478,$G$2:G477,"")),"")</f>
        <v>25</v>
      </c>
      <c r="I478" s="122" t="str">
        <f>IF(H478=1,COUNTIF($H$1:H478,1),"")</f>
        <v/>
      </c>
      <c r="J478" s="122">
        <f t="shared" si="22"/>
        <v>1</v>
      </c>
      <c r="K478" s="122" t="b">
        <f t="shared" si="24"/>
        <v>1</v>
      </c>
      <c r="L478" s="122" t="str">
        <f>IF(K478=FALSE,"",B478&amp;"@"&amp;COUNTIFS($B$2:B478,B478,$K$2:K478,TRUE))</f>
        <v>India@25</v>
      </c>
    </row>
    <row r="479" spans="1:12">
      <c r="A479" s="18" t="s">
        <v>1439</v>
      </c>
      <c r="B479" s="18" t="s">
        <v>905</v>
      </c>
      <c r="C479" s="18">
        <v>5</v>
      </c>
      <c r="D479" s="18">
        <v>5</v>
      </c>
      <c r="E479" s="18">
        <v>30</v>
      </c>
      <c r="F479" s="18">
        <v>4</v>
      </c>
      <c r="G479" s="122" t="str">
        <f t="shared" si="23"/>
        <v>기사임</v>
      </c>
      <c r="H479" s="255">
        <f>IF(G479="기사임",(COUNTIF($B$2:B479,B479)-COUNTIFS($B$2:B478,B479,$G$2:G478,"")),"")</f>
        <v>2</v>
      </c>
      <c r="I479" s="122" t="str">
        <f>IF(H479=1,COUNTIF($H$1:H479,1),"")</f>
        <v/>
      </c>
      <c r="J479" s="122">
        <f t="shared" si="22"/>
        <v>0</v>
      </c>
      <c r="K479" s="122" t="b">
        <f t="shared" si="24"/>
        <v>0</v>
      </c>
      <c r="L479" s="122" t="str">
        <f>IF(K479=FALSE,"",B479&amp;"@"&amp;COUNTIFS($B$2:B479,B479,$K$2:K479,TRUE))</f>
        <v/>
      </c>
    </row>
    <row r="480" spans="1:12">
      <c r="A480" s="18" t="s">
        <v>1439</v>
      </c>
      <c r="B480" s="18" t="s">
        <v>913</v>
      </c>
      <c r="C480" s="18">
        <v>5</v>
      </c>
      <c r="D480" s="18">
        <v>5</v>
      </c>
      <c r="E480" s="18">
        <v>157.33333333333334</v>
      </c>
      <c r="F480" s="18">
        <v>0</v>
      </c>
      <c r="G480" s="122" t="str">
        <f t="shared" si="23"/>
        <v>기사임</v>
      </c>
      <c r="H480" s="255">
        <f>IF(G480="기사임",(COUNTIF($B$2:B480,B480)-COUNTIFS($B$2:B479,B480,$G$2:G479,"")),"")</f>
        <v>1</v>
      </c>
      <c r="I480" s="122">
        <f>IF(H480=1,COUNTIF($H$1:H480,1),"")</f>
        <v>25</v>
      </c>
      <c r="J480" s="122">
        <f t="shared" si="22"/>
        <v>0</v>
      </c>
      <c r="K480" s="122" t="b">
        <f t="shared" si="24"/>
        <v>0</v>
      </c>
      <c r="L480" s="122" t="str">
        <f>IF(K480=FALSE,"",B480&amp;"@"&amp;COUNTIFS($B$2:B480,B480,$K$2:K480,TRUE))</f>
        <v/>
      </c>
    </row>
    <row r="481" spans="1:12">
      <c r="A481" s="18" t="s">
        <v>1437</v>
      </c>
      <c r="B481" s="18" t="s">
        <v>908</v>
      </c>
      <c r="C481" s="18">
        <v>5</v>
      </c>
      <c r="D481" s="18">
        <v>5</v>
      </c>
      <c r="E481" s="18">
        <v>69</v>
      </c>
      <c r="F481" s="18">
        <v>3</v>
      </c>
      <c r="G481" s="122" t="str">
        <f t="shared" si="23"/>
        <v>기사임</v>
      </c>
      <c r="H481" s="255">
        <f>IF(G481="기사임",(COUNTIF($B$2:B481,B481)-COUNTIFS($B$2:B480,B481,$G$2:G480,"")),"")</f>
        <v>10</v>
      </c>
      <c r="I481" s="122" t="str">
        <f>IF(H481=1,COUNTIF($H$1:H481,1),"")</f>
        <v/>
      </c>
      <c r="J481" s="122">
        <f t="shared" si="22"/>
        <v>0</v>
      </c>
      <c r="K481" s="122" t="b">
        <f t="shared" si="24"/>
        <v>0</v>
      </c>
      <c r="L481" s="122" t="str">
        <f>IF(K481=FALSE,"",B481&amp;"@"&amp;COUNTIFS($B$2:B481,B481,$K$2:K481,TRUE))</f>
        <v/>
      </c>
    </row>
    <row r="482" spans="1:12">
      <c r="A482" s="18" t="s">
        <v>1448</v>
      </c>
      <c r="B482" s="18" t="s">
        <v>913</v>
      </c>
      <c r="C482" s="18">
        <v>5</v>
      </c>
      <c r="D482" s="18">
        <v>4</v>
      </c>
      <c r="E482" s="18">
        <v>33.25</v>
      </c>
      <c r="F482" s="18">
        <v>1</v>
      </c>
      <c r="G482" s="122" t="str">
        <f t="shared" si="23"/>
        <v>기사임</v>
      </c>
      <c r="H482" s="255">
        <f>IF(G482="기사임",(COUNTIF($B$2:B482,B482)-COUNTIFS($B$2:B481,B482,$G$2:G481,"")),"")</f>
        <v>2</v>
      </c>
      <c r="I482" s="122" t="str">
        <f>IF(H482=1,COUNTIF($H$1:H482,1),"")</f>
        <v/>
      </c>
      <c r="J482" s="122">
        <f t="shared" si="22"/>
        <v>0</v>
      </c>
      <c r="K482" s="122" t="b">
        <f t="shared" si="24"/>
        <v>0</v>
      </c>
      <c r="L482" s="122" t="str">
        <f>IF(K482=FALSE,"",B482&amp;"@"&amp;COUNTIFS($B$2:B482,B482,$K$2:K482,TRUE))</f>
        <v/>
      </c>
    </row>
    <row r="483" spans="1:12">
      <c r="A483" s="18" t="s">
        <v>1601</v>
      </c>
      <c r="B483" s="18" t="s">
        <v>901</v>
      </c>
      <c r="C483" s="18">
        <v>5</v>
      </c>
      <c r="D483" s="18">
        <v>4</v>
      </c>
      <c r="E483" s="18">
        <v>1152</v>
      </c>
      <c r="F483" s="18">
        <v>4</v>
      </c>
      <c r="G483" s="122" t="str">
        <f t="shared" si="23"/>
        <v>기사임</v>
      </c>
      <c r="H483" s="255">
        <f>IF(G483="기사임",(COUNTIF($B$2:B483,B483)-COUNTIFS($B$2:B482,B483,$G$2:G482,"")),"")</f>
        <v>9</v>
      </c>
      <c r="I483" s="122" t="str">
        <f>IF(H483=1,COUNTIF($H$1:H483,1),"")</f>
        <v/>
      </c>
      <c r="J483" s="122">
        <f t="shared" si="22"/>
        <v>0</v>
      </c>
      <c r="K483" s="122" t="b">
        <f t="shared" si="24"/>
        <v>0</v>
      </c>
      <c r="L483" s="122" t="str">
        <f>IF(K483=FALSE,"",B483&amp;"@"&amp;COUNTIFS($B$2:B483,B483,$K$2:K483,TRUE))</f>
        <v/>
      </c>
    </row>
    <row r="484" spans="1:12">
      <c r="A484" s="18" t="s">
        <v>1603</v>
      </c>
      <c r="B484" s="18" t="s">
        <v>905</v>
      </c>
      <c r="C484" s="18">
        <v>5</v>
      </c>
      <c r="D484" s="18">
        <v>5</v>
      </c>
      <c r="E484" s="18">
        <v>0</v>
      </c>
      <c r="F484" s="18">
        <v>3</v>
      </c>
      <c r="G484" s="122" t="str">
        <f t="shared" si="23"/>
        <v>기사임</v>
      </c>
      <c r="H484" s="255">
        <f>IF(G484="기사임",(COUNTIF($B$2:B484,B484)-COUNTIFS($B$2:B483,B484,$G$2:G483,"")),"")</f>
        <v>3</v>
      </c>
      <c r="I484" s="122" t="str">
        <f>IF(H484=1,COUNTIF($H$1:H484,1),"")</f>
        <v/>
      </c>
      <c r="J484" s="122">
        <f t="shared" si="22"/>
        <v>0</v>
      </c>
      <c r="K484" s="122" t="b">
        <f t="shared" si="24"/>
        <v>0</v>
      </c>
      <c r="L484" s="122" t="str">
        <f>IF(K484=FALSE,"",B484&amp;"@"&amp;COUNTIFS($B$2:B484,B484,$K$2:K484,TRUE))</f>
        <v/>
      </c>
    </row>
    <row r="485" spans="1:12">
      <c r="A485" s="18" t="s">
        <v>1646</v>
      </c>
      <c r="B485" s="18" t="s">
        <v>895</v>
      </c>
      <c r="C485" s="18">
        <v>5</v>
      </c>
      <c r="D485" s="18">
        <v>1</v>
      </c>
      <c r="E485" s="18">
        <v>213.4</v>
      </c>
      <c r="F485" s="18">
        <v>0</v>
      </c>
      <c r="G485" s="122" t="str">
        <f t="shared" si="23"/>
        <v/>
      </c>
      <c r="H485" s="255" t="str">
        <f>IF(G485="기사임",(COUNTIF($B$2:B485,B485)-COUNTIFS($B$2:B484,B485,$G$2:G484,"")),"")</f>
        <v/>
      </c>
      <c r="I485" s="122" t="str">
        <f>IF(H485=1,COUNTIF($H$1:H485,1),"")</f>
        <v/>
      </c>
      <c r="J485" s="122">
        <f t="shared" si="22"/>
        <v>0</v>
      </c>
      <c r="K485" s="122" t="b">
        <f t="shared" si="24"/>
        <v>0</v>
      </c>
      <c r="L485" s="122" t="str">
        <f>IF(K485=FALSE,"",B485&amp;"@"&amp;COUNTIFS($B$2:B485,B485,$K$2:K485,TRUE))</f>
        <v/>
      </c>
    </row>
    <row r="486" spans="1:12">
      <c r="A486" s="18" t="s">
        <v>1598</v>
      </c>
      <c r="B486" s="18" t="s">
        <v>897</v>
      </c>
      <c r="C486" s="18">
        <v>5</v>
      </c>
      <c r="D486" s="18">
        <v>5</v>
      </c>
      <c r="E486" s="18">
        <v>18</v>
      </c>
      <c r="F486" s="18">
        <v>5</v>
      </c>
      <c r="G486" s="122" t="str">
        <f t="shared" si="23"/>
        <v>기사임</v>
      </c>
      <c r="H486" s="255">
        <f>IF(G486="기사임",(COUNTIF($B$2:B486,B486)-COUNTIFS($B$2:B485,B486,$G$2:G485,"")),"")</f>
        <v>26</v>
      </c>
      <c r="I486" s="122" t="str">
        <f>IF(H486=1,COUNTIF($H$1:H486,1),"")</f>
        <v/>
      </c>
      <c r="J486" s="122">
        <f t="shared" si="22"/>
        <v>1</v>
      </c>
      <c r="K486" s="122" t="b">
        <f t="shared" si="24"/>
        <v>1</v>
      </c>
      <c r="L486" s="122" t="str">
        <f>IF(K486=FALSE,"",B486&amp;"@"&amp;COUNTIFS($B$2:B486,B486,$K$2:K486,TRUE))</f>
        <v>India@26</v>
      </c>
    </row>
    <row r="487" spans="1:12">
      <c r="A487" s="18" t="s">
        <v>1647</v>
      </c>
      <c r="B487" s="18" t="s">
        <v>895</v>
      </c>
      <c r="C487" s="18">
        <v>5</v>
      </c>
      <c r="D487" s="18">
        <v>1</v>
      </c>
      <c r="E487" s="18">
        <v>113.6</v>
      </c>
      <c r="F487" s="18">
        <v>1</v>
      </c>
      <c r="G487" s="122" t="str">
        <f t="shared" si="23"/>
        <v/>
      </c>
      <c r="H487" s="255" t="str">
        <f>IF(G487="기사임",(COUNTIF($B$2:B487,B487)-COUNTIFS($B$2:B486,B487,$G$2:G486,"")),"")</f>
        <v/>
      </c>
      <c r="I487" s="122" t="str">
        <f>IF(H487=1,COUNTIF($H$1:H487,1),"")</f>
        <v/>
      </c>
      <c r="J487" s="122">
        <f t="shared" si="22"/>
        <v>0</v>
      </c>
      <c r="K487" s="122" t="b">
        <f t="shared" si="24"/>
        <v>0</v>
      </c>
      <c r="L487" s="122" t="str">
        <f>IF(K487=FALSE,"",B487&amp;"@"&amp;COUNTIFS($B$2:B487,B487,$K$2:K487,TRUE))</f>
        <v/>
      </c>
    </row>
    <row r="488" spans="1:12">
      <c r="A488" s="18" t="s">
        <v>1597</v>
      </c>
      <c r="B488" s="18" t="s">
        <v>897</v>
      </c>
      <c r="C488" s="18">
        <v>5</v>
      </c>
      <c r="D488" s="18">
        <v>4</v>
      </c>
      <c r="E488" s="18">
        <v>375</v>
      </c>
      <c r="F488" s="18">
        <v>4</v>
      </c>
      <c r="G488" s="122" t="str">
        <f t="shared" si="23"/>
        <v>기사임</v>
      </c>
      <c r="H488" s="255">
        <f>IF(G488="기사임",(COUNTIF($B$2:B488,B488)-COUNTIFS($B$2:B487,B488,$G$2:G487,"")),"")</f>
        <v>27</v>
      </c>
      <c r="I488" s="122" t="str">
        <f>IF(H488=1,COUNTIF($H$1:H488,1),"")</f>
        <v/>
      </c>
      <c r="J488" s="122">
        <f t="shared" si="22"/>
        <v>1</v>
      </c>
      <c r="K488" s="122" t="b">
        <f t="shared" si="24"/>
        <v>1</v>
      </c>
      <c r="L488" s="122" t="str">
        <f>IF(K488=FALSE,"",B488&amp;"@"&amp;COUNTIFS($B$2:B488,B488,$K$2:K488,TRUE))</f>
        <v>India@27</v>
      </c>
    </row>
    <row r="489" spans="1:12">
      <c r="A489" s="18" t="s">
        <v>1649</v>
      </c>
      <c r="B489" s="18" t="s">
        <v>895</v>
      </c>
      <c r="C489" s="18">
        <v>5</v>
      </c>
      <c r="D489" s="18">
        <v>1</v>
      </c>
      <c r="E489" s="18">
        <v>470.8</v>
      </c>
      <c r="F489" s="18">
        <v>0</v>
      </c>
      <c r="G489" s="122" t="str">
        <f t="shared" si="23"/>
        <v/>
      </c>
      <c r="H489" s="255" t="str">
        <f>IF(G489="기사임",(COUNTIF($B$2:B489,B489)-COUNTIFS($B$2:B488,B489,$G$2:G488,"")),"")</f>
        <v/>
      </c>
      <c r="I489" s="122" t="str">
        <f>IF(H489=1,COUNTIF($H$1:H489,1),"")</f>
        <v/>
      </c>
      <c r="J489" s="122">
        <f t="shared" si="22"/>
        <v>0</v>
      </c>
      <c r="K489" s="122" t="b">
        <f t="shared" si="24"/>
        <v>0</v>
      </c>
      <c r="L489" s="122" t="str">
        <f>IF(K489=FALSE,"",B489&amp;"@"&amp;COUNTIFS($B$2:B489,B489,$K$2:K489,TRUE))</f>
        <v/>
      </c>
    </row>
    <row r="490" spans="1:12">
      <c r="A490" s="18" t="s">
        <v>1596</v>
      </c>
      <c r="B490" s="18" t="s">
        <v>905</v>
      </c>
      <c r="C490" s="18">
        <v>5</v>
      </c>
      <c r="D490" s="18">
        <v>5</v>
      </c>
      <c r="E490" s="18">
        <v>0</v>
      </c>
      <c r="F490" s="18">
        <v>5</v>
      </c>
      <c r="G490" s="122" t="str">
        <f t="shared" si="23"/>
        <v>기사임</v>
      </c>
      <c r="H490" s="255">
        <f>IF(G490="기사임",(COUNTIF($B$2:B490,B490)-COUNTIFS($B$2:B489,B490,$G$2:G489,"")),"")</f>
        <v>4</v>
      </c>
      <c r="I490" s="122" t="str">
        <f>IF(H490=1,COUNTIF($H$1:H490,1),"")</f>
        <v/>
      </c>
      <c r="J490" s="122">
        <f t="shared" si="22"/>
        <v>0</v>
      </c>
      <c r="K490" s="122" t="b">
        <f t="shared" si="24"/>
        <v>0</v>
      </c>
      <c r="L490" s="122" t="str">
        <f>IF(K490=FALSE,"",B490&amp;"@"&amp;COUNTIFS($B$2:B490,B490,$K$2:K490,TRUE))</f>
        <v/>
      </c>
    </row>
    <row r="491" spans="1:12">
      <c r="A491" s="18" t="s">
        <v>1596</v>
      </c>
      <c r="B491" s="18" t="s">
        <v>900</v>
      </c>
      <c r="C491" s="18">
        <v>5</v>
      </c>
      <c r="D491" s="18">
        <v>2</v>
      </c>
      <c r="E491" s="18">
        <v>180.75</v>
      </c>
      <c r="F491" s="18">
        <v>1</v>
      </c>
      <c r="G491" s="122" t="str">
        <f t="shared" si="23"/>
        <v>기사임</v>
      </c>
      <c r="H491" s="255">
        <f>IF(G491="기사임",(COUNTIF($B$2:B491,B491)-COUNTIFS($B$2:B490,B491,$G$2:G490,"")),"")</f>
        <v>10</v>
      </c>
      <c r="I491" s="122" t="str">
        <f>IF(H491=1,COUNTIF($H$1:H491,1),"")</f>
        <v/>
      </c>
      <c r="J491" s="122">
        <f t="shared" si="22"/>
        <v>0</v>
      </c>
      <c r="K491" s="122" t="b">
        <f t="shared" si="24"/>
        <v>0</v>
      </c>
      <c r="L491" s="122" t="str">
        <f>IF(K491=FALSE,"",B491&amp;"@"&amp;COUNTIFS($B$2:B491,B491,$K$2:K491,TRUE))</f>
        <v/>
      </c>
    </row>
    <row r="492" spans="1:12">
      <c r="A492" s="18" t="s">
        <v>1650</v>
      </c>
      <c r="B492" s="18" t="s">
        <v>895</v>
      </c>
      <c r="C492" s="18">
        <v>5</v>
      </c>
      <c r="D492" s="18">
        <v>1</v>
      </c>
      <c r="E492" s="18">
        <v>144.6</v>
      </c>
      <c r="F492" s="18">
        <v>0</v>
      </c>
      <c r="G492" s="122" t="str">
        <f t="shared" si="23"/>
        <v/>
      </c>
      <c r="H492" s="255" t="str">
        <f>IF(G492="기사임",(COUNTIF($B$2:B492,B492)-COUNTIFS($B$2:B491,B492,$G$2:G491,"")),"")</f>
        <v/>
      </c>
      <c r="I492" s="122" t="str">
        <f>IF(H492=1,COUNTIF($H$1:H492,1),"")</f>
        <v/>
      </c>
      <c r="J492" s="122">
        <f t="shared" si="22"/>
        <v>0</v>
      </c>
      <c r="K492" s="122" t="b">
        <f t="shared" si="24"/>
        <v>0</v>
      </c>
      <c r="L492" s="122" t="str">
        <f>IF(K492=FALSE,"",B492&amp;"@"&amp;COUNTIFS($B$2:B492,B492,$K$2:K492,TRUE))</f>
        <v/>
      </c>
    </row>
    <row r="493" spans="1:12">
      <c r="A493" s="18" t="s">
        <v>1480</v>
      </c>
      <c r="B493" s="18" t="s">
        <v>896</v>
      </c>
      <c r="C493" s="18">
        <v>5</v>
      </c>
      <c r="D493" s="18">
        <v>4</v>
      </c>
      <c r="E493" s="18">
        <v>1721</v>
      </c>
      <c r="F493" s="18">
        <v>4</v>
      </c>
      <c r="G493" s="122" t="str">
        <f t="shared" si="23"/>
        <v>기사임</v>
      </c>
      <c r="H493" s="255">
        <f>IF(G493="기사임",(COUNTIF($B$2:B493,B493)-COUNTIFS($B$2:B492,B493,$G$2:G492,"")),"")</f>
        <v>47</v>
      </c>
      <c r="I493" s="122" t="str">
        <f>IF(H493=1,COUNTIF($H$1:H493,1),"")</f>
        <v/>
      </c>
      <c r="J493" s="122">
        <f t="shared" si="22"/>
        <v>1</v>
      </c>
      <c r="K493" s="122" t="b">
        <f t="shared" si="24"/>
        <v>1</v>
      </c>
      <c r="L493" s="122" t="str">
        <f>IF(K493=FALSE,"",B493&amp;"@"&amp;COUNTIFS($B$2:B493,B493,$K$2:K493,TRUE))</f>
        <v>United States@47</v>
      </c>
    </row>
    <row r="494" spans="1:12">
      <c r="A494" s="18" t="s">
        <v>751</v>
      </c>
      <c r="B494" s="18" t="s">
        <v>914</v>
      </c>
      <c r="C494" s="18">
        <v>5</v>
      </c>
      <c r="D494" s="18">
        <v>5</v>
      </c>
      <c r="E494" s="18">
        <v>0</v>
      </c>
      <c r="F494" s="18">
        <v>5</v>
      </c>
      <c r="G494" s="122" t="str">
        <f t="shared" si="23"/>
        <v>기사임</v>
      </c>
      <c r="H494" s="255">
        <f>IF(G494="기사임",(COUNTIF($B$2:B494,B494)-COUNTIFS($B$2:B493,B494,$G$2:G493,"")),"")</f>
        <v>5</v>
      </c>
      <c r="I494" s="122" t="str">
        <f>IF(H494=1,COUNTIF($H$1:H494,1),"")</f>
        <v/>
      </c>
      <c r="J494" s="122">
        <f t="shared" si="22"/>
        <v>1</v>
      </c>
      <c r="K494" s="122" t="b">
        <f t="shared" si="24"/>
        <v>1</v>
      </c>
      <c r="L494" s="122" t="str">
        <f>IF(K494=FALSE,"",B494&amp;"@"&amp;COUNTIFS($B$2:B494,B494,$K$2:K494,TRUE))</f>
        <v>Vietnam@5</v>
      </c>
    </row>
    <row r="495" spans="1:12">
      <c r="A495" s="18" t="s">
        <v>641</v>
      </c>
      <c r="B495" s="18" t="s">
        <v>897</v>
      </c>
      <c r="C495" s="18">
        <v>5</v>
      </c>
      <c r="D495" s="18">
        <v>4</v>
      </c>
      <c r="E495" s="18">
        <v>11</v>
      </c>
      <c r="F495" s="18">
        <v>4</v>
      </c>
      <c r="G495" s="122" t="str">
        <f t="shared" si="23"/>
        <v>기사임</v>
      </c>
      <c r="H495" s="255">
        <f>IF(G495="기사임",(COUNTIF($B$2:B495,B495)-COUNTIFS($B$2:B494,B495,$G$2:G494,"")),"")</f>
        <v>28</v>
      </c>
      <c r="I495" s="122" t="str">
        <f>IF(H495=1,COUNTIF($H$1:H495,1),"")</f>
        <v/>
      </c>
      <c r="J495" s="122">
        <f t="shared" si="22"/>
        <v>1</v>
      </c>
      <c r="K495" s="122" t="b">
        <f t="shared" si="24"/>
        <v>1</v>
      </c>
      <c r="L495" s="122" t="str">
        <f>IF(K495=FALSE,"",B495&amp;"@"&amp;COUNTIFS($B$2:B495,B495,$K$2:K495,TRUE))</f>
        <v>India@28</v>
      </c>
    </row>
    <row r="496" spans="1:12">
      <c r="A496" s="18" t="s">
        <v>1620</v>
      </c>
      <c r="B496" s="18" t="s">
        <v>918</v>
      </c>
      <c r="C496" s="18">
        <v>5</v>
      </c>
      <c r="D496" s="18">
        <v>4</v>
      </c>
      <c r="E496" s="18">
        <v>120</v>
      </c>
      <c r="F496" s="18">
        <v>3</v>
      </c>
      <c r="G496" s="122" t="str">
        <f t="shared" si="23"/>
        <v>기사임</v>
      </c>
      <c r="H496" s="255">
        <f>IF(G496="기사임",(COUNTIF($B$2:B496,B496)-COUNTIFS($B$2:B495,B496,$G$2:G495,"")),"")</f>
        <v>1</v>
      </c>
      <c r="I496" s="122">
        <f>IF(H496=1,COUNTIF($H$1:H496,1),"")</f>
        <v>26</v>
      </c>
      <c r="J496" s="122">
        <f t="shared" si="22"/>
        <v>0</v>
      </c>
      <c r="K496" s="122" t="b">
        <f t="shared" si="24"/>
        <v>0</v>
      </c>
      <c r="L496" s="122" t="str">
        <f>IF(K496=FALSE,"",B496&amp;"@"&amp;COUNTIFS($B$2:B496,B496,$K$2:K496,TRUE))</f>
        <v/>
      </c>
    </row>
    <row r="497" spans="1:12">
      <c r="A497" s="18" t="s">
        <v>542</v>
      </c>
      <c r="B497" s="18" t="s">
        <v>900</v>
      </c>
      <c r="C497" s="18">
        <v>5</v>
      </c>
      <c r="D497" s="18">
        <v>4</v>
      </c>
      <c r="E497" s="18">
        <v>70</v>
      </c>
      <c r="F497" s="18">
        <v>4</v>
      </c>
      <c r="G497" s="122" t="str">
        <f t="shared" si="23"/>
        <v>기사임</v>
      </c>
      <c r="H497" s="255">
        <f>IF(G497="기사임",(COUNTIF($B$2:B497,B497)-COUNTIFS($B$2:B496,B497,$G$2:G496,"")),"")</f>
        <v>11</v>
      </c>
      <c r="I497" s="122" t="str">
        <f>IF(H497=1,COUNTIF($H$1:H497,1),"")</f>
        <v/>
      </c>
      <c r="J497" s="122">
        <f t="shared" si="22"/>
        <v>0</v>
      </c>
      <c r="K497" s="122" t="b">
        <f t="shared" si="24"/>
        <v>0</v>
      </c>
      <c r="L497" s="122" t="str">
        <f>IF(K497=FALSE,"",B497&amp;"@"&amp;COUNTIFS($B$2:B497,B497,$K$2:K497,TRUE))</f>
        <v/>
      </c>
    </row>
    <row r="498" spans="1:12">
      <c r="A498" s="18" t="s">
        <v>663</v>
      </c>
      <c r="B498" s="18" t="s">
        <v>896</v>
      </c>
      <c r="C498" s="18">
        <v>5</v>
      </c>
      <c r="D498" s="18">
        <v>5</v>
      </c>
      <c r="E498" s="18">
        <v>45</v>
      </c>
      <c r="F498" s="18">
        <v>3</v>
      </c>
      <c r="G498" s="122" t="str">
        <f t="shared" si="23"/>
        <v>기사임</v>
      </c>
      <c r="H498" s="255">
        <f>IF(G498="기사임",(COUNTIF($B$2:B498,B498)-COUNTIFS($B$2:B497,B498,$G$2:G497,"")),"")</f>
        <v>48</v>
      </c>
      <c r="I498" s="122" t="str">
        <f>IF(H498=1,COUNTIF($H$1:H498,1),"")</f>
        <v/>
      </c>
      <c r="J498" s="122">
        <f t="shared" si="22"/>
        <v>1</v>
      </c>
      <c r="K498" s="122" t="b">
        <f t="shared" si="24"/>
        <v>1</v>
      </c>
      <c r="L498" s="122" t="str">
        <f>IF(K498=FALSE,"",B498&amp;"@"&amp;COUNTIFS($B$2:B498,B498,$K$2:K498,TRUE))</f>
        <v>United States@48</v>
      </c>
    </row>
    <row r="499" spans="1:12">
      <c r="A499" s="18" t="s">
        <v>634</v>
      </c>
      <c r="B499" s="18" t="s">
        <v>929</v>
      </c>
      <c r="C499" s="18">
        <v>5</v>
      </c>
      <c r="D499" s="18">
        <v>4</v>
      </c>
      <c r="E499" s="18">
        <v>608</v>
      </c>
      <c r="F499" s="18">
        <v>4</v>
      </c>
      <c r="G499" s="122" t="str">
        <f t="shared" si="23"/>
        <v>기사임</v>
      </c>
      <c r="H499" s="255">
        <f>IF(G499="기사임",(COUNTIF($B$2:B499,B499)-COUNTIFS($B$2:B498,B499,$G$2:G498,"")),"")</f>
        <v>1</v>
      </c>
      <c r="I499" s="122">
        <f>IF(H499=1,COUNTIF($H$1:H499,1),"")</f>
        <v>27</v>
      </c>
      <c r="J499" s="122">
        <f t="shared" si="22"/>
        <v>0</v>
      </c>
      <c r="K499" s="122" t="b">
        <f t="shared" si="24"/>
        <v>0</v>
      </c>
      <c r="L499" s="122" t="str">
        <f>IF(K499=FALSE,"",B499&amp;"@"&amp;COUNTIFS($B$2:B499,B499,$K$2:K499,TRUE))</f>
        <v/>
      </c>
    </row>
    <row r="500" spans="1:12">
      <c r="A500" s="18" t="s">
        <v>511</v>
      </c>
      <c r="B500" s="18" t="s">
        <v>910</v>
      </c>
      <c r="C500" s="18">
        <v>5</v>
      </c>
      <c r="D500" s="18">
        <v>5</v>
      </c>
      <c r="E500" s="18">
        <v>0</v>
      </c>
      <c r="F500" s="18">
        <v>5</v>
      </c>
      <c r="G500" s="122" t="str">
        <f t="shared" si="23"/>
        <v>기사임</v>
      </c>
      <c r="H500" s="255">
        <f>IF(G500="기사임",(COUNTIF($B$2:B500,B500)-COUNTIFS($B$2:B499,B500,$G$2:G499,"")),"")</f>
        <v>10</v>
      </c>
      <c r="I500" s="122" t="str">
        <f>IF(H500=1,COUNTIF($H$1:H500,1),"")</f>
        <v/>
      </c>
      <c r="J500" s="122">
        <f t="shared" si="22"/>
        <v>0</v>
      </c>
      <c r="K500" s="122" t="b">
        <f t="shared" si="24"/>
        <v>0</v>
      </c>
      <c r="L500" s="122" t="str">
        <f>IF(K500=FALSE,"",B500&amp;"@"&amp;COUNTIFS($B$2:B500,B500,$K$2:K500,TRUE))</f>
        <v/>
      </c>
    </row>
    <row r="501" spans="1:12">
      <c r="A501" s="18" t="s">
        <v>511</v>
      </c>
      <c r="B501" s="18" t="s">
        <v>920</v>
      </c>
      <c r="C501" s="18">
        <v>5</v>
      </c>
      <c r="D501" s="18">
        <v>5</v>
      </c>
      <c r="E501" s="18">
        <v>0</v>
      </c>
      <c r="F501" s="18">
        <v>5</v>
      </c>
      <c r="G501" s="122" t="str">
        <f t="shared" si="23"/>
        <v>기사임</v>
      </c>
      <c r="H501" s="255">
        <f>IF(G501="기사임",(COUNTIF($B$2:B501,B501)-COUNTIFS($B$2:B500,B501,$G$2:G500,"")),"")</f>
        <v>1</v>
      </c>
      <c r="I501" s="122">
        <f>IF(H501=1,COUNTIF($H$1:H501,1),"")</f>
        <v>28</v>
      </c>
      <c r="J501" s="122">
        <f t="shared" si="22"/>
        <v>0</v>
      </c>
      <c r="K501" s="122" t="b">
        <f t="shared" si="24"/>
        <v>0</v>
      </c>
      <c r="L501" s="122" t="str">
        <f>IF(K501=FALSE,"",B501&amp;"@"&amp;COUNTIFS($B$2:B501,B501,$K$2:K501,TRUE))</f>
        <v/>
      </c>
    </row>
    <row r="502" spans="1:12">
      <c r="A502" s="18" t="s">
        <v>496</v>
      </c>
      <c r="B502" s="18" t="s">
        <v>905</v>
      </c>
      <c r="C502" s="18">
        <v>5</v>
      </c>
      <c r="D502" s="18">
        <v>5</v>
      </c>
      <c r="E502" s="18">
        <v>50</v>
      </c>
      <c r="F502" s="18">
        <v>5</v>
      </c>
      <c r="G502" s="122" t="str">
        <f t="shared" si="23"/>
        <v>기사임</v>
      </c>
      <c r="H502" s="255">
        <f>IF(G502="기사임",(COUNTIF($B$2:B502,B502)-COUNTIFS($B$2:B501,B502,$G$2:G501,"")),"")</f>
        <v>5</v>
      </c>
      <c r="I502" s="122" t="str">
        <f>IF(H502=1,COUNTIF($H$1:H502,1),"")</f>
        <v/>
      </c>
      <c r="J502" s="122">
        <f t="shared" si="22"/>
        <v>0</v>
      </c>
      <c r="K502" s="122" t="b">
        <f t="shared" si="24"/>
        <v>0</v>
      </c>
      <c r="L502" s="122" t="str">
        <f>IF(K502=FALSE,"",B502&amp;"@"&amp;COUNTIFS($B$2:B502,B502,$K$2:K502,TRUE))</f>
        <v/>
      </c>
    </row>
    <row r="503" spans="1:12">
      <c r="A503" s="18" t="s">
        <v>496</v>
      </c>
      <c r="B503" s="18" t="s">
        <v>900</v>
      </c>
      <c r="C503" s="18">
        <v>5</v>
      </c>
      <c r="D503" s="18">
        <v>3</v>
      </c>
      <c r="E503" s="18">
        <v>159</v>
      </c>
      <c r="F503" s="18">
        <v>3</v>
      </c>
      <c r="G503" s="122" t="str">
        <f t="shared" si="23"/>
        <v>기사임</v>
      </c>
      <c r="H503" s="255">
        <f>IF(G503="기사임",(COUNTIF($B$2:B503,B503)-COUNTIFS($B$2:B502,B503,$G$2:G502,"")),"")</f>
        <v>12</v>
      </c>
      <c r="I503" s="122" t="str">
        <f>IF(H503=1,COUNTIF($H$1:H503,1),"")</f>
        <v/>
      </c>
      <c r="J503" s="122">
        <f t="shared" si="22"/>
        <v>0</v>
      </c>
      <c r="K503" s="122" t="b">
        <f t="shared" si="24"/>
        <v>0</v>
      </c>
      <c r="L503" s="122" t="str">
        <f>IF(K503=FALSE,"",B503&amp;"@"&amp;COUNTIFS($B$2:B503,B503,$K$2:K503,TRUE))</f>
        <v/>
      </c>
    </row>
    <row r="504" spans="1:12">
      <c r="A504" s="18" t="s">
        <v>554</v>
      </c>
      <c r="B504" s="18" t="s">
        <v>897</v>
      </c>
      <c r="C504" s="18">
        <v>5</v>
      </c>
      <c r="D504" s="18">
        <v>4</v>
      </c>
      <c r="E504" s="18">
        <v>1242</v>
      </c>
      <c r="F504" s="18">
        <v>4</v>
      </c>
      <c r="G504" s="122" t="str">
        <f t="shared" si="23"/>
        <v>기사임</v>
      </c>
      <c r="H504" s="255">
        <f>IF(G504="기사임",(COUNTIF($B$2:B504,B504)-COUNTIFS($B$2:B503,B504,$G$2:G503,"")),"")</f>
        <v>29</v>
      </c>
      <c r="I504" s="122" t="str">
        <f>IF(H504=1,COUNTIF($H$1:H504,1),"")</f>
        <v/>
      </c>
      <c r="J504" s="122">
        <f t="shared" si="22"/>
        <v>1</v>
      </c>
      <c r="K504" s="122" t="b">
        <f t="shared" si="24"/>
        <v>1</v>
      </c>
      <c r="L504" s="122" t="str">
        <f>IF(K504=FALSE,"",B504&amp;"@"&amp;COUNTIFS($B$2:B504,B504,$K$2:K504,TRUE))</f>
        <v>India@29</v>
      </c>
    </row>
    <row r="505" spans="1:12">
      <c r="A505" s="18" t="s">
        <v>554</v>
      </c>
      <c r="B505" s="18" t="s">
        <v>900</v>
      </c>
      <c r="C505" s="18">
        <v>5</v>
      </c>
      <c r="D505" s="18">
        <v>4</v>
      </c>
      <c r="E505" s="18">
        <v>1155</v>
      </c>
      <c r="F505" s="18">
        <v>4</v>
      </c>
      <c r="G505" s="122" t="str">
        <f t="shared" si="23"/>
        <v>기사임</v>
      </c>
      <c r="H505" s="255">
        <f>IF(G505="기사임",(COUNTIF($B$2:B505,B505)-COUNTIFS($B$2:B504,B505,$G$2:G504,"")),"")</f>
        <v>13</v>
      </c>
      <c r="I505" s="122" t="str">
        <f>IF(H505=1,COUNTIF($H$1:H505,1),"")</f>
        <v/>
      </c>
      <c r="J505" s="122">
        <f t="shared" si="22"/>
        <v>0</v>
      </c>
      <c r="K505" s="122" t="b">
        <f t="shared" si="24"/>
        <v>0</v>
      </c>
      <c r="L505" s="122" t="str">
        <f>IF(K505=FALSE,"",B505&amp;"@"&amp;COUNTIFS($B$2:B505,B505,$K$2:K505,TRUE))</f>
        <v/>
      </c>
    </row>
    <row r="506" spans="1:12">
      <c r="A506" s="18" t="s">
        <v>830</v>
      </c>
      <c r="B506" s="18" t="s">
        <v>895</v>
      </c>
      <c r="C506" s="18">
        <v>5</v>
      </c>
      <c r="D506" s="18">
        <v>5</v>
      </c>
      <c r="E506" s="18">
        <v>38.5</v>
      </c>
      <c r="F506" s="18">
        <v>3</v>
      </c>
      <c r="G506" s="122" t="str">
        <f t="shared" si="23"/>
        <v>기사임</v>
      </c>
      <c r="H506" s="255">
        <f>IF(G506="기사임",(COUNTIF($B$2:B506,B506)-COUNTIFS($B$2:B505,B506,$G$2:G505,"")),"")</f>
        <v>106</v>
      </c>
      <c r="I506" s="122" t="str">
        <f>IF(H506=1,COUNTIF($H$1:H506,1),"")</f>
        <v/>
      </c>
      <c r="J506" s="122">
        <f t="shared" si="22"/>
        <v>0</v>
      </c>
      <c r="K506" s="122" t="b">
        <f t="shared" si="24"/>
        <v>0</v>
      </c>
      <c r="L506" s="122" t="str">
        <f>IF(K506=FALSE,"",B506&amp;"@"&amp;COUNTIFS($B$2:B506,B506,$K$2:K506,TRUE))</f>
        <v/>
      </c>
    </row>
    <row r="507" spans="1:12">
      <c r="A507" s="18" t="s">
        <v>1653</v>
      </c>
      <c r="B507" s="18" t="s">
        <v>895</v>
      </c>
      <c r="C507" s="18">
        <v>5</v>
      </c>
      <c r="D507" s="18">
        <v>5</v>
      </c>
      <c r="E507" s="18">
        <v>73.5</v>
      </c>
      <c r="F507" s="18">
        <v>4</v>
      </c>
      <c r="G507" s="122" t="str">
        <f t="shared" si="23"/>
        <v>기사임</v>
      </c>
      <c r="H507" s="255">
        <f>IF(G507="기사임",(COUNTIF($B$2:B507,B507)-COUNTIFS($B$2:B506,B507,$G$2:G506,"")),"")</f>
        <v>107</v>
      </c>
      <c r="I507" s="122" t="str">
        <f>IF(H507=1,COUNTIF($H$1:H507,1),"")</f>
        <v/>
      </c>
      <c r="J507" s="122">
        <f t="shared" si="22"/>
        <v>0</v>
      </c>
      <c r="K507" s="122" t="b">
        <f t="shared" si="24"/>
        <v>0</v>
      </c>
      <c r="L507" s="122" t="str">
        <f>IF(K507=FALSE,"",B507&amp;"@"&amp;COUNTIFS($B$2:B507,B507,$K$2:K507,TRUE))</f>
        <v/>
      </c>
    </row>
    <row r="508" spans="1:12">
      <c r="A508" s="18" t="s">
        <v>693</v>
      </c>
      <c r="B508" s="18" t="s">
        <v>895</v>
      </c>
      <c r="C508" s="18">
        <v>5</v>
      </c>
      <c r="D508" s="18">
        <v>4</v>
      </c>
      <c r="E508" s="18">
        <v>505.33333333333331</v>
      </c>
      <c r="F508" s="18">
        <v>2</v>
      </c>
      <c r="G508" s="122" t="str">
        <f t="shared" si="23"/>
        <v>기사임</v>
      </c>
      <c r="H508" s="255">
        <f>IF(G508="기사임",(COUNTIF($B$2:B508,B508)-COUNTIFS($B$2:B507,B508,$G$2:G507,"")),"")</f>
        <v>108</v>
      </c>
      <c r="I508" s="122" t="str">
        <f>IF(H508=1,COUNTIF($H$1:H508,1),"")</f>
        <v/>
      </c>
      <c r="J508" s="122">
        <f t="shared" si="22"/>
        <v>0</v>
      </c>
      <c r="K508" s="122" t="b">
        <f t="shared" si="24"/>
        <v>0</v>
      </c>
      <c r="L508" s="122" t="str">
        <f>IF(K508=FALSE,"",B508&amp;"@"&amp;COUNTIFS($B$2:B508,B508,$K$2:K508,TRUE))</f>
        <v/>
      </c>
    </row>
    <row r="509" spans="1:12">
      <c r="A509" s="18" t="s">
        <v>645</v>
      </c>
      <c r="B509" s="18" t="s">
        <v>895</v>
      </c>
      <c r="C509" s="18">
        <v>5</v>
      </c>
      <c r="D509" s="18">
        <v>5</v>
      </c>
      <c r="E509" s="18">
        <v>0</v>
      </c>
      <c r="F509" s="18">
        <v>5</v>
      </c>
      <c r="G509" s="122" t="str">
        <f t="shared" si="23"/>
        <v>기사임</v>
      </c>
      <c r="H509" s="255">
        <f>IF(G509="기사임",(COUNTIF($B$2:B509,B509)-COUNTIFS($B$2:B508,B509,$G$2:G508,"")),"")</f>
        <v>109</v>
      </c>
      <c r="I509" s="122" t="str">
        <f>IF(H509=1,COUNTIF($H$1:H509,1),"")</f>
        <v/>
      </c>
      <c r="J509" s="122">
        <f t="shared" si="22"/>
        <v>0</v>
      </c>
      <c r="K509" s="122" t="b">
        <f t="shared" si="24"/>
        <v>0</v>
      </c>
      <c r="L509" s="122" t="str">
        <f>IF(K509=FALSE,"",B509&amp;"@"&amp;COUNTIFS($B$2:B509,B509,$K$2:K509,TRUE))</f>
        <v/>
      </c>
    </row>
    <row r="510" spans="1:12">
      <c r="A510" s="18" t="s">
        <v>569</v>
      </c>
      <c r="B510" s="18" t="s">
        <v>896</v>
      </c>
      <c r="C510" s="18">
        <v>5</v>
      </c>
      <c r="D510" s="18">
        <v>5</v>
      </c>
      <c r="E510" s="18">
        <v>17</v>
      </c>
      <c r="F510" s="18">
        <v>5</v>
      </c>
      <c r="G510" s="122" t="str">
        <f t="shared" si="23"/>
        <v>기사임</v>
      </c>
      <c r="H510" s="255">
        <f>IF(G510="기사임",(COUNTIF($B$2:B510,B510)-COUNTIFS($B$2:B509,B510,$G$2:G509,"")),"")</f>
        <v>49</v>
      </c>
      <c r="I510" s="122" t="str">
        <f>IF(H510=1,COUNTIF($H$1:H510,1),"")</f>
        <v/>
      </c>
      <c r="J510" s="122">
        <f t="shared" si="22"/>
        <v>1</v>
      </c>
      <c r="K510" s="122" t="b">
        <f t="shared" si="24"/>
        <v>1</v>
      </c>
      <c r="L510" s="122" t="str">
        <f>IF(K510=FALSE,"",B510&amp;"@"&amp;COUNTIFS($B$2:B510,B510,$K$2:K510,TRUE))</f>
        <v>United States@49</v>
      </c>
    </row>
    <row r="511" spans="1:12">
      <c r="A511" s="18" t="s">
        <v>739</v>
      </c>
      <c r="B511" s="18" t="s">
        <v>895</v>
      </c>
      <c r="C511" s="18">
        <v>5</v>
      </c>
      <c r="D511" s="18">
        <v>4</v>
      </c>
      <c r="E511" s="18">
        <v>27</v>
      </c>
      <c r="F511" s="18">
        <v>2</v>
      </c>
      <c r="G511" s="122" t="str">
        <f t="shared" si="23"/>
        <v>기사임</v>
      </c>
      <c r="H511" s="255">
        <f>IF(G511="기사임",(COUNTIF($B$2:B511,B511)-COUNTIFS($B$2:B510,B511,$G$2:G510,"")),"")</f>
        <v>110</v>
      </c>
      <c r="I511" s="122" t="str">
        <f>IF(H511=1,COUNTIF($H$1:H511,1),"")</f>
        <v/>
      </c>
      <c r="J511" s="122">
        <f t="shared" si="22"/>
        <v>0</v>
      </c>
      <c r="K511" s="122" t="b">
        <f t="shared" si="24"/>
        <v>0</v>
      </c>
      <c r="L511" s="122" t="str">
        <f>IF(K511=FALSE,"",B511&amp;"@"&amp;COUNTIFS($B$2:B511,B511,$K$2:K511,TRUE))</f>
        <v/>
      </c>
    </row>
    <row r="512" spans="1:12">
      <c r="A512" s="18" t="s">
        <v>600</v>
      </c>
      <c r="B512" s="18" t="s">
        <v>895</v>
      </c>
      <c r="C512" s="18">
        <v>5</v>
      </c>
      <c r="D512" s="18">
        <v>5</v>
      </c>
      <c r="E512" s="18">
        <v>0</v>
      </c>
      <c r="F512" s="18">
        <v>4</v>
      </c>
      <c r="G512" s="122" t="str">
        <f t="shared" si="23"/>
        <v>기사임</v>
      </c>
      <c r="H512" s="255">
        <f>IF(G512="기사임",(COUNTIF($B$2:B512,B512)-COUNTIFS($B$2:B511,B512,$G$2:G511,"")),"")</f>
        <v>111</v>
      </c>
      <c r="I512" s="122" t="str">
        <f>IF(H512=1,COUNTIF($H$1:H512,1),"")</f>
        <v/>
      </c>
      <c r="J512" s="122">
        <f t="shared" si="22"/>
        <v>0</v>
      </c>
      <c r="K512" s="122" t="b">
        <f t="shared" si="24"/>
        <v>0</v>
      </c>
      <c r="L512" s="122" t="str">
        <f>IF(K512=FALSE,"",B512&amp;"@"&amp;COUNTIFS($B$2:B512,B512,$K$2:K512,TRUE))</f>
        <v/>
      </c>
    </row>
    <row r="513" spans="1:12">
      <c r="A513" s="18" t="s">
        <v>653</v>
      </c>
      <c r="B513" s="18" t="s">
        <v>896</v>
      </c>
      <c r="C513" s="18">
        <v>5</v>
      </c>
      <c r="D513" s="18">
        <v>4</v>
      </c>
      <c r="E513" s="18">
        <v>204.5</v>
      </c>
      <c r="F513" s="18">
        <v>2</v>
      </c>
      <c r="G513" s="122" t="str">
        <f t="shared" si="23"/>
        <v>기사임</v>
      </c>
      <c r="H513" s="255">
        <f>IF(G513="기사임",(COUNTIF($B$2:B513,B513)-COUNTIFS($B$2:B512,B513,$G$2:G512,"")),"")</f>
        <v>50</v>
      </c>
      <c r="I513" s="122" t="str">
        <f>IF(H513=1,COUNTIF($H$1:H513,1),"")</f>
        <v/>
      </c>
      <c r="J513" s="122">
        <f t="shared" si="22"/>
        <v>1</v>
      </c>
      <c r="K513" s="122" t="b">
        <f t="shared" si="24"/>
        <v>1</v>
      </c>
      <c r="L513" s="122" t="str">
        <f>IF(K513=FALSE,"",B513&amp;"@"&amp;COUNTIFS($B$2:B513,B513,$K$2:K513,TRUE))</f>
        <v>United States@50</v>
      </c>
    </row>
    <row r="514" spans="1:12">
      <c r="A514" s="18" t="s">
        <v>594</v>
      </c>
      <c r="B514" s="18" t="s">
        <v>911</v>
      </c>
      <c r="C514" s="18">
        <v>5</v>
      </c>
      <c r="D514" s="18">
        <v>3</v>
      </c>
      <c r="E514" s="18">
        <v>70</v>
      </c>
      <c r="F514" s="18">
        <v>3</v>
      </c>
      <c r="G514" s="122" t="str">
        <f t="shared" si="23"/>
        <v>기사임</v>
      </c>
      <c r="H514" s="255">
        <f>IF(G514="기사임",(COUNTIF($B$2:B514,B514)-COUNTIFS($B$2:B513,B514,$G$2:G513,"")),"")</f>
        <v>2</v>
      </c>
      <c r="I514" s="122" t="str">
        <f>IF(H514=1,COUNTIF($H$1:H514,1),"")</f>
        <v/>
      </c>
      <c r="J514" s="122">
        <f t="shared" ref="J514:J577" si="25">COUNTIF($N$2:$N$4,B514)</f>
        <v>0</v>
      </c>
      <c r="K514" s="122" t="b">
        <f t="shared" si="24"/>
        <v>0</v>
      </c>
      <c r="L514" s="122" t="str">
        <f>IF(K514=FALSE,"",B514&amp;"@"&amp;COUNTIFS($B$2:B514,B514,$K$2:K514,TRUE))</f>
        <v/>
      </c>
    </row>
    <row r="515" spans="1:12">
      <c r="A515" s="18" t="s">
        <v>594</v>
      </c>
      <c r="B515" s="18" t="s">
        <v>918</v>
      </c>
      <c r="C515" s="18">
        <v>5</v>
      </c>
      <c r="D515" s="18">
        <v>2</v>
      </c>
      <c r="E515" s="18">
        <v>19</v>
      </c>
      <c r="F515" s="18">
        <v>1</v>
      </c>
      <c r="G515" s="122" t="str">
        <f t="shared" ref="G515:G578" si="26">IF(AND(LEFT(A515,17)="/global/archives/",ISNUMBER(_xlfn.NUMBERVALUE(MID(A515,18,1))),ISERROR(FIND("ckattempt",A515)),ISERROR(FIND("preview",A515))),"기사임","")</f>
        <v>기사임</v>
      </c>
      <c r="H515" s="255">
        <f>IF(G515="기사임",(COUNTIF($B$2:B515,B515)-COUNTIFS($B$2:B514,B515,$G$2:G514,"")),"")</f>
        <v>2</v>
      </c>
      <c r="I515" s="122" t="str">
        <f>IF(H515=1,COUNTIF($H$1:H515,1),"")</f>
        <v/>
      </c>
      <c r="J515" s="122">
        <f t="shared" si="25"/>
        <v>0</v>
      </c>
      <c r="K515" s="122" t="b">
        <f t="shared" ref="K515:K578" si="27">AND(J515=1,H515&gt;=1,H515&lt;&gt;"")</f>
        <v>0</v>
      </c>
      <c r="L515" s="122" t="str">
        <f>IF(K515=FALSE,"",B515&amp;"@"&amp;COUNTIFS($B$2:B515,B515,$K$2:K515,TRUE))</f>
        <v/>
      </c>
    </row>
    <row r="516" spans="1:12">
      <c r="A516" s="18" t="s">
        <v>529</v>
      </c>
      <c r="B516" s="18" t="s">
        <v>896</v>
      </c>
      <c r="C516" s="18">
        <v>5</v>
      </c>
      <c r="D516" s="18">
        <v>5</v>
      </c>
      <c r="E516" s="18">
        <v>21.8</v>
      </c>
      <c r="F516" s="18">
        <v>0</v>
      </c>
      <c r="G516" s="122" t="str">
        <f t="shared" si="26"/>
        <v/>
      </c>
      <c r="H516" s="255" t="str">
        <f>IF(G516="기사임",(COUNTIF($B$2:B516,B516)-COUNTIFS($B$2:B515,B516,$G$2:G515,"")),"")</f>
        <v/>
      </c>
      <c r="I516" s="122" t="str">
        <f>IF(H516=1,COUNTIF($H$1:H516,1),"")</f>
        <v/>
      </c>
      <c r="J516" s="122">
        <f t="shared" si="25"/>
        <v>1</v>
      </c>
      <c r="K516" s="122" t="b">
        <f t="shared" si="27"/>
        <v>0</v>
      </c>
      <c r="L516" s="122" t="str">
        <f>IF(K516=FALSE,"",B516&amp;"@"&amp;COUNTIFS($B$2:B516,B516,$K$2:K516,TRUE))</f>
        <v/>
      </c>
    </row>
    <row r="517" spans="1:12">
      <c r="A517" s="18" t="s">
        <v>586</v>
      </c>
      <c r="B517" s="18" t="s">
        <v>902</v>
      </c>
      <c r="C517" s="18">
        <v>5</v>
      </c>
      <c r="D517" s="18">
        <v>1</v>
      </c>
      <c r="E517" s="18">
        <v>15.75</v>
      </c>
      <c r="F517" s="18">
        <v>1</v>
      </c>
      <c r="G517" s="122" t="str">
        <f t="shared" si="26"/>
        <v/>
      </c>
      <c r="H517" s="255" t="str">
        <f>IF(G517="기사임",(COUNTIF($B$2:B517,B517)-COUNTIFS($B$2:B516,B517,$G$2:G516,"")),"")</f>
        <v/>
      </c>
      <c r="I517" s="122" t="str">
        <f>IF(H517=1,COUNTIF($H$1:H517,1),"")</f>
        <v/>
      </c>
      <c r="J517" s="122">
        <f t="shared" si="25"/>
        <v>0</v>
      </c>
      <c r="K517" s="122" t="b">
        <f t="shared" si="27"/>
        <v>0</v>
      </c>
      <c r="L517" s="122" t="str">
        <f>IF(K517=FALSE,"",B517&amp;"@"&amp;COUNTIFS($B$2:B517,B517,$K$2:K517,TRUE))</f>
        <v/>
      </c>
    </row>
    <row r="518" spans="1:12">
      <c r="A518" s="18" t="s">
        <v>586</v>
      </c>
      <c r="B518" s="18" t="s">
        <v>897</v>
      </c>
      <c r="C518" s="18">
        <v>5</v>
      </c>
      <c r="D518" s="18">
        <v>4</v>
      </c>
      <c r="E518" s="18">
        <v>29</v>
      </c>
      <c r="F518" s="18">
        <v>2</v>
      </c>
      <c r="G518" s="122" t="str">
        <f t="shared" si="26"/>
        <v/>
      </c>
      <c r="H518" s="255" t="str">
        <f>IF(G518="기사임",(COUNTIF($B$2:B518,B518)-COUNTIFS($B$2:B517,B518,$G$2:G517,"")),"")</f>
        <v/>
      </c>
      <c r="I518" s="122" t="str">
        <f>IF(H518=1,COUNTIF($H$1:H518,1),"")</f>
        <v/>
      </c>
      <c r="J518" s="122">
        <f t="shared" si="25"/>
        <v>1</v>
      </c>
      <c r="K518" s="122" t="b">
        <f t="shared" si="27"/>
        <v>0</v>
      </c>
      <c r="L518" s="122" t="str">
        <f>IF(K518=FALSE,"",B518&amp;"@"&amp;COUNTIFS($B$2:B518,B518,$K$2:K518,TRUE))</f>
        <v/>
      </c>
    </row>
    <row r="519" spans="1:12">
      <c r="A519" s="18" t="s">
        <v>532</v>
      </c>
      <c r="B519" s="18" t="s">
        <v>914</v>
      </c>
      <c r="C519" s="18">
        <v>5</v>
      </c>
      <c r="D519" s="18">
        <v>4</v>
      </c>
      <c r="E519" s="18">
        <v>33.666666666666664</v>
      </c>
      <c r="F519" s="18">
        <v>1</v>
      </c>
      <c r="G519" s="122" t="str">
        <f t="shared" si="26"/>
        <v/>
      </c>
      <c r="H519" s="255" t="str">
        <f>IF(G519="기사임",(COUNTIF($B$2:B519,B519)-COUNTIFS($B$2:B518,B519,$G$2:G518,"")),"")</f>
        <v/>
      </c>
      <c r="I519" s="122" t="str">
        <f>IF(H519=1,COUNTIF($H$1:H519,1),"")</f>
        <v/>
      </c>
      <c r="J519" s="122">
        <f t="shared" si="25"/>
        <v>1</v>
      </c>
      <c r="K519" s="122" t="b">
        <f t="shared" si="27"/>
        <v>0</v>
      </c>
      <c r="L519" s="122" t="str">
        <f>IF(K519=FALSE,"",B519&amp;"@"&amp;COUNTIFS($B$2:B519,B519,$K$2:K519,TRUE))</f>
        <v/>
      </c>
    </row>
    <row r="520" spans="1:12">
      <c r="A520" s="18" t="s">
        <v>538</v>
      </c>
      <c r="B520" s="18" t="s">
        <v>897</v>
      </c>
      <c r="C520" s="18">
        <v>5</v>
      </c>
      <c r="D520" s="18">
        <v>4</v>
      </c>
      <c r="E520" s="18">
        <v>40.333333333333336</v>
      </c>
      <c r="F520" s="18">
        <v>3</v>
      </c>
      <c r="G520" s="122" t="str">
        <f t="shared" si="26"/>
        <v/>
      </c>
      <c r="H520" s="255" t="str">
        <f>IF(G520="기사임",(COUNTIF($B$2:B520,B520)-COUNTIFS($B$2:B519,B520,$G$2:G519,"")),"")</f>
        <v/>
      </c>
      <c r="I520" s="122" t="str">
        <f>IF(H520=1,COUNTIF($H$1:H520,1),"")</f>
        <v/>
      </c>
      <c r="J520" s="122">
        <f t="shared" si="25"/>
        <v>1</v>
      </c>
      <c r="K520" s="122" t="b">
        <f t="shared" si="27"/>
        <v>0</v>
      </c>
      <c r="L520" s="122" t="str">
        <f>IF(K520=FALSE,"",B520&amp;"@"&amp;COUNTIFS($B$2:B520,B520,$K$2:K520,TRUE))</f>
        <v/>
      </c>
    </row>
    <row r="521" spans="1:12">
      <c r="A521" s="18" t="s">
        <v>501</v>
      </c>
      <c r="B521" s="18" t="s">
        <v>900</v>
      </c>
      <c r="C521" s="18">
        <v>5</v>
      </c>
      <c r="D521" s="18">
        <v>5</v>
      </c>
      <c r="E521" s="18">
        <v>40.25</v>
      </c>
      <c r="F521" s="18">
        <v>0</v>
      </c>
      <c r="G521" s="122" t="str">
        <f t="shared" si="26"/>
        <v/>
      </c>
      <c r="H521" s="255" t="str">
        <f>IF(G521="기사임",(COUNTIF($B$2:B521,B521)-COUNTIFS($B$2:B520,B521,$G$2:G520,"")),"")</f>
        <v/>
      </c>
      <c r="I521" s="122" t="str">
        <f>IF(H521=1,COUNTIF($H$1:H521,1),"")</f>
        <v/>
      </c>
      <c r="J521" s="122">
        <f t="shared" si="25"/>
        <v>0</v>
      </c>
      <c r="K521" s="122" t="b">
        <f t="shared" si="27"/>
        <v>0</v>
      </c>
      <c r="L521" s="122" t="str">
        <f>IF(K521=FALSE,"",B521&amp;"@"&amp;COUNTIFS($B$2:B521,B521,$K$2:K521,TRUE))</f>
        <v/>
      </c>
    </row>
    <row r="522" spans="1:12">
      <c r="A522" s="18" t="s">
        <v>499</v>
      </c>
      <c r="B522" s="18" t="s">
        <v>905</v>
      </c>
      <c r="C522" s="18">
        <v>5</v>
      </c>
      <c r="D522" s="18">
        <v>2</v>
      </c>
      <c r="E522" s="18">
        <v>23.25</v>
      </c>
      <c r="F522" s="18">
        <v>0</v>
      </c>
      <c r="G522" s="122" t="str">
        <f t="shared" si="26"/>
        <v/>
      </c>
      <c r="H522" s="255" t="str">
        <f>IF(G522="기사임",(COUNTIF($B$2:B522,B522)-COUNTIFS($B$2:B521,B522,$G$2:G521,"")),"")</f>
        <v/>
      </c>
      <c r="I522" s="122" t="str">
        <f>IF(H522=1,COUNTIF($H$1:H522,1),"")</f>
        <v/>
      </c>
      <c r="J522" s="122">
        <f t="shared" si="25"/>
        <v>0</v>
      </c>
      <c r="K522" s="122" t="b">
        <f t="shared" si="27"/>
        <v>0</v>
      </c>
      <c r="L522" s="122" t="str">
        <f>IF(K522=FALSE,"",B522&amp;"@"&amp;COUNTIFS($B$2:B522,B522,$K$2:K522,TRUE))</f>
        <v/>
      </c>
    </row>
    <row r="523" spans="1:12">
      <c r="A523" s="18" t="s">
        <v>1256</v>
      </c>
      <c r="B523" s="18" t="s">
        <v>898</v>
      </c>
      <c r="C523" s="18">
        <v>5</v>
      </c>
      <c r="D523" s="18">
        <v>2</v>
      </c>
      <c r="E523" s="18">
        <v>309</v>
      </c>
      <c r="F523" s="18">
        <v>2</v>
      </c>
      <c r="G523" s="122" t="str">
        <f t="shared" si="26"/>
        <v/>
      </c>
      <c r="H523" s="255" t="str">
        <f>IF(G523="기사임",(COUNTIF($B$2:B523,B523)-COUNTIFS($B$2:B522,B523,$G$2:G522,"")),"")</f>
        <v/>
      </c>
      <c r="I523" s="122" t="str">
        <f>IF(H523=1,COUNTIF($H$1:H523,1),"")</f>
        <v/>
      </c>
      <c r="J523" s="122">
        <f t="shared" si="25"/>
        <v>0</v>
      </c>
      <c r="K523" s="122" t="b">
        <f t="shared" si="27"/>
        <v>0</v>
      </c>
      <c r="L523" s="122" t="str">
        <f>IF(K523=FALSE,"",B523&amp;"@"&amp;COUNTIFS($B$2:B523,B523,$K$2:K523,TRUE))</f>
        <v/>
      </c>
    </row>
    <row r="524" spans="1:12">
      <c r="A524" s="18" t="s">
        <v>742</v>
      </c>
      <c r="B524" s="18" t="s">
        <v>895</v>
      </c>
      <c r="C524" s="18">
        <v>5</v>
      </c>
      <c r="D524" s="18">
        <v>5</v>
      </c>
      <c r="E524" s="18">
        <v>12.2</v>
      </c>
      <c r="F524" s="18">
        <v>0</v>
      </c>
      <c r="G524" s="122" t="str">
        <f t="shared" si="26"/>
        <v/>
      </c>
      <c r="H524" s="255" t="str">
        <f>IF(G524="기사임",(COUNTIF($B$2:B524,B524)-COUNTIFS($B$2:B523,B524,$G$2:G523,"")),"")</f>
        <v/>
      </c>
      <c r="I524" s="122" t="str">
        <f>IF(H524=1,COUNTIF($H$1:H524,1),"")</f>
        <v/>
      </c>
      <c r="J524" s="122">
        <f t="shared" si="25"/>
        <v>0</v>
      </c>
      <c r="K524" s="122" t="b">
        <f t="shared" si="27"/>
        <v>0</v>
      </c>
      <c r="L524" s="122" t="str">
        <f>IF(K524=FALSE,"",B524&amp;"@"&amp;COUNTIFS($B$2:B524,B524,$K$2:K524,TRUE))</f>
        <v/>
      </c>
    </row>
    <row r="525" spans="1:12">
      <c r="A525" s="18" t="s">
        <v>601</v>
      </c>
      <c r="B525" s="18" t="s">
        <v>895</v>
      </c>
      <c r="C525" s="18">
        <v>5</v>
      </c>
      <c r="D525" s="18">
        <v>4</v>
      </c>
      <c r="E525" s="18">
        <v>21.25</v>
      </c>
      <c r="F525" s="18">
        <v>1</v>
      </c>
      <c r="G525" s="122" t="str">
        <f t="shared" si="26"/>
        <v/>
      </c>
      <c r="H525" s="255" t="str">
        <f>IF(G525="기사임",(COUNTIF($B$2:B525,B525)-COUNTIFS($B$2:B524,B525,$G$2:G524,"")),"")</f>
        <v/>
      </c>
      <c r="I525" s="122" t="str">
        <f>IF(H525=1,COUNTIF($H$1:H525,1),"")</f>
        <v/>
      </c>
      <c r="J525" s="122">
        <f t="shared" si="25"/>
        <v>0</v>
      </c>
      <c r="K525" s="122" t="b">
        <f t="shared" si="27"/>
        <v>0</v>
      </c>
      <c r="L525" s="122" t="str">
        <f>IF(K525=FALSE,"",B525&amp;"@"&amp;COUNTIFS($B$2:B525,B525,$K$2:K525,TRUE))</f>
        <v/>
      </c>
    </row>
    <row r="526" spans="1:12">
      <c r="A526" s="18" t="s">
        <v>616</v>
      </c>
      <c r="B526" s="18" t="s">
        <v>896</v>
      </c>
      <c r="C526" s="18">
        <v>5</v>
      </c>
      <c r="D526" s="18">
        <v>5</v>
      </c>
      <c r="E526" s="18">
        <v>27</v>
      </c>
      <c r="F526" s="18">
        <v>0</v>
      </c>
      <c r="G526" s="122" t="str">
        <f t="shared" si="26"/>
        <v/>
      </c>
      <c r="H526" s="255" t="str">
        <f>IF(G526="기사임",(COUNTIF($B$2:B526,B526)-COUNTIFS($B$2:B525,B526,$G$2:G525,"")),"")</f>
        <v/>
      </c>
      <c r="I526" s="122" t="str">
        <f>IF(H526=1,COUNTIF($H$1:H526,1),"")</f>
        <v/>
      </c>
      <c r="J526" s="122">
        <f t="shared" si="25"/>
        <v>1</v>
      </c>
      <c r="K526" s="122" t="b">
        <f t="shared" si="27"/>
        <v>0</v>
      </c>
      <c r="L526" s="122" t="str">
        <f>IF(K526=FALSE,"",B526&amp;"@"&amp;COUNTIFS($B$2:B526,B526,$K$2:K526,TRUE))</f>
        <v/>
      </c>
    </row>
    <row r="527" spans="1:12">
      <c r="A527" s="18" t="s">
        <v>515</v>
      </c>
      <c r="B527" s="18" t="s">
        <v>915</v>
      </c>
      <c r="C527" s="18">
        <v>5</v>
      </c>
      <c r="D527" s="18">
        <v>5</v>
      </c>
      <c r="E527" s="18">
        <v>1254</v>
      </c>
      <c r="F527" s="18">
        <v>5</v>
      </c>
      <c r="G527" s="122" t="str">
        <f t="shared" si="26"/>
        <v/>
      </c>
      <c r="H527" s="255" t="str">
        <f>IF(G527="기사임",(COUNTIF($B$2:B527,B527)-COUNTIFS($B$2:B526,B527,$G$2:G526,"")),"")</f>
        <v/>
      </c>
      <c r="I527" s="122" t="str">
        <f>IF(H527=1,COUNTIF($H$1:H527,1),"")</f>
        <v/>
      </c>
      <c r="J527" s="122">
        <f t="shared" si="25"/>
        <v>0</v>
      </c>
      <c r="K527" s="122" t="b">
        <f t="shared" si="27"/>
        <v>0</v>
      </c>
      <c r="L527" s="122" t="str">
        <f>IF(K527=FALSE,"",B527&amp;"@"&amp;COUNTIFS($B$2:B527,B527,$K$2:K527,TRUE))</f>
        <v/>
      </c>
    </row>
    <row r="528" spans="1:12">
      <c r="A528" s="18" t="s">
        <v>595</v>
      </c>
      <c r="B528" s="18" t="s">
        <v>895</v>
      </c>
      <c r="C528" s="18">
        <v>5</v>
      </c>
      <c r="D528" s="18">
        <v>5</v>
      </c>
      <c r="E528" s="18">
        <v>8.1999999999999993</v>
      </c>
      <c r="F528" s="18">
        <v>1</v>
      </c>
      <c r="G528" s="122" t="str">
        <f t="shared" si="26"/>
        <v/>
      </c>
      <c r="H528" s="255" t="str">
        <f>IF(G528="기사임",(COUNTIF($B$2:B528,B528)-COUNTIFS($B$2:B527,B528,$G$2:G527,"")),"")</f>
        <v/>
      </c>
      <c r="I528" s="122" t="str">
        <f>IF(H528=1,COUNTIF($H$1:H528,1),"")</f>
        <v/>
      </c>
      <c r="J528" s="122">
        <f t="shared" si="25"/>
        <v>0</v>
      </c>
      <c r="K528" s="122" t="b">
        <f t="shared" si="27"/>
        <v>0</v>
      </c>
      <c r="L528" s="122" t="str">
        <f>IF(K528=FALSE,"",B528&amp;"@"&amp;COUNTIFS($B$2:B528,B528,$K$2:K528,TRUE))</f>
        <v/>
      </c>
    </row>
    <row r="529" spans="1:12">
      <c r="A529" s="18" t="s">
        <v>595</v>
      </c>
      <c r="B529" s="18" t="s">
        <v>896</v>
      </c>
      <c r="C529" s="18">
        <v>5</v>
      </c>
      <c r="D529" s="18">
        <v>4</v>
      </c>
      <c r="E529" s="18">
        <v>163.33333333333334</v>
      </c>
      <c r="F529" s="18">
        <v>2</v>
      </c>
      <c r="G529" s="122" t="str">
        <f t="shared" si="26"/>
        <v/>
      </c>
      <c r="H529" s="255" t="str">
        <f>IF(G529="기사임",(COUNTIF($B$2:B529,B529)-COUNTIFS($B$2:B528,B529,$G$2:G528,"")),"")</f>
        <v/>
      </c>
      <c r="I529" s="122" t="str">
        <f>IF(H529=1,COUNTIF($H$1:H529,1),"")</f>
        <v/>
      </c>
      <c r="J529" s="122">
        <f t="shared" si="25"/>
        <v>1</v>
      </c>
      <c r="K529" s="122" t="b">
        <f t="shared" si="27"/>
        <v>0</v>
      </c>
      <c r="L529" s="122" t="str">
        <f>IF(K529=FALSE,"",B529&amp;"@"&amp;COUNTIFS($B$2:B529,B529,$K$2:K529,TRUE))</f>
        <v/>
      </c>
    </row>
    <row r="530" spans="1:12">
      <c r="A530" s="18" t="s">
        <v>500</v>
      </c>
      <c r="B530" s="18" t="s">
        <v>941</v>
      </c>
      <c r="C530" s="18">
        <v>5</v>
      </c>
      <c r="D530" s="18">
        <v>1</v>
      </c>
      <c r="E530" s="18">
        <v>15</v>
      </c>
      <c r="F530" s="18">
        <v>1</v>
      </c>
      <c r="G530" s="122" t="str">
        <f t="shared" si="26"/>
        <v/>
      </c>
      <c r="H530" s="255" t="str">
        <f>IF(G530="기사임",(COUNTIF($B$2:B530,B530)-COUNTIFS($B$2:B529,B530,$G$2:G529,"")),"")</f>
        <v/>
      </c>
      <c r="I530" s="122" t="str">
        <f>IF(H530=1,COUNTIF($H$1:H530,1),"")</f>
        <v/>
      </c>
      <c r="J530" s="122">
        <f t="shared" si="25"/>
        <v>0</v>
      </c>
      <c r="K530" s="122" t="b">
        <f t="shared" si="27"/>
        <v>0</v>
      </c>
      <c r="L530" s="122" t="str">
        <f>IF(K530=FALSE,"",B530&amp;"@"&amp;COUNTIFS($B$2:B530,B530,$K$2:K530,TRUE))</f>
        <v/>
      </c>
    </row>
    <row r="531" spans="1:12">
      <c r="A531" s="18" t="s">
        <v>743</v>
      </c>
      <c r="B531" s="18" t="s">
        <v>896</v>
      </c>
      <c r="C531" s="18">
        <v>5</v>
      </c>
      <c r="D531" s="18">
        <v>4</v>
      </c>
      <c r="E531" s="18">
        <v>85</v>
      </c>
      <c r="F531" s="18">
        <v>4</v>
      </c>
      <c r="G531" s="122" t="str">
        <f t="shared" si="26"/>
        <v/>
      </c>
      <c r="H531" s="255" t="str">
        <f>IF(G531="기사임",(COUNTIF($B$2:B531,B531)-COUNTIFS($B$2:B530,B531,$G$2:G530,"")),"")</f>
        <v/>
      </c>
      <c r="I531" s="122" t="str">
        <f>IF(H531=1,COUNTIF($H$1:H531,1),"")</f>
        <v/>
      </c>
      <c r="J531" s="122">
        <f t="shared" si="25"/>
        <v>1</v>
      </c>
      <c r="K531" s="122" t="b">
        <f t="shared" si="27"/>
        <v>0</v>
      </c>
      <c r="L531" s="122" t="str">
        <f>IF(K531=FALSE,"",B531&amp;"@"&amp;COUNTIFS($B$2:B531,B531,$K$2:K531,TRUE))</f>
        <v/>
      </c>
    </row>
    <row r="532" spans="1:12">
      <c r="A532" s="18" t="s">
        <v>1283</v>
      </c>
      <c r="B532" s="18" t="s">
        <v>895</v>
      </c>
      <c r="C532" s="18">
        <v>5</v>
      </c>
      <c r="D532" s="18">
        <v>3</v>
      </c>
      <c r="E532" s="18">
        <v>10</v>
      </c>
      <c r="F532" s="18">
        <v>3</v>
      </c>
      <c r="G532" s="122" t="str">
        <f t="shared" si="26"/>
        <v/>
      </c>
      <c r="H532" s="255" t="str">
        <f>IF(G532="기사임",(COUNTIF($B$2:B532,B532)-COUNTIFS($B$2:B531,B532,$G$2:G531,"")),"")</f>
        <v/>
      </c>
      <c r="I532" s="122" t="str">
        <f>IF(H532=1,COUNTIF($H$1:H532,1),"")</f>
        <v/>
      </c>
      <c r="J532" s="122">
        <f t="shared" si="25"/>
        <v>0</v>
      </c>
      <c r="K532" s="122" t="b">
        <f t="shared" si="27"/>
        <v>0</v>
      </c>
      <c r="L532" s="122" t="str">
        <f>IF(K532=FALSE,"",B532&amp;"@"&amp;COUNTIFS($B$2:B532,B532,$K$2:K532,TRUE))</f>
        <v/>
      </c>
    </row>
    <row r="533" spans="1:12">
      <c r="A533" s="18" t="s">
        <v>670</v>
      </c>
      <c r="B533" s="18" t="s">
        <v>899</v>
      </c>
      <c r="C533" s="18">
        <v>5</v>
      </c>
      <c r="D533" s="18">
        <v>1</v>
      </c>
      <c r="E533" s="18">
        <v>15</v>
      </c>
      <c r="F533" s="18">
        <v>1</v>
      </c>
      <c r="G533" s="122" t="str">
        <f t="shared" si="26"/>
        <v/>
      </c>
      <c r="H533" s="255" t="str">
        <f>IF(G533="기사임",(COUNTIF($B$2:B533,B533)-COUNTIFS($B$2:B532,B533,$G$2:G532,"")),"")</f>
        <v/>
      </c>
      <c r="I533" s="122" t="str">
        <f>IF(H533=1,COUNTIF($H$1:H533,1),"")</f>
        <v/>
      </c>
      <c r="J533" s="122">
        <f t="shared" si="25"/>
        <v>0</v>
      </c>
      <c r="K533" s="122" t="b">
        <f t="shared" si="27"/>
        <v>0</v>
      </c>
      <c r="L533" s="122" t="str">
        <f>IF(K533=FALSE,"",B533&amp;"@"&amp;COUNTIFS($B$2:B533,B533,$K$2:K533,TRUE))</f>
        <v/>
      </c>
    </row>
    <row r="534" spans="1:12">
      <c r="A534" s="18" t="s">
        <v>552</v>
      </c>
      <c r="B534" s="18" t="s">
        <v>897</v>
      </c>
      <c r="C534" s="18">
        <v>5</v>
      </c>
      <c r="D534" s="18">
        <v>4</v>
      </c>
      <c r="E534" s="18">
        <v>26.666666666666668</v>
      </c>
      <c r="F534" s="18">
        <v>3</v>
      </c>
      <c r="G534" s="122" t="str">
        <f t="shared" si="26"/>
        <v/>
      </c>
      <c r="H534" s="255" t="str">
        <f>IF(G534="기사임",(COUNTIF($B$2:B534,B534)-COUNTIFS($B$2:B533,B534,$G$2:G533,"")),"")</f>
        <v/>
      </c>
      <c r="I534" s="122" t="str">
        <f>IF(H534=1,COUNTIF($H$1:H534,1),"")</f>
        <v/>
      </c>
      <c r="J534" s="122">
        <f t="shared" si="25"/>
        <v>1</v>
      </c>
      <c r="K534" s="122" t="b">
        <f t="shared" si="27"/>
        <v>0</v>
      </c>
      <c r="L534" s="122" t="str">
        <f>IF(K534=FALSE,"",B534&amp;"@"&amp;COUNTIFS($B$2:B534,B534,$K$2:K534,TRUE))</f>
        <v/>
      </c>
    </row>
    <row r="535" spans="1:12">
      <c r="A535" s="18" t="s">
        <v>646</v>
      </c>
      <c r="B535" s="18" t="s">
        <v>908</v>
      </c>
      <c r="C535" s="18">
        <v>5</v>
      </c>
      <c r="D535" s="18">
        <v>4</v>
      </c>
      <c r="E535" s="18">
        <v>70</v>
      </c>
      <c r="F535" s="18">
        <v>2</v>
      </c>
      <c r="G535" s="122" t="str">
        <f t="shared" si="26"/>
        <v/>
      </c>
      <c r="H535" s="255" t="str">
        <f>IF(G535="기사임",(COUNTIF($B$2:B535,B535)-COUNTIFS($B$2:B534,B535,$G$2:G534,"")),"")</f>
        <v/>
      </c>
      <c r="I535" s="122" t="str">
        <f>IF(H535=1,COUNTIF($H$1:H535,1),"")</f>
        <v/>
      </c>
      <c r="J535" s="122">
        <f t="shared" si="25"/>
        <v>0</v>
      </c>
      <c r="K535" s="122" t="b">
        <f t="shared" si="27"/>
        <v>0</v>
      </c>
      <c r="L535" s="122" t="str">
        <f>IF(K535=FALSE,"",B535&amp;"@"&amp;COUNTIFS($B$2:B535,B535,$K$2:K535,TRUE))</f>
        <v/>
      </c>
    </row>
    <row r="536" spans="1:12">
      <c r="A536" s="18" t="s">
        <v>1119</v>
      </c>
      <c r="B536" s="18" t="s">
        <v>895</v>
      </c>
      <c r="C536" s="18">
        <v>5</v>
      </c>
      <c r="D536" s="18">
        <v>3</v>
      </c>
      <c r="E536" s="18">
        <v>39.333333333333336</v>
      </c>
      <c r="F536" s="18">
        <v>3</v>
      </c>
      <c r="G536" s="122" t="str">
        <f t="shared" si="26"/>
        <v/>
      </c>
      <c r="H536" s="255" t="str">
        <f>IF(G536="기사임",(COUNTIF($B$2:B536,B536)-COUNTIFS($B$2:B535,B536,$G$2:G535,"")),"")</f>
        <v/>
      </c>
      <c r="I536" s="122" t="str">
        <f>IF(H536=1,COUNTIF($H$1:H536,1),"")</f>
        <v/>
      </c>
      <c r="J536" s="122">
        <f t="shared" si="25"/>
        <v>0</v>
      </c>
      <c r="K536" s="122" t="b">
        <f t="shared" si="27"/>
        <v>0</v>
      </c>
      <c r="L536" s="122" t="str">
        <f>IF(K536=FALSE,"",B536&amp;"@"&amp;COUNTIFS($B$2:B536,B536,$K$2:K536,TRUE))</f>
        <v/>
      </c>
    </row>
    <row r="537" spans="1:12">
      <c r="A537" s="18" t="s">
        <v>1655</v>
      </c>
      <c r="B537" s="18" t="s">
        <v>898</v>
      </c>
      <c r="C537" s="18">
        <v>5</v>
      </c>
      <c r="D537" s="18">
        <v>2</v>
      </c>
      <c r="E537" s="18">
        <v>17.399999999999999</v>
      </c>
      <c r="F537" s="18">
        <v>0</v>
      </c>
      <c r="G537" s="122" t="str">
        <f t="shared" si="26"/>
        <v/>
      </c>
      <c r="H537" s="255" t="str">
        <f>IF(G537="기사임",(COUNTIF($B$2:B537,B537)-COUNTIFS($B$2:B536,B537,$G$2:G536,"")),"")</f>
        <v/>
      </c>
      <c r="I537" s="122" t="str">
        <f>IF(H537=1,COUNTIF($H$1:H537,1),"")</f>
        <v/>
      </c>
      <c r="J537" s="122">
        <f t="shared" si="25"/>
        <v>0</v>
      </c>
      <c r="K537" s="122" t="b">
        <f t="shared" si="27"/>
        <v>0</v>
      </c>
      <c r="L537" s="122" t="str">
        <f>IF(K537=FALSE,"",B537&amp;"@"&amp;COUNTIFS($B$2:B537,B537,$K$2:K537,TRUE))</f>
        <v/>
      </c>
    </row>
    <row r="538" spans="1:12">
      <c r="A538" s="18" t="s">
        <v>603</v>
      </c>
      <c r="B538" s="18" t="s">
        <v>898</v>
      </c>
      <c r="C538" s="18">
        <v>5</v>
      </c>
      <c r="D538" s="18">
        <v>2</v>
      </c>
      <c r="E538" s="18">
        <v>38.5</v>
      </c>
      <c r="F538" s="18">
        <v>1</v>
      </c>
      <c r="G538" s="122" t="str">
        <f t="shared" si="26"/>
        <v/>
      </c>
      <c r="H538" s="255" t="str">
        <f>IF(G538="기사임",(COUNTIF($B$2:B538,B538)-COUNTIFS($B$2:B537,B538,$G$2:G537,"")),"")</f>
        <v/>
      </c>
      <c r="I538" s="122" t="str">
        <f>IF(H538=1,COUNTIF($H$1:H538,1),"")</f>
        <v/>
      </c>
      <c r="J538" s="122">
        <f t="shared" si="25"/>
        <v>0</v>
      </c>
      <c r="K538" s="122" t="b">
        <f t="shared" si="27"/>
        <v>0</v>
      </c>
      <c r="L538" s="122" t="str">
        <f>IF(K538=FALSE,"",B538&amp;"@"&amp;COUNTIFS($B$2:B538,B538,$K$2:K538,TRUE))</f>
        <v/>
      </c>
    </row>
    <row r="539" spans="1:12">
      <c r="A539" s="18" t="s">
        <v>680</v>
      </c>
      <c r="B539" s="18" t="s">
        <v>895</v>
      </c>
      <c r="C539" s="18">
        <v>5</v>
      </c>
      <c r="D539" s="18">
        <v>3</v>
      </c>
      <c r="E539" s="18">
        <v>11</v>
      </c>
      <c r="F539" s="18">
        <v>3</v>
      </c>
      <c r="G539" s="122" t="str">
        <f t="shared" si="26"/>
        <v/>
      </c>
      <c r="H539" s="255" t="str">
        <f>IF(G539="기사임",(COUNTIF($B$2:B539,B539)-COUNTIFS($B$2:B538,B539,$G$2:G538,"")),"")</f>
        <v/>
      </c>
      <c r="I539" s="122" t="str">
        <f>IF(H539=1,COUNTIF($H$1:H539,1),"")</f>
        <v/>
      </c>
      <c r="J539" s="122">
        <f t="shared" si="25"/>
        <v>0</v>
      </c>
      <c r="K539" s="122" t="b">
        <f t="shared" si="27"/>
        <v>0</v>
      </c>
      <c r="L539" s="122" t="str">
        <f>IF(K539=FALSE,"",B539&amp;"@"&amp;COUNTIFS($B$2:B539,B539,$K$2:K539,TRUE))</f>
        <v/>
      </c>
    </row>
    <row r="540" spans="1:12">
      <c r="A540" s="18" t="s">
        <v>527</v>
      </c>
      <c r="B540" s="18" t="s">
        <v>908</v>
      </c>
      <c r="C540" s="18">
        <v>5</v>
      </c>
      <c r="D540" s="18">
        <v>5</v>
      </c>
      <c r="E540" s="18">
        <v>226.5</v>
      </c>
      <c r="F540" s="18">
        <v>5</v>
      </c>
      <c r="G540" s="122" t="str">
        <f t="shared" si="26"/>
        <v/>
      </c>
      <c r="H540" s="255" t="str">
        <f>IF(G540="기사임",(COUNTIF($B$2:B540,B540)-COUNTIFS($B$2:B539,B540,$G$2:G539,"")),"")</f>
        <v/>
      </c>
      <c r="I540" s="122" t="str">
        <f>IF(H540=1,COUNTIF($H$1:H540,1),"")</f>
        <v/>
      </c>
      <c r="J540" s="122">
        <f t="shared" si="25"/>
        <v>0</v>
      </c>
      <c r="K540" s="122" t="b">
        <f t="shared" si="27"/>
        <v>0</v>
      </c>
      <c r="L540" s="122" t="str">
        <f>IF(K540=FALSE,"",B540&amp;"@"&amp;COUNTIFS($B$2:B540,B540,$K$2:K540,TRUE))</f>
        <v/>
      </c>
    </row>
    <row r="541" spans="1:12">
      <c r="A541" s="18" t="s">
        <v>1462</v>
      </c>
      <c r="B541" s="18" t="s">
        <v>908</v>
      </c>
      <c r="C541" s="18">
        <v>5</v>
      </c>
      <c r="D541" s="18">
        <v>3</v>
      </c>
      <c r="E541" s="18">
        <v>41</v>
      </c>
      <c r="F541" s="18">
        <v>3</v>
      </c>
      <c r="G541" s="122" t="str">
        <f t="shared" si="26"/>
        <v/>
      </c>
      <c r="H541" s="255" t="str">
        <f>IF(G541="기사임",(COUNTIF($B$2:B541,B541)-COUNTIFS($B$2:B540,B541,$G$2:G540,"")),"")</f>
        <v/>
      </c>
      <c r="I541" s="122" t="str">
        <f>IF(H541=1,COUNTIF($H$1:H541,1),"")</f>
        <v/>
      </c>
      <c r="J541" s="122">
        <f t="shared" si="25"/>
        <v>0</v>
      </c>
      <c r="K541" s="122" t="b">
        <f t="shared" si="27"/>
        <v>0</v>
      </c>
      <c r="L541" s="122" t="str">
        <f>IF(K541=FALSE,"",B541&amp;"@"&amp;COUNTIFS($B$2:B541,B541,$K$2:K541,TRUE))</f>
        <v/>
      </c>
    </row>
    <row r="542" spans="1:12">
      <c r="A542" s="18" t="s">
        <v>560</v>
      </c>
      <c r="B542" s="18" t="s">
        <v>895</v>
      </c>
      <c r="C542" s="18">
        <v>5</v>
      </c>
      <c r="D542" s="18">
        <v>4</v>
      </c>
      <c r="E542" s="18">
        <v>24</v>
      </c>
      <c r="F542" s="18">
        <v>4</v>
      </c>
      <c r="G542" s="122" t="str">
        <f t="shared" si="26"/>
        <v/>
      </c>
      <c r="H542" s="255" t="str">
        <f>IF(G542="기사임",(COUNTIF($B$2:B542,B542)-COUNTIFS($B$2:B541,B542,$G$2:G541,"")),"")</f>
        <v/>
      </c>
      <c r="I542" s="122" t="str">
        <f>IF(H542=1,COUNTIF($H$1:H542,1),"")</f>
        <v/>
      </c>
      <c r="J542" s="122">
        <f t="shared" si="25"/>
        <v>0</v>
      </c>
      <c r="K542" s="122" t="b">
        <f t="shared" si="27"/>
        <v>0</v>
      </c>
      <c r="L542" s="122" t="str">
        <f>IF(K542=FALSE,"",B542&amp;"@"&amp;COUNTIFS($B$2:B542,B542,$K$2:K542,TRUE))</f>
        <v/>
      </c>
    </row>
    <row r="543" spans="1:12">
      <c r="A543" s="18" t="s">
        <v>704</v>
      </c>
      <c r="B543" s="18" t="s">
        <v>895</v>
      </c>
      <c r="C543" s="18">
        <v>5</v>
      </c>
      <c r="D543" s="18">
        <v>4</v>
      </c>
      <c r="E543" s="18">
        <v>21</v>
      </c>
      <c r="F543" s="18">
        <v>4</v>
      </c>
      <c r="G543" s="122" t="str">
        <f t="shared" si="26"/>
        <v/>
      </c>
      <c r="H543" s="255" t="str">
        <f>IF(G543="기사임",(COUNTIF($B$2:B543,B543)-COUNTIFS($B$2:B542,B543,$G$2:G542,"")),"")</f>
        <v/>
      </c>
      <c r="I543" s="122" t="str">
        <f>IF(H543=1,COUNTIF($H$1:H543,1),"")</f>
        <v/>
      </c>
      <c r="J543" s="122">
        <f t="shared" si="25"/>
        <v>0</v>
      </c>
      <c r="K543" s="122" t="b">
        <f t="shared" si="27"/>
        <v>0</v>
      </c>
      <c r="L543" s="122" t="str">
        <f>IF(K543=FALSE,"",B543&amp;"@"&amp;COUNTIFS($B$2:B543,B543,$K$2:K543,TRUE))</f>
        <v/>
      </c>
    </row>
    <row r="544" spans="1:12">
      <c r="A544" s="18" t="s">
        <v>631</v>
      </c>
      <c r="B544" s="18" t="s">
        <v>896</v>
      </c>
      <c r="C544" s="18">
        <v>5</v>
      </c>
      <c r="D544" s="18">
        <v>5</v>
      </c>
      <c r="E544" s="18">
        <v>339.5</v>
      </c>
      <c r="F544" s="18">
        <v>0</v>
      </c>
      <c r="G544" s="122" t="str">
        <f t="shared" si="26"/>
        <v/>
      </c>
      <c r="H544" s="255" t="str">
        <f>IF(G544="기사임",(COUNTIF($B$2:B544,B544)-COUNTIFS($B$2:B543,B544,$G$2:G543,"")),"")</f>
        <v/>
      </c>
      <c r="I544" s="122" t="str">
        <f>IF(H544=1,COUNTIF($H$1:H544,1),"")</f>
        <v/>
      </c>
      <c r="J544" s="122">
        <f t="shared" si="25"/>
        <v>1</v>
      </c>
      <c r="K544" s="122" t="b">
        <f t="shared" si="27"/>
        <v>0</v>
      </c>
      <c r="L544" s="122" t="str">
        <f>IF(K544=FALSE,"",B544&amp;"@"&amp;COUNTIFS($B$2:B544,B544,$K$2:K544,TRUE))</f>
        <v/>
      </c>
    </row>
    <row r="545" spans="1:12">
      <c r="A545" s="18" t="s">
        <v>495</v>
      </c>
      <c r="B545" s="18" t="s">
        <v>911</v>
      </c>
      <c r="C545" s="18">
        <v>5</v>
      </c>
      <c r="D545" s="18">
        <v>4</v>
      </c>
      <c r="E545" s="18">
        <v>8</v>
      </c>
      <c r="F545" s="18">
        <v>4</v>
      </c>
      <c r="G545" s="122" t="str">
        <f t="shared" si="26"/>
        <v/>
      </c>
      <c r="H545" s="255" t="str">
        <f>IF(G545="기사임",(COUNTIF($B$2:B545,B545)-COUNTIFS($B$2:B544,B545,$G$2:G544,"")),"")</f>
        <v/>
      </c>
      <c r="I545" s="122" t="str">
        <f>IF(H545=1,COUNTIF($H$1:H545,1),"")</f>
        <v/>
      </c>
      <c r="J545" s="122">
        <f t="shared" si="25"/>
        <v>0</v>
      </c>
      <c r="K545" s="122" t="b">
        <f t="shared" si="27"/>
        <v>0</v>
      </c>
      <c r="L545" s="122" t="str">
        <f>IF(K545=FALSE,"",B545&amp;"@"&amp;COUNTIFS($B$2:B545,B545,$K$2:K545,TRUE))</f>
        <v/>
      </c>
    </row>
    <row r="546" spans="1:12">
      <c r="A546" s="18" t="s">
        <v>495</v>
      </c>
      <c r="B546" s="18" t="s">
        <v>907</v>
      </c>
      <c r="C546" s="18">
        <v>5</v>
      </c>
      <c r="D546" s="18">
        <v>4</v>
      </c>
      <c r="E546" s="18">
        <v>49</v>
      </c>
      <c r="F546" s="18">
        <v>0</v>
      </c>
      <c r="G546" s="122" t="str">
        <f t="shared" si="26"/>
        <v/>
      </c>
      <c r="H546" s="255" t="str">
        <f>IF(G546="기사임",(COUNTIF($B$2:B546,B546)-COUNTIFS($B$2:B545,B546,$G$2:G545,"")),"")</f>
        <v/>
      </c>
      <c r="I546" s="122" t="str">
        <f>IF(H546=1,COUNTIF($H$1:H546,1),"")</f>
        <v/>
      </c>
      <c r="J546" s="122">
        <f t="shared" si="25"/>
        <v>0</v>
      </c>
      <c r="K546" s="122" t="b">
        <f t="shared" si="27"/>
        <v>0</v>
      </c>
      <c r="L546" s="122" t="str">
        <f>IF(K546=FALSE,"",B546&amp;"@"&amp;COUNTIFS($B$2:B546,B546,$K$2:K546,TRUE))</f>
        <v/>
      </c>
    </row>
    <row r="547" spans="1:12">
      <c r="A547" s="18" t="s">
        <v>523</v>
      </c>
      <c r="B547" s="18" t="s">
        <v>899</v>
      </c>
      <c r="C547" s="18">
        <v>5</v>
      </c>
      <c r="D547" s="18">
        <v>5</v>
      </c>
      <c r="E547" s="18">
        <v>0</v>
      </c>
      <c r="F547" s="18">
        <v>5</v>
      </c>
      <c r="G547" s="122" t="str">
        <f t="shared" si="26"/>
        <v/>
      </c>
      <c r="H547" s="255" t="str">
        <f>IF(G547="기사임",(COUNTIF($B$2:B547,B547)-COUNTIFS($B$2:B546,B547,$G$2:G546,"")),"")</f>
        <v/>
      </c>
      <c r="I547" s="122" t="str">
        <f>IF(H547=1,COUNTIF($H$1:H547,1),"")</f>
        <v/>
      </c>
      <c r="J547" s="122">
        <f t="shared" si="25"/>
        <v>0</v>
      </c>
      <c r="K547" s="122" t="b">
        <f t="shared" si="27"/>
        <v>0</v>
      </c>
      <c r="L547" s="122" t="str">
        <f>IF(K547=FALSE,"",B547&amp;"@"&amp;COUNTIFS($B$2:B547,B547,$K$2:K547,TRUE))</f>
        <v/>
      </c>
    </row>
    <row r="548" spans="1:12">
      <c r="A548" s="18" t="s">
        <v>523</v>
      </c>
      <c r="B548" s="18" t="s">
        <v>900</v>
      </c>
      <c r="C548" s="18">
        <v>5</v>
      </c>
      <c r="D548" s="18">
        <v>2</v>
      </c>
      <c r="E548" s="18">
        <v>56.5</v>
      </c>
      <c r="F548" s="18">
        <v>0</v>
      </c>
      <c r="G548" s="122" t="str">
        <f t="shared" si="26"/>
        <v/>
      </c>
      <c r="H548" s="255" t="str">
        <f>IF(G548="기사임",(COUNTIF($B$2:B548,B548)-COUNTIFS($B$2:B547,B548,$G$2:G547,"")),"")</f>
        <v/>
      </c>
      <c r="I548" s="122" t="str">
        <f>IF(H548=1,COUNTIF($H$1:H548,1),"")</f>
        <v/>
      </c>
      <c r="J548" s="122">
        <f t="shared" si="25"/>
        <v>0</v>
      </c>
      <c r="K548" s="122" t="b">
        <f t="shared" si="27"/>
        <v>0</v>
      </c>
      <c r="L548" s="122" t="str">
        <f>IF(K548=FALSE,"",B548&amp;"@"&amp;COUNTIFS($B$2:B548,B548,$K$2:K548,TRUE))</f>
        <v/>
      </c>
    </row>
    <row r="549" spans="1:12">
      <c r="A549" s="18" t="s">
        <v>548</v>
      </c>
      <c r="B549" s="18" t="s">
        <v>897</v>
      </c>
      <c r="C549" s="18">
        <v>5</v>
      </c>
      <c r="D549" s="18">
        <v>5</v>
      </c>
      <c r="E549" s="18">
        <v>436</v>
      </c>
      <c r="F549" s="18">
        <v>1</v>
      </c>
      <c r="G549" s="122" t="str">
        <f t="shared" si="26"/>
        <v/>
      </c>
      <c r="H549" s="255" t="str">
        <f>IF(G549="기사임",(COUNTIF($B$2:B549,B549)-COUNTIFS($B$2:B548,B549,$G$2:G548,"")),"")</f>
        <v/>
      </c>
      <c r="I549" s="122" t="str">
        <f>IF(H549=1,COUNTIF($H$1:H549,1),"")</f>
        <v/>
      </c>
      <c r="J549" s="122">
        <f t="shared" si="25"/>
        <v>1</v>
      </c>
      <c r="K549" s="122" t="b">
        <f t="shared" si="27"/>
        <v>0</v>
      </c>
      <c r="L549" s="122" t="str">
        <f>IF(K549=FALSE,"",B549&amp;"@"&amp;COUNTIFS($B$2:B549,B549,$K$2:K549,TRUE))</f>
        <v/>
      </c>
    </row>
    <row r="550" spans="1:12">
      <c r="A550" s="18" t="s">
        <v>494</v>
      </c>
      <c r="B550" s="18" t="s">
        <v>906</v>
      </c>
      <c r="C550" s="18">
        <v>4</v>
      </c>
      <c r="D550" s="18">
        <v>4</v>
      </c>
      <c r="E550" s="18">
        <v>55.5</v>
      </c>
      <c r="F550" s="18">
        <v>3</v>
      </c>
      <c r="G550" s="122" t="str">
        <f t="shared" si="26"/>
        <v/>
      </c>
      <c r="H550" s="255" t="str">
        <f>IF(G550="기사임",(COUNTIF($B$2:B550,B550)-COUNTIFS($B$2:B549,B550,$G$2:G549,"")),"")</f>
        <v/>
      </c>
      <c r="I550" s="122" t="str">
        <f>IF(H550=1,COUNTIF($H$1:H550,1),"")</f>
        <v/>
      </c>
      <c r="J550" s="122">
        <f t="shared" si="25"/>
        <v>0</v>
      </c>
      <c r="K550" s="122" t="b">
        <f t="shared" si="27"/>
        <v>0</v>
      </c>
      <c r="L550" s="122" t="str">
        <f>IF(K550=FALSE,"",B550&amp;"@"&amp;COUNTIFS($B$2:B550,B550,$K$2:K550,TRUE))</f>
        <v/>
      </c>
    </row>
    <row r="551" spans="1:12">
      <c r="A551" s="18" t="s">
        <v>1249</v>
      </c>
      <c r="B551" s="18" t="s">
        <v>899</v>
      </c>
      <c r="C551" s="18">
        <v>4</v>
      </c>
      <c r="D551" s="18">
        <v>4</v>
      </c>
      <c r="E551" s="18">
        <v>0</v>
      </c>
      <c r="F551" s="18">
        <v>4</v>
      </c>
      <c r="G551" s="122" t="str">
        <f t="shared" si="26"/>
        <v/>
      </c>
      <c r="H551" s="255" t="str">
        <f>IF(G551="기사임",(COUNTIF($B$2:B551,B551)-COUNTIFS($B$2:B550,B551,$G$2:G550,"")),"")</f>
        <v/>
      </c>
      <c r="I551" s="122" t="str">
        <f>IF(H551=1,COUNTIF($H$1:H551,1),"")</f>
        <v/>
      </c>
      <c r="J551" s="122">
        <f t="shared" si="25"/>
        <v>0</v>
      </c>
      <c r="K551" s="122" t="b">
        <f t="shared" si="27"/>
        <v>0</v>
      </c>
      <c r="L551" s="122" t="str">
        <f>IF(K551=FALSE,"",B551&amp;"@"&amp;COUNTIFS($B$2:B551,B551,$K$2:K551,TRUE))</f>
        <v/>
      </c>
    </row>
    <row r="552" spans="1:12">
      <c r="A552" s="18" t="s">
        <v>1657</v>
      </c>
      <c r="B552" s="18" t="s">
        <v>897</v>
      </c>
      <c r="C552" s="18">
        <v>4</v>
      </c>
      <c r="D552" s="18">
        <v>3</v>
      </c>
      <c r="E552" s="18">
        <v>10.666666666666666</v>
      </c>
      <c r="F552" s="18">
        <v>0</v>
      </c>
      <c r="G552" s="122" t="str">
        <f t="shared" si="26"/>
        <v/>
      </c>
      <c r="H552" s="255" t="str">
        <f>IF(G552="기사임",(COUNTIF($B$2:B552,B552)-COUNTIFS($B$2:B551,B552,$G$2:G551,"")),"")</f>
        <v/>
      </c>
      <c r="I552" s="122" t="str">
        <f>IF(H552=1,COUNTIF($H$1:H552,1),"")</f>
        <v/>
      </c>
      <c r="J552" s="122">
        <f t="shared" si="25"/>
        <v>1</v>
      </c>
      <c r="K552" s="122" t="b">
        <f t="shared" si="27"/>
        <v>0</v>
      </c>
      <c r="L552" s="122" t="str">
        <f>IF(K552=FALSE,"",B552&amp;"@"&amp;COUNTIFS($B$2:B552,B552,$K$2:K552,TRUE))</f>
        <v/>
      </c>
    </row>
    <row r="553" spans="1:12">
      <c r="A553" s="18" t="s">
        <v>1658</v>
      </c>
      <c r="B553" s="18" t="s">
        <v>895</v>
      </c>
      <c r="C553" s="18">
        <v>4</v>
      </c>
      <c r="D553" s="18">
        <v>3</v>
      </c>
      <c r="E553" s="18">
        <v>38</v>
      </c>
      <c r="F553" s="18">
        <v>0</v>
      </c>
      <c r="G553" s="122" t="str">
        <f t="shared" si="26"/>
        <v/>
      </c>
      <c r="H553" s="255" t="str">
        <f>IF(G553="기사임",(COUNTIF($B$2:B553,B553)-COUNTIFS($B$2:B552,B553,$G$2:G552,"")),"")</f>
        <v/>
      </c>
      <c r="I553" s="122" t="str">
        <f>IF(H553=1,COUNTIF($H$1:H553,1),"")</f>
        <v/>
      </c>
      <c r="J553" s="122">
        <f t="shared" si="25"/>
        <v>0</v>
      </c>
      <c r="K553" s="122" t="b">
        <f t="shared" si="27"/>
        <v>0</v>
      </c>
      <c r="L553" s="122" t="str">
        <f>IF(K553=FALSE,"",B553&amp;"@"&amp;COUNTIFS($B$2:B553,B553,$K$2:K553,TRUE))</f>
        <v/>
      </c>
    </row>
    <row r="554" spans="1:12">
      <c r="A554" s="18" t="s">
        <v>1659</v>
      </c>
      <c r="B554" s="18" t="s">
        <v>895</v>
      </c>
      <c r="C554" s="18">
        <v>4</v>
      </c>
      <c r="D554" s="18">
        <v>1</v>
      </c>
      <c r="E554" s="18">
        <v>82.333333333333329</v>
      </c>
      <c r="F554" s="18">
        <v>0</v>
      </c>
      <c r="G554" s="122" t="str">
        <f t="shared" si="26"/>
        <v/>
      </c>
      <c r="H554" s="255" t="str">
        <f>IF(G554="기사임",(COUNTIF($B$2:B554,B554)-COUNTIFS($B$2:B553,B554,$G$2:G553,"")),"")</f>
        <v/>
      </c>
      <c r="I554" s="122" t="str">
        <f>IF(H554=1,COUNTIF($H$1:H554,1),"")</f>
        <v/>
      </c>
      <c r="J554" s="122">
        <f t="shared" si="25"/>
        <v>0</v>
      </c>
      <c r="K554" s="122" t="b">
        <f t="shared" si="27"/>
        <v>0</v>
      </c>
      <c r="L554" s="122" t="str">
        <f>IF(K554=FALSE,"",B554&amp;"@"&amp;COUNTIFS($B$2:B554,B554,$K$2:K554,TRUE))</f>
        <v/>
      </c>
    </row>
    <row r="555" spans="1:12">
      <c r="A555" s="18" t="s">
        <v>872</v>
      </c>
      <c r="B555" s="18" t="s">
        <v>895</v>
      </c>
      <c r="C555" s="18">
        <v>4</v>
      </c>
      <c r="D555" s="18">
        <v>2</v>
      </c>
      <c r="E555" s="18">
        <v>6.5</v>
      </c>
      <c r="F555" s="18">
        <v>0</v>
      </c>
      <c r="G555" s="122" t="str">
        <f t="shared" si="26"/>
        <v/>
      </c>
      <c r="H555" s="255" t="str">
        <f>IF(G555="기사임",(COUNTIF($B$2:B555,B555)-COUNTIFS($B$2:B554,B555,$G$2:G554,"")),"")</f>
        <v/>
      </c>
      <c r="I555" s="122" t="str">
        <f>IF(H555=1,COUNTIF($H$1:H555,1),"")</f>
        <v/>
      </c>
      <c r="J555" s="122">
        <f t="shared" si="25"/>
        <v>0</v>
      </c>
      <c r="K555" s="122" t="b">
        <f t="shared" si="27"/>
        <v>0</v>
      </c>
      <c r="L555" s="122" t="str">
        <f>IF(K555=FALSE,"",B555&amp;"@"&amp;COUNTIFS($B$2:B555,B555,$K$2:K555,TRUE))</f>
        <v/>
      </c>
    </row>
    <row r="556" spans="1:12">
      <c r="A556" s="18" t="s">
        <v>1660</v>
      </c>
      <c r="B556" s="18" t="s">
        <v>895</v>
      </c>
      <c r="C556" s="18">
        <v>4</v>
      </c>
      <c r="D556" s="18">
        <v>1</v>
      </c>
      <c r="E556" s="18">
        <v>8.5</v>
      </c>
      <c r="F556" s="18">
        <v>0</v>
      </c>
      <c r="G556" s="122" t="str">
        <f t="shared" si="26"/>
        <v/>
      </c>
      <c r="H556" s="255" t="str">
        <f>IF(G556="기사임",(COUNTIF($B$2:B556,B556)-COUNTIFS($B$2:B555,B556,$G$2:G555,"")),"")</f>
        <v/>
      </c>
      <c r="I556" s="122" t="str">
        <f>IF(H556=1,COUNTIF($H$1:H556,1),"")</f>
        <v/>
      </c>
      <c r="J556" s="122">
        <f t="shared" si="25"/>
        <v>0</v>
      </c>
      <c r="K556" s="122" t="b">
        <f t="shared" si="27"/>
        <v>0</v>
      </c>
      <c r="L556" s="122" t="str">
        <f>IF(K556=FALSE,"",B556&amp;"@"&amp;COUNTIFS($B$2:B556,B556,$K$2:K556,TRUE))</f>
        <v/>
      </c>
    </row>
    <row r="557" spans="1:12">
      <c r="A557" s="18" t="s">
        <v>1662</v>
      </c>
      <c r="B557" s="18" t="s">
        <v>895</v>
      </c>
      <c r="C557" s="18">
        <v>4</v>
      </c>
      <c r="D557" s="18">
        <v>2</v>
      </c>
      <c r="E557" s="18">
        <v>193.5</v>
      </c>
      <c r="F557" s="18">
        <v>0</v>
      </c>
      <c r="G557" s="122" t="str">
        <f t="shared" si="26"/>
        <v/>
      </c>
      <c r="H557" s="255" t="str">
        <f>IF(G557="기사임",(COUNTIF($B$2:B557,B557)-COUNTIFS($B$2:B556,B557,$G$2:G556,"")),"")</f>
        <v/>
      </c>
      <c r="I557" s="122" t="str">
        <f>IF(H557=1,COUNTIF($H$1:H557,1),"")</f>
        <v/>
      </c>
      <c r="J557" s="122">
        <f t="shared" si="25"/>
        <v>0</v>
      </c>
      <c r="K557" s="122" t="b">
        <f t="shared" si="27"/>
        <v>0</v>
      </c>
      <c r="L557" s="122" t="str">
        <f>IF(K557=FALSE,"",B557&amp;"@"&amp;COUNTIFS($B$2:B557,B557,$K$2:K557,TRUE))</f>
        <v/>
      </c>
    </row>
    <row r="558" spans="1:12">
      <c r="A558" s="18" t="s">
        <v>1663</v>
      </c>
      <c r="B558" s="18" t="s">
        <v>930</v>
      </c>
      <c r="C558" s="18">
        <v>4</v>
      </c>
      <c r="D558" s="18">
        <v>3</v>
      </c>
      <c r="E558" s="18">
        <v>13</v>
      </c>
      <c r="F558" s="18">
        <v>2</v>
      </c>
      <c r="G558" s="122" t="str">
        <f t="shared" si="26"/>
        <v/>
      </c>
      <c r="H558" s="255" t="str">
        <f>IF(G558="기사임",(COUNTIF($B$2:B558,B558)-COUNTIFS($B$2:B557,B558,$G$2:G557,"")),"")</f>
        <v/>
      </c>
      <c r="I558" s="122" t="str">
        <f>IF(H558=1,COUNTIF($H$1:H558,1),"")</f>
        <v/>
      </c>
      <c r="J558" s="122">
        <f t="shared" si="25"/>
        <v>0</v>
      </c>
      <c r="K558" s="122" t="b">
        <f t="shared" si="27"/>
        <v>0</v>
      </c>
      <c r="L558" s="122" t="str">
        <f>IF(K558=FALSE,"",B558&amp;"@"&amp;COUNTIFS($B$2:B558,B558,$K$2:K558,TRUE))</f>
        <v/>
      </c>
    </row>
    <row r="559" spans="1:12">
      <c r="A559" s="18" t="s">
        <v>596</v>
      </c>
      <c r="B559" s="18" t="s">
        <v>900</v>
      </c>
      <c r="C559" s="18">
        <v>4</v>
      </c>
      <c r="D559" s="18">
        <v>2</v>
      </c>
      <c r="E559" s="18">
        <v>22.5</v>
      </c>
      <c r="F559" s="18">
        <v>1</v>
      </c>
      <c r="G559" s="122" t="str">
        <f t="shared" si="26"/>
        <v>기사임</v>
      </c>
      <c r="H559" s="255">
        <f>IF(G559="기사임",(COUNTIF($B$2:B559,B559)-COUNTIFS($B$2:B558,B559,$G$2:G558,"")),"")</f>
        <v>14</v>
      </c>
      <c r="I559" s="122" t="str">
        <f>IF(H559=1,COUNTIF($H$1:H559,1),"")</f>
        <v/>
      </c>
      <c r="J559" s="122">
        <f t="shared" si="25"/>
        <v>0</v>
      </c>
      <c r="K559" s="122" t="b">
        <f t="shared" si="27"/>
        <v>0</v>
      </c>
      <c r="L559" s="122" t="str">
        <f>IF(K559=FALSE,"",B559&amp;"@"&amp;COUNTIFS($B$2:B559,B559,$K$2:K559,TRUE))</f>
        <v/>
      </c>
    </row>
    <row r="560" spans="1:12">
      <c r="A560" s="18" t="s">
        <v>564</v>
      </c>
      <c r="B560" s="18" t="s">
        <v>896</v>
      </c>
      <c r="C560" s="18">
        <v>4</v>
      </c>
      <c r="D560" s="18">
        <v>4</v>
      </c>
      <c r="E560" s="18">
        <v>0</v>
      </c>
      <c r="F560" s="18">
        <v>3</v>
      </c>
      <c r="G560" s="122" t="str">
        <f t="shared" si="26"/>
        <v>기사임</v>
      </c>
      <c r="H560" s="255">
        <f>IF(G560="기사임",(COUNTIF($B$2:B560,B560)-COUNTIFS($B$2:B559,B560,$G$2:G559,"")),"")</f>
        <v>51</v>
      </c>
      <c r="I560" s="122" t="str">
        <f>IF(H560=1,COUNTIF($H$1:H560,1),"")</f>
        <v/>
      </c>
      <c r="J560" s="122">
        <f t="shared" si="25"/>
        <v>1</v>
      </c>
      <c r="K560" s="122" t="b">
        <f t="shared" si="27"/>
        <v>1</v>
      </c>
      <c r="L560" s="122" t="str">
        <f>IF(K560=FALSE,"",B560&amp;"@"&amp;COUNTIFS($B$2:B560,B560,$K$2:K560,TRUE))</f>
        <v>United States@51</v>
      </c>
    </row>
    <row r="561" spans="1:12">
      <c r="A561" s="18" t="s">
        <v>503</v>
      </c>
      <c r="B561" s="18" t="s">
        <v>900</v>
      </c>
      <c r="C561" s="18">
        <v>4</v>
      </c>
      <c r="D561" s="18">
        <v>3</v>
      </c>
      <c r="E561" s="18">
        <v>125.5</v>
      </c>
      <c r="F561" s="18">
        <v>3</v>
      </c>
      <c r="G561" s="122" t="str">
        <f t="shared" si="26"/>
        <v>기사임</v>
      </c>
      <c r="H561" s="255">
        <f>IF(G561="기사임",(COUNTIF($B$2:B561,B561)-COUNTIFS($B$2:B560,B561,$G$2:G560,"")),"")</f>
        <v>15</v>
      </c>
      <c r="I561" s="122" t="str">
        <f>IF(H561=1,COUNTIF($H$1:H561,1),"")</f>
        <v/>
      </c>
      <c r="J561" s="122">
        <f t="shared" si="25"/>
        <v>0</v>
      </c>
      <c r="K561" s="122" t="b">
        <f t="shared" si="27"/>
        <v>0</v>
      </c>
      <c r="L561" s="122" t="str">
        <f>IF(K561=FALSE,"",B561&amp;"@"&amp;COUNTIFS($B$2:B561,B561,$K$2:K561,TRUE))</f>
        <v/>
      </c>
    </row>
    <row r="562" spans="1:12">
      <c r="A562" s="18" t="s">
        <v>543</v>
      </c>
      <c r="B562" s="18" t="s">
        <v>903</v>
      </c>
      <c r="C562" s="18">
        <v>4</v>
      </c>
      <c r="D562" s="18">
        <v>3</v>
      </c>
      <c r="E562" s="18">
        <v>800</v>
      </c>
      <c r="F562" s="18">
        <v>1</v>
      </c>
      <c r="G562" s="122" t="str">
        <f t="shared" si="26"/>
        <v>기사임</v>
      </c>
      <c r="H562" s="255">
        <f>IF(G562="기사임",(COUNTIF($B$2:B562,B562)-COUNTIFS($B$2:B561,B562,$G$2:G561,"")),"")</f>
        <v>7</v>
      </c>
      <c r="I562" s="122" t="str">
        <f>IF(H562=1,COUNTIF($H$1:H562,1),"")</f>
        <v/>
      </c>
      <c r="J562" s="122">
        <f t="shared" si="25"/>
        <v>0</v>
      </c>
      <c r="K562" s="122" t="b">
        <f t="shared" si="27"/>
        <v>0</v>
      </c>
      <c r="L562" s="122" t="str">
        <f>IF(K562=FALSE,"",B562&amp;"@"&amp;COUNTIFS($B$2:B562,B562,$K$2:K562,TRUE))</f>
        <v/>
      </c>
    </row>
    <row r="563" spans="1:12">
      <c r="A563" s="18" t="s">
        <v>543</v>
      </c>
      <c r="B563" s="18" t="s">
        <v>896</v>
      </c>
      <c r="C563" s="18">
        <v>4</v>
      </c>
      <c r="D563" s="18">
        <v>4</v>
      </c>
      <c r="E563" s="18">
        <v>0</v>
      </c>
      <c r="F563" s="18">
        <v>4</v>
      </c>
      <c r="G563" s="122" t="str">
        <f t="shared" si="26"/>
        <v>기사임</v>
      </c>
      <c r="H563" s="255">
        <f>IF(G563="기사임",(COUNTIF($B$2:B563,B563)-COUNTIFS($B$2:B562,B563,$G$2:G562,"")),"")</f>
        <v>52</v>
      </c>
      <c r="I563" s="122" t="str">
        <f>IF(H563=1,COUNTIF($H$1:H563,1),"")</f>
        <v/>
      </c>
      <c r="J563" s="122">
        <f t="shared" si="25"/>
        <v>1</v>
      </c>
      <c r="K563" s="122" t="b">
        <f t="shared" si="27"/>
        <v>1</v>
      </c>
      <c r="L563" s="122" t="str">
        <f>IF(K563=FALSE,"",B563&amp;"@"&amp;COUNTIFS($B$2:B563,B563,$K$2:K563,TRUE))</f>
        <v>United States@52</v>
      </c>
    </row>
    <row r="564" spans="1:12">
      <c r="A564" s="18" t="s">
        <v>550</v>
      </c>
      <c r="B564" s="18" t="s">
        <v>897</v>
      </c>
      <c r="C564" s="18">
        <v>4</v>
      </c>
      <c r="D564" s="18">
        <v>4</v>
      </c>
      <c r="E564" s="18">
        <v>103</v>
      </c>
      <c r="F564" s="18">
        <v>3</v>
      </c>
      <c r="G564" s="122" t="str">
        <f t="shared" si="26"/>
        <v>기사임</v>
      </c>
      <c r="H564" s="255">
        <f>IF(G564="기사임",(COUNTIF($B$2:B564,B564)-COUNTIFS($B$2:B563,B564,$G$2:G563,"")),"")</f>
        <v>30</v>
      </c>
      <c r="I564" s="122" t="str">
        <f>IF(H564=1,COUNTIF($H$1:H564,1),"")</f>
        <v/>
      </c>
      <c r="J564" s="122">
        <f t="shared" si="25"/>
        <v>1</v>
      </c>
      <c r="K564" s="122" t="b">
        <f t="shared" si="27"/>
        <v>1</v>
      </c>
      <c r="L564" s="122" t="str">
        <f>IF(K564=FALSE,"",B564&amp;"@"&amp;COUNTIFS($B$2:B564,B564,$K$2:K564,TRUE))</f>
        <v>India@30</v>
      </c>
    </row>
    <row r="565" spans="1:12">
      <c r="A565" s="18" t="s">
        <v>550</v>
      </c>
      <c r="B565" s="18" t="s">
        <v>895</v>
      </c>
      <c r="C565" s="18">
        <v>4</v>
      </c>
      <c r="D565" s="18">
        <v>3</v>
      </c>
      <c r="E565" s="18">
        <v>30</v>
      </c>
      <c r="F565" s="18">
        <v>0</v>
      </c>
      <c r="G565" s="122" t="str">
        <f t="shared" si="26"/>
        <v>기사임</v>
      </c>
      <c r="H565" s="255">
        <f>IF(G565="기사임",(COUNTIF($B$2:B565,B565)-COUNTIFS($B$2:B564,B565,$G$2:G564,"")),"")</f>
        <v>112</v>
      </c>
      <c r="I565" s="122" t="str">
        <f>IF(H565=1,COUNTIF($H$1:H565,1),"")</f>
        <v/>
      </c>
      <c r="J565" s="122">
        <f t="shared" si="25"/>
        <v>0</v>
      </c>
      <c r="K565" s="122" t="b">
        <f t="shared" si="27"/>
        <v>0</v>
      </c>
      <c r="L565" s="122" t="str">
        <f>IF(K565=FALSE,"",B565&amp;"@"&amp;COUNTIFS($B$2:B565,B565,$K$2:K565,TRUE))</f>
        <v/>
      </c>
    </row>
    <row r="566" spans="1:12">
      <c r="A566" s="18" t="s">
        <v>636</v>
      </c>
      <c r="B566" s="18" t="s">
        <v>896</v>
      </c>
      <c r="C566" s="18">
        <v>4</v>
      </c>
      <c r="D566" s="18">
        <v>3</v>
      </c>
      <c r="E566" s="18">
        <v>133</v>
      </c>
      <c r="F566" s="18">
        <v>2</v>
      </c>
      <c r="G566" s="122" t="str">
        <f t="shared" si="26"/>
        <v>기사임</v>
      </c>
      <c r="H566" s="255">
        <f>IF(G566="기사임",(COUNTIF($B$2:B566,B566)-COUNTIFS($B$2:B565,B566,$G$2:G565,"")),"")</f>
        <v>53</v>
      </c>
      <c r="I566" s="122" t="str">
        <f>IF(H566=1,COUNTIF($H$1:H566,1),"")</f>
        <v/>
      </c>
      <c r="J566" s="122">
        <f t="shared" si="25"/>
        <v>1</v>
      </c>
      <c r="K566" s="122" t="b">
        <f t="shared" si="27"/>
        <v>1</v>
      </c>
      <c r="L566" s="122" t="str">
        <f>IF(K566=FALSE,"",B566&amp;"@"&amp;COUNTIFS($B$2:B566,B566,$K$2:K566,TRUE))</f>
        <v>United States@53</v>
      </c>
    </row>
    <row r="567" spans="1:12">
      <c r="A567" s="18" t="s">
        <v>672</v>
      </c>
      <c r="B567" s="18" t="s">
        <v>904</v>
      </c>
      <c r="C567" s="18">
        <v>4</v>
      </c>
      <c r="D567" s="18">
        <v>3</v>
      </c>
      <c r="E567" s="18">
        <v>147.5</v>
      </c>
      <c r="F567" s="18">
        <v>3</v>
      </c>
      <c r="G567" s="122" t="str">
        <f t="shared" si="26"/>
        <v>기사임</v>
      </c>
      <c r="H567" s="255">
        <f>IF(G567="기사임",(COUNTIF($B$2:B567,B567)-COUNTIFS($B$2:B566,B567,$G$2:G566,"")),"")</f>
        <v>4</v>
      </c>
      <c r="I567" s="122" t="str">
        <f>IF(H567=1,COUNTIF($H$1:H567,1),"")</f>
        <v/>
      </c>
      <c r="J567" s="122">
        <f t="shared" si="25"/>
        <v>0</v>
      </c>
      <c r="K567" s="122" t="b">
        <f t="shared" si="27"/>
        <v>0</v>
      </c>
      <c r="L567" s="122" t="str">
        <f>IF(K567=FALSE,"",B567&amp;"@"&amp;COUNTIFS($B$2:B567,B567,$K$2:K567,TRUE))</f>
        <v/>
      </c>
    </row>
    <row r="568" spans="1:12">
      <c r="A568" s="18" t="s">
        <v>787</v>
      </c>
      <c r="B568" s="18" t="s">
        <v>895</v>
      </c>
      <c r="C568" s="18">
        <v>4</v>
      </c>
      <c r="D568" s="18">
        <v>3</v>
      </c>
      <c r="E568" s="18">
        <v>149.25</v>
      </c>
      <c r="F568" s="18">
        <v>1</v>
      </c>
      <c r="G568" s="122" t="str">
        <f t="shared" si="26"/>
        <v>기사임</v>
      </c>
      <c r="H568" s="255">
        <f>IF(G568="기사임",(COUNTIF($B$2:B568,B568)-COUNTIFS($B$2:B567,B568,$G$2:G567,"")),"")</f>
        <v>113</v>
      </c>
      <c r="I568" s="122" t="str">
        <f>IF(H568=1,COUNTIF($H$1:H568,1),"")</f>
        <v/>
      </c>
      <c r="J568" s="122">
        <f t="shared" si="25"/>
        <v>0</v>
      </c>
      <c r="K568" s="122" t="b">
        <f t="shared" si="27"/>
        <v>0</v>
      </c>
      <c r="L568" s="122" t="str">
        <f>IF(K568=FALSE,"",B568&amp;"@"&amp;COUNTIFS($B$2:B568,B568,$K$2:K568,TRUE))</f>
        <v/>
      </c>
    </row>
    <row r="569" spans="1:12">
      <c r="A569" s="18" t="s">
        <v>788</v>
      </c>
      <c r="B569" s="18" t="s">
        <v>895</v>
      </c>
      <c r="C569" s="18">
        <v>4</v>
      </c>
      <c r="D569" s="18">
        <v>3</v>
      </c>
      <c r="E569" s="18">
        <v>18.5</v>
      </c>
      <c r="F569" s="18">
        <v>0</v>
      </c>
      <c r="G569" s="122" t="str">
        <f t="shared" si="26"/>
        <v>기사임</v>
      </c>
      <c r="H569" s="255">
        <f>IF(G569="기사임",(COUNTIF($B$2:B569,B569)-COUNTIFS($B$2:B568,B569,$G$2:G568,"")),"")</f>
        <v>114</v>
      </c>
      <c r="I569" s="122" t="str">
        <f>IF(H569=1,COUNTIF($H$1:H569,1),"")</f>
        <v/>
      </c>
      <c r="J569" s="122">
        <f t="shared" si="25"/>
        <v>0</v>
      </c>
      <c r="K569" s="122" t="b">
        <f t="shared" si="27"/>
        <v>0</v>
      </c>
      <c r="L569" s="122" t="str">
        <f>IF(K569=FALSE,"",B569&amp;"@"&amp;COUNTIFS($B$2:B569,B569,$K$2:K569,TRUE))</f>
        <v/>
      </c>
    </row>
    <row r="570" spans="1:12">
      <c r="A570" s="18" t="s">
        <v>682</v>
      </c>
      <c r="B570" s="18" t="s">
        <v>895</v>
      </c>
      <c r="C570" s="18">
        <v>4</v>
      </c>
      <c r="D570" s="18">
        <v>4</v>
      </c>
      <c r="E570" s="18">
        <v>101</v>
      </c>
      <c r="F570" s="18">
        <v>2</v>
      </c>
      <c r="G570" s="122" t="str">
        <f t="shared" si="26"/>
        <v>기사임</v>
      </c>
      <c r="H570" s="255">
        <f>IF(G570="기사임",(COUNTIF($B$2:B570,B570)-COUNTIFS($B$2:B569,B570,$G$2:G569,"")),"")</f>
        <v>115</v>
      </c>
      <c r="I570" s="122" t="str">
        <f>IF(H570=1,COUNTIF($H$1:H570,1),"")</f>
        <v/>
      </c>
      <c r="J570" s="122">
        <f t="shared" si="25"/>
        <v>0</v>
      </c>
      <c r="K570" s="122" t="b">
        <f t="shared" si="27"/>
        <v>0</v>
      </c>
      <c r="L570" s="122" t="str">
        <f>IF(K570=FALSE,"",B570&amp;"@"&amp;COUNTIFS($B$2:B570,B570,$K$2:K570,TRUE))</f>
        <v/>
      </c>
    </row>
    <row r="571" spans="1:12">
      <c r="A571" s="18" t="s">
        <v>682</v>
      </c>
      <c r="B571" s="18" t="s">
        <v>900</v>
      </c>
      <c r="C571" s="18">
        <v>4</v>
      </c>
      <c r="D571" s="18">
        <v>2</v>
      </c>
      <c r="E571" s="18">
        <v>1499</v>
      </c>
      <c r="F571" s="18">
        <v>1</v>
      </c>
      <c r="G571" s="122" t="str">
        <f t="shared" si="26"/>
        <v>기사임</v>
      </c>
      <c r="H571" s="255">
        <f>IF(G571="기사임",(COUNTIF($B$2:B571,B571)-COUNTIFS($B$2:B570,B571,$G$2:G570,"")),"")</f>
        <v>16</v>
      </c>
      <c r="I571" s="122" t="str">
        <f>IF(H571=1,COUNTIF($H$1:H571,1),"")</f>
        <v/>
      </c>
      <c r="J571" s="122">
        <f t="shared" si="25"/>
        <v>0</v>
      </c>
      <c r="K571" s="122" t="b">
        <f t="shared" si="27"/>
        <v>0</v>
      </c>
      <c r="L571" s="122" t="str">
        <f>IF(K571=FALSE,"",B571&amp;"@"&amp;COUNTIFS($B$2:B571,B571,$K$2:K571,TRUE))</f>
        <v/>
      </c>
    </row>
    <row r="572" spans="1:12">
      <c r="A572" s="18" t="s">
        <v>699</v>
      </c>
      <c r="B572" s="18" t="s">
        <v>895</v>
      </c>
      <c r="C572" s="18">
        <v>4</v>
      </c>
      <c r="D572" s="18">
        <v>4</v>
      </c>
      <c r="E572" s="18">
        <v>52</v>
      </c>
      <c r="F572" s="18">
        <v>2</v>
      </c>
      <c r="G572" s="122" t="str">
        <f t="shared" si="26"/>
        <v>기사임</v>
      </c>
      <c r="H572" s="255">
        <f>IF(G572="기사임",(COUNTIF($B$2:B572,B572)-COUNTIFS($B$2:B571,B572,$G$2:G571,"")),"")</f>
        <v>116</v>
      </c>
      <c r="I572" s="122" t="str">
        <f>IF(H572=1,COUNTIF($H$1:H572,1),"")</f>
        <v/>
      </c>
      <c r="J572" s="122">
        <f t="shared" si="25"/>
        <v>0</v>
      </c>
      <c r="K572" s="122" t="b">
        <f t="shared" si="27"/>
        <v>0</v>
      </c>
      <c r="L572" s="122" t="str">
        <f>IF(K572=FALSE,"",B572&amp;"@"&amp;COUNTIFS($B$2:B572,B572,$K$2:K572,TRUE))</f>
        <v/>
      </c>
    </row>
    <row r="573" spans="1:12">
      <c r="A573" s="18" t="s">
        <v>509</v>
      </c>
      <c r="B573" s="18" t="s">
        <v>903</v>
      </c>
      <c r="C573" s="18">
        <v>4</v>
      </c>
      <c r="D573" s="18">
        <v>3</v>
      </c>
      <c r="E573" s="18">
        <v>861.5</v>
      </c>
      <c r="F573" s="18">
        <v>3</v>
      </c>
      <c r="G573" s="122" t="str">
        <f t="shared" si="26"/>
        <v>기사임</v>
      </c>
      <c r="H573" s="255">
        <f>IF(G573="기사임",(COUNTIF($B$2:B573,B573)-COUNTIFS($B$2:B572,B573,$G$2:G572,"")),"")</f>
        <v>8</v>
      </c>
      <c r="I573" s="122" t="str">
        <f>IF(H573=1,COUNTIF($H$1:H573,1),"")</f>
        <v/>
      </c>
      <c r="J573" s="122">
        <f t="shared" si="25"/>
        <v>0</v>
      </c>
      <c r="K573" s="122" t="b">
        <f t="shared" si="27"/>
        <v>0</v>
      </c>
      <c r="L573" s="122" t="str">
        <f>IF(K573=FALSE,"",B573&amp;"@"&amp;COUNTIFS($B$2:B573,B573,$K$2:K573,TRUE))</f>
        <v/>
      </c>
    </row>
    <row r="574" spans="1:12">
      <c r="A574" s="18" t="s">
        <v>509</v>
      </c>
      <c r="B574" s="18" t="s">
        <v>897</v>
      </c>
      <c r="C574" s="18">
        <v>4</v>
      </c>
      <c r="D574" s="18">
        <v>4</v>
      </c>
      <c r="E574" s="18">
        <v>0</v>
      </c>
      <c r="F574" s="18">
        <v>4</v>
      </c>
      <c r="G574" s="122" t="str">
        <f t="shared" si="26"/>
        <v>기사임</v>
      </c>
      <c r="H574" s="255">
        <f>IF(G574="기사임",(COUNTIF($B$2:B574,B574)-COUNTIFS($B$2:B573,B574,$G$2:G573,"")),"")</f>
        <v>31</v>
      </c>
      <c r="I574" s="122" t="str">
        <f>IF(H574=1,COUNTIF($H$1:H574,1),"")</f>
        <v/>
      </c>
      <c r="J574" s="122">
        <f t="shared" si="25"/>
        <v>1</v>
      </c>
      <c r="K574" s="122" t="b">
        <f t="shared" si="27"/>
        <v>1</v>
      </c>
      <c r="L574" s="122" t="str">
        <f>IF(K574=FALSE,"",B574&amp;"@"&amp;COUNTIFS($B$2:B574,B574,$K$2:K574,TRUE))</f>
        <v>India@31</v>
      </c>
    </row>
    <row r="575" spans="1:12">
      <c r="A575" s="18" t="s">
        <v>566</v>
      </c>
      <c r="B575" s="18" t="s">
        <v>896</v>
      </c>
      <c r="C575" s="18">
        <v>4</v>
      </c>
      <c r="D575" s="18">
        <v>4</v>
      </c>
      <c r="E575" s="18">
        <v>0</v>
      </c>
      <c r="F575" s="18">
        <v>4</v>
      </c>
      <c r="G575" s="122" t="str">
        <f t="shared" si="26"/>
        <v>기사임</v>
      </c>
      <c r="H575" s="255">
        <f>IF(G575="기사임",(COUNTIF($B$2:B575,B575)-COUNTIFS($B$2:B574,B575,$G$2:G574,"")),"")</f>
        <v>54</v>
      </c>
      <c r="I575" s="122" t="str">
        <f>IF(H575=1,COUNTIF($H$1:H575,1),"")</f>
        <v/>
      </c>
      <c r="J575" s="122">
        <f t="shared" si="25"/>
        <v>1</v>
      </c>
      <c r="K575" s="122" t="b">
        <f t="shared" si="27"/>
        <v>1</v>
      </c>
      <c r="L575" s="122" t="str">
        <f>IF(K575=FALSE,"",B575&amp;"@"&amp;COUNTIFS($B$2:B575,B575,$K$2:K575,TRUE))</f>
        <v>United States@54</v>
      </c>
    </row>
    <row r="576" spans="1:12">
      <c r="A576" s="18" t="s">
        <v>1472</v>
      </c>
      <c r="B576" s="18" t="s">
        <v>895</v>
      </c>
      <c r="C576" s="18">
        <v>4</v>
      </c>
      <c r="D576" s="18">
        <v>4</v>
      </c>
      <c r="E576" s="18">
        <v>0</v>
      </c>
      <c r="F576" s="18">
        <v>4</v>
      </c>
      <c r="G576" s="122" t="str">
        <f t="shared" si="26"/>
        <v>기사임</v>
      </c>
      <c r="H576" s="255">
        <f>IF(G576="기사임",(COUNTIF($B$2:B576,B576)-COUNTIFS($B$2:B575,B576,$G$2:G575,"")),"")</f>
        <v>117</v>
      </c>
      <c r="I576" s="122" t="str">
        <f>IF(H576=1,COUNTIF($H$1:H576,1),"")</f>
        <v/>
      </c>
      <c r="J576" s="122">
        <f t="shared" si="25"/>
        <v>0</v>
      </c>
      <c r="K576" s="122" t="b">
        <f t="shared" si="27"/>
        <v>0</v>
      </c>
      <c r="L576" s="122" t="str">
        <f>IF(K576=FALSE,"",B576&amp;"@"&amp;COUNTIFS($B$2:B576,B576,$K$2:K576,TRUE))</f>
        <v/>
      </c>
    </row>
    <row r="577" spans="1:12">
      <c r="A577" s="18" t="s">
        <v>611</v>
      </c>
      <c r="B577" s="18" t="s">
        <v>895</v>
      </c>
      <c r="C577" s="18">
        <v>4</v>
      </c>
      <c r="D577" s="18">
        <v>4</v>
      </c>
      <c r="E577" s="18">
        <v>285</v>
      </c>
      <c r="F577" s="18">
        <v>4</v>
      </c>
      <c r="G577" s="122" t="str">
        <f t="shared" si="26"/>
        <v>기사임</v>
      </c>
      <c r="H577" s="255">
        <f>IF(G577="기사임",(COUNTIF($B$2:B577,B577)-COUNTIFS($B$2:B576,B577,$G$2:G576,"")),"")</f>
        <v>118</v>
      </c>
      <c r="I577" s="122" t="str">
        <f>IF(H577=1,COUNTIF($H$1:H577,1),"")</f>
        <v/>
      </c>
      <c r="J577" s="122">
        <f t="shared" si="25"/>
        <v>0</v>
      </c>
      <c r="K577" s="122" t="b">
        <f t="shared" si="27"/>
        <v>0</v>
      </c>
      <c r="L577" s="122" t="str">
        <f>IF(K577=FALSE,"",B577&amp;"@"&amp;COUNTIFS($B$2:B577,B577,$K$2:K577,TRUE))</f>
        <v/>
      </c>
    </row>
    <row r="578" spans="1:12">
      <c r="A578" s="18" t="s">
        <v>520</v>
      </c>
      <c r="B578" s="18" t="s">
        <v>898</v>
      </c>
      <c r="C578" s="18">
        <v>4</v>
      </c>
      <c r="D578" s="18">
        <v>4</v>
      </c>
      <c r="E578" s="18">
        <v>45</v>
      </c>
      <c r="F578" s="18">
        <v>4</v>
      </c>
      <c r="G578" s="122" t="str">
        <f t="shared" si="26"/>
        <v>기사임</v>
      </c>
      <c r="H578" s="255">
        <f>IF(G578="기사임",(COUNTIF($B$2:B578,B578)-COUNTIFS($B$2:B577,B578,$G$2:G577,"")),"")</f>
        <v>18</v>
      </c>
      <c r="I578" s="122" t="str">
        <f>IF(H578=1,COUNTIF($H$1:H578,1),"")</f>
        <v/>
      </c>
      <c r="J578" s="122">
        <f t="shared" ref="J578:J641" si="28">COUNTIF($N$2:$N$4,B578)</f>
        <v>0</v>
      </c>
      <c r="K578" s="122" t="b">
        <f t="shared" si="27"/>
        <v>0</v>
      </c>
      <c r="L578" s="122" t="str">
        <f>IF(K578=FALSE,"",B578&amp;"@"&amp;COUNTIFS($B$2:B578,B578,$K$2:K578,TRUE))</f>
        <v/>
      </c>
    </row>
    <row r="579" spans="1:12">
      <c r="A579" s="18" t="s">
        <v>520</v>
      </c>
      <c r="B579" s="18" t="s">
        <v>900</v>
      </c>
      <c r="C579" s="18">
        <v>4</v>
      </c>
      <c r="D579" s="18">
        <v>4</v>
      </c>
      <c r="E579" s="18">
        <v>0</v>
      </c>
      <c r="F579" s="18">
        <v>4</v>
      </c>
      <c r="G579" s="122" t="str">
        <f t="shared" ref="G579:G642" si="29">IF(AND(LEFT(A579,17)="/global/archives/",ISNUMBER(_xlfn.NUMBERVALUE(MID(A579,18,1))),ISERROR(FIND("ckattempt",A579)),ISERROR(FIND("preview",A579))),"기사임","")</f>
        <v>기사임</v>
      </c>
      <c r="H579" s="255">
        <f>IF(G579="기사임",(COUNTIF($B$2:B579,B579)-COUNTIFS($B$2:B578,B579,$G$2:G578,"")),"")</f>
        <v>17</v>
      </c>
      <c r="I579" s="122" t="str">
        <f>IF(H579=1,COUNTIF($H$1:H579,1),"")</f>
        <v/>
      </c>
      <c r="J579" s="122">
        <f t="shared" si="28"/>
        <v>0</v>
      </c>
      <c r="K579" s="122" t="b">
        <f t="shared" ref="K579:K642" si="30">AND(J579=1,H579&gt;=1,H579&lt;&gt;"")</f>
        <v>0</v>
      </c>
      <c r="L579" s="122" t="str">
        <f>IF(K579=FALSE,"",B579&amp;"@"&amp;COUNTIFS($B$2:B579,B579,$K$2:K579,TRUE))</f>
        <v/>
      </c>
    </row>
    <row r="580" spans="1:12">
      <c r="A580" s="18" t="s">
        <v>530</v>
      </c>
      <c r="B580" s="18" t="s">
        <v>897</v>
      </c>
      <c r="C580" s="18">
        <v>4</v>
      </c>
      <c r="D580" s="18">
        <v>3</v>
      </c>
      <c r="E580" s="18">
        <v>634.66666666666663</v>
      </c>
      <c r="F580" s="18">
        <v>1</v>
      </c>
      <c r="G580" s="122" t="str">
        <f t="shared" si="29"/>
        <v>기사임</v>
      </c>
      <c r="H580" s="255">
        <f>IF(G580="기사임",(COUNTIF($B$2:B580,B580)-COUNTIFS($B$2:B579,B580,$G$2:G579,"")),"")</f>
        <v>32</v>
      </c>
      <c r="I580" s="122" t="str">
        <f>IF(H580=1,COUNTIF($H$1:H580,1),"")</f>
        <v/>
      </c>
      <c r="J580" s="122">
        <f t="shared" si="28"/>
        <v>1</v>
      </c>
      <c r="K580" s="122" t="b">
        <f t="shared" si="30"/>
        <v>1</v>
      </c>
      <c r="L580" s="122" t="str">
        <f>IF(K580=FALSE,"",B580&amp;"@"&amp;COUNTIFS($B$2:B580,B580,$K$2:K580,TRUE))</f>
        <v>India@32</v>
      </c>
    </row>
    <row r="581" spans="1:12">
      <c r="A581" s="18" t="s">
        <v>530</v>
      </c>
      <c r="B581" s="18" t="s">
        <v>898</v>
      </c>
      <c r="C581" s="18">
        <v>4</v>
      </c>
      <c r="D581" s="18">
        <v>4</v>
      </c>
      <c r="E581" s="18">
        <v>428.33333333333331</v>
      </c>
      <c r="F581" s="18">
        <v>1</v>
      </c>
      <c r="G581" s="122" t="str">
        <f t="shared" si="29"/>
        <v>기사임</v>
      </c>
      <c r="H581" s="255">
        <f>IF(G581="기사임",(COUNTIF($B$2:B581,B581)-COUNTIFS($B$2:B580,B581,$G$2:G580,"")),"")</f>
        <v>19</v>
      </c>
      <c r="I581" s="122" t="str">
        <f>IF(H581=1,COUNTIF($H$1:H581,1),"")</f>
        <v/>
      </c>
      <c r="J581" s="122">
        <f t="shared" si="28"/>
        <v>0</v>
      </c>
      <c r="K581" s="122" t="b">
        <f t="shared" si="30"/>
        <v>0</v>
      </c>
      <c r="L581" s="122" t="str">
        <f>IF(K581=FALSE,"",B581&amp;"@"&amp;COUNTIFS($B$2:B581,B581,$K$2:K581,TRUE))</f>
        <v/>
      </c>
    </row>
    <row r="582" spans="1:12">
      <c r="A582" s="18" t="s">
        <v>530</v>
      </c>
      <c r="B582" s="18" t="s">
        <v>895</v>
      </c>
      <c r="C582" s="18">
        <v>4</v>
      </c>
      <c r="D582" s="18">
        <v>4</v>
      </c>
      <c r="E582" s="18">
        <v>406.33333333333331</v>
      </c>
      <c r="F582" s="18">
        <v>1</v>
      </c>
      <c r="G582" s="122" t="str">
        <f t="shared" si="29"/>
        <v>기사임</v>
      </c>
      <c r="H582" s="255">
        <f>IF(G582="기사임",(COUNTIF($B$2:B582,B582)-COUNTIFS($B$2:B581,B582,$G$2:G581,"")),"")</f>
        <v>119</v>
      </c>
      <c r="I582" s="122" t="str">
        <f>IF(H582=1,COUNTIF($H$1:H582,1),"")</f>
        <v/>
      </c>
      <c r="J582" s="122">
        <f t="shared" si="28"/>
        <v>0</v>
      </c>
      <c r="K582" s="122" t="b">
        <f t="shared" si="30"/>
        <v>0</v>
      </c>
      <c r="L582" s="122" t="str">
        <f>IF(K582=FALSE,"",B582&amp;"@"&amp;COUNTIFS($B$2:B582,B582,$K$2:K582,TRUE))</f>
        <v/>
      </c>
    </row>
    <row r="583" spans="1:12">
      <c r="A583" s="18" t="s">
        <v>522</v>
      </c>
      <c r="B583" s="18" t="s">
        <v>908</v>
      </c>
      <c r="C583" s="18">
        <v>4</v>
      </c>
      <c r="D583" s="18">
        <v>4</v>
      </c>
      <c r="E583" s="18">
        <v>27.5</v>
      </c>
      <c r="F583" s="18">
        <v>2</v>
      </c>
      <c r="G583" s="122" t="str">
        <f t="shared" si="29"/>
        <v>기사임</v>
      </c>
      <c r="H583" s="255">
        <f>IF(G583="기사임",(COUNTIF($B$2:B583,B583)-COUNTIFS($B$2:B582,B583,$G$2:G582,"")),"")</f>
        <v>11</v>
      </c>
      <c r="I583" s="122" t="str">
        <f>IF(H583=1,COUNTIF($H$1:H583,1),"")</f>
        <v/>
      </c>
      <c r="J583" s="122">
        <f t="shared" si="28"/>
        <v>0</v>
      </c>
      <c r="K583" s="122" t="b">
        <f t="shared" si="30"/>
        <v>0</v>
      </c>
      <c r="L583" s="122" t="str">
        <f>IF(K583=FALSE,"",B583&amp;"@"&amp;COUNTIFS($B$2:B583,B583,$K$2:K583,TRUE))</f>
        <v/>
      </c>
    </row>
    <row r="584" spans="1:12">
      <c r="A584" s="18" t="s">
        <v>549</v>
      </c>
      <c r="B584" s="18" t="s">
        <v>895</v>
      </c>
      <c r="C584" s="18">
        <v>4</v>
      </c>
      <c r="D584" s="18">
        <v>3</v>
      </c>
      <c r="E584" s="18">
        <v>44</v>
      </c>
      <c r="F584" s="18">
        <v>2</v>
      </c>
      <c r="G584" s="122" t="str">
        <f t="shared" si="29"/>
        <v>기사임</v>
      </c>
      <c r="H584" s="255">
        <f>IF(G584="기사임",(COUNTIF($B$2:B584,B584)-COUNTIFS($B$2:B583,B584,$G$2:G583,"")),"")</f>
        <v>120</v>
      </c>
      <c r="I584" s="122" t="str">
        <f>IF(H584=1,COUNTIF($H$1:H584,1),"")</f>
        <v/>
      </c>
      <c r="J584" s="122">
        <f t="shared" si="28"/>
        <v>0</v>
      </c>
      <c r="K584" s="122" t="b">
        <f t="shared" si="30"/>
        <v>0</v>
      </c>
      <c r="L584" s="122" t="str">
        <f>IF(K584=FALSE,"",B584&amp;"@"&amp;COUNTIFS($B$2:B584,B584,$K$2:K584,TRUE))</f>
        <v/>
      </c>
    </row>
    <row r="585" spans="1:12">
      <c r="A585" s="18" t="s">
        <v>528</v>
      </c>
      <c r="B585" s="18" t="s">
        <v>896</v>
      </c>
      <c r="C585" s="18">
        <v>4</v>
      </c>
      <c r="D585" s="18">
        <v>4</v>
      </c>
      <c r="E585" s="18">
        <v>0</v>
      </c>
      <c r="F585" s="18">
        <v>4</v>
      </c>
      <c r="G585" s="122" t="str">
        <f t="shared" si="29"/>
        <v>기사임</v>
      </c>
      <c r="H585" s="255">
        <f>IF(G585="기사임",(COUNTIF($B$2:B585,B585)-COUNTIFS($B$2:B584,B585,$G$2:G584,"")),"")</f>
        <v>55</v>
      </c>
      <c r="I585" s="122" t="str">
        <f>IF(H585=1,COUNTIF($H$1:H585,1),"")</f>
        <v/>
      </c>
      <c r="J585" s="122">
        <f t="shared" si="28"/>
        <v>1</v>
      </c>
      <c r="K585" s="122" t="b">
        <f t="shared" si="30"/>
        <v>1</v>
      </c>
      <c r="L585" s="122" t="str">
        <f>IF(K585=FALSE,"",B585&amp;"@"&amp;COUNTIFS($B$2:B585,B585,$K$2:K585,TRUE))</f>
        <v>United States@55</v>
      </c>
    </row>
    <row r="586" spans="1:12">
      <c r="A586" s="18" t="s">
        <v>534</v>
      </c>
      <c r="B586" s="18" t="s">
        <v>898</v>
      </c>
      <c r="C586" s="18">
        <v>4</v>
      </c>
      <c r="D586" s="18">
        <v>3</v>
      </c>
      <c r="E586" s="18">
        <v>15.5</v>
      </c>
      <c r="F586" s="18">
        <v>3</v>
      </c>
      <c r="G586" s="122" t="str">
        <f t="shared" si="29"/>
        <v>기사임</v>
      </c>
      <c r="H586" s="255">
        <f>IF(G586="기사임",(COUNTIF($B$2:B586,B586)-COUNTIFS($B$2:B585,B586,$G$2:G585,"")),"")</f>
        <v>20</v>
      </c>
      <c r="I586" s="122" t="str">
        <f>IF(H586=1,COUNTIF($H$1:H586,1),"")</f>
        <v/>
      </c>
      <c r="J586" s="122">
        <f t="shared" si="28"/>
        <v>0</v>
      </c>
      <c r="K586" s="122" t="b">
        <f t="shared" si="30"/>
        <v>0</v>
      </c>
      <c r="L586" s="122" t="str">
        <f>IF(K586=FALSE,"",B586&amp;"@"&amp;COUNTIFS($B$2:B586,B586,$K$2:K586,TRUE))</f>
        <v/>
      </c>
    </row>
    <row r="587" spans="1:12">
      <c r="A587" s="18" t="s">
        <v>606</v>
      </c>
      <c r="B587" s="18" t="s">
        <v>895</v>
      </c>
      <c r="C587" s="18">
        <v>4</v>
      </c>
      <c r="D587" s="18">
        <v>4</v>
      </c>
      <c r="E587" s="18">
        <v>3</v>
      </c>
      <c r="F587" s="18">
        <v>2</v>
      </c>
      <c r="G587" s="122" t="str">
        <f t="shared" si="29"/>
        <v>기사임</v>
      </c>
      <c r="H587" s="255">
        <f>IF(G587="기사임",(COUNTIF($B$2:B587,B587)-COUNTIFS($B$2:B586,B587,$G$2:G586,"")),"")</f>
        <v>121</v>
      </c>
      <c r="I587" s="122" t="str">
        <f>IF(H587=1,COUNTIF($H$1:H587,1),"")</f>
        <v/>
      </c>
      <c r="J587" s="122">
        <f t="shared" si="28"/>
        <v>0</v>
      </c>
      <c r="K587" s="122" t="b">
        <f t="shared" si="30"/>
        <v>0</v>
      </c>
      <c r="L587" s="122" t="str">
        <f>IF(K587=FALSE,"",B587&amp;"@"&amp;COUNTIFS($B$2:B587,B587,$K$2:K587,TRUE))</f>
        <v/>
      </c>
    </row>
    <row r="588" spans="1:12">
      <c r="A588" s="18" t="s">
        <v>508</v>
      </c>
      <c r="B588" s="18" t="s">
        <v>896</v>
      </c>
      <c r="C588" s="18">
        <v>4</v>
      </c>
      <c r="D588" s="18">
        <v>4</v>
      </c>
      <c r="E588" s="18">
        <v>0</v>
      </c>
      <c r="F588" s="18">
        <v>3</v>
      </c>
      <c r="G588" s="122" t="str">
        <f t="shared" si="29"/>
        <v>기사임</v>
      </c>
      <c r="H588" s="255">
        <f>IF(G588="기사임",(COUNTIF($B$2:B588,B588)-COUNTIFS($B$2:B587,B588,$G$2:G587,"")),"")</f>
        <v>56</v>
      </c>
      <c r="I588" s="122" t="str">
        <f>IF(H588=1,COUNTIF($H$1:H588,1),"")</f>
        <v/>
      </c>
      <c r="J588" s="122">
        <f t="shared" si="28"/>
        <v>1</v>
      </c>
      <c r="K588" s="122" t="b">
        <f t="shared" si="30"/>
        <v>1</v>
      </c>
      <c r="L588" s="122" t="str">
        <f>IF(K588=FALSE,"",B588&amp;"@"&amp;COUNTIFS($B$2:B588,B588,$K$2:K588,TRUE))</f>
        <v>United States@56</v>
      </c>
    </row>
    <row r="589" spans="1:12">
      <c r="A589" s="18" t="s">
        <v>1268</v>
      </c>
      <c r="B589" s="18" t="s">
        <v>895</v>
      </c>
      <c r="C589" s="18">
        <v>4</v>
      </c>
      <c r="D589" s="18">
        <v>3</v>
      </c>
      <c r="E589" s="18">
        <v>24.333333333333332</v>
      </c>
      <c r="F589" s="18">
        <v>0</v>
      </c>
      <c r="G589" s="122" t="str">
        <f t="shared" si="29"/>
        <v>기사임</v>
      </c>
      <c r="H589" s="255">
        <f>IF(G589="기사임",(COUNTIF($B$2:B589,B589)-COUNTIFS($B$2:B588,B589,$G$2:G588,"")),"")</f>
        <v>122</v>
      </c>
      <c r="I589" s="122" t="str">
        <f>IF(H589=1,COUNTIF($H$1:H589,1),"")</f>
        <v/>
      </c>
      <c r="J589" s="122">
        <f t="shared" si="28"/>
        <v>0</v>
      </c>
      <c r="K589" s="122" t="b">
        <f t="shared" si="30"/>
        <v>0</v>
      </c>
      <c r="L589" s="122" t="str">
        <f>IF(K589=FALSE,"",B589&amp;"@"&amp;COUNTIFS($B$2:B589,B589,$K$2:K589,TRUE))</f>
        <v/>
      </c>
    </row>
    <row r="590" spans="1:12">
      <c r="A590" s="18" t="s">
        <v>497</v>
      </c>
      <c r="B590" s="18" t="s">
        <v>929</v>
      </c>
      <c r="C590" s="18">
        <v>4</v>
      </c>
      <c r="D590" s="18">
        <v>2</v>
      </c>
      <c r="E590" s="18">
        <v>28.666666666666668</v>
      </c>
      <c r="F590" s="18">
        <v>0</v>
      </c>
      <c r="G590" s="122" t="str">
        <f t="shared" si="29"/>
        <v>기사임</v>
      </c>
      <c r="H590" s="255">
        <f>IF(G590="기사임",(COUNTIF($B$2:B590,B590)-COUNTIFS($B$2:B589,B590,$G$2:G589,"")),"")</f>
        <v>2</v>
      </c>
      <c r="I590" s="122" t="str">
        <f>IF(H590=1,COUNTIF($H$1:H590,1),"")</f>
        <v/>
      </c>
      <c r="J590" s="122">
        <f t="shared" si="28"/>
        <v>0</v>
      </c>
      <c r="K590" s="122" t="b">
        <f t="shared" si="30"/>
        <v>0</v>
      </c>
      <c r="L590" s="122" t="str">
        <f>IF(K590=FALSE,"",B590&amp;"@"&amp;COUNTIFS($B$2:B590,B590,$K$2:K590,TRUE))</f>
        <v/>
      </c>
    </row>
    <row r="591" spans="1:12">
      <c r="A591" s="18" t="s">
        <v>524</v>
      </c>
      <c r="B591" s="18" t="s">
        <v>1139</v>
      </c>
      <c r="C591" s="18">
        <v>4</v>
      </c>
      <c r="D591" s="18">
        <v>4</v>
      </c>
      <c r="E591" s="18">
        <v>0</v>
      </c>
      <c r="F591" s="18">
        <v>4</v>
      </c>
      <c r="G591" s="122" t="str">
        <f t="shared" si="29"/>
        <v>기사임</v>
      </c>
      <c r="H591" s="255">
        <f>IF(G591="기사임",(COUNTIF($B$2:B591,B591)-COUNTIFS($B$2:B590,B591,$G$2:G590,"")),"")</f>
        <v>1</v>
      </c>
      <c r="I591" s="122">
        <f>IF(H591=1,COUNTIF($H$1:H591,1),"")</f>
        <v>29</v>
      </c>
      <c r="J591" s="122">
        <f t="shared" si="28"/>
        <v>0</v>
      </c>
      <c r="K591" s="122" t="b">
        <f t="shared" si="30"/>
        <v>0</v>
      </c>
      <c r="L591" s="122" t="str">
        <f>IF(K591=FALSE,"",B591&amp;"@"&amp;COUNTIFS($B$2:B591,B591,$K$2:K591,TRUE))</f>
        <v/>
      </c>
    </row>
    <row r="592" spans="1:12">
      <c r="A592" s="18" t="s">
        <v>504</v>
      </c>
      <c r="B592" s="18" t="s">
        <v>895</v>
      </c>
      <c r="C592" s="18">
        <v>4</v>
      </c>
      <c r="D592" s="18">
        <v>4</v>
      </c>
      <c r="E592" s="18">
        <v>23.333333333333332</v>
      </c>
      <c r="F592" s="18">
        <v>2</v>
      </c>
      <c r="G592" s="122" t="str">
        <f t="shared" si="29"/>
        <v>기사임</v>
      </c>
      <c r="H592" s="255">
        <f>IF(G592="기사임",(COUNTIF($B$2:B592,B592)-COUNTIFS($B$2:B591,B592,$G$2:G591,"")),"")</f>
        <v>123</v>
      </c>
      <c r="I592" s="122" t="str">
        <f>IF(H592=1,COUNTIF($H$1:H592,1),"")</f>
        <v/>
      </c>
      <c r="J592" s="122">
        <f t="shared" si="28"/>
        <v>0</v>
      </c>
      <c r="K592" s="122" t="b">
        <f t="shared" si="30"/>
        <v>0</v>
      </c>
      <c r="L592" s="122" t="str">
        <f>IF(K592=FALSE,"",B592&amp;"@"&amp;COUNTIFS($B$2:B592,B592,$K$2:K592,TRUE))</f>
        <v/>
      </c>
    </row>
    <row r="593" spans="1:12">
      <c r="A593" s="18" t="s">
        <v>969</v>
      </c>
      <c r="B593" s="18" t="s">
        <v>896</v>
      </c>
      <c r="C593" s="18">
        <v>4</v>
      </c>
      <c r="D593" s="18">
        <v>4</v>
      </c>
      <c r="E593" s="18">
        <v>0</v>
      </c>
      <c r="F593" s="18">
        <v>2</v>
      </c>
      <c r="G593" s="122" t="str">
        <f t="shared" si="29"/>
        <v>기사임</v>
      </c>
      <c r="H593" s="255">
        <f>IF(G593="기사임",(COUNTIF($B$2:B593,B593)-COUNTIFS($B$2:B592,B593,$G$2:G592,"")),"")</f>
        <v>57</v>
      </c>
      <c r="I593" s="122" t="str">
        <f>IF(H593=1,COUNTIF($H$1:H593,1),"")</f>
        <v/>
      </c>
      <c r="J593" s="122">
        <f t="shared" si="28"/>
        <v>1</v>
      </c>
      <c r="K593" s="122" t="b">
        <f t="shared" si="30"/>
        <v>1</v>
      </c>
      <c r="L593" s="122" t="str">
        <f>IF(K593=FALSE,"",B593&amp;"@"&amp;COUNTIFS($B$2:B593,B593,$K$2:K593,TRUE))</f>
        <v>United States@57</v>
      </c>
    </row>
    <row r="594" spans="1:12">
      <c r="A594" s="18" t="s">
        <v>962</v>
      </c>
      <c r="B594" s="18" t="s">
        <v>898</v>
      </c>
      <c r="C594" s="18">
        <v>4</v>
      </c>
      <c r="D594" s="18">
        <v>4</v>
      </c>
      <c r="E594" s="18">
        <v>0</v>
      </c>
      <c r="F594" s="18">
        <v>4</v>
      </c>
      <c r="G594" s="122" t="str">
        <f t="shared" si="29"/>
        <v>기사임</v>
      </c>
      <c r="H594" s="255">
        <f>IF(G594="기사임",(COUNTIF($B$2:B594,B594)-COUNTIFS($B$2:B593,B594,$G$2:G593,"")),"")</f>
        <v>21</v>
      </c>
      <c r="I594" s="122" t="str">
        <f>IF(H594=1,COUNTIF($H$1:H594,1),"")</f>
        <v/>
      </c>
      <c r="J594" s="122">
        <f t="shared" si="28"/>
        <v>0</v>
      </c>
      <c r="K594" s="122" t="b">
        <f t="shared" si="30"/>
        <v>0</v>
      </c>
      <c r="L594" s="122" t="str">
        <f>IF(K594=FALSE,"",B594&amp;"@"&amp;COUNTIFS($B$2:B594,B594,$K$2:K594,TRUE))</f>
        <v/>
      </c>
    </row>
    <row r="595" spans="1:12">
      <c r="A595" s="18" t="s">
        <v>963</v>
      </c>
      <c r="B595" s="18" t="s">
        <v>897</v>
      </c>
      <c r="C595" s="18">
        <v>4</v>
      </c>
      <c r="D595" s="18">
        <v>4</v>
      </c>
      <c r="E595" s="18">
        <v>0</v>
      </c>
      <c r="F595" s="18">
        <v>4</v>
      </c>
      <c r="G595" s="122" t="str">
        <f t="shared" si="29"/>
        <v>기사임</v>
      </c>
      <c r="H595" s="255">
        <f>IF(G595="기사임",(COUNTIF($B$2:B595,B595)-COUNTIFS($B$2:B594,B595,$G$2:G594,"")),"")</f>
        <v>33</v>
      </c>
      <c r="I595" s="122" t="str">
        <f>IF(H595=1,COUNTIF($H$1:H595,1),"")</f>
        <v/>
      </c>
      <c r="J595" s="122">
        <f t="shared" si="28"/>
        <v>1</v>
      </c>
      <c r="K595" s="122" t="b">
        <f t="shared" si="30"/>
        <v>1</v>
      </c>
      <c r="L595" s="122" t="str">
        <f>IF(K595=FALSE,"",B595&amp;"@"&amp;COUNTIFS($B$2:B595,B595,$K$2:K595,TRUE))</f>
        <v>India@33</v>
      </c>
    </row>
    <row r="596" spans="1:12">
      <c r="A596" s="18" t="s">
        <v>961</v>
      </c>
      <c r="B596" s="18" t="s">
        <v>896</v>
      </c>
      <c r="C596" s="18">
        <v>4</v>
      </c>
      <c r="D596" s="18">
        <v>4</v>
      </c>
      <c r="E596" s="18">
        <v>0</v>
      </c>
      <c r="F596" s="18">
        <v>4</v>
      </c>
      <c r="G596" s="122" t="str">
        <f t="shared" si="29"/>
        <v>기사임</v>
      </c>
      <c r="H596" s="255">
        <f>IF(G596="기사임",(COUNTIF($B$2:B596,B596)-COUNTIFS($B$2:B595,B596,$G$2:G595,"")),"")</f>
        <v>58</v>
      </c>
      <c r="I596" s="122" t="str">
        <f>IF(H596=1,COUNTIF($H$1:H596,1),"")</f>
        <v/>
      </c>
      <c r="J596" s="122">
        <f t="shared" si="28"/>
        <v>1</v>
      </c>
      <c r="K596" s="122" t="b">
        <f t="shared" si="30"/>
        <v>1</v>
      </c>
      <c r="L596" s="122" t="str">
        <f>IF(K596=FALSE,"",B596&amp;"@"&amp;COUNTIFS($B$2:B596,B596,$K$2:K596,TRUE))</f>
        <v>United States@58</v>
      </c>
    </row>
    <row r="597" spans="1:12">
      <c r="A597" s="18" t="s">
        <v>966</v>
      </c>
      <c r="B597" s="18" t="s">
        <v>908</v>
      </c>
      <c r="C597" s="18">
        <v>4</v>
      </c>
      <c r="D597" s="18">
        <v>4</v>
      </c>
      <c r="E597" s="18">
        <v>0</v>
      </c>
      <c r="F597" s="18">
        <v>4</v>
      </c>
      <c r="G597" s="122" t="str">
        <f t="shared" si="29"/>
        <v>기사임</v>
      </c>
      <c r="H597" s="255">
        <f>IF(G597="기사임",(COUNTIF($B$2:B597,B597)-COUNTIFS($B$2:B596,B597,$G$2:G596,"")),"")</f>
        <v>12</v>
      </c>
      <c r="I597" s="122" t="str">
        <f>IF(H597=1,COUNTIF($H$1:H597,1),"")</f>
        <v/>
      </c>
      <c r="J597" s="122">
        <f t="shared" si="28"/>
        <v>0</v>
      </c>
      <c r="K597" s="122" t="b">
        <f t="shared" si="30"/>
        <v>0</v>
      </c>
      <c r="L597" s="122" t="str">
        <f>IF(K597=FALSE,"",B597&amp;"@"&amp;COUNTIFS($B$2:B597,B597,$K$2:K597,TRUE))</f>
        <v/>
      </c>
    </row>
    <row r="598" spans="1:12">
      <c r="A598" s="18" t="s">
        <v>966</v>
      </c>
      <c r="B598" s="18" t="s">
        <v>895</v>
      </c>
      <c r="C598" s="18">
        <v>4</v>
      </c>
      <c r="D598" s="18">
        <v>4</v>
      </c>
      <c r="E598" s="18">
        <v>22</v>
      </c>
      <c r="F598" s="18">
        <v>3</v>
      </c>
      <c r="G598" s="122" t="str">
        <f t="shared" si="29"/>
        <v>기사임</v>
      </c>
      <c r="H598" s="255">
        <f>IF(G598="기사임",(COUNTIF($B$2:B598,B598)-COUNTIFS($B$2:B597,B598,$G$2:G597,"")),"")</f>
        <v>124</v>
      </c>
      <c r="I598" s="122" t="str">
        <f>IF(H598=1,COUNTIF($H$1:H598,1),"")</f>
        <v/>
      </c>
      <c r="J598" s="122">
        <f t="shared" si="28"/>
        <v>0</v>
      </c>
      <c r="K598" s="122" t="b">
        <f t="shared" si="30"/>
        <v>0</v>
      </c>
      <c r="L598" s="122" t="str">
        <f>IF(K598=FALSE,"",B598&amp;"@"&amp;COUNTIFS($B$2:B598,B598,$K$2:K598,TRUE))</f>
        <v/>
      </c>
    </row>
    <row r="599" spans="1:12">
      <c r="A599" s="18" t="s">
        <v>965</v>
      </c>
      <c r="B599" s="18" t="s">
        <v>895</v>
      </c>
      <c r="C599" s="18">
        <v>4</v>
      </c>
      <c r="D599" s="18">
        <v>4</v>
      </c>
      <c r="E599" s="18">
        <v>218.5</v>
      </c>
      <c r="F599" s="18">
        <v>0</v>
      </c>
      <c r="G599" s="122" t="str">
        <f t="shared" si="29"/>
        <v>기사임</v>
      </c>
      <c r="H599" s="255">
        <f>IF(G599="기사임",(COUNTIF($B$2:B599,B599)-COUNTIFS($B$2:B598,B599,$G$2:G598,"")),"")</f>
        <v>125</v>
      </c>
      <c r="I599" s="122" t="str">
        <f>IF(H599=1,COUNTIF($H$1:H599,1),"")</f>
        <v/>
      </c>
      <c r="J599" s="122">
        <f t="shared" si="28"/>
        <v>0</v>
      </c>
      <c r="K599" s="122" t="b">
        <f t="shared" si="30"/>
        <v>0</v>
      </c>
      <c r="L599" s="122" t="str">
        <f>IF(K599=FALSE,"",B599&amp;"@"&amp;COUNTIFS($B$2:B599,B599,$K$2:K599,TRUE))</f>
        <v/>
      </c>
    </row>
    <row r="600" spans="1:12">
      <c r="A600" s="18" t="s">
        <v>967</v>
      </c>
      <c r="B600" s="18" t="s">
        <v>900</v>
      </c>
      <c r="C600" s="18">
        <v>4</v>
      </c>
      <c r="D600" s="18">
        <v>4</v>
      </c>
      <c r="E600" s="18">
        <v>0</v>
      </c>
      <c r="F600" s="18">
        <v>4</v>
      </c>
      <c r="G600" s="122" t="str">
        <f t="shared" si="29"/>
        <v>기사임</v>
      </c>
      <c r="H600" s="255">
        <f>IF(G600="기사임",(COUNTIF($B$2:B600,B600)-COUNTIFS($B$2:B599,B600,$G$2:G599,"")),"")</f>
        <v>18</v>
      </c>
      <c r="I600" s="122" t="str">
        <f>IF(H600=1,COUNTIF($H$1:H600,1),"")</f>
        <v/>
      </c>
      <c r="J600" s="122">
        <f t="shared" si="28"/>
        <v>0</v>
      </c>
      <c r="K600" s="122" t="b">
        <f t="shared" si="30"/>
        <v>0</v>
      </c>
      <c r="L600" s="122" t="str">
        <f>IF(K600=FALSE,"",B600&amp;"@"&amp;COUNTIFS($B$2:B600,B600,$K$2:K600,TRUE))</f>
        <v/>
      </c>
    </row>
    <row r="601" spans="1:12">
      <c r="A601" s="18" t="s">
        <v>585</v>
      </c>
      <c r="B601" s="18" t="s">
        <v>900</v>
      </c>
      <c r="C601" s="18">
        <v>4</v>
      </c>
      <c r="D601" s="18">
        <v>3</v>
      </c>
      <c r="E601" s="18">
        <v>12</v>
      </c>
      <c r="F601" s="18">
        <v>3</v>
      </c>
      <c r="G601" s="122" t="str">
        <f t="shared" si="29"/>
        <v>기사임</v>
      </c>
      <c r="H601" s="255">
        <f>IF(G601="기사임",(COUNTIF($B$2:B601,B601)-COUNTIFS($B$2:B600,B601,$G$2:G600,"")),"")</f>
        <v>19</v>
      </c>
      <c r="I601" s="122" t="str">
        <f>IF(H601=1,COUNTIF($H$1:H601,1),"")</f>
        <v/>
      </c>
      <c r="J601" s="122">
        <f t="shared" si="28"/>
        <v>0</v>
      </c>
      <c r="K601" s="122" t="b">
        <f t="shared" si="30"/>
        <v>0</v>
      </c>
      <c r="L601" s="122" t="str">
        <f>IF(K601=FALSE,"",B601&amp;"@"&amp;COUNTIFS($B$2:B601,B601,$K$2:K601,TRUE))</f>
        <v/>
      </c>
    </row>
    <row r="602" spans="1:12">
      <c r="A602" s="18" t="s">
        <v>1101</v>
      </c>
      <c r="B602" s="18" t="s">
        <v>898</v>
      </c>
      <c r="C602" s="18">
        <v>4</v>
      </c>
      <c r="D602" s="18">
        <v>4</v>
      </c>
      <c r="E602" s="18">
        <v>709</v>
      </c>
      <c r="F602" s="18">
        <v>3</v>
      </c>
      <c r="G602" s="122" t="str">
        <f t="shared" si="29"/>
        <v>기사임</v>
      </c>
      <c r="H602" s="255">
        <f>IF(G602="기사임",(COUNTIF($B$2:B602,B602)-COUNTIFS($B$2:B601,B602,$G$2:G601,"")),"")</f>
        <v>22</v>
      </c>
      <c r="I602" s="122" t="str">
        <f>IF(H602=1,COUNTIF($H$1:H602,1),"")</f>
        <v/>
      </c>
      <c r="J602" s="122">
        <f t="shared" si="28"/>
        <v>0</v>
      </c>
      <c r="K602" s="122" t="b">
        <f t="shared" si="30"/>
        <v>0</v>
      </c>
      <c r="L602" s="122" t="str">
        <f>IF(K602=FALSE,"",B602&amp;"@"&amp;COUNTIFS($B$2:B602,B602,$K$2:K602,TRUE))</f>
        <v/>
      </c>
    </row>
    <row r="603" spans="1:12">
      <c r="A603" s="18" t="s">
        <v>1101</v>
      </c>
      <c r="B603" s="18" t="s">
        <v>906</v>
      </c>
      <c r="C603" s="18">
        <v>4</v>
      </c>
      <c r="D603" s="18">
        <v>4</v>
      </c>
      <c r="E603" s="18">
        <v>228</v>
      </c>
      <c r="F603" s="18">
        <v>2</v>
      </c>
      <c r="G603" s="122" t="str">
        <f t="shared" si="29"/>
        <v>기사임</v>
      </c>
      <c r="H603" s="255">
        <f>IF(G603="기사임",(COUNTIF($B$2:B603,B603)-COUNTIFS($B$2:B602,B603,$G$2:G602,"")),"")</f>
        <v>5</v>
      </c>
      <c r="I603" s="122" t="str">
        <f>IF(H603=1,COUNTIF($H$1:H603,1),"")</f>
        <v/>
      </c>
      <c r="J603" s="122">
        <f t="shared" si="28"/>
        <v>0</v>
      </c>
      <c r="K603" s="122" t="b">
        <f t="shared" si="30"/>
        <v>0</v>
      </c>
      <c r="L603" s="122" t="str">
        <f>IF(K603=FALSE,"",B603&amp;"@"&amp;COUNTIFS($B$2:B603,B603,$K$2:K603,TRUE))</f>
        <v/>
      </c>
    </row>
    <row r="604" spans="1:12">
      <c r="A604" s="18" t="s">
        <v>1101</v>
      </c>
      <c r="B604" s="18" t="s">
        <v>896</v>
      </c>
      <c r="C604" s="18">
        <v>4</v>
      </c>
      <c r="D604" s="18">
        <v>4</v>
      </c>
      <c r="E604" s="18">
        <v>135.5</v>
      </c>
      <c r="F604" s="18">
        <v>3</v>
      </c>
      <c r="G604" s="122" t="str">
        <f t="shared" si="29"/>
        <v>기사임</v>
      </c>
      <c r="H604" s="255">
        <f>IF(G604="기사임",(COUNTIF($B$2:B604,B604)-COUNTIFS($B$2:B603,B604,$G$2:G603,"")),"")</f>
        <v>59</v>
      </c>
      <c r="I604" s="122" t="str">
        <f>IF(H604=1,COUNTIF($H$1:H604,1),"")</f>
        <v/>
      </c>
      <c r="J604" s="122">
        <f t="shared" si="28"/>
        <v>1</v>
      </c>
      <c r="K604" s="122" t="b">
        <f t="shared" si="30"/>
        <v>1</v>
      </c>
      <c r="L604" s="122" t="str">
        <f>IF(K604=FALSE,"",B604&amp;"@"&amp;COUNTIFS($B$2:B604,B604,$K$2:K604,TRUE))</f>
        <v>United States@59</v>
      </c>
    </row>
    <row r="605" spans="1:12">
      <c r="A605" s="18" t="s">
        <v>1111</v>
      </c>
      <c r="B605" s="18" t="s">
        <v>901</v>
      </c>
      <c r="C605" s="18">
        <v>4</v>
      </c>
      <c r="D605" s="18">
        <v>4</v>
      </c>
      <c r="E605" s="18">
        <v>0</v>
      </c>
      <c r="F605" s="18">
        <v>4</v>
      </c>
      <c r="G605" s="122" t="str">
        <f t="shared" si="29"/>
        <v>기사임</v>
      </c>
      <c r="H605" s="255">
        <f>IF(G605="기사임",(COUNTIF($B$2:B605,B605)-COUNTIFS($B$2:B604,B605,$G$2:G604,"")),"")</f>
        <v>10</v>
      </c>
      <c r="I605" s="122" t="str">
        <f>IF(H605=1,COUNTIF($H$1:H605,1),"")</f>
        <v/>
      </c>
      <c r="J605" s="122">
        <f t="shared" si="28"/>
        <v>0</v>
      </c>
      <c r="K605" s="122" t="b">
        <f t="shared" si="30"/>
        <v>0</v>
      </c>
      <c r="L605" s="122" t="str">
        <f>IF(K605=FALSE,"",B605&amp;"@"&amp;COUNTIFS($B$2:B605,B605,$K$2:K605,TRUE))</f>
        <v/>
      </c>
    </row>
    <row r="606" spans="1:12">
      <c r="A606" s="18" t="s">
        <v>1111</v>
      </c>
      <c r="B606" s="18" t="s">
        <v>908</v>
      </c>
      <c r="C606" s="18">
        <v>4</v>
      </c>
      <c r="D606" s="18">
        <v>4</v>
      </c>
      <c r="E606" s="18">
        <v>0</v>
      </c>
      <c r="F606" s="18">
        <v>4</v>
      </c>
      <c r="G606" s="122" t="str">
        <f t="shared" si="29"/>
        <v>기사임</v>
      </c>
      <c r="H606" s="255">
        <f>IF(G606="기사임",(COUNTIF($B$2:B606,B606)-COUNTIFS($B$2:B605,B606,$G$2:G605,"")),"")</f>
        <v>13</v>
      </c>
      <c r="I606" s="122" t="str">
        <f>IF(H606=1,COUNTIF($H$1:H606,1),"")</f>
        <v/>
      </c>
      <c r="J606" s="122">
        <f t="shared" si="28"/>
        <v>0</v>
      </c>
      <c r="K606" s="122" t="b">
        <f t="shared" si="30"/>
        <v>0</v>
      </c>
      <c r="L606" s="122" t="str">
        <f>IF(K606=FALSE,"",B606&amp;"@"&amp;COUNTIFS($B$2:B606,B606,$K$2:K606,TRUE))</f>
        <v/>
      </c>
    </row>
    <row r="607" spans="1:12">
      <c r="A607" s="18" t="s">
        <v>1110</v>
      </c>
      <c r="B607" s="18" t="s">
        <v>897</v>
      </c>
      <c r="C607" s="18">
        <v>4</v>
      </c>
      <c r="D607" s="18">
        <v>4</v>
      </c>
      <c r="E607" s="18">
        <v>0</v>
      </c>
      <c r="F607" s="18">
        <v>4</v>
      </c>
      <c r="G607" s="122" t="str">
        <f t="shared" si="29"/>
        <v>기사임</v>
      </c>
      <c r="H607" s="255">
        <f>IF(G607="기사임",(COUNTIF($B$2:B607,B607)-COUNTIFS($B$2:B606,B607,$G$2:G606,"")),"")</f>
        <v>34</v>
      </c>
      <c r="I607" s="122" t="str">
        <f>IF(H607=1,COUNTIF($H$1:H607,1),"")</f>
        <v/>
      </c>
      <c r="J607" s="122">
        <f t="shared" si="28"/>
        <v>1</v>
      </c>
      <c r="K607" s="122" t="b">
        <f t="shared" si="30"/>
        <v>1</v>
      </c>
      <c r="L607" s="122" t="str">
        <f>IF(K607=FALSE,"",B607&amp;"@"&amp;COUNTIFS($B$2:B607,B607,$K$2:K607,TRUE))</f>
        <v>India@34</v>
      </c>
    </row>
    <row r="608" spans="1:12">
      <c r="A608" s="18" t="s">
        <v>1106</v>
      </c>
      <c r="B608" s="18" t="s">
        <v>910</v>
      </c>
      <c r="C608" s="18">
        <v>4</v>
      </c>
      <c r="D608" s="18">
        <v>4</v>
      </c>
      <c r="E608" s="18">
        <v>45</v>
      </c>
      <c r="F608" s="18">
        <v>4</v>
      </c>
      <c r="G608" s="122" t="str">
        <f t="shared" si="29"/>
        <v>기사임</v>
      </c>
      <c r="H608" s="255">
        <f>IF(G608="기사임",(COUNTIF($B$2:B608,B608)-COUNTIFS($B$2:B607,B608,$G$2:G607,"")),"")</f>
        <v>11</v>
      </c>
      <c r="I608" s="122" t="str">
        <f>IF(H608=1,COUNTIF($H$1:H608,1),"")</f>
        <v/>
      </c>
      <c r="J608" s="122">
        <f t="shared" si="28"/>
        <v>0</v>
      </c>
      <c r="K608" s="122" t="b">
        <f t="shared" si="30"/>
        <v>0</v>
      </c>
      <c r="L608" s="122" t="str">
        <f>IF(K608=FALSE,"",B608&amp;"@"&amp;COUNTIFS($B$2:B608,B608,$K$2:K608,TRUE))</f>
        <v/>
      </c>
    </row>
    <row r="609" spans="1:12">
      <c r="A609" s="18" t="s">
        <v>1106</v>
      </c>
      <c r="B609" s="18" t="s">
        <v>897</v>
      </c>
      <c r="C609" s="18">
        <v>4</v>
      </c>
      <c r="D609" s="18">
        <v>4</v>
      </c>
      <c r="E609" s="18">
        <v>0</v>
      </c>
      <c r="F609" s="18">
        <v>4</v>
      </c>
      <c r="G609" s="122" t="str">
        <f t="shared" si="29"/>
        <v>기사임</v>
      </c>
      <c r="H609" s="255">
        <f>IF(G609="기사임",(COUNTIF($B$2:B609,B609)-COUNTIFS($B$2:B608,B609,$G$2:G608,"")),"")</f>
        <v>35</v>
      </c>
      <c r="I609" s="122" t="str">
        <f>IF(H609=1,COUNTIF($H$1:H609,1),"")</f>
        <v/>
      </c>
      <c r="J609" s="122">
        <f t="shared" si="28"/>
        <v>1</v>
      </c>
      <c r="K609" s="122" t="b">
        <f t="shared" si="30"/>
        <v>1</v>
      </c>
      <c r="L609" s="122" t="str">
        <f>IF(K609=FALSE,"",B609&amp;"@"&amp;COUNTIFS($B$2:B609,B609,$K$2:K609,TRUE))</f>
        <v>India@35</v>
      </c>
    </row>
    <row r="610" spans="1:12">
      <c r="A610" s="18" t="s">
        <v>1241</v>
      </c>
      <c r="B610" s="18" t="s">
        <v>897</v>
      </c>
      <c r="C610" s="18">
        <v>4</v>
      </c>
      <c r="D610" s="18">
        <v>4</v>
      </c>
      <c r="E610" s="18">
        <v>37.333333333333336</v>
      </c>
      <c r="F610" s="18">
        <v>2</v>
      </c>
      <c r="G610" s="122" t="str">
        <f t="shared" si="29"/>
        <v>기사임</v>
      </c>
      <c r="H610" s="255">
        <f>IF(G610="기사임",(COUNTIF($B$2:B610,B610)-COUNTIFS($B$2:B609,B610,$G$2:G609,"")),"")</f>
        <v>36</v>
      </c>
      <c r="I610" s="122" t="str">
        <f>IF(H610=1,COUNTIF($H$1:H610,1),"")</f>
        <v/>
      </c>
      <c r="J610" s="122">
        <f t="shared" si="28"/>
        <v>1</v>
      </c>
      <c r="K610" s="122" t="b">
        <f t="shared" si="30"/>
        <v>1</v>
      </c>
      <c r="L610" s="122" t="str">
        <f>IF(K610=FALSE,"",B610&amp;"@"&amp;COUNTIFS($B$2:B610,B610,$K$2:K610,TRUE))</f>
        <v>India@36</v>
      </c>
    </row>
    <row r="611" spans="1:12">
      <c r="A611" s="18" t="s">
        <v>1238</v>
      </c>
      <c r="B611" s="18" t="s">
        <v>903</v>
      </c>
      <c r="C611" s="18">
        <v>4</v>
      </c>
      <c r="D611" s="18">
        <v>3</v>
      </c>
      <c r="E611" s="18">
        <v>56.5</v>
      </c>
      <c r="F611" s="18">
        <v>0</v>
      </c>
      <c r="G611" s="122" t="str">
        <f t="shared" si="29"/>
        <v>기사임</v>
      </c>
      <c r="H611" s="255">
        <f>IF(G611="기사임",(COUNTIF($B$2:B611,B611)-COUNTIFS($B$2:B610,B611,$G$2:G610,"")),"")</f>
        <v>9</v>
      </c>
      <c r="I611" s="122" t="str">
        <f>IF(H611=1,COUNTIF($H$1:H611,1),"")</f>
        <v/>
      </c>
      <c r="J611" s="122">
        <f t="shared" si="28"/>
        <v>0</v>
      </c>
      <c r="K611" s="122" t="b">
        <f t="shared" si="30"/>
        <v>0</v>
      </c>
      <c r="L611" s="122" t="str">
        <f>IF(K611=FALSE,"",B611&amp;"@"&amp;COUNTIFS($B$2:B611,B611,$K$2:K611,TRUE))</f>
        <v/>
      </c>
    </row>
    <row r="612" spans="1:12">
      <c r="A612" s="18" t="s">
        <v>1238</v>
      </c>
      <c r="B612" s="18" t="s">
        <v>918</v>
      </c>
      <c r="C612" s="18">
        <v>4</v>
      </c>
      <c r="D612" s="18">
        <v>2</v>
      </c>
      <c r="E612" s="18">
        <v>498.33333333333331</v>
      </c>
      <c r="F612" s="18">
        <v>0</v>
      </c>
      <c r="G612" s="122" t="str">
        <f t="shared" si="29"/>
        <v>기사임</v>
      </c>
      <c r="H612" s="255">
        <f>IF(G612="기사임",(COUNTIF($B$2:B612,B612)-COUNTIFS($B$2:B611,B612,$G$2:G611,"")),"")</f>
        <v>3</v>
      </c>
      <c r="I612" s="122" t="str">
        <f>IF(H612=1,COUNTIF($H$1:H612,1),"")</f>
        <v/>
      </c>
      <c r="J612" s="122">
        <f t="shared" si="28"/>
        <v>0</v>
      </c>
      <c r="K612" s="122" t="b">
        <f t="shared" si="30"/>
        <v>0</v>
      </c>
      <c r="L612" s="122" t="str">
        <f>IF(K612=FALSE,"",B612&amp;"@"&amp;COUNTIFS($B$2:B612,B612,$K$2:K612,TRUE))</f>
        <v/>
      </c>
    </row>
    <row r="613" spans="1:12">
      <c r="A613" s="18" t="s">
        <v>1242</v>
      </c>
      <c r="B613" s="18" t="s">
        <v>913</v>
      </c>
      <c r="C613" s="18">
        <v>4</v>
      </c>
      <c r="D613" s="18">
        <v>3</v>
      </c>
      <c r="E613" s="18">
        <v>161</v>
      </c>
      <c r="F613" s="18">
        <v>2</v>
      </c>
      <c r="G613" s="122" t="str">
        <f t="shared" si="29"/>
        <v>기사임</v>
      </c>
      <c r="H613" s="255">
        <f>IF(G613="기사임",(COUNTIF($B$2:B613,B613)-COUNTIFS($B$2:B612,B613,$G$2:G612,"")),"")</f>
        <v>3</v>
      </c>
      <c r="I613" s="122" t="str">
        <f>IF(H613=1,COUNTIF($H$1:H613,1),"")</f>
        <v/>
      </c>
      <c r="J613" s="122">
        <f t="shared" si="28"/>
        <v>0</v>
      </c>
      <c r="K613" s="122" t="b">
        <f t="shared" si="30"/>
        <v>0</v>
      </c>
      <c r="L613" s="122" t="str">
        <f>IF(K613=FALSE,"",B613&amp;"@"&amp;COUNTIFS($B$2:B613,B613,$K$2:K613,TRUE))</f>
        <v/>
      </c>
    </row>
    <row r="614" spans="1:12">
      <c r="A614" s="18" t="s">
        <v>1242</v>
      </c>
      <c r="B614" s="18" t="s">
        <v>915</v>
      </c>
      <c r="C614" s="18">
        <v>4</v>
      </c>
      <c r="D614" s="18">
        <v>4</v>
      </c>
      <c r="E614" s="18">
        <v>0</v>
      </c>
      <c r="F614" s="18">
        <v>4</v>
      </c>
      <c r="G614" s="122" t="str">
        <f t="shared" si="29"/>
        <v>기사임</v>
      </c>
      <c r="H614" s="255">
        <f>IF(G614="기사임",(COUNTIF($B$2:B614,B614)-COUNTIFS($B$2:B613,B614,$G$2:G613,"")),"")</f>
        <v>2</v>
      </c>
      <c r="I614" s="122" t="str">
        <f>IF(H614=1,COUNTIF($H$1:H614,1),"")</f>
        <v/>
      </c>
      <c r="J614" s="122">
        <f t="shared" si="28"/>
        <v>0</v>
      </c>
      <c r="K614" s="122" t="b">
        <f t="shared" si="30"/>
        <v>0</v>
      </c>
      <c r="L614" s="122" t="str">
        <f>IF(K614=FALSE,"",B614&amp;"@"&amp;COUNTIFS($B$2:B614,B614,$K$2:K614,TRUE))</f>
        <v/>
      </c>
    </row>
    <row r="615" spans="1:12">
      <c r="A615" s="18" t="s">
        <v>1237</v>
      </c>
      <c r="B615" s="18" t="s">
        <v>942</v>
      </c>
      <c r="C615" s="18">
        <v>4</v>
      </c>
      <c r="D615" s="18">
        <v>4</v>
      </c>
      <c r="E615" s="18">
        <v>76.5</v>
      </c>
      <c r="F615" s="18">
        <v>4</v>
      </c>
      <c r="G615" s="122" t="str">
        <f t="shared" si="29"/>
        <v>기사임</v>
      </c>
      <c r="H615" s="255">
        <f>IF(G615="기사임",(COUNTIF($B$2:B615,B615)-COUNTIFS($B$2:B614,B615,$G$2:G614,"")),"")</f>
        <v>1</v>
      </c>
      <c r="I615" s="122">
        <f>IF(H615=1,COUNTIF($H$1:H615,1),"")</f>
        <v>30</v>
      </c>
      <c r="J615" s="122">
        <f t="shared" si="28"/>
        <v>0</v>
      </c>
      <c r="K615" s="122" t="b">
        <f t="shared" si="30"/>
        <v>0</v>
      </c>
      <c r="L615" s="122" t="str">
        <f>IF(K615=FALSE,"",B615&amp;"@"&amp;COUNTIFS($B$2:B615,B615,$K$2:K615,TRUE))</f>
        <v/>
      </c>
    </row>
    <row r="616" spans="1:12">
      <c r="A616" s="18" t="s">
        <v>1237</v>
      </c>
      <c r="B616" s="18" t="s">
        <v>906</v>
      </c>
      <c r="C616" s="18">
        <v>4</v>
      </c>
      <c r="D616" s="18">
        <v>4</v>
      </c>
      <c r="E616" s="18">
        <v>0</v>
      </c>
      <c r="F616" s="18">
        <v>4</v>
      </c>
      <c r="G616" s="122" t="str">
        <f t="shared" si="29"/>
        <v>기사임</v>
      </c>
      <c r="H616" s="255">
        <f>IF(G616="기사임",(COUNTIF($B$2:B616,B616)-COUNTIFS($B$2:B615,B616,$G$2:G615,"")),"")</f>
        <v>6</v>
      </c>
      <c r="I616" s="122" t="str">
        <f>IF(H616=1,COUNTIF($H$1:H616,1),"")</f>
        <v/>
      </c>
      <c r="J616" s="122">
        <f t="shared" si="28"/>
        <v>0</v>
      </c>
      <c r="K616" s="122" t="b">
        <f t="shared" si="30"/>
        <v>0</v>
      </c>
      <c r="L616" s="122" t="str">
        <f>IF(K616=FALSE,"",B616&amp;"@"&amp;COUNTIFS($B$2:B616,B616,$K$2:K616,TRUE))</f>
        <v/>
      </c>
    </row>
    <row r="617" spans="1:12">
      <c r="A617" s="18" t="s">
        <v>1247</v>
      </c>
      <c r="B617" s="18" t="s">
        <v>896</v>
      </c>
      <c r="C617" s="18">
        <v>4</v>
      </c>
      <c r="D617" s="18">
        <v>3</v>
      </c>
      <c r="E617" s="18">
        <v>14</v>
      </c>
      <c r="F617" s="18">
        <v>1</v>
      </c>
      <c r="G617" s="122" t="str">
        <f t="shared" si="29"/>
        <v>기사임</v>
      </c>
      <c r="H617" s="255">
        <f>IF(G617="기사임",(COUNTIF($B$2:B617,B617)-COUNTIFS($B$2:B616,B617,$G$2:G616,"")),"")</f>
        <v>60</v>
      </c>
      <c r="I617" s="122" t="str">
        <f>IF(H617=1,COUNTIF($H$1:H617,1),"")</f>
        <v/>
      </c>
      <c r="J617" s="122">
        <f t="shared" si="28"/>
        <v>1</v>
      </c>
      <c r="K617" s="122" t="b">
        <f t="shared" si="30"/>
        <v>1</v>
      </c>
      <c r="L617" s="122" t="str">
        <f>IF(K617=FALSE,"",B617&amp;"@"&amp;COUNTIFS($B$2:B617,B617,$K$2:K617,TRUE))</f>
        <v>United States@60</v>
      </c>
    </row>
    <row r="618" spans="1:12">
      <c r="A618" s="18" t="s">
        <v>1446</v>
      </c>
      <c r="B618" s="18" t="s">
        <v>924</v>
      </c>
      <c r="C618" s="18">
        <v>4</v>
      </c>
      <c r="D618" s="18">
        <v>4</v>
      </c>
      <c r="E618" s="18">
        <v>0</v>
      </c>
      <c r="F618" s="18">
        <v>4</v>
      </c>
      <c r="G618" s="122" t="str">
        <f t="shared" si="29"/>
        <v>기사임</v>
      </c>
      <c r="H618" s="255">
        <f>IF(G618="기사임",(COUNTIF($B$2:B618,B618)-COUNTIFS($B$2:B617,B618,$G$2:G617,"")),"")</f>
        <v>1</v>
      </c>
      <c r="I618" s="122">
        <f>IF(H618=1,COUNTIF($H$1:H618,1),"")</f>
        <v>31</v>
      </c>
      <c r="J618" s="122">
        <f t="shared" si="28"/>
        <v>0</v>
      </c>
      <c r="K618" s="122" t="b">
        <f t="shared" si="30"/>
        <v>0</v>
      </c>
      <c r="L618" s="122" t="str">
        <f>IF(K618=FALSE,"",B618&amp;"@"&amp;COUNTIFS($B$2:B618,B618,$K$2:K618,TRUE))</f>
        <v/>
      </c>
    </row>
    <row r="619" spans="1:12">
      <c r="A619" s="18" t="s">
        <v>1445</v>
      </c>
      <c r="B619" s="18" t="s">
        <v>898</v>
      </c>
      <c r="C619" s="18">
        <v>4</v>
      </c>
      <c r="D619" s="18">
        <v>4</v>
      </c>
      <c r="E619" s="18">
        <v>80</v>
      </c>
      <c r="F619" s="18">
        <v>0</v>
      </c>
      <c r="G619" s="122" t="str">
        <f t="shared" si="29"/>
        <v>기사임</v>
      </c>
      <c r="H619" s="255">
        <f>IF(G619="기사임",(COUNTIF($B$2:B619,B619)-COUNTIFS($B$2:B618,B619,$G$2:G618,"")),"")</f>
        <v>23</v>
      </c>
      <c r="I619" s="122" t="str">
        <f>IF(H619=1,COUNTIF($H$1:H619,1),"")</f>
        <v/>
      </c>
      <c r="J619" s="122">
        <f t="shared" si="28"/>
        <v>0</v>
      </c>
      <c r="K619" s="122" t="b">
        <f t="shared" si="30"/>
        <v>0</v>
      </c>
      <c r="L619" s="122" t="str">
        <f>IF(K619=FALSE,"",B619&amp;"@"&amp;COUNTIFS($B$2:B619,B619,$K$2:K619,TRUE))</f>
        <v/>
      </c>
    </row>
    <row r="620" spans="1:12">
      <c r="A620" s="18" t="s">
        <v>1444</v>
      </c>
      <c r="B620" s="18" t="s">
        <v>900</v>
      </c>
      <c r="C620" s="18">
        <v>4</v>
      </c>
      <c r="D620" s="18">
        <v>4</v>
      </c>
      <c r="E620" s="18">
        <v>115.5</v>
      </c>
      <c r="F620" s="18">
        <v>1</v>
      </c>
      <c r="G620" s="122" t="str">
        <f t="shared" si="29"/>
        <v>기사임</v>
      </c>
      <c r="H620" s="255">
        <f>IF(G620="기사임",(COUNTIF($B$2:B620,B620)-COUNTIFS($B$2:B619,B620,$G$2:G619,"")),"")</f>
        <v>20</v>
      </c>
      <c r="I620" s="122" t="str">
        <f>IF(H620=1,COUNTIF($H$1:H620,1),"")</f>
        <v/>
      </c>
      <c r="J620" s="122">
        <f t="shared" si="28"/>
        <v>0</v>
      </c>
      <c r="K620" s="122" t="b">
        <f t="shared" si="30"/>
        <v>0</v>
      </c>
      <c r="L620" s="122" t="str">
        <f>IF(K620=FALSE,"",B620&amp;"@"&amp;COUNTIFS($B$2:B620,B620,$K$2:K620,TRUE))</f>
        <v/>
      </c>
    </row>
    <row r="621" spans="1:12">
      <c r="A621" s="18" t="s">
        <v>1439</v>
      </c>
      <c r="B621" s="18" t="s">
        <v>911</v>
      </c>
      <c r="C621" s="18">
        <v>4</v>
      </c>
      <c r="D621" s="18">
        <v>4</v>
      </c>
      <c r="E621" s="18">
        <v>0</v>
      </c>
      <c r="F621" s="18">
        <v>4</v>
      </c>
      <c r="G621" s="122" t="str">
        <f t="shared" si="29"/>
        <v>기사임</v>
      </c>
      <c r="H621" s="255">
        <f>IF(G621="기사임",(COUNTIF($B$2:B621,B621)-COUNTIFS($B$2:B620,B621,$G$2:G620,"")),"")</f>
        <v>3</v>
      </c>
      <c r="I621" s="122" t="str">
        <f>IF(H621=1,COUNTIF($H$1:H621,1),"")</f>
        <v/>
      </c>
      <c r="J621" s="122">
        <f t="shared" si="28"/>
        <v>0</v>
      </c>
      <c r="K621" s="122" t="b">
        <f t="shared" si="30"/>
        <v>0</v>
      </c>
      <c r="L621" s="122" t="str">
        <f>IF(K621=FALSE,"",B621&amp;"@"&amp;COUNTIFS($B$2:B621,B621,$K$2:K621,TRUE))</f>
        <v/>
      </c>
    </row>
    <row r="622" spans="1:12">
      <c r="A622" s="18" t="s">
        <v>1439</v>
      </c>
      <c r="B622" s="18" t="s">
        <v>918</v>
      </c>
      <c r="C622" s="18">
        <v>4</v>
      </c>
      <c r="D622" s="18">
        <v>4</v>
      </c>
      <c r="E622" s="18">
        <v>0</v>
      </c>
      <c r="F622" s="18">
        <v>2</v>
      </c>
      <c r="G622" s="122" t="str">
        <f t="shared" si="29"/>
        <v>기사임</v>
      </c>
      <c r="H622" s="255">
        <f>IF(G622="기사임",(COUNTIF($B$2:B622,B622)-COUNTIFS($B$2:B621,B622,$G$2:G621,"")),"")</f>
        <v>4</v>
      </c>
      <c r="I622" s="122" t="str">
        <f>IF(H622=1,COUNTIF($H$1:H622,1),"")</f>
        <v/>
      </c>
      <c r="J622" s="122">
        <f t="shared" si="28"/>
        <v>0</v>
      </c>
      <c r="K622" s="122" t="b">
        <f t="shared" si="30"/>
        <v>0</v>
      </c>
      <c r="L622" s="122" t="str">
        <f>IF(K622=FALSE,"",B622&amp;"@"&amp;COUNTIFS($B$2:B622,B622,$K$2:K622,TRUE))</f>
        <v/>
      </c>
    </row>
    <row r="623" spans="1:12">
      <c r="A623" s="18" t="s">
        <v>1447</v>
      </c>
      <c r="B623" s="18" t="s">
        <v>906</v>
      </c>
      <c r="C623" s="18">
        <v>4</v>
      </c>
      <c r="D623" s="18">
        <v>3</v>
      </c>
      <c r="E623" s="18">
        <v>139</v>
      </c>
      <c r="F623" s="18">
        <v>1</v>
      </c>
      <c r="G623" s="122" t="str">
        <f t="shared" si="29"/>
        <v>기사임</v>
      </c>
      <c r="H623" s="255">
        <f>IF(G623="기사임",(COUNTIF($B$2:B623,B623)-COUNTIFS($B$2:B622,B623,$G$2:G622,"")),"")</f>
        <v>7</v>
      </c>
      <c r="I623" s="122" t="str">
        <f>IF(H623=1,COUNTIF($H$1:H623,1),"")</f>
        <v/>
      </c>
      <c r="J623" s="122">
        <f t="shared" si="28"/>
        <v>0</v>
      </c>
      <c r="K623" s="122" t="b">
        <f t="shared" si="30"/>
        <v>0</v>
      </c>
      <c r="L623" s="122" t="str">
        <f>IF(K623=FALSE,"",B623&amp;"@"&amp;COUNTIFS($B$2:B623,B623,$K$2:K623,TRUE))</f>
        <v/>
      </c>
    </row>
    <row r="624" spans="1:12">
      <c r="A624" s="18" t="s">
        <v>1437</v>
      </c>
      <c r="B624" s="18" t="s">
        <v>897</v>
      </c>
      <c r="C624" s="18">
        <v>4</v>
      </c>
      <c r="D624" s="18">
        <v>4</v>
      </c>
      <c r="E624" s="18">
        <v>9.3333333333333339</v>
      </c>
      <c r="F624" s="18">
        <v>0</v>
      </c>
      <c r="G624" s="122" t="str">
        <f t="shared" si="29"/>
        <v>기사임</v>
      </c>
      <c r="H624" s="255">
        <f>IF(G624="기사임",(COUNTIF($B$2:B624,B624)-COUNTIFS($B$2:B623,B624,$G$2:G623,"")),"")</f>
        <v>37</v>
      </c>
      <c r="I624" s="122" t="str">
        <f>IF(H624=1,COUNTIF($H$1:H624,1),"")</f>
        <v/>
      </c>
      <c r="J624" s="122">
        <f t="shared" si="28"/>
        <v>1</v>
      </c>
      <c r="K624" s="122" t="b">
        <f t="shared" si="30"/>
        <v>1</v>
      </c>
      <c r="L624" s="122" t="str">
        <f>IF(K624=FALSE,"",B624&amp;"@"&amp;COUNTIFS($B$2:B624,B624,$K$2:K624,TRUE))</f>
        <v>India@37</v>
      </c>
    </row>
    <row r="625" spans="1:12">
      <c r="A625" s="18" t="s">
        <v>1437</v>
      </c>
      <c r="B625" s="18" t="s">
        <v>896</v>
      </c>
      <c r="C625" s="18">
        <v>4</v>
      </c>
      <c r="D625" s="18">
        <v>4</v>
      </c>
      <c r="E625" s="18">
        <v>0</v>
      </c>
      <c r="F625" s="18">
        <v>2</v>
      </c>
      <c r="G625" s="122" t="str">
        <f t="shared" si="29"/>
        <v>기사임</v>
      </c>
      <c r="H625" s="255">
        <f>IF(G625="기사임",(COUNTIF($B$2:B625,B625)-COUNTIFS($B$2:B624,B625,$G$2:G624,"")),"")</f>
        <v>61</v>
      </c>
      <c r="I625" s="122" t="str">
        <f>IF(H625=1,COUNTIF($H$1:H625,1),"")</f>
        <v/>
      </c>
      <c r="J625" s="122">
        <f t="shared" si="28"/>
        <v>1</v>
      </c>
      <c r="K625" s="122" t="b">
        <f t="shared" si="30"/>
        <v>1</v>
      </c>
      <c r="L625" s="122" t="str">
        <f>IF(K625=FALSE,"",B625&amp;"@"&amp;COUNTIFS($B$2:B625,B625,$K$2:K625,TRUE))</f>
        <v>United States@61</v>
      </c>
    </row>
    <row r="626" spans="1:12">
      <c r="A626" s="18" t="s">
        <v>1599</v>
      </c>
      <c r="B626" s="18" t="s">
        <v>902</v>
      </c>
      <c r="C626" s="18">
        <v>4</v>
      </c>
      <c r="D626" s="18">
        <v>4</v>
      </c>
      <c r="E626" s="18">
        <v>0</v>
      </c>
      <c r="F626" s="18">
        <v>3</v>
      </c>
      <c r="G626" s="122" t="str">
        <f t="shared" si="29"/>
        <v>기사임</v>
      </c>
      <c r="H626" s="255">
        <f>IF(G626="기사임",(COUNTIF($B$2:B626,B626)-COUNTIFS($B$2:B625,B626,$G$2:G625,"")),"")</f>
        <v>2</v>
      </c>
      <c r="I626" s="122" t="str">
        <f>IF(H626=1,COUNTIF($H$1:H626,1),"")</f>
        <v/>
      </c>
      <c r="J626" s="122">
        <f t="shared" si="28"/>
        <v>0</v>
      </c>
      <c r="K626" s="122" t="b">
        <f t="shared" si="30"/>
        <v>0</v>
      </c>
      <c r="L626" s="122" t="str">
        <f>IF(K626=FALSE,"",B626&amp;"@"&amp;COUNTIFS($B$2:B626,B626,$K$2:K626,TRUE))</f>
        <v/>
      </c>
    </row>
    <row r="627" spans="1:12">
      <c r="A627" s="18" t="s">
        <v>1599</v>
      </c>
      <c r="B627" s="18" t="s">
        <v>896</v>
      </c>
      <c r="C627" s="18">
        <v>4</v>
      </c>
      <c r="D627" s="18">
        <v>4</v>
      </c>
      <c r="E627" s="18">
        <v>326</v>
      </c>
      <c r="F627" s="18">
        <v>2</v>
      </c>
      <c r="G627" s="122" t="str">
        <f t="shared" si="29"/>
        <v>기사임</v>
      </c>
      <c r="H627" s="255">
        <f>IF(G627="기사임",(COUNTIF($B$2:B627,B627)-COUNTIFS($B$2:B626,B627,$G$2:G626,"")),"")</f>
        <v>62</v>
      </c>
      <c r="I627" s="122" t="str">
        <f>IF(H627=1,COUNTIF($H$1:H627,1),"")</f>
        <v/>
      </c>
      <c r="J627" s="122">
        <f t="shared" si="28"/>
        <v>1</v>
      </c>
      <c r="K627" s="122" t="b">
        <f t="shared" si="30"/>
        <v>1</v>
      </c>
      <c r="L627" s="122" t="str">
        <f>IF(K627=FALSE,"",B627&amp;"@"&amp;COUNTIFS($B$2:B627,B627,$K$2:K627,TRUE))</f>
        <v>United States@62</v>
      </c>
    </row>
    <row r="628" spans="1:12">
      <c r="A628" s="18" t="s">
        <v>1598</v>
      </c>
      <c r="B628" s="18" t="s">
        <v>900</v>
      </c>
      <c r="C628" s="18">
        <v>4</v>
      </c>
      <c r="D628" s="18">
        <v>4</v>
      </c>
      <c r="E628" s="18">
        <v>97.5</v>
      </c>
      <c r="F628" s="18">
        <v>1</v>
      </c>
      <c r="G628" s="122" t="str">
        <f t="shared" si="29"/>
        <v>기사임</v>
      </c>
      <c r="H628" s="255">
        <f>IF(G628="기사임",(COUNTIF($B$2:B628,B628)-COUNTIFS($B$2:B627,B628,$G$2:G627,"")),"")</f>
        <v>21</v>
      </c>
      <c r="I628" s="122" t="str">
        <f>IF(H628=1,COUNTIF($H$1:H628,1),"")</f>
        <v/>
      </c>
      <c r="J628" s="122">
        <f t="shared" si="28"/>
        <v>0</v>
      </c>
      <c r="K628" s="122" t="b">
        <f t="shared" si="30"/>
        <v>0</v>
      </c>
      <c r="L628" s="122" t="str">
        <f>IF(K628=FALSE,"",B628&amp;"@"&amp;COUNTIFS($B$2:B628,B628,$K$2:K628,TRUE))</f>
        <v/>
      </c>
    </row>
    <row r="629" spans="1:12">
      <c r="A629" s="18" t="s">
        <v>1596</v>
      </c>
      <c r="B629" s="18" t="s">
        <v>914</v>
      </c>
      <c r="C629" s="18">
        <v>4</v>
      </c>
      <c r="D629" s="18">
        <v>3</v>
      </c>
      <c r="E629" s="18">
        <v>11</v>
      </c>
      <c r="F629" s="18">
        <v>0</v>
      </c>
      <c r="G629" s="122" t="str">
        <f t="shared" si="29"/>
        <v>기사임</v>
      </c>
      <c r="H629" s="255">
        <f>IF(G629="기사임",(COUNTIF($B$2:B629,B629)-COUNTIFS($B$2:B628,B629,$G$2:G628,"")),"")</f>
        <v>6</v>
      </c>
      <c r="I629" s="122" t="str">
        <f>IF(H629=1,COUNTIF($H$1:H629,1),"")</f>
        <v/>
      </c>
      <c r="J629" s="122">
        <f t="shared" si="28"/>
        <v>1</v>
      </c>
      <c r="K629" s="122" t="b">
        <f t="shared" si="30"/>
        <v>1</v>
      </c>
      <c r="L629" s="122" t="str">
        <f>IF(K629=FALSE,"",B629&amp;"@"&amp;COUNTIFS($B$2:B629,B629,$K$2:K629,TRUE))</f>
        <v>Vietnam@6</v>
      </c>
    </row>
    <row r="630" spans="1:12">
      <c r="A630" s="18" t="s">
        <v>1600</v>
      </c>
      <c r="B630" s="18" t="s">
        <v>909</v>
      </c>
      <c r="C630" s="18">
        <v>4</v>
      </c>
      <c r="D630" s="18">
        <v>3</v>
      </c>
      <c r="E630" s="18">
        <v>245</v>
      </c>
      <c r="F630" s="18">
        <v>3</v>
      </c>
      <c r="G630" s="122" t="str">
        <f t="shared" si="29"/>
        <v>기사임</v>
      </c>
      <c r="H630" s="255">
        <f>IF(G630="기사임",(COUNTIF($B$2:B630,B630)-COUNTIFS($B$2:B629,B630,$G$2:G629,"")),"")</f>
        <v>4</v>
      </c>
      <c r="I630" s="122" t="str">
        <f>IF(H630=1,COUNTIF($H$1:H630,1),"")</f>
        <v/>
      </c>
      <c r="J630" s="122">
        <f t="shared" si="28"/>
        <v>0</v>
      </c>
      <c r="K630" s="122" t="b">
        <f t="shared" si="30"/>
        <v>0</v>
      </c>
      <c r="L630" s="122" t="str">
        <f>IF(K630=FALSE,"",B630&amp;"@"&amp;COUNTIFS($B$2:B630,B630,$K$2:K630,TRUE))</f>
        <v/>
      </c>
    </row>
    <row r="631" spans="1:12">
      <c r="A631" s="18" t="s">
        <v>1666</v>
      </c>
      <c r="B631" s="18" t="s">
        <v>895</v>
      </c>
      <c r="C631" s="18">
        <v>4</v>
      </c>
      <c r="D631" s="18">
        <v>1</v>
      </c>
      <c r="E631" s="18">
        <v>155.5</v>
      </c>
      <c r="F631" s="18">
        <v>0</v>
      </c>
      <c r="G631" s="122" t="str">
        <f t="shared" si="29"/>
        <v/>
      </c>
      <c r="H631" s="255" t="str">
        <f>IF(G631="기사임",(COUNTIF($B$2:B631,B631)-COUNTIFS($B$2:B630,B631,$G$2:G630,"")),"")</f>
        <v/>
      </c>
      <c r="I631" s="122" t="str">
        <f>IF(H631=1,COUNTIF($H$1:H631,1),"")</f>
        <v/>
      </c>
      <c r="J631" s="122">
        <f t="shared" si="28"/>
        <v>0</v>
      </c>
      <c r="K631" s="122" t="b">
        <f t="shared" si="30"/>
        <v>0</v>
      </c>
      <c r="L631" s="122" t="str">
        <f>IF(K631=FALSE,"",B631&amp;"@"&amp;COUNTIFS($B$2:B631,B631,$K$2:K631,TRUE))</f>
        <v/>
      </c>
    </row>
    <row r="632" spans="1:12">
      <c r="A632" s="18" t="s">
        <v>608</v>
      </c>
      <c r="B632" s="18" t="s">
        <v>909</v>
      </c>
      <c r="C632" s="18">
        <v>4</v>
      </c>
      <c r="D632" s="18">
        <v>2</v>
      </c>
      <c r="E632" s="18">
        <v>31.5</v>
      </c>
      <c r="F632" s="18">
        <v>2</v>
      </c>
      <c r="G632" s="122" t="str">
        <f t="shared" si="29"/>
        <v>기사임</v>
      </c>
      <c r="H632" s="255">
        <f>IF(G632="기사임",(COUNTIF($B$2:B632,B632)-COUNTIFS($B$2:B631,B632,$G$2:G631,"")),"")</f>
        <v>5</v>
      </c>
      <c r="I632" s="122" t="str">
        <f>IF(H632=1,COUNTIF($H$1:H632,1),"")</f>
        <v/>
      </c>
      <c r="J632" s="122">
        <f t="shared" si="28"/>
        <v>0</v>
      </c>
      <c r="K632" s="122" t="b">
        <f t="shared" si="30"/>
        <v>0</v>
      </c>
      <c r="L632" s="122" t="str">
        <f>IF(K632=FALSE,"",B632&amp;"@"&amp;COUNTIFS($B$2:B632,B632,$K$2:K632,TRUE))</f>
        <v/>
      </c>
    </row>
    <row r="633" spans="1:12">
      <c r="A633" s="18" t="s">
        <v>661</v>
      </c>
      <c r="B633" s="18" t="s">
        <v>898</v>
      </c>
      <c r="C633" s="18">
        <v>4</v>
      </c>
      <c r="D633" s="18">
        <v>3</v>
      </c>
      <c r="E633" s="18">
        <v>423.66666666666669</v>
      </c>
      <c r="F633" s="18">
        <v>0</v>
      </c>
      <c r="G633" s="122" t="str">
        <f t="shared" si="29"/>
        <v>기사임</v>
      </c>
      <c r="H633" s="255">
        <f>IF(G633="기사임",(COUNTIF($B$2:B633,B633)-COUNTIFS($B$2:B632,B633,$G$2:G632,"")),"")</f>
        <v>24</v>
      </c>
      <c r="I633" s="122" t="str">
        <f>IF(H633=1,COUNTIF($H$1:H633,1),"")</f>
        <v/>
      </c>
      <c r="J633" s="122">
        <f t="shared" si="28"/>
        <v>0</v>
      </c>
      <c r="K633" s="122" t="b">
        <f t="shared" si="30"/>
        <v>0</v>
      </c>
      <c r="L633" s="122" t="str">
        <f>IF(K633=FALSE,"",B633&amp;"@"&amp;COUNTIFS($B$2:B633,B633,$K$2:K633,TRUE))</f>
        <v/>
      </c>
    </row>
    <row r="634" spans="1:12">
      <c r="A634" s="18" t="s">
        <v>517</v>
      </c>
      <c r="B634" s="18" t="s">
        <v>909</v>
      </c>
      <c r="C634" s="18">
        <v>4</v>
      </c>
      <c r="D634" s="18">
        <v>4</v>
      </c>
      <c r="E634" s="18">
        <v>31.5</v>
      </c>
      <c r="F634" s="18">
        <v>4</v>
      </c>
      <c r="G634" s="122" t="str">
        <f t="shared" si="29"/>
        <v>기사임</v>
      </c>
      <c r="H634" s="255">
        <f>IF(G634="기사임",(COUNTIF($B$2:B634,B634)-COUNTIFS($B$2:B633,B634,$G$2:G633,"")),"")</f>
        <v>6</v>
      </c>
      <c r="I634" s="122" t="str">
        <f>IF(H634=1,COUNTIF($H$1:H634,1),"")</f>
        <v/>
      </c>
      <c r="J634" s="122">
        <f t="shared" si="28"/>
        <v>0</v>
      </c>
      <c r="K634" s="122" t="b">
        <f t="shared" si="30"/>
        <v>0</v>
      </c>
      <c r="L634" s="122" t="str">
        <f>IF(K634=FALSE,"",B634&amp;"@"&amp;COUNTIFS($B$2:B634,B634,$K$2:K634,TRUE))</f>
        <v/>
      </c>
    </row>
    <row r="635" spans="1:12">
      <c r="A635" s="18" t="s">
        <v>517</v>
      </c>
      <c r="B635" s="18" t="s">
        <v>898</v>
      </c>
      <c r="C635" s="18">
        <v>4</v>
      </c>
      <c r="D635" s="18">
        <v>2</v>
      </c>
      <c r="E635" s="18">
        <v>492</v>
      </c>
      <c r="F635" s="18">
        <v>2</v>
      </c>
      <c r="G635" s="122" t="str">
        <f t="shared" si="29"/>
        <v>기사임</v>
      </c>
      <c r="H635" s="255">
        <f>IF(G635="기사임",(COUNTIF($B$2:B635,B635)-COUNTIFS($B$2:B634,B635,$G$2:G634,"")),"")</f>
        <v>25</v>
      </c>
      <c r="I635" s="122" t="str">
        <f>IF(H635=1,COUNTIF($H$1:H635,1),"")</f>
        <v/>
      </c>
      <c r="J635" s="122">
        <f t="shared" si="28"/>
        <v>0</v>
      </c>
      <c r="K635" s="122" t="b">
        <f t="shared" si="30"/>
        <v>0</v>
      </c>
      <c r="L635" s="122" t="str">
        <f>IF(K635=FALSE,"",B635&amp;"@"&amp;COUNTIFS($B$2:B635,B635,$K$2:K635,TRUE))</f>
        <v/>
      </c>
    </row>
    <row r="636" spans="1:12">
      <c r="A636" s="18" t="s">
        <v>700</v>
      </c>
      <c r="B636" s="18" t="s">
        <v>896</v>
      </c>
      <c r="C636" s="18">
        <v>4</v>
      </c>
      <c r="D636" s="18">
        <v>4</v>
      </c>
      <c r="E636" s="18">
        <v>0</v>
      </c>
      <c r="F636" s="18">
        <v>4</v>
      </c>
      <c r="G636" s="122" t="str">
        <f t="shared" si="29"/>
        <v>기사임</v>
      </c>
      <c r="H636" s="255">
        <f>IF(G636="기사임",(COUNTIF($B$2:B636,B636)-COUNTIFS($B$2:B635,B636,$G$2:G635,"")),"")</f>
        <v>63</v>
      </c>
      <c r="I636" s="122" t="str">
        <f>IF(H636=1,COUNTIF($H$1:H636,1),"")</f>
        <v/>
      </c>
      <c r="J636" s="122">
        <f t="shared" si="28"/>
        <v>1</v>
      </c>
      <c r="K636" s="122" t="b">
        <f t="shared" si="30"/>
        <v>1</v>
      </c>
      <c r="L636" s="122" t="str">
        <f>IF(K636=FALSE,"",B636&amp;"@"&amp;COUNTIFS($B$2:B636,B636,$K$2:K636,TRUE))</f>
        <v>United States@63</v>
      </c>
    </row>
    <row r="637" spans="1:12">
      <c r="A637" s="18" t="s">
        <v>1484</v>
      </c>
      <c r="B637" s="18" t="s">
        <v>897</v>
      </c>
      <c r="C637" s="18">
        <v>4</v>
      </c>
      <c r="D637" s="18">
        <v>2</v>
      </c>
      <c r="E637" s="18">
        <v>185.5</v>
      </c>
      <c r="F637" s="18">
        <v>2</v>
      </c>
      <c r="G637" s="122" t="str">
        <f t="shared" si="29"/>
        <v>기사임</v>
      </c>
      <c r="H637" s="255">
        <f>IF(G637="기사임",(COUNTIF($B$2:B637,B637)-COUNTIFS($B$2:B636,B637,$G$2:G636,"")),"")</f>
        <v>38</v>
      </c>
      <c r="I637" s="122" t="str">
        <f>IF(H637=1,COUNTIF($H$1:H637,1),"")</f>
        <v/>
      </c>
      <c r="J637" s="122">
        <f t="shared" si="28"/>
        <v>1</v>
      </c>
      <c r="K637" s="122" t="b">
        <f t="shared" si="30"/>
        <v>1</v>
      </c>
      <c r="L637" s="122" t="str">
        <f>IF(K637=FALSE,"",B637&amp;"@"&amp;COUNTIFS($B$2:B637,B637,$K$2:K637,TRUE))</f>
        <v>India@38</v>
      </c>
    </row>
    <row r="638" spans="1:12">
      <c r="A638" s="18" t="s">
        <v>633</v>
      </c>
      <c r="B638" s="18" t="s">
        <v>913</v>
      </c>
      <c r="C638" s="18">
        <v>4</v>
      </c>
      <c r="D638" s="18">
        <v>4</v>
      </c>
      <c r="E638" s="18">
        <v>0</v>
      </c>
      <c r="F638" s="18">
        <v>4</v>
      </c>
      <c r="G638" s="122" t="str">
        <f t="shared" si="29"/>
        <v>기사임</v>
      </c>
      <c r="H638" s="255">
        <f>IF(G638="기사임",(COUNTIF($B$2:B638,B638)-COUNTIFS($B$2:B637,B638,$G$2:G637,"")),"")</f>
        <v>4</v>
      </c>
      <c r="I638" s="122" t="str">
        <f>IF(H638=1,COUNTIF($H$1:H638,1),"")</f>
        <v/>
      </c>
      <c r="J638" s="122">
        <f t="shared" si="28"/>
        <v>0</v>
      </c>
      <c r="K638" s="122" t="b">
        <f t="shared" si="30"/>
        <v>0</v>
      </c>
      <c r="L638" s="122" t="str">
        <f>IF(K638=FALSE,"",B638&amp;"@"&amp;COUNTIFS($B$2:B638,B638,$K$2:K638,TRUE))</f>
        <v/>
      </c>
    </row>
    <row r="639" spans="1:12">
      <c r="A639" s="18" t="s">
        <v>650</v>
      </c>
      <c r="B639" s="18" t="s">
        <v>898</v>
      </c>
      <c r="C639" s="18">
        <v>4</v>
      </c>
      <c r="D639" s="18">
        <v>4</v>
      </c>
      <c r="E639" s="18">
        <v>92</v>
      </c>
      <c r="F639" s="18">
        <v>4</v>
      </c>
      <c r="G639" s="122" t="str">
        <f t="shared" si="29"/>
        <v>기사임</v>
      </c>
      <c r="H639" s="255">
        <f>IF(G639="기사임",(COUNTIF($B$2:B639,B639)-COUNTIFS($B$2:B638,B639,$G$2:G638,"")),"")</f>
        <v>26</v>
      </c>
      <c r="I639" s="122" t="str">
        <f>IF(H639=1,COUNTIF($H$1:H639,1),"")</f>
        <v/>
      </c>
      <c r="J639" s="122">
        <f t="shared" si="28"/>
        <v>0</v>
      </c>
      <c r="K639" s="122" t="b">
        <f t="shared" si="30"/>
        <v>0</v>
      </c>
      <c r="L639" s="122" t="str">
        <f>IF(K639=FALSE,"",B639&amp;"@"&amp;COUNTIFS($B$2:B639,B639,$K$2:K639,TRUE))</f>
        <v/>
      </c>
    </row>
    <row r="640" spans="1:12">
      <c r="A640" s="18" t="s">
        <v>731</v>
      </c>
      <c r="B640" s="18" t="s">
        <v>899</v>
      </c>
      <c r="C640" s="18">
        <v>4</v>
      </c>
      <c r="D640" s="18">
        <v>3</v>
      </c>
      <c r="E640" s="18">
        <v>21</v>
      </c>
      <c r="F640" s="18">
        <v>3</v>
      </c>
      <c r="G640" s="122" t="str">
        <f t="shared" si="29"/>
        <v>기사임</v>
      </c>
      <c r="H640" s="255">
        <f>IF(G640="기사임",(COUNTIF($B$2:B640,B640)-COUNTIFS($B$2:B639,B640,$G$2:G639,"")),"")</f>
        <v>7</v>
      </c>
      <c r="I640" s="122" t="str">
        <f>IF(H640=1,COUNTIF($H$1:H640,1),"")</f>
        <v/>
      </c>
      <c r="J640" s="122">
        <f t="shared" si="28"/>
        <v>0</v>
      </c>
      <c r="K640" s="122" t="b">
        <f t="shared" si="30"/>
        <v>0</v>
      </c>
      <c r="L640" s="122" t="str">
        <f>IF(K640=FALSE,"",B640&amp;"@"&amp;COUNTIFS($B$2:B640,B640,$K$2:K640,TRUE))</f>
        <v/>
      </c>
    </row>
    <row r="641" spans="1:12">
      <c r="A641" s="18" t="s">
        <v>542</v>
      </c>
      <c r="B641" s="18" t="s">
        <v>958</v>
      </c>
      <c r="C641" s="18">
        <v>4</v>
      </c>
      <c r="D641" s="18">
        <v>1</v>
      </c>
      <c r="E641" s="18">
        <v>161</v>
      </c>
      <c r="F641" s="18">
        <v>1</v>
      </c>
      <c r="G641" s="122" t="str">
        <f t="shared" si="29"/>
        <v>기사임</v>
      </c>
      <c r="H641" s="255">
        <f>IF(G641="기사임",(COUNTIF($B$2:B641,B641)-COUNTIFS($B$2:B640,B641,$G$2:G640,"")),"")</f>
        <v>1</v>
      </c>
      <c r="I641" s="122">
        <f>IF(H641=1,COUNTIF($H$1:H641,1),"")</f>
        <v>32</v>
      </c>
      <c r="J641" s="122">
        <f t="shared" si="28"/>
        <v>0</v>
      </c>
      <c r="K641" s="122" t="b">
        <f t="shared" si="30"/>
        <v>0</v>
      </c>
      <c r="L641" s="122" t="str">
        <f>IF(K641=FALSE,"",B641&amp;"@"&amp;COUNTIFS($B$2:B641,B641,$K$2:K641,TRUE))</f>
        <v/>
      </c>
    </row>
    <row r="642" spans="1:12">
      <c r="A642" s="18" t="s">
        <v>591</v>
      </c>
      <c r="B642" s="18" t="s">
        <v>901</v>
      </c>
      <c r="C642" s="18">
        <v>4</v>
      </c>
      <c r="D642" s="18">
        <v>4</v>
      </c>
      <c r="E642" s="18">
        <v>66.25</v>
      </c>
      <c r="F642" s="18">
        <v>4</v>
      </c>
      <c r="G642" s="122" t="str">
        <f t="shared" si="29"/>
        <v>기사임</v>
      </c>
      <c r="H642" s="255">
        <f>IF(G642="기사임",(COUNTIF($B$2:B642,B642)-COUNTIFS($B$2:B641,B642,$G$2:G641,"")),"")</f>
        <v>11</v>
      </c>
      <c r="I642" s="122" t="str">
        <f>IF(H642=1,COUNTIF($H$1:H642,1),"")</f>
        <v/>
      </c>
      <c r="J642" s="122">
        <f t="shared" ref="J642:J705" si="31">COUNTIF($N$2:$N$4,B642)</f>
        <v>0</v>
      </c>
      <c r="K642" s="122" t="b">
        <f t="shared" si="30"/>
        <v>0</v>
      </c>
      <c r="L642" s="122" t="str">
        <f>IF(K642=FALSE,"",B642&amp;"@"&amp;COUNTIFS($B$2:B642,B642,$K$2:K642,TRUE))</f>
        <v/>
      </c>
    </row>
    <row r="643" spans="1:12">
      <c r="A643" s="18" t="s">
        <v>591</v>
      </c>
      <c r="B643" s="18" t="s">
        <v>898</v>
      </c>
      <c r="C643" s="18">
        <v>4</v>
      </c>
      <c r="D643" s="18">
        <v>4</v>
      </c>
      <c r="E643" s="18">
        <v>260</v>
      </c>
      <c r="F643" s="18">
        <v>2</v>
      </c>
      <c r="G643" s="122" t="str">
        <f t="shared" ref="G643:G706" si="32">IF(AND(LEFT(A643,17)="/global/archives/",ISNUMBER(_xlfn.NUMBERVALUE(MID(A643,18,1))),ISERROR(FIND("ckattempt",A643)),ISERROR(FIND("preview",A643))),"기사임","")</f>
        <v>기사임</v>
      </c>
      <c r="H643" s="255">
        <f>IF(G643="기사임",(COUNTIF($B$2:B643,B643)-COUNTIFS($B$2:B642,B643,$G$2:G642,"")),"")</f>
        <v>27</v>
      </c>
      <c r="I643" s="122" t="str">
        <f>IF(H643=1,COUNTIF($H$1:H643,1),"")</f>
        <v/>
      </c>
      <c r="J643" s="122">
        <f t="shared" si="31"/>
        <v>0</v>
      </c>
      <c r="K643" s="122" t="b">
        <f t="shared" ref="K643:K706" si="33">AND(J643=1,H643&gt;=1,H643&lt;&gt;"")</f>
        <v>0</v>
      </c>
      <c r="L643" s="122" t="str">
        <f>IF(K643=FALSE,"",B643&amp;"@"&amp;COUNTIFS($B$2:B643,B643,$K$2:K643,TRUE))</f>
        <v/>
      </c>
    </row>
    <row r="644" spans="1:12">
      <c r="A644" s="18" t="s">
        <v>752</v>
      </c>
      <c r="B644" s="18" t="s">
        <v>895</v>
      </c>
      <c r="C644" s="18">
        <v>4</v>
      </c>
      <c r="D644" s="18">
        <v>3</v>
      </c>
      <c r="E644" s="18">
        <v>512</v>
      </c>
      <c r="F644" s="18">
        <v>3</v>
      </c>
      <c r="G644" s="122" t="str">
        <f t="shared" si="32"/>
        <v>기사임</v>
      </c>
      <c r="H644" s="255">
        <f>IF(G644="기사임",(COUNTIF($B$2:B644,B644)-COUNTIFS($B$2:B643,B644,$G$2:G643,"")),"")</f>
        <v>126</v>
      </c>
      <c r="I644" s="122" t="str">
        <f>IF(H644=1,COUNTIF($H$1:H644,1),"")</f>
        <v/>
      </c>
      <c r="J644" s="122">
        <f t="shared" si="31"/>
        <v>0</v>
      </c>
      <c r="K644" s="122" t="b">
        <f t="shared" si="33"/>
        <v>0</v>
      </c>
      <c r="L644" s="122" t="str">
        <f>IF(K644=FALSE,"",B644&amp;"@"&amp;COUNTIFS($B$2:B644,B644,$K$2:K644,TRUE))</f>
        <v/>
      </c>
    </row>
    <row r="645" spans="1:12">
      <c r="A645" s="18" t="s">
        <v>651</v>
      </c>
      <c r="B645" s="18" t="s">
        <v>895</v>
      </c>
      <c r="C645" s="18">
        <v>4</v>
      </c>
      <c r="D645" s="18">
        <v>3</v>
      </c>
      <c r="E645" s="18">
        <v>587</v>
      </c>
      <c r="F645" s="18">
        <v>2</v>
      </c>
      <c r="G645" s="122" t="str">
        <f t="shared" si="32"/>
        <v>기사임</v>
      </c>
      <c r="H645" s="255">
        <f>IF(G645="기사임",(COUNTIF($B$2:B645,B645)-COUNTIFS($B$2:B644,B645,$G$2:G644,"")),"")</f>
        <v>127</v>
      </c>
      <c r="I645" s="122" t="str">
        <f>IF(H645=1,COUNTIF($H$1:H645,1),"")</f>
        <v/>
      </c>
      <c r="J645" s="122">
        <f t="shared" si="31"/>
        <v>0</v>
      </c>
      <c r="K645" s="122" t="b">
        <f t="shared" si="33"/>
        <v>0</v>
      </c>
      <c r="L645" s="122" t="str">
        <f>IF(K645=FALSE,"",B645&amp;"@"&amp;COUNTIFS($B$2:B645,B645,$K$2:K645,TRUE))</f>
        <v/>
      </c>
    </row>
    <row r="646" spans="1:12">
      <c r="A646" s="18" t="s">
        <v>511</v>
      </c>
      <c r="B646" s="18" t="s">
        <v>917</v>
      </c>
      <c r="C646" s="18">
        <v>4</v>
      </c>
      <c r="D646" s="18">
        <v>4</v>
      </c>
      <c r="E646" s="18">
        <v>78</v>
      </c>
      <c r="F646" s="18">
        <v>3</v>
      </c>
      <c r="G646" s="122" t="str">
        <f t="shared" si="32"/>
        <v>기사임</v>
      </c>
      <c r="H646" s="255">
        <f>IF(G646="기사임",(COUNTIF($B$2:B646,B646)-COUNTIFS($B$2:B645,B646,$G$2:G645,"")),"")</f>
        <v>2</v>
      </c>
      <c r="I646" s="122" t="str">
        <f>IF(H646=1,COUNTIF($H$1:H646,1),"")</f>
        <v/>
      </c>
      <c r="J646" s="122">
        <f t="shared" si="31"/>
        <v>0</v>
      </c>
      <c r="K646" s="122" t="b">
        <f t="shared" si="33"/>
        <v>0</v>
      </c>
      <c r="L646" s="122" t="str">
        <f>IF(K646=FALSE,"",B646&amp;"@"&amp;COUNTIFS($B$2:B646,B646,$K$2:K646,TRUE))</f>
        <v/>
      </c>
    </row>
    <row r="647" spans="1:12">
      <c r="A647" s="18" t="s">
        <v>1623</v>
      </c>
      <c r="B647" s="18" t="s">
        <v>895</v>
      </c>
      <c r="C647" s="18">
        <v>4</v>
      </c>
      <c r="D647" s="18">
        <v>4</v>
      </c>
      <c r="E647" s="18">
        <v>115.33333333333333</v>
      </c>
      <c r="F647" s="18">
        <v>0</v>
      </c>
      <c r="G647" s="122" t="str">
        <f t="shared" si="32"/>
        <v>기사임</v>
      </c>
      <c r="H647" s="255">
        <f>IF(G647="기사임",(COUNTIF($B$2:B647,B647)-COUNTIFS($B$2:B646,B647,$G$2:G646,"")),"")</f>
        <v>128</v>
      </c>
      <c r="I647" s="122" t="str">
        <f>IF(H647=1,COUNTIF($H$1:H647,1),"")</f>
        <v/>
      </c>
      <c r="J647" s="122">
        <f t="shared" si="31"/>
        <v>0</v>
      </c>
      <c r="K647" s="122" t="b">
        <f t="shared" si="33"/>
        <v>0</v>
      </c>
      <c r="L647" s="122" t="str">
        <f>IF(K647=FALSE,"",B647&amp;"@"&amp;COUNTIFS($B$2:B647,B647,$K$2:K647,TRUE))</f>
        <v/>
      </c>
    </row>
    <row r="648" spans="1:12">
      <c r="A648" s="18" t="s">
        <v>1623</v>
      </c>
      <c r="B648" s="18" t="s">
        <v>896</v>
      </c>
      <c r="C648" s="18">
        <v>4</v>
      </c>
      <c r="D648" s="18">
        <v>4</v>
      </c>
      <c r="E648" s="18">
        <v>0</v>
      </c>
      <c r="F648" s="18">
        <v>4</v>
      </c>
      <c r="G648" s="122" t="str">
        <f t="shared" si="32"/>
        <v>기사임</v>
      </c>
      <c r="H648" s="255">
        <f>IF(G648="기사임",(COUNTIF($B$2:B648,B648)-COUNTIFS($B$2:B647,B648,$G$2:G647,"")),"")</f>
        <v>64</v>
      </c>
      <c r="I648" s="122" t="str">
        <f>IF(H648=1,COUNTIF($H$1:H648,1),"")</f>
        <v/>
      </c>
      <c r="J648" s="122">
        <f t="shared" si="31"/>
        <v>1</v>
      </c>
      <c r="K648" s="122" t="b">
        <f t="shared" si="33"/>
        <v>1</v>
      </c>
      <c r="L648" s="122" t="str">
        <f>IF(K648=FALSE,"",B648&amp;"@"&amp;COUNTIFS($B$2:B648,B648,$K$2:K648,TRUE))</f>
        <v>United States@64</v>
      </c>
    </row>
    <row r="649" spans="1:12">
      <c r="A649" s="18" t="s">
        <v>856</v>
      </c>
      <c r="B649" s="18" t="s">
        <v>895</v>
      </c>
      <c r="C649" s="18">
        <v>4</v>
      </c>
      <c r="D649" s="18">
        <v>4</v>
      </c>
      <c r="E649" s="18">
        <v>0</v>
      </c>
      <c r="F649" s="18">
        <v>4</v>
      </c>
      <c r="G649" s="122" t="str">
        <f t="shared" si="32"/>
        <v>기사임</v>
      </c>
      <c r="H649" s="255">
        <f>IF(G649="기사임",(COUNTIF($B$2:B649,B649)-COUNTIFS($B$2:B648,B649,$G$2:G648,"")),"")</f>
        <v>129</v>
      </c>
      <c r="I649" s="122" t="str">
        <f>IF(H649=1,COUNTIF($H$1:H649,1),"")</f>
        <v/>
      </c>
      <c r="J649" s="122">
        <f t="shared" si="31"/>
        <v>0</v>
      </c>
      <c r="K649" s="122" t="b">
        <f t="shared" si="33"/>
        <v>0</v>
      </c>
      <c r="L649" s="122" t="str">
        <f>IF(K649=FALSE,"",B649&amp;"@"&amp;COUNTIFS($B$2:B649,B649,$K$2:K649,TRUE))</f>
        <v/>
      </c>
    </row>
    <row r="650" spans="1:12">
      <c r="A650" s="18" t="s">
        <v>621</v>
      </c>
      <c r="B650" s="18" t="s">
        <v>898</v>
      </c>
      <c r="C650" s="18">
        <v>4</v>
      </c>
      <c r="D650" s="18">
        <v>2</v>
      </c>
      <c r="E650" s="18">
        <v>44</v>
      </c>
      <c r="F650" s="18">
        <v>1</v>
      </c>
      <c r="G650" s="122" t="str">
        <f t="shared" si="32"/>
        <v>기사임</v>
      </c>
      <c r="H650" s="255">
        <f>IF(G650="기사임",(COUNTIF($B$2:B650,B650)-COUNTIFS($B$2:B649,B650,$G$2:G649,"")),"")</f>
        <v>28</v>
      </c>
      <c r="I650" s="122" t="str">
        <f>IF(H650=1,COUNTIF($H$1:H650,1),"")</f>
        <v/>
      </c>
      <c r="J650" s="122">
        <f t="shared" si="31"/>
        <v>0</v>
      </c>
      <c r="K650" s="122" t="b">
        <f t="shared" si="33"/>
        <v>0</v>
      </c>
      <c r="L650" s="122" t="str">
        <f>IF(K650=FALSE,"",B650&amp;"@"&amp;COUNTIFS($B$2:B650,B650,$K$2:K650,TRUE))</f>
        <v/>
      </c>
    </row>
    <row r="651" spans="1:12">
      <c r="A651" s="18" t="s">
        <v>1667</v>
      </c>
      <c r="B651" s="18" t="s">
        <v>898</v>
      </c>
      <c r="C651" s="18">
        <v>4</v>
      </c>
      <c r="D651" s="18">
        <v>4</v>
      </c>
      <c r="E651" s="18">
        <v>86.666666666666671</v>
      </c>
      <c r="F651" s="18">
        <v>4</v>
      </c>
      <c r="G651" s="122" t="str">
        <f t="shared" si="32"/>
        <v/>
      </c>
      <c r="H651" s="255" t="str">
        <f>IF(G651="기사임",(COUNTIF($B$2:B651,B651)-COUNTIFS($B$2:B650,B651,$G$2:G650,"")),"")</f>
        <v/>
      </c>
      <c r="I651" s="122" t="str">
        <f>IF(H651=1,COUNTIF($H$1:H651,1),"")</f>
        <v/>
      </c>
      <c r="J651" s="122">
        <f t="shared" si="31"/>
        <v>0</v>
      </c>
      <c r="K651" s="122" t="b">
        <f t="shared" si="33"/>
        <v>0</v>
      </c>
      <c r="L651" s="122" t="str">
        <f>IF(K651=FALSE,"",B651&amp;"@"&amp;COUNTIFS($B$2:B651,B651,$K$2:K651,TRUE))</f>
        <v/>
      </c>
    </row>
    <row r="652" spans="1:12">
      <c r="A652" s="18" t="s">
        <v>1278</v>
      </c>
      <c r="B652" s="18" t="s">
        <v>901</v>
      </c>
      <c r="C652" s="18">
        <v>4</v>
      </c>
      <c r="D652" s="18">
        <v>4</v>
      </c>
      <c r="E652" s="18">
        <v>121</v>
      </c>
      <c r="F652" s="18">
        <v>4</v>
      </c>
      <c r="G652" s="122" t="str">
        <f t="shared" si="32"/>
        <v>기사임</v>
      </c>
      <c r="H652" s="255">
        <f>IF(G652="기사임",(COUNTIF($B$2:B652,B652)-COUNTIFS($B$2:B651,B652,$G$2:G651,"")),"")</f>
        <v>12</v>
      </c>
      <c r="I652" s="122" t="str">
        <f>IF(H652=1,COUNTIF($H$1:H652,1),"")</f>
        <v/>
      </c>
      <c r="J652" s="122">
        <f t="shared" si="31"/>
        <v>0</v>
      </c>
      <c r="K652" s="122" t="b">
        <f t="shared" si="33"/>
        <v>0</v>
      </c>
      <c r="L652" s="122" t="str">
        <f>IF(K652=FALSE,"",B652&amp;"@"&amp;COUNTIFS($B$2:B652,B652,$K$2:K652,TRUE))</f>
        <v/>
      </c>
    </row>
    <row r="653" spans="1:12">
      <c r="A653" s="18" t="s">
        <v>496</v>
      </c>
      <c r="B653" s="18" t="s">
        <v>918</v>
      </c>
      <c r="C653" s="18">
        <v>4</v>
      </c>
      <c r="D653" s="18">
        <v>2</v>
      </c>
      <c r="E653" s="18">
        <v>172.25</v>
      </c>
      <c r="F653" s="18">
        <v>2</v>
      </c>
      <c r="G653" s="122" t="str">
        <f t="shared" si="32"/>
        <v>기사임</v>
      </c>
      <c r="H653" s="255">
        <f>IF(G653="기사임",(COUNTIF($B$2:B653,B653)-COUNTIFS($B$2:B652,B653,$G$2:G652,"")),"")</f>
        <v>5</v>
      </c>
      <c r="I653" s="122" t="str">
        <f>IF(H653=1,COUNTIF($H$1:H653,1),"")</f>
        <v/>
      </c>
      <c r="J653" s="122">
        <f t="shared" si="31"/>
        <v>0</v>
      </c>
      <c r="K653" s="122" t="b">
        <f t="shared" si="33"/>
        <v>0</v>
      </c>
      <c r="L653" s="122" t="str">
        <f>IF(K653=FALSE,"",B653&amp;"@"&amp;COUNTIFS($B$2:B653,B653,$K$2:K653,TRUE))</f>
        <v/>
      </c>
    </row>
    <row r="654" spans="1:12">
      <c r="A654" s="18" t="s">
        <v>554</v>
      </c>
      <c r="B654" s="18" t="s">
        <v>895</v>
      </c>
      <c r="C654" s="18">
        <v>4</v>
      </c>
      <c r="D654" s="18">
        <v>4</v>
      </c>
      <c r="E654" s="18">
        <v>0</v>
      </c>
      <c r="F654" s="18">
        <v>4</v>
      </c>
      <c r="G654" s="122" t="str">
        <f t="shared" si="32"/>
        <v>기사임</v>
      </c>
      <c r="H654" s="255">
        <f>IF(G654="기사임",(COUNTIF($B$2:B654,B654)-COUNTIFS($B$2:B653,B654,$G$2:G653,"")),"")</f>
        <v>130</v>
      </c>
      <c r="I654" s="122" t="str">
        <f>IF(H654=1,COUNTIF($H$1:H654,1),"")</f>
        <v/>
      </c>
      <c r="J654" s="122">
        <f t="shared" si="31"/>
        <v>0</v>
      </c>
      <c r="K654" s="122" t="b">
        <f t="shared" si="33"/>
        <v>0</v>
      </c>
      <c r="L654" s="122" t="str">
        <f>IF(K654=FALSE,"",B654&amp;"@"&amp;COUNTIFS($B$2:B654,B654,$K$2:K654,TRUE))</f>
        <v/>
      </c>
    </row>
    <row r="655" spans="1:12">
      <c r="A655" s="18" t="s">
        <v>613</v>
      </c>
      <c r="B655" s="18" t="s">
        <v>898</v>
      </c>
      <c r="C655" s="18">
        <v>4</v>
      </c>
      <c r="D655" s="18">
        <v>3</v>
      </c>
      <c r="E655" s="18">
        <v>55</v>
      </c>
      <c r="F655" s="18">
        <v>1</v>
      </c>
      <c r="G655" s="122" t="str">
        <f t="shared" si="32"/>
        <v>기사임</v>
      </c>
      <c r="H655" s="255">
        <f>IF(G655="기사임",(COUNTIF($B$2:B655,B655)-COUNTIFS($B$2:B654,B655,$G$2:G654,"")),"")</f>
        <v>29</v>
      </c>
      <c r="I655" s="122" t="str">
        <f>IF(H655=1,COUNTIF($H$1:H655,1),"")</f>
        <v/>
      </c>
      <c r="J655" s="122">
        <f t="shared" si="31"/>
        <v>0</v>
      </c>
      <c r="K655" s="122" t="b">
        <f t="shared" si="33"/>
        <v>0</v>
      </c>
      <c r="L655" s="122" t="str">
        <f>IF(K655=FALSE,"",B655&amp;"@"&amp;COUNTIFS($B$2:B655,B655,$K$2:K655,TRUE))</f>
        <v/>
      </c>
    </row>
    <row r="656" spans="1:12">
      <c r="A656" s="18" t="s">
        <v>613</v>
      </c>
      <c r="B656" s="18" t="s">
        <v>895</v>
      </c>
      <c r="C656" s="18">
        <v>4</v>
      </c>
      <c r="D656" s="18">
        <v>4</v>
      </c>
      <c r="E656" s="18">
        <v>91</v>
      </c>
      <c r="F656" s="18">
        <v>3</v>
      </c>
      <c r="G656" s="122" t="str">
        <f t="shared" si="32"/>
        <v>기사임</v>
      </c>
      <c r="H656" s="255">
        <f>IF(G656="기사임",(COUNTIF($B$2:B656,B656)-COUNTIFS($B$2:B655,B656,$G$2:G655,"")),"")</f>
        <v>131</v>
      </c>
      <c r="I656" s="122" t="str">
        <f>IF(H656=1,COUNTIF($H$1:H656,1),"")</f>
        <v/>
      </c>
      <c r="J656" s="122">
        <f t="shared" si="31"/>
        <v>0</v>
      </c>
      <c r="K656" s="122" t="b">
        <f t="shared" si="33"/>
        <v>0</v>
      </c>
      <c r="L656" s="122" t="str">
        <f>IF(K656=FALSE,"",B656&amp;"@"&amp;COUNTIFS($B$2:B656,B656,$K$2:K656,TRUE))</f>
        <v/>
      </c>
    </row>
    <row r="657" spans="1:12">
      <c r="A657" s="18" t="s">
        <v>859</v>
      </c>
      <c r="B657" s="18" t="s">
        <v>895</v>
      </c>
      <c r="C657" s="18">
        <v>4</v>
      </c>
      <c r="D657" s="18">
        <v>3</v>
      </c>
      <c r="E657" s="18">
        <v>17</v>
      </c>
      <c r="F657" s="18">
        <v>3</v>
      </c>
      <c r="G657" s="122" t="str">
        <f t="shared" si="32"/>
        <v>기사임</v>
      </c>
      <c r="H657" s="255">
        <f>IF(G657="기사임",(COUNTIF($B$2:B657,B657)-COUNTIFS($B$2:B656,B657,$G$2:G656,"")),"")</f>
        <v>132</v>
      </c>
      <c r="I657" s="122" t="str">
        <f>IF(H657=1,COUNTIF($H$1:H657,1),"")</f>
        <v/>
      </c>
      <c r="J657" s="122">
        <f t="shared" si="31"/>
        <v>0</v>
      </c>
      <c r="K657" s="122" t="b">
        <f t="shared" si="33"/>
        <v>0</v>
      </c>
      <c r="L657" s="122" t="str">
        <f>IF(K657=FALSE,"",B657&amp;"@"&amp;COUNTIFS($B$2:B657,B657,$K$2:K657,TRUE))</f>
        <v/>
      </c>
    </row>
    <row r="658" spans="1:12">
      <c r="A658" s="18" t="s">
        <v>668</v>
      </c>
      <c r="B658" s="18" t="s">
        <v>895</v>
      </c>
      <c r="C658" s="18">
        <v>4</v>
      </c>
      <c r="D658" s="18">
        <v>3</v>
      </c>
      <c r="E658" s="18">
        <v>951</v>
      </c>
      <c r="F658" s="18">
        <v>3</v>
      </c>
      <c r="G658" s="122" t="str">
        <f t="shared" si="32"/>
        <v>기사임</v>
      </c>
      <c r="H658" s="255">
        <f>IF(G658="기사임",(COUNTIF($B$2:B658,B658)-COUNTIFS($B$2:B657,B658,$G$2:G657,"")),"")</f>
        <v>133</v>
      </c>
      <c r="I658" s="122" t="str">
        <f>IF(H658=1,COUNTIF($H$1:H658,1),"")</f>
        <v/>
      </c>
      <c r="J658" s="122">
        <f t="shared" si="31"/>
        <v>0</v>
      </c>
      <c r="K658" s="122" t="b">
        <f t="shared" si="33"/>
        <v>0</v>
      </c>
      <c r="L658" s="122" t="str">
        <f>IF(K658=FALSE,"",B658&amp;"@"&amp;COUNTIFS($B$2:B658,B658,$K$2:K658,TRUE))</f>
        <v/>
      </c>
    </row>
    <row r="659" spans="1:12">
      <c r="A659" s="18" t="s">
        <v>668</v>
      </c>
      <c r="B659" s="18" t="s">
        <v>896</v>
      </c>
      <c r="C659" s="18">
        <v>4</v>
      </c>
      <c r="D659" s="18">
        <v>4</v>
      </c>
      <c r="E659" s="18">
        <v>0</v>
      </c>
      <c r="F659" s="18">
        <v>4</v>
      </c>
      <c r="G659" s="122" t="str">
        <f t="shared" si="32"/>
        <v>기사임</v>
      </c>
      <c r="H659" s="255">
        <f>IF(G659="기사임",(COUNTIF($B$2:B659,B659)-COUNTIFS($B$2:B658,B659,$G$2:G658,"")),"")</f>
        <v>65</v>
      </c>
      <c r="I659" s="122" t="str">
        <f>IF(H659=1,COUNTIF($H$1:H659,1),"")</f>
        <v/>
      </c>
      <c r="J659" s="122">
        <f t="shared" si="31"/>
        <v>1</v>
      </c>
      <c r="K659" s="122" t="b">
        <f t="shared" si="33"/>
        <v>1</v>
      </c>
      <c r="L659" s="122" t="str">
        <f>IF(K659=FALSE,"",B659&amp;"@"&amp;COUNTIFS($B$2:B659,B659,$K$2:K659,TRUE))</f>
        <v>United States@65</v>
      </c>
    </row>
    <row r="660" spans="1:12">
      <c r="A660" s="18" t="s">
        <v>702</v>
      </c>
      <c r="B660" s="18" t="s">
        <v>904</v>
      </c>
      <c r="C660" s="18">
        <v>4</v>
      </c>
      <c r="D660" s="18">
        <v>3</v>
      </c>
      <c r="E660" s="18">
        <v>372</v>
      </c>
      <c r="F660" s="18">
        <v>3</v>
      </c>
      <c r="G660" s="122" t="str">
        <f t="shared" si="32"/>
        <v>기사임</v>
      </c>
      <c r="H660" s="255">
        <f>IF(G660="기사임",(COUNTIF($B$2:B660,B660)-COUNTIFS($B$2:B659,B660,$G$2:G659,"")),"")</f>
        <v>5</v>
      </c>
      <c r="I660" s="122" t="str">
        <f>IF(H660=1,COUNTIF($H$1:H660,1),"")</f>
        <v/>
      </c>
      <c r="J660" s="122">
        <f t="shared" si="31"/>
        <v>0</v>
      </c>
      <c r="K660" s="122" t="b">
        <f t="shared" si="33"/>
        <v>0</v>
      </c>
      <c r="L660" s="122" t="str">
        <f>IF(K660=FALSE,"",B660&amp;"@"&amp;COUNTIFS($B$2:B660,B660,$K$2:K660,TRUE))</f>
        <v/>
      </c>
    </row>
    <row r="661" spans="1:12">
      <c r="A661" s="18" t="s">
        <v>754</v>
      </c>
      <c r="B661" s="18" t="s">
        <v>895</v>
      </c>
      <c r="C661" s="18">
        <v>4</v>
      </c>
      <c r="D661" s="18">
        <v>3</v>
      </c>
      <c r="E661" s="18">
        <v>157</v>
      </c>
      <c r="F661" s="18">
        <v>1</v>
      </c>
      <c r="G661" s="122" t="str">
        <f t="shared" si="32"/>
        <v>기사임</v>
      </c>
      <c r="H661" s="255">
        <f>IF(G661="기사임",(COUNTIF($B$2:B661,B661)-COUNTIFS($B$2:B660,B661,$G$2:G660,"")),"")</f>
        <v>134</v>
      </c>
      <c r="I661" s="122" t="str">
        <f>IF(H661=1,COUNTIF($H$1:H661,1),"")</f>
        <v/>
      </c>
      <c r="J661" s="122">
        <f t="shared" si="31"/>
        <v>0</v>
      </c>
      <c r="K661" s="122" t="b">
        <f t="shared" si="33"/>
        <v>0</v>
      </c>
      <c r="L661" s="122" t="str">
        <f>IF(K661=FALSE,"",B661&amp;"@"&amp;COUNTIFS($B$2:B661,B661,$K$2:K661,TRUE))</f>
        <v/>
      </c>
    </row>
    <row r="662" spans="1:12">
      <c r="A662" s="18" t="s">
        <v>755</v>
      </c>
      <c r="B662" s="18" t="s">
        <v>895</v>
      </c>
      <c r="C662" s="18">
        <v>4</v>
      </c>
      <c r="D662" s="18">
        <v>4</v>
      </c>
      <c r="E662" s="18">
        <v>0</v>
      </c>
      <c r="F662" s="18">
        <v>4</v>
      </c>
      <c r="G662" s="122" t="str">
        <f t="shared" si="32"/>
        <v>기사임</v>
      </c>
      <c r="H662" s="255">
        <f>IF(G662="기사임",(COUNTIF($B$2:B662,B662)-COUNTIFS($B$2:B661,B662,$G$2:G661,"")),"")</f>
        <v>135</v>
      </c>
      <c r="I662" s="122" t="str">
        <f>IF(H662=1,COUNTIF($H$1:H662,1),"")</f>
        <v/>
      </c>
      <c r="J662" s="122">
        <f t="shared" si="31"/>
        <v>0</v>
      </c>
      <c r="K662" s="122" t="b">
        <f t="shared" si="33"/>
        <v>0</v>
      </c>
      <c r="L662" s="122" t="str">
        <f>IF(K662=FALSE,"",B662&amp;"@"&amp;COUNTIFS($B$2:B662,B662,$K$2:K662,TRUE))</f>
        <v/>
      </c>
    </row>
    <row r="663" spans="1:12">
      <c r="A663" s="18" t="s">
        <v>516</v>
      </c>
      <c r="B663" s="18" t="s">
        <v>910</v>
      </c>
      <c r="C663" s="18">
        <v>4</v>
      </c>
      <c r="D663" s="18">
        <v>4</v>
      </c>
      <c r="E663" s="18">
        <v>0</v>
      </c>
      <c r="F663" s="18">
        <v>4</v>
      </c>
      <c r="G663" s="122" t="str">
        <f t="shared" si="32"/>
        <v>기사임</v>
      </c>
      <c r="H663" s="255">
        <f>IF(G663="기사임",(COUNTIF($B$2:B663,B663)-COUNTIFS($B$2:B662,B663,$G$2:G662,"")),"")</f>
        <v>12</v>
      </c>
      <c r="I663" s="122" t="str">
        <f>IF(H663=1,COUNTIF($H$1:H663,1),"")</f>
        <v/>
      </c>
      <c r="J663" s="122">
        <f t="shared" si="31"/>
        <v>0</v>
      </c>
      <c r="K663" s="122" t="b">
        <f t="shared" si="33"/>
        <v>0</v>
      </c>
      <c r="L663" s="122" t="str">
        <f>IF(K663=FALSE,"",B663&amp;"@"&amp;COUNTIFS($B$2:B663,B663,$K$2:K663,TRUE))</f>
        <v/>
      </c>
    </row>
    <row r="664" spans="1:12">
      <c r="A664" s="18" t="s">
        <v>516</v>
      </c>
      <c r="B664" s="18" t="s">
        <v>897</v>
      </c>
      <c r="C664" s="18">
        <v>4</v>
      </c>
      <c r="D664" s="18">
        <v>4</v>
      </c>
      <c r="E664" s="18">
        <v>0</v>
      </c>
      <c r="F664" s="18">
        <v>4</v>
      </c>
      <c r="G664" s="122" t="str">
        <f t="shared" si="32"/>
        <v>기사임</v>
      </c>
      <c r="H664" s="255">
        <f>IF(G664="기사임",(COUNTIF($B$2:B664,B664)-COUNTIFS($B$2:B663,B664,$G$2:G663,"")),"")</f>
        <v>39</v>
      </c>
      <c r="I664" s="122" t="str">
        <f>IF(H664=1,COUNTIF($H$1:H664,1),"")</f>
        <v/>
      </c>
      <c r="J664" s="122">
        <f t="shared" si="31"/>
        <v>1</v>
      </c>
      <c r="K664" s="122" t="b">
        <f t="shared" si="33"/>
        <v>1</v>
      </c>
      <c r="L664" s="122" t="str">
        <f>IF(K664=FALSE,"",B664&amp;"@"&amp;COUNTIFS($B$2:B664,B664,$K$2:K664,TRUE))</f>
        <v>India@39</v>
      </c>
    </row>
    <row r="665" spans="1:12">
      <c r="A665" s="18" t="s">
        <v>516</v>
      </c>
      <c r="B665" s="18" t="s">
        <v>898</v>
      </c>
      <c r="C665" s="18">
        <v>4</v>
      </c>
      <c r="D665" s="18">
        <v>4</v>
      </c>
      <c r="E665" s="18">
        <v>888</v>
      </c>
      <c r="F665" s="18">
        <v>4</v>
      </c>
      <c r="G665" s="122" t="str">
        <f t="shared" si="32"/>
        <v>기사임</v>
      </c>
      <c r="H665" s="255">
        <f>IF(G665="기사임",(COUNTIF($B$2:B665,B665)-COUNTIFS($B$2:B664,B665,$G$2:G664,"")),"")</f>
        <v>30</v>
      </c>
      <c r="I665" s="122" t="str">
        <f>IF(H665=1,COUNTIF($H$1:H665,1),"")</f>
        <v/>
      </c>
      <c r="J665" s="122">
        <f t="shared" si="31"/>
        <v>0</v>
      </c>
      <c r="K665" s="122" t="b">
        <f t="shared" si="33"/>
        <v>0</v>
      </c>
      <c r="L665" s="122" t="str">
        <f>IF(K665=FALSE,"",B665&amp;"@"&amp;COUNTIFS($B$2:B665,B665,$K$2:K665,TRUE))</f>
        <v/>
      </c>
    </row>
    <row r="666" spans="1:12">
      <c r="A666" s="18" t="s">
        <v>652</v>
      </c>
      <c r="B666" s="18" t="s">
        <v>906</v>
      </c>
      <c r="C666" s="18">
        <v>4</v>
      </c>
      <c r="D666" s="18">
        <v>4</v>
      </c>
      <c r="E666" s="18">
        <v>0</v>
      </c>
      <c r="F666" s="18">
        <v>4</v>
      </c>
      <c r="G666" s="122" t="str">
        <f t="shared" si="32"/>
        <v>기사임</v>
      </c>
      <c r="H666" s="255">
        <f>IF(G666="기사임",(COUNTIF($B$2:B666,B666)-COUNTIFS($B$2:B665,B666,$G$2:G665,"")),"")</f>
        <v>8</v>
      </c>
      <c r="I666" s="122" t="str">
        <f>IF(H666=1,COUNTIF($H$1:H666,1),"")</f>
        <v/>
      </c>
      <c r="J666" s="122">
        <f t="shared" si="31"/>
        <v>0</v>
      </c>
      <c r="K666" s="122" t="b">
        <f t="shared" si="33"/>
        <v>0</v>
      </c>
      <c r="L666" s="122" t="str">
        <f>IF(K666=FALSE,"",B666&amp;"@"&amp;COUNTIFS($B$2:B666,B666,$K$2:K666,TRUE))</f>
        <v/>
      </c>
    </row>
    <row r="667" spans="1:12">
      <c r="A667" s="18" t="s">
        <v>547</v>
      </c>
      <c r="B667" s="18" t="s">
        <v>898</v>
      </c>
      <c r="C667" s="18">
        <v>4</v>
      </c>
      <c r="D667" s="18">
        <v>3</v>
      </c>
      <c r="E667" s="18">
        <v>244.66666666666666</v>
      </c>
      <c r="F667" s="18">
        <v>0</v>
      </c>
      <c r="G667" s="122" t="str">
        <f t="shared" si="32"/>
        <v>기사임</v>
      </c>
      <c r="H667" s="255">
        <f>IF(G667="기사임",(COUNTIF($B$2:B667,B667)-COUNTIFS($B$2:B666,B667,$G$2:G666,"")),"")</f>
        <v>31</v>
      </c>
      <c r="I667" s="122" t="str">
        <f>IF(H667=1,COUNTIF($H$1:H667,1),"")</f>
        <v/>
      </c>
      <c r="J667" s="122">
        <f t="shared" si="31"/>
        <v>0</v>
      </c>
      <c r="K667" s="122" t="b">
        <f t="shared" si="33"/>
        <v>0</v>
      </c>
      <c r="L667" s="122" t="str">
        <f>IF(K667=FALSE,"",B667&amp;"@"&amp;COUNTIFS($B$2:B667,B667,$K$2:K667,TRUE))</f>
        <v/>
      </c>
    </row>
    <row r="668" spans="1:12">
      <c r="A668" s="18" t="s">
        <v>569</v>
      </c>
      <c r="B668" s="18" t="s">
        <v>895</v>
      </c>
      <c r="C668" s="18">
        <v>4</v>
      </c>
      <c r="D668" s="18">
        <v>3</v>
      </c>
      <c r="E668" s="18">
        <v>542</v>
      </c>
      <c r="F668" s="18">
        <v>3</v>
      </c>
      <c r="G668" s="122" t="str">
        <f t="shared" si="32"/>
        <v>기사임</v>
      </c>
      <c r="H668" s="255">
        <f>IF(G668="기사임",(COUNTIF($B$2:B668,B668)-COUNTIFS($B$2:B667,B668,$G$2:G667,"")),"")</f>
        <v>136</v>
      </c>
      <c r="I668" s="122" t="str">
        <f>IF(H668=1,COUNTIF($H$1:H668,1),"")</f>
        <v/>
      </c>
      <c r="J668" s="122">
        <f t="shared" si="31"/>
        <v>0</v>
      </c>
      <c r="K668" s="122" t="b">
        <f t="shared" si="33"/>
        <v>0</v>
      </c>
      <c r="L668" s="122" t="str">
        <f>IF(K668=FALSE,"",B668&amp;"@"&amp;COUNTIFS($B$2:B668,B668,$K$2:K668,TRUE))</f>
        <v/>
      </c>
    </row>
    <row r="669" spans="1:12">
      <c r="A669" s="18" t="s">
        <v>694</v>
      </c>
      <c r="B669" s="18" t="s">
        <v>895</v>
      </c>
      <c r="C669" s="18">
        <v>4</v>
      </c>
      <c r="D669" s="18">
        <v>4</v>
      </c>
      <c r="E669" s="18">
        <v>103</v>
      </c>
      <c r="F669" s="18">
        <v>2</v>
      </c>
      <c r="G669" s="122" t="str">
        <f t="shared" si="32"/>
        <v>기사임</v>
      </c>
      <c r="H669" s="255">
        <f>IF(G669="기사임",(COUNTIF($B$2:B669,B669)-COUNTIFS($B$2:B668,B669,$G$2:G668,"")),"")</f>
        <v>137</v>
      </c>
      <c r="I669" s="122" t="str">
        <f>IF(H669=1,COUNTIF($H$1:H669,1),"")</f>
        <v/>
      </c>
      <c r="J669" s="122">
        <f t="shared" si="31"/>
        <v>0</v>
      </c>
      <c r="K669" s="122" t="b">
        <f t="shared" si="33"/>
        <v>0</v>
      </c>
      <c r="L669" s="122" t="str">
        <f>IF(K669=FALSE,"",B669&amp;"@"&amp;COUNTIFS($B$2:B669,B669,$K$2:K669,TRUE))</f>
        <v/>
      </c>
    </row>
    <row r="670" spans="1:12">
      <c r="A670" s="18" t="s">
        <v>575</v>
      </c>
      <c r="B670" s="18" t="s">
        <v>896</v>
      </c>
      <c r="C670" s="18">
        <v>4</v>
      </c>
      <c r="D670" s="18">
        <v>3</v>
      </c>
      <c r="E670" s="18">
        <v>5.5</v>
      </c>
      <c r="F670" s="18">
        <v>3</v>
      </c>
      <c r="G670" s="122" t="str">
        <f t="shared" si="32"/>
        <v>기사임</v>
      </c>
      <c r="H670" s="255">
        <f>IF(G670="기사임",(COUNTIF($B$2:B670,B670)-COUNTIFS($B$2:B669,B670,$G$2:G669,"")),"")</f>
        <v>66</v>
      </c>
      <c r="I670" s="122" t="str">
        <f>IF(H670=1,COUNTIF($H$1:H670,1),"")</f>
        <v/>
      </c>
      <c r="J670" s="122">
        <f t="shared" si="31"/>
        <v>1</v>
      </c>
      <c r="K670" s="122" t="b">
        <f t="shared" si="33"/>
        <v>1</v>
      </c>
      <c r="L670" s="122" t="str">
        <f>IF(K670=FALSE,"",B670&amp;"@"&amp;COUNTIFS($B$2:B670,B670,$K$2:K670,TRUE))</f>
        <v>United States@66</v>
      </c>
    </row>
    <row r="671" spans="1:12">
      <c r="A671" s="18" t="s">
        <v>600</v>
      </c>
      <c r="B671" s="18" t="s">
        <v>927</v>
      </c>
      <c r="C671" s="18">
        <v>4</v>
      </c>
      <c r="D671" s="18">
        <v>4</v>
      </c>
      <c r="E671" s="18">
        <v>0</v>
      </c>
      <c r="F671" s="18">
        <v>4</v>
      </c>
      <c r="G671" s="122" t="str">
        <f t="shared" si="32"/>
        <v>기사임</v>
      </c>
      <c r="H671" s="255">
        <f>IF(G671="기사임",(COUNTIF($B$2:B671,B671)-COUNTIFS($B$2:B670,B671,$G$2:G670,"")),"")</f>
        <v>1</v>
      </c>
      <c r="I671" s="122">
        <f>IF(H671=1,COUNTIF($H$1:H671,1),"")</f>
        <v>33</v>
      </c>
      <c r="J671" s="122">
        <f t="shared" si="31"/>
        <v>0</v>
      </c>
      <c r="K671" s="122" t="b">
        <f t="shared" si="33"/>
        <v>0</v>
      </c>
      <c r="L671" s="122" t="str">
        <f>IF(K671=FALSE,"",B671&amp;"@"&amp;COUNTIFS($B$2:B671,B671,$K$2:K671,TRUE))</f>
        <v/>
      </c>
    </row>
    <row r="672" spans="1:12">
      <c r="A672" s="18" t="s">
        <v>740</v>
      </c>
      <c r="B672" s="18" t="s">
        <v>897</v>
      </c>
      <c r="C672" s="18">
        <v>4</v>
      </c>
      <c r="D672" s="18">
        <v>4</v>
      </c>
      <c r="E672" s="18">
        <v>0</v>
      </c>
      <c r="F672" s="18">
        <v>4</v>
      </c>
      <c r="G672" s="122" t="str">
        <f t="shared" si="32"/>
        <v>기사임</v>
      </c>
      <c r="H672" s="255">
        <f>IF(G672="기사임",(COUNTIF($B$2:B672,B672)-COUNTIFS($B$2:B671,B672,$G$2:G671,"")),"")</f>
        <v>40</v>
      </c>
      <c r="I672" s="122" t="str">
        <f>IF(H672=1,COUNTIF($H$1:H672,1),"")</f>
        <v/>
      </c>
      <c r="J672" s="122">
        <f t="shared" si="31"/>
        <v>1</v>
      </c>
      <c r="K672" s="122" t="b">
        <f t="shared" si="33"/>
        <v>1</v>
      </c>
      <c r="L672" s="122" t="str">
        <f>IF(K672=FALSE,"",B672&amp;"@"&amp;COUNTIFS($B$2:B672,B672,$K$2:K672,TRUE))</f>
        <v>India@40</v>
      </c>
    </row>
    <row r="673" spans="1:12">
      <c r="A673" s="18" t="s">
        <v>594</v>
      </c>
      <c r="B673" s="18" t="s">
        <v>896</v>
      </c>
      <c r="C673" s="18">
        <v>4</v>
      </c>
      <c r="D673" s="18">
        <v>3</v>
      </c>
      <c r="E673" s="18">
        <v>6</v>
      </c>
      <c r="F673" s="18">
        <v>3</v>
      </c>
      <c r="G673" s="122" t="str">
        <f t="shared" si="32"/>
        <v>기사임</v>
      </c>
      <c r="H673" s="255">
        <f>IF(G673="기사임",(COUNTIF($B$2:B673,B673)-COUNTIFS($B$2:B672,B673,$G$2:G672,"")),"")</f>
        <v>67</v>
      </c>
      <c r="I673" s="122" t="str">
        <f>IF(H673=1,COUNTIF($H$1:H673,1),"")</f>
        <v/>
      </c>
      <c r="J673" s="122">
        <f t="shared" si="31"/>
        <v>1</v>
      </c>
      <c r="K673" s="122" t="b">
        <f t="shared" si="33"/>
        <v>1</v>
      </c>
      <c r="L673" s="122" t="str">
        <f>IF(K673=FALSE,"",B673&amp;"@"&amp;COUNTIFS($B$2:B673,B673,$K$2:K673,TRUE))</f>
        <v>United States@67</v>
      </c>
    </row>
    <row r="674" spans="1:12">
      <c r="A674" s="18" t="s">
        <v>623</v>
      </c>
      <c r="B674" s="18" t="s">
        <v>897</v>
      </c>
      <c r="C674" s="18">
        <v>4</v>
      </c>
      <c r="D674" s="18">
        <v>2</v>
      </c>
      <c r="E674" s="18">
        <v>42.75</v>
      </c>
      <c r="F674" s="18">
        <v>0</v>
      </c>
      <c r="G674" s="122" t="str">
        <f t="shared" si="32"/>
        <v>기사임</v>
      </c>
      <c r="H674" s="255">
        <f>IF(G674="기사임",(COUNTIF($B$2:B674,B674)-COUNTIFS($B$2:B673,B674,$G$2:G673,"")),"")</f>
        <v>41</v>
      </c>
      <c r="I674" s="122" t="str">
        <f>IF(H674=1,COUNTIF($H$1:H674,1),"")</f>
        <v/>
      </c>
      <c r="J674" s="122">
        <f t="shared" si="31"/>
        <v>1</v>
      </c>
      <c r="K674" s="122" t="b">
        <f t="shared" si="33"/>
        <v>1</v>
      </c>
      <c r="L674" s="122" t="str">
        <f>IF(K674=FALSE,"",B674&amp;"@"&amp;COUNTIFS($B$2:B674,B674,$K$2:K674,TRUE))</f>
        <v>India@41</v>
      </c>
    </row>
    <row r="675" spans="1:12">
      <c r="A675" s="18" t="s">
        <v>623</v>
      </c>
      <c r="B675" s="18" t="s">
        <v>937</v>
      </c>
      <c r="C675" s="18">
        <v>4</v>
      </c>
      <c r="D675" s="18">
        <v>1</v>
      </c>
      <c r="E675" s="18">
        <v>118.25</v>
      </c>
      <c r="F675" s="18">
        <v>0</v>
      </c>
      <c r="G675" s="122" t="str">
        <f t="shared" si="32"/>
        <v>기사임</v>
      </c>
      <c r="H675" s="255">
        <f>IF(G675="기사임",(COUNTIF($B$2:B675,B675)-COUNTIFS($B$2:B674,B675,$G$2:G674,"")),"")</f>
        <v>1</v>
      </c>
      <c r="I675" s="122">
        <f>IF(H675=1,COUNTIF($H$1:H675,1),"")</f>
        <v>34</v>
      </c>
      <c r="J675" s="122">
        <f t="shared" si="31"/>
        <v>0</v>
      </c>
      <c r="K675" s="122" t="b">
        <f t="shared" si="33"/>
        <v>0</v>
      </c>
      <c r="L675" s="122" t="str">
        <f>IF(K675=FALSE,"",B675&amp;"@"&amp;COUNTIFS($B$2:B675,B675,$K$2:K675,TRUE))</f>
        <v/>
      </c>
    </row>
    <row r="676" spans="1:12">
      <c r="A676" s="18" t="s">
        <v>759</v>
      </c>
      <c r="B676" s="18" t="s">
        <v>895</v>
      </c>
      <c r="C676" s="18">
        <v>4</v>
      </c>
      <c r="D676" s="18">
        <v>3</v>
      </c>
      <c r="E676" s="18">
        <v>7.25</v>
      </c>
      <c r="F676" s="18">
        <v>0</v>
      </c>
      <c r="G676" s="122" t="str">
        <f t="shared" si="32"/>
        <v/>
      </c>
      <c r="H676" s="255" t="str">
        <f>IF(G676="기사임",(COUNTIF($B$2:B676,B676)-COUNTIFS($B$2:B675,B676,$G$2:G675,"")),"")</f>
        <v/>
      </c>
      <c r="I676" s="122" t="str">
        <f>IF(H676=1,COUNTIF($H$1:H676,1),"")</f>
        <v/>
      </c>
      <c r="J676" s="122">
        <f t="shared" si="31"/>
        <v>0</v>
      </c>
      <c r="K676" s="122" t="b">
        <f t="shared" si="33"/>
        <v>0</v>
      </c>
      <c r="L676" s="122" t="str">
        <f>IF(K676=FALSE,"",B676&amp;"@"&amp;COUNTIFS($B$2:B676,B676,$K$2:K676,TRUE))</f>
        <v/>
      </c>
    </row>
    <row r="677" spans="1:12">
      <c r="A677" s="18" t="s">
        <v>529</v>
      </c>
      <c r="B677" s="18" t="s">
        <v>900</v>
      </c>
      <c r="C677" s="18">
        <v>4</v>
      </c>
      <c r="D677" s="18">
        <v>4</v>
      </c>
      <c r="E677" s="18">
        <v>15</v>
      </c>
      <c r="F677" s="18">
        <v>0</v>
      </c>
      <c r="G677" s="122" t="str">
        <f t="shared" si="32"/>
        <v/>
      </c>
      <c r="H677" s="255" t="str">
        <f>IF(G677="기사임",(COUNTIF($B$2:B677,B677)-COUNTIFS($B$2:B676,B677,$G$2:G676,"")),"")</f>
        <v/>
      </c>
      <c r="I677" s="122" t="str">
        <f>IF(H677=1,COUNTIF($H$1:H677,1),"")</f>
        <v/>
      </c>
      <c r="J677" s="122">
        <f t="shared" si="31"/>
        <v>0</v>
      </c>
      <c r="K677" s="122" t="b">
        <f t="shared" si="33"/>
        <v>0</v>
      </c>
      <c r="L677" s="122" t="str">
        <f>IF(K677=FALSE,"",B677&amp;"@"&amp;COUNTIFS($B$2:B677,B677,$K$2:K677,TRUE))</f>
        <v/>
      </c>
    </row>
    <row r="678" spans="1:12">
      <c r="A678" s="18" t="s">
        <v>532</v>
      </c>
      <c r="B678" s="18" t="s">
        <v>942</v>
      </c>
      <c r="C678" s="18">
        <v>4</v>
      </c>
      <c r="D678" s="18">
        <v>3</v>
      </c>
      <c r="E678" s="18">
        <v>36</v>
      </c>
      <c r="F678" s="18">
        <v>1</v>
      </c>
      <c r="G678" s="122" t="str">
        <f t="shared" si="32"/>
        <v/>
      </c>
      <c r="H678" s="255" t="str">
        <f>IF(G678="기사임",(COUNTIF($B$2:B678,B678)-COUNTIFS($B$2:B677,B678,$G$2:G677,"")),"")</f>
        <v/>
      </c>
      <c r="I678" s="122" t="str">
        <f>IF(H678=1,COUNTIF($H$1:H678,1),"")</f>
        <v/>
      </c>
      <c r="J678" s="122">
        <f t="shared" si="31"/>
        <v>0</v>
      </c>
      <c r="K678" s="122" t="b">
        <f t="shared" si="33"/>
        <v>0</v>
      </c>
      <c r="L678" s="122" t="str">
        <f>IF(K678=FALSE,"",B678&amp;"@"&amp;COUNTIFS($B$2:B678,B678,$K$2:K678,TRUE))</f>
        <v/>
      </c>
    </row>
    <row r="679" spans="1:12">
      <c r="A679" s="18" t="s">
        <v>532</v>
      </c>
      <c r="B679" s="18" t="s">
        <v>910</v>
      </c>
      <c r="C679" s="18">
        <v>4</v>
      </c>
      <c r="D679" s="18">
        <v>4</v>
      </c>
      <c r="E679" s="18">
        <v>136.75</v>
      </c>
      <c r="F679" s="18">
        <v>1</v>
      </c>
      <c r="G679" s="122" t="str">
        <f t="shared" si="32"/>
        <v/>
      </c>
      <c r="H679" s="255" t="str">
        <f>IF(G679="기사임",(COUNTIF($B$2:B679,B679)-COUNTIFS($B$2:B678,B679,$G$2:G678,"")),"")</f>
        <v/>
      </c>
      <c r="I679" s="122" t="str">
        <f>IF(H679=1,COUNTIF($H$1:H679,1),"")</f>
        <v/>
      </c>
      <c r="J679" s="122">
        <f t="shared" si="31"/>
        <v>0</v>
      </c>
      <c r="K679" s="122" t="b">
        <f t="shared" si="33"/>
        <v>0</v>
      </c>
      <c r="L679" s="122" t="str">
        <f>IF(K679=FALSE,"",B679&amp;"@"&amp;COUNTIFS($B$2:B679,B679,$K$2:K679,TRUE))</f>
        <v/>
      </c>
    </row>
    <row r="680" spans="1:12">
      <c r="A680" s="18" t="s">
        <v>572</v>
      </c>
      <c r="B680" s="18" t="s">
        <v>2228</v>
      </c>
      <c r="C680" s="18">
        <v>4</v>
      </c>
      <c r="D680" s="18">
        <v>1</v>
      </c>
      <c r="E680" s="18">
        <v>87.25</v>
      </c>
      <c r="F680" s="18">
        <v>0</v>
      </c>
      <c r="G680" s="122" t="str">
        <f t="shared" si="32"/>
        <v/>
      </c>
      <c r="H680" s="255" t="str">
        <f>IF(G680="기사임",(COUNTIF($B$2:B680,B680)-COUNTIFS($B$2:B679,B680,$G$2:G679,"")),"")</f>
        <v/>
      </c>
      <c r="I680" s="122" t="str">
        <f>IF(H680=1,COUNTIF($H$1:H680,1),"")</f>
        <v/>
      </c>
      <c r="J680" s="122">
        <f t="shared" si="31"/>
        <v>0</v>
      </c>
      <c r="K680" s="122" t="b">
        <f t="shared" si="33"/>
        <v>0</v>
      </c>
      <c r="L680" s="122" t="str">
        <f>IF(K680=FALSE,"",B680&amp;"@"&amp;COUNTIFS($B$2:B680,B680,$K$2:K680,TRUE))</f>
        <v/>
      </c>
    </row>
    <row r="681" spans="1:12">
      <c r="A681" s="18" t="s">
        <v>536</v>
      </c>
      <c r="B681" s="18" t="s">
        <v>897</v>
      </c>
      <c r="C681" s="18">
        <v>4</v>
      </c>
      <c r="D681" s="18">
        <v>4</v>
      </c>
      <c r="E681" s="18">
        <v>1259</v>
      </c>
      <c r="F681" s="18">
        <v>1</v>
      </c>
      <c r="G681" s="122" t="str">
        <f t="shared" si="32"/>
        <v/>
      </c>
      <c r="H681" s="255" t="str">
        <f>IF(G681="기사임",(COUNTIF($B$2:B681,B681)-COUNTIFS($B$2:B680,B681,$G$2:G680,"")),"")</f>
        <v/>
      </c>
      <c r="I681" s="122" t="str">
        <f>IF(H681=1,COUNTIF($H$1:H681,1),"")</f>
        <v/>
      </c>
      <c r="J681" s="122">
        <f t="shared" si="31"/>
        <v>1</v>
      </c>
      <c r="K681" s="122" t="b">
        <f t="shared" si="33"/>
        <v>0</v>
      </c>
      <c r="L681" s="122" t="str">
        <f>IF(K681=FALSE,"",B681&amp;"@"&amp;COUNTIFS($B$2:B681,B681,$K$2:K681,TRUE))</f>
        <v/>
      </c>
    </row>
    <row r="682" spans="1:12">
      <c r="A682" s="18" t="s">
        <v>538</v>
      </c>
      <c r="B682" s="18" t="s">
        <v>908</v>
      </c>
      <c r="C682" s="18">
        <v>4</v>
      </c>
      <c r="D682" s="18">
        <v>2</v>
      </c>
      <c r="E682" s="18">
        <v>19.5</v>
      </c>
      <c r="F682" s="18">
        <v>1</v>
      </c>
      <c r="G682" s="122" t="str">
        <f t="shared" si="32"/>
        <v/>
      </c>
      <c r="H682" s="255" t="str">
        <f>IF(G682="기사임",(COUNTIF($B$2:B682,B682)-COUNTIFS($B$2:B681,B682,$G$2:G681,"")),"")</f>
        <v/>
      </c>
      <c r="I682" s="122" t="str">
        <f>IF(H682=1,COUNTIF($H$1:H682,1),"")</f>
        <v/>
      </c>
      <c r="J682" s="122">
        <f t="shared" si="31"/>
        <v>0</v>
      </c>
      <c r="K682" s="122" t="b">
        <f t="shared" si="33"/>
        <v>0</v>
      </c>
      <c r="L682" s="122" t="str">
        <f>IF(K682=FALSE,"",B682&amp;"@"&amp;COUNTIFS($B$2:B682,B682,$K$2:K682,TRUE))</f>
        <v/>
      </c>
    </row>
    <row r="683" spans="1:12">
      <c r="A683" s="18" t="s">
        <v>501</v>
      </c>
      <c r="B683" s="18" t="s">
        <v>912</v>
      </c>
      <c r="C683" s="18">
        <v>4</v>
      </c>
      <c r="D683" s="18">
        <v>3</v>
      </c>
      <c r="E683" s="18">
        <v>9.75</v>
      </c>
      <c r="F683" s="18">
        <v>0</v>
      </c>
      <c r="G683" s="122" t="str">
        <f t="shared" si="32"/>
        <v/>
      </c>
      <c r="H683" s="255" t="str">
        <f>IF(G683="기사임",(COUNTIF($B$2:B683,B683)-COUNTIFS($B$2:B682,B683,$G$2:G682,"")),"")</f>
        <v/>
      </c>
      <c r="I683" s="122" t="str">
        <f>IF(H683=1,COUNTIF($H$1:H683,1),"")</f>
        <v/>
      </c>
      <c r="J683" s="122">
        <f t="shared" si="31"/>
        <v>0</v>
      </c>
      <c r="K683" s="122" t="b">
        <f t="shared" si="33"/>
        <v>0</v>
      </c>
      <c r="L683" s="122" t="str">
        <f>IF(K683=FALSE,"",B683&amp;"@"&amp;COUNTIFS($B$2:B683,B683,$K$2:K683,TRUE))</f>
        <v/>
      </c>
    </row>
    <row r="684" spans="1:12">
      <c r="A684" s="18" t="s">
        <v>501</v>
      </c>
      <c r="B684" s="18" t="s">
        <v>899</v>
      </c>
      <c r="C684" s="18">
        <v>4</v>
      </c>
      <c r="D684" s="18">
        <v>4</v>
      </c>
      <c r="E684" s="18">
        <v>0</v>
      </c>
      <c r="F684" s="18">
        <v>0</v>
      </c>
      <c r="G684" s="122" t="str">
        <f t="shared" si="32"/>
        <v/>
      </c>
      <c r="H684" s="255" t="str">
        <f>IF(G684="기사임",(COUNTIF($B$2:B684,B684)-COUNTIFS($B$2:B683,B684,$G$2:G683,"")),"")</f>
        <v/>
      </c>
      <c r="I684" s="122" t="str">
        <f>IF(H684=1,COUNTIF($H$1:H684,1),"")</f>
        <v/>
      </c>
      <c r="J684" s="122">
        <f t="shared" si="31"/>
        <v>0</v>
      </c>
      <c r="K684" s="122" t="b">
        <f t="shared" si="33"/>
        <v>0</v>
      </c>
      <c r="L684" s="122" t="str">
        <f>IF(K684=FALSE,"",B684&amp;"@"&amp;COUNTIFS($B$2:B684,B684,$K$2:K684,TRUE))</f>
        <v/>
      </c>
    </row>
    <row r="685" spans="1:12">
      <c r="A685" s="18" t="s">
        <v>501</v>
      </c>
      <c r="B685" s="18" t="s">
        <v>913</v>
      </c>
      <c r="C685" s="18">
        <v>4</v>
      </c>
      <c r="D685" s="18">
        <v>3</v>
      </c>
      <c r="E685" s="18">
        <v>14</v>
      </c>
      <c r="F685" s="18">
        <v>1</v>
      </c>
      <c r="G685" s="122" t="str">
        <f t="shared" si="32"/>
        <v/>
      </c>
      <c r="H685" s="255" t="str">
        <f>IF(G685="기사임",(COUNTIF($B$2:B685,B685)-COUNTIFS($B$2:B684,B685,$G$2:G684,"")),"")</f>
        <v/>
      </c>
      <c r="I685" s="122" t="str">
        <f>IF(H685=1,COUNTIF($H$1:H685,1),"")</f>
        <v/>
      </c>
      <c r="J685" s="122">
        <f t="shared" si="31"/>
        <v>0</v>
      </c>
      <c r="K685" s="122" t="b">
        <f t="shared" si="33"/>
        <v>0</v>
      </c>
      <c r="L685" s="122" t="str">
        <f>IF(K685=FALSE,"",B685&amp;"@"&amp;COUNTIFS($B$2:B685,B685,$K$2:K685,TRUE))</f>
        <v/>
      </c>
    </row>
    <row r="686" spans="1:12">
      <c r="A686" s="18" t="s">
        <v>499</v>
      </c>
      <c r="B686" s="18" t="s">
        <v>903</v>
      </c>
      <c r="C686" s="18">
        <v>4</v>
      </c>
      <c r="D686" s="18">
        <v>4</v>
      </c>
      <c r="E686" s="18">
        <v>25.333333333333332</v>
      </c>
      <c r="F686" s="18">
        <v>2</v>
      </c>
      <c r="G686" s="122" t="str">
        <f t="shared" si="32"/>
        <v/>
      </c>
      <c r="H686" s="255" t="str">
        <f>IF(G686="기사임",(COUNTIF($B$2:B686,B686)-COUNTIFS($B$2:B685,B686,$G$2:G685,"")),"")</f>
        <v/>
      </c>
      <c r="I686" s="122" t="str">
        <f>IF(H686=1,COUNTIF($H$1:H686,1),"")</f>
        <v/>
      </c>
      <c r="J686" s="122">
        <f t="shared" si="31"/>
        <v>0</v>
      </c>
      <c r="K686" s="122" t="b">
        <f t="shared" si="33"/>
        <v>0</v>
      </c>
      <c r="L686" s="122" t="str">
        <f>IF(K686=FALSE,"",B686&amp;"@"&amp;COUNTIFS($B$2:B686,B686,$K$2:K686,TRUE))</f>
        <v/>
      </c>
    </row>
    <row r="687" spans="1:12">
      <c r="A687" s="18" t="s">
        <v>499</v>
      </c>
      <c r="B687" s="18" t="s">
        <v>929</v>
      </c>
      <c r="C687" s="18">
        <v>4</v>
      </c>
      <c r="D687" s="18">
        <v>4</v>
      </c>
      <c r="E687" s="18">
        <v>0</v>
      </c>
      <c r="F687" s="18">
        <v>4</v>
      </c>
      <c r="G687" s="122" t="str">
        <f t="shared" si="32"/>
        <v/>
      </c>
      <c r="H687" s="255" t="str">
        <f>IF(G687="기사임",(COUNTIF($B$2:B687,B687)-COUNTIFS($B$2:B686,B687,$G$2:G686,"")),"")</f>
        <v/>
      </c>
      <c r="I687" s="122" t="str">
        <f>IF(H687=1,COUNTIF($H$1:H687,1),"")</f>
        <v/>
      </c>
      <c r="J687" s="122">
        <f t="shared" si="31"/>
        <v>0</v>
      </c>
      <c r="K687" s="122" t="b">
        <f t="shared" si="33"/>
        <v>0</v>
      </c>
      <c r="L687" s="122" t="str">
        <f>IF(K687=FALSE,"",B687&amp;"@"&amp;COUNTIFS($B$2:B687,B687,$K$2:K687,TRUE))</f>
        <v/>
      </c>
    </row>
    <row r="688" spans="1:12">
      <c r="A688" s="18" t="s">
        <v>499</v>
      </c>
      <c r="B688" s="18" t="s">
        <v>909</v>
      </c>
      <c r="C688" s="18">
        <v>4</v>
      </c>
      <c r="D688" s="18">
        <v>4</v>
      </c>
      <c r="E688" s="18">
        <v>21</v>
      </c>
      <c r="F688" s="18">
        <v>0</v>
      </c>
      <c r="G688" s="122" t="str">
        <f t="shared" si="32"/>
        <v/>
      </c>
      <c r="H688" s="255" t="str">
        <f>IF(G688="기사임",(COUNTIF($B$2:B688,B688)-COUNTIFS($B$2:B687,B688,$G$2:G687,"")),"")</f>
        <v/>
      </c>
      <c r="I688" s="122" t="str">
        <f>IF(H688=1,COUNTIF($H$1:H688,1),"")</f>
        <v/>
      </c>
      <c r="J688" s="122">
        <f t="shared" si="31"/>
        <v>0</v>
      </c>
      <c r="K688" s="122" t="b">
        <f t="shared" si="33"/>
        <v>0</v>
      </c>
      <c r="L688" s="122" t="str">
        <f>IF(K688=FALSE,"",B688&amp;"@"&amp;COUNTIFS($B$2:B688,B688,$K$2:K688,TRUE))</f>
        <v/>
      </c>
    </row>
    <row r="689" spans="1:12">
      <c r="A689" s="18" t="s">
        <v>499</v>
      </c>
      <c r="B689" s="18" t="s">
        <v>906</v>
      </c>
      <c r="C689" s="18">
        <v>4</v>
      </c>
      <c r="D689" s="18">
        <v>3</v>
      </c>
      <c r="E689" s="18">
        <v>12.666666666666666</v>
      </c>
      <c r="F689" s="18">
        <v>1</v>
      </c>
      <c r="G689" s="122" t="str">
        <f t="shared" si="32"/>
        <v/>
      </c>
      <c r="H689" s="255" t="str">
        <f>IF(G689="기사임",(COUNTIF($B$2:B689,B689)-COUNTIFS($B$2:B688,B689,$G$2:G688,"")),"")</f>
        <v/>
      </c>
      <c r="I689" s="122" t="str">
        <f>IF(H689=1,COUNTIF($H$1:H689,1),"")</f>
        <v/>
      </c>
      <c r="J689" s="122">
        <f t="shared" si="31"/>
        <v>0</v>
      </c>
      <c r="K689" s="122" t="b">
        <f t="shared" si="33"/>
        <v>0</v>
      </c>
      <c r="L689" s="122" t="str">
        <f>IF(K689=FALSE,"",B689&amp;"@"&amp;COUNTIFS($B$2:B689,B689,$K$2:K689,TRUE))</f>
        <v/>
      </c>
    </row>
    <row r="690" spans="1:12">
      <c r="A690" s="18" t="s">
        <v>635</v>
      </c>
      <c r="B690" s="18" t="s">
        <v>895</v>
      </c>
      <c r="C690" s="18">
        <v>4</v>
      </c>
      <c r="D690" s="18">
        <v>2</v>
      </c>
      <c r="E690" s="18">
        <v>29.25</v>
      </c>
      <c r="F690" s="18">
        <v>0</v>
      </c>
      <c r="G690" s="122" t="str">
        <f t="shared" si="32"/>
        <v/>
      </c>
      <c r="H690" s="255" t="str">
        <f>IF(G690="기사임",(COUNTIF($B$2:B690,B690)-COUNTIFS($B$2:B689,B690,$G$2:G689,"")),"")</f>
        <v/>
      </c>
      <c r="I690" s="122" t="str">
        <f>IF(H690=1,COUNTIF($H$1:H690,1),"")</f>
        <v/>
      </c>
      <c r="J690" s="122">
        <f t="shared" si="31"/>
        <v>0</v>
      </c>
      <c r="K690" s="122" t="b">
        <f t="shared" si="33"/>
        <v>0</v>
      </c>
      <c r="L690" s="122" t="str">
        <f>IF(K690=FALSE,"",B690&amp;"@"&amp;COUNTIFS($B$2:B690,B690,$K$2:K690,TRUE))</f>
        <v/>
      </c>
    </row>
    <row r="691" spans="1:12">
      <c r="A691" s="18" t="s">
        <v>742</v>
      </c>
      <c r="B691" s="18" t="s">
        <v>896</v>
      </c>
      <c r="C691" s="18">
        <v>4</v>
      </c>
      <c r="D691" s="18">
        <v>3</v>
      </c>
      <c r="E691" s="18">
        <v>105.75</v>
      </c>
      <c r="F691" s="18">
        <v>0</v>
      </c>
      <c r="G691" s="122" t="str">
        <f t="shared" si="32"/>
        <v/>
      </c>
      <c r="H691" s="255" t="str">
        <f>IF(G691="기사임",(COUNTIF($B$2:B691,B691)-COUNTIFS($B$2:B690,B691,$G$2:G690,"")),"")</f>
        <v/>
      </c>
      <c r="I691" s="122" t="str">
        <f>IF(H691=1,COUNTIF($H$1:H691,1),"")</f>
        <v/>
      </c>
      <c r="J691" s="122">
        <f t="shared" si="31"/>
        <v>1</v>
      </c>
      <c r="K691" s="122" t="b">
        <f t="shared" si="33"/>
        <v>0</v>
      </c>
      <c r="L691" s="122" t="str">
        <f>IF(K691=FALSE,"",B691&amp;"@"&amp;COUNTIFS($B$2:B691,B691,$K$2:K691,TRUE))</f>
        <v/>
      </c>
    </row>
    <row r="692" spans="1:12">
      <c r="A692" s="18" t="s">
        <v>601</v>
      </c>
      <c r="B692" s="18" t="s">
        <v>896</v>
      </c>
      <c r="C692" s="18">
        <v>4</v>
      </c>
      <c r="D692" s="18">
        <v>4</v>
      </c>
      <c r="E692" s="18">
        <v>45</v>
      </c>
      <c r="F692" s="18">
        <v>0</v>
      </c>
      <c r="G692" s="122" t="str">
        <f t="shared" si="32"/>
        <v/>
      </c>
      <c r="H692" s="255" t="str">
        <f>IF(G692="기사임",(COUNTIF($B$2:B692,B692)-COUNTIFS($B$2:B691,B692,$G$2:G691,"")),"")</f>
        <v/>
      </c>
      <c r="I692" s="122" t="str">
        <f>IF(H692=1,COUNTIF($H$1:H692,1),"")</f>
        <v/>
      </c>
      <c r="J692" s="122">
        <f t="shared" si="31"/>
        <v>1</v>
      </c>
      <c r="K692" s="122" t="b">
        <f t="shared" si="33"/>
        <v>0</v>
      </c>
      <c r="L692" s="122" t="str">
        <f>IF(K692=FALSE,"",B692&amp;"@"&amp;COUNTIFS($B$2:B692,B692,$K$2:K692,TRUE))</f>
        <v/>
      </c>
    </row>
    <row r="693" spans="1:12">
      <c r="A693" s="18" t="s">
        <v>616</v>
      </c>
      <c r="B693" s="18" t="s">
        <v>895</v>
      </c>
      <c r="C693" s="18">
        <v>4</v>
      </c>
      <c r="D693" s="18">
        <v>4</v>
      </c>
      <c r="E693" s="18">
        <v>154.5</v>
      </c>
      <c r="F693" s="18">
        <v>0</v>
      </c>
      <c r="G693" s="122" t="str">
        <f t="shared" si="32"/>
        <v/>
      </c>
      <c r="H693" s="255" t="str">
        <f>IF(G693="기사임",(COUNTIF($B$2:B693,B693)-COUNTIFS($B$2:B692,B693,$G$2:G692,"")),"")</f>
        <v/>
      </c>
      <c r="I693" s="122" t="str">
        <f>IF(H693=1,COUNTIF($H$1:H693,1),"")</f>
        <v/>
      </c>
      <c r="J693" s="122">
        <f t="shared" si="31"/>
        <v>0</v>
      </c>
      <c r="K693" s="122" t="b">
        <f t="shared" si="33"/>
        <v>0</v>
      </c>
      <c r="L693" s="122" t="str">
        <f>IF(K693=FALSE,"",B693&amp;"@"&amp;COUNTIFS($B$2:B693,B693,$K$2:K693,TRUE))</f>
        <v/>
      </c>
    </row>
    <row r="694" spans="1:12">
      <c r="A694" s="18" t="s">
        <v>595</v>
      </c>
      <c r="B694" s="18" t="s">
        <v>897</v>
      </c>
      <c r="C694" s="18">
        <v>4</v>
      </c>
      <c r="D694" s="18">
        <v>4</v>
      </c>
      <c r="E694" s="18">
        <v>87.25</v>
      </c>
      <c r="F694" s="18">
        <v>0</v>
      </c>
      <c r="G694" s="122" t="str">
        <f t="shared" si="32"/>
        <v/>
      </c>
      <c r="H694" s="255" t="str">
        <f>IF(G694="기사임",(COUNTIF($B$2:B694,B694)-COUNTIFS($B$2:B693,B694,$G$2:G693,"")),"")</f>
        <v/>
      </c>
      <c r="I694" s="122" t="str">
        <f>IF(H694=1,COUNTIF($H$1:H694,1),"")</f>
        <v/>
      </c>
      <c r="J694" s="122">
        <f t="shared" si="31"/>
        <v>1</v>
      </c>
      <c r="K694" s="122" t="b">
        <f t="shared" si="33"/>
        <v>0</v>
      </c>
      <c r="L694" s="122" t="str">
        <f>IF(K694=FALSE,"",B694&amp;"@"&amp;COUNTIFS($B$2:B694,B694,$K$2:K694,TRUE))</f>
        <v/>
      </c>
    </row>
    <row r="695" spans="1:12">
      <c r="A695" s="18" t="s">
        <v>500</v>
      </c>
      <c r="B695" s="18" t="s">
        <v>928</v>
      </c>
      <c r="C695" s="18">
        <v>4</v>
      </c>
      <c r="D695" s="18">
        <v>2</v>
      </c>
      <c r="E695" s="18">
        <v>42.333333333333336</v>
      </c>
      <c r="F695" s="18">
        <v>2</v>
      </c>
      <c r="G695" s="122" t="str">
        <f t="shared" si="32"/>
        <v/>
      </c>
      <c r="H695" s="255" t="str">
        <f>IF(G695="기사임",(COUNTIF($B$2:B695,B695)-COUNTIFS($B$2:B694,B695,$G$2:G694,"")),"")</f>
        <v/>
      </c>
      <c r="I695" s="122" t="str">
        <f>IF(H695=1,COUNTIF($H$1:H695,1),"")</f>
        <v/>
      </c>
      <c r="J695" s="122">
        <f t="shared" si="31"/>
        <v>0</v>
      </c>
      <c r="K695" s="122" t="b">
        <f t="shared" si="33"/>
        <v>0</v>
      </c>
      <c r="L695" s="122" t="str">
        <f>IF(K695=FALSE,"",B695&amp;"@"&amp;COUNTIFS($B$2:B695,B695,$K$2:K695,TRUE))</f>
        <v/>
      </c>
    </row>
    <row r="696" spans="1:12">
      <c r="A696" s="18" t="s">
        <v>1257</v>
      </c>
      <c r="B696" s="18" t="s">
        <v>897</v>
      </c>
      <c r="C696" s="18">
        <v>4</v>
      </c>
      <c r="D696" s="18">
        <v>3</v>
      </c>
      <c r="E696" s="18">
        <v>8.5</v>
      </c>
      <c r="F696" s="18">
        <v>0</v>
      </c>
      <c r="G696" s="122" t="str">
        <f t="shared" si="32"/>
        <v/>
      </c>
      <c r="H696" s="255" t="str">
        <f>IF(G696="기사임",(COUNTIF($B$2:B696,B696)-COUNTIFS($B$2:B695,B696,$G$2:G695,"")),"")</f>
        <v/>
      </c>
      <c r="I696" s="122" t="str">
        <f>IF(H696=1,COUNTIF($H$1:H696,1),"")</f>
        <v/>
      </c>
      <c r="J696" s="122">
        <f t="shared" si="31"/>
        <v>1</v>
      </c>
      <c r="K696" s="122" t="b">
        <f t="shared" si="33"/>
        <v>0</v>
      </c>
      <c r="L696" s="122" t="str">
        <f>IF(K696=FALSE,"",B696&amp;"@"&amp;COUNTIFS($B$2:B696,B696,$K$2:K696,TRUE))</f>
        <v/>
      </c>
    </row>
    <row r="697" spans="1:12">
      <c r="A697" s="18" t="s">
        <v>991</v>
      </c>
      <c r="B697" s="18" t="s">
        <v>901</v>
      </c>
      <c r="C697" s="18">
        <v>4</v>
      </c>
      <c r="D697" s="18">
        <v>2</v>
      </c>
      <c r="E697" s="18">
        <v>69.5</v>
      </c>
      <c r="F697" s="18">
        <v>2</v>
      </c>
      <c r="G697" s="122" t="str">
        <f t="shared" si="32"/>
        <v/>
      </c>
      <c r="H697" s="255" t="str">
        <f>IF(G697="기사임",(COUNTIF($B$2:B697,B697)-COUNTIFS($B$2:B696,B697,$G$2:G696,"")),"")</f>
        <v/>
      </c>
      <c r="I697" s="122" t="str">
        <f>IF(H697=1,COUNTIF($H$1:H697,1),"")</f>
        <v/>
      </c>
      <c r="J697" s="122">
        <f t="shared" si="31"/>
        <v>0</v>
      </c>
      <c r="K697" s="122" t="b">
        <f t="shared" si="33"/>
        <v>0</v>
      </c>
      <c r="L697" s="122" t="str">
        <f>IF(K697=FALSE,"",B697&amp;"@"&amp;COUNTIFS($B$2:B697,B697,$K$2:K697,TRUE))</f>
        <v/>
      </c>
    </row>
    <row r="698" spans="1:12">
      <c r="A698" s="18" t="s">
        <v>863</v>
      </c>
      <c r="B698" s="18" t="s">
        <v>918</v>
      </c>
      <c r="C698" s="18">
        <v>4</v>
      </c>
      <c r="D698" s="18">
        <v>1</v>
      </c>
      <c r="E698" s="18">
        <v>4.75</v>
      </c>
      <c r="F698" s="18">
        <v>0</v>
      </c>
      <c r="G698" s="122" t="str">
        <f t="shared" si="32"/>
        <v/>
      </c>
      <c r="H698" s="255" t="str">
        <f>IF(G698="기사임",(COUNTIF($B$2:B698,B698)-COUNTIFS($B$2:B697,B698,$G$2:G697,"")),"")</f>
        <v/>
      </c>
      <c r="I698" s="122" t="str">
        <f>IF(H698=1,COUNTIF($H$1:H698,1),"")</f>
        <v/>
      </c>
      <c r="J698" s="122">
        <f t="shared" si="31"/>
        <v>0</v>
      </c>
      <c r="K698" s="122" t="b">
        <f t="shared" si="33"/>
        <v>0</v>
      </c>
      <c r="L698" s="122" t="str">
        <f>IF(K698=FALSE,"",B698&amp;"@"&amp;COUNTIFS($B$2:B698,B698,$K$2:K698,TRUE))</f>
        <v/>
      </c>
    </row>
    <row r="699" spans="1:12">
      <c r="A699" s="18" t="s">
        <v>992</v>
      </c>
      <c r="B699" s="18" t="s">
        <v>895</v>
      </c>
      <c r="C699" s="18">
        <v>4</v>
      </c>
      <c r="D699" s="18">
        <v>2</v>
      </c>
      <c r="E699" s="18">
        <v>8.5</v>
      </c>
      <c r="F699" s="18">
        <v>2</v>
      </c>
      <c r="G699" s="122" t="str">
        <f t="shared" si="32"/>
        <v/>
      </c>
      <c r="H699" s="255" t="str">
        <f>IF(G699="기사임",(COUNTIF($B$2:B699,B699)-COUNTIFS($B$2:B698,B699,$G$2:G698,"")),"")</f>
        <v/>
      </c>
      <c r="I699" s="122" t="str">
        <f>IF(H699=1,COUNTIF($H$1:H699,1),"")</f>
        <v/>
      </c>
      <c r="J699" s="122">
        <f t="shared" si="31"/>
        <v>0</v>
      </c>
      <c r="K699" s="122" t="b">
        <f t="shared" si="33"/>
        <v>0</v>
      </c>
      <c r="L699" s="122" t="str">
        <f>IF(K699=FALSE,"",B699&amp;"@"&amp;COUNTIFS($B$2:B699,B699,$K$2:K699,TRUE))</f>
        <v/>
      </c>
    </row>
    <row r="700" spans="1:12">
      <c r="A700" s="18" t="s">
        <v>1672</v>
      </c>
      <c r="B700" s="18" t="s">
        <v>896</v>
      </c>
      <c r="C700" s="18">
        <v>4</v>
      </c>
      <c r="D700" s="18">
        <v>3</v>
      </c>
      <c r="E700" s="18">
        <v>11</v>
      </c>
      <c r="F700" s="18">
        <v>0</v>
      </c>
      <c r="G700" s="122" t="str">
        <f t="shared" si="32"/>
        <v/>
      </c>
      <c r="H700" s="255" t="str">
        <f>IF(G700="기사임",(COUNTIF($B$2:B700,B700)-COUNTIFS($B$2:B699,B700,$G$2:G699,"")),"")</f>
        <v/>
      </c>
      <c r="I700" s="122" t="str">
        <f>IF(H700=1,COUNTIF($H$1:H700,1),"")</f>
        <v/>
      </c>
      <c r="J700" s="122">
        <f t="shared" si="31"/>
        <v>1</v>
      </c>
      <c r="K700" s="122" t="b">
        <f t="shared" si="33"/>
        <v>0</v>
      </c>
      <c r="L700" s="122" t="str">
        <f>IF(K700=FALSE,"",B700&amp;"@"&amp;COUNTIFS($B$2:B700,B700,$K$2:K700,TRUE))</f>
        <v/>
      </c>
    </row>
    <row r="701" spans="1:12">
      <c r="A701" s="18" t="s">
        <v>670</v>
      </c>
      <c r="B701" s="18" t="s">
        <v>896</v>
      </c>
      <c r="C701" s="18">
        <v>4</v>
      </c>
      <c r="D701" s="18">
        <v>4</v>
      </c>
      <c r="E701" s="18">
        <v>10.5</v>
      </c>
      <c r="F701" s="18">
        <v>1</v>
      </c>
      <c r="G701" s="122" t="str">
        <f t="shared" si="32"/>
        <v/>
      </c>
      <c r="H701" s="255" t="str">
        <f>IF(G701="기사임",(COUNTIF($B$2:B701,B701)-COUNTIFS($B$2:B700,B701,$G$2:G700,"")),"")</f>
        <v/>
      </c>
      <c r="I701" s="122" t="str">
        <f>IF(H701=1,COUNTIF($H$1:H701,1),"")</f>
        <v/>
      </c>
      <c r="J701" s="122">
        <f t="shared" si="31"/>
        <v>1</v>
      </c>
      <c r="K701" s="122" t="b">
        <f t="shared" si="33"/>
        <v>0</v>
      </c>
      <c r="L701" s="122" t="str">
        <f>IF(K701=FALSE,"",B701&amp;"@"&amp;COUNTIFS($B$2:B701,B701,$K$2:K701,TRUE))</f>
        <v/>
      </c>
    </row>
    <row r="702" spans="1:12">
      <c r="A702" s="18" t="s">
        <v>987</v>
      </c>
      <c r="B702" s="18" t="s">
        <v>921</v>
      </c>
      <c r="C702" s="18">
        <v>4</v>
      </c>
      <c r="D702" s="18">
        <v>2</v>
      </c>
      <c r="E702" s="18">
        <v>81</v>
      </c>
      <c r="F702" s="18">
        <v>2</v>
      </c>
      <c r="G702" s="122" t="str">
        <f t="shared" si="32"/>
        <v/>
      </c>
      <c r="H702" s="255" t="str">
        <f>IF(G702="기사임",(COUNTIF($B$2:B702,B702)-COUNTIFS($B$2:B701,B702,$G$2:G701,"")),"")</f>
        <v/>
      </c>
      <c r="I702" s="122" t="str">
        <f>IF(H702=1,COUNTIF($H$1:H702,1),"")</f>
        <v/>
      </c>
      <c r="J702" s="122">
        <f t="shared" si="31"/>
        <v>0</v>
      </c>
      <c r="K702" s="122" t="b">
        <f t="shared" si="33"/>
        <v>0</v>
      </c>
      <c r="L702" s="122" t="str">
        <f>IF(K702=FALSE,"",B702&amp;"@"&amp;COUNTIFS($B$2:B702,B702,$K$2:K702,TRUE))</f>
        <v/>
      </c>
    </row>
    <row r="703" spans="1:12">
      <c r="A703" s="18" t="s">
        <v>760</v>
      </c>
      <c r="B703" s="18" t="s">
        <v>909</v>
      </c>
      <c r="C703" s="18">
        <v>4</v>
      </c>
      <c r="D703" s="18">
        <v>1</v>
      </c>
      <c r="E703" s="18">
        <v>24.333333333333332</v>
      </c>
      <c r="F703" s="18">
        <v>1</v>
      </c>
      <c r="G703" s="122" t="str">
        <f t="shared" si="32"/>
        <v/>
      </c>
      <c r="H703" s="255" t="str">
        <f>IF(G703="기사임",(COUNTIF($B$2:B703,B703)-COUNTIFS($B$2:B702,B703,$G$2:G702,"")),"")</f>
        <v/>
      </c>
      <c r="I703" s="122" t="str">
        <f>IF(H703=1,COUNTIF($H$1:H703,1),"")</f>
        <v/>
      </c>
      <c r="J703" s="122">
        <f t="shared" si="31"/>
        <v>0</v>
      </c>
      <c r="K703" s="122" t="b">
        <f t="shared" si="33"/>
        <v>0</v>
      </c>
      <c r="L703" s="122" t="str">
        <f>IF(K703=FALSE,"",B703&amp;"@"&amp;COUNTIFS($B$2:B703,B703,$K$2:K703,TRUE))</f>
        <v/>
      </c>
    </row>
    <row r="704" spans="1:12">
      <c r="A704" s="18" t="s">
        <v>552</v>
      </c>
      <c r="B704" s="18" t="s">
        <v>899</v>
      </c>
      <c r="C704" s="18">
        <v>4</v>
      </c>
      <c r="D704" s="18">
        <v>4</v>
      </c>
      <c r="E704" s="18">
        <v>504.5</v>
      </c>
      <c r="F704" s="18">
        <v>2</v>
      </c>
      <c r="G704" s="122" t="str">
        <f t="shared" si="32"/>
        <v/>
      </c>
      <c r="H704" s="255" t="str">
        <f>IF(G704="기사임",(COUNTIF($B$2:B704,B704)-COUNTIFS($B$2:B703,B704,$G$2:G703,"")),"")</f>
        <v/>
      </c>
      <c r="I704" s="122" t="str">
        <f>IF(H704=1,COUNTIF($H$1:H704,1),"")</f>
        <v/>
      </c>
      <c r="J704" s="122">
        <f t="shared" si="31"/>
        <v>0</v>
      </c>
      <c r="K704" s="122" t="b">
        <f t="shared" si="33"/>
        <v>0</v>
      </c>
      <c r="L704" s="122" t="str">
        <f>IF(K704=FALSE,"",B704&amp;"@"&amp;COUNTIFS($B$2:B704,B704,$K$2:K704,TRUE))</f>
        <v/>
      </c>
    </row>
    <row r="705" spans="1:12">
      <c r="A705" s="18" t="s">
        <v>1674</v>
      </c>
      <c r="B705" s="18" t="s">
        <v>897</v>
      </c>
      <c r="C705" s="18">
        <v>4</v>
      </c>
      <c r="D705" s="18">
        <v>1</v>
      </c>
      <c r="E705" s="18">
        <v>19.333333333333332</v>
      </c>
      <c r="F705" s="18">
        <v>1</v>
      </c>
      <c r="G705" s="122" t="str">
        <f t="shared" si="32"/>
        <v/>
      </c>
      <c r="H705" s="255" t="str">
        <f>IF(G705="기사임",(COUNTIF($B$2:B705,B705)-COUNTIFS($B$2:B704,B705,$G$2:G704,"")),"")</f>
        <v/>
      </c>
      <c r="I705" s="122" t="str">
        <f>IF(H705=1,COUNTIF($H$1:H705,1),"")</f>
        <v/>
      </c>
      <c r="J705" s="122">
        <f t="shared" si="31"/>
        <v>1</v>
      </c>
      <c r="K705" s="122" t="b">
        <f t="shared" si="33"/>
        <v>0</v>
      </c>
      <c r="L705" s="122" t="str">
        <f>IF(K705=FALSE,"",B705&amp;"@"&amp;COUNTIFS($B$2:B705,B705,$K$2:K705,TRUE))</f>
        <v/>
      </c>
    </row>
    <row r="706" spans="1:12">
      <c r="A706" s="18" t="s">
        <v>646</v>
      </c>
      <c r="B706" s="18" t="s">
        <v>900</v>
      </c>
      <c r="C706" s="18">
        <v>4</v>
      </c>
      <c r="D706" s="18">
        <v>3</v>
      </c>
      <c r="E706" s="18">
        <v>16</v>
      </c>
      <c r="F706" s="18">
        <v>2</v>
      </c>
      <c r="G706" s="122" t="str">
        <f t="shared" si="32"/>
        <v/>
      </c>
      <c r="H706" s="255" t="str">
        <f>IF(G706="기사임",(COUNTIF($B$2:B706,B706)-COUNTIFS($B$2:B705,B706,$G$2:G705,"")),"")</f>
        <v/>
      </c>
      <c r="I706" s="122" t="str">
        <f>IF(H706=1,COUNTIF($H$1:H706,1),"")</f>
        <v/>
      </c>
      <c r="J706" s="122">
        <f t="shared" ref="J706:J769" si="34">COUNTIF($N$2:$N$4,B706)</f>
        <v>0</v>
      </c>
      <c r="K706" s="122" t="b">
        <f t="shared" si="33"/>
        <v>0</v>
      </c>
      <c r="L706" s="122" t="str">
        <f>IF(K706=FALSE,"",B706&amp;"@"&amp;COUNTIFS($B$2:B706,B706,$K$2:K706,TRUE))</f>
        <v/>
      </c>
    </row>
    <row r="707" spans="1:12">
      <c r="A707" s="18" t="s">
        <v>588</v>
      </c>
      <c r="B707" s="18" t="s">
        <v>896</v>
      </c>
      <c r="C707" s="18">
        <v>4</v>
      </c>
      <c r="D707" s="18">
        <v>2</v>
      </c>
      <c r="E707" s="18">
        <v>34.75</v>
      </c>
      <c r="F707" s="18">
        <v>1</v>
      </c>
      <c r="G707" s="122" t="str">
        <f t="shared" ref="G707:G770" si="35">IF(AND(LEFT(A707,17)="/global/archives/",ISNUMBER(_xlfn.NUMBERVALUE(MID(A707,18,1))),ISERROR(FIND("ckattempt",A707)),ISERROR(FIND("preview",A707))),"기사임","")</f>
        <v/>
      </c>
      <c r="H707" s="255" t="str">
        <f>IF(G707="기사임",(COUNTIF($B$2:B707,B707)-COUNTIFS($B$2:B706,B707,$G$2:G706,"")),"")</f>
        <v/>
      </c>
      <c r="I707" s="122" t="str">
        <f>IF(H707=1,COUNTIF($H$1:H707,1),"")</f>
        <v/>
      </c>
      <c r="J707" s="122">
        <f t="shared" si="34"/>
        <v>1</v>
      </c>
      <c r="K707" s="122" t="b">
        <f t="shared" ref="K707:K770" si="36">AND(J707=1,H707&gt;=1,H707&lt;&gt;"")</f>
        <v>0</v>
      </c>
      <c r="L707" s="122" t="str">
        <f>IF(K707=FALSE,"",B707&amp;"@"&amp;COUNTIFS($B$2:B707,B707,$K$2:K707,TRUE))</f>
        <v/>
      </c>
    </row>
    <row r="708" spans="1:12">
      <c r="A708" s="18" t="s">
        <v>1266</v>
      </c>
      <c r="B708" s="18" t="s">
        <v>898</v>
      </c>
      <c r="C708" s="18">
        <v>4</v>
      </c>
      <c r="D708" s="18">
        <v>2</v>
      </c>
      <c r="E708" s="18">
        <v>9</v>
      </c>
      <c r="F708" s="18">
        <v>0</v>
      </c>
      <c r="G708" s="122" t="str">
        <f t="shared" si="35"/>
        <v/>
      </c>
      <c r="H708" s="255" t="str">
        <f>IF(G708="기사임",(COUNTIF($B$2:B708,B708)-COUNTIFS($B$2:B707,B708,$G$2:G707,"")),"")</f>
        <v/>
      </c>
      <c r="I708" s="122" t="str">
        <f>IF(H708=1,COUNTIF($H$1:H708,1),"")</f>
        <v/>
      </c>
      <c r="J708" s="122">
        <f t="shared" si="34"/>
        <v>0</v>
      </c>
      <c r="K708" s="122" t="b">
        <f t="shared" si="36"/>
        <v>0</v>
      </c>
      <c r="L708" s="122" t="str">
        <f>IF(K708=FALSE,"",B708&amp;"@"&amp;COUNTIFS($B$2:B708,B708,$K$2:K708,TRUE))</f>
        <v/>
      </c>
    </row>
    <row r="709" spans="1:12">
      <c r="A709" s="18" t="s">
        <v>527</v>
      </c>
      <c r="B709" s="18" t="s">
        <v>898</v>
      </c>
      <c r="C709" s="18">
        <v>4</v>
      </c>
      <c r="D709" s="18">
        <v>3</v>
      </c>
      <c r="E709" s="18">
        <v>461</v>
      </c>
      <c r="F709" s="18">
        <v>3</v>
      </c>
      <c r="G709" s="122" t="str">
        <f t="shared" si="35"/>
        <v/>
      </c>
      <c r="H709" s="255" t="str">
        <f>IF(G709="기사임",(COUNTIF($B$2:B709,B709)-COUNTIFS($B$2:B708,B709,$G$2:G708,"")),"")</f>
        <v/>
      </c>
      <c r="I709" s="122" t="str">
        <f>IF(H709=1,COUNTIF($H$1:H709,1),"")</f>
        <v/>
      </c>
      <c r="J709" s="122">
        <f t="shared" si="34"/>
        <v>0</v>
      </c>
      <c r="K709" s="122" t="b">
        <f t="shared" si="36"/>
        <v>0</v>
      </c>
      <c r="L709" s="122" t="str">
        <f>IF(K709=FALSE,"",B709&amp;"@"&amp;COUNTIFS($B$2:B709,B709,$K$2:K709,TRUE))</f>
        <v/>
      </c>
    </row>
    <row r="710" spans="1:12">
      <c r="A710" s="18" t="s">
        <v>783</v>
      </c>
      <c r="B710" s="18" t="s">
        <v>895</v>
      </c>
      <c r="C710" s="18">
        <v>4</v>
      </c>
      <c r="D710" s="18">
        <v>3</v>
      </c>
      <c r="E710" s="18">
        <v>46</v>
      </c>
      <c r="F710" s="18">
        <v>3</v>
      </c>
      <c r="G710" s="122" t="str">
        <f t="shared" si="35"/>
        <v/>
      </c>
      <c r="H710" s="255" t="str">
        <f>IF(G710="기사임",(COUNTIF($B$2:B710,B710)-COUNTIFS($B$2:B709,B710,$G$2:G709,"")),"")</f>
        <v/>
      </c>
      <c r="I710" s="122" t="str">
        <f>IF(H710=1,COUNTIF($H$1:H710,1),"")</f>
        <v/>
      </c>
      <c r="J710" s="122">
        <f t="shared" si="34"/>
        <v>0</v>
      </c>
      <c r="K710" s="122" t="b">
        <f t="shared" si="36"/>
        <v>0</v>
      </c>
      <c r="L710" s="122" t="str">
        <f>IF(K710=FALSE,"",B710&amp;"@"&amp;COUNTIFS($B$2:B710,B710,$K$2:K710,TRUE))</f>
        <v/>
      </c>
    </row>
    <row r="711" spans="1:12">
      <c r="A711" s="18" t="s">
        <v>1656</v>
      </c>
      <c r="B711" s="18" t="s">
        <v>895</v>
      </c>
      <c r="C711" s="18">
        <v>4</v>
      </c>
      <c r="D711" s="18">
        <v>3</v>
      </c>
      <c r="E711" s="18">
        <v>16.5</v>
      </c>
      <c r="F711" s="18">
        <v>3</v>
      </c>
      <c r="G711" s="122" t="str">
        <f t="shared" si="35"/>
        <v/>
      </c>
      <c r="H711" s="255" t="str">
        <f>IF(G711="기사임",(COUNTIF($B$2:B711,B711)-COUNTIFS($B$2:B710,B711,$G$2:G710,"")),"")</f>
        <v/>
      </c>
      <c r="I711" s="122" t="str">
        <f>IF(H711=1,COUNTIF($H$1:H711,1),"")</f>
        <v/>
      </c>
      <c r="J711" s="122">
        <f t="shared" si="34"/>
        <v>0</v>
      </c>
      <c r="K711" s="122" t="b">
        <f t="shared" si="36"/>
        <v>0</v>
      </c>
      <c r="L711" s="122" t="str">
        <f>IF(K711=FALSE,"",B711&amp;"@"&amp;COUNTIFS($B$2:B711,B711,$K$2:K711,TRUE))</f>
        <v/>
      </c>
    </row>
    <row r="712" spans="1:12">
      <c r="A712" s="18" t="s">
        <v>1679</v>
      </c>
      <c r="B712" s="18" t="s">
        <v>897</v>
      </c>
      <c r="C712" s="18">
        <v>4</v>
      </c>
      <c r="D712" s="18">
        <v>1</v>
      </c>
      <c r="E712" s="18">
        <v>55.333333333333336</v>
      </c>
      <c r="F712" s="18">
        <v>1</v>
      </c>
      <c r="G712" s="122" t="str">
        <f t="shared" si="35"/>
        <v/>
      </c>
      <c r="H712" s="255" t="str">
        <f>IF(G712="기사임",(COUNTIF($B$2:B712,B712)-COUNTIFS($B$2:B711,B712,$G$2:G711,"")),"")</f>
        <v/>
      </c>
      <c r="I712" s="122" t="str">
        <f>IF(H712=1,COUNTIF($H$1:H712,1),"")</f>
        <v/>
      </c>
      <c r="J712" s="122">
        <f t="shared" si="34"/>
        <v>1</v>
      </c>
      <c r="K712" s="122" t="b">
        <f t="shared" si="36"/>
        <v>0</v>
      </c>
      <c r="L712" s="122" t="str">
        <f>IF(K712=FALSE,"",B712&amp;"@"&amp;COUNTIFS($B$2:B712,B712,$K$2:K712,TRUE))</f>
        <v/>
      </c>
    </row>
    <row r="713" spans="1:12">
      <c r="A713" s="18" t="s">
        <v>495</v>
      </c>
      <c r="B713" s="18" t="s">
        <v>901</v>
      </c>
      <c r="C713" s="18">
        <v>4</v>
      </c>
      <c r="D713" s="18">
        <v>4</v>
      </c>
      <c r="E713" s="18">
        <v>83.5</v>
      </c>
      <c r="F713" s="18">
        <v>0</v>
      </c>
      <c r="G713" s="122" t="str">
        <f t="shared" si="35"/>
        <v/>
      </c>
      <c r="H713" s="255" t="str">
        <f>IF(G713="기사임",(COUNTIF($B$2:B713,B713)-COUNTIFS($B$2:B712,B713,$G$2:G712,"")),"")</f>
        <v/>
      </c>
      <c r="I713" s="122" t="str">
        <f>IF(H713=1,COUNTIF($H$1:H713,1),"")</f>
        <v/>
      </c>
      <c r="J713" s="122">
        <f t="shared" si="34"/>
        <v>0</v>
      </c>
      <c r="K713" s="122" t="b">
        <f t="shared" si="36"/>
        <v>0</v>
      </c>
      <c r="L713" s="122" t="str">
        <f>IF(K713=FALSE,"",B713&amp;"@"&amp;COUNTIFS($B$2:B713,B713,$K$2:K713,TRUE))</f>
        <v/>
      </c>
    </row>
    <row r="714" spans="1:12">
      <c r="A714" s="18" t="s">
        <v>548</v>
      </c>
      <c r="B714" s="18" t="s">
        <v>906</v>
      </c>
      <c r="C714" s="18">
        <v>4</v>
      </c>
      <c r="D714" s="18">
        <v>2</v>
      </c>
      <c r="E714" s="18">
        <v>28.333333333333332</v>
      </c>
      <c r="F714" s="18">
        <v>0</v>
      </c>
      <c r="G714" s="122" t="str">
        <f t="shared" si="35"/>
        <v/>
      </c>
      <c r="H714" s="255" t="str">
        <f>IF(G714="기사임",(COUNTIF($B$2:B714,B714)-COUNTIFS($B$2:B713,B714,$G$2:G713,"")),"")</f>
        <v/>
      </c>
      <c r="I714" s="122" t="str">
        <f>IF(H714=1,COUNTIF($H$1:H714,1),"")</f>
        <v/>
      </c>
      <c r="J714" s="122">
        <f t="shared" si="34"/>
        <v>0</v>
      </c>
      <c r="K714" s="122" t="b">
        <f t="shared" si="36"/>
        <v>0</v>
      </c>
      <c r="L714" s="122" t="str">
        <f>IF(K714=FALSE,"",B714&amp;"@"&amp;COUNTIFS($B$2:B714,B714,$K$2:K714,TRUE))</f>
        <v/>
      </c>
    </row>
    <row r="715" spans="1:12">
      <c r="A715" s="18" t="s">
        <v>494</v>
      </c>
      <c r="B715" s="18" t="s">
        <v>957</v>
      </c>
      <c r="C715" s="18">
        <v>3</v>
      </c>
      <c r="D715" s="18">
        <v>2</v>
      </c>
      <c r="E715" s="18">
        <v>45</v>
      </c>
      <c r="F715" s="18">
        <v>2</v>
      </c>
      <c r="G715" s="122" t="str">
        <f t="shared" si="35"/>
        <v/>
      </c>
      <c r="H715" s="255" t="str">
        <f>IF(G715="기사임",(COUNTIF($B$2:B715,B715)-COUNTIFS($B$2:B714,B715,$G$2:G714,"")),"")</f>
        <v/>
      </c>
      <c r="I715" s="122" t="str">
        <f>IF(H715=1,COUNTIF($H$1:H715,1),"")</f>
        <v/>
      </c>
      <c r="J715" s="122">
        <f t="shared" si="34"/>
        <v>0</v>
      </c>
      <c r="K715" s="122" t="b">
        <f t="shared" si="36"/>
        <v>0</v>
      </c>
      <c r="L715" s="122" t="str">
        <f>IF(K715=FALSE,"",B715&amp;"@"&amp;COUNTIFS($B$2:B715,B715,$K$2:K715,TRUE))</f>
        <v/>
      </c>
    </row>
    <row r="716" spans="1:12">
      <c r="A716" s="18" t="s">
        <v>494</v>
      </c>
      <c r="B716" s="18" t="s">
        <v>902</v>
      </c>
      <c r="C716" s="18">
        <v>3</v>
      </c>
      <c r="D716" s="18">
        <v>3</v>
      </c>
      <c r="E716" s="18">
        <v>25</v>
      </c>
      <c r="F716" s="18">
        <v>3</v>
      </c>
      <c r="G716" s="122" t="str">
        <f t="shared" si="35"/>
        <v/>
      </c>
      <c r="H716" s="255" t="str">
        <f>IF(G716="기사임",(COUNTIF($B$2:B716,B716)-COUNTIFS($B$2:B715,B716,$G$2:G715,"")),"")</f>
        <v/>
      </c>
      <c r="I716" s="122" t="str">
        <f>IF(H716=1,COUNTIF($H$1:H716,1),"")</f>
        <v/>
      </c>
      <c r="J716" s="122">
        <f t="shared" si="34"/>
        <v>0</v>
      </c>
      <c r="K716" s="122" t="b">
        <f t="shared" si="36"/>
        <v>0</v>
      </c>
      <c r="L716" s="122" t="str">
        <f>IF(K716=FALSE,"",B716&amp;"@"&amp;COUNTIFS($B$2:B716,B716,$K$2:K716,TRUE))</f>
        <v/>
      </c>
    </row>
    <row r="717" spans="1:12">
      <c r="A717" s="18" t="s">
        <v>494</v>
      </c>
      <c r="B717" s="18" t="s">
        <v>934</v>
      </c>
      <c r="C717" s="18">
        <v>3</v>
      </c>
      <c r="D717" s="18">
        <v>3</v>
      </c>
      <c r="E717" s="18">
        <v>39</v>
      </c>
      <c r="F717" s="18">
        <v>3</v>
      </c>
      <c r="G717" s="122" t="str">
        <f t="shared" si="35"/>
        <v/>
      </c>
      <c r="H717" s="255" t="str">
        <f>IF(G717="기사임",(COUNTIF($B$2:B717,B717)-COUNTIFS($B$2:B716,B717,$G$2:G716,"")),"")</f>
        <v/>
      </c>
      <c r="I717" s="122" t="str">
        <f>IF(H717=1,COUNTIF($H$1:H717,1),"")</f>
        <v/>
      </c>
      <c r="J717" s="122">
        <f t="shared" si="34"/>
        <v>0</v>
      </c>
      <c r="K717" s="122" t="b">
        <f t="shared" si="36"/>
        <v>0</v>
      </c>
      <c r="L717" s="122" t="str">
        <f>IF(K717=FALSE,"",B717&amp;"@"&amp;COUNTIFS($B$2:B717,B717,$K$2:K717,TRUE))</f>
        <v/>
      </c>
    </row>
    <row r="718" spans="1:12">
      <c r="A718" s="18" t="s">
        <v>494</v>
      </c>
      <c r="B718" s="18" t="s">
        <v>915</v>
      </c>
      <c r="C718" s="18">
        <v>3</v>
      </c>
      <c r="D718" s="18">
        <v>3</v>
      </c>
      <c r="E718" s="18">
        <v>18</v>
      </c>
      <c r="F718" s="18">
        <v>3</v>
      </c>
      <c r="G718" s="122" t="str">
        <f t="shared" si="35"/>
        <v/>
      </c>
      <c r="H718" s="255" t="str">
        <f>IF(G718="기사임",(COUNTIF($B$2:B718,B718)-COUNTIFS($B$2:B717,B718,$G$2:G717,"")),"")</f>
        <v/>
      </c>
      <c r="I718" s="122" t="str">
        <f>IF(H718=1,COUNTIF($H$1:H718,1),"")</f>
        <v/>
      </c>
      <c r="J718" s="122">
        <f t="shared" si="34"/>
        <v>0</v>
      </c>
      <c r="K718" s="122" t="b">
        <f t="shared" si="36"/>
        <v>0</v>
      </c>
      <c r="L718" s="122" t="str">
        <f>IF(K718=FALSE,"",B718&amp;"@"&amp;COUNTIFS($B$2:B718,B718,$K$2:K718,TRUE))</f>
        <v/>
      </c>
    </row>
    <row r="719" spans="1:12">
      <c r="A719" s="18" t="s">
        <v>494</v>
      </c>
      <c r="B719" s="18" t="s">
        <v>916</v>
      </c>
      <c r="C719" s="18">
        <v>3</v>
      </c>
      <c r="D719" s="18">
        <v>3</v>
      </c>
      <c r="E719" s="18">
        <v>17.5</v>
      </c>
      <c r="F719" s="18">
        <v>2</v>
      </c>
      <c r="G719" s="122" t="str">
        <f t="shared" si="35"/>
        <v/>
      </c>
      <c r="H719" s="255" t="str">
        <f>IF(G719="기사임",(COUNTIF($B$2:B719,B719)-COUNTIFS($B$2:B718,B719,$G$2:G718,"")),"")</f>
        <v/>
      </c>
      <c r="I719" s="122" t="str">
        <f>IF(H719=1,COUNTIF($H$1:H719,1),"")</f>
        <v/>
      </c>
      <c r="J719" s="122">
        <f t="shared" si="34"/>
        <v>0</v>
      </c>
      <c r="K719" s="122" t="b">
        <f t="shared" si="36"/>
        <v>0</v>
      </c>
      <c r="L719" s="122" t="str">
        <f>IF(K719=FALSE,"",B719&amp;"@"&amp;COUNTIFS($B$2:B719,B719,$K$2:K719,TRUE))</f>
        <v/>
      </c>
    </row>
    <row r="720" spans="1:12">
      <c r="A720" s="18" t="s">
        <v>1682</v>
      </c>
      <c r="B720" s="18" t="s">
        <v>895</v>
      </c>
      <c r="C720" s="18">
        <v>3</v>
      </c>
      <c r="D720" s="18">
        <v>2</v>
      </c>
      <c r="E720" s="18">
        <v>46.5</v>
      </c>
      <c r="F720" s="18">
        <v>1</v>
      </c>
      <c r="G720" s="122" t="str">
        <f t="shared" si="35"/>
        <v/>
      </c>
      <c r="H720" s="255" t="str">
        <f>IF(G720="기사임",(COUNTIF($B$2:B720,B720)-COUNTIFS($B$2:B719,B720,$G$2:G719,"")),"")</f>
        <v/>
      </c>
      <c r="I720" s="122" t="str">
        <f>IF(H720=1,COUNTIF($H$1:H720,1),"")</f>
        <v/>
      </c>
      <c r="J720" s="122">
        <f t="shared" si="34"/>
        <v>0</v>
      </c>
      <c r="K720" s="122" t="b">
        <f t="shared" si="36"/>
        <v>0</v>
      </c>
      <c r="L720" s="122" t="str">
        <f>IF(K720=FALSE,"",B720&amp;"@"&amp;COUNTIFS($B$2:B720,B720,$K$2:K720,TRUE))</f>
        <v/>
      </c>
    </row>
    <row r="721" spans="1:12">
      <c r="A721" s="18" t="s">
        <v>1683</v>
      </c>
      <c r="B721" s="18" t="s">
        <v>895</v>
      </c>
      <c r="C721" s="18">
        <v>3</v>
      </c>
      <c r="D721" s="18">
        <v>2</v>
      </c>
      <c r="E721" s="18">
        <v>13.666666666666666</v>
      </c>
      <c r="F721" s="18">
        <v>0</v>
      </c>
      <c r="G721" s="122" t="str">
        <f t="shared" si="35"/>
        <v/>
      </c>
      <c r="H721" s="255" t="str">
        <f>IF(G721="기사임",(COUNTIF($B$2:B721,B721)-COUNTIFS($B$2:B720,B721,$G$2:G720,"")),"")</f>
        <v/>
      </c>
      <c r="I721" s="122" t="str">
        <f>IF(H721=1,COUNTIF($H$1:H721,1),"")</f>
        <v/>
      </c>
      <c r="J721" s="122">
        <f t="shared" si="34"/>
        <v>0</v>
      </c>
      <c r="K721" s="122" t="b">
        <f t="shared" si="36"/>
        <v>0</v>
      </c>
      <c r="L721" s="122" t="str">
        <f>IF(K721=FALSE,"",B721&amp;"@"&amp;COUNTIFS($B$2:B721,B721,$K$2:K721,TRUE))</f>
        <v/>
      </c>
    </row>
    <row r="722" spans="1:12">
      <c r="A722" s="18" t="s">
        <v>1684</v>
      </c>
      <c r="B722" s="18" t="s">
        <v>895</v>
      </c>
      <c r="C722" s="18">
        <v>3</v>
      </c>
      <c r="D722" s="18">
        <v>2</v>
      </c>
      <c r="E722" s="18">
        <v>9.6666666666666661</v>
      </c>
      <c r="F722" s="18">
        <v>1</v>
      </c>
      <c r="G722" s="122" t="str">
        <f t="shared" si="35"/>
        <v/>
      </c>
      <c r="H722" s="255" t="str">
        <f>IF(G722="기사임",(COUNTIF($B$2:B722,B722)-COUNTIFS($B$2:B721,B722,$G$2:G721,"")),"")</f>
        <v/>
      </c>
      <c r="I722" s="122" t="str">
        <f>IF(H722=1,COUNTIF($H$1:H722,1),"")</f>
        <v/>
      </c>
      <c r="J722" s="122">
        <f t="shared" si="34"/>
        <v>0</v>
      </c>
      <c r="K722" s="122" t="b">
        <f t="shared" si="36"/>
        <v>0</v>
      </c>
      <c r="L722" s="122" t="str">
        <f>IF(K722=FALSE,"",B722&amp;"@"&amp;COUNTIFS($B$2:B722,B722,$K$2:K722,TRUE))</f>
        <v/>
      </c>
    </row>
    <row r="723" spans="1:12">
      <c r="A723" s="18" t="s">
        <v>1661</v>
      </c>
      <c r="B723" s="18" t="s">
        <v>897</v>
      </c>
      <c r="C723" s="18">
        <v>3</v>
      </c>
      <c r="D723" s="18">
        <v>3</v>
      </c>
      <c r="E723" s="18">
        <v>9</v>
      </c>
      <c r="F723" s="18">
        <v>3</v>
      </c>
      <c r="G723" s="122" t="str">
        <f t="shared" si="35"/>
        <v/>
      </c>
      <c r="H723" s="255" t="str">
        <f>IF(G723="기사임",(COUNTIF($B$2:B723,B723)-COUNTIFS($B$2:B722,B723,$G$2:G722,"")),"")</f>
        <v/>
      </c>
      <c r="I723" s="122" t="str">
        <f>IF(H723=1,COUNTIF($H$1:H723,1),"")</f>
        <v/>
      </c>
      <c r="J723" s="122">
        <f t="shared" si="34"/>
        <v>1</v>
      </c>
      <c r="K723" s="122" t="b">
        <f t="shared" si="36"/>
        <v>0</v>
      </c>
      <c r="L723" s="122" t="str">
        <f>IF(K723=FALSE,"",B723&amp;"@"&amp;COUNTIFS($B$2:B723,B723,$K$2:K723,TRUE))</f>
        <v/>
      </c>
    </row>
    <row r="724" spans="1:12">
      <c r="A724" s="18" t="s">
        <v>1685</v>
      </c>
      <c r="B724" s="18" t="s">
        <v>895</v>
      </c>
      <c r="C724" s="18">
        <v>3</v>
      </c>
      <c r="D724" s="18">
        <v>1</v>
      </c>
      <c r="E724" s="18">
        <v>51</v>
      </c>
      <c r="F724" s="18">
        <v>0</v>
      </c>
      <c r="G724" s="122" t="str">
        <f t="shared" si="35"/>
        <v/>
      </c>
      <c r="H724" s="255" t="str">
        <f>IF(G724="기사임",(COUNTIF($B$2:B724,B724)-COUNTIFS($B$2:B723,B724,$G$2:G723,"")),"")</f>
        <v/>
      </c>
      <c r="I724" s="122" t="str">
        <f>IF(H724=1,COUNTIF($H$1:H724,1),"")</f>
        <v/>
      </c>
      <c r="J724" s="122">
        <f t="shared" si="34"/>
        <v>0</v>
      </c>
      <c r="K724" s="122" t="b">
        <f t="shared" si="36"/>
        <v>0</v>
      </c>
      <c r="L724" s="122" t="str">
        <f>IF(K724=FALSE,"",B724&amp;"@"&amp;COUNTIFS($B$2:B724,B724,$K$2:K724,TRUE))</f>
        <v/>
      </c>
    </row>
    <row r="725" spans="1:12">
      <c r="A725" s="18" t="s">
        <v>1686</v>
      </c>
      <c r="B725" s="18" t="s">
        <v>895</v>
      </c>
      <c r="C725" s="18">
        <v>3</v>
      </c>
      <c r="D725" s="18">
        <v>2</v>
      </c>
      <c r="E725" s="18">
        <v>247</v>
      </c>
      <c r="F725" s="18">
        <v>0</v>
      </c>
      <c r="G725" s="122" t="str">
        <f t="shared" si="35"/>
        <v/>
      </c>
      <c r="H725" s="255" t="str">
        <f>IF(G725="기사임",(COUNTIF($B$2:B725,B725)-COUNTIFS($B$2:B724,B725,$G$2:G724,"")),"")</f>
        <v/>
      </c>
      <c r="I725" s="122" t="str">
        <f>IF(H725=1,COUNTIF($H$1:H725,1),"")</f>
        <v/>
      </c>
      <c r="J725" s="122">
        <f t="shared" si="34"/>
        <v>0</v>
      </c>
      <c r="K725" s="122" t="b">
        <f t="shared" si="36"/>
        <v>0</v>
      </c>
      <c r="L725" s="122" t="str">
        <f>IF(K725=FALSE,"",B725&amp;"@"&amp;COUNTIFS($B$2:B725,B725,$K$2:K725,TRUE))</f>
        <v/>
      </c>
    </row>
    <row r="726" spans="1:12">
      <c r="A726" s="18" t="s">
        <v>1687</v>
      </c>
      <c r="B726" s="18" t="s">
        <v>896</v>
      </c>
      <c r="C726" s="18">
        <v>3</v>
      </c>
      <c r="D726" s="18">
        <v>1</v>
      </c>
      <c r="E726" s="18">
        <v>19</v>
      </c>
      <c r="F726" s="18">
        <v>0</v>
      </c>
      <c r="G726" s="122" t="str">
        <f t="shared" si="35"/>
        <v/>
      </c>
      <c r="H726" s="255" t="str">
        <f>IF(G726="기사임",(COUNTIF($B$2:B726,B726)-COUNTIFS($B$2:B725,B726,$G$2:G725,"")),"")</f>
        <v/>
      </c>
      <c r="I726" s="122" t="str">
        <f>IF(H726=1,COUNTIF($H$1:H726,1),"")</f>
        <v/>
      </c>
      <c r="J726" s="122">
        <f t="shared" si="34"/>
        <v>1</v>
      </c>
      <c r="K726" s="122" t="b">
        <f t="shared" si="36"/>
        <v>0</v>
      </c>
      <c r="L726" s="122" t="str">
        <f>IF(K726=FALSE,"",B726&amp;"@"&amp;COUNTIFS($B$2:B726,B726,$K$2:K726,TRUE))</f>
        <v/>
      </c>
    </row>
    <row r="727" spans="1:12">
      <c r="A727" s="18" t="s">
        <v>1688</v>
      </c>
      <c r="B727" s="18" t="s">
        <v>901</v>
      </c>
      <c r="C727" s="18">
        <v>3</v>
      </c>
      <c r="D727" s="18">
        <v>1</v>
      </c>
      <c r="E727" s="18">
        <v>38.333333333333336</v>
      </c>
      <c r="F727" s="18">
        <v>0</v>
      </c>
      <c r="G727" s="122" t="str">
        <f t="shared" si="35"/>
        <v/>
      </c>
      <c r="H727" s="255" t="str">
        <f>IF(G727="기사임",(COUNTIF($B$2:B727,B727)-COUNTIFS($B$2:B726,B727,$G$2:G726,"")),"")</f>
        <v/>
      </c>
      <c r="I727" s="122" t="str">
        <f>IF(H727=1,COUNTIF($H$1:H727,1),"")</f>
        <v/>
      </c>
      <c r="J727" s="122">
        <f t="shared" si="34"/>
        <v>0</v>
      </c>
      <c r="K727" s="122" t="b">
        <f t="shared" si="36"/>
        <v>0</v>
      </c>
      <c r="L727" s="122" t="str">
        <f>IF(K727=FALSE,"",B727&amp;"@"&amp;COUNTIFS($B$2:B727,B727,$K$2:K727,TRUE))</f>
        <v/>
      </c>
    </row>
    <row r="728" spans="1:12">
      <c r="A728" s="18" t="s">
        <v>873</v>
      </c>
      <c r="B728" s="18" t="s">
        <v>895</v>
      </c>
      <c r="C728" s="18">
        <v>3</v>
      </c>
      <c r="D728" s="18">
        <v>3</v>
      </c>
      <c r="E728" s="18">
        <v>0</v>
      </c>
      <c r="F728" s="18">
        <v>3</v>
      </c>
      <c r="G728" s="122" t="str">
        <f t="shared" si="35"/>
        <v>기사임</v>
      </c>
      <c r="H728" s="255">
        <f>IF(G728="기사임",(COUNTIF($B$2:B728,B728)-COUNTIFS($B$2:B727,B728,$G$2:G727,"")),"")</f>
        <v>138</v>
      </c>
      <c r="I728" s="122" t="str">
        <f>IF(H728=1,COUNTIF($H$1:H728,1),"")</f>
        <v/>
      </c>
      <c r="J728" s="122">
        <f t="shared" si="34"/>
        <v>0</v>
      </c>
      <c r="K728" s="122" t="b">
        <f t="shared" si="36"/>
        <v>0</v>
      </c>
      <c r="L728" s="122" t="str">
        <f>IF(K728=FALSE,"",B728&amp;"@"&amp;COUNTIFS($B$2:B728,B728,$K$2:K728,TRUE))</f>
        <v/>
      </c>
    </row>
    <row r="729" spans="1:12">
      <c r="A729" s="18" t="s">
        <v>596</v>
      </c>
      <c r="B729" s="18" t="s">
        <v>895</v>
      </c>
      <c r="C729" s="18">
        <v>3</v>
      </c>
      <c r="D729" s="18">
        <v>3</v>
      </c>
      <c r="E729" s="18">
        <v>162.5</v>
      </c>
      <c r="F729" s="18">
        <v>2</v>
      </c>
      <c r="G729" s="122" t="str">
        <f t="shared" si="35"/>
        <v>기사임</v>
      </c>
      <c r="H729" s="255">
        <f>IF(G729="기사임",(COUNTIF($B$2:B729,B729)-COUNTIFS($B$2:B728,B729,$G$2:G728,"")),"")</f>
        <v>139</v>
      </c>
      <c r="I729" s="122" t="str">
        <f>IF(H729=1,COUNTIF($H$1:H729,1),"")</f>
        <v/>
      </c>
      <c r="J729" s="122">
        <f t="shared" si="34"/>
        <v>0</v>
      </c>
      <c r="K729" s="122" t="b">
        <f t="shared" si="36"/>
        <v>0</v>
      </c>
      <c r="L729" s="122" t="str">
        <f>IF(K729=FALSE,"",B729&amp;"@"&amp;COUNTIFS($B$2:B729,B729,$K$2:K729,TRUE))</f>
        <v/>
      </c>
    </row>
    <row r="730" spans="1:12">
      <c r="A730" s="18" t="s">
        <v>705</v>
      </c>
      <c r="B730" s="18" t="s">
        <v>898</v>
      </c>
      <c r="C730" s="18">
        <v>3</v>
      </c>
      <c r="D730" s="18">
        <v>2</v>
      </c>
      <c r="E730" s="18">
        <v>36</v>
      </c>
      <c r="F730" s="18">
        <v>2</v>
      </c>
      <c r="G730" s="122" t="str">
        <f t="shared" si="35"/>
        <v>기사임</v>
      </c>
      <c r="H730" s="255">
        <f>IF(G730="기사임",(COUNTIF($B$2:B730,B730)-COUNTIFS($B$2:B729,B730,$G$2:G729,"")),"")</f>
        <v>32</v>
      </c>
      <c r="I730" s="122" t="str">
        <f>IF(H730=1,COUNTIF($H$1:H730,1),"")</f>
        <v/>
      </c>
      <c r="J730" s="122">
        <f t="shared" si="34"/>
        <v>0</v>
      </c>
      <c r="K730" s="122" t="b">
        <f t="shared" si="36"/>
        <v>0</v>
      </c>
      <c r="L730" s="122" t="str">
        <f>IF(K730=FALSE,"",B730&amp;"@"&amp;COUNTIFS($B$2:B730,B730,$K$2:K730,TRUE))</f>
        <v/>
      </c>
    </row>
    <row r="731" spans="1:12">
      <c r="A731" s="18" t="s">
        <v>723</v>
      </c>
      <c r="B731" s="18" t="s">
        <v>895</v>
      </c>
      <c r="C731" s="18">
        <v>3</v>
      </c>
      <c r="D731" s="18">
        <v>3</v>
      </c>
      <c r="E731" s="18">
        <v>0</v>
      </c>
      <c r="F731" s="18">
        <v>3</v>
      </c>
      <c r="G731" s="122" t="str">
        <f t="shared" si="35"/>
        <v>기사임</v>
      </c>
      <c r="H731" s="255">
        <f>IF(G731="기사임",(COUNTIF($B$2:B731,B731)-COUNTIFS($B$2:B730,B731,$G$2:G730,"")),"")</f>
        <v>140</v>
      </c>
      <c r="I731" s="122" t="str">
        <f>IF(H731=1,COUNTIF($H$1:H731,1),"")</f>
        <v/>
      </c>
      <c r="J731" s="122">
        <f t="shared" si="34"/>
        <v>0</v>
      </c>
      <c r="K731" s="122" t="b">
        <f t="shared" si="36"/>
        <v>0</v>
      </c>
      <c r="L731" s="122" t="str">
        <f>IF(K731=FALSE,"",B731&amp;"@"&amp;COUNTIFS($B$2:B731,B731,$K$2:K731,TRUE))</f>
        <v/>
      </c>
    </row>
    <row r="732" spans="1:12">
      <c r="A732" s="18" t="s">
        <v>543</v>
      </c>
      <c r="B732" s="18" t="s">
        <v>898</v>
      </c>
      <c r="C732" s="18">
        <v>3</v>
      </c>
      <c r="D732" s="18">
        <v>3</v>
      </c>
      <c r="E732" s="18">
        <v>0</v>
      </c>
      <c r="F732" s="18">
        <v>2</v>
      </c>
      <c r="G732" s="122" t="str">
        <f t="shared" si="35"/>
        <v>기사임</v>
      </c>
      <c r="H732" s="255">
        <f>IF(G732="기사임",(COUNTIF($B$2:B732,B732)-COUNTIFS($B$2:B731,B732,$G$2:G731,"")),"")</f>
        <v>33</v>
      </c>
      <c r="I732" s="122" t="str">
        <f>IF(H732=1,COUNTIF($H$1:H732,1),"")</f>
        <v/>
      </c>
      <c r="J732" s="122">
        <f t="shared" si="34"/>
        <v>0</v>
      </c>
      <c r="K732" s="122" t="b">
        <f t="shared" si="36"/>
        <v>0</v>
      </c>
      <c r="L732" s="122" t="str">
        <f>IF(K732=FALSE,"",B732&amp;"@"&amp;COUNTIFS($B$2:B732,B732,$K$2:K732,TRUE))</f>
        <v/>
      </c>
    </row>
    <row r="733" spans="1:12">
      <c r="A733" s="18" t="s">
        <v>1645</v>
      </c>
      <c r="B733" s="18" t="s">
        <v>901</v>
      </c>
      <c r="C733" s="18">
        <v>3</v>
      </c>
      <c r="D733" s="18">
        <v>3</v>
      </c>
      <c r="E733" s="18">
        <v>0</v>
      </c>
      <c r="F733" s="18">
        <v>3</v>
      </c>
      <c r="G733" s="122" t="str">
        <f t="shared" si="35"/>
        <v/>
      </c>
      <c r="H733" s="255" t="str">
        <f>IF(G733="기사임",(COUNTIF($B$2:B733,B733)-COUNTIFS($B$2:B732,B733,$G$2:G732,"")),"")</f>
        <v/>
      </c>
      <c r="I733" s="122" t="str">
        <f>IF(H733=1,COUNTIF($H$1:H733,1),"")</f>
        <v/>
      </c>
      <c r="J733" s="122">
        <f t="shared" si="34"/>
        <v>0</v>
      </c>
      <c r="K733" s="122" t="b">
        <f t="shared" si="36"/>
        <v>0</v>
      </c>
      <c r="L733" s="122" t="str">
        <f>IF(K733=FALSE,"",B733&amp;"@"&amp;COUNTIFS($B$2:B733,B733,$K$2:K733,TRUE))</f>
        <v/>
      </c>
    </row>
    <row r="734" spans="1:12">
      <c r="A734" s="18" t="s">
        <v>597</v>
      </c>
      <c r="B734" s="18" t="s">
        <v>899</v>
      </c>
      <c r="C734" s="18">
        <v>3</v>
      </c>
      <c r="D734" s="18">
        <v>3</v>
      </c>
      <c r="E734" s="18">
        <v>0</v>
      </c>
      <c r="F734" s="18">
        <v>3</v>
      </c>
      <c r="G734" s="122" t="str">
        <f t="shared" si="35"/>
        <v>기사임</v>
      </c>
      <c r="H734" s="255">
        <f>IF(G734="기사임",(COUNTIF($B$2:B734,B734)-COUNTIFS($B$2:B733,B734,$G$2:G733,"")),"")</f>
        <v>8</v>
      </c>
      <c r="I734" s="122" t="str">
        <f>IF(H734=1,COUNTIF($H$1:H734,1),"")</f>
        <v/>
      </c>
      <c r="J734" s="122">
        <f t="shared" si="34"/>
        <v>0</v>
      </c>
      <c r="K734" s="122" t="b">
        <f t="shared" si="36"/>
        <v>0</v>
      </c>
      <c r="L734" s="122" t="str">
        <f>IF(K734=FALSE,"",B734&amp;"@"&amp;COUNTIFS($B$2:B734,B734,$K$2:K734,TRUE))</f>
        <v/>
      </c>
    </row>
    <row r="735" spans="1:12">
      <c r="A735" s="18" t="s">
        <v>597</v>
      </c>
      <c r="B735" s="18" t="s">
        <v>905</v>
      </c>
      <c r="C735" s="18">
        <v>3</v>
      </c>
      <c r="D735" s="18">
        <v>3</v>
      </c>
      <c r="E735" s="18">
        <v>905</v>
      </c>
      <c r="F735" s="18">
        <v>3</v>
      </c>
      <c r="G735" s="122" t="str">
        <f t="shared" si="35"/>
        <v>기사임</v>
      </c>
      <c r="H735" s="255">
        <f>IF(G735="기사임",(COUNTIF($B$2:B735,B735)-COUNTIFS($B$2:B734,B735,$G$2:G734,"")),"")</f>
        <v>6</v>
      </c>
      <c r="I735" s="122" t="str">
        <f>IF(H735=1,COUNTIF($H$1:H735,1),"")</f>
        <v/>
      </c>
      <c r="J735" s="122">
        <f t="shared" si="34"/>
        <v>0</v>
      </c>
      <c r="K735" s="122" t="b">
        <f t="shared" si="36"/>
        <v>0</v>
      </c>
      <c r="L735" s="122" t="str">
        <f>IF(K735=FALSE,"",B735&amp;"@"&amp;COUNTIFS($B$2:B735,B735,$K$2:K735,TRUE))</f>
        <v/>
      </c>
    </row>
    <row r="736" spans="1:12">
      <c r="A736" s="18" t="s">
        <v>597</v>
      </c>
      <c r="B736" s="18" t="s">
        <v>898</v>
      </c>
      <c r="C736" s="18">
        <v>3</v>
      </c>
      <c r="D736" s="18">
        <v>3</v>
      </c>
      <c r="E736" s="18">
        <v>201</v>
      </c>
      <c r="F736" s="18">
        <v>1</v>
      </c>
      <c r="G736" s="122" t="str">
        <f t="shared" si="35"/>
        <v>기사임</v>
      </c>
      <c r="H736" s="255">
        <f>IF(G736="기사임",(COUNTIF($B$2:B736,B736)-COUNTIFS($B$2:B735,B736,$G$2:G735,"")),"")</f>
        <v>34</v>
      </c>
      <c r="I736" s="122" t="str">
        <f>IF(H736=1,COUNTIF($H$1:H736,1),"")</f>
        <v/>
      </c>
      <c r="J736" s="122">
        <f t="shared" si="34"/>
        <v>0</v>
      </c>
      <c r="K736" s="122" t="b">
        <f t="shared" si="36"/>
        <v>0</v>
      </c>
      <c r="L736" s="122" t="str">
        <f>IF(K736=FALSE,"",B736&amp;"@"&amp;COUNTIFS($B$2:B736,B736,$K$2:K736,TRUE))</f>
        <v/>
      </c>
    </row>
    <row r="737" spans="1:12">
      <c r="A737" s="18" t="s">
        <v>598</v>
      </c>
      <c r="B737" s="18" t="s">
        <v>897</v>
      </c>
      <c r="C737" s="18">
        <v>3</v>
      </c>
      <c r="D737" s="18">
        <v>2</v>
      </c>
      <c r="E737" s="18">
        <v>12</v>
      </c>
      <c r="F737" s="18">
        <v>2</v>
      </c>
      <c r="G737" s="122" t="str">
        <f t="shared" si="35"/>
        <v>기사임</v>
      </c>
      <c r="H737" s="255">
        <f>IF(G737="기사임",(COUNTIF($B$2:B737,B737)-COUNTIFS($B$2:B736,B737,$G$2:G736,"")),"")</f>
        <v>42</v>
      </c>
      <c r="I737" s="122" t="str">
        <f>IF(H737=1,COUNTIF($H$1:H737,1),"")</f>
        <v/>
      </c>
      <c r="J737" s="122">
        <f t="shared" si="34"/>
        <v>1</v>
      </c>
      <c r="K737" s="122" t="b">
        <f t="shared" si="36"/>
        <v>1</v>
      </c>
      <c r="L737" s="122" t="str">
        <f>IF(K737=FALSE,"",B737&amp;"@"&amp;COUNTIFS($B$2:B737,B737,$K$2:K737,TRUE))</f>
        <v>India@42</v>
      </c>
    </row>
    <row r="738" spans="1:12">
      <c r="A738" s="18" t="s">
        <v>598</v>
      </c>
      <c r="B738" s="18" t="s">
        <v>895</v>
      </c>
      <c r="C738" s="18">
        <v>3</v>
      </c>
      <c r="D738" s="18">
        <v>2</v>
      </c>
      <c r="E738" s="18">
        <v>17</v>
      </c>
      <c r="F738" s="18">
        <v>1</v>
      </c>
      <c r="G738" s="122" t="str">
        <f t="shared" si="35"/>
        <v>기사임</v>
      </c>
      <c r="H738" s="255">
        <f>IF(G738="기사임",(COUNTIF($B$2:B738,B738)-COUNTIFS($B$2:B737,B738,$G$2:G737,"")),"")</f>
        <v>141</v>
      </c>
      <c r="I738" s="122" t="str">
        <f>IF(H738=1,COUNTIF($H$1:H738,1),"")</f>
        <v/>
      </c>
      <c r="J738" s="122">
        <f t="shared" si="34"/>
        <v>0</v>
      </c>
      <c r="K738" s="122" t="b">
        <f t="shared" si="36"/>
        <v>0</v>
      </c>
      <c r="L738" s="122" t="str">
        <f>IF(K738=FALSE,"",B738&amp;"@"&amp;COUNTIFS($B$2:B738,B738,$K$2:K738,TRUE))</f>
        <v/>
      </c>
    </row>
    <row r="739" spans="1:12">
      <c r="A739" s="18" t="s">
        <v>598</v>
      </c>
      <c r="B739" s="18" t="s">
        <v>896</v>
      </c>
      <c r="C739" s="18">
        <v>3</v>
      </c>
      <c r="D739" s="18">
        <v>2</v>
      </c>
      <c r="E739" s="18">
        <v>1318</v>
      </c>
      <c r="F739" s="18">
        <v>2</v>
      </c>
      <c r="G739" s="122" t="str">
        <f t="shared" si="35"/>
        <v>기사임</v>
      </c>
      <c r="H739" s="255">
        <f>IF(G739="기사임",(COUNTIF($B$2:B739,B739)-COUNTIFS($B$2:B738,B739,$G$2:G738,"")),"")</f>
        <v>68</v>
      </c>
      <c r="I739" s="122" t="str">
        <f>IF(H739=1,COUNTIF($H$1:H739,1),"")</f>
        <v/>
      </c>
      <c r="J739" s="122">
        <f t="shared" si="34"/>
        <v>1</v>
      </c>
      <c r="K739" s="122" t="b">
        <f t="shared" si="36"/>
        <v>1</v>
      </c>
      <c r="L739" s="122" t="str">
        <f>IF(K739=FALSE,"",B739&amp;"@"&amp;COUNTIFS($B$2:B739,B739,$K$2:K739,TRUE))</f>
        <v>United States@68</v>
      </c>
    </row>
    <row r="740" spans="1:12">
      <c r="A740" s="18" t="s">
        <v>1665</v>
      </c>
      <c r="B740" s="18" t="s">
        <v>895</v>
      </c>
      <c r="C740" s="18">
        <v>3</v>
      </c>
      <c r="D740" s="18">
        <v>3</v>
      </c>
      <c r="E740" s="18">
        <v>228</v>
      </c>
      <c r="F740" s="18">
        <v>2</v>
      </c>
      <c r="G740" s="122" t="str">
        <f t="shared" si="35"/>
        <v>기사임</v>
      </c>
      <c r="H740" s="255">
        <f>IF(G740="기사임",(COUNTIF($B$2:B740,B740)-COUNTIFS($B$2:B739,B740,$G$2:G739,"")),"")</f>
        <v>142</v>
      </c>
      <c r="I740" s="122" t="str">
        <f>IF(H740=1,COUNTIF($H$1:H740,1),"")</f>
        <v/>
      </c>
      <c r="J740" s="122">
        <f t="shared" si="34"/>
        <v>0</v>
      </c>
      <c r="K740" s="122" t="b">
        <f t="shared" si="36"/>
        <v>0</v>
      </c>
      <c r="L740" s="122" t="str">
        <f>IF(K740=FALSE,"",B740&amp;"@"&amp;COUNTIFS($B$2:B740,B740,$K$2:K740,TRUE))</f>
        <v/>
      </c>
    </row>
    <row r="741" spans="1:12">
      <c r="A741" s="18" t="s">
        <v>748</v>
      </c>
      <c r="B741" s="18" t="s">
        <v>897</v>
      </c>
      <c r="C741" s="18">
        <v>3</v>
      </c>
      <c r="D741" s="18">
        <v>2</v>
      </c>
      <c r="E741" s="18">
        <v>1384</v>
      </c>
      <c r="F741" s="18">
        <v>1</v>
      </c>
      <c r="G741" s="122" t="str">
        <f t="shared" si="35"/>
        <v>기사임</v>
      </c>
      <c r="H741" s="255">
        <f>IF(G741="기사임",(COUNTIF($B$2:B741,B741)-COUNTIFS($B$2:B740,B741,$G$2:G740,"")),"")</f>
        <v>43</v>
      </c>
      <c r="I741" s="122" t="str">
        <f>IF(H741=1,COUNTIF($H$1:H741,1),"")</f>
        <v/>
      </c>
      <c r="J741" s="122">
        <f t="shared" si="34"/>
        <v>1</v>
      </c>
      <c r="K741" s="122" t="b">
        <f t="shared" si="36"/>
        <v>1</v>
      </c>
      <c r="L741" s="122" t="str">
        <f>IF(K741=FALSE,"",B741&amp;"@"&amp;COUNTIFS($B$2:B741,B741,$K$2:K741,TRUE))</f>
        <v>India@43</v>
      </c>
    </row>
    <row r="742" spans="1:12">
      <c r="A742" s="18" t="s">
        <v>565</v>
      </c>
      <c r="B742" s="18" t="s">
        <v>895</v>
      </c>
      <c r="C742" s="18">
        <v>3</v>
      </c>
      <c r="D742" s="18">
        <v>3</v>
      </c>
      <c r="E742" s="18">
        <v>0</v>
      </c>
      <c r="F742" s="18">
        <v>3</v>
      </c>
      <c r="G742" s="122" t="str">
        <f t="shared" si="35"/>
        <v>기사임</v>
      </c>
      <c r="H742" s="255">
        <f>IF(G742="기사임",(COUNTIF($B$2:B742,B742)-COUNTIFS($B$2:B741,B742,$G$2:G741,"")),"")</f>
        <v>143</v>
      </c>
      <c r="I742" s="122" t="str">
        <f>IF(H742=1,COUNTIF($H$1:H742,1),"")</f>
        <v/>
      </c>
      <c r="J742" s="122">
        <f t="shared" si="34"/>
        <v>0</v>
      </c>
      <c r="K742" s="122" t="b">
        <f t="shared" si="36"/>
        <v>0</v>
      </c>
      <c r="L742" s="122" t="str">
        <f>IF(K742=FALSE,"",B742&amp;"@"&amp;COUNTIFS($B$2:B742,B742,$K$2:K742,TRUE))</f>
        <v/>
      </c>
    </row>
    <row r="743" spans="1:12">
      <c r="A743" s="18" t="s">
        <v>618</v>
      </c>
      <c r="B743" s="18" t="s">
        <v>897</v>
      </c>
      <c r="C743" s="18">
        <v>3</v>
      </c>
      <c r="D743" s="18">
        <v>3</v>
      </c>
      <c r="E743" s="18">
        <v>474</v>
      </c>
      <c r="F743" s="18">
        <v>2</v>
      </c>
      <c r="G743" s="122" t="str">
        <f t="shared" si="35"/>
        <v>기사임</v>
      </c>
      <c r="H743" s="255">
        <f>IF(G743="기사임",(COUNTIF($B$2:B743,B743)-COUNTIFS($B$2:B742,B743,$G$2:G742,"")),"")</f>
        <v>44</v>
      </c>
      <c r="I743" s="122" t="str">
        <f>IF(H743=1,COUNTIF($H$1:H743,1),"")</f>
        <v/>
      </c>
      <c r="J743" s="122">
        <f t="shared" si="34"/>
        <v>1</v>
      </c>
      <c r="K743" s="122" t="b">
        <f t="shared" si="36"/>
        <v>1</v>
      </c>
      <c r="L743" s="122" t="str">
        <f>IF(K743=FALSE,"",B743&amp;"@"&amp;COUNTIFS($B$2:B743,B743,$K$2:K743,TRUE))</f>
        <v>India@44</v>
      </c>
    </row>
    <row r="744" spans="1:12">
      <c r="A744" s="18" t="s">
        <v>726</v>
      </c>
      <c r="B744" s="18" t="s">
        <v>895</v>
      </c>
      <c r="C744" s="18">
        <v>3</v>
      </c>
      <c r="D744" s="18">
        <v>2</v>
      </c>
      <c r="E744" s="18">
        <v>15</v>
      </c>
      <c r="F744" s="18">
        <v>0</v>
      </c>
      <c r="G744" s="122" t="str">
        <f t="shared" si="35"/>
        <v>기사임</v>
      </c>
      <c r="H744" s="255">
        <f>IF(G744="기사임",(COUNTIF($B$2:B744,B744)-COUNTIFS($B$2:B743,B744,$G$2:G743,"")),"")</f>
        <v>144</v>
      </c>
      <c r="I744" s="122" t="str">
        <f>IF(H744=1,COUNTIF($H$1:H744,1),"")</f>
        <v/>
      </c>
      <c r="J744" s="122">
        <f t="shared" si="34"/>
        <v>0</v>
      </c>
      <c r="K744" s="122" t="b">
        <f t="shared" si="36"/>
        <v>0</v>
      </c>
      <c r="L744" s="122" t="str">
        <f>IF(K744=FALSE,"",B744&amp;"@"&amp;COUNTIFS($B$2:B744,B744,$K$2:K744,TRUE))</f>
        <v/>
      </c>
    </row>
    <row r="745" spans="1:12">
      <c r="A745" s="18" t="s">
        <v>1503</v>
      </c>
      <c r="B745" s="18" t="s">
        <v>918</v>
      </c>
      <c r="C745" s="18">
        <v>3</v>
      </c>
      <c r="D745" s="18">
        <v>3</v>
      </c>
      <c r="E745" s="18">
        <v>10</v>
      </c>
      <c r="F745" s="18">
        <v>2</v>
      </c>
      <c r="G745" s="122" t="str">
        <f t="shared" si="35"/>
        <v>기사임</v>
      </c>
      <c r="H745" s="255">
        <f>IF(G745="기사임",(COUNTIF($B$2:B745,B745)-COUNTIFS($B$2:B744,B745,$G$2:G744,"")),"")</f>
        <v>6</v>
      </c>
      <c r="I745" s="122" t="str">
        <f>IF(H745=1,COUNTIF($H$1:H745,1),"")</f>
        <v/>
      </c>
      <c r="J745" s="122">
        <f t="shared" si="34"/>
        <v>0</v>
      </c>
      <c r="K745" s="122" t="b">
        <f t="shared" si="36"/>
        <v>0</v>
      </c>
      <c r="L745" s="122" t="str">
        <f>IF(K745=FALSE,"",B745&amp;"@"&amp;COUNTIFS($B$2:B745,B745,$K$2:K745,TRUE))</f>
        <v/>
      </c>
    </row>
    <row r="746" spans="1:12">
      <c r="A746" s="18" t="s">
        <v>509</v>
      </c>
      <c r="B746" s="18" t="s">
        <v>900</v>
      </c>
      <c r="C746" s="18">
        <v>3</v>
      </c>
      <c r="D746" s="18">
        <v>3</v>
      </c>
      <c r="E746" s="18">
        <v>0</v>
      </c>
      <c r="F746" s="18">
        <v>3</v>
      </c>
      <c r="G746" s="122" t="str">
        <f t="shared" si="35"/>
        <v>기사임</v>
      </c>
      <c r="H746" s="255">
        <f>IF(G746="기사임",(COUNTIF($B$2:B746,B746)-COUNTIFS($B$2:B745,B746,$G$2:G745,"")),"")</f>
        <v>22</v>
      </c>
      <c r="I746" s="122" t="str">
        <f>IF(H746=1,COUNTIF($H$1:H746,1),"")</f>
        <v/>
      </c>
      <c r="J746" s="122">
        <f t="shared" si="34"/>
        <v>0</v>
      </c>
      <c r="K746" s="122" t="b">
        <f t="shared" si="36"/>
        <v>0</v>
      </c>
      <c r="L746" s="122" t="str">
        <f>IF(K746=FALSE,"",B746&amp;"@"&amp;COUNTIFS($B$2:B746,B746,$K$2:K746,TRUE))</f>
        <v/>
      </c>
    </row>
    <row r="747" spans="1:12">
      <c r="A747" s="18" t="s">
        <v>566</v>
      </c>
      <c r="B747" s="18" t="s">
        <v>908</v>
      </c>
      <c r="C747" s="18">
        <v>3</v>
      </c>
      <c r="D747" s="18">
        <v>3</v>
      </c>
      <c r="E747" s="18">
        <v>0</v>
      </c>
      <c r="F747" s="18">
        <v>2</v>
      </c>
      <c r="G747" s="122" t="str">
        <f t="shared" si="35"/>
        <v>기사임</v>
      </c>
      <c r="H747" s="255">
        <f>IF(G747="기사임",(COUNTIF($B$2:B747,B747)-COUNTIFS($B$2:B746,B747,$G$2:G746,"")),"")</f>
        <v>14</v>
      </c>
      <c r="I747" s="122" t="str">
        <f>IF(H747=1,COUNTIF($H$1:H747,1),"")</f>
        <v/>
      </c>
      <c r="J747" s="122">
        <f t="shared" si="34"/>
        <v>0</v>
      </c>
      <c r="K747" s="122" t="b">
        <f t="shared" si="36"/>
        <v>0</v>
      </c>
      <c r="L747" s="122" t="str">
        <f>IF(K747=FALSE,"",B747&amp;"@"&amp;COUNTIFS($B$2:B747,B747,$K$2:K747,TRUE))</f>
        <v/>
      </c>
    </row>
    <row r="748" spans="1:12">
      <c r="A748" s="18" t="s">
        <v>566</v>
      </c>
      <c r="B748" s="18" t="s">
        <v>895</v>
      </c>
      <c r="C748" s="18">
        <v>3</v>
      </c>
      <c r="D748" s="18">
        <v>3</v>
      </c>
      <c r="E748" s="18">
        <v>67</v>
      </c>
      <c r="F748" s="18">
        <v>3</v>
      </c>
      <c r="G748" s="122" t="str">
        <f t="shared" si="35"/>
        <v>기사임</v>
      </c>
      <c r="H748" s="255">
        <f>IF(G748="기사임",(COUNTIF($B$2:B748,B748)-COUNTIFS($B$2:B747,B748,$G$2:G747,"")),"")</f>
        <v>145</v>
      </c>
      <c r="I748" s="122" t="str">
        <f>IF(H748=1,COUNTIF($H$1:H748,1),"")</f>
        <v/>
      </c>
      <c r="J748" s="122">
        <f t="shared" si="34"/>
        <v>0</v>
      </c>
      <c r="K748" s="122" t="b">
        <f t="shared" si="36"/>
        <v>0</v>
      </c>
      <c r="L748" s="122" t="str">
        <f>IF(K748=FALSE,"",B748&amp;"@"&amp;COUNTIFS($B$2:B748,B748,$K$2:K748,TRUE))</f>
        <v/>
      </c>
    </row>
    <row r="749" spans="1:12">
      <c r="A749" s="18" t="s">
        <v>555</v>
      </c>
      <c r="B749" s="18" t="s">
        <v>898</v>
      </c>
      <c r="C749" s="18">
        <v>3</v>
      </c>
      <c r="D749" s="18">
        <v>2</v>
      </c>
      <c r="E749" s="18">
        <v>19</v>
      </c>
      <c r="F749" s="18">
        <v>1</v>
      </c>
      <c r="G749" s="122" t="str">
        <f t="shared" si="35"/>
        <v>기사임</v>
      </c>
      <c r="H749" s="255">
        <f>IF(G749="기사임",(COUNTIF($B$2:B749,B749)-COUNTIFS($B$2:B748,B749,$G$2:G748,"")),"")</f>
        <v>35</v>
      </c>
      <c r="I749" s="122" t="str">
        <f>IF(H749=1,COUNTIF($H$1:H749,1),"")</f>
        <v/>
      </c>
      <c r="J749" s="122">
        <f t="shared" si="34"/>
        <v>0</v>
      </c>
      <c r="K749" s="122" t="b">
        <f t="shared" si="36"/>
        <v>0</v>
      </c>
      <c r="L749" s="122" t="str">
        <f>IF(K749=FALSE,"",B749&amp;"@"&amp;COUNTIFS($B$2:B749,B749,$K$2:K749,TRUE))</f>
        <v/>
      </c>
    </row>
    <row r="750" spans="1:12">
      <c r="A750" s="18" t="s">
        <v>555</v>
      </c>
      <c r="B750" s="18" t="s">
        <v>928</v>
      </c>
      <c r="C750" s="18">
        <v>3</v>
      </c>
      <c r="D750" s="18">
        <v>3</v>
      </c>
      <c r="E750" s="18">
        <v>0</v>
      </c>
      <c r="F750" s="18">
        <v>3</v>
      </c>
      <c r="G750" s="122" t="str">
        <f t="shared" si="35"/>
        <v>기사임</v>
      </c>
      <c r="H750" s="255">
        <f>IF(G750="기사임",(COUNTIF($B$2:B750,B750)-COUNTIFS($B$2:B749,B750,$G$2:G749,"")),"")</f>
        <v>1</v>
      </c>
      <c r="I750" s="122">
        <f>IF(H750=1,COUNTIF($H$1:H750,1),"")</f>
        <v>35</v>
      </c>
      <c r="J750" s="122">
        <f t="shared" si="34"/>
        <v>0</v>
      </c>
      <c r="K750" s="122" t="b">
        <f t="shared" si="36"/>
        <v>0</v>
      </c>
      <c r="L750" s="122" t="str">
        <f>IF(K750=FALSE,"",B750&amp;"@"&amp;COUNTIFS($B$2:B750,B750,$K$2:K750,TRUE))</f>
        <v/>
      </c>
    </row>
    <row r="751" spans="1:12">
      <c r="A751" s="18" t="s">
        <v>658</v>
      </c>
      <c r="B751" s="18" t="s">
        <v>896</v>
      </c>
      <c r="C751" s="18">
        <v>3</v>
      </c>
      <c r="D751" s="18">
        <v>3</v>
      </c>
      <c r="E751" s="18">
        <v>35</v>
      </c>
      <c r="F751" s="18">
        <v>1</v>
      </c>
      <c r="G751" s="122" t="str">
        <f t="shared" si="35"/>
        <v>기사임</v>
      </c>
      <c r="H751" s="255">
        <f>IF(G751="기사임",(COUNTIF($B$2:B751,B751)-COUNTIFS($B$2:B750,B751,$G$2:G750,"")),"")</f>
        <v>69</v>
      </c>
      <c r="I751" s="122" t="str">
        <f>IF(H751=1,COUNTIF($H$1:H751,1),"")</f>
        <v/>
      </c>
      <c r="J751" s="122">
        <f t="shared" si="34"/>
        <v>1</v>
      </c>
      <c r="K751" s="122" t="b">
        <f t="shared" si="36"/>
        <v>1</v>
      </c>
      <c r="L751" s="122" t="str">
        <f>IF(K751=FALSE,"",B751&amp;"@"&amp;COUNTIFS($B$2:B751,B751,$K$2:K751,TRUE))</f>
        <v>United States@69</v>
      </c>
    </row>
    <row r="752" spans="1:12">
      <c r="A752" s="18" t="s">
        <v>520</v>
      </c>
      <c r="B752" s="18" t="s">
        <v>928</v>
      </c>
      <c r="C752" s="18">
        <v>3</v>
      </c>
      <c r="D752" s="18">
        <v>3</v>
      </c>
      <c r="E752" s="18">
        <v>0</v>
      </c>
      <c r="F752" s="18">
        <v>3</v>
      </c>
      <c r="G752" s="122" t="str">
        <f t="shared" si="35"/>
        <v>기사임</v>
      </c>
      <c r="H752" s="255">
        <f>IF(G752="기사임",(COUNTIF($B$2:B752,B752)-COUNTIFS($B$2:B751,B752,$G$2:G751,"")),"")</f>
        <v>2</v>
      </c>
      <c r="I752" s="122" t="str">
        <f>IF(H752=1,COUNTIF($H$1:H752,1),"")</f>
        <v/>
      </c>
      <c r="J752" s="122">
        <f t="shared" si="34"/>
        <v>0</v>
      </c>
      <c r="K752" s="122" t="b">
        <f t="shared" si="36"/>
        <v>0</v>
      </c>
      <c r="L752" s="122" t="str">
        <f>IF(K752=FALSE,"",B752&amp;"@"&amp;COUNTIFS($B$2:B752,B752,$K$2:K752,TRUE))</f>
        <v/>
      </c>
    </row>
    <row r="753" spans="1:12">
      <c r="A753" s="18" t="s">
        <v>567</v>
      </c>
      <c r="B753" s="18" t="s">
        <v>895</v>
      </c>
      <c r="C753" s="18">
        <v>3</v>
      </c>
      <c r="D753" s="18">
        <v>3</v>
      </c>
      <c r="E753" s="18">
        <v>3</v>
      </c>
      <c r="F753" s="18">
        <v>2</v>
      </c>
      <c r="G753" s="122" t="str">
        <f t="shared" si="35"/>
        <v>기사임</v>
      </c>
      <c r="H753" s="255">
        <f>IF(G753="기사임",(COUNTIF($B$2:B753,B753)-COUNTIFS($B$2:B752,B753,$G$2:G752,"")),"")</f>
        <v>146</v>
      </c>
      <c r="I753" s="122" t="str">
        <f>IF(H753=1,COUNTIF($H$1:H753,1),"")</f>
        <v/>
      </c>
      <c r="J753" s="122">
        <f t="shared" si="34"/>
        <v>0</v>
      </c>
      <c r="K753" s="122" t="b">
        <f t="shared" si="36"/>
        <v>0</v>
      </c>
      <c r="L753" s="122" t="str">
        <f>IF(K753=FALSE,"",B753&amp;"@"&amp;COUNTIFS($B$2:B753,B753,$K$2:K753,TRUE))</f>
        <v/>
      </c>
    </row>
    <row r="754" spans="1:12">
      <c r="A754" s="18" t="s">
        <v>546</v>
      </c>
      <c r="B754" s="18" t="s">
        <v>908</v>
      </c>
      <c r="C754" s="18">
        <v>3</v>
      </c>
      <c r="D754" s="18">
        <v>3</v>
      </c>
      <c r="E754" s="18">
        <v>0</v>
      </c>
      <c r="F754" s="18">
        <v>3</v>
      </c>
      <c r="G754" s="122" t="str">
        <f t="shared" si="35"/>
        <v>기사임</v>
      </c>
      <c r="H754" s="255">
        <f>IF(G754="기사임",(COUNTIF($B$2:B754,B754)-COUNTIFS($B$2:B753,B754,$G$2:G753,"")),"")</f>
        <v>15</v>
      </c>
      <c r="I754" s="122" t="str">
        <f>IF(H754=1,COUNTIF($H$1:H754,1),"")</f>
        <v/>
      </c>
      <c r="J754" s="122">
        <f t="shared" si="34"/>
        <v>0</v>
      </c>
      <c r="K754" s="122" t="b">
        <f t="shared" si="36"/>
        <v>0</v>
      </c>
      <c r="L754" s="122" t="str">
        <f>IF(K754=FALSE,"",B754&amp;"@"&amp;COUNTIFS($B$2:B754,B754,$K$2:K754,TRUE))</f>
        <v/>
      </c>
    </row>
    <row r="755" spans="1:12">
      <c r="A755" s="18" t="s">
        <v>521</v>
      </c>
      <c r="B755" s="18" t="s">
        <v>897</v>
      </c>
      <c r="C755" s="18">
        <v>3</v>
      </c>
      <c r="D755" s="18">
        <v>3</v>
      </c>
      <c r="E755" s="18">
        <v>1</v>
      </c>
      <c r="F755" s="18">
        <v>2</v>
      </c>
      <c r="G755" s="122" t="str">
        <f t="shared" si="35"/>
        <v>기사임</v>
      </c>
      <c r="H755" s="255">
        <f>IF(G755="기사임",(COUNTIF($B$2:B755,B755)-COUNTIFS($B$2:B754,B755,$G$2:G754,"")),"")</f>
        <v>45</v>
      </c>
      <c r="I755" s="122" t="str">
        <f>IF(H755=1,COUNTIF($H$1:H755,1),"")</f>
        <v/>
      </c>
      <c r="J755" s="122">
        <f t="shared" si="34"/>
        <v>1</v>
      </c>
      <c r="K755" s="122" t="b">
        <f t="shared" si="36"/>
        <v>1</v>
      </c>
      <c r="L755" s="122" t="str">
        <f>IF(K755=FALSE,"",B755&amp;"@"&amp;COUNTIFS($B$2:B755,B755,$K$2:K755,TRUE))</f>
        <v>India@45</v>
      </c>
    </row>
    <row r="756" spans="1:12">
      <c r="A756" s="18" t="s">
        <v>522</v>
      </c>
      <c r="B756" s="18" t="s">
        <v>899</v>
      </c>
      <c r="C756" s="18">
        <v>3</v>
      </c>
      <c r="D756" s="18">
        <v>3</v>
      </c>
      <c r="E756" s="18">
        <v>0</v>
      </c>
      <c r="F756" s="18">
        <v>3</v>
      </c>
      <c r="G756" s="122" t="str">
        <f t="shared" si="35"/>
        <v>기사임</v>
      </c>
      <c r="H756" s="255">
        <f>IF(G756="기사임",(COUNTIF($B$2:B756,B756)-COUNTIFS($B$2:B755,B756,$G$2:G755,"")),"")</f>
        <v>9</v>
      </c>
      <c r="I756" s="122" t="str">
        <f>IF(H756=1,COUNTIF($H$1:H756,1),"")</f>
        <v/>
      </c>
      <c r="J756" s="122">
        <f t="shared" si="34"/>
        <v>0</v>
      </c>
      <c r="K756" s="122" t="b">
        <f t="shared" si="36"/>
        <v>0</v>
      </c>
      <c r="L756" s="122" t="str">
        <f>IF(K756=FALSE,"",B756&amp;"@"&amp;COUNTIFS($B$2:B756,B756,$K$2:K756,TRUE))</f>
        <v/>
      </c>
    </row>
    <row r="757" spans="1:12">
      <c r="A757" s="18" t="s">
        <v>522</v>
      </c>
      <c r="B757" s="18" t="s">
        <v>930</v>
      </c>
      <c r="C757" s="18">
        <v>3</v>
      </c>
      <c r="D757" s="18">
        <v>3</v>
      </c>
      <c r="E757" s="18">
        <v>85.5</v>
      </c>
      <c r="F757" s="18">
        <v>2</v>
      </c>
      <c r="G757" s="122" t="str">
        <f t="shared" si="35"/>
        <v>기사임</v>
      </c>
      <c r="H757" s="255">
        <f>IF(G757="기사임",(COUNTIF($B$2:B757,B757)-COUNTIFS($B$2:B756,B757,$G$2:G756,"")),"")</f>
        <v>1</v>
      </c>
      <c r="I757" s="122">
        <f>IF(H757=1,COUNTIF($H$1:H757,1),"")</f>
        <v>36</v>
      </c>
      <c r="J757" s="122">
        <f t="shared" si="34"/>
        <v>0</v>
      </c>
      <c r="K757" s="122" t="b">
        <f t="shared" si="36"/>
        <v>0</v>
      </c>
      <c r="L757" s="122" t="str">
        <f>IF(K757=FALSE,"",B757&amp;"@"&amp;COUNTIFS($B$2:B757,B757,$K$2:K757,TRUE))</f>
        <v/>
      </c>
    </row>
    <row r="758" spans="1:12">
      <c r="A758" s="18" t="s">
        <v>522</v>
      </c>
      <c r="B758" s="18" t="s">
        <v>1031</v>
      </c>
      <c r="C758" s="18">
        <v>3</v>
      </c>
      <c r="D758" s="18">
        <v>3</v>
      </c>
      <c r="E758" s="18">
        <v>832</v>
      </c>
      <c r="F758" s="18">
        <v>3</v>
      </c>
      <c r="G758" s="122" t="str">
        <f t="shared" si="35"/>
        <v>기사임</v>
      </c>
      <c r="H758" s="255">
        <f>IF(G758="기사임",(COUNTIF($B$2:B758,B758)-COUNTIFS($B$2:B757,B758,$G$2:G757,"")),"")</f>
        <v>1</v>
      </c>
      <c r="I758" s="122">
        <f>IF(H758=1,COUNTIF($H$1:H758,1),"")</f>
        <v>37</v>
      </c>
      <c r="J758" s="122">
        <f t="shared" si="34"/>
        <v>0</v>
      </c>
      <c r="K758" s="122" t="b">
        <f t="shared" si="36"/>
        <v>0</v>
      </c>
      <c r="L758" s="122" t="str">
        <f>IF(K758=FALSE,"",B758&amp;"@"&amp;COUNTIFS($B$2:B758,B758,$K$2:K758,TRUE))</f>
        <v/>
      </c>
    </row>
    <row r="759" spans="1:12">
      <c r="A759" s="18" t="s">
        <v>522</v>
      </c>
      <c r="B759" s="18" t="s">
        <v>898</v>
      </c>
      <c r="C759" s="18">
        <v>3</v>
      </c>
      <c r="D759" s="18">
        <v>2</v>
      </c>
      <c r="E759" s="18">
        <v>116</v>
      </c>
      <c r="F759" s="18">
        <v>1</v>
      </c>
      <c r="G759" s="122" t="str">
        <f t="shared" si="35"/>
        <v>기사임</v>
      </c>
      <c r="H759" s="255">
        <f>IF(G759="기사임",(COUNTIF($B$2:B759,B759)-COUNTIFS($B$2:B758,B759,$G$2:G758,"")),"")</f>
        <v>36</v>
      </c>
      <c r="I759" s="122" t="str">
        <f>IF(H759=1,COUNTIF($H$1:H759,1),"")</f>
        <v/>
      </c>
      <c r="J759" s="122">
        <f t="shared" si="34"/>
        <v>0</v>
      </c>
      <c r="K759" s="122" t="b">
        <f t="shared" si="36"/>
        <v>0</v>
      </c>
      <c r="L759" s="122" t="str">
        <f>IF(K759=FALSE,"",B759&amp;"@"&amp;COUNTIFS($B$2:B759,B759,$K$2:K759,TRUE))</f>
        <v/>
      </c>
    </row>
    <row r="760" spans="1:12">
      <c r="A760" s="18" t="s">
        <v>683</v>
      </c>
      <c r="B760" s="18" t="s">
        <v>895</v>
      </c>
      <c r="C760" s="18">
        <v>3</v>
      </c>
      <c r="D760" s="18">
        <v>1</v>
      </c>
      <c r="E760" s="18">
        <v>40</v>
      </c>
      <c r="F760" s="18">
        <v>0</v>
      </c>
      <c r="G760" s="122" t="str">
        <f t="shared" si="35"/>
        <v>기사임</v>
      </c>
      <c r="H760" s="255">
        <f>IF(G760="기사임",(COUNTIF($B$2:B760,B760)-COUNTIFS($B$2:B759,B760,$G$2:G759,"")),"")</f>
        <v>147</v>
      </c>
      <c r="I760" s="122" t="str">
        <f>IF(H760=1,COUNTIF($H$1:H760,1),"")</f>
        <v/>
      </c>
      <c r="J760" s="122">
        <f t="shared" si="34"/>
        <v>0</v>
      </c>
      <c r="K760" s="122" t="b">
        <f t="shared" si="36"/>
        <v>0</v>
      </c>
      <c r="L760" s="122" t="str">
        <f>IF(K760=FALSE,"",B760&amp;"@"&amp;COUNTIFS($B$2:B760,B760,$K$2:K760,TRUE))</f>
        <v/>
      </c>
    </row>
    <row r="761" spans="1:12">
      <c r="A761" s="18" t="s">
        <v>709</v>
      </c>
      <c r="B761" s="18" t="s">
        <v>895</v>
      </c>
      <c r="C761" s="18">
        <v>3</v>
      </c>
      <c r="D761" s="18">
        <v>3</v>
      </c>
      <c r="E761" s="18">
        <v>19</v>
      </c>
      <c r="F761" s="18">
        <v>1</v>
      </c>
      <c r="G761" s="122" t="str">
        <f t="shared" si="35"/>
        <v>기사임</v>
      </c>
      <c r="H761" s="255">
        <f>IF(G761="기사임",(COUNTIF($B$2:B761,B761)-COUNTIFS($B$2:B760,B761,$G$2:G760,"")),"")</f>
        <v>148</v>
      </c>
      <c r="I761" s="122" t="str">
        <f>IF(H761=1,COUNTIF($H$1:H761,1),"")</f>
        <v/>
      </c>
      <c r="J761" s="122">
        <f t="shared" si="34"/>
        <v>0</v>
      </c>
      <c r="K761" s="122" t="b">
        <f t="shared" si="36"/>
        <v>0</v>
      </c>
      <c r="L761" s="122" t="str">
        <f>IF(K761=FALSE,"",B761&amp;"@"&amp;COUNTIFS($B$2:B761,B761,$K$2:K761,TRUE))</f>
        <v/>
      </c>
    </row>
    <row r="762" spans="1:12">
      <c r="A762" s="18" t="s">
        <v>685</v>
      </c>
      <c r="B762" s="18" t="s">
        <v>896</v>
      </c>
      <c r="C762" s="18">
        <v>3</v>
      </c>
      <c r="D762" s="18">
        <v>3</v>
      </c>
      <c r="E762" s="18">
        <v>0</v>
      </c>
      <c r="F762" s="18">
        <v>3</v>
      </c>
      <c r="G762" s="122" t="str">
        <f t="shared" si="35"/>
        <v>기사임</v>
      </c>
      <c r="H762" s="255">
        <f>IF(G762="기사임",(COUNTIF($B$2:B762,B762)-COUNTIFS($B$2:B761,B762,$G$2:G761,"")),"")</f>
        <v>70</v>
      </c>
      <c r="I762" s="122" t="str">
        <f>IF(H762=1,COUNTIF($H$1:H762,1),"")</f>
        <v/>
      </c>
      <c r="J762" s="122">
        <f t="shared" si="34"/>
        <v>1</v>
      </c>
      <c r="K762" s="122" t="b">
        <f t="shared" si="36"/>
        <v>1</v>
      </c>
      <c r="L762" s="122" t="str">
        <f>IF(K762=FALSE,"",B762&amp;"@"&amp;COUNTIFS($B$2:B762,B762,$K$2:K762,TRUE))</f>
        <v>United States@70</v>
      </c>
    </row>
    <row r="763" spans="1:12">
      <c r="A763" s="18" t="s">
        <v>528</v>
      </c>
      <c r="B763" s="18" t="s">
        <v>916</v>
      </c>
      <c r="C763" s="18">
        <v>3</v>
      </c>
      <c r="D763" s="18">
        <v>3</v>
      </c>
      <c r="E763" s="18">
        <v>0</v>
      </c>
      <c r="F763" s="18">
        <v>2</v>
      </c>
      <c r="G763" s="122" t="str">
        <f t="shared" si="35"/>
        <v>기사임</v>
      </c>
      <c r="H763" s="255">
        <f>IF(G763="기사임",(COUNTIF($B$2:B763,B763)-COUNTIFS($B$2:B762,B763,$G$2:G762,"")),"")</f>
        <v>3</v>
      </c>
      <c r="I763" s="122" t="str">
        <f>IF(H763=1,COUNTIF($H$1:H763,1),"")</f>
        <v/>
      </c>
      <c r="J763" s="122">
        <f t="shared" si="34"/>
        <v>0</v>
      </c>
      <c r="K763" s="122" t="b">
        <f t="shared" si="36"/>
        <v>0</v>
      </c>
      <c r="L763" s="122" t="str">
        <f>IF(K763=FALSE,"",B763&amp;"@"&amp;COUNTIFS($B$2:B763,B763,$K$2:K763,TRUE))</f>
        <v/>
      </c>
    </row>
    <row r="764" spans="1:12">
      <c r="A764" s="18" t="s">
        <v>587</v>
      </c>
      <c r="B764" s="18" t="s">
        <v>895</v>
      </c>
      <c r="C764" s="18">
        <v>3</v>
      </c>
      <c r="D764" s="18">
        <v>3</v>
      </c>
      <c r="E764" s="18">
        <v>18</v>
      </c>
      <c r="F764" s="18">
        <v>1</v>
      </c>
      <c r="G764" s="122" t="str">
        <f t="shared" si="35"/>
        <v>기사임</v>
      </c>
      <c r="H764" s="255">
        <f>IF(G764="기사임",(COUNTIF($B$2:B764,B764)-COUNTIFS($B$2:B763,B764,$G$2:G763,"")),"")</f>
        <v>149</v>
      </c>
      <c r="I764" s="122" t="str">
        <f>IF(H764=1,COUNTIF($H$1:H764,1),"")</f>
        <v/>
      </c>
      <c r="J764" s="122">
        <f t="shared" si="34"/>
        <v>0</v>
      </c>
      <c r="K764" s="122" t="b">
        <f t="shared" si="36"/>
        <v>0</v>
      </c>
      <c r="L764" s="122" t="str">
        <f>IF(K764=FALSE,"",B764&amp;"@"&amp;COUNTIFS($B$2:B764,B764,$K$2:K764,TRUE))</f>
        <v/>
      </c>
    </row>
    <row r="765" spans="1:12">
      <c r="A765" s="18" t="s">
        <v>508</v>
      </c>
      <c r="B765" s="18" t="s">
        <v>899</v>
      </c>
      <c r="C765" s="18">
        <v>3</v>
      </c>
      <c r="D765" s="18">
        <v>3</v>
      </c>
      <c r="E765" s="18">
        <v>0</v>
      </c>
      <c r="F765" s="18">
        <v>3</v>
      </c>
      <c r="G765" s="122" t="str">
        <f t="shared" si="35"/>
        <v>기사임</v>
      </c>
      <c r="H765" s="255">
        <f>IF(G765="기사임",(COUNTIF($B$2:B765,B765)-COUNTIFS($B$2:B764,B765,$G$2:G764,"")),"")</f>
        <v>10</v>
      </c>
      <c r="I765" s="122" t="str">
        <f>IF(H765=1,COUNTIF($H$1:H765,1),"")</f>
        <v/>
      </c>
      <c r="J765" s="122">
        <f t="shared" si="34"/>
        <v>0</v>
      </c>
      <c r="K765" s="122" t="b">
        <f t="shared" si="36"/>
        <v>0</v>
      </c>
      <c r="L765" s="122" t="str">
        <f>IF(K765=FALSE,"",B765&amp;"@"&amp;COUNTIFS($B$2:B765,B765,$K$2:K765,TRUE))</f>
        <v/>
      </c>
    </row>
    <row r="766" spans="1:12">
      <c r="A766" s="18" t="s">
        <v>510</v>
      </c>
      <c r="B766" s="18" t="s">
        <v>900</v>
      </c>
      <c r="C766" s="18">
        <v>3</v>
      </c>
      <c r="D766" s="18">
        <v>3</v>
      </c>
      <c r="E766" s="18">
        <v>0</v>
      </c>
      <c r="F766" s="18">
        <v>3</v>
      </c>
      <c r="G766" s="122" t="str">
        <f t="shared" si="35"/>
        <v>기사임</v>
      </c>
      <c r="H766" s="255">
        <f>IF(G766="기사임",(COUNTIF($B$2:B766,B766)-COUNTIFS($B$2:B765,B766,$G$2:G765,"")),"")</f>
        <v>23</v>
      </c>
      <c r="I766" s="122" t="str">
        <f>IF(H766=1,COUNTIF($H$1:H766,1),"")</f>
        <v/>
      </c>
      <c r="J766" s="122">
        <f t="shared" si="34"/>
        <v>0</v>
      </c>
      <c r="K766" s="122" t="b">
        <f t="shared" si="36"/>
        <v>0</v>
      </c>
      <c r="L766" s="122" t="str">
        <f>IF(K766=FALSE,"",B766&amp;"@"&amp;COUNTIFS($B$2:B766,B766,$K$2:K766,TRUE))</f>
        <v/>
      </c>
    </row>
    <row r="767" spans="1:12">
      <c r="A767" s="18" t="s">
        <v>512</v>
      </c>
      <c r="B767" s="18" t="s">
        <v>895</v>
      </c>
      <c r="C767" s="18">
        <v>3</v>
      </c>
      <c r="D767" s="18">
        <v>3</v>
      </c>
      <c r="E767" s="18">
        <v>24</v>
      </c>
      <c r="F767" s="18">
        <v>1</v>
      </c>
      <c r="G767" s="122" t="str">
        <f t="shared" si="35"/>
        <v>기사임</v>
      </c>
      <c r="H767" s="255">
        <f>IF(G767="기사임",(COUNTIF($B$2:B767,B767)-COUNTIFS($B$2:B766,B767,$G$2:G766,"")),"")</f>
        <v>150</v>
      </c>
      <c r="I767" s="122" t="str">
        <f>IF(H767=1,COUNTIF($H$1:H767,1),"")</f>
        <v/>
      </c>
      <c r="J767" s="122">
        <f t="shared" si="34"/>
        <v>0</v>
      </c>
      <c r="K767" s="122" t="b">
        <f t="shared" si="36"/>
        <v>0</v>
      </c>
      <c r="L767" s="122" t="str">
        <f>IF(K767=FALSE,"",B767&amp;"@"&amp;COUNTIFS($B$2:B767,B767,$K$2:K767,TRUE))</f>
        <v/>
      </c>
    </row>
    <row r="768" spans="1:12">
      <c r="A768" s="18" t="s">
        <v>512</v>
      </c>
      <c r="B768" s="18" t="s">
        <v>896</v>
      </c>
      <c r="C768" s="18">
        <v>3</v>
      </c>
      <c r="D768" s="18">
        <v>3</v>
      </c>
      <c r="E768" s="18">
        <v>0</v>
      </c>
      <c r="F768" s="18">
        <v>2</v>
      </c>
      <c r="G768" s="122" t="str">
        <f t="shared" si="35"/>
        <v>기사임</v>
      </c>
      <c r="H768" s="255">
        <f>IF(G768="기사임",(COUNTIF($B$2:B768,B768)-COUNTIFS($B$2:B767,B768,$G$2:G767,"")),"")</f>
        <v>71</v>
      </c>
      <c r="I768" s="122" t="str">
        <f>IF(H768=1,COUNTIF($H$1:H768,1),"")</f>
        <v/>
      </c>
      <c r="J768" s="122">
        <f t="shared" si="34"/>
        <v>1</v>
      </c>
      <c r="K768" s="122" t="b">
        <f t="shared" si="36"/>
        <v>1</v>
      </c>
      <c r="L768" s="122" t="str">
        <f>IF(K768=FALSE,"",B768&amp;"@"&amp;COUNTIFS($B$2:B768,B768,$K$2:K768,TRUE))</f>
        <v>United States@71</v>
      </c>
    </row>
    <row r="769" spans="1:12">
      <c r="A769" s="18" t="s">
        <v>497</v>
      </c>
      <c r="B769" s="18" t="s">
        <v>899</v>
      </c>
      <c r="C769" s="18">
        <v>3</v>
      </c>
      <c r="D769" s="18">
        <v>2</v>
      </c>
      <c r="E769" s="18">
        <v>65</v>
      </c>
      <c r="F769" s="18">
        <v>0</v>
      </c>
      <c r="G769" s="122" t="str">
        <f t="shared" si="35"/>
        <v>기사임</v>
      </c>
      <c r="H769" s="255">
        <f>IF(G769="기사임",(COUNTIF($B$2:B769,B769)-COUNTIFS($B$2:B768,B769,$G$2:G768,"")),"")</f>
        <v>11</v>
      </c>
      <c r="I769" s="122" t="str">
        <f>IF(H769=1,COUNTIF($H$1:H769,1),"")</f>
        <v/>
      </c>
      <c r="J769" s="122">
        <f t="shared" si="34"/>
        <v>0</v>
      </c>
      <c r="K769" s="122" t="b">
        <f t="shared" si="36"/>
        <v>0</v>
      </c>
      <c r="L769" s="122" t="str">
        <f>IF(K769=FALSE,"",B769&amp;"@"&amp;COUNTIFS($B$2:B769,B769,$K$2:K769,TRUE))</f>
        <v/>
      </c>
    </row>
    <row r="770" spans="1:12">
      <c r="A770" s="18" t="s">
        <v>497</v>
      </c>
      <c r="B770" s="18" t="s">
        <v>905</v>
      </c>
      <c r="C770" s="18">
        <v>3</v>
      </c>
      <c r="D770" s="18">
        <v>3</v>
      </c>
      <c r="E770" s="18">
        <v>11</v>
      </c>
      <c r="F770" s="18">
        <v>0</v>
      </c>
      <c r="G770" s="122" t="str">
        <f t="shared" si="35"/>
        <v>기사임</v>
      </c>
      <c r="H770" s="255">
        <f>IF(G770="기사임",(COUNTIF($B$2:B770,B770)-COUNTIFS($B$2:B769,B770,$G$2:G769,"")),"")</f>
        <v>7</v>
      </c>
      <c r="I770" s="122" t="str">
        <f>IF(H770=1,COUNTIF($H$1:H770,1),"")</f>
        <v/>
      </c>
      <c r="J770" s="122">
        <f t="shared" ref="J770:J833" si="37">COUNTIF($N$2:$N$4,B770)</f>
        <v>0</v>
      </c>
      <c r="K770" s="122" t="b">
        <f t="shared" si="36"/>
        <v>0</v>
      </c>
      <c r="L770" s="122" t="str">
        <f>IF(K770=FALSE,"",B770&amp;"@"&amp;COUNTIFS($B$2:B770,B770,$K$2:K770,TRUE))</f>
        <v/>
      </c>
    </row>
    <row r="771" spans="1:12">
      <c r="A771" s="18" t="s">
        <v>497</v>
      </c>
      <c r="B771" s="18" t="s">
        <v>936</v>
      </c>
      <c r="C771" s="18">
        <v>3</v>
      </c>
      <c r="D771" s="18">
        <v>2</v>
      </c>
      <c r="E771" s="18">
        <v>22</v>
      </c>
      <c r="F771" s="18">
        <v>1</v>
      </c>
      <c r="G771" s="122" t="str">
        <f t="shared" ref="G771:G834" si="38">IF(AND(LEFT(A771,17)="/global/archives/",ISNUMBER(_xlfn.NUMBERVALUE(MID(A771,18,1))),ISERROR(FIND("ckattempt",A771)),ISERROR(FIND("preview",A771))),"기사임","")</f>
        <v>기사임</v>
      </c>
      <c r="H771" s="255">
        <f>IF(G771="기사임",(COUNTIF($B$2:B771,B771)-COUNTIFS($B$2:B770,B771,$G$2:G770,"")),"")</f>
        <v>1</v>
      </c>
      <c r="I771" s="122">
        <f>IF(H771=1,COUNTIF($H$1:H771,1),"")</f>
        <v>38</v>
      </c>
      <c r="J771" s="122">
        <f t="shared" si="37"/>
        <v>0</v>
      </c>
      <c r="K771" s="122" t="b">
        <f t="shared" ref="K771:K834" si="39">AND(J771=1,H771&gt;=1,H771&lt;&gt;"")</f>
        <v>0</v>
      </c>
      <c r="L771" s="122" t="str">
        <f>IF(K771=FALSE,"",B771&amp;"@"&amp;COUNTIFS($B$2:B771,B771,$K$2:K771,TRUE))</f>
        <v/>
      </c>
    </row>
    <row r="772" spans="1:12">
      <c r="A772" s="18" t="s">
        <v>497</v>
      </c>
      <c r="B772" s="18" t="s">
        <v>913</v>
      </c>
      <c r="C772" s="18">
        <v>3</v>
      </c>
      <c r="D772" s="18">
        <v>3</v>
      </c>
      <c r="E772" s="18">
        <v>21</v>
      </c>
      <c r="F772" s="18">
        <v>1</v>
      </c>
      <c r="G772" s="122" t="str">
        <f t="shared" si="38"/>
        <v>기사임</v>
      </c>
      <c r="H772" s="255">
        <f>IF(G772="기사임",(COUNTIF($B$2:B772,B772)-COUNTIFS($B$2:B771,B772,$G$2:G771,"")),"")</f>
        <v>5</v>
      </c>
      <c r="I772" s="122" t="str">
        <f>IF(H772=1,COUNTIF($H$1:H772,1),"")</f>
        <v/>
      </c>
      <c r="J772" s="122">
        <f t="shared" si="37"/>
        <v>0</v>
      </c>
      <c r="K772" s="122" t="b">
        <f t="shared" si="39"/>
        <v>0</v>
      </c>
      <c r="L772" s="122" t="str">
        <f>IF(K772=FALSE,"",B772&amp;"@"&amp;COUNTIFS($B$2:B772,B772,$K$2:K772,TRUE))</f>
        <v/>
      </c>
    </row>
    <row r="773" spans="1:12">
      <c r="A773" s="18" t="s">
        <v>524</v>
      </c>
      <c r="B773" s="18" t="s">
        <v>895</v>
      </c>
      <c r="C773" s="18">
        <v>3</v>
      </c>
      <c r="D773" s="18">
        <v>3</v>
      </c>
      <c r="E773" s="18">
        <v>42.333333333333336</v>
      </c>
      <c r="F773" s="18">
        <v>0</v>
      </c>
      <c r="G773" s="122" t="str">
        <f t="shared" si="38"/>
        <v>기사임</v>
      </c>
      <c r="H773" s="255">
        <f>IF(G773="기사임",(COUNTIF($B$2:B773,B773)-COUNTIFS($B$2:B772,B773,$G$2:G772,"")),"")</f>
        <v>151</v>
      </c>
      <c r="I773" s="122" t="str">
        <f>IF(H773=1,COUNTIF($H$1:H773,1),"")</f>
        <v/>
      </c>
      <c r="J773" s="122">
        <f t="shared" si="37"/>
        <v>0</v>
      </c>
      <c r="K773" s="122" t="b">
        <f t="shared" si="39"/>
        <v>0</v>
      </c>
      <c r="L773" s="122" t="str">
        <f>IF(K773=FALSE,"",B773&amp;"@"&amp;COUNTIFS($B$2:B773,B773,$K$2:K773,TRUE))</f>
        <v/>
      </c>
    </row>
    <row r="774" spans="1:12">
      <c r="A774" s="18" t="s">
        <v>526</v>
      </c>
      <c r="B774" s="18" t="s">
        <v>895</v>
      </c>
      <c r="C774" s="18">
        <v>3</v>
      </c>
      <c r="D774" s="18">
        <v>2</v>
      </c>
      <c r="E774" s="18">
        <v>596</v>
      </c>
      <c r="F774" s="18">
        <v>2</v>
      </c>
      <c r="G774" s="122" t="str">
        <f t="shared" si="38"/>
        <v>기사임</v>
      </c>
      <c r="H774" s="255">
        <f>IF(G774="기사임",(COUNTIF($B$2:B774,B774)-COUNTIFS($B$2:B773,B774,$G$2:G773,"")),"")</f>
        <v>152</v>
      </c>
      <c r="I774" s="122" t="str">
        <f>IF(H774=1,COUNTIF($H$1:H774,1),"")</f>
        <v/>
      </c>
      <c r="J774" s="122">
        <f t="shared" si="37"/>
        <v>0</v>
      </c>
      <c r="K774" s="122" t="b">
        <f t="shared" si="39"/>
        <v>0</v>
      </c>
      <c r="L774" s="122" t="str">
        <f>IF(K774=FALSE,"",B774&amp;"@"&amp;COUNTIFS($B$2:B774,B774,$K$2:K774,TRUE))</f>
        <v/>
      </c>
    </row>
    <row r="775" spans="1:12">
      <c r="A775" s="18" t="s">
        <v>502</v>
      </c>
      <c r="B775" s="18" t="s">
        <v>899</v>
      </c>
      <c r="C775" s="18">
        <v>3</v>
      </c>
      <c r="D775" s="18">
        <v>3</v>
      </c>
      <c r="E775" s="18">
        <v>334</v>
      </c>
      <c r="F775" s="18">
        <v>3</v>
      </c>
      <c r="G775" s="122" t="str">
        <f t="shared" si="38"/>
        <v>기사임</v>
      </c>
      <c r="H775" s="255">
        <f>IF(G775="기사임",(COUNTIF($B$2:B775,B775)-COUNTIFS($B$2:B774,B775,$G$2:G774,"")),"")</f>
        <v>12</v>
      </c>
      <c r="I775" s="122" t="str">
        <f>IF(H775=1,COUNTIF($H$1:H775,1),"")</f>
        <v/>
      </c>
      <c r="J775" s="122">
        <f t="shared" si="37"/>
        <v>0</v>
      </c>
      <c r="K775" s="122" t="b">
        <f t="shared" si="39"/>
        <v>0</v>
      </c>
      <c r="L775" s="122" t="str">
        <f>IF(K775=FALSE,"",B775&amp;"@"&amp;COUNTIFS($B$2:B775,B775,$K$2:K775,TRUE))</f>
        <v/>
      </c>
    </row>
    <row r="776" spans="1:12">
      <c r="A776" s="18" t="s">
        <v>502</v>
      </c>
      <c r="B776" s="18" t="s">
        <v>910</v>
      </c>
      <c r="C776" s="18">
        <v>3</v>
      </c>
      <c r="D776" s="18">
        <v>2</v>
      </c>
      <c r="E776" s="18">
        <v>157</v>
      </c>
      <c r="F776" s="18">
        <v>2</v>
      </c>
      <c r="G776" s="122" t="str">
        <f t="shared" si="38"/>
        <v>기사임</v>
      </c>
      <c r="H776" s="255">
        <f>IF(G776="기사임",(COUNTIF($B$2:B776,B776)-COUNTIFS($B$2:B775,B776,$G$2:G775,"")),"")</f>
        <v>13</v>
      </c>
      <c r="I776" s="122" t="str">
        <f>IF(H776=1,COUNTIF($H$1:H776,1),"")</f>
        <v/>
      </c>
      <c r="J776" s="122">
        <f t="shared" si="37"/>
        <v>0</v>
      </c>
      <c r="K776" s="122" t="b">
        <f t="shared" si="39"/>
        <v>0</v>
      </c>
      <c r="L776" s="122" t="str">
        <f>IF(K776=FALSE,"",B776&amp;"@"&amp;COUNTIFS($B$2:B776,B776,$K$2:K776,TRUE))</f>
        <v/>
      </c>
    </row>
    <row r="777" spans="1:12">
      <c r="A777" s="18" t="s">
        <v>553</v>
      </c>
      <c r="B777" s="18" t="s">
        <v>895</v>
      </c>
      <c r="C777" s="18">
        <v>3</v>
      </c>
      <c r="D777" s="18">
        <v>3</v>
      </c>
      <c r="E777" s="18">
        <v>0</v>
      </c>
      <c r="F777" s="18">
        <v>1</v>
      </c>
      <c r="G777" s="122" t="str">
        <f t="shared" si="38"/>
        <v>기사임</v>
      </c>
      <c r="H777" s="255">
        <f>IF(G777="기사임",(COUNTIF($B$2:B777,B777)-COUNTIFS($B$2:B776,B777,$G$2:G776,"")),"")</f>
        <v>153</v>
      </c>
      <c r="I777" s="122" t="str">
        <f>IF(H777=1,COUNTIF($H$1:H777,1),"")</f>
        <v/>
      </c>
      <c r="J777" s="122">
        <f t="shared" si="37"/>
        <v>0</v>
      </c>
      <c r="K777" s="122" t="b">
        <f t="shared" si="39"/>
        <v>0</v>
      </c>
      <c r="L777" s="122" t="str">
        <f>IF(K777=FALSE,"",B777&amp;"@"&amp;COUNTIFS($B$2:B777,B777,$K$2:K777,TRUE))</f>
        <v/>
      </c>
    </row>
    <row r="778" spans="1:12">
      <c r="A778" s="18" t="s">
        <v>578</v>
      </c>
      <c r="B778" s="18" t="s">
        <v>895</v>
      </c>
      <c r="C778" s="18">
        <v>3</v>
      </c>
      <c r="D778" s="18">
        <v>3</v>
      </c>
      <c r="E778" s="18">
        <v>56</v>
      </c>
      <c r="F778" s="18">
        <v>3</v>
      </c>
      <c r="G778" s="122" t="str">
        <f t="shared" si="38"/>
        <v>기사임</v>
      </c>
      <c r="H778" s="255">
        <f>IF(G778="기사임",(COUNTIF($B$2:B778,B778)-COUNTIFS($B$2:B777,B778,$G$2:G777,"")),"")</f>
        <v>154</v>
      </c>
      <c r="I778" s="122" t="str">
        <f>IF(H778=1,COUNTIF($H$1:H778,1),"")</f>
        <v/>
      </c>
      <c r="J778" s="122">
        <f t="shared" si="37"/>
        <v>0</v>
      </c>
      <c r="K778" s="122" t="b">
        <f t="shared" si="39"/>
        <v>0</v>
      </c>
      <c r="L778" s="122" t="str">
        <f>IF(K778=FALSE,"",B778&amp;"@"&amp;COUNTIFS($B$2:B778,B778,$K$2:K778,TRUE))</f>
        <v/>
      </c>
    </row>
    <row r="779" spans="1:12">
      <c r="A779" s="18" t="s">
        <v>969</v>
      </c>
      <c r="B779" s="18" t="s">
        <v>897</v>
      </c>
      <c r="C779" s="18">
        <v>3</v>
      </c>
      <c r="D779" s="18">
        <v>3</v>
      </c>
      <c r="E779" s="18">
        <v>54</v>
      </c>
      <c r="F779" s="18">
        <v>0</v>
      </c>
      <c r="G779" s="122" t="str">
        <f t="shared" si="38"/>
        <v>기사임</v>
      </c>
      <c r="H779" s="255">
        <f>IF(G779="기사임",(COUNTIF($B$2:B779,B779)-COUNTIFS($B$2:B778,B779,$G$2:G778,"")),"")</f>
        <v>46</v>
      </c>
      <c r="I779" s="122" t="str">
        <f>IF(H779=1,COUNTIF($H$1:H779,1),"")</f>
        <v/>
      </c>
      <c r="J779" s="122">
        <f t="shared" si="37"/>
        <v>1</v>
      </c>
      <c r="K779" s="122" t="b">
        <f t="shared" si="39"/>
        <v>1</v>
      </c>
      <c r="L779" s="122" t="str">
        <f>IF(K779=FALSE,"",B779&amp;"@"&amp;COUNTIFS($B$2:B779,B779,$K$2:K779,TRUE))</f>
        <v>India@46</v>
      </c>
    </row>
    <row r="780" spans="1:12">
      <c r="A780" s="18" t="s">
        <v>962</v>
      </c>
      <c r="B780" s="18" t="s">
        <v>910</v>
      </c>
      <c r="C780" s="18">
        <v>3</v>
      </c>
      <c r="D780" s="18">
        <v>2</v>
      </c>
      <c r="E780" s="18">
        <v>683.5</v>
      </c>
      <c r="F780" s="18">
        <v>2</v>
      </c>
      <c r="G780" s="122" t="str">
        <f t="shared" si="38"/>
        <v>기사임</v>
      </c>
      <c r="H780" s="255">
        <f>IF(G780="기사임",(COUNTIF($B$2:B780,B780)-COUNTIFS($B$2:B779,B780,$G$2:G779,"")),"")</f>
        <v>14</v>
      </c>
      <c r="I780" s="122" t="str">
        <f>IF(H780=1,COUNTIF($H$1:H780,1),"")</f>
        <v/>
      </c>
      <c r="J780" s="122">
        <f t="shared" si="37"/>
        <v>0</v>
      </c>
      <c r="K780" s="122" t="b">
        <f t="shared" si="39"/>
        <v>0</v>
      </c>
      <c r="L780" s="122" t="str">
        <f>IF(K780=FALSE,"",B780&amp;"@"&amp;COUNTIFS($B$2:B780,B780,$K$2:K780,TRUE))</f>
        <v/>
      </c>
    </row>
    <row r="781" spans="1:12">
      <c r="A781" s="18" t="s">
        <v>962</v>
      </c>
      <c r="B781" s="18" t="s">
        <v>900</v>
      </c>
      <c r="C781" s="18">
        <v>3</v>
      </c>
      <c r="D781" s="18">
        <v>3</v>
      </c>
      <c r="E781" s="18">
        <v>3</v>
      </c>
      <c r="F781" s="18">
        <v>2</v>
      </c>
      <c r="G781" s="122" t="str">
        <f t="shared" si="38"/>
        <v>기사임</v>
      </c>
      <c r="H781" s="255">
        <f>IF(G781="기사임",(COUNTIF($B$2:B781,B781)-COUNTIFS($B$2:B780,B781,$G$2:G780,"")),"")</f>
        <v>24</v>
      </c>
      <c r="I781" s="122" t="str">
        <f>IF(H781=1,COUNTIF($H$1:H781,1),"")</f>
        <v/>
      </c>
      <c r="J781" s="122">
        <f t="shared" si="37"/>
        <v>0</v>
      </c>
      <c r="K781" s="122" t="b">
        <f t="shared" si="39"/>
        <v>0</v>
      </c>
      <c r="L781" s="122" t="str">
        <f>IF(K781=FALSE,"",B781&amp;"@"&amp;COUNTIFS($B$2:B781,B781,$K$2:K781,TRUE))</f>
        <v/>
      </c>
    </row>
    <row r="782" spans="1:12">
      <c r="A782" s="18" t="s">
        <v>1692</v>
      </c>
      <c r="B782" s="18" t="s">
        <v>895</v>
      </c>
      <c r="C782" s="18">
        <v>3</v>
      </c>
      <c r="D782" s="18">
        <v>3</v>
      </c>
      <c r="E782" s="18">
        <v>0</v>
      </c>
      <c r="F782" s="18">
        <v>2</v>
      </c>
      <c r="G782" s="122" t="str">
        <f t="shared" si="38"/>
        <v>기사임</v>
      </c>
      <c r="H782" s="255">
        <f>IF(G782="기사임",(COUNTIF($B$2:B782,B782)-COUNTIFS($B$2:B781,B782,$G$2:G781,"")),"")</f>
        <v>155</v>
      </c>
      <c r="I782" s="122" t="str">
        <f>IF(H782=1,COUNTIF($H$1:H782,1),"")</f>
        <v/>
      </c>
      <c r="J782" s="122">
        <f t="shared" si="37"/>
        <v>0</v>
      </c>
      <c r="K782" s="122" t="b">
        <f t="shared" si="39"/>
        <v>0</v>
      </c>
      <c r="L782" s="122" t="str">
        <f>IF(K782=FALSE,"",B782&amp;"@"&amp;COUNTIFS($B$2:B782,B782,$K$2:K782,TRUE))</f>
        <v/>
      </c>
    </row>
    <row r="783" spans="1:12">
      <c r="A783" s="18" t="s">
        <v>966</v>
      </c>
      <c r="B783" s="18" t="s">
        <v>896</v>
      </c>
      <c r="C783" s="18">
        <v>3</v>
      </c>
      <c r="D783" s="18">
        <v>3</v>
      </c>
      <c r="E783" s="18">
        <v>88</v>
      </c>
      <c r="F783" s="18">
        <v>3</v>
      </c>
      <c r="G783" s="122" t="str">
        <f t="shared" si="38"/>
        <v>기사임</v>
      </c>
      <c r="H783" s="255">
        <f>IF(G783="기사임",(COUNTIF($B$2:B783,B783)-COUNTIFS($B$2:B782,B783,$G$2:G782,"")),"")</f>
        <v>72</v>
      </c>
      <c r="I783" s="122" t="str">
        <f>IF(H783=1,COUNTIF($H$1:H783,1),"")</f>
        <v/>
      </c>
      <c r="J783" s="122">
        <f t="shared" si="37"/>
        <v>1</v>
      </c>
      <c r="K783" s="122" t="b">
        <f t="shared" si="39"/>
        <v>1</v>
      </c>
      <c r="L783" s="122" t="str">
        <f>IF(K783=FALSE,"",B783&amp;"@"&amp;COUNTIFS($B$2:B783,B783,$K$2:K783,TRUE))</f>
        <v>United States@72</v>
      </c>
    </row>
    <row r="784" spans="1:12">
      <c r="A784" s="18" t="s">
        <v>964</v>
      </c>
      <c r="B784" s="18" t="s">
        <v>901</v>
      </c>
      <c r="C784" s="18">
        <v>3</v>
      </c>
      <c r="D784" s="18">
        <v>3</v>
      </c>
      <c r="E784" s="18">
        <v>17</v>
      </c>
      <c r="F784" s="18">
        <v>1</v>
      </c>
      <c r="G784" s="122" t="str">
        <f t="shared" si="38"/>
        <v>기사임</v>
      </c>
      <c r="H784" s="255">
        <f>IF(G784="기사임",(COUNTIF($B$2:B784,B784)-COUNTIFS($B$2:B783,B784,$G$2:G783,"")),"")</f>
        <v>13</v>
      </c>
      <c r="I784" s="122" t="str">
        <f>IF(H784=1,COUNTIF($H$1:H784,1),"")</f>
        <v/>
      </c>
      <c r="J784" s="122">
        <f t="shared" si="37"/>
        <v>0</v>
      </c>
      <c r="K784" s="122" t="b">
        <f t="shared" si="39"/>
        <v>0</v>
      </c>
      <c r="L784" s="122" t="str">
        <f>IF(K784=FALSE,"",B784&amp;"@"&amp;COUNTIFS($B$2:B784,B784,$K$2:K784,TRUE))</f>
        <v/>
      </c>
    </row>
    <row r="785" spans="1:12">
      <c r="A785" s="18" t="s">
        <v>964</v>
      </c>
      <c r="B785" s="18" t="s">
        <v>908</v>
      </c>
      <c r="C785" s="18">
        <v>3</v>
      </c>
      <c r="D785" s="18">
        <v>3</v>
      </c>
      <c r="E785" s="18">
        <v>9</v>
      </c>
      <c r="F785" s="18">
        <v>1</v>
      </c>
      <c r="G785" s="122" t="str">
        <f t="shared" si="38"/>
        <v>기사임</v>
      </c>
      <c r="H785" s="255">
        <f>IF(G785="기사임",(COUNTIF($B$2:B785,B785)-COUNTIFS($B$2:B784,B785,$G$2:G784,"")),"")</f>
        <v>16</v>
      </c>
      <c r="I785" s="122" t="str">
        <f>IF(H785=1,COUNTIF($H$1:H785,1),"")</f>
        <v/>
      </c>
      <c r="J785" s="122">
        <f t="shared" si="37"/>
        <v>0</v>
      </c>
      <c r="K785" s="122" t="b">
        <f t="shared" si="39"/>
        <v>0</v>
      </c>
      <c r="L785" s="122" t="str">
        <f>IF(K785=FALSE,"",B785&amp;"@"&amp;COUNTIFS($B$2:B785,B785,$K$2:K785,TRUE))</f>
        <v/>
      </c>
    </row>
    <row r="786" spans="1:12">
      <c r="A786" s="18" t="s">
        <v>964</v>
      </c>
      <c r="B786" s="18" t="s">
        <v>898</v>
      </c>
      <c r="C786" s="18">
        <v>3</v>
      </c>
      <c r="D786" s="18">
        <v>3</v>
      </c>
      <c r="E786" s="18">
        <v>0</v>
      </c>
      <c r="F786" s="18">
        <v>3</v>
      </c>
      <c r="G786" s="122" t="str">
        <f t="shared" si="38"/>
        <v>기사임</v>
      </c>
      <c r="H786" s="255">
        <f>IF(G786="기사임",(COUNTIF($B$2:B786,B786)-COUNTIFS($B$2:B785,B786,$G$2:G785,"")),"")</f>
        <v>37</v>
      </c>
      <c r="I786" s="122" t="str">
        <f>IF(H786=1,COUNTIF($H$1:H786,1),"")</f>
        <v/>
      </c>
      <c r="J786" s="122">
        <f t="shared" si="37"/>
        <v>0</v>
      </c>
      <c r="K786" s="122" t="b">
        <f t="shared" si="39"/>
        <v>0</v>
      </c>
      <c r="L786" s="122" t="str">
        <f>IF(K786=FALSE,"",B786&amp;"@"&amp;COUNTIFS($B$2:B786,B786,$K$2:K786,TRUE))</f>
        <v/>
      </c>
    </row>
    <row r="787" spans="1:12">
      <c r="A787" s="18" t="s">
        <v>965</v>
      </c>
      <c r="B787" s="18" t="s">
        <v>901</v>
      </c>
      <c r="C787" s="18">
        <v>3</v>
      </c>
      <c r="D787" s="18">
        <v>1</v>
      </c>
      <c r="E787" s="18">
        <v>418.66666666666669</v>
      </c>
      <c r="F787" s="18">
        <v>1</v>
      </c>
      <c r="G787" s="122" t="str">
        <f t="shared" si="38"/>
        <v>기사임</v>
      </c>
      <c r="H787" s="255">
        <f>IF(G787="기사임",(COUNTIF($B$2:B787,B787)-COUNTIFS($B$2:B786,B787,$G$2:G786,"")),"")</f>
        <v>14</v>
      </c>
      <c r="I787" s="122" t="str">
        <f>IF(H787=1,COUNTIF($H$1:H787,1),"")</f>
        <v/>
      </c>
      <c r="J787" s="122">
        <f t="shared" si="37"/>
        <v>0</v>
      </c>
      <c r="K787" s="122" t="b">
        <f t="shared" si="39"/>
        <v>0</v>
      </c>
      <c r="L787" s="122" t="str">
        <f>IF(K787=FALSE,"",B787&amp;"@"&amp;COUNTIFS($B$2:B787,B787,$K$2:K787,TRUE))</f>
        <v/>
      </c>
    </row>
    <row r="788" spans="1:12">
      <c r="A788" s="18" t="s">
        <v>975</v>
      </c>
      <c r="B788" s="18" t="s">
        <v>895</v>
      </c>
      <c r="C788" s="18">
        <v>3</v>
      </c>
      <c r="D788" s="18">
        <v>3</v>
      </c>
      <c r="E788" s="18">
        <v>0</v>
      </c>
      <c r="F788" s="18">
        <v>3</v>
      </c>
      <c r="G788" s="122" t="str">
        <f t="shared" si="38"/>
        <v>기사임</v>
      </c>
      <c r="H788" s="255">
        <f>IF(G788="기사임",(COUNTIF($B$2:B788,B788)-COUNTIFS($B$2:B787,B788,$G$2:G787,"")),"")</f>
        <v>156</v>
      </c>
      <c r="I788" s="122" t="str">
        <f>IF(H788=1,COUNTIF($H$1:H788,1),"")</f>
        <v/>
      </c>
      <c r="J788" s="122">
        <f t="shared" si="37"/>
        <v>0</v>
      </c>
      <c r="K788" s="122" t="b">
        <f t="shared" si="39"/>
        <v>0</v>
      </c>
      <c r="L788" s="122" t="str">
        <f>IF(K788=FALSE,"",B788&amp;"@"&amp;COUNTIFS($B$2:B788,B788,$K$2:K788,TRUE))</f>
        <v/>
      </c>
    </row>
    <row r="789" spans="1:12">
      <c r="A789" s="18" t="s">
        <v>975</v>
      </c>
      <c r="B789" s="18" t="s">
        <v>918</v>
      </c>
      <c r="C789" s="18">
        <v>3</v>
      </c>
      <c r="D789" s="18">
        <v>2</v>
      </c>
      <c r="E789" s="18">
        <v>74.5</v>
      </c>
      <c r="F789" s="18">
        <v>2</v>
      </c>
      <c r="G789" s="122" t="str">
        <f t="shared" si="38"/>
        <v>기사임</v>
      </c>
      <c r="H789" s="255">
        <f>IF(G789="기사임",(COUNTIF($B$2:B789,B789)-COUNTIFS($B$2:B788,B789,$G$2:G788,"")),"")</f>
        <v>7</v>
      </c>
      <c r="I789" s="122" t="str">
        <f>IF(H789=1,COUNTIF($H$1:H789,1),"")</f>
        <v/>
      </c>
      <c r="J789" s="122">
        <f t="shared" si="37"/>
        <v>0</v>
      </c>
      <c r="K789" s="122" t="b">
        <f t="shared" si="39"/>
        <v>0</v>
      </c>
      <c r="L789" s="122" t="str">
        <f>IF(K789=FALSE,"",B789&amp;"@"&amp;COUNTIFS($B$2:B789,B789,$K$2:K789,TRUE))</f>
        <v/>
      </c>
    </row>
    <row r="790" spans="1:12">
      <c r="A790" s="18" t="s">
        <v>1105</v>
      </c>
      <c r="B790" s="18" t="s">
        <v>898</v>
      </c>
      <c r="C790" s="18">
        <v>3</v>
      </c>
      <c r="D790" s="18">
        <v>2</v>
      </c>
      <c r="E790" s="18">
        <v>43</v>
      </c>
      <c r="F790" s="18">
        <v>1</v>
      </c>
      <c r="G790" s="122" t="str">
        <f t="shared" si="38"/>
        <v>기사임</v>
      </c>
      <c r="H790" s="255">
        <f>IF(G790="기사임",(COUNTIF($B$2:B790,B790)-COUNTIFS($B$2:B789,B790,$G$2:G789,"")),"")</f>
        <v>38</v>
      </c>
      <c r="I790" s="122" t="str">
        <f>IF(H790=1,COUNTIF($H$1:H790,1),"")</f>
        <v/>
      </c>
      <c r="J790" s="122">
        <f t="shared" si="37"/>
        <v>0</v>
      </c>
      <c r="K790" s="122" t="b">
        <f t="shared" si="39"/>
        <v>0</v>
      </c>
      <c r="L790" s="122" t="str">
        <f>IF(K790=FALSE,"",B790&amp;"@"&amp;COUNTIFS($B$2:B790,B790,$K$2:K790,TRUE))</f>
        <v/>
      </c>
    </row>
    <row r="791" spans="1:12">
      <c r="A791" s="18" t="s">
        <v>1101</v>
      </c>
      <c r="B791" s="18" t="s">
        <v>899</v>
      </c>
      <c r="C791" s="18">
        <v>3</v>
      </c>
      <c r="D791" s="18">
        <v>3</v>
      </c>
      <c r="E791" s="18">
        <v>0</v>
      </c>
      <c r="F791" s="18">
        <v>3</v>
      </c>
      <c r="G791" s="122" t="str">
        <f t="shared" si="38"/>
        <v>기사임</v>
      </c>
      <c r="H791" s="255">
        <f>IF(G791="기사임",(COUNTIF($B$2:B791,B791)-COUNTIFS($B$2:B790,B791,$G$2:G790,"")),"")</f>
        <v>13</v>
      </c>
      <c r="I791" s="122" t="str">
        <f>IF(H791=1,COUNTIF($H$1:H791,1),"")</f>
        <v/>
      </c>
      <c r="J791" s="122">
        <f t="shared" si="37"/>
        <v>0</v>
      </c>
      <c r="K791" s="122" t="b">
        <f t="shared" si="39"/>
        <v>0</v>
      </c>
      <c r="L791" s="122" t="str">
        <f>IF(K791=FALSE,"",B791&amp;"@"&amp;COUNTIFS($B$2:B791,B791,$K$2:K791,TRUE))</f>
        <v/>
      </c>
    </row>
    <row r="792" spans="1:12">
      <c r="A792" s="18" t="s">
        <v>1101</v>
      </c>
      <c r="B792" s="18" t="s">
        <v>900</v>
      </c>
      <c r="C792" s="18">
        <v>3</v>
      </c>
      <c r="D792" s="18">
        <v>3</v>
      </c>
      <c r="E792" s="18">
        <v>0</v>
      </c>
      <c r="F792" s="18">
        <v>2</v>
      </c>
      <c r="G792" s="122" t="str">
        <f t="shared" si="38"/>
        <v>기사임</v>
      </c>
      <c r="H792" s="255">
        <f>IF(G792="기사임",(COUNTIF($B$2:B792,B792)-COUNTIFS($B$2:B791,B792,$G$2:G791,"")),"")</f>
        <v>25</v>
      </c>
      <c r="I792" s="122" t="str">
        <f>IF(H792=1,COUNTIF($H$1:H792,1),"")</f>
        <v/>
      </c>
      <c r="J792" s="122">
        <f t="shared" si="37"/>
        <v>0</v>
      </c>
      <c r="K792" s="122" t="b">
        <f t="shared" si="39"/>
        <v>0</v>
      </c>
      <c r="L792" s="122" t="str">
        <f>IF(K792=FALSE,"",B792&amp;"@"&amp;COUNTIFS($B$2:B792,B792,$K$2:K792,TRUE))</f>
        <v/>
      </c>
    </row>
    <row r="793" spans="1:12">
      <c r="A793" s="18" t="s">
        <v>1104</v>
      </c>
      <c r="B793" s="18" t="s">
        <v>333</v>
      </c>
      <c r="C793" s="18">
        <v>3</v>
      </c>
      <c r="D793" s="18">
        <v>2</v>
      </c>
      <c r="E793" s="18">
        <v>503</v>
      </c>
      <c r="F793" s="18">
        <v>2</v>
      </c>
      <c r="G793" s="122" t="str">
        <f t="shared" si="38"/>
        <v>기사임</v>
      </c>
      <c r="H793" s="255">
        <f>IF(G793="기사임",(COUNTIF($B$2:B793,B793)-COUNTIFS($B$2:B792,B793,$G$2:G792,"")),"")</f>
        <v>1</v>
      </c>
      <c r="I793" s="122">
        <f>IF(H793=1,COUNTIF($H$1:H793,1),"")</f>
        <v>39</v>
      </c>
      <c r="J793" s="122">
        <f t="shared" si="37"/>
        <v>0</v>
      </c>
      <c r="K793" s="122" t="b">
        <f t="shared" si="39"/>
        <v>0</v>
      </c>
      <c r="L793" s="122" t="str">
        <f>IF(K793=FALSE,"",B793&amp;"@"&amp;COUNTIFS($B$2:B793,B793,$K$2:K793,TRUE))</f>
        <v/>
      </c>
    </row>
    <row r="794" spans="1:12">
      <c r="A794" s="18" t="s">
        <v>1108</v>
      </c>
      <c r="B794" s="18" t="s">
        <v>895</v>
      </c>
      <c r="C794" s="18">
        <v>3</v>
      </c>
      <c r="D794" s="18">
        <v>2</v>
      </c>
      <c r="E794" s="18">
        <v>20.666666666666668</v>
      </c>
      <c r="F794" s="18">
        <v>0</v>
      </c>
      <c r="G794" s="122" t="str">
        <f t="shared" si="38"/>
        <v>기사임</v>
      </c>
      <c r="H794" s="255">
        <f>IF(G794="기사임",(COUNTIF($B$2:B794,B794)-COUNTIFS($B$2:B793,B794,$G$2:G793,"")),"")</f>
        <v>157</v>
      </c>
      <c r="I794" s="122" t="str">
        <f>IF(H794=1,COUNTIF($H$1:H794,1),"")</f>
        <v/>
      </c>
      <c r="J794" s="122">
        <f t="shared" si="37"/>
        <v>0</v>
      </c>
      <c r="K794" s="122" t="b">
        <f t="shared" si="39"/>
        <v>0</v>
      </c>
      <c r="L794" s="122" t="str">
        <f>IF(K794=FALSE,"",B794&amp;"@"&amp;COUNTIFS($B$2:B794,B794,$K$2:K794,TRUE))</f>
        <v/>
      </c>
    </row>
    <row r="795" spans="1:12">
      <c r="A795" s="18" t="s">
        <v>1100</v>
      </c>
      <c r="B795" s="18" t="s">
        <v>901</v>
      </c>
      <c r="C795" s="18">
        <v>3</v>
      </c>
      <c r="D795" s="18">
        <v>3</v>
      </c>
      <c r="E795" s="18">
        <v>413.66666666666669</v>
      </c>
      <c r="F795" s="18">
        <v>0</v>
      </c>
      <c r="G795" s="122" t="str">
        <f t="shared" si="38"/>
        <v>기사임</v>
      </c>
      <c r="H795" s="255">
        <f>IF(G795="기사임",(COUNTIF($B$2:B795,B795)-COUNTIFS($B$2:B794,B795,$G$2:G794,"")),"")</f>
        <v>15</v>
      </c>
      <c r="I795" s="122" t="str">
        <f>IF(H795=1,COUNTIF($H$1:H795,1),"")</f>
        <v/>
      </c>
      <c r="J795" s="122">
        <f t="shared" si="37"/>
        <v>0</v>
      </c>
      <c r="K795" s="122" t="b">
        <f t="shared" si="39"/>
        <v>0</v>
      </c>
      <c r="L795" s="122" t="str">
        <f>IF(K795=FALSE,"",B795&amp;"@"&amp;COUNTIFS($B$2:B795,B795,$K$2:K795,TRUE))</f>
        <v/>
      </c>
    </row>
    <row r="796" spans="1:12">
      <c r="A796" s="18" t="s">
        <v>1100</v>
      </c>
      <c r="B796" s="18" t="s">
        <v>896</v>
      </c>
      <c r="C796" s="18">
        <v>3</v>
      </c>
      <c r="D796" s="18">
        <v>3</v>
      </c>
      <c r="E796" s="18">
        <v>0</v>
      </c>
      <c r="F796" s="18">
        <v>2</v>
      </c>
      <c r="G796" s="122" t="str">
        <f t="shared" si="38"/>
        <v>기사임</v>
      </c>
      <c r="H796" s="255">
        <f>IF(G796="기사임",(COUNTIF($B$2:B796,B796)-COUNTIFS($B$2:B795,B796,$G$2:G795,"")),"")</f>
        <v>73</v>
      </c>
      <c r="I796" s="122" t="str">
        <f>IF(H796=1,COUNTIF($H$1:H796,1),"")</f>
        <v/>
      </c>
      <c r="J796" s="122">
        <f t="shared" si="37"/>
        <v>1</v>
      </c>
      <c r="K796" s="122" t="b">
        <f t="shared" si="39"/>
        <v>1</v>
      </c>
      <c r="L796" s="122" t="str">
        <f>IF(K796=FALSE,"",B796&amp;"@"&amp;COUNTIFS($B$2:B796,B796,$K$2:K796,TRUE))</f>
        <v>United States@73</v>
      </c>
    </row>
    <row r="797" spans="1:12">
      <c r="A797" s="18" t="s">
        <v>1102</v>
      </c>
      <c r="B797" s="18" t="s">
        <v>905</v>
      </c>
      <c r="C797" s="18">
        <v>3</v>
      </c>
      <c r="D797" s="18">
        <v>2</v>
      </c>
      <c r="E797" s="18">
        <v>1626</v>
      </c>
      <c r="F797" s="18">
        <v>2</v>
      </c>
      <c r="G797" s="122" t="str">
        <f t="shared" si="38"/>
        <v>기사임</v>
      </c>
      <c r="H797" s="255">
        <f>IF(G797="기사임",(COUNTIF($B$2:B797,B797)-COUNTIFS($B$2:B796,B797,$G$2:G796,"")),"")</f>
        <v>8</v>
      </c>
      <c r="I797" s="122" t="str">
        <f>IF(H797=1,COUNTIF($H$1:H797,1),"")</f>
        <v/>
      </c>
      <c r="J797" s="122">
        <f t="shared" si="37"/>
        <v>0</v>
      </c>
      <c r="K797" s="122" t="b">
        <f t="shared" si="39"/>
        <v>0</v>
      </c>
      <c r="L797" s="122" t="str">
        <f>IF(K797=FALSE,"",B797&amp;"@"&amp;COUNTIFS($B$2:B797,B797,$K$2:K797,TRUE))</f>
        <v/>
      </c>
    </row>
    <row r="798" spans="1:12">
      <c r="A798" s="18" t="s">
        <v>1102</v>
      </c>
      <c r="B798" s="18" t="s">
        <v>897</v>
      </c>
      <c r="C798" s="18">
        <v>3</v>
      </c>
      <c r="D798" s="18">
        <v>3</v>
      </c>
      <c r="E798" s="18">
        <v>38</v>
      </c>
      <c r="F798" s="18">
        <v>2</v>
      </c>
      <c r="G798" s="122" t="str">
        <f t="shared" si="38"/>
        <v>기사임</v>
      </c>
      <c r="H798" s="255">
        <f>IF(G798="기사임",(COUNTIF($B$2:B798,B798)-COUNTIFS($B$2:B797,B798,$G$2:G797,"")),"")</f>
        <v>47</v>
      </c>
      <c r="I798" s="122" t="str">
        <f>IF(H798=1,COUNTIF($H$1:H798,1),"")</f>
        <v/>
      </c>
      <c r="J798" s="122">
        <f t="shared" si="37"/>
        <v>1</v>
      </c>
      <c r="K798" s="122" t="b">
        <f t="shared" si="39"/>
        <v>1</v>
      </c>
      <c r="L798" s="122" t="str">
        <f>IF(K798=FALSE,"",B798&amp;"@"&amp;COUNTIFS($B$2:B798,B798,$K$2:K798,TRUE))</f>
        <v>India@47</v>
      </c>
    </row>
    <row r="799" spans="1:12">
      <c r="A799" s="18" t="s">
        <v>1102</v>
      </c>
      <c r="B799" s="18" t="s">
        <v>896</v>
      </c>
      <c r="C799" s="18">
        <v>3</v>
      </c>
      <c r="D799" s="18">
        <v>3</v>
      </c>
      <c r="E799" s="18">
        <v>0</v>
      </c>
      <c r="F799" s="18">
        <v>3</v>
      </c>
      <c r="G799" s="122" t="str">
        <f t="shared" si="38"/>
        <v>기사임</v>
      </c>
      <c r="H799" s="255">
        <f>IF(G799="기사임",(COUNTIF($B$2:B799,B799)-COUNTIFS($B$2:B798,B799,$G$2:G798,"")),"")</f>
        <v>74</v>
      </c>
      <c r="I799" s="122" t="str">
        <f>IF(H799=1,COUNTIF($H$1:H799,1),"")</f>
        <v/>
      </c>
      <c r="J799" s="122">
        <f t="shared" si="37"/>
        <v>1</v>
      </c>
      <c r="K799" s="122" t="b">
        <f t="shared" si="39"/>
        <v>1</v>
      </c>
      <c r="L799" s="122" t="str">
        <f>IF(K799=FALSE,"",B799&amp;"@"&amp;COUNTIFS($B$2:B799,B799,$K$2:K799,TRUE))</f>
        <v>United States@74</v>
      </c>
    </row>
    <row r="800" spans="1:12">
      <c r="A800" s="18" t="s">
        <v>1110</v>
      </c>
      <c r="B800" s="18" t="s">
        <v>908</v>
      </c>
      <c r="C800" s="18">
        <v>3</v>
      </c>
      <c r="D800" s="18">
        <v>3</v>
      </c>
      <c r="E800" s="18">
        <v>0</v>
      </c>
      <c r="F800" s="18">
        <v>2</v>
      </c>
      <c r="G800" s="122" t="str">
        <f t="shared" si="38"/>
        <v>기사임</v>
      </c>
      <c r="H800" s="255">
        <f>IF(G800="기사임",(COUNTIF($B$2:B800,B800)-COUNTIFS($B$2:B799,B800,$G$2:G799,"")),"")</f>
        <v>17</v>
      </c>
      <c r="I800" s="122" t="str">
        <f>IF(H800=1,COUNTIF($H$1:H800,1),"")</f>
        <v/>
      </c>
      <c r="J800" s="122">
        <f t="shared" si="37"/>
        <v>0</v>
      </c>
      <c r="K800" s="122" t="b">
        <f t="shared" si="39"/>
        <v>0</v>
      </c>
      <c r="L800" s="122" t="str">
        <f>IF(K800=FALSE,"",B800&amp;"@"&amp;COUNTIFS($B$2:B800,B800,$K$2:K800,TRUE))</f>
        <v/>
      </c>
    </row>
    <row r="801" spans="1:12">
      <c r="A801" s="18" t="s">
        <v>1110</v>
      </c>
      <c r="B801" s="18" t="s">
        <v>898</v>
      </c>
      <c r="C801" s="18">
        <v>3</v>
      </c>
      <c r="D801" s="18">
        <v>3</v>
      </c>
      <c r="E801" s="18">
        <v>151</v>
      </c>
      <c r="F801" s="18">
        <v>1</v>
      </c>
      <c r="G801" s="122" t="str">
        <f t="shared" si="38"/>
        <v>기사임</v>
      </c>
      <c r="H801" s="255">
        <f>IF(G801="기사임",(COUNTIF($B$2:B801,B801)-COUNTIFS($B$2:B800,B801,$G$2:G800,"")),"")</f>
        <v>39</v>
      </c>
      <c r="I801" s="122" t="str">
        <f>IF(H801=1,COUNTIF($H$1:H801,1),"")</f>
        <v/>
      </c>
      <c r="J801" s="122">
        <f t="shared" si="37"/>
        <v>0</v>
      </c>
      <c r="K801" s="122" t="b">
        <f t="shared" si="39"/>
        <v>0</v>
      </c>
      <c r="L801" s="122" t="str">
        <f>IF(K801=FALSE,"",B801&amp;"@"&amp;COUNTIFS($B$2:B801,B801,$K$2:K801,TRUE))</f>
        <v/>
      </c>
    </row>
    <row r="802" spans="1:12">
      <c r="A802" s="18" t="s">
        <v>1241</v>
      </c>
      <c r="B802" s="18" t="s">
        <v>901</v>
      </c>
      <c r="C802" s="18">
        <v>3</v>
      </c>
      <c r="D802" s="18">
        <v>3</v>
      </c>
      <c r="E802" s="18">
        <v>34</v>
      </c>
      <c r="F802" s="18">
        <v>2</v>
      </c>
      <c r="G802" s="122" t="str">
        <f t="shared" si="38"/>
        <v>기사임</v>
      </c>
      <c r="H802" s="255">
        <f>IF(G802="기사임",(COUNTIF($B$2:B802,B802)-COUNTIFS($B$2:B801,B802,$G$2:G801,"")),"")</f>
        <v>16</v>
      </c>
      <c r="I802" s="122" t="str">
        <f>IF(H802=1,COUNTIF($H$1:H802,1),"")</f>
        <v/>
      </c>
      <c r="J802" s="122">
        <f t="shared" si="37"/>
        <v>0</v>
      </c>
      <c r="K802" s="122" t="b">
        <f t="shared" si="39"/>
        <v>0</v>
      </c>
      <c r="L802" s="122" t="str">
        <f>IF(K802=FALSE,"",B802&amp;"@"&amp;COUNTIFS($B$2:B802,B802,$K$2:K802,TRUE))</f>
        <v/>
      </c>
    </row>
    <row r="803" spans="1:12">
      <c r="A803" s="18" t="s">
        <v>1238</v>
      </c>
      <c r="B803" s="18" t="s">
        <v>908</v>
      </c>
      <c r="C803" s="18">
        <v>3</v>
      </c>
      <c r="D803" s="18">
        <v>3</v>
      </c>
      <c r="E803" s="18">
        <v>0</v>
      </c>
      <c r="F803" s="18">
        <v>1</v>
      </c>
      <c r="G803" s="122" t="str">
        <f t="shared" si="38"/>
        <v>기사임</v>
      </c>
      <c r="H803" s="255">
        <f>IF(G803="기사임",(COUNTIF($B$2:B803,B803)-COUNTIFS($B$2:B802,B803,$G$2:G802,"")),"")</f>
        <v>18</v>
      </c>
      <c r="I803" s="122" t="str">
        <f>IF(H803=1,COUNTIF($H$1:H803,1),"")</f>
        <v/>
      </c>
      <c r="J803" s="122">
        <f t="shared" si="37"/>
        <v>0</v>
      </c>
      <c r="K803" s="122" t="b">
        <f t="shared" si="39"/>
        <v>0</v>
      </c>
      <c r="L803" s="122" t="str">
        <f>IF(K803=FALSE,"",B803&amp;"@"&amp;COUNTIFS($B$2:B803,B803,$K$2:K803,TRUE))</f>
        <v/>
      </c>
    </row>
    <row r="804" spans="1:12">
      <c r="A804" s="18" t="s">
        <v>1243</v>
      </c>
      <c r="B804" s="18" t="s">
        <v>901</v>
      </c>
      <c r="C804" s="18">
        <v>3</v>
      </c>
      <c r="D804" s="18">
        <v>3</v>
      </c>
      <c r="E804" s="18">
        <v>57</v>
      </c>
      <c r="F804" s="18">
        <v>2</v>
      </c>
      <c r="G804" s="122" t="str">
        <f t="shared" si="38"/>
        <v>기사임</v>
      </c>
      <c r="H804" s="255">
        <f>IF(G804="기사임",(COUNTIF($B$2:B804,B804)-COUNTIFS($B$2:B803,B804,$G$2:G803,"")),"")</f>
        <v>17</v>
      </c>
      <c r="I804" s="122" t="str">
        <f>IF(H804=1,COUNTIF($H$1:H804,1),"")</f>
        <v/>
      </c>
      <c r="J804" s="122">
        <f t="shared" si="37"/>
        <v>0</v>
      </c>
      <c r="K804" s="122" t="b">
        <f t="shared" si="39"/>
        <v>0</v>
      </c>
      <c r="L804" s="122" t="str">
        <f>IF(K804=FALSE,"",B804&amp;"@"&amp;COUNTIFS($B$2:B804,B804,$K$2:K804,TRUE))</f>
        <v/>
      </c>
    </row>
    <row r="805" spans="1:12">
      <c r="A805" s="18" t="s">
        <v>1246</v>
      </c>
      <c r="B805" s="18" t="s">
        <v>895</v>
      </c>
      <c r="C805" s="18">
        <v>3</v>
      </c>
      <c r="D805" s="18">
        <v>3</v>
      </c>
      <c r="E805" s="18">
        <v>100.66666666666667</v>
      </c>
      <c r="F805" s="18">
        <v>0</v>
      </c>
      <c r="G805" s="122" t="str">
        <f t="shared" si="38"/>
        <v>기사임</v>
      </c>
      <c r="H805" s="255">
        <f>IF(G805="기사임",(COUNTIF($B$2:B805,B805)-COUNTIFS($B$2:B804,B805,$G$2:G804,"")),"")</f>
        <v>158</v>
      </c>
      <c r="I805" s="122" t="str">
        <f>IF(H805=1,COUNTIF($H$1:H805,1),"")</f>
        <v/>
      </c>
      <c r="J805" s="122">
        <f t="shared" si="37"/>
        <v>0</v>
      </c>
      <c r="K805" s="122" t="b">
        <f t="shared" si="39"/>
        <v>0</v>
      </c>
      <c r="L805" s="122" t="str">
        <f>IF(K805=FALSE,"",B805&amp;"@"&amp;COUNTIFS($B$2:B805,B805,$K$2:K805,TRUE))</f>
        <v/>
      </c>
    </row>
    <row r="806" spans="1:12">
      <c r="A806" s="18" t="s">
        <v>1248</v>
      </c>
      <c r="B806" s="18" t="s">
        <v>897</v>
      </c>
      <c r="C806" s="18">
        <v>3</v>
      </c>
      <c r="D806" s="18">
        <v>3</v>
      </c>
      <c r="E806" s="18">
        <v>3</v>
      </c>
      <c r="F806" s="18">
        <v>1</v>
      </c>
      <c r="G806" s="122" t="str">
        <f t="shared" si="38"/>
        <v>기사임</v>
      </c>
      <c r="H806" s="255">
        <f>IF(G806="기사임",(COUNTIF($B$2:B806,B806)-COUNTIFS($B$2:B805,B806,$G$2:G805,"")),"")</f>
        <v>48</v>
      </c>
      <c r="I806" s="122" t="str">
        <f>IF(H806=1,COUNTIF($H$1:H806,1),"")</f>
        <v/>
      </c>
      <c r="J806" s="122">
        <f t="shared" si="37"/>
        <v>1</v>
      </c>
      <c r="K806" s="122" t="b">
        <f t="shared" si="39"/>
        <v>1</v>
      </c>
      <c r="L806" s="122" t="str">
        <f>IF(K806=FALSE,"",B806&amp;"@"&amp;COUNTIFS($B$2:B806,B806,$K$2:K806,TRUE))</f>
        <v>India@48</v>
      </c>
    </row>
    <row r="807" spans="1:12">
      <c r="A807" s="18" t="s">
        <v>1242</v>
      </c>
      <c r="B807" s="18" t="s">
        <v>900</v>
      </c>
      <c r="C807" s="18">
        <v>3</v>
      </c>
      <c r="D807" s="18">
        <v>3</v>
      </c>
      <c r="E807" s="18">
        <v>0</v>
      </c>
      <c r="F807" s="18">
        <v>2</v>
      </c>
      <c r="G807" s="122" t="str">
        <f t="shared" si="38"/>
        <v>기사임</v>
      </c>
      <c r="H807" s="255">
        <f>IF(G807="기사임",(COUNTIF($B$2:B807,B807)-COUNTIFS($B$2:B806,B807,$G$2:G806,"")),"")</f>
        <v>26</v>
      </c>
      <c r="I807" s="122" t="str">
        <f>IF(H807=1,COUNTIF($H$1:H807,1),"")</f>
        <v/>
      </c>
      <c r="J807" s="122">
        <f t="shared" si="37"/>
        <v>0</v>
      </c>
      <c r="K807" s="122" t="b">
        <f t="shared" si="39"/>
        <v>0</v>
      </c>
      <c r="L807" s="122" t="str">
        <f>IF(K807=FALSE,"",B807&amp;"@"&amp;COUNTIFS($B$2:B807,B807,$K$2:K807,TRUE))</f>
        <v/>
      </c>
    </row>
    <row r="808" spans="1:12">
      <c r="A808" s="18" t="s">
        <v>1438</v>
      </c>
      <c r="B808" s="18" t="s">
        <v>913</v>
      </c>
      <c r="C808" s="18">
        <v>3</v>
      </c>
      <c r="D808" s="18">
        <v>3</v>
      </c>
      <c r="E808" s="18">
        <v>8</v>
      </c>
      <c r="F808" s="18">
        <v>2</v>
      </c>
      <c r="G808" s="122" t="str">
        <f t="shared" si="38"/>
        <v>기사임</v>
      </c>
      <c r="H808" s="255">
        <f>IF(G808="기사임",(COUNTIF($B$2:B808,B808)-COUNTIFS($B$2:B807,B808,$G$2:G807,"")),"")</f>
        <v>6</v>
      </c>
      <c r="I808" s="122" t="str">
        <f>IF(H808=1,COUNTIF($H$1:H808,1),"")</f>
        <v/>
      </c>
      <c r="J808" s="122">
        <f t="shared" si="37"/>
        <v>0</v>
      </c>
      <c r="K808" s="122" t="b">
        <f t="shared" si="39"/>
        <v>0</v>
      </c>
      <c r="L808" s="122" t="str">
        <f>IF(K808=FALSE,"",B808&amp;"@"&amp;COUNTIFS($B$2:B808,B808,$K$2:K808,TRUE))</f>
        <v/>
      </c>
    </row>
    <row r="809" spans="1:12">
      <c r="A809" s="18" t="s">
        <v>1445</v>
      </c>
      <c r="B809" s="18" t="s">
        <v>913</v>
      </c>
      <c r="C809" s="18">
        <v>3</v>
      </c>
      <c r="D809" s="18">
        <v>2</v>
      </c>
      <c r="E809" s="18">
        <v>585</v>
      </c>
      <c r="F809" s="18">
        <v>1</v>
      </c>
      <c r="G809" s="122" t="str">
        <f t="shared" si="38"/>
        <v>기사임</v>
      </c>
      <c r="H809" s="255">
        <f>IF(G809="기사임",(COUNTIF($B$2:B809,B809)-COUNTIFS($B$2:B808,B809,$G$2:G808,"")),"")</f>
        <v>7</v>
      </c>
      <c r="I809" s="122" t="str">
        <f>IF(H809=1,COUNTIF($H$1:H809,1),"")</f>
        <v/>
      </c>
      <c r="J809" s="122">
        <f t="shared" si="37"/>
        <v>0</v>
      </c>
      <c r="K809" s="122" t="b">
        <f t="shared" si="39"/>
        <v>0</v>
      </c>
      <c r="L809" s="122" t="str">
        <f>IF(K809=FALSE,"",B809&amp;"@"&amp;COUNTIFS($B$2:B809,B809,$K$2:K809,TRUE))</f>
        <v/>
      </c>
    </row>
    <row r="810" spans="1:12">
      <c r="A810" s="18" t="s">
        <v>1445</v>
      </c>
      <c r="B810" s="18" t="s">
        <v>900</v>
      </c>
      <c r="C810" s="18">
        <v>3</v>
      </c>
      <c r="D810" s="18">
        <v>3</v>
      </c>
      <c r="E810" s="18">
        <v>0</v>
      </c>
      <c r="F810" s="18">
        <v>3</v>
      </c>
      <c r="G810" s="122" t="str">
        <f t="shared" si="38"/>
        <v>기사임</v>
      </c>
      <c r="H810" s="255">
        <f>IF(G810="기사임",(COUNTIF($B$2:B810,B810)-COUNTIFS($B$2:B809,B810,$G$2:G809,"")),"")</f>
        <v>27</v>
      </c>
      <c r="I810" s="122" t="str">
        <f>IF(H810=1,COUNTIF($H$1:H810,1),"")</f>
        <v/>
      </c>
      <c r="J810" s="122">
        <f t="shared" si="37"/>
        <v>0</v>
      </c>
      <c r="K810" s="122" t="b">
        <f t="shared" si="39"/>
        <v>0</v>
      </c>
      <c r="L810" s="122" t="str">
        <f>IF(K810=FALSE,"",B810&amp;"@"&amp;COUNTIFS($B$2:B810,B810,$K$2:K810,TRUE))</f>
        <v/>
      </c>
    </row>
    <row r="811" spans="1:12">
      <c r="A811" s="18" t="s">
        <v>1444</v>
      </c>
      <c r="B811" s="18" t="s">
        <v>896</v>
      </c>
      <c r="C811" s="18">
        <v>3</v>
      </c>
      <c r="D811" s="18">
        <v>3</v>
      </c>
      <c r="E811" s="18">
        <v>0</v>
      </c>
      <c r="F811" s="18">
        <v>2</v>
      </c>
      <c r="G811" s="122" t="str">
        <f t="shared" si="38"/>
        <v>기사임</v>
      </c>
      <c r="H811" s="255">
        <f>IF(G811="기사임",(COUNTIF($B$2:B811,B811)-COUNTIFS($B$2:B810,B811,$G$2:G810,"")),"")</f>
        <v>75</v>
      </c>
      <c r="I811" s="122" t="str">
        <f>IF(H811=1,COUNTIF($H$1:H811,1),"")</f>
        <v/>
      </c>
      <c r="J811" s="122">
        <f t="shared" si="37"/>
        <v>1</v>
      </c>
      <c r="K811" s="122" t="b">
        <f t="shared" si="39"/>
        <v>1</v>
      </c>
      <c r="L811" s="122" t="str">
        <f>IF(K811=FALSE,"",B811&amp;"@"&amp;COUNTIFS($B$2:B811,B811,$K$2:K811,TRUE))</f>
        <v>United States@75</v>
      </c>
    </row>
    <row r="812" spans="1:12">
      <c r="A812" s="18" t="s">
        <v>1450</v>
      </c>
      <c r="B812" s="18" t="s">
        <v>897</v>
      </c>
      <c r="C812" s="18">
        <v>3</v>
      </c>
      <c r="D812" s="18">
        <v>1</v>
      </c>
      <c r="E812" s="18">
        <v>223</v>
      </c>
      <c r="F812" s="18">
        <v>0</v>
      </c>
      <c r="G812" s="122" t="str">
        <f t="shared" si="38"/>
        <v>기사임</v>
      </c>
      <c r="H812" s="255">
        <f>IF(G812="기사임",(COUNTIF($B$2:B812,B812)-COUNTIFS($B$2:B811,B812,$G$2:G811,"")),"")</f>
        <v>49</v>
      </c>
      <c r="I812" s="122" t="str">
        <f>IF(H812=1,COUNTIF($H$1:H812,1),"")</f>
        <v/>
      </c>
      <c r="J812" s="122">
        <f t="shared" si="37"/>
        <v>1</v>
      </c>
      <c r="K812" s="122" t="b">
        <f t="shared" si="39"/>
        <v>1</v>
      </c>
      <c r="L812" s="122" t="str">
        <f>IF(K812=FALSE,"",B812&amp;"@"&amp;COUNTIFS($B$2:B812,B812,$K$2:K812,TRUE))</f>
        <v>India@49</v>
      </c>
    </row>
    <row r="813" spans="1:12">
      <c r="A813" s="18" t="s">
        <v>1442</v>
      </c>
      <c r="B813" s="18" t="s">
        <v>903</v>
      </c>
      <c r="C813" s="18">
        <v>3</v>
      </c>
      <c r="D813" s="18">
        <v>3</v>
      </c>
      <c r="E813" s="18">
        <v>0</v>
      </c>
      <c r="F813" s="18">
        <v>3</v>
      </c>
      <c r="G813" s="122" t="str">
        <f t="shared" si="38"/>
        <v>기사임</v>
      </c>
      <c r="H813" s="255">
        <f>IF(G813="기사임",(COUNTIF($B$2:B813,B813)-COUNTIFS($B$2:B812,B813,$G$2:G812,"")),"")</f>
        <v>10</v>
      </c>
      <c r="I813" s="122" t="str">
        <f>IF(H813=1,COUNTIF($H$1:H813,1),"")</f>
        <v/>
      </c>
      <c r="J813" s="122">
        <f t="shared" si="37"/>
        <v>0</v>
      </c>
      <c r="K813" s="122" t="b">
        <f t="shared" si="39"/>
        <v>0</v>
      </c>
      <c r="L813" s="122" t="str">
        <f>IF(K813=FALSE,"",B813&amp;"@"&amp;COUNTIFS($B$2:B813,B813,$K$2:K813,TRUE))</f>
        <v/>
      </c>
    </row>
    <row r="814" spans="1:12">
      <c r="A814" s="18" t="s">
        <v>1442</v>
      </c>
      <c r="B814" s="18" t="s">
        <v>908</v>
      </c>
      <c r="C814" s="18">
        <v>3</v>
      </c>
      <c r="D814" s="18">
        <v>3</v>
      </c>
      <c r="E814" s="18">
        <v>35.5</v>
      </c>
      <c r="F814" s="18">
        <v>1</v>
      </c>
      <c r="G814" s="122" t="str">
        <f t="shared" si="38"/>
        <v>기사임</v>
      </c>
      <c r="H814" s="255">
        <f>IF(G814="기사임",(COUNTIF($B$2:B814,B814)-COUNTIFS($B$2:B813,B814,$G$2:G813,"")),"")</f>
        <v>19</v>
      </c>
      <c r="I814" s="122" t="str">
        <f>IF(H814=1,COUNTIF($H$1:H814,1),"")</f>
        <v/>
      </c>
      <c r="J814" s="122">
        <f t="shared" si="37"/>
        <v>0</v>
      </c>
      <c r="K814" s="122" t="b">
        <f t="shared" si="39"/>
        <v>0</v>
      </c>
      <c r="L814" s="122" t="str">
        <f>IF(K814=FALSE,"",B814&amp;"@"&amp;COUNTIFS($B$2:B814,B814,$K$2:K814,TRUE))</f>
        <v/>
      </c>
    </row>
    <row r="815" spans="1:12">
      <c r="A815" s="18" t="s">
        <v>1442</v>
      </c>
      <c r="B815" s="18" t="s">
        <v>897</v>
      </c>
      <c r="C815" s="18">
        <v>3</v>
      </c>
      <c r="D815" s="18">
        <v>3</v>
      </c>
      <c r="E815" s="18">
        <v>6</v>
      </c>
      <c r="F815" s="18">
        <v>0</v>
      </c>
      <c r="G815" s="122" t="str">
        <f t="shared" si="38"/>
        <v>기사임</v>
      </c>
      <c r="H815" s="255">
        <f>IF(G815="기사임",(COUNTIF($B$2:B815,B815)-COUNTIFS($B$2:B814,B815,$G$2:G814,"")),"")</f>
        <v>50</v>
      </c>
      <c r="I815" s="122" t="str">
        <f>IF(H815=1,COUNTIF($H$1:H815,1),"")</f>
        <v/>
      </c>
      <c r="J815" s="122">
        <f t="shared" si="37"/>
        <v>1</v>
      </c>
      <c r="K815" s="122" t="b">
        <f t="shared" si="39"/>
        <v>1</v>
      </c>
      <c r="L815" s="122" t="str">
        <f>IF(K815=FALSE,"",B815&amp;"@"&amp;COUNTIFS($B$2:B815,B815,$K$2:K815,TRUE))</f>
        <v>India@50</v>
      </c>
    </row>
    <row r="816" spans="1:12">
      <c r="A816" s="18" t="s">
        <v>1442</v>
      </c>
      <c r="B816" s="18" t="s">
        <v>900</v>
      </c>
      <c r="C816" s="18">
        <v>3</v>
      </c>
      <c r="D816" s="18">
        <v>3</v>
      </c>
      <c r="E816" s="18">
        <v>0</v>
      </c>
      <c r="F816" s="18">
        <v>1</v>
      </c>
      <c r="G816" s="122" t="str">
        <f t="shared" si="38"/>
        <v>기사임</v>
      </c>
      <c r="H816" s="255">
        <f>IF(G816="기사임",(COUNTIF($B$2:B816,B816)-COUNTIFS($B$2:B815,B816,$G$2:G815,"")),"")</f>
        <v>28</v>
      </c>
      <c r="I816" s="122" t="str">
        <f>IF(H816=1,COUNTIF($H$1:H816,1),"")</f>
        <v/>
      </c>
      <c r="J816" s="122">
        <f t="shared" si="37"/>
        <v>0</v>
      </c>
      <c r="K816" s="122" t="b">
        <f t="shared" si="39"/>
        <v>0</v>
      </c>
      <c r="L816" s="122" t="str">
        <f>IF(K816=FALSE,"",B816&amp;"@"&amp;COUNTIFS($B$2:B816,B816,$K$2:K816,TRUE))</f>
        <v/>
      </c>
    </row>
    <row r="817" spans="1:12">
      <c r="A817" s="18" t="s">
        <v>1443</v>
      </c>
      <c r="B817" s="18" t="s">
        <v>896</v>
      </c>
      <c r="C817" s="18">
        <v>3</v>
      </c>
      <c r="D817" s="18">
        <v>3</v>
      </c>
      <c r="E817" s="18">
        <v>0</v>
      </c>
      <c r="F817" s="18">
        <v>3</v>
      </c>
      <c r="G817" s="122" t="str">
        <f t="shared" si="38"/>
        <v>기사임</v>
      </c>
      <c r="H817" s="255">
        <f>IF(G817="기사임",(COUNTIF($B$2:B817,B817)-COUNTIFS($B$2:B816,B817,$G$2:G816,"")),"")</f>
        <v>76</v>
      </c>
      <c r="I817" s="122" t="str">
        <f>IF(H817=1,COUNTIF($H$1:H817,1),"")</f>
        <v/>
      </c>
      <c r="J817" s="122">
        <f t="shared" si="37"/>
        <v>1</v>
      </c>
      <c r="K817" s="122" t="b">
        <f t="shared" si="39"/>
        <v>1</v>
      </c>
      <c r="L817" s="122" t="str">
        <f>IF(K817=FALSE,"",B817&amp;"@"&amp;COUNTIFS($B$2:B817,B817,$K$2:K817,TRUE))</f>
        <v>United States@76</v>
      </c>
    </row>
    <row r="818" spans="1:12">
      <c r="A818" s="18" t="s">
        <v>1447</v>
      </c>
      <c r="B818" s="18" t="s">
        <v>908</v>
      </c>
      <c r="C818" s="18">
        <v>3</v>
      </c>
      <c r="D818" s="18">
        <v>3</v>
      </c>
      <c r="E818" s="18">
        <v>207.33333333333334</v>
      </c>
      <c r="F818" s="18">
        <v>0</v>
      </c>
      <c r="G818" s="122" t="str">
        <f t="shared" si="38"/>
        <v>기사임</v>
      </c>
      <c r="H818" s="255">
        <f>IF(G818="기사임",(COUNTIF($B$2:B818,B818)-COUNTIFS($B$2:B817,B818,$G$2:G817,"")),"")</f>
        <v>20</v>
      </c>
      <c r="I818" s="122" t="str">
        <f>IF(H818=1,COUNTIF($H$1:H818,1),"")</f>
        <v/>
      </c>
      <c r="J818" s="122">
        <f t="shared" si="37"/>
        <v>0</v>
      </c>
      <c r="K818" s="122" t="b">
        <f t="shared" si="39"/>
        <v>0</v>
      </c>
      <c r="L818" s="122" t="str">
        <f>IF(K818=FALSE,"",B818&amp;"@"&amp;COUNTIFS($B$2:B818,B818,$K$2:K818,TRUE))</f>
        <v/>
      </c>
    </row>
    <row r="819" spans="1:12">
      <c r="A819" s="18" t="s">
        <v>1447</v>
      </c>
      <c r="B819" s="18" t="s">
        <v>931</v>
      </c>
      <c r="C819" s="18">
        <v>3</v>
      </c>
      <c r="D819" s="18">
        <v>2</v>
      </c>
      <c r="E819" s="18">
        <v>55.5</v>
      </c>
      <c r="F819" s="18">
        <v>0</v>
      </c>
      <c r="G819" s="122" t="str">
        <f t="shared" si="38"/>
        <v>기사임</v>
      </c>
      <c r="H819" s="255">
        <f>IF(G819="기사임",(COUNTIF($B$2:B819,B819)-COUNTIFS($B$2:B818,B819,$G$2:G818,"")),"")</f>
        <v>1</v>
      </c>
      <c r="I819" s="122">
        <f>IF(H819=1,COUNTIF($H$1:H819,1),"")</f>
        <v>40</v>
      </c>
      <c r="J819" s="122">
        <f t="shared" si="37"/>
        <v>0</v>
      </c>
      <c r="K819" s="122" t="b">
        <f t="shared" si="39"/>
        <v>0</v>
      </c>
      <c r="L819" s="122" t="str">
        <f>IF(K819=FALSE,"",B819&amp;"@"&amp;COUNTIFS($B$2:B819,B819,$K$2:K819,TRUE))</f>
        <v/>
      </c>
    </row>
    <row r="820" spans="1:12">
      <c r="A820" s="18" t="s">
        <v>1447</v>
      </c>
      <c r="B820" s="18" t="s">
        <v>900</v>
      </c>
      <c r="C820" s="18">
        <v>3</v>
      </c>
      <c r="D820" s="18">
        <v>3</v>
      </c>
      <c r="E820" s="18">
        <v>80.333333333333329</v>
      </c>
      <c r="F820" s="18">
        <v>1</v>
      </c>
      <c r="G820" s="122" t="str">
        <f t="shared" si="38"/>
        <v>기사임</v>
      </c>
      <c r="H820" s="255">
        <f>IF(G820="기사임",(COUNTIF($B$2:B820,B820)-COUNTIFS($B$2:B819,B820,$G$2:G819,"")),"")</f>
        <v>29</v>
      </c>
      <c r="I820" s="122" t="str">
        <f>IF(H820=1,COUNTIF($H$1:H820,1),"")</f>
        <v/>
      </c>
      <c r="J820" s="122">
        <f t="shared" si="37"/>
        <v>0</v>
      </c>
      <c r="K820" s="122" t="b">
        <f t="shared" si="39"/>
        <v>0</v>
      </c>
      <c r="L820" s="122" t="str">
        <f>IF(K820=FALSE,"",B820&amp;"@"&amp;COUNTIFS($B$2:B820,B820,$K$2:K820,TRUE))</f>
        <v/>
      </c>
    </row>
    <row r="821" spans="1:12">
      <c r="A821" s="18" t="s">
        <v>1437</v>
      </c>
      <c r="B821" s="18" t="s">
        <v>899</v>
      </c>
      <c r="C821" s="18">
        <v>3</v>
      </c>
      <c r="D821" s="18">
        <v>3</v>
      </c>
      <c r="E821" s="18">
        <v>45</v>
      </c>
      <c r="F821" s="18">
        <v>3</v>
      </c>
      <c r="G821" s="122" t="str">
        <f t="shared" si="38"/>
        <v>기사임</v>
      </c>
      <c r="H821" s="255">
        <f>IF(G821="기사임",(COUNTIF($B$2:B821,B821)-COUNTIFS($B$2:B820,B821,$G$2:G820,"")),"")</f>
        <v>14</v>
      </c>
      <c r="I821" s="122" t="str">
        <f>IF(H821=1,COUNTIF($H$1:H821,1),"")</f>
        <v/>
      </c>
      <c r="J821" s="122">
        <f t="shared" si="37"/>
        <v>0</v>
      </c>
      <c r="K821" s="122" t="b">
        <f t="shared" si="39"/>
        <v>0</v>
      </c>
      <c r="L821" s="122" t="str">
        <f>IF(K821=FALSE,"",B821&amp;"@"&amp;COUNTIFS($B$2:B821,B821,$K$2:K821,TRUE))</f>
        <v/>
      </c>
    </row>
    <row r="822" spans="1:12">
      <c r="A822" s="18" t="s">
        <v>1448</v>
      </c>
      <c r="B822" s="18" t="s">
        <v>905</v>
      </c>
      <c r="C822" s="18">
        <v>3</v>
      </c>
      <c r="D822" s="18">
        <v>3</v>
      </c>
      <c r="E822" s="18">
        <v>6</v>
      </c>
      <c r="F822" s="18">
        <v>1</v>
      </c>
      <c r="G822" s="122" t="str">
        <f t="shared" si="38"/>
        <v>기사임</v>
      </c>
      <c r="H822" s="255">
        <f>IF(G822="기사임",(COUNTIF($B$2:B822,B822)-COUNTIFS($B$2:B821,B822,$G$2:G821,"")),"")</f>
        <v>9</v>
      </c>
      <c r="I822" s="122" t="str">
        <f>IF(H822=1,COUNTIF($H$1:H822,1),"")</f>
        <v/>
      </c>
      <c r="J822" s="122">
        <f t="shared" si="37"/>
        <v>0</v>
      </c>
      <c r="K822" s="122" t="b">
        <f t="shared" si="39"/>
        <v>0</v>
      </c>
      <c r="L822" s="122" t="str">
        <f>IF(K822=FALSE,"",B822&amp;"@"&amp;COUNTIFS($B$2:B822,B822,$K$2:K822,TRUE))</f>
        <v/>
      </c>
    </row>
    <row r="823" spans="1:12">
      <c r="A823" s="18" t="s">
        <v>1693</v>
      </c>
      <c r="B823" s="18" t="s">
        <v>895</v>
      </c>
      <c r="C823" s="18">
        <v>3</v>
      </c>
      <c r="D823" s="18">
        <v>1</v>
      </c>
      <c r="E823" s="18">
        <v>93.666666666666671</v>
      </c>
      <c r="F823" s="18">
        <v>0</v>
      </c>
      <c r="G823" s="122" t="str">
        <f t="shared" si="38"/>
        <v/>
      </c>
      <c r="H823" s="255" t="str">
        <f>IF(G823="기사임",(COUNTIF($B$2:B823,B823)-COUNTIFS($B$2:B822,B823,$G$2:G822,"")),"")</f>
        <v/>
      </c>
      <c r="I823" s="122" t="str">
        <f>IF(H823=1,COUNTIF($H$1:H823,1),"")</f>
        <v/>
      </c>
      <c r="J823" s="122">
        <f t="shared" si="37"/>
        <v>0</v>
      </c>
      <c r="K823" s="122" t="b">
        <f t="shared" si="39"/>
        <v>0</v>
      </c>
      <c r="L823" s="122" t="str">
        <f>IF(K823=FALSE,"",B823&amp;"@"&amp;COUNTIFS($B$2:B823,B823,$K$2:K823,TRUE))</f>
        <v/>
      </c>
    </row>
    <row r="824" spans="1:12">
      <c r="A824" s="18" t="s">
        <v>1694</v>
      </c>
      <c r="B824" s="18" t="s">
        <v>895</v>
      </c>
      <c r="C824" s="18">
        <v>3</v>
      </c>
      <c r="D824" s="18">
        <v>2</v>
      </c>
      <c r="E824" s="18">
        <v>454</v>
      </c>
      <c r="F824" s="18">
        <v>0</v>
      </c>
      <c r="G824" s="122" t="str">
        <f t="shared" si="38"/>
        <v/>
      </c>
      <c r="H824" s="255" t="str">
        <f>IF(G824="기사임",(COUNTIF($B$2:B824,B824)-COUNTIFS($B$2:B823,B824,$G$2:G823,"")),"")</f>
        <v/>
      </c>
      <c r="I824" s="122" t="str">
        <f>IF(H824=1,COUNTIF($H$1:H824,1),"")</f>
        <v/>
      </c>
      <c r="J824" s="122">
        <f t="shared" si="37"/>
        <v>0</v>
      </c>
      <c r="K824" s="122" t="b">
        <f t="shared" si="39"/>
        <v>0</v>
      </c>
      <c r="L824" s="122" t="str">
        <f>IF(K824=FALSE,"",B824&amp;"@"&amp;COUNTIFS($B$2:B824,B824,$K$2:K824,TRUE))</f>
        <v/>
      </c>
    </row>
    <row r="825" spans="1:12">
      <c r="A825" s="18" t="s">
        <v>1604</v>
      </c>
      <c r="B825" s="18" t="s">
        <v>899</v>
      </c>
      <c r="C825" s="18">
        <v>3</v>
      </c>
      <c r="D825" s="18">
        <v>3</v>
      </c>
      <c r="E825" s="18">
        <v>0</v>
      </c>
      <c r="F825" s="18">
        <v>2</v>
      </c>
      <c r="G825" s="122" t="str">
        <f t="shared" si="38"/>
        <v>기사임</v>
      </c>
      <c r="H825" s="255">
        <f>IF(G825="기사임",(COUNTIF($B$2:B825,B825)-COUNTIFS($B$2:B824,B825,$G$2:G824,"")),"")</f>
        <v>15</v>
      </c>
      <c r="I825" s="122" t="str">
        <f>IF(H825=1,COUNTIF($H$1:H825,1),"")</f>
        <v/>
      </c>
      <c r="J825" s="122">
        <f t="shared" si="37"/>
        <v>0</v>
      </c>
      <c r="K825" s="122" t="b">
        <f t="shared" si="39"/>
        <v>0</v>
      </c>
      <c r="L825" s="122" t="str">
        <f>IF(K825=FALSE,"",B825&amp;"@"&amp;COUNTIFS($B$2:B825,B825,$K$2:K825,TRUE))</f>
        <v/>
      </c>
    </row>
    <row r="826" spans="1:12">
      <c r="A826" s="18" t="s">
        <v>1604</v>
      </c>
      <c r="B826" s="18" t="s">
        <v>905</v>
      </c>
      <c r="C826" s="18">
        <v>3</v>
      </c>
      <c r="D826" s="18">
        <v>3</v>
      </c>
      <c r="E826" s="18">
        <v>8.5</v>
      </c>
      <c r="F826" s="18">
        <v>0</v>
      </c>
      <c r="G826" s="122" t="str">
        <f t="shared" si="38"/>
        <v>기사임</v>
      </c>
      <c r="H826" s="255">
        <f>IF(G826="기사임",(COUNTIF($B$2:B826,B826)-COUNTIFS($B$2:B825,B826,$G$2:G825,"")),"")</f>
        <v>10</v>
      </c>
      <c r="I826" s="122" t="str">
        <f>IF(H826=1,COUNTIF($H$1:H826,1),"")</f>
        <v/>
      </c>
      <c r="J826" s="122">
        <f t="shared" si="37"/>
        <v>0</v>
      </c>
      <c r="K826" s="122" t="b">
        <f t="shared" si="39"/>
        <v>0</v>
      </c>
      <c r="L826" s="122" t="str">
        <f>IF(K826=FALSE,"",B826&amp;"@"&amp;COUNTIFS($B$2:B826,B826,$K$2:K826,TRUE))</f>
        <v/>
      </c>
    </row>
    <row r="827" spans="1:12">
      <c r="A827" s="18" t="s">
        <v>1695</v>
      </c>
      <c r="B827" s="18" t="s">
        <v>895</v>
      </c>
      <c r="C827" s="18">
        <v>3</v>
      </c>
      <c r="D827" s="18">
        <v>1</v>
      </c>
      <c r="E827" s="18">
        <v>126.33333333333333</v>
      </c>
      <c r="F827" s="18">
        <v>0</v>
      </c>
      <c r="G827" s="122" t="str">
        <f t="shared" si="38"/>
        <v/>
      </c>
      <c r="H827" s="255" t="str">
        <f>IF(G827="기사임",(COUNTIF($B$2:B827,B827)-COUNTIFS($B$2:B826,B827,$G$2:G826,"")),"")</f>
        <v/>
      </c>
      <c r="I827" s="122" t="str">
        <f>IF(H827=1,COUNTIF($H$1:H827,1),"")</f>
        <v/>
      </c>
      <c r="J827" s="122">
        <f t="shared" si="37"/>
        <v>0</v>
      </c>
      <c r="K827" s="122" t="b">
        <f t="shared" si="39"/>
        <v>0</v>
      </c>
      <c r="L827" s="122" t="str">
        <f>IF(K827=FALSE,"",B827&amp;"@"&amp;COUNTIFS($B$2:B827,B827,$K$2:K827,TRUE))</f>
        <v/>
      </c>
    </row>
    <row r="828" spans="1:12">
      <c r="A828" s="18" t="s">
        <v>1599</v>
      </c>
      <c r="B828" s="18" t="s">
        <v>899</v>
      </c>
      <c r="C828" s="18">
        <v>3</v>
      </c>
      <c r="D828" s="18">
        <v>3</v>
      </c>
      <c r="E828" s="18">
        <v>0</v>
      </c>
      <c r="F828" s="18">
        <v>3</v>
      </c>
      <c r="G828" s="122" t="str">
        <f t="shared" si="38"/>
        <v>기사임</v>
      </c>
      <c r="H828" s="255">
        <f>IF(G828="기사임",(COUNTIF($B$2:B828,B828)-COUNTIFS($B$2:B827,B828,$G$2:G827,"")),"")</f>
        <v>16</v>
      </c>
      <c r="I828" s="122" t="str">
        <f>IF(H828=1,COUNTIF($H$1:H828,1),"")</f>
        <v/>
      </c>
      <c r="J828" s="122">
        <f t="shared" si="37"/>
        <v>0</v>
      </c>
      <c r="K828" s="122" t="b">
        <f t="shared" si="39"/>
        <v>0</v>
      </c>
      <c r="L828" s="122" t="str">
        <f>IF(K828=FALSE,"",B828&amp;"@"&amp;COUNTIFS($B$2:B828,B828,$K$2:K828,TRUE))</f>
        <v/>
      </c>
    </row>
    <row r="829" spans="1:12">
      <c r="A829" s="18" t="s">
        <v>639</v>
      </c>
      <c r="B829" s="18" t="s">
        <v>896</v>
      </c>
      <c r="C829" s="18">
        <v>3</v>
      </c>
      <c r="D829" s="18">
        <v>2</v>
      </c>
      <c r="E829" s="18">
        <v>209</v>
      </c>
      <c r="F829" s="18">
        <v>2</v>
      </c>
      <c r="G829" s="122" t="str">
        <f t="shared" si="38"/>
        <v>기사임</v>
      </c>
      <c r="H829" s="255">
        <f>IF(G829="기사임",(COUNTIF($B$2:B829,B829)-COUNTIFS($B$2:B828,B829,$G$2:G828,"")),"")</f>
        <v>77</v>
      </c>
      <c r="I829" s="122" t="str">
        <f>IF(H829=1,COUNTIF($H$1:H829,1),"")</f>
        <v/>
      </c>
      <c r="J829" s="122">
        <f t="shared" si="37"/>
        <v>1</v>
      </c>
      <c r="K829" s="122" t="b">
        <f t="shared" si="39"/>
        <v>1</v>
      </c>
      <c r="L829" s="122" t="str">
        <f>IF(K829=FALSE,"",B829&amp;"@"&amp;COUNTIFS($B$2:B829,B829,$K$2:K829,TRUE))</f>
        <v>United States@77</v>
      </c>
    </row>
    <row r="830" spans="1:12">
      <c r="A830" s="18" t="s">
        <v>1696</v>
      </c>
      <c r="B830" s="18" t="s">
        <v>895</v>
      </c>
      <c r="C830" s="18">
        <v>3</v>
      </c>
      <c r="D830" s="18">
        <v>1</v>
      </c>
      <c r="E830" s="18">
        <v>232.66666666666666</v>
      </c>
      <c r="F830" s="18">
        <v>1</v>
      </c>
      <c r="G830" s="122" t="str">
        <f t="shared" si="38"/>
        <v/>
      </c>
      <c r="H830" s="255" t="str">
        <f>IF(G830="기사임",(COUNTIF($B$2:B830,B830)-COUNTIFS($B$2:B829,B830,$G$2:G829,"")),"")</f>
        <v/>
      </c>
      <c r="I830" s="122" t="str">
        <f>IF(H830=1,COUNTIF($H$1:H830,1),"")</f>
        <v/>
      </c>
      <c r="J830" s="122">
        <f t="shared" si="37"/>
        <v>0</v>
      </c>
      <c r="K830" s="122" t="b">
        <f t="shared" si="39"/>
        <v>0</v>
      </c>
      <c r="L830" s="122" t="str">
        <f>IF(K830=FALSE,"",B830&amp;"@"&amp;COUNTIFS($B$2:B830,B830,$K$2:K830,TRUE))</f>
        <v/>
      </c>
    </row>
    <row r="831" spans="1:12">
      <c r="A831" s="18" t="s">
        <v>1598</v>
      </c>
      <c r="B831" s="18" t="s">
        <v>899</v>
      </c>
      <c r="C831" s="18">
        <v>3</v>
      </c>
      <c r="D831" s="18">
        <v>3</v>
      </c>
      <c r="E831" s="18">
        <v>0</v>
      </c>
      <c r="F831" s="18">
        <v>2</v>
      </c>
      <c r="G831" s="122" t="str">
        <f t="shared" si="38"/>
        <v>기사임</v>
      </c>
      <c r="H831" s="255">
        <f>IF(G831="기사임",(COUNTIF($B$2:B831,B831)-COUNTIFS($B$2:B830,B831,$G$2:G830,"")),"")</f>
        <v>17</v>
      </c>
      <c r="I831" s="122" t="str">
        <f>IF(H831=1,COUNTIF($H$1:H831,1),"")</f>
        <v/>
      </c>
      <c r="J831" s="122">
        <f t="shared" si="37"/>
        <v>0</v>
      </c>
      <c r="K831" s="122" t="b">
        <f t="shared" si="39"/>
        <v>0</v>
      </c>
      <c r="L831" s="122" t="str">
        <f>IF(K831=FALSE,"",B831&amp;"@"&amp;COUNTIFS($B$2:B831,B831,$K$2:K831,TRUE))</f>
        <v/>
      </c>
    </row>
    <row r="832" spans="1:12">
      <c r="A832" s="18" t="s">
        <v>1598</v>
      </c>
      <c r="B832" s="18" t="s">
        <v>907</v>
      </c>
      <c r="C832" s="18">
        <v>3</v>
      </c>
      <c r="D832" s="18">
        <v>3</v>
      </c>
      <c r="E832" s="18">
        <v>0</v>
      </c>
      <c r="F832" s="18">
        <v>3</v>
      </c>
      <c r="G832" s="122" t="str">
        <f t="shared" si="38"/>
        <v>기사임</v>
      </c>
      <c r="H832" s="255">
        <f>IF(G832="기사임",(COUNTIF($B$2:B832,B832)-COUNTIFS($B$2:B831,B832,$G$2:G831,"")),"")</f>
        <v>2</v>
      </c>
      <c r="I832" s="122" t="str">
        <f>IF(H832=1,COUNTIF($H$1:H832,1),"")</f>
        <v/>
      </c>
      <c r="J832" s="122">
        <f t="shared" si="37"/>
        <v>0</v>
      </c>
      <c r="K832" s="122" t="b">
        <f t="shared" si="39"/>
        <v>0</v>
      </c>
      <c r="L832" s="122" t="str">
        <f>IF(K832=FALSE,"",B832&amp;"@"&amp;COUNTIFS($B$2:B832,B832,$K$2:K832,TRUE))</f>
        <v/>
      </c>
    </row>
    <row r="833" spans="1:12">
      <c r="A833" s="18" t="s">
        <v>1697</v>
      </c>
      <c r="B833" s="18" t="s">
        <v>895</v>
      </c>
      <c r="C833" s="18">
        <v>3</v>
      </c>
      <c r="D833" s="18">
        <v>1</v>
      </c>
      <c r="E833" s="18">
        <v>79.666666666666671</v>
      </c>
      <c r="F833" s="18">
        <v>0</v>
      </c>
      <c r="G833" s="122" t="str">
        <f t="shared" si="38"/>
        <v/>
      </c>
      <c r="H833" s="255" t="str">
        <f>IF(G833="기사임",(COUNTIF($B$2:B833,B833)-COUNTIFS($B$2:B832,B833,$G$2:G832,"")),"")</f>
        <v/>
      </c>
      <c r="I833" s="122" t="str">
        <f>IF(H833=1,COUNTIF($H$1:H833,1),"")</f>
        <v/>
      </c>
      <c r="J833" s="122">
        <f t="shared" si="37"/>
        <v>0</v>
      </c>
      <c r="K833" s="122" t="b">
        <f t="shared" si="39"/>
        <v>0</v>
      </c>
      <c r="L833" s="122" t="str">
        <f>IF(K833=FALSE,"",B833&amp;"@"&amp;COUNTIFS($B$2:B833,B833,$K$2:K833,TRUE))</f>
        <v/>
      </c>
    </row>
    <row r="834" spans="1:12">
      <c r="A834" s="18" t="s">
        <v>1597</v>
      </c>
      <c r="B834" s="18" t="s">
        <v>899</v>
      </c>
      <c r="C834" s="18">
        <v>3</v>
      </c>
      <c r="D834" s="18">
        <v>3</v>
      </c>
      <c r="E834" s="18">
        <v>18</v>
      </c>
      <c r="F834" s="18">
        <v>2</v>
      </c>
      <c r="G834" s="122" t="str">
        <f t="shared" si="38"/>
        <v>기사임</v>
      </c>
      <c r="H834" s="255">
        <f>IF(G834="기사임",(COUNTIF($B$2:B834,B834)-COUNTIFS($B$2:B833,B834,$G$2:G833,"")),"")</f>
        <v>18</v>
      </c>
      <c r="I834" s="122" t="str">
        <f>IF(H834=1,COUNTIF($H$1:H834,1),"")</f>
        <v/>
      </c>
      <c r="J834" s="122">
        <f t="shared" ref="J834:J897" si="40">COUNTIF($N$2:$N$4,B834)</f>
        <v>0</v>
      </c>
      <c r="K834" s="122" t="b">
        <f t="shared" si="39"/>
        <v>0</v>
      </c>
      <c r="L834" s="122" t="str">
        <f>IF(K834=FALSE,"",B834&amp;"@"&amp;COUNTIFS($B$2:B834,B834,$K$2:K834,TRUE))</f>
        <v/>
      </c>
    </row>
    <row r="835" spans="1:12">
      <c r="A835" s="18" t="s">
        <v>1597</v>
      </c>
      <c r="B835" s="18" t="s">
        <v>908</v>
      </c>
      <c r="C835" s="18">
        <v>3</v>
      </c>
      <c r="D835" s="18">
        <v>3</v>
      </c>
      <c r="E835" s="18">
        <v>0</v>
      </c>
      <c r="F835" s="18">
        <v>2</v>
      </c>
      <c r="G835" s="122" t="str">
        <f t="shared" ref="G835:G898" si="41">IF(AND(LEFT(A835,17)="/global/archives/",ISNUMBER(_xlfn.NUMBERVALUE(MID(A835,18,1))),ISERROR(FIND("ckattempt",A835)),ISERROR(FIND("preview",A835))),"기사임","")</f>
        <v>기사임</v>
      </c>
      <c r="H835" s="255">
        <f>IF(G835="기사임",(COUNTIF($B$2:B835,B835)-COUNTIFS($B$2:B834,B835,$G$2:G834,"")),"")</f>
        <v>21</v>
      </c>
      <c r="I835" s="122" t="str">
        <f>IF(H835=1,COUNTIF($H$1:H835,1),"")</f>
        <v/>
      </c>
      <c r="J835" s="122">
        <f t="shared" si="40"/>
        <v>0</v>
      </c>
      <c r="K835" s="122" t="b">
        <f t="shared" ref="K835:K898" si="42">AND(J835=1,H835&gt;=1,H835&lt;&gt;"")</f>
        <v>0</v>
      </c>
      <c r="L835" s="122" t="str">
        <f>IF(K835=FALSE,"",B835&amp;"@"&amp;COUNTIFS($B$2:B835,B835,$K$2:K835,TRUE))</f>
        <v/>
      </c>
    </row>
    <row r="836" spans="1:12">
      <c r="A836" s="18" t="s">
        <v>1648</v>
      </c>
      <c r="B836" s="18" t="s">
        <v>896</v>
      </c>
      <c r="C836" s="18">
        <v>3</v>
      </c>
      <c r="D836" s="18">
        <v>3</v>
      </c>
      <c r="E836" s="18">
        <v>0</v>
      </c>
      <c r="F836" s="18">
        <v>3</v>
      </c>
      <c r="G836" s="122" t="str">
        <f t="shared" si="41"/>
        <v/>
      </c>
      <c r="H836" s="255" t="str">
        <f>IF(G836="기사임",(COUNTIF($B$2:B836,B836)-COUNTIFS($B$2:B835,B836,$G$2:G835,"")),"")</f>
        <v/>
      </c>
      <c r="I836" s="122" t="str">
        <f>IF(H836=1,COUNTIF($H$1:H836,1),"")</f>
        <v/>
      </c>
      <c r="J836" s="122">
        <f t="shared" si="40"/>
        <v>1</v>
      </c>
      <c r="K836" s="122" t="b">
        <f t="shared" si="42"/>
        <v>0</v>
      </c>
      <c r="L836" s="122" t="str">
        <f>IF(K836=FALSE,"",B836&amp;"@"&amp;COUNTIFS($B$2:B836,B836,$K$2:K836,TRUE))</f>
        <v/>
      </c>
    </row>
    <row r="837" spans="1:12">
      <c r="A837" s="18" t="s">
        <v>1602</v>
      </c>
      <c r="B837" s="18" t="s">
        <v>897</v>
      </c>
      <c r="C837" s="18">
        <v>3</v>
      </c>
      <c r="D837" s="18">
        <v>2</v>
      </c>
      <c r="E837" s="18">
        <v>10</v>
      </c>
      <c r="F837" s="18">
        <v>1</v>
      </c>
      <c r="G837" s="122" t="str">
        <f t="shared" si="41"/>
        <v>기사임</v>
      </c>
      <c r="H837" s="255">
        <f>IF(G837="기사임",(COUNTIF($B$2:B837,B837)-COUNTIFS($B$2:B836,B837,$G$2:G836,"")),"")</f>
        <v>51</v>
      </c>
      <c r="I837" s="122" t="str">
        <f>IF(H837=1,COUNTIF($H$1:H837,1),"")</f>
        <v/>
      </c>
      <c r="J837" s="122">
        <f t="shared" si="40"/>
        <v>1</v>
      </c>
      <c r="K837" s="122" t="b">
        <f t="shared" si="42"/>
        <v>1</v>
      </c>
      <c r="L837" s="122" t="str">
        <f>IF(K837=FALSE,"",B837&amp;"@"&amp;COUNTIFS($B$2:B837,B837,$K$2:K837,TRUE))</f>
        <v>India@51</v>
      </c>
    </row>
    <row r="838" spans="1:12">
      <c r="A838" s="18" t="s">
        <v>1698</v>
      </c>
      <c r="B838" s="18" t="s">
        <v>895</v>
      </c>
      <c r="C838" s="18">
        <v>3</v>
      </c>
      <c r="D838" s="18">
        <v>1</v>
      </c>
      <c r="E838" s="18">
        <v>66</v>
      </c>
      <c r="F838" s="18">
        <v>0</v>
      </c>
      <c r="G838" s="122" t="str">
        <f t="shared" si="41"/>
        <v/>
      </c>
      <c r="H838" s="255" t="str">
        <f>IF(G838="기사임",(COUNTIF($B$2:B838,B838)-COUNTIFS($B$2:B837,B838,$G$2:G837,"")),"")</f>
        <v/>
      </c>
      <c r="I838" s="122" t="str">
        <f>IF(H838=1,COUNTIF($H$1:H838,1),"")</f>
        <v/>
      </c>
      <c r="J838" s="122">
        <f t="shared" si="40"/>
        <v>0</v>
      </c>
      <c r="K838" s="122" t="b">
        <f t="shared" si="42"/>
        <v>0</v>
      </c>
      <c r="L838" s="122" t="str">
        <f>IF(K838=FALSE,"",B838&amp;"@"&amp;COUNTIFS($B$2:B838,B838,$K$2:K838,TRUE))</f>
        <v/>
      </c>
    </row>
    <row r="839" spans="1:12">
      <c r="A839" s="18" t="s">
        <v>1596</v>
      </c>
      <c r="B839" s="18" t="s">
        <v>899</v>
      </c>
      <c r="C839" s="18">
        <v>3</v>
      </c>
      <c r="D839" s="18">
        <v>3</v>
      </c>
      <c r="E839" s="18">
        <v>0</v>
      </c>
      <c r="F839" s="18">
        <v>1</v>
      </c>
      <c r="G839" s="122" t="str">
        <f t="shared" si="41"/>
        <v>기사임</v>
      </c>
      <c r="H839" s="255">
        <f>IF(G839="기사임",(COUNTIF($B$2:B839,B839)-COUNTIFS($B$2:B838,B839,$G$2:G838,"")),"")</f>
        <v>19</v>
      </c>
      <c r="I839" s="122" t="str">
        <f>IF(H839=1,COUNTIF($H$1:H839,1),"")</f>
        <v/>
      </c>
      <c r="J839" s="122">
        <f t="shared" si="40"/>
        <v>0</v>
      </c>
      <c r="K839" s="122" t="b">
        <f t="shared" si="42"/>
        <v>0</v>
      </c>
      <c r="L839" s="122" t="str">
        <f>IF(K839=FALSE,"",B839&amp;"@"&amp;COUNTIFS($B$2:B839,B839,$K$2:K839,TRUE))</f>
        <v/>
      </c>
    </row>
    <row r="840" spans="1:12">
      <c r="A840" s="18" t="s">
        <v>1596</v>
      </c>
      <c r="B840" s="18" t="s">
        <v>919</v>
      </c>
      <c r="C840" s="18">
        <v>3</v>
      </c>
      <c r="D840" s="18">
        <v>2</v>
      </c>
      <c r="E840" s="18">
        <v>69</v>
      </c>
      <c r="F840" s="18">
        <v>2</v>
      </c>
      <c r="G840" s="122" t="str">
        <f t="shared" si="41"/>
        <v>기사임</v>
      </c>
      <c r="H840" s="255">
        <f>IF(G840="기사임",(COUNTIF($B$2:B840,B840)-COUNTIFS($B$2:B839,B840,$G$2:G839,"")),"")</f>
        <v>1</v>
      </c>
      <c r="I840" s="122">
        <f>IF(H840=1,COUNTIF($H$1:H840,1),"")</f>
        <v>41</v>
      </c>
      <c r="J840" s="122">
        <f t="shared" si="40"/>
        <v>0</v>
      </c>
      <c r="K840" s="122" t="b">
        <f t="shared" si="42"/>
        <v>0</v>
      </c>
      <c r="L840" s="122" t="str">
        <f>IF(K840=FALSE,"",B840&amp;"@"&amp;COUNTIFS($B$2:B840,B840,$K$2:K840,TRUE))</f>
        <v/>
      </c>
    </row>
    <row r="841" spans="1:12">
      <c r="A841" s="18" t="s">
        <v>1596</v>
      </c>
      <c r="B841" s="18" t="s">
        <v>913</v>
      </c>
      <c r="C841" s="18">
        <v>3</v>
      </c>
      <c r="D841" s="18">
        <v>2</v>
      </c>
      <c r="E841" s="18">
        <v>141</v>
      </c>
      <c r="F841" s="18">
        <v>1</v>
      </c>
      <c r="G841" s="122" t="str">
        <f t="shared" si="41"/>
        <v>기사임</v>
      </c>
      <c r="H841" s="255">
        <f>IF(G841="기사임",(COUNTIF($B$2:B841,B841)-COUNTIFS($B$2:B840,B841,$G$2:G840,"")),"")</f>
        <v>8</v>
      </c>
      <c r="I841" s="122" t="str">
        <f>IF(H841=1,COUNTIF($H$1:H841,1),"")</f>
        <v/>
      </c>
      <c r="J841" s="122">
        <f t="shared" si="40"/>
        <v>0</v>
      </c>
      <c r="K841" s="122" t="b">
        <f t="shared" si="42"/>
        <v>0</v>
      </c>
      <c r="L841" s="122" t="str">
        <f>IF(K841=FALSE,"",B841&amp;"@"&amp;COUNTIFS($B$2:B841,B841,$K$2:K841,TRUE))</f>
        <v/>
      </c>
    </row>
    <row r="842" spans="1:12">
      <c r="A842" s="18" t="s">
        <v>1699</v>
      </c>
      <c r="B842" s="18" t="s">
        <v>895</v>
      </c>
      <c r="C842" s="18">
        <v>3</v>
      </c>
      <c r="D842" s="18">
        <v>1</v>
      </c>
      <c r="E842" s="18">
        <v>406.66666666666669</v>
      </c>
      <c r="F842" s="18">
        <v>0</v>
      </c>
      <c r="G842" s="122" t="str">
        <f t="shared" si="41"/>
        <v/>
      </c>
      <c r="H842" s="255" t="str">
        <f>IF(G842="기사임",(COUNTIF($B$2:B842,B842)-COUNTIFS($B$2:B841,B842,$G$2:G841,"")),"")</f>
        <v/>
      </c>
      <c r="I842" s="122" t="str">
        <f>IF(H842=1,COUNTIF($H$1:H842,1),"")</f>
        <v/>
      </c>
      <c r="J842" s="122">
        <f t="shared" si="40"/>
        <v>0</v>
      </c>
      <c r="K842" s="122" t="b">
        <f t="shared" si="42"/>
        <v>0</v>
      </c>
      <c r="L842" s="122" t="str">
        <f>IF(K842=FALSE,"",B842&amp;"@"&amp;COUNTIFS($B$2:B842,B842,$K$2:K842,TRUE))</f>
        <v/>
      </c>
    </row>
    <row r="843" spans="1:12">
      <c r="A843" s="18" t="s">
        <v>1600</v>
      </c>
      <c r="B843" s="18" t="s">
        <v>903</v>
      </c>
      <c r="C843" s="18">
        <v>3</v>
      </c>
      <c r="D843" s="18">
        <v>3</v>
      </c>
      <c r="E843" s="18">
        <v>0</v>
      </c>
      <c r="F843" s="18">
        <v>2</v>
      </c>
      <c r="G843" s="122" t="str">
        <f t="shared" si="41"/>
        <v>기사임</v>
      </c>
      <c r="H843" s="255">
        <f>IF(G843="기사임",(COUNTIF($B$2:B843,B843)-COUNTIFS($B$2:B842,B843,$G$2:G842,"")),"")</f>
        <v>11</v>
      </c>
      <c r="I843" s="122" t="str">
        <f>IF(H843=1,COUNTIF($H$1:H843,1),"")</f>
        <v/>
      </c>
      <c r="J843" s="122">
        <f t="shared" si="40"/>
        <v>0</v>
      </c>
      <c r="K843" s="122" t="b">
        <f t="shared" si="42"/>
        <v>0</v>
      </c>
      <c r="L843" s="122" t="str">
        <f>IF(K843=FALSE,"",B843&amp;"@"&amp;COUNTIFS($B$2:B843,B843,$K$2:K843,TRUE))</f>
        <v/>
      </c>
    </row>
    <row r="844" spans="1:12">
      <c r="A844" s="18" t="s">
        <v>1600</v>
      </c>
      <c r="B844" s="18" t="s">
        <v>899</v>
      </c>
      <c r="C844" s="18">
        <v>3</v>
      </c>
      <c r="D844" s="18">
        <v>3</v>
      </c>
      <c r="E844" s="18">
        <v>30</v>
      </c>
      <c r="F844" s="18">
        <v>2</v>
      </c>
      <c r="G844" s="122" t="str">
        <f t="shared" si="41"/>
        <v>기사임</v>
      </c>
      <c r="H844" s="255">
        <f>IF(G844="기사임",(COUNTIF($B$2:B844,B844)-COUNTIFS($B$2:B843,B844,$G$2:G843,"")),"")</f>
        <v>20</v>
      </c>
      <c r="I844" s="122" t="str">
        <f>IF(H844=1,COUNTIF($H$1:H844,1),"")</f>
        <v/>
      </c>
      <c r="J844" s="122">
        <f t="shared" si="40"/>
        <v>0</v>
      </c>
      <c r="K844" s="122" t="b">
        <f t="shared" si="42"/>
        <v>0</v>
      </c>
      <c r="L844" s="122" t="str">
        <f>IF(K844=FALSE,"",B844&amp;"@"&amp;COUNTIFS($B$2:B844,B844,$K$2:K844,TRUE))</f>
        <v/>
      </c>
    </row>
    <row r="845" spans="1:12">
      <c r="A845" s="18" t="s">
        <v>675</v>
      </c>
      <c r="B845" s="18" t="s">
        <v>896</v>
      </c>
      <c r="C845" s="18">
        <v>3</v>
      </c>
      <c r="D845" s="18">
        <v>2</v>
      </c>
      <c r="E845" s="18">
        <v>68</v>
      </c>
      <c r="F845" s="18">
        <v>2</v>
      </c>
      <c r="G845" s="122" t="str">
        <f t="shared" si="41"/>
        <v>기사임</v>
      </c>
      <c r="H845" s="255">
        <f>IF(G845="기사임",(COUNTIF($B$2:B845,B845)-COUNTIFS($B$2:B844,B845,$G$2:G844,"")),"")</f>
        <v>78</v>
      </c>
      <c r="I845" s="122" t="str">
        <f>IF(H845=1,COUNTIF($H$1:H845,1),"")</f>
        <v/>
      </c>
      <c r="J845" s="122">
        <f t="shared" si="40"/>
        <v>1</v>
      </c>
      <c r="K845" s="122" t="b">
        <f t="shared" si="42"/>
        <v>1</v>
      </c>
      <c r="L845" s="122" t="str">
        <f>IF(K845=FALSE,"",B845&amp;"@"&amp;COUNTIFS($B$2:B845,B845,$K$2:K845,TRUE))</f>
        <v>United States@78</v>
      </c>
    </row>
    <row r="846" spans="1:12">
      <c r="A846" s="18" t="s">
        <v>729</v>
      </c>
      <c r="B846" s="18" t="s">
        <v>909</v>
      </c>
      <c r="C846" s="18">
        <v>3</v>
      </c>
      <c r="D846" s="18">
        <v>1</v>
      </c>
      <c r="E846" s="18">
        <v>128.33333333333334</v>
      </c>
      <c r="F846" s="18">
        <v>0</v>
      </c>
      <c r="G846" s="122" t="str">
        <f t="shared" si="41"/>
        <v>기사임</v>
      </c>
      <c r="H846" s="255">
        <f>IF(G846="기사임",(COUNTIF($B$2:B846,B846)-COUNTIFS($B$2:B845,B846,$G$2:G845,"")),"")</f>
        <v>7</v>
      </c>
      <c r="I846" s="122" t="str">
        <f>IF(H846=1,COUNTIF($H$1:H846,1),"")</f>
        <v/>
      </c>
      <c r="J846" s="122">
        <f t="shared" si="40"/>
        <v>0</v>
      </c>
      <c r="K846" s="122" t="b">
        <f t="shared" si="42"/>
        <v>0</v>
      </c>
      <c r="L846" s="122" t="str">
        <f>IF(K846=FALSE,"",B846&amp;"@"&amp;COUNTIFS($B$2:B846,B846,$K$2:K846,TRUE))</f>
        <v/>
      </c>
    </row>
    <row r="847" spans="1:12">
      <c r="A847" s="18" t="s">
        <v>729</v>
      </c>
      <c r="B847" s="18" t="s">
        <v>896</v>
      </c>
      <c r="C847" s="18">
        <v>3</v>
      </c>
      <c r="D847" s="18">
        <v>3</v>
      </c>
      <c r="E847" s="18">
        <v>18</v>
      </c>
      <c r="F847" s="18">
        <v>3</v>
      </c>
      <c r="G847" s="122" t="str">
        <f t="shared" si="41"/>
        <v>기사임</v>
      </c>
      <c r="H847" s="255">
        <f>IF(G847="기사임",(COUNTIF($B$2:B847,B847)-COUNTIFS($B$2:B846,B847,$G$2:G846,"")),"")</f>
        <v>79</v>
      </c>
      <c r="I847" s="122" t="str">
        <f>IF(H847=1,COUNTIF($H$1:H847,1),"")</f>
        <v/>
      </c>
      <c r="J847" s="122">
        <f t="shared" si="40"/>
        <v>1</v>
      </c>
      <c r="K847" s="122" t="b">
        <f t="shared" si="42"/>
        <v>1</v>
      </c>
      <c r="L847" s="122" t="str">
        <f>IF(K847=FALSE,"",B847&amp;"@"&amp;COUNTIFS($B$2:B847,B847,$K$2:K847,TRUE))</f>
        <v>United States@79</v>
      </c>
    </row>
    <row r="848" spans="1:12">
      <c r="A848" s="18" t="s">
        <v>1651</v>
      </c>
      <c r="B848" s="18" t="s">
        <v>898</v>
      </c>
      <c r="C848" s="18">
        <v>3</v>
      </c>
      <c r="D848" s="18">
        <v>1</v>
      </c>
      <c r="E848" s="18">
        <v>55.666666666666664</v>
      </c>
      <c r="F848" s="18">
        <v>1</v>
      </c>
      <c r="G848" s="122" t="str">
        <f t="shared" si="41"/>
        <v>기사임</v>
      </c>
      <c r="H848" s="255">
        <f>IF(G848="기사임",(COUNTIF($B$2:B848,B848)-COUNTIFS($B$2:B847,B848,$G$2:G847,"")),"")</f>
        <v>40</v>
      </c>
      <c r="I848" s="122" t="str">
        <f>IF(H848=1,COUNTIF($H$1:H848,1),"")</f>
        <v/>
      </c>
      <c r="J848" s="122">
        <f t="shared" si="40"/>
        <v>0</v>
      </c>
      <c r="K848" s="122" t="b">
        <f t="shared" si="42"/>
        <v>0</v>
      </c>
      <c r="L848" s="122" t="str">
        <f>IF(K848=FALSE,"",B848&amp;"@"&amp;COUNTIFS($B$2:B848,B848,$K$2:K848,TRUE))</f>
        <v/>
      </c>
    </row>
    <row r="849" spans="1:12">
      <c r="A849" s="18" t="s">
        <v>640</v>
      </c>
      <c r="B849" s="18" t="s">
        <v>897</v>
      </c>
      <c r="C849" s="18">
        <v>3</v>
      </c>
      <c r="D849" s="18">
        <v>2</v>
      </c>
      <c r="E849" s="18">
        <v>32</v>
      </c>
      <c r="F849" s="18">
        <v>2</v>
      </c>
      <c r="G849" s="122" t="str">
        <f t="shared" si="41"/>
        <v>기사임</v>
      </c>
      <c r="H849" s="255">
        <f>IF(G849="기사임",(COUNTIF($B$2:B849,B849)-COUNTIFS($B$2:B848,B849,$G$2:G848,"")),"")</f>
        <v>52</v>
      </c>
      <c r="I849" s="122" t="str">
        <f>IF(H849=1,COUNTIF($H$1:H849,1),"")</f>
        <v/>
      </c>
      <c r="J849" s="122">
        <f t="shared" si="40"/>
        <v>1</v>
      </c>
      <c r="K849" s="122" t="b">
        <f t="shared" si="42"/>
        <v>1</v>
      </c>
      <c r="L849" s="122" t="str">
        <f>IF(K849=FALSE,"",B849&amp;"@"&amp;COUNTIFS($B$2:B849,B849,$K$2:K849,TRUE))</f>
        <v>India@52</v>
      </c>
    </row>
    <row r="850" spans="1:12">
      <c r="A850" s="18" t="s">
        <v>730</v>
      </c>
      <c r="B850" s="18" t="s">
        <v>897</v>
      </c>
      <c r="C850" s="18">
        <v>3</v>
      </c>
      <c r="D850" s="18">
        <v>1</v>
      </c>
      <c r="E850" s="18">
        <v>47.5</v>
      </c>
      <c r="F850" s="18">
        <v>1</v>
      </c>
      <c r="G850" s="122" t="str">
        <f t="shared" si="41"/>
        <v>기사임</v>
      </c>
      <c r="H850" s="255">
        <f>IF(G850="기사임",(COUNTIF($B$2:B850,B850)-COUNTIFS($B$2:B849,B850,$G$2:G849,"")),"")</f>
        <v>53</v>
      </c>
      <c r="I850" s="122" t="str">
        <f>IF(H850=1,COUNTIF($H$1:H850,1),"")</f>
        <v/>
      </c>
      <c r="J850" s="122">
        <f t="shared" si="40"/>
        <v>1</v>
      </c>
      <c r="K850" s="122" t="b">
        <f t="shared" si="42"/>
        <v>1</v>
      </c>
      <c r="L850" s="122" t="str">
        <f>IF(K850=FALSE,"",B850&amp;"@"&amp;COUNTIFS($B$2:B850,B850,$K$2:K850,TRUE))</f>
        <v>India@53</v>
      </c>
    </row>
    <row r="851" spans="1:12">
      <c r="A851" s="18" t="s">
        <v>730</v>
      </c>
      <c r="B851" s="18" t="s">
        <v>914</v>
      </c>
      <c r="C851" s="18">
        <v>3</v>
      </c>
      <c r="D851" s="18">
        <v>3</v>
      </c>
      <c r="E851" s="18">
        <v>9</v>
      </c>
      <c r="F851" s="18">
        <v>3</v>
      </c>
      <c r="G851" s="122" t="str">
        <f t="shared" si="41"/>
        <v>기사임</v>
      </c>
      <c r="H851" s="255">
        <f>IF(G851="기사임",(COUNTIF($B$2:B851,B851)-COUNTIFS($B$2:B850,B851,$G$2:G850,"")),"")</f>
        <v>7</v>
      </c>
      <c r="I851" s="122" t="str">
        <f>IF(H851=1,COUNTIF($H$1:H851,1),"")</f>
        <v/>
      </c>
      <c r="J851" s="122">
        <f t="shared" si="40"/>
        <v>1</v>
      </c>
      <c r="K851" s="122" t="b">
        <f t="shared" si="42"/>
        <v>1</v>
      </c>
      <c r="L851" s="122" t="str">
        <f>IF(K851=FALSE,"",B851&amp;"@"&amp;COUNTIFS($B$2:B851,B851,$K$2:K851,TRUE))</f>
        <v>Vietnam@7</v>
      </c>
    </row>
    <row r="852" spans="1:12">
      <c r="A852" s="18" t="s">
        <v>846</v>
      </c>
      <c r="B852" s="18" t="s">
        <v>897</v>
      </c>
      <c r="C852" s="18">
        <v>3</v>
      </c>
      <c r="D852" s="18">
        <v>3</v>
      </c>
      <c r="E852" s="18">
        <v>0</v>
      </c>
      <c r="F852" s="18">
        <v>3</v>
      </c>
      <c r="G852" s="122" t="str">
        <f t="shared" si="41"/>
        <v>기사임</v>
      </c>
      <c r="H852" s="255">
        <f>IF(G852="기사임",(COUNTIF($B$2:B852,B852)-COUNTIFS($B$2:B851,B852,$G$2:G851,"")),"")</f>
        <v>54</v>
      </c>
      <c r="I852" s="122" t="str">
        <f>IF(H852=1,COUNTIF($H$1:H852,1),"")</f>
        <v/>
      </c>
      <c r="J852" s="122">
        <f t="shared" si="40"/>
        <v>1</v>
      </c>
      <c r="K852" s="122" t="b">
        <f t="shared" si="42"/>
        <v>1</v>
      </c>
      <c r="L852" s="122" t="str">
        <f>IF(K852=FALSE,"",B852&amp;"@"&amp;COUNTIFS($B$2:B852,B852,$K$2:K852,TRUE))</f>
        <v>India@54</v>
      </c>
    </row>
    <row r="853" spans="1:12">
      <c r="A853" s="18" t="s">
        <v>793</v>
      </c>
      <c r="B853" s="18" t="s">
        <v>895</v>
      </c>
      <c r="C853" s="18">
        <v>3</v>
      </c>
      <c r="D853" s="18">
        <v>3</v>
      </c>
      <c r="E853" s="18">
        <v>0</v>
      </c>
      <c r="F853" s="18">
        <v>3</v>
      </c>
      <c r="G853" s="122" t="str">
        <f t="shared" si="41"/>
        <v>기사임</v>
      </c>
      <c r="H853" s="255">
        <f>IF(G853="기사임",(COUNTIF($B$2:B853,B853)-COUNTIFS($B$2:B852,B853,$G$2:G852,"")),"")</f>
        <v>159</v>
      </c>
      <c r="I853" s="122" t="str">
        <f>IF(H853=1,COUNTIF($H$1:H853,1),"")</f>
        <v/>
      </c>
      <c r="J853" s="122">
        <f t="shared" si="40"/>
        <v>0</v>
      </c>
      <c r="K853" s="122" t="b">
        <f t="shared" si="42"/>
        <v>0</v>
      </c>
      <c r="L853" s="122" t="str">
        <f>IF(K853=FALSE,"",B853&amp;"@"&amp;COUNTIFS($B$2:B853,B853,$K$2:K853,TRUE))</f>
        <v/>
      </c>
    </row>
    <row r="854" spans="1:12">
      <c r="A854" s="18" t="s">
        <v>710</v>
      </c>
      <c r="B854" s="18" t="s">
        <v>908</v>
      </c>
      <c r="C854" s="18">
        <v>3</v>
      </c>
      <c r="D854" s="18">
        <v>3</v>
      </c>
      <c r="E854" s="18">
        <v>3</v>
      </c>
      <c r="F854" s="18">
        <v>2</v>
      </c>
      <c r="G854" s="122" t="str">
        <f t="shared" si="41"/>
        <v>기사임</v>
      </c>
      <c r="H854" s="255">
        <f>IF(G854="기사임",(COUNTIF($B$2:B854,B854)-COUNTIFS($B$2:B853,B854,$G$2:G853,"")),"")</f>
        <v>22</v>
      </c>
      <c r="I854" s="122" t="str">
        <f>IF(H854=1,COUNTIF($H$1:H854,1),"")</f>
        <v/>
      </c>
      <c r="J854" s="122">
        <f t="shared" si="40"/>
        <v>0</v>
      </c>
      <c r="K854" s="122" t="b">
        <f t="shared" si="42"/>
        <v>0</v>
      </c>
      <c r="L854" s="122" t="str">
        <f>IF(K854=FALSE,"",B854&amp;"@"&amp;COUNTIFS($B$2:B854,B854,$K$2:K854,TRUE))</f>
        <v/>
      </c>
    </row>
    <row r="855" spans="1:12">
      <c r="A855" s="18" t="s">
        <v>710</v>
      </c>
      <c r="B855" s="18" t="s">
        <v>913</v>
      </c>
      <c r="C855" s="18">
        <v>3</v>
      </c>
      <c r="D855" s="18">
        <v>2</v>
      </c>
      <c r="E855" s="18">
        <v>3.5</v>
      </c>
      <c r="F855" s="18">
        <v>0</v>
      </c>
      <c r="G855" s="122" t="str">
        <f t="shared" si="41"/>
        <v>기사임</v>
      </c>
      <c r="H855" s="255">
        <f>IF(G855="기사임",(COUNTIF($B$2:B855,B855)-COUNTIFS($B$2:B854,B855,$G$2:G854,"")),"")</f>
        <v>9</v>
      </c>
      <c r="I855" s="122" t="str">
        <f>IF(H855=1,COUNTIF($H$1:H855,1),"")</f>
        <v/>
      </c>
      <c r="J855" s="122">
        <f t="shared" si="40"/>
        <v>0</v>
      </c>
      <c r="K855" s="122" t="b">
        <f t="shared" si="42"/>
        <v>0</v>
      </c>
      <c r="L855" s="122" t="str">
        <f>IF(K855=FALSE,"",B855&amp;"@"&amp;COUNTIFS($B$2:B855,B855,$K$2:K855,TRUE))</f>
        <v/>
      </c>
    </row>
    <row r="856" spans="1:12">
      <c r="A856" s="18" t="s">
        <v>795</v>
      </c>
      <c r="B856" s="18" t="s">
        <v>901</v>
      </c>
      <c r="C856" s="18">
        <v>3</v>
      </c>
      <c r="D856" s="18">
        <v>2</v>
      </c>
      <c r="E856" s="18">
        <v>3</v>
      </c>
      <c r="F856" s="18">
        <v>2</v>
      </c>
      <c r="G856" s="122" t="str">
        <f t="shared" si="41"/>
        <v>기사임</v>
      </c>
      <c r="H856" s="255">
        <f>IF(G856="기사임",(COUNTIF($B$2:B856,B856)-COUNTIFS($B$2:B855,B856,$G$2:G855,"")),"")</f>
        <v>18</v>
      </c>
      <c r="I856" s="122" t="str">
        <f>IF(H856=1,COUNTIF($H$1:H856,1),"")</f>
        <v/>
      </c>
      <c r="J856" s="122">
        <f t="shared" si="40"/>
        <v>0</v>
      </c>
      <c r="K856" s="122" t="b">
        <f t="shared" si="42"/>
        <v>0</v>
      </c>
      <c r="L856" s="122" t="str">
        <f>IF(K856=FALSE,"",B856&amp;"@"&amp;COUNTIFS($B$2:B856,B856,$K$2:K856,TRUE))</f>
        <v/>
      </c>
    </row>
    <row r="857" spans="1:12">
      <c r="A857" s="18" t="s">
        <v>818</v>
      </c>
      <c r="B857" s="18" t="s">
        <v>901</v>
      </c>
      <c r="C857" s="18">
        <v>3</v>
      </c>
      <c r="D857" s="18">
        <v>3</v>
      </c>
      <c r="E857" s="18">
        <v>0</v>
      </c>
      <c r="F857" s="18">
        <v>3</v>
      </c>
      <c r="G857" s="122" t="str">
        <f t="shared" si="41"/>
        <v>기사임</v>
      </c>
      <c r="H857" s="255">
        <f>IF(G857="기사임",(COUNTIF($B$2:B857,B857)-COUNTIFS($B$2:B856,B857,$G$2:G856,"")),"")</f>
        <v>19</v>
      </c>
      <c r="I857" s="122" t="str">
        <f>IF(H857=1,COUNTIF($H$1:H857,1),"")</f>
        <v/>
      </c>
      <c r="J857" s="122">
        <f t="shared" si="40"/>
        <v>0</v>
      </c>
      <c r="K857" s="122" t="b">
        <f t="shared" si="42"/>
        <v>0</v>
      </c>
      <c r="L857" s="122" t="str">
        <f>IF(K857=FALSE,"",B857&amp;"@"&amp;COUNTIFS($B$2:B857,B857,$K$2:K857,TRUE))</f>
        <v/>
      </c>
    </row>
    <row r="858" spans="1:12">
      <c r="A858" s="18" t="s">
        <v>517</v>
      </c>
      <c r="B858" s="18" t="s">
        <v>896</v>
      </c>
      <c r="C858" s="18">
        <v>3</v>
      </c>
      <c r="D858" s="18">
        <v>3</v>
      </c>
      <c r="E858" s="18">
        <v>0</v>
      </c>
      <c r="F858" s="18">
        <v>3</v>
      </c>
      <c r="G858" s="122" t="str">
        <f t="shared" si="41"/>
        <v>기사임</v>
      </c>
      <c r="H858" s="255">
        <f>IF(G858="기사임",(COUNTIF($B$2:B858,B858)-COUNTIFS($B$2:B857,B858,$G$2:G857,"")),"")</f>
        <v>80</v>
      </c>
      <c r="I858" s="122" t="str">
        <f>IF(H858=1,COUNTIF($H$1:H858,1),"")</f>
        <v/>
      </c>
      <c r="J858" s="122">
        <f t="shared" si="40"/>
        <v>1</v>
      </c>
      <c r="K858" s="122" t="b">
        <f t="shared" si="42"/>
        <v>1</v>
      </c>
      <c r="L858" s="122" t="str">
        <f>IF(K858=FALSE,"",B858&amp;"@"&amp;COUNTIFS($B$2:B858,B858,$K$2:K858,TRUE))</f>
        <v>United States@80</v>
      </c>
    </row>
    <row r="859" spans="1:12">
      <c r="A859" s="18" t="s">
        <v>1701</v>
      </c>
      <c r="B859" s="18" t="s">
        <v>913</v>
      </c>
      <c r="C859" s="18">
        <v>3</v>
      </c>
      <c r="D859" s="18">
        <v>2</v>
      </c>
      <c r="E859" s="18">
        <v>1286</v>
      </c>
      <c r="F859" s="18">
        <v>2</v>
      </c>
      <c r="G859" s="122" t="str">
        <f t="shared" si="41"/>
        <v/>
      </c>
      <c r="H859" s="255" t="str">
        <f>IF(G859="기사임",(COUNTIF($B$2:B859,B859)-COUNTIFS($B$2:B858,B859,$G$2:G858,"")),"")</f>
        <v/>
      </c>
      <c r="I859" s="122" t="str">
        <f>IF(H859=1,COUNTIF($H$1:H859,1),"")</f>
        <v/>
      </c>
      <c r="J859" s="122">
        <f t="shared" si="40"/>
        <v>0</v>
      </c>
      <c r="K859" s="122" t="b">
        <f t="shared" si="42"/>
        <v>0</v>
      </c>
      <c r="L859" s="122" t="str">
        <f>IF(K859=FALSE,"",B859&amp;"@"&amp;COUNTIFS($B$2:B859,B859,$K$2:K859,TRUE))</f>
        <v/>
      </c>
    </row>
    <row r="860" spans="1:12">
      <c r="A860" s="18" t="s">
        <v>581</v>
      </c>
      <c r="B860" s="18" t="s">
        <v>901</v>
      </c>
      <c r="C860" s="18">
        <v>3</v>
      </c>
      <c r="D860" s="18">
        <v>3</v>
      </c>
      <c r="E860" s="18">
        <v>104</v>
      </c>
      <c r="F860" s="18">
        <v>3</v>
      </c>
      <c r="G860" s="122" t="str">
        <f t="shared" si="41"/>
        <v>기사임</v>
      </c>
      <c r="H860" s="255">
        <f>IF(G860="기사임",(COUNTIF($B$2:B860,B860)-COUNTIFS($B$2:B859,B860,$G$2:G859,"")),"")</f>
        <v>20</v>
      </c>
      <c r="I860" s="122" t="str">
        <f>IF(H860=1,COUNTIF($H$1:H860,1),"")</f>
        <v/>
      </c>
      <c r="J860" s="122">
        <f t="shared" si="40"/>
        <v>0</v>
      </c>
      <c r="K860" s="122" t="b">
        <f t="shared" si="42"/>
        <v>0</v>
      </c>
      <c r="L860" s="122" t="str">
        <f>IF(K860=FALSE,"",B860&amp;"@"&amp;COUNTIFS($B$2:B860,B860,$K$2:K860,TRUE))</f>
        <v/>
      </c>
    </row>
    <row r="861" spans="1:12">
      <c r="A861" s="18" t="s">
        <v>641</v>
      </c>
      <c r="B861" s="18" t="s">
        <v>913</v>
      </c>
      <c r="C861" s="18">
        <v>3</v>
      </c>
      <c r="D861" s="18">
        <v>1</v>
      </c>
      <c r="E861" s="18">
        <v>24.5</v>
      </c>
      <c r="F861" s="18">
        <v>1</v>
      </c>
      <c r="G861" s="122" t="str">
        <f t="shared" si="41"/>
        <v>기사임</v>
      </c>
      <c r="H861" s="255">
        <f>IF(G861="기사임",(COUNTIF($B$2:B861,B861)-COUNTIFS($B$2:B860,B861,$G$2:G860,"")),"")</f>
        <v>10</v>
      </c>
      <c r="I861" s="122" t="str">
        <f>IF(H861=1,COUNTIF($H$1:H861,1),"")</f>
        <v/>
      </c>
      <c r="J861" s="122">
        <f t="shared" si="40"/>
        <v>0</v>
      </c>
      <c r="K861" s="122" t="b">
        <f t="shared" si="42"/>
        <v>0</v>
      </c>
      <c r="L861" s="122" t="str">
        <f>IF(K861=FALSE,"",B861&amp;"@"&amp;COUNTIFS($B$2:B861,B861,$K$2:K861,TRUE))</f>
        <v/>
      </c>
    </row>
    <row r="862" spans="1:12">
      <c r="A862" s="18" t="s">
        <v>822</v>
      </c>
      <c r="B862" s="18" t="s">
        <v>897</v>
      </c>
      <c r="C862" s="18">
        <v>3</v>
      </c>
      <c r="D862" s="18">
        <v>2</v>
      </c>
      <c r="E862" s="18">
        <v>21.5</v>
      </c>
      <c r="F862" s="18">
        <v>0</v>
      </c>
      <c r="G862" s="122" t="str">
        <f t="shared" si="41"/>
        <v>기사임</v>
      </c>
      <c r="H862" s="255">
        <f>IF(G862="기사임",(COUNTIF($B$2:B862,B862)-COUNTIFS($B$2:B861,B862,$G$2:G861,"")),"")</f>
        <v>55</v>
      </c>
      <c r="I862" s="122" t="str">
        <f>IF(H862=1,COUNTIF($H$1:H862,1),"")</f>
        <v/>
      </c>
      <c r="J862" s="122">
        <f t="shared" si="40"/>
        <v>1</v>
      </c>
      <c r="K862" s="122" t="b">
        <f t="shared" si="42"/>
        <v>1</v>
      </c>
      <c r="L862" s="122" t="str">
        <f>IF(K862=FALSE,"",B862&amp;"@"&amp;COUNTIFS($B$2:B862,B862,$K$2:K862,TRUE))</f>
        <v>India@55</v>
      </c>
    </row>
    <row r="863" spans="1:12">
      <c r="A863" s="18" t="s">
        <v>1271</v>
      </c>
      <c r="B863" s="18" t="s">
        <v>908</v>
      </c>
      <c r="C863" s="18">
        <v>3</v>
      </c>
      <c r="D863" s="18">
        <v>2</v>
      </c>
      <c r="E863" s="18">
        <v>199.5</v>
      </c>
      <c r="F863" s="18">
        <v>2</v>
      </c>
      <c r="G863" s="122" t="str">
        <f t="shared" si="41"/>
        <v>기사임</v>
      </c>
      <c r="H863" s="255">
        <f>IF(G863="기사임",(COUNTIF($B$2:B863,B863)-COUNTIFS($B$2:B862,B863,$G$2:G862,"")),"")</f>
        <v>23</v>
      </c>
      <c r="I863" s="122" t="str">
        <f>IF(H863=1,COUNTIF($H$1:H863,1),"")</f>
        <v/>
      </c>
      <c r="J863" s="122">
        <f t="shared" si="40"/>
        <v>0</v>
      </c>
      <c r="K863" s="122" t="b">
        <f t="shared" si="42"/>
        <v>0</v>
      </c>
      <c r="L863" s="122" t="str">
        <f>IF(K863=FALSE,"",B863&amp;"@"&amp;COUNTIFS($B$2:B863,B863,$K$2:K863,TRUE))</f>
        <v/>
      </c>
    </row>
    <row r="864" spans="1:12">
      <c r="A864" s="18" t="s">
        <v>633</v>
      </c>
      <c r="B864" s="18" t="s">
        <v>897</v>
      </c>
      <c r="C864" s="18">
        <v>3</v>
      </c>
      <c r="D864" s="18">
        <v>3</v>
      </c>
      <c r="E864" s="18">
        <v>0</v>
      </c>
      <c r="F864" s="18">
        <v>3</v>
      </c>
      <c r="G864" s="122" t="str">
        <f t="shared" si="41"/>
        <v>기사임</v>
      </c>
      <c r="H864" s="255">
        <f>IF(G864="기사임",(COUNTIF($B$2:B864,B864)-COUNTIFS($B$2:B863,B864,$G$2:G863,"")),"")</f>
        <v>56</v>
      </c>
      <c r="I864" s="122" t="str">
        <f>IF(H864=1,COUNTIF($H$1:H864,1),"")</f>
        <v/>
      </c>
      <c r="J864" s="122">
        <f t="shared" si="40"/>
        <v>1</v>
      </c>
      <c r="K864" s="122" t="b">
        <f t="shared" si="42"/>
        <v>1</v>
      </c>
      <c r="L864" s="122" t="str">
        <f>IF(K864=FALSE,"",B864&amp;"@"&amp;COUNTIFS($B$2:B864,B864,$K$2:K864,TRUE))</f>
        <v>India@56</v>
      </c>
    </row>
    <row r="865" spans="1:12">
      <c r="A865" s="18" t="s">
        <v>633</v>
      </c>
      <c r="B865" s="18" t="s">
        <v>1328</v>
      </c>
      <c r="C865" s="18">
        <v>3</v>
      </c>
      <c r="D865" s="18">
        <v>2</v>
      </c>
      <c r="E865" s="18">
        <v>67</v>
      </c>
      <c r="F865" s="18">
        <v>2</v>
      </c>
      <c r="G865" s="122" t="str">
        <f t="shared" si="41"/>
        <v>기사임</v>
      </c>
      <c r="H865" s="255">
        <f>IF(G865="기사임",(COUNTIF($B$2:B865,B865)-COUNTIFS($B$2:B864,B865,$G$2:G864,"")),"")</f>
        <v>1</v>
      </c>
      <c r="I865" s="122">
        <f>IF(H865=1,COUNTIF($H$1:H865,1),"")</f>
        <v>42</v>
      </c>
      <c r="J865" s="122">
        <f t="shared" si="40"/>
        <v>0</v>
      </c>
      <c r="K865" s="122" t="b">
        <f t="shared" si="42"/>
        <v>0</v>
      </c>
      <c r="L865" s="122" t="str">
        <f>IF(K865=FALSE,"",B865&amp;"@"&amp;COUNTIFS($B$2:B865,B865,$K$2:K865,TRUE))</f>
        <v/>
      </c>
    </row>
    <row r="866" spans="1:12">
      <c r="A866" s="18" t="s">
        <v>650</v>
      </c>
      <c r="B866" s="18" t="s">
        <v>906</v>
      </c>
      <c r="C866" s="18">
        <v>3</v>
      </c>
      <c r="D866" s="18">
        <v>3</v>
      </c>
      <c r="E866" s="18">
        <v>0</v>
      </c>
      <c r="F866" s="18">
        <v>3</v>
      </c>
      <c r="G866" s="122" t="str">
        <f t="shared" si="41"/>
        <v>기사임</v>
      </c>
      <c r="H866" s="255">
        <f>IF(G866="기사임",(COUNTIF($B$2:B866,B866)-COUNTIFS($B$2:B865,B866,$G$2:G865,"")),"")</f>
        <v>9</v>
      </c>
      <c r="I866" s="122" t="str">
        <f>IF(H866=1,COUNTIF($H$1:H866,1),"")</f>
        <v/>
      </c>
      <c r="J866" s="122">
        <f t="shared" si="40"/>
        <v>0</v>
      </c>
      <c r="K866" s="122" t="b">
        <f t="shared" si="42"/>
        <v>0</v>
      </c>
      <c r="L866" s="122" t="str">
        <f>IF(K866=FALSE,"",B866&amp;"@"&amp;COUNTIFS($B$2:B866,B866,$K$2:K866,TRUE))</f>
        <v/>
      </c>
    </row>
    <row r="867" spans="1:12">
      <c r="A867" s="18" t="s">
        <v>850</v>
      </c>
      <c r="B867" s="18" t="s">
        <v>899</v>
      </c>
      <c r="C867" s="18">
        <v>3</v>
      </c>
      <c r="D867" s="18">
        <v>2</v>
      </c>
      <c r="E867" s="18">
        <v>33</v>
      </c>
      <c r="F867" s="18">
        <v>2</v>
      </c>
      <c r="G867" s="122" t="str">
        <f t="shared" si="41"/>
        <v>기사임</v>
      </c>
      <c r="H867" s="255">
        <f>IF(G867="기사임",(COUNTIF($B$2:B867,B867)-COUNTIFS($B$2:B866,B867,$G$2:G866,"")),"")</f>
        <v>21</v>
      </c>
      <c r="I867" s="122" t="str">
        <f>IF(H867=1,COUNTIF($H$1:H867,1),"")</f>
        <v/>
      </c>
      <c r="J867" s="122">
        <f t="shared" si="40"/>
        <v>0</v>
      </c>
      <c r="K867" s="122" t="b">
        <f t="shared" si="42"/>
        <v>0</v>
      </c>
      <c r="L867" s="122" t="str">
        <f>IF(K867=FALSE,"",B867&amp;"@"&amp;COUNTIFS($B$2:B867,B867,$K$2:K867,TRUE))</f>
        <v/>
      </c>
    </row>
    <row r="868" spans="1:12">
      <c r="A868" s="18" t="s">
        <v>662</v>
      </c>
      <c r="B868" s="18" t="s">
        <v>897</v>
      </c>
      <c r="C868" s="18">
        <v>3</v>
      </c>
      <c r="D868" s="18">
        <v>2</v>
      </c>
      <c r="E868" s="18">
        <v>67</v>
      </c>
      <c r="F868" s="18">
        <v>1</v>
      </c>
      <c r="G868" s="122" t="str">
        <f t="shared" si="41"/>
        <v>기사임</v>
      </c>
      <c r="H868" s="255">
        <f>IF(G868="기사임",(COUNTIF($B$2:B868,B868)-COUNTIFS($B$2:B867,B868,$G$2:G867,"")),"")</f>
        <v>57</v>
      </c>
      <c r="I868" s="122" t="str">
        <f>IF(H868=1,COUNTIF($H$1:H868,1),"")</f>
        <v/>
      </c>
      <c r="J868" s="122">
        <f t="shared" si="40"/>
        <v>1</v>
      </c>
      <c r="K868" s="122" t="b">
        <f t="shared" si="42"/>
        <v>1</v>
      </c>
      <c r="L868" s="122" t="str">
        <f>IF(K868=FALSE,"",B868&amp;"@"&amp;COUNTIFS($B$2:B868,B868,$K$2:K868,TRUE))</f>
        <v>India@57</v>
      </c>
    </row>
    <row r="869" spans="1:12">
      <c r="A869" s="18" t="s">
        <v>662</v>
      </c>
      <c r="B869" s="18" t="s">
        <v>896</v>
      </c>
      <c r="C869" s="18">
        <v>3</v>
      </c>
      <c r="D869" s="18">
        <v>2</v>
      </c>
      <c r="E869" s="18">
        <v>333</v>
      </c>
      <c r="F869" s="18">
        <v>2</v>
      </c>
      <c r="G869" s="122" t="str">
        <f t="shared" si="41"/>
        <v>기사임</v>
      </c>
      <c r="H869" s="255">
        <f>IF(G869="기사임",(COUNTIF($B$2:B869,B869)-COUNTIFS($B$2:B868,B869,$G$2:G868,"")),"")</f>
        <v>81</v>
      </c>
      <c r="I869" s="122" t="str">
        <f>IF(H869=1,COUNTIF($H$1:H869,1),"")</f>
        <v/>
      </c>
      <c r="J869" s="122">
        <f t="shared" si="40"/>
        <v>1</v>
      </c>
      <c r="K869" s="122" t="b">
        <f t="shared" si="42"/>
        <v>1</v>
      </c>
      <c r="L869" s="122" t="str">
        <f>IF(K869=FALSE,"",B869&amp;"@"&amp;COUNTIFS($B$2:B869,B869,$K$2:K869,TRUE))</f>
        <v>United States@81</v>
      </c>
    </row>
    <row r="870" spans="1:12">
      <c r="A870" s="18" t="s">
        <v>731</v>
      </c>
      <c r="B870" s="18" t="s">
        <v>903</v>
      </c>
      <c r="C870" s="18">
        <v>3</v>
      </c>
      <c r="D870" s="18">
        <v>3</v>
      </c>
      <c r="E870" s="18">
        <v>13</v>
      </c>
      <c r="F870" s="18">
        <v>3</v>
      </c>
      <c r="G870" s="122" t="str">
        <f t="shared" si="41"/>
        <v>기사임</v>
      </c>
      <c r="H870" s="255">
        <f>IF(G870="기사임",(COUNTIF($B$2:B870,B870)-COUNTIFS($B$2:B869,B870,$G$2:G869,"")),"")</f>
        <v>12</v>
      </c>
      <c r="I870" s="122" t="str">
        <f>IF(H870=1,COUNTIF($H$1:H870,1),"")</f>
        <v/>
      </c>
      <c r="J870" s="122">
        <f t="shared" si="40"/>
        <v>0</v>
      </c>
      <c r="K870" s="122" t="b">
        <f t="shared" si="42"/>
        <v>0</v>
      </c>
      <c r="L870" s="122" t="str">
        <f>IF(K870=FALSE,"",B870&amp;"@"&amp;COUNTIFS($B$2:B870,B870,$K$2:K870,TRUE))</f>
        <v/>
      </c>
    </row>
    <row r="871" spans="1:12">
      <c r="A871" s="18" t="s">
        <v>731</v>
      </c>
      <c r="B871" s="18" t="s">
        <v>896</v>
      </c>
      <c r="C871" s="18">
        <v>3</v>
      </c>
      <c r="D871" s="18">
        <v>1</v>
      </c>
      <c r="E871" s="18">
        <v>839</v>
      </c>
      <c r="F871" s="18">
        <v>1</v>
      </c>
      <c r="G871" s="122" t="str">
        <f t="shared" si="41"/>
        <v>기사임</v>
      </c>
      <c r="H871" s="255">
        <f>IF(G871="기사임",(COUNTIF($B$2:B871,B871)-COUNTIFS($B$2:B870,B871,$G$2:G870,"")),"")</f>
        <v>82</v>
      </c>
      <c r="I871" s="122" t="str">
        <f>IF(H871=1,COUNTIF($H$1:H871,1),"")</f>
        <v/>
      </c>
      <c r="J871" s="122">
        <f t="shared" si="40"/>
        <v>1</v>
      </c>
      <c r="K871" s="122" t="b">
        <f t="shared" si="42"/>
        <v>1</v>
      </c>
      <c r="L871" s="122" t="str">
        <f>IF(K871=FALSE,"",B871&amp;"@"&amp;COUNTIFS($B$2:B871,B871,$K$2:K871,TRUE))</f>
        <v>United States@82</v>
      </c>
    </row>
    <row r="872" spans="1:12">
      <c r="A872" s="18" t="s">
        <v>542</v>
      </c>
      <c r="B872" s="18" t="s">
        <v>897</v>
      </c>
      <c r="C872" s="18">
        <v>3</v>
      </c>
      <c r="D872" s="18">
        <v>2</v>
      </c>
      <c r="E872" s="18">
        <v>4</v>
      </c>
      <c r="F872" s="18">
        <v>2</v>
      </c>
      <c r="G872" s="122" t="str">
        <f t="shared" si="41"/>
        <v>기사임</v>
      </c>
      <c r="H872" s="255">
        <f>IF(G872="기사임",(COUNTIF($B$2:B872,B872)-COUNTIFS($B$2:B871,B872,$G$2:G871,"")),"")</f>
        <v>58</v>
      </c>
      <c r="I872" s="122" t="str">
        <f>IF(H872=1,COUNTIF($H$1:H872,1),"")</f>
        <v/>
      </c>
      <c r="J872" s="122">
        <f t="shared" si="40"/>
        <v>1</v>
      </c>
      <c r="K872" s="122" t="b">
        <f t="shared" si="42"/>
        <v>1</v>
      </c>
      <c r="L872" s="122" t="str">
        <f>IF(K872=FALSE,"",B872&amp;"@"&amp;COUNTIFS($B$2:B872,B872,$K$2:K872,TRUE))</f>
        <v>India@58</v>
      </c>
    </row>
    <row r="873" spans="1:12">
      <c r="A873" s="18" t="s">
        <v>542</v>
      </c>
      <c r="B873" s="18" t="s">
        <v>896</v>
      </c>
      <c r="C873" s="18">
        <v>3</v>
      </c>
      <c r="D873" s="18">
        <v>3</v>
      </c>
      <c r="E873" s="18">
        <v>0</v>
      </c>
      <c r="F873" s="18">
        <v>3</v>
      </c>
      <c r="G873" s="122" t="str">
        <f t="shared" si="41"/>
        <v>기사임</v>
      </c>
      <c r="H873" s="255">
        <f>IF(G873="기사임",(COUNTIF($B$2:B873,B873)-COUNTIFS($B$2:B872,B873,$G$2:G872,"")),"")</f>
        <v>83</v>
      </c>
      <c r="I873" s="122" t="str">
        <f>IF(H873=1,COUNTIF($H$1:H873,1),"")</f>
        <v/>
      </c>
      <c r="J873" s="122">
        <f t="shared" si="40"/>
        <v>1</v>
      </c>
      <c r="K873" s="122" t="b">
        <f t="shared" si="42"/>
        <v>1</v>
      </c>
      <c r="L873" s="122" t="str">
        <f>IF(K873=FALSE,"",B873&amp;"@"&amp;COUNTIFS($B$2:B873,B873,$K$2:K873,TRUE))</f>
        <v>United States@83</v>
      </c>
    </row>
    <row r="874" spans="1:12">
      <c r="A874" s="18" t="s">
        <v>802</v>
      </c>
      <c r="B874" s="18" t="s">
        <v>905</v>
      </c>
      <c r="C874" s="18">
        <v>3</v>
      </c>
      <c r="D874" s="18">
        <v>3</v>
      </c>
      <c r="E874" s="18">
        <v>0</v>
      </c>
      <c r="F874" s="18">
        <v>3</v>
      </c>
      <c r="G874" s="122" t="str">
        <f t="shared" si="41"/>
        <v>기사임</v>
      </c>
      <c r="H874" s="255">
        <f>IF(G874="기사임",(COUNTIF($B$2:B874,B874)-COUNTIFS($B$2:B873,B874,$G$2:G873,"")),"")</f>
        <v>11</v>
      </c>
      <c r="I874" s="122" t="str">
        <f>IF(H874=1,COUNTIF($H$1:H874,1),"")</f>
        <v/>
      </c>
      <c r="J874" s="122">
        <f t="shared" si="40"/>
        <v>0</v>
      </c>
      <c r="K874" s="122" t="b">
        <f t="shared" si="42"/>
        <v>0</v>
      </c>
      <c r="L874" s="122" t="str">
        <f>IF(K874=FALSE,"",B874&amp;"@"&amp;COUNTIFS($B$2:B874,B874,$K$2:K874,TRUE))</f>
        <v/>
      </c>
    </row>
    <row r="875" spans="1:12">
      <c r="A875" s="18" t="s">
        <v>802</v>
      </c>
      <c r="B875" s="18" t="s">
        <v>898</v>
      </c>
      <c r="C875" s="18">
        <v>3</v>
      </c>
      <c r="D875" s="18">
        <v>3</v>
      </c>
      <c r="E875" s="18">
        <v>0</v>
      </c>
      <c r="F875" s="18">
        <v>3</v>
      </c>
      <c r="G875" s="122" t="str">
        <f t="shared" si="41"/>
        <v>기사임</v>
      </c>
      <c r="H875" s="255">
        <f>IF(G875="기사임",(COUNTIF($B$2:B875,B875)-COUNTIFS($B$2:B874,B875,$G$2:G874,"")),"")</f>
        <v>41</v>
      </c>
      <c r="I875" s="122" t="str">
        <f>IF(H875=1,COUNTIF($H$1:H875,1),"")</f>
        <v/>
      </c>
      <c r="J875" s="122">
        <f t="shared" si="40"/>
        <v>0</v>
      </c>
      <c r="K875" s="122" t="b">
        <f t="shared" si="42"/>
        <v>0</v>
      </c>
      <c r="L875" s="122" t="str">
        <f>IF(K875=FALSE,"",B875&amp;"@"&amp;COUNTIFS($B$2:B875,B875,$K$2:K875,TRUE))</f>
        <v/>
      </c>
    </row>
    <row r="876" spans="1:12">
      <c r="A876" s="18" t="s">
        <v>825</v>
      </c>
      <c r="B876" s="18" t="s">
        <v>910</v>
      </c>
      <c r="C876" s="18">
        <v>3</v>
      </c>
      <c r="D876" s="18">
        <v>2</v>
      </c>
      <c r="E876" s="18">
        <v>58</v>
      </c>
      <c r="F876" s="18">
        <v>2</v>
      </c>
      <c r="G876" s="122" t="str">
        <f t="shared" si="41"/>
        <v>기사임</v>
      </c>
      <c r="H876" s="255">
        <f>IF(G876="기사임",(COUNTIF($B$2:B876,B876)-COUNTIFS($B$2:B875,B876,$G$2:G875,"")),"")</f>
        <v>15</v>
      </c>
      <c r="I876" s="122" t="str">
        <f>IF(H876=1,COUNTIF($H$1:H876,1),"")</f>
        <v/>
      </c>
      <c r="J876" s="122">
        <f t="shared" si="40"/>
        <v>0</v>
      </c>
      <c r="K876" s="122" t="b">
        <f t="shared" si="42"/>
        <v>0</v>
      </c>
      <c r="L876" s="122" t="str">
        <f>IF(K876=FALSE,"",B876&amp;"@"&amp;COUNTIFS($B$2:B876,B876,$K$2:K876,TRUE))</f>
        <v/>
      </c>
    </row>
    <row r="877" spans="1:12">
      <c r="A877" s="18" t="s">
        <v>825</v>
      </c>
      <c r="B877" s="18" t="s">
        <v>945</v>
      </c>
      <c r="C877" s="18">
        <v>3</v>
      </c>
      <c r="D877" s="18">
        <v>3</v>
      </c>
      <c r="E877" s="18">
        <v>0</v>
      </c>
      <c r="F877" s="18">
        <v>3</v>
      </c>
      <c r="G877" s="122" t="str">
        <f t="shared" si="41"/>
        <v>기사임</v>
      </c>
      <c r="H877" s="255">
        <f>IF(G877="기사임",(COUNTIF($B$2:B877,B877)-COUNTIFS($B$2:B876,B877,$G$2:G876,"")),"")</f>
        <v>1</v>
      </c>
      <c r="I877" s="122">
        <f>IF(H877=1,COUNTIF($H$1:H877,1),"")</f>
        <v>43</v>
      </c>
      <c r="J877" s="122">
        <f t="shared" si="40"/>
        <v>0</v>
      </c>
      <c r="K877" s="122" t="b">
        <f t="shared" si="42"/>
        <v>0</v>
      </c>
      <c r="L877" s="122" t="str">
        <f>IF(K877=FALSE,"",B877&amp;"@"&amp;COUNTIFS($B$2:B877,B877,$K$2:K877,TRUE))</f>
        <v/>
      </c>
    </row>
    <row r="878" spans="1:12">
      <c r="A878" s="18" t="s">
        <v>854</v>
      </c>
      <c r="B878" s="18" t="s">
        <v>895</v>
      </c>
      <c r="C878" s="18">
        <v>3</v>
      </c>
      <c r="D878" s="18">
        <v>3</v>
      </c>
      <c r="E878" s="18">
        <v>12</v>
      </c>
      <c r="F878" s="18">
        <v>2</v>
      </c>
      <c r="G878" s="122" t="str">
        <f t="shared" si="41"/>
        <v>기사임</v>
      </c>
      <c r="H878" s="255">
        <f>IF(G878="기사임",(COUNTIF($B$2:B878,B878)-COUNTIFS($B$2:B877,B878,$G$2:G877,"")),"")</f>
        <v>160</v>
      </c>
      <c r="I878" s="122" t="str">
        <f>IF(H878=1,COUNTIF($H$1:H878,1),"")</f>
        <v/>
      </c>
      <c r="J878" s="122">
        <f t="shared" si="40"/>
        <v>0</v>
      </c>
      <c r="K878" s="122" t="b">
        <f t="shared" si="42"/>
        <v>0</v>
      </c>
      <c r="L878" s="122" t="str">
        <f>IF(K878=FALSE,"",B878&amp;"@"&amp;COUNTIFS($B$2:B878,B878,$K$2:K878,TRUE))</f>
        <v/>
      </c>
    </row>
    <row r="879" spans="1:12">
      <c r="A879" s="18" t="s">
        <v>770</v>
      </c>
      <c r="B879" s="18" t="s">
        <v>917</v>
      </c>
      <c r="C879" s="18">
        <v>3</v>
      </c>
      <c r="D879" s="18">
        <v>3</v>
      </c>
      <c r="E879" s="18">
        <v>0</v>
      </c>
      <c r="F879" s="18">
        <v>3</v>
      </c>
      <c r="G879" s="122" t="str">
        <f t="shared" si="41"/>
        <v>기사임</v>
      </c>
      <c r="H879" s="255">
        <f>IF(G879="기사임",(COUNTIF($B$2:B879,B879)-COUNTIFS($B$2:B878,B879,$G$2:G878,"")),"")</f>
        <v>3</v>
      </c>
      <c r="I879" s="122" t="str">
        <f>IF(H879=1,COUNTIF($H$1:H879,1),"")</f>
        <v/>
      </c>
      <c r="J879" s="122">
        <f t="shared" si="40"/>
        <v>0</v>
      </c>
      <c r="K879" s="122" t="b">
        <f t="shared" si="42"/>
        <v>0</v>
      </c>
      <c r="L879" s="122" t="str">
        <f>IF(K879=FALSE,"",B879&amp;"@"&amp;COUNTIFS($B$2:B879,B879,$K$2:K879,TRUE))</f>
        <v/>
      </c>
    </row>
    <row r="880" spans="1:12">
      <c r="A880" s="18" t="s">
        <v>619</v>
      </c>
      <c r="B880" s="18" t="s">
        <v>895</v>
      </c>
      <c r="C880" s="18">
        <v>3</v>
      </c>
      <c r="D880" s="18">
        <v>3</v>
      </c>
      <c r="E880" s="18">
        <v>352</v>
      </c>
      <c r="F880" s="18">
        <v>0</v>
      </c>
      <c r="G880" s="122" t="str">
        <f t="shared" si="41"/>
        <v>기사임</v>
      </c>
      <c r="H880" s="255">
        <f>IF(G880="기사임",(COUNTIF($B$2:B880,B880)-COUNTIFS($B$2:B879,B880,$G$2:G879,"")),"")</f>
        <v>161</v>
      </c>
      <c r="I880" s="122" t="str">
        <f>IF(H880=1,COUNTIF($H$1:H880,1),"")</f>
        <v/>
      </c>
      <c r="J880" s="122">
        <f t="shared" si="40"/>
        <v>0</v>
      </c>
      <c r="K880" s="122" t="b">
        <f t="shared" si="42"/>
        <v>0</v>
      </c>
      <c r="L880" s="122" t="str">
        <f>IF(K880=FALSE,"",B880&amp;"@"&amp;COUNTIFS($B$2:B880,B880,$K$2:K880,TRUE))</f>
        <v/>
      </c>
    </row>
    <row r="881" spans="1:12">
      <c r="A881" s="18" t="s">
        <v>511</v>
      </c>
      <c r="B881" s="18" t="s">
        <v>911</v>
      </c>
      <c r="C881" s="18">
        <v>3</v>
      </c>
      <c r="D881" s="18">
        <v>3</v>
      </c>
      <c r="E881" s="18">
        <v>0</v>
      </c>
      <c r="F881" s="18">
        <v>3</v>
      </c>
      <c r="G881" s="122" t="str">
        <f t="shared" si="41"/>
        <v>기사임</v>
      </c>
      <c r="H881" s="255">
        <f>IF(G881="기사임",(COUNTIF($B$2:B881,B881)-COUNTIFS($B$2:B880,B881,$G$2:G880,"")),"")</f>
        <v>4</v>
      </c>
      <c r="I881" s="122" t="str">
        <f>IF(H881=1,COUNTIF($H$1:H881,1),"")</f>
        <v/>
      </c>
      <c r="J881" s="122">
        <f t="shared" si="40"/>
        <v>0</v>
      </c>
      <c r="K881" s="122" t="b">
        <f t="shared" si="42"/>
        <v>0</v>
      </c>
      <c r="L881" s="122" t="str">
        <f>IF(K881=FALSE,"",B881&amp;"@"&amp;COUNTIFS($B$2:B881,B881,$K$2:K881,TRUE))</f>
        <v/>
      </c>
    </row>
    <row r="882" spans="1:12">
      <c r="A882" s="18" t="s">
        <v>511</v>
      </c>
      <c r="B882" s="18" t="s">
        <v>905</v>
      </c>
      <c r="C882" s="18">
        <v>3</v>
      </c>
      <c r="D882" s="18">
        <v>3</v>
      </c>
      <c r="E882" s="18">
        <v>0</v>
      </c>
      <c r="F882" s="18">
        <v>3</v>
      </c>
      <c r="G882" s="122" t="str">
        <f t="shared" si="41"/>
        <v>기사임</v>
      </c>
      <c r="H882" s="255">
        <f>IF(G882="기사임",(COUNTIF($B$2:B882,B882)-COUNTIFS($B$2:B881,B882,$G$2:G881,"")),"")</f>
        <v>12</v>
      </c>
      <c r="I882" s="122" t="str">
        <f>IF(H882=1,COUNTIF($H$1:H882,1),"")</f>
        <v/>
      </c>
      <c r="J882" s="122">
        <f t="shared" si="40"/>
        <v>0</v>
      </c>
      <c r="K882" s="122" t="b">
        <f t="shared" si="42"/>
        <v>0</v>
      </c>
      <c r="L882" s="122" t="str">
        <f>IF(K882=FALSE,"",B882&amp;"@"&amp;COUNTIFS($B$2:B882,B882,$K$2:K882,TRUE))</f>
        <v/>
      </c>
    </row>
    <row r="883" spans="1:12">
      <c r="A883" s="18" t="s">
        <v>511</v>
      </c>
      <c r="B883" s="18" t="s">
        <v>898</v>
      </c>
      <c r="C883" s="18">
        <v>3</v>
      </c>
      <c r="D883" s="18">
        <v>3</v>
      </c>
      <c r="E883" s="18">
        <v>555</v>
      </c>
      <c r="F883" s="18">
        <v>3</v>
      </c>
      <c r="G883" s="122" t="str">
        <f t="shared" si="41"/>
        <v>기사임</v>
      </c>
      <c r="H883" s="255">
        <f>IF(G883="기사임",(COUNTIF($B$2:B883,B883)-COUNTIFS($B$2:B882,B883,$G$2:G882,"")),"")</f>
        <v>42</v>
      </c>
      <c r="I883" s="122" t="str">
        <f>IF(H883=1,COUNTIF($H$1:H883,1),"")</f>
        <v/>
      </c>
      <c r="J883" s="122">
        <f t="shared" si="40"/>
        <v>0</v>
      </c>
      <c r="K883" s="122" t="b">
        <f t="shared" si="42"/>
        <v>0</v>
      </c>
      <c r="L883" s="122" t="str">
        <f>IF(K883=FALSE,"",B883&amp;"@"&amp;COUNTIFS($B$2:B883,B883,$K$2:K883,TRUE))</f>
        <v/>
      </c>
    </row>
    <row r="884" spans="1:12">
      <c r="A884" s="18" t="s">
        <v>583</v>
      </c>
      <c r="B884" s="18" t="s">
        <v>895</v>
      </c>
      <c r="C884" s="18">
        <v>3</v>
      </c>
      <c r="D884" s="18">
        <v>2</v>
      </c>
      <c r="E884" s="18">
        <v>136.33333333333334</v>
      </c>
      <c r="F884" s="18">
        <v>0</v>
      </c>
      <c r="G884" s="122" t="str">
        <f t="shared" si="41"/>
        <v>기사임</v>
      </c>
      <c r="H884" s="255">
        <f>IF(G884="기사임",(COUNTIF($B$2:B884,B884)-COUNTIFS($B$2:B883,B884,$G$2:G883,"")),"")</f>
        <v>162</v>
      </c>
      <c r="I884" s="122" t="str">
        <f>IF(H884=1,COUNTIF($H$1:H884,1),"")</f>
        <v/>
      </c>
      <c r="J884" s="122">
        <f t="shared" si="40"/>
        <v>0</v>
      </c>
      <c r="K884" s="122" t="b">
        <f t="shared" si="42"/>
        <v>0</v>
      </c>
      <c r="L884" s="122" t="str">
        <f>IF(K884=FALSE,"",B884&amp;"@"&amp;COUNTIFS($B$2:B884,B884,$K$2:K884,TRUE))</f>
        <v/>
      </c>
    </row>
    <row r="885" spans="1:12">
      <c r="A885" s="18" t="s">
        <v>688</v>
      </c>
      <c r="B885" s="18" t="s">
        <v>897</v>
      </c>
      <c r="C885" s="18">
        <v>3</v>
      </c>
      <c r="D885" s="18">
        <v>3</v>
      </c>
      <c r="E885" s="18">
        <v>0</v>
      </c>
      <c r="F885" s="18">
        <v>3</v>
      </c>
      <c r="G885" s="122" t="str">
        <f t="shared" si="41"/>
        <v>기사임</v>
      </c>
      <c r="H885" s="255">
        <f>IF(G885="기사임",(COUNTIF($B$2:B885,B885)-COUNTIFS($B$2:B884,B885,$G$2:G884,"")),"")</f>
        <v>59</v>
      </c>
      <c r="I885" s="122" t="str">
        <f>IF(H885=1,COUNTIF($H$1:H885,1),"")</f>
        <v/>
      </c>
      <c r="J885" s="122">
        <f t="shared" si="40"/>
        <v>1</v>
      </c>
      <c r="K885" s="122" t="b">
        <f t="shared" si="42"/>
        <v>1</v>
      </c>
      <c r="L885" s="122" t="str">
        <f>IF(K885=FALSE,"",B885&amp;"@"&amp;COUNTIFS($B$2:B885,B885,$K$2:K885,TRUE))</f>
        <v>India@59</v>
      </c>
    </row>
    <row r="886" spans="1:12">
      <c r="A886" s="18" t="s">
        <v>592</v>
      </c>
      <c r="B886" s="18" t="s">
        <v>897</v>
      </c>
      <c r="C886" s="18">
        <v>3</v>
      </c>
      <c r="D886" s="18">
        <v>3</v>
      </c>
      <c r="E886" s="18">
        <v>21</v>
      </c>
      <c r="F886" s="18">
        <v>1</v>
      </c>
      <c r="G886" s="122" t="str">
        <f t="shared" si="41"/>
        <v>기사임</v>
      </c>
      <c r="H886" s="255">
        <f>IF(G886="기사임",(COUNTIF($B$2:B886,B886)-COUNTIFS($B$2:B885,B886,$G$2:G885,"")),"")</f>
        <v>60</v>
      </c>
      <c r="I886" s="122" t="str">
        <f>IF(H886=1,COUNTIF($H$1:H886,1),"")</f>
        <v/>
      </c>
      <c r="J886" s="122">
        <f t="shared" si="40"/>
        <v>1</v>
      </c>
      <c r="K886" s="122" t="b">
        <f t="shared" si="42"/>
        <v>1</v>
      </c>
      <c r="L886" s="122" t="str">
        <f>IF(K886=FALSE,"",B886&amp;"@"&amp;COUNTIFS($B$2:B886,B886,$K$2:K886,TRUE))</f>
        <v>India@60</v>
      </c>
    </row>
    <row r="887" spans="1:12">
      <c r="A887" s="18" t="s">
        <v>592</v>
      </c>
      <c r="B887" s="18" t="s">
        <v>898</v>
      </c>
      <c r="C887" s="18">
        <v>3</v>
      </c>
      <c r="D887" s="18">
        <v>3</v>
      </c>
      <c r="E887" s="18">
        <v>28</v>
      </c>
      <c r="F887" s="18">
        <v>1</v>
      </c>
      <c r="G887" s="122" t="str">
        <f t="shared" si="41"/>
        <v>기사임</v>
      </c>
      <c r="H887" s="255">
        <f>IF(G887="기사임",(COUNTIF($B$2:B887,B887)-COUNTIFS($B$2:B886,B887,$G$2:G886,"")),"")</f>
        <v>43</v>
      </c>
      <c r="I887" s="122" t="str">
        <f>IF(H887=1,COUNTIF($H$1:H887,1),"")</f>
        <v/>
      </c>
      <c r="J887" s="122">
        <f t="shared" si="40"/>
        <v>0</v>
      </c>
      <c r="K887" s="122" t="b">
        <f t="shared" si="42"/>
        <v>0</v>
      </c>
      <c r="L887" s="122" t="str">
        <f>IF(K887=FALSE,"",B887&amp;"@"&amp;COUNTIFS($B$2:B887,B887,$K$2:K887,TRUE))</f>
        <v/>
      </c>
    </row>
    <row r="888" spans="1:12">
      <c r="A888" s="18" t="s">
        <v>753</v>
      </c>
      <c r="B888" s="18" t="s">
        <v>896</v>
      </c>
      <c r="C888" s="18">
        <v>3</v>
      </c>
      <c r="D888" s="18">
        <v>3</v>
      </c>
      <c r="E888" s="18">
        <v>0</v>
      </c>
      <c r="F888" s="18">
        <v>3</v>
      </c>
      <c r="G888" s="122" t="str">
        <f t="shared" si="41"/>
        <v>기사임</v>
      </c>
      <c r="H888" s="255">
        <f>IF(G888="기사임",(COUNTIF($B$2:B888,B888)-COUNTIFS($B$2:B887,B888,$G$2:G887,"")),"")</f>
        <v>84</v>
      </c>
      <c r="I888" s="122" t="str">
        <f>IF(H888=1,COUNTIF($H$1:H888,1),"")</f>
        <v/>
      </c>
      <c r="J888" s="122">
        <f t="shared" si="40"/>
        <v>1</v>
      </c>
      <c r="K888" s="122" t="b">
        <f t="shared" si="42"/>
        <v>1</v>
      </c>
      <c r="L888" s="122" t="str">
        <f>IF(K888=FALSE,"",B888&amp;"@"&amp;COUNTIFS($B$2:B888,B888,$K$2:K888,TRUE))</f>
        <v>United States@84</v>
      </c>
    </row>
    <row r="889" spans="1:12">
      <c r="A889" s="18" t="s">
        <v>1623</v>
      </c>
      <c r="B889" s="18" t="s">
        <v>898</v>
      </c>
      <c r="C889" s="18">
        <v>3</v>
      </c>
      <c r="D889" s="18">
        <v>3</v>
      </c>
      <c r="E889" s="18">
        <v>21</v>
      </c>
      <c r="F889" s="18">
        <v>2</v>
      </c>
      <c r="G889" s="122" t="str">
        <f t="shared" si="41"/>
        <v>기사임</v>
      </c>
      <c r="H889" s="255">
        <f>IF(G889="기사임",(COUNTIF($B$2:B889,B889)-COUNTIFS($B$2:B888,B889,$G$2:G888,"")),"")</f>
        <v>44</v>
      </c>
      <c r="I889" s="122" t="str">
        <f>IF(H889=1,COUNTIF($H$1:H889,1),"")</f>
        <v/>
      </c>
      <c r="J889" s="122">
        <f t="shared" si="40"/>
        <v>0</v>
      </c>
      <c r="K889" s="122" t="b">
        <f t="shared" si="42"/>
        <v>0</v>
      </c>
      <c r="L889" s="122" t="str">
        <f>IF(K889=FALSE,"",B889&amp;"@"&amp;COUNTIFS($B$2:B889,B889,$K$2:K889,TRUE))</f>
        <v/>
      </c>
    </row>
    <row r="890" spans="1:12">
      <c r="A890" s="18" t="s">
        <v>884</v>
      </c>
      <c r="B890" s="18" t="s">
        <v>1138</v>
      </c>
      <c r="C890" s="18">
        <v>3</v>
      </c>
      <c r="D890" s="18">
        <v>2</v>
      </c>
      <c r="E890" s="18">
        <v>5</v>
      </c>
      <c r="F890" s="18">
        <v>2</v>
      </c>
      <c r="G890" s="122" t="str">
        <f t="shared" si="41"/>
        <v>기사임</v>
      </c>
      <c r="H890" s="255">
        <f>IF(G890="기사임",(COUNTIF($B$2:B890,B890)-COUNTIFS($B$2:B889,B890,$G$2:G889,"")),"")</f>
        <v>1</v>
      </c>
      <c r="I890" s="122">
        <f>IF(H890=1,COUNTIF($H$1:H890,1),"")</f>
        <v>44</v>
      </c>
      <c r="J890" s="122">
        <f t="shared" si="40"/>
        <v>0</v>
      </c>
      <c r="K890" s="122" t="b">
        <f t="shared" si="42"/>
        <v>0</v>
      </c>
      <c r="L890" s="122" t="str">
        <f>IF(K890=FALSE,"",B890&amp;"@"&amp;COUNTIFS($B$2:B890,B890,$K$2:K890,TRUE))</f>
        <v/>
      </c>
    </row>
    <row r="891" spans="1:12">
      <c r="A891" s="18" t="s">
        <v>584</v>
      </c>
      <c r="B891" s="18" t="s">
        <v>895</v>
      </c>
      <c r="C891" s="18">
        <v>3</v>
      </c>
      <c r="D891" s="18">
        <v>3</v>
      </c>
      <c r="E891" s="18">
        <v>0</v>
      </c>
      <c r="F891" s="18">
        <v>3</v>
      </c>
      <c r="G891" s="122" t="str">
        <f t="shared" si="41"/>
        <v>기사임</v>
      </c>
      <c r="H891" s="255">
        <f>IF(G891="기사임",(COUNTIF($B$2:B891,B891)-COUNTIFS($B$2:B890,B891,$G$2:G890,"")),"")</f>
        <v>163</v>
      </c>
      <c r="I891" s="122" t="str">
        <f>IF(H891=1,COUNTIF($H$1:H891,1),"")</f>
        <v/>
      </c>
      <c r="J891" s="122">
        <f t="shared" si="40"/>
        <v>0</v>
      </c>
      <c r="K891" s="122" t="b">
        <f t="shared" si="42"/>
        <v>0</v>
      </c>
      <c r="L891" s="122" t="str">
        <f>IF(K891=FALSE,"",B891&amp;"@"&amp;COUNTIFS($B$2:B891,B891,$K$2:K891,TRUE))</f>
        <v/>
      </c>
    </row>
    <row r="892" spans="1:12">
      <c r="A892" s="18" t="s">
        <v>827</v>
      </c>
      <c r="B892" s="18" t="s">
        <v>905</v>
      </c>
      <c r="C892" s="18">
        <v>3</v>
      </c>
      <c r="D892" s="18">
        <v>2</v>
      </c>
      <c r="E892" s="18">
        <v>103</v>
      </c>
      <c r="F892" s="18">
        <v>1</v>
      </c>
      <c r="G892" s="122" t="str">
        <f t="shared" si="41"/>
        <v>기사임</v>
      </c>
      <c r="H892" s="255">
        <f>IF(G892="기사임",(COUNTIF($B$2:B892,B892)-COUNTIFS($B$2:B891,B892,$G$2:G891,"")),"")</f>
        <v>13</v>
      </c>
      <c r="I892" s="122" t="str">
        <f>IF(H892=1,COUNTIF($H$1:H892,1),"")</f>
        <v/>
      </c>
      <c r="J892" s="122">
        <f t="shared" si="40"/>
        <v>0</v>
      </c>
      <c r="K892" s="122" t="b">
        <f t="shared" si="42"/>
        <v>0</v>
      </c>
      <c r="L892" s="122" t="str">
        <f>IF(K892=FALSE,"",B892&amp;"@"&amp;COUNTIFS($B$2:B892,B892,$K$2:K892,TRUE))</f>
        <v/>
      </c>
    </row>
    <row r="893" spans="1:12">
      <c r="A893" s="18" t="s">
        <v>1278</v>
      </c>
      <c r="B893" s="18" t="s">
        <v>898</v>
      </c>
      <c r="C893" s="18">
        <v>3</v>
      </c>
      <c r="D893" s="18">
        <v>3</v>
      </c>
      <c r="E893" s="18">
        <v>0</v>
      </c>
      <c r="F893" s="18">
        <v>1</v>
      </c>
      <c r="G893" s="122" t="str">
        <f t="shared" si="41"/>
        <v>기사임</v>
      </c>
      <c r="H893" s="255">
        <f>IF(G893="기사임",(COUNTIF($B$2:B893,B893)-COUNTIFS($B$2:B892,B893,$G$2:G892,"")),"")</f>
        <v>45</v>
      </c>
      <c r="I893" s="122" t="str">
        <f>IF(H893=1,COUNTIF($H$1:H893,1),"")</f>
        <v/>
      </c>
      <c r="J893" s="122">
        <f t="shared" si="40"/>
        <v>0</v>
      </c>
      <c r="K893" s="122" t="b">
        <f t="shared" si="42"/>
        <v>0</v>
      </c>
      <c r="L893" s="122" t="str">
        <f>IF(K893=FALSE,"",B893&amp;"@"&amp;COUNTIFS($B$2:B893,B893,$K$2:K893,TRUE))</f>
        <v/>
      </c>
    </row>
    <row r="894" spans="1:12">
      <c r="A894" s="18" t="s">
        <v>1118</v>
      </c>
      <c r="B894" s="18" t="s">
        <v>895</v>
      </c>
      <c r="C894" s="18">
        <v>3</v>
      </c>
      <c r="D894" s="18">
        <v>3</v>
      </c>
      <c r="E894" s="18">
        <v>0</v>
      </c>
      <c r="F894" s="18">
        <v>2</v>
      </c>
      <c r="G894" s="122" t="str">
        <f t="shared" si="41"/>
        <v>기사임</v>
      </c>
      <c r="H894" s="255">
        <f>IF(G894="기사임",(COUNTIF($B$2:B894,B894)-COUNTIFS($B$2:B893,B894,$G$2:G893,"")),"")</f>
        <v>164</v>
      </c>
      <c r="I894" s="122" t="str">
        <f>IF(H894=1,COUNTIF($H$1:H894,1),"")</f>
        <v/>
      </c>
      <c r="J894" s="122">
        <f t="shared" si="40"/>
        <v>0</v>
      </c>
      <c r="K894" s="122" t="b">
        <f t="shared" si="42"/>
        <v>0</v>
      </c>
      <c r="L894" s="122" t="str">
        <f>IF(K894=FALSE,"",B894&amp;"@"&amp;COUNTIFS($B$2:B894,B894,$K$2:K894,TRUE))</f>
        <v/>
      </c>
    </row>
    <row r="895" spans="1:12">
      <c r="A895" s="18" t="s">
        <v>701</v>
      </c>
      <c r="B895" s="18" t="s">
        <v>896</v>
      </c>
      <c r="C895" s="18">
        <v>3</v>
      </c>
      <c r="D895" s="18">
        <v>2</v>
      </c>
      <c r="E895" s="18">
        <v>54.5</v>
      </c>
      <c r="F895" s="18">
        <v>2</v>
      </c>
      <c r="G895" s="122" t="str">
        <f t="shared" si="41"/>
        <v>기사임</v>
      </c>
      <c r="H895" s="255">
        <f>IF(G895="기사임",(COUNTIF($B$2:B895,B895)-COUNTIFS($B$2:B894,B895,$G$2:G894,"")),"")</f>
        <v>85</v>
      </c>
      <c r="I895" s="122" t="str">
        <f>IF(H895=1,COUNTIF($H$1:H895,1),"")</f>
        <v/>
      </c>
      <c r="J895" s="122">
        <f t="shared" si="40"/>
        <v>1</v>
      </c>
      <c r="K895" s="122" t="b">
        <f t="shared" si="42"/>
        <v>1</v>
      </c>
      <c r="L895" s="122" t="str">
        <f>IF(K895=FALSE,"",B895&amp;"@"&amp;COUNTIFS($B$2:B895,B895,$K$2:K895,TRUE))</f>
        <v>United States@85</v>
      </c>
    </row>
    <row r="896" spans="1:12">
      <c r="A896" s="18" t="s">
        <v>609</v>
      </c>
      <c r="B896" s="18" t="s">
        <v>898</v>
      </c>
      <c r="C896" s="18">
        <v>3</v>
      </c>
      <c r="D896" s="18">
        <v>2</v>
      </c>
      <c r="E896" s="18">
        <v>270.5</v>
      </c>
      <c r="F896" s="18">
        <v>1</v>
      </c>
      <c r="G896" s="122" t="str">
        <f t="shared" si="41"/>
        <v>기사임</v>
      </c>
      <c r="H896" s="255">
        <f>IF(G896="기사임",(COUNTIF($B$2:B896,B896)-COUNTIFS($B$2:B895,B896,$G$2:G895,"")),"")</f>
        <v>46</v>
      </c>
      <c r="I896" s="122" t="str">
        <f>IF(H896=1,COUNTIF($H$1:H896,1),"")</f>
        <v/>
      </c>
      <c r="J896" s="122">
        <f t="shared" si="40"/>
        <v>0</v>
      </c>
      <c r="K896" s="122" t="b">
        <f t="shared" si="42"/>
        <v>0</v>
      </c>
      <c r="L896" s="122" t="str">
        <f>IF(K896=FALSE,"",B896&amp;"@"&amp;COUNTIFS($B$2:B896,B896,$K$2:K896,TRUE))</f>
        <v/>
      </c>
    </row>
    <row r="897" spans="1:12">
      <c r="A897" s="18" t="s">
        <v>643</v>
      </c>
      <c r="B897" s="18" t="s">
        <v>895</v>
      </c>
      <c r="C897" s="18">
        <v>3</v>
      </c>
      <c r="D897" s="18">
        <v>3</v>
      </c>
      <c r="E897" s="18">
        <v>0</v>
      </c>
      <c r="F897" s="18">
        <v>3</v>
      </c>
      <c r="G897" s="122" t="str">
        <f t="shared" si="41"/>
        <v>기사임</v>
      </c>
      <c r="H897" s="255">
        <f>IF(G897="기사임",(COUNTIF($B$2:B897,B897)-COUNTIFS($B$2:B896,B897,$G$2:G896,"")),"")</f>
        <v>165</v>
      </c>
      <c r="I897" s="122" t="str">
        <f>IF(H897=1,COUNTIF($H$1:H897,1),"")</f>
        <v/>
      </c>
      <c r="J897" s="122">
        <f t="shared" si="40"/>
        <v>0</v>
      </c>
      <c r="K897" s="122" t="b">
        <f t="shared" si="42"/>
        <v>0</v>
      </c>
      <c r="L897" s="122" t="str">
        <f>IF(K897=FALSE,"",B897&amp;"@"&amp;COUNTIFS($B$2:B897,B897,$K$2:K897,TRUE))</f>
        <v/>
      </c>
    </row>
    <row r="898" spans="1:12">
      <c r="A898" s="18" t="s">
        <v>643</v>
      </c>
      <c r="B898" s="18" t="s">
        <v>896</v>
      </c>
      <c r="C898" s="18">
        <v>3</v>
      </c>
      <c r="D898" s="18">
        <v>3</v>
      </c>
      <c r="E898" s="18">
        <v>0</v>
      </c>
      <c r="F898" s="18">
        <v>3</v>
      </c>
      <c r="G898" s="122" t="str">
        <f t="shared" si="41"/>
        <v>기사임</v>
      </c>
      <c r="H898" s="255">
        <f>IF(G898="기사임",(COUNTIF($B$2:B898,B898)-COUNTIFS($B$2:B897,B898,$G$2:G897,"")),"")</f>
        <v>86</v>
      </c>
      <c r="I898" s="122" t="str">
        <f>IF(H898=1,COUNTIF($H$1:H898,1),"")</f>
        <v/>
      </c>
      <c r="J898" s="122">
        <f t="shared" ref="J898:J961" si="43">COUNTIF($N$2:$N$4,B898)</f>
        <v>1</v>
      </c>
      <c r="K898" s="122" t="b">
        <f t="shared" si="42"/>
        <v>1</v>
      </c>
      <c r="L898" s="122" t="str">
        <f>IF(K898=FALSE,"",B898&amp;"@"&amp;COUNTIFS($B$2:B898,B898,$K$2:K898,TRUE))</f>
        <v>United States@86</v>
      </c>
    </row>
    <row r="899" spans="1:12">
      <c r="A899" s="18" t="s">
        <v>554</v>
      </c>
      <c r="B899" s="18" t="s">
        <v>901</v>
      </c>
      <c r="C899" s="18">
        <v>3</v>
      </c>
      <c r="D899" s="18">
        <v>3</v>
      </c>
      <c r="E899" s="18">
        <v>0</v>
      </c>
      <c r="F899" s="18">
        <v>3</v>
      </c>
      <c r="G899" s="122" t="str">
        <f t="shared" ref="G899:G962" si="44">IF(AND(LEFT(A899,17)="/global/archives/",ISNUMBER(_xlfn.NUMBERVALUE(MID(A899,18,1))),ISERROR(FIND("ckattempt",A899)),ISERROR(FIND("preview",A899))),"기사임","")</f>
        <v>기사임</v>
      </c>
      <c r="H899" s="255">
        <f>IF(G899="기사임",(COUNTIF($B$2:B899,B899)-COUNTIFS($B$2:B898,B899,$G$2:G898,"")),"")</f>
        <v>21</v>
      </c>
      <c r="I899" s="122" t="str">
        <f>IF(H899=1,COUNTIF($H$1:H899,1),"")</f>
        <v/>
      </c>
      <c r="J899" s="122">
        <f t="shared" si="43"/>
        <v>0</v>
      </c>
      <c r="K899" s="122" t="b">
        <f t="shared" ref="K899:K962" si="45">AND(J899=1,H899&gt;=1,H899&lt;&gt;"")</f>
        <v>0</v>
      </c>
      <c r="L899" s="122" t="str">
        <f>IF(K899=FALSE,"",B899&amp;"@"&amp;COUNTIFS($B$2:B899,B899,$K$2:K899,TRUE))</f>
        <v/>
      </c>
    </row>
    <row r="900" spans="1:12">
      <c r="A900" s="18" t="s">
        <v>554</v>
      </c>
      <c r="B900" s="18" t="s">
        <v>899</v>
      </c>
      <c r="C900" s="18">
        <v>3</v>
      </c>
      <c r="D900" s="18">
        <v>3</v>
      </c>
      <c r="E900" s="18">
        <v>166</v>
      </c>
      <c r="F900" s="18">
        <v>3</v>
      </c>
      <c r="G900" s="122" t="str">
        <f t="shared" si="44"/>
        <v>기사임</v>
      </c>
      <c r="H900" s="255">
        <f>IF(G900="기사임",(COUNTIF($B$2:B900,B900)-COUNTIFS($B$2:B899,B900,$G$2:G899,"")),"")</f>
        <v>22</v>
      </c>
      <c r="I900" s="122" t="str">
        <f>IF(H900=1,COUNTIF($H$1:H900,1),"")</f>
        <v/>
      </c>
      <c r="J900" s="122">
        <f t="shared" si="43"/>
        <v>0</v>
      </c>
      <c r="K900" s="122" t="b">
        <f t="shared" si="45"/>
        <v>0</v>
      </c>
      <c r="L900" s="122" t="str">
        <f>IF(K900=FALSE,"",B900&amp;"@"&amp;COUNTIFS($B$2:B900,B900,$K$2:K900,TRUE))</f>
        <v/>
      </c>
    </row>
    <row r="901" spans="1:12">
      <c r="A901" s="18" t="s">
        <v>554</v>
      </c>
      <c r="B901" s="18" t="s">
        <v>914</v>
      </c>
      <c r="C901" s="18">
        <v>3</v>
      </c>
      <c r="D901" s="18">
        <v>2</v>
      </c>
      <c r="E901" s="18">
        <v>282.66666666666669</v>
      </c>
      <c r="F901" s="18">
        <v>1</v>
      </c>
      <c r="G901" s="122" t="str">
        <f t="shared" si="44"/>
        <v>기사임</v>
      </c>
      <c r="H901" s="255">
        <f>IF(G901="기사임",(COUNTIF($B$2:B901,B901)-COUNTIFS($B$2:B900,B901,$G$2:G900,"")),"")</f>
        <v>8</v>
      </c>
      <c r="I901" s="122" t="str">
        <f>IF(H901=1,COUNTIF($H$1:H901,1),"")</f>
        <v/>
      </c>
      <c r="J901" s="122">
        <f t="shared" si="43"/>
        <v>1</v>
      </c>
      <c r="K901" s="122" t="b">
        <f t="shared" si="45"/>
        <v>1</v>
      </c>
      <c r="L901" s="122" t="str">
        <f>IF(K901=FALSE,"",B901&amp;"@"&amp;COUNTIFS($B$2:B901,B901,$K$2:K901,TRUE))</f>
        <v>Vietnam@8</v>
      </c>
    </row>
    <row r="902" spans="1:12">
      <c r="A902" s="18" t="s">
        <v>568</v>
      </c>
      <c r="B902" s="18" t="s">
        <v>900</v>
      </c>
      <c r="C902" s="18">
        <v>3</v>
      </c>
      <c r="D902" s="18">
        <v>3</v>
      </c>
      <c r="E902" s="18">
        <v>0</v>
      </c>
      <c r="F902" s="18">
        <v>3</v>
      </c>
      <c r="G902" s="122" t="str">
        <f t="shared" si="44"/>
        <v>기사임</v>
      </c>
      <c r="H902" s="255">
        <f>IF(G902="기사임",(COUNTIF($B$2:B902,B902)-COUNTIFS($B$2:B901,B902,$G$2:G901,"")),"")</f>
        <v>30</v>
      </c>
      <c r="I902" s="122" t="str">
        <f>IF(H902=1,COUNTIF($H$1:H902,1),"")</f>
        <v/>
      </c>
      <c r="J902" s="122">
        <f t="shared" si="43"/>
        <v>0</v>
      </c>
      <c r="K902" s="122" t="b">
        <f t="shared" si="45"/>
        <v>0</v>
      </c>
      <c r="L902" s="122" t="str">
        <f>IF(K902=FALSE,"",B902&amp;"@"&amp;COUNTIFS($B$2:B902,B902,$K$2:K902,TRUE))</f>
        <v/>
      </c>
    </row>
    <row r="903" spans="1:12">
      <c r="A903" s="18" t="s">
        <v>1668</v>
      </c>
      <c r="B903" s="18" t="s">
        <v>895</v>
      </c>
      <c r="C903" s="18">
        <v>3</v>
      </c>
      <c r="D903" s="18">
        <v>3</v>
      </c>
      <c r="E903" s="18">
        <v>13</v>
      </c>
      <c r="F903" s="18">
        <v>1</v>
      </c>
      <c r="G903" s="122" t="str">
        <f t="shared" si="44"/>
        <v>기사임</v>
      </c>
      <c r="H903" s="255">
        <f>IF(G903="기사임",(COUNTIF($B$2:B903,B903)-COUNTIFS($B$2:B902,B903,$G$2:G902,"")),"")</f>
        <v>166</v>
      </c>
      <c r="I903" s="122" t="str">
        <f>IF(H903=1,COUNTIF($H$1:H903,1),"")</f>
        <v/>
      </c>
      <c r="J903" s="122">
        <f t="shared" si="43"/>
        <v>0</v>
      </c>
      <c r="K903" s="122" t="b">
        <f t="shared" si="45"/>
        <v>0</v>
      </c>
      <c r="L903" s="122" t="str">
        <f>IF(K903=FALSE,"",B903&amp;"@"&amp;COUNTIFS($B$2:B903,B903,$K$2:K903,TRUE))</f>
        <v/>
      </c>
    </row>
    <row r="904" spans="1:12">
      <c r="A904" s="18" t="s">
        <v>716</v>
      </c>
      <c r="B904" s="18" t="s">
        <v>898</v>
      </c>
      <c r="C904" s="18">
        <v>3</v>
      </c>
      <c r="D904" s="18">
        <v>2</v>
      </c>
      <c r="E904" s="18">
        <v>1291</v>
      </c>
      <c r="F904" s="18">
        <v>1</v>
      </c>
      <c r="G904" s="122" t="str">
        <f t="shared" si="44"/>
        <v>기사임</v>
      </c>
      <c r="H904" s="255">
        <f>IF(G904="기사임",(COUNTIF($B$2:B904,B904)-COUNTIFS($B$2:B903,B904,$G$2:G903,"")),"")</f>
        <v>47</v>
      </c>
      <c r="I904" s="122" t="str">
        <f>IF(H904=1,COUNTIF($H$1:H904,1),"")</f>
        <v/>
      </c>
      <c r="J904" s="122">
        <f t="shared" si="43"/>
        <v>0</v>
      </c>
      <c r="K904" s="122" t="b">
        <f t="shared" si="45"/>
        <v>0</v>
      </c>
      <c r="L904" s="122" t="str">
        <f>IF(K904=FALSE,"",B904&amp;"@"&amp;COUNTIFS($B$2:B904,B904,$K$2:K904,TRUE))</f>
        <v/>
      </c>
    </row>
    <row r="905" spans="1:12">
      <c r="A905" s="18" t="s">
        <v>716</v>
      </c>
      <c r="B905" s="18" t="s">
        <v>895</v>
      </c>
      <c r="C905" s="18">
        <v>3</v>
      </c>
      <c r="D905" s="18">
        <v>3</v>
      </c>
      <c r="E905" s="18">
        <v>718</v>
      </c>
      <c r="F905" s="18">
        <v>3</v>
      </c>
      <c r="G905" s="122" t="str">
        <f t="shared" si="44"/>
        <v>기사임</v>
      </c>
      <c r="H905" s="255">
        <f>IF(G905="기사임",(COUNTIF($B$2:B905,B905)-COUNTIFS($B$2:B904,B905,$G$2:G904,"")),"")</f>
        <v>167</v>
      </c>
      <c r="I905" s="122" t="str">
        <f>IF(H905=1,COUNTIF($H$1:H905,1),"")</f>
        <v/>
      </c>
      <c r="J905" s="122">
        <f t="shared" si="43"/>
        <v>0</v>
      </c>
      <c r="K905" s="122" t="b">
        <f t="shared" si="45"/>
        <v>0</v>
      </c>
      <c r="L905" s="122" t="str">
        <f>IF(K905=FALSE,"",B905&amp;"@"&amp;COUNTIFS($B$2:B905,B905,$K$2:K905,TRUE))</f>
        <v/>
      </c>
    </row>
    <row r="906" spans="1:12">
      <c r="A906" s="18" t="s">
        <v>678</v>
      </c>
      <c r="B906" s="18" t="s">
        <v>898</v>
      </c>
      <c r="C906" s="18">
        <v>3</v>
      </c>
      <c r="D906" s="18">
        <v>1</v>
      </c>
      <c r="E906" s="18">
        <v>286</v>
      </c>
      <c r="F906" s="18">
        <v>0</v>
      </c>
      <c r="G906" s="122" t="str">
        <f t="shared" si="44"/>
        <v>기사임</v>
      </c>
      <c r="H906" s="255">
        <f>IF(G906="기사임",(COUNTIF($B$2:B906,B906)-COUNTIFS($B$2:B905,B906,$G$2:G905,"")),"")</f>
        <v>48</v>
      </c>
      <c r="I906" s="122" t="str">
        <f>IF(H906=1,COUNTIF($H$1:H906,1),"")</f>
        <v/>
      </c>
      <c r="J906" s="122">
        <f t="shared" si="43"/>
        <v>0</v>
      </c>
      <c r="K906" s="122" t="b">
        <f t="shared" si="45"/>
        <v>0</v>
      </c>
      <c r="L906" s="122" t="str">
        <f>IF(K906=FALSE,"",B906&amp;"@"&amp;COUNTIFS($B$2:B906,B906,$K$2:K906,TRUE))</f>
        <v/>
      </c>
    </row>
    <row r="907" spans="1:12">
      <c r="A907" s="18" t="s">
        <v>702</v>
      </c>
      <c r="B907" s="18" t="s">
        <v>895</v>
      </c>
      <c r="C907" s="18">
        <v>3</v>
      </c>
      <c r="D907" s="18">
        <v>1</v>
      </c>
      <c r="E907" s="18">
        <v>818</v>
      </c>
      <c r="F907" s="18">
        <v>1</v>
      </c>
      <c r="G907" s="122" t="str">
        <f t="shared" si="44"/>
        <v>기사임</v>
      </c>
      <c r="H907" s="255">
        <f>IF(G907="기사임",(COUNTIF($B$2:B907,B907)-COUNTIFS($B$2:B906,B907,$G$2:G906,"")),"")</f>
        <v>168</v>
      </c>
      <c r="I907" s="122" t="str">
        <f>IF(H907=1,COUNTIF($H$1:H907,1),"")</f>
        <v/>
      </c>
      <c r="J907" s="122">
        <f t="shared" si="43"/>
        <v>0</v>
      </c>
      <c r="K907" s="122" t="b">
        <f t="shared" si="45"/>
        <v>0</v>
      </c>
      <c r="L907" s="122" t="str">
        <f>IF(K907=FALSE,"",B907&amp;"@"&amp;COUNTIFS($B$2:B907,B907,$K$2:K907,TRUE))</f>
        <v/>
      </c>
    </row>
    <row r="908" spans="1:12">
      <c r="A908" s="18" t="s">
        <v>535</v>
      </c>
      <c r="B908" s="18" t="s">
        <v>910</v>
      </c>
      <c r="C908" s="18">
        <v>3</v>
      </c>
      <c r="D908" s="18">
        <v>3</v>
      </c>
      <c r="E908" s="18">
        <v>28.5</v>
      </c>
      <c r="F908" s="18">
        <v>1</v>
      </c>
      <c r="G908" s="122" t="str">
        <f t="shared" si="44"/>
        <v>기사임</v>
      </c>
      <c r="H908" s="255">
        <f>IF(G908="기사임",(COUNTIF($B$2:B908,B908)-COUNTIFS($B$2:B907,B908,$G$2:G907,"")),"")</f>
        <v>16</v>
      </c>
      <c r="I908" s="122" t="str">
        <f>IF(H908=1,COUNTIF($H$1:H908,1),"")</f>
        <v/>
      </c>
      <c r="J908" s="122">
        <f t="shared" si="43"/>
        <v>0</v>
      </c>
      <c r="K908" s="122" t="b">
        <f t="shared" si="45"/>
        <v>0</v>
      </c>
      <c r="L908" s="122" t="str">
        <f>IF(K908=FALSE,"",B908&amp;"@"&amp;COUNTIFS($B$2:B908,B908,$K$2:K908,TRUE))</f>
        <v/>
      </c>
    </row>
    <row r="909" spans="1:12">
      <c r="A909" s="18" t="s">
        <v>535</v>
      </c>
      <c r="B909" s="18" t="s">
        <v>895</v>
      </c>
      <c r="C909" s="18">
        <v>3</v>
      </c>
      <c r="D909" s="18">
        <v>3</v>
      </c>
      <c r="E909" s="18">
        <v>0</v>
      </c>
      <c r="F909" s="18">
        <v>3</v>
      </c>
      <c r="G909" s="122" t="str">
        <f t="shared" si="44"/>
        <v>기사임</v>
      </c>
      <c r="H909" s="255">
        <f>IF(G909="기사임",(COUNTIF($B$2:B909,B909)-COUNTIFS($B$2:B908,B909,$G$2:G908,"")),"")</f>
        <v>169</v>
      </c>
      <c r="I909" s="122" t="str">
        <f>IF(H909=1,COUNTIF($H$1:H909,1),"")</f>
        <v/>
      </c>
      <c r="J909" s="122">
        <f t="shared" si="43"/>
        <v>0</v>
      </c>
      <c r="K909" s="122" t="b">
        <f t="shared" si="45"/>
        <v>0</v>
      </c>
      <c r="L909" s="122" t="str">
        <f>IF(K909=FALSE,"",B909&amp;"@"&amp;COUNTIFS($B$2:B909,B909,$K$2:K909,TRUE))</f>
        <v/>
      </c>
    </row>
    <row r="910" spans="1:12">
      <c r="A910" s="18" t="s">
        <v>734</v>
      </c>
      <c r="B910" s="18" t="s">
        <v>903</v>
      </c>
      <c r="C910" s="18">
        <v>3</v>
      </c>
      <c r="D910" s="18">
        <v>3</v>
      </c>
      <c r="E910" s="18">
        <v>0</v>
      </c>
      <c r="F910" s="18">
        <v>3</v>
      </c>
      <c r="G910" s="122" t="str">
        <f t="shared" si="44"/>
        <v>기사임</v>
      </c>
      <c r="H910" s="255">
        <f>IF(G910="기사임",(COUNTIF($B$2:B910,B910)-COUNTIFS($B$2:B909,B910,$G$2:G909,"")),"")</f>
        <v>13</v>
      </c>
      <c r="I910" s="122" t="str">
        <f>IF(H910=1,COUNTIF($H$1:H910,1),"")</f>
        <v/>
      </c>
      <c r="J910" s="122">
        <f t="shared" si="43"/>
        <v>0</v>
      </c>
      <c r="K910" s="122" t="b">
        <f t="shared" si="45"/>
        <v>0</v>
      </c>
      <c r="L910" s="122" t="str">
        <f>IF(K910=FALSE,"",B910&amp;"@"&amp;COUNTIFS($B$2:B910,B910,$K$2:K910,TRUE))</f>
        <v/>
      </c>
    </row>
    <row r="911" spans="1:12">
      <c r="A911" s="18" t="s">
        <v>734</v>
      </c>
      <c r="B911" s="18" t="s">
        <v>895</v>
      </c>
      <c r="C911" s="18">
        <v>3</v>
      </c>
      <c r="D911" s="18">
        <v>3</v>
      </c>
      <c r="E911" s="18">
        <v>0</v>
      </c>
      <c r="F911" s="18">
        <v>3</v>
      </c>
      <c r="G911" s="122" t="str">
        <f t="shared" si="44"/>
        <v>기사임</v>
      </c>
      <c r="H911" s="255">
        <f>IF(G911="기사임",(COUNTIF($B$2:B911,B911)-COUNTIFS($B$2:B910,B911,$G$2:G910,"")),"")</f>
        <v>170</v>
      </c>
      <c r="I911" s="122" t="str">
        <f>IF(H911=1,COUNTIF($H$1:H911,1),"")</f>
        <v/>
      </c>
      <c r="J911" s="122">
        <f t="shared" si="43"/>
        <v>0</v>
      </c>
      <c r="K911" s="122" t="b">
        <f t="shared" si="45"/>
        <v>0</v>
      </c>
      <c r="L911" s="122" t="str">
        <f>IF(K911=FALSE,"",B911&amp;"@"&amp;COUNTIFS($B$2:B911,B911,$K$2:K911,TRUE))</f>
        <v/>
      </c>
    </row>
    <row r="912" spans="1:12">
      <c r="A912" s="18" t="s">
        <v>559</v>
      </c>
      <c r="B912" s="18" t="s">
        <v>923</v>
      </c>
      <c r="C912" s="18">
        <v>3</v>
      </c>
      <c r="D912" s="18">
        <v>1</v>
      </c>
      <c r="E912" s="18">
        <v>24</v>
      </c>
      <c r="F912" s="18">
        <v>1</v>
      </c>
      <c r="G912" s="122" t="str">
        <f t="shared" si="44"/>
        <v>기사임</v>
      </c>
      <c r="H912" s="255">
        <f>IF(G912="기사임",(COUNTIF($B$2:B912,B912)-COUNTIFS($B$2:B911,B912,$G$2:G911,"")),"")</f>
        <v>1</v>
      </c>
      <c r="I912" s="122">
        <f>IF(H912=1,COUNTIF($H$1:H912,1),"")</f>
        <v>45</v>
      </c>
      <c r="J912" s="122">
        <f t="shared" si="43"/>
        <v>0</v>
      </c>
      <c r="K912" s="122" t="b">
        <f t="shared" si="45"/>
        <v>0</v>
      </c>
      <c r="L912" s="122" t="str">
        <f>IF(K912=FALSE,"",B912&amp;"@"&amp;COUNTIFS($B$2:B912,B912,$K$2:K912,TRUE))</f>
        <v/>
      </c>
    </row>
    <row r="913" spans="1:12">
      <c r="A913" s="18" t="s">
        <v>692</v>
      </c>
      <c r="B913" s="18" t="s">
        <v>911</v>
      </c>
      <c r="C913" s="18">
        <v>3</v>
      </c>
      <c r="D913" s="18">
        <v>1</v>
      </c>
      <c r="E913" s="18">
        <v>28</v>
      </c>
      <c r="F913" s="18">
        <v>1</v>
      </c>
      <c r="G913" s="122" t="str">
        <f t="shared" si="44"/>
        <v>기사임</v>
      </c>
      <c r="H913" s="255">
        <f>IF(G913="기사임",(COUNTIF($B$2:B913,B913)-COUNTIFS($B$2:B912,B913,$G$2:G912,"")),"")</f>
        <v>5</v>
      </c>
      <c r="I913" s="122" t="str">
        <f>IF(H913=1,COUNTIF($H$1:H913,1),"")</f>
        <v/>
      </c>
      <c r="J913" s="122">
        <f t="shared" si="43"/>
        <v>0</v>
      </c>
      <c r="K913" s="122" t="b">
        <f t="shared" si="45"/>
        <v>0</v>
      </c>
      <c r="L913" s="122" t="str">
        <f>IF(K913=FALSE,"",B913&amp;"@"&amp;COUNTIFS($B$2:B913,B913,$K$2:K913,TRUE))</f>
        <v/>
      </c>
    </row>
    <row r="914" spans="1:12">
      <c r="A914" s="18" t="s">
        <v>736</v>
      </c>
      <c r="B914" s="18" t="s">
        <v>897</v>
      </c>
      <c r="C914" s="18">
        <v>3</v>
      </c>
      <c r="D914" s="18">
        <v>3</v>
      </c>
      <c r="E914" s="18">
        <v>230</v>
      </c>
      <c r="F914" s="18">
        <v>2</v>
      </c>
      <c r="G914" s="122" t="str">
        <f t="shared" si="44"/>
        <v>기사임</v>
      </c>
      <c r="H914" s="255">
        <f>IF(G914="기사임",(COUNTIF($B$2:B914,B914)-COUNTIFS($B$2:B913,B914,$G$2:G913,"")),"")</f>
        <v>61</v>
      </c>
      <c r="I914" s="122" t="str">
        <f>IF(H914=1,COUNTIF($H$1:H914,1),"")</f>
        <v/>
      </c>
      <c r="J914" s="122">
        <f t="shared" si="43"/>
        <v>1</v>
      </c>
      <c r="K914" s="122" t="b">
        <f t="shared" si="45"/>
        <v>1</v>
      </c>
      <c r="L914" s="122" t="str">
        <f>IF(K914=FALSE,"",B914&amp;"@"&amp;COUNTIFS($B$2:B914,B914,$K$2:K914,TRUE))</f>
        <v>India@61</v>
      </c>
    </row>
    <row r="915" spans="1:12">
      <c r="A915" s="18" t="s">
        <v>736</v>
      </c>
      <c r="B915" s="18" t="s">
        <v>895</v>
      </c>
      <c r="C915" s="18">
        <v>3</v>
      </c>
      <c r="D915" s="18">
        <v>3</v>
      </c>
      <c r="E915" s="18">
        <v>191.5</v>
      </c>
      <c r="F915" s="18">
        <v>1</v>
      </c>
      <c r="G915" s="122" t="str">
        <f t="shared" si="44"/>
        <v>기사임</v>
      </c>
      <c r="H915" s="255">
        <f>IF(G915="기사임",(COUNTIF($B$2:B915,B915)-COUNTIFS($B$2:B914,B915,$G$2:G914,"")),"")</f>
        <v>171</v>
      </c>
      <c r="I915" s="122" t="str">
        <f>IF(H915=1,COUNTIF($H$1:H915,1),"")</f>
        <v/>
      </c>
      <c r="J915" s="122">
        <f t="shared" si="43"/>
        <v>0</v>
      </c>
      <c r="K915" s="122" t="b">
        <f t="shared" si="45"/>
        <v>0</v>
      </c>
      <c r="L915" s="122" t="str">
        <f>IF(K915=FALSE,"",B915&amp;"@"&amp;COUNTIFS($B$2:B915,B915,$K$2:K915,TRUE))</f>
        <v/>
      </c>
    </row>
    <row r="916" spans="1:12">
      <c r="A916" s="18" t="s">
        <v>614</v>
      </c>
      <c r="B916" s="18" t="s">
        <v>899</v>
      </c>
      <c r="C916" s="18">
        <v>3</v>
      </c>
      <c r="D916" s="18">
        <v>2</v>
      </c>
      <c r="E916" s="18">
        <v>21</v>
      </c>
      <c r="F916" s="18">
        <v>2</v>
      </c>
      <c r="G916" s="122" t="str">
        <f t="shared" si="44"/>
        <v>기사임</v>
      </c>
      <c r="H916" s="255">
        <f>IF(G916="기사임",(COUNTIF($B$2:B916,B916)-COUNTIFS($B$2:B915,B916,$G$2:G915,"")),"")</f>
        <v>23</v>
      </c>
      <c r="I916" s="122" t="str">
        <f>IF(H916=1,COUNTIF($H$1:H916,1),"")</f>
        <v/>
      </c>
      <c r="J916" s="122">
        <f t="shared" si="43"/>
        <v>0</v>
      </c>
      <c r="K916" s="122" t="b">
        <f t="shared" si="45"/>
        <v>0</v>
      </c>
      <c r="L916" s="122" t="str">
        <f>IF(K916=FALSE,"",B916&amp;"@"&amp;COUNTIFS($B$2:B916,B916,$K$2:K916,TRUE))</f>
        <v/>
      </c>
    </row>
    <row r="917" spans="1:12">
      <c r="A917" s="18" t="s">
        <v>644</v>
      </c>
      <c r="B917" s="18" t="s">
        <v>895</v>
      </c>
      <c r="C917" s="18">
        <v>3</v>
      </c>
      <c r="D917" s="18">
        <v>3</v>
      </c>
      <c r="E917" s="18">
        <v>300</v>
      </c>
      <c r="F917" s="18">
        <v>2</v>
      </c>
      <c r="G917" s="122" t="str">
        <f t="shared" si="44"/>
        <v>기사임</v>
      </c>
      <c r="H917" s="255">
        <f>IF(G917="기사임",(COUNTIF($B$2:B917,B917)-COUNTIFS($B$2:B916,B917,$G$2:G916,"")),"")</f>
        <v>172</v>
      </c>
      <c r="I917" s="122" t="str">
        <f>IF(H917=1,COUNTIF($H$1:H917,1),"")</f>
        <v/>
      </c>
      <c r="J917" s="122">
        <f t="shared" si="43"/>
        <v>0</v>
      </c>
      <c r="K917" s="122" t="b">
        <f t="shared" si="45"/>
        <v>0</v>
      </c>
      <c r="L917" s="122" t="str">
        <f>IF(K917=FALSE,"",B917&amp;"@"&amp;COUNTIFS($B$2:B917,B917,$K$2:K917,TRUE))</f>
        <v/>
      </c>
    </row>
    <row r="918" spans="1:12">
      <c r="A918" s="18" t="s">
        <v>776</v>
      </c>
      <c r="B918" s="18" t="s">
        <v>951</v>
      </c>
      <c r="C918" s="18">
        <v>3</v>
      </c>
      <c r="D918" s="18">
        <v>2</v>
      </c>
      <c r="E918" s="18">
        <v>46</v>
      </c>
      <c r="F918" s="18">
        <v>2</v>
      </c>
      <c r="G918" s="122" t="str">
        <f t="shared" si="44"/>
        <v>기사임</v>
      </c>
      <c r="H918" s="255">
        <f>IF(G918="기사임",(COUNTIF($B$2:B918,B918)-COUNTIFS($B$2:B917,B918,$G$2:G917,"")),"")</f>
        <v>1</v>
      </c>
      <c r="I918" s="122">
        <f>IF(H918=1,COUNTIF($H$1:H918,1),"")</f>
        <v>46</v>
      </c>
      <c r="J918" s="122">
        <f t="shared" si="43"/>
        <v>0</v>
      </c>
      <c r="K918" s="122" t="b">
        <f t="shared" si="45"/>
        <v>0</v>
      </c>
      <c r="L918" s="122" t="str">
        <f>IF(K918=FALSE,"",B918&amp;"@"&amp;COUNTIFS($B$2:B918,B918,$K$2:K918,TRUE))</f>
        <v/>
      </c>
    </row>
    <row r="919" spans="1:12">
      <c r="A919" s="18" t="s">
        <v>757</v>
      </c>
      <c r="B919" s="18" t="s">
        <v>897</v>
      </c>
      <c r="C919" s="18">
        <v>3</v>
      </c>
      <c r="D919" s="18">
        <v>3</v>
      </c>
      <c r="E919" s="18">
        <v>0</v>
      </c>
      <c r="F919" s="18">
        <v>3</v>
      </c>
      <c r="G919" s="122" t="str">
        <f t="shared" si="44"/>
        <v>기사임</v>
      </c>
      <c r="H919" s="255">
        <f>IF(G919="기사임",(COUNTIF($B$2:B919,B919)-COUNTIFS($B$2:B918,B919,$G$2:G918,"")),"")</f>
        <v>62</v>
      </c>
      <c r="I919" s="122" t="str">
        <f>IF(H919=1,COUNTIF($H$1:H919,1),"")</f>
        <v/>
      </c>
      <c r="J919" s="122">
        <f t="shared" si="43"/>
        <v>1</v>
      </c>
      <c r="K919" s="122" t="b">
        <f t="shared" si="45"/>
        <v>1</v>
      </c>
      <c r="L919" s="122" t="str">
        <f>IF(K919=FALSE,"",B919&amp;"@"&amp;COUNTIFS($B$2:B919,B919,$K$2:K919,TRUE))</f>
        <v>India@62</v>
      </c>
    </row>
    <row r="920" spans="1:12">
      <c r="A920" s="18" t="s">
        <v>1513</v>
      </c>
      <c r="B920" s="18" t="s">
        <v>895</v>
      </c>
      <c r="C920" s="18">
        <v>3</v>
      </c>
      <c r="D920" s="18">
        <v>3</v>
      </c>
      <c r="E920" s="18">
        <v>0</v>
      </c>
      <c r="F920" s="18">
        <v>3</v>
      </c>
      <c r="G920" s="122" t="str">
        <f t="shared" si="44"/>
        <v>기사임</v>
      </c>
      <c r="H920" s="255">
        <f>IF(G920="기사임",(COUNTIF($B$2:B920,B920)-COUNTIFS($B$2:B919,B920,$G$2:G919,"")),"")</f>
        <v>173</v>
      </c>
      <c r="I920" s="122" t="str">
        <f>IF(H920=1,COUNTIF($H$1:H920,1),"")</f>
        <v/>
      </c>
      <c r="J920" s="122">
        <f t="shared" si="43"/>
        <v>0</v>
      </c>
      <c r="K920" s="122" t="b">
        <f t="shared" si="45"/>
        <v>0</v>
      </c>
      <c r="L920" s="122" t="str">
        <f>IF(K920=FALSE,"",B920&amp;"@"&amp;COUNTIFS($B$2:B920,B920,$K$2:K920,TRUE))</f>
        <v/>
      </c>
    </row>
    <row r="921" spans="1:12">
      <c r="A921" s="18" t="s">
        <v>539</v>
      </c>
      <c r="B921" s="18" t="s">
        <v>896</v>
      </c>
      <c r="C921" s="18">
        <v>3</v>
      </c>
      <c r="D921" s="18">
        <v>3</v>
      </c>
      <c r="E921" s="18">
        <v>23</v>
      </c>
      <c r="F921" s="18">
        <v>1</v>
      </c>
      <c r="G921" s="122" t="str">
        <f t="shared" si="44"/>
        <v>기사임</v>
      </c>
      <c r="H921" s="255">
        <f>IF(G921="기사임",(COUNTIF($B$2:B921,B921)-COUNTIFS($B$2:B920,B921,$G$2:G920,"")),"")</f>
        <v>87</v>
      </c>
      <c r="I921" s="122" t="str">
        <f>IF(H921=1,COUNTIF($H$1:H921,1),"")</f>
        <v/>
      </c>
      <c r="J921" s="122">
        <f t="shared" si="43"/>
        <v>1</v>
      </c>
      <c r="K921" s="122" t="b">
        <f t="shared" si="45"/>
        <v>1</v>
      </c>
      <c r="L921" s="122" t="str">
        <f>IF(K921=FALSE,"",B921&amp;"@"&amp;COUNTIFS($B$2:B921,B921,$K$2:K921,TRUE))</f>
        <v>United States@87</v>
      </c>
    </row>
    <row r="922" spans="1:12">
      <c r="A922" s="18" t="s">
        <v>758</v>
      </c>
      <c r="B922" s="18" t="s">
        <v>905</v>
      </c>
      <c r="C922" s="18">
        <v>3</v>
      </c>
      <c r="D922" s="18">
        <v>2</v>
      </c>
      <c r="E922" s="18">
        <v>8</v>
      </c>
      <c r="F922" s="18">
        <v>2</v>
      </c>
      <c r="G922" s="122" t="str">
        <f t="shared" si="44"/>
        <v>기사임</v>
      </c>
      <c r="H922" s="255">
        <f>IF(G922="기사임",(COUNTIF($B$2:B922,B922)-COUNTIFS($B$2:B921,B922,$G$2:G921,"")),"")</f>
        <v>14</v>
      </c>
      <c r="I922" s="122" t="str">
        <f>IF(H922=1,COUNTIF($H$1:H922,1),"")</f>
        <v/>
      </c>
      <c r="J922" s="122">
        <f t="shared" si="43"/>
        <v>0</v>
      </c>
      <c r="K922" s="122" t="b">
        <f t="shared" si="45"/>
        <v>0</v>
      </c>
      <c r="L922" s="122" t="str">
        <f>IF(K922=FALSE,"",B922&amp;"@"&amp;COUNTIFS($B$2:B922,B922,$K$2:K922,TRUE))</f>
        <v/>
      </c>
    </row>
    <row r="923" spans="1:12">
      <c r="A923" s="18" t="s">
        <v>758</v>
      </c>
      <c r="B923" s="18" t="s">
        <v>895</v>
      </c>
      <c r="C923" s="18">
        <v>3</v>
      </c>
      <c r="D923" s="18">
        <v>2</v>
      </c>
      <c r="E923" s="18">
        <v>87</v>
      </c>
      <c r="F923" s="18">
        <v>1</v>
      </c>
      <c r="G923" s="122" t="str">
        <f t="shared" si="44"/>
        <v>기사임</v>
      </c>
      <c r="H923" s="255">
        <f>IF(G923="기사임",(COUNTIF($B$2:B923,B923)-COUNTIFS($B$2:B922,B923,$G$2:G922,"")),"")</f>
        <v>174</v>
      </c>
      <c r="I923" s="122" t="str">
        <f>IF(H923=1,COUNTIF($H$1:H923,1),"")</f>
        <v/>
      </c>
      <c r="J923" s="122">
        <f t="shared" si="43"/>
        <v>0</v>
      </c>
      <c r="K923" s="122" t="b">
        <f t="shared" si="45"/>
        <v>0</v>
      </c>
      <c r="L923" s="122" t="str">
        <f>IF(K923=FALSE,"",B923&amp;"@"&amp;COUNTIFS($B$2:B923,B923,$K$2:K923,TRUE))</f>
        <v/>
      </c>
    </row>
    <row r="924" spans="1:12">
      <c r="A924" s="18" t="s">
        <v>615</v>
      </c>
      <c r="B924" s="18" t="s">
        <v>895</v>
      </c>
      <c r="C924" s="18">
        <v>3</v>
      </c>
      <c r="D924" s="18">
        <v>3</v>
      </c>
      <c r="E924" s="18">
        <v>6</v>
      </c>
      <c r="F924" s="18">
        <v>2</v>
      </c>
      <c r="G924" s="122" t="str">
        <f t="shared" si="44"/>
        <v>기사임</v>
      </c>
      <c r="H924" s="255">
        <f>IF(G924="기사임",(COUNTIF($B$2:B924,B924)-COUNTIFS($B$2:B923,B924,$G$2:G923,"")),"")</f>
        <v>175</v>
      </c>
      <c r="I924" s="122" t="str">
        <f>IF(H924=1,COUNTIF($H$1:H924,1),"")</f>
        <v/>
      </c>
      <c r="J924" s="122">
        <f t="shared" si="43"/>
        <v>0</v>
      </c>
      <c r="K924" s="122" t="b">
        <f t="shared" si="45"/>
        <v>0</v>
      </c>
      <c r="L924" s="122" t="str">
        <f>IF(K924=FALSE,"",B924&amp;"@"&amp;COUNTIFS($B$2:B924,B924,$K$2:K924,TRUE))</f>
        <v/>
      </c>
    </row>
    <row r="925" spans="1:12">
      <c r="A925" s="18" t="s">
        <v>516</v>
      </c>
      <c r="B925" s="18" t="s">
        <v>915</v>
      </c>
      <c r="C925" s="18">
        <v>3</v>
      </c>
      <c r="D925" s="18">
        <v>3</v>
      </c>
      <c r="E925" s="18">
        <v>0</v>
      </c>
      <c r="F925" s="18">
        <v>3</v>
      </c>
      <c r="G925" s="122" t="str">
        <f t="shared" si="44"/>
        <v>기사임</v>
      </c>
      <c r="H925" s="255">
        <f>IF(G925="기사임",(COUNTIF($B$2:B925,B925)-COUNTIFS($B$2:B924,B925,$G$2:G924,"")),"")</f>
        <v>3</v>
      </c>
      <c r="I925" s="122" t="str">
        <f>IF(H925=1,COUNTIF($H$1:H925,1),"")</f>
        <v/>
      </c>
      <c r="J925" s="122">
        <f t="shared" si="43"/>
        <v>0</v>
      </c>
      <c r="K925" s="122" t="b">
        <f t="shared" si="45"/>
        <v>0</v>
      </c>
      <c r="L925" s="122" t="str">
        <f>IF(K925=FALSE,"",B925&amp;"@"&amp;COUNTIFS($B$2:B925,B925,$K$2:K925,TRUE))</f>
        <v/>
      </c>
    </row>
    <row r="926" spans="1:12">
      <c r="A926" s="18" t="s">
        <v>804</v>
      </c>
      <c r="B926" s="18" t="s">
        <v>895</v>
      </c>
      <c r="C926" s="18">
        <v>3</v>
      </c>
      <c r="D926" s="18">
        <v>3</v>
      </c>
      <c r="E926" s="18">
        <v>916</v>
      </c>
      <c r="F926" s="18">
        <v>2</v>
      </c>
      <c r="G926" s="122" t="str">
        <f t="shared" si="44"/>
        <v>기사임</v>
      </c>
      <c r="H926" s="255">
        <f>IF(G926="기사임",(COUNTIF($B$2:B926,B926)-COUNTIFS($B$2:B925,B926,$G$2:G925,"")),"")</f>
        <v>176</v>
      </c>
      <c r="I926" s="122" t="str">
        <f>IF(H926=1,COUNTIF($H$1:H926,1),"")</f>
        <v/>
      </c>
      <c r="J926" s="122">
        <f t="shared" si="43"/>
        <v>0</v>
      </c>
      <c r="K926" s="122" t="b">
        <f t="shared" si="45"/>
        <v>0</v>
      </c>
      <c r="L926" s="122" t="str">
        <f>IF(K926=FALSE,"",B926&amp;"@"&amp;COUNTIFS($B$2:B926,B926,$K$2:K926,TRUE))</f>
        <v/>
      </c>
    </row>
    <row r="927" spans="1:12">
      <c r="A927" s="18" t="s">
        <v>739</v>
      </c>
      <c r="B927" s="18" t="s">
        <v>906</v>
      </c>
      <c r="C927" s="18">
        <v>3</v>
      </c>
      <c r="D927" s="18">
        <v>2</v>
      </c>
      <c r="E927" s="18">
        <v>997</v>
      </c>
      <c r="F927" s="18">
        <v>0</v>
      </c>
      <c r="G927" s="122" t="str">
        <f t="shared" si="44"/>
        <v>기사임</v>
      </c>
      <c r="H927" s="255">
        <f>IF(G927="기사임",(COUNTIF($B$2:B927,B927)-COUNTIFS($B$2:B926,B927,$G$2:G926,"")),"")</f>
        <v>10</v>
      </c>
      <c r="I927" s="122" t="str">
        <f>IF(H927=1,COUNTIF($H$1:H927,1),"")</f>
        <v/>
      </c>
      <c r="J927" s="122">
        <f t="shared" si="43"/>
        <v>0</v>
      </c>
      <c r="K927" s="122" t="b">
        <f t="shared" si="45"/>
        <v>0</v>
      </c>
      <c r="L927" s="122" t="str">
        <f>IF(K927=FALSE,"",B927&amp;"@"&amp;COUNTIFS($B$2:B927,B927,$K$2:K927,TRUE))</f>
        <v/>
      </c>
    </row>
    <row r="928" spans="1:12">
      <c r="A928" s="18" t="s">
        <v>575</v>
      </c>
      <c r="B928" s="18" t="s">
        <v>905</v>
      </c>
      <c r="C928" s="18">
        <v>3</v>
      </c>
      <c r="D928" s="18">
        <v>3</v>
      </c>
      <c r="E928" s="18">
        <v>5</v>
      </c>
      <c r="F928" s="18">
        <v>2</v>
      </c>
      <c r="G928" s="122" t="str">
        <f t="shared" si="44"/>
        <v>기사임</v>
      </c>
      <c r="H928" s="255">
        <f>IF(G928="기사임",(COUNTIF($B$2:B928,B928)-COUNTIFS($B$2:B927,B928,$G$2:G927,"")),"")</f>
        <v>15</v>
      </c>
      <c r="I928" s="122" t="str">
        <f>IF(H928=1,COUNTIF($H$1:H928,1),"")</f>
        <v/>
      </c>
      <c r="J928" s="122">
        <f t="shared" si="43"/>
        <v>0</v>
      </c>
      <c r="K928" s="122" t="b">
        <f t="shared" si="45"/>
        <v>0</v>
      </c>
      <c r="L928" s="122" t="str">
        <f>IF(K928=FALSE,"",B928&amp;"@"&amp;COUNTIFS($B$2:B928,B928,$K$2:K928,TRUE))</f>
        <v/>
      </c>
    </row>
    <row r="929" spans="1:12">
      <c r="A929" s="18" t="s">
        <v>600</v>
      </c>
      <c r="B929" s="18" t="s">
        <v>896</v>
      </c>
      <c r="C929" s="18">
        <v>3</v>
      </c>
      <c r="D929" s="18">
        <v>3</v>
      </c>
      <c r="E929" s="18">
        <v>0</v>
      </c>
      <c r="F929" s="18">
        <v>3</v>
      </c>
      <c r="G929" s="122" t="str">
        <f t="shared" si="44"/>
        <v>기사임</v>
      </c>
      <c r="H929" s="255">
        <f>IF(G929="기사임",(COUNTIF($B$2:B929,B929)-COUNTIFS($B$2:B928,B929,$G$2:G928,"")),"")</f>
        <v>88</v>
      </c>
      <c r="I929" s="122" t="str">
        <f>IF(H929=1,COUNTIF($H$1:H929,1),"")</f>
        <v/>
      </c>
      <c r="J929" s="122">
        <f t="shared" si="43"/>
        <v>1</v>
      </c>
      <c r="K929" s="122" t="b">
        <f t="shared" si="45"/>
        <v>1</v>
      </c>
      <c r="L929" s="122" t="str">
        <f>IF(K929=FALSE,"",B929&amp;"@"&amp;COUNTIFS($B$2:B929,B929,$K$2:K929,TRUE))</f>
        <v>United States@88</v>
      </c>
    </row>
    <row r="930" spans="1:12">
      <c r="A930" s="18" t="s">
        <v>594</v>
      </c>
      <c r="B930" s="18" t="s">
        <v>901</v>
      </c>
      <c r="C930" s="18">
        <v>3</v>
      </c>
      <c r="D930" s="18">
        <v>3</v>
      </c>
      <c r="E930" s="18">
        <v>28</v>
      </c>
      <c r="F930" s="18">
        <v>2</v>
      </c>
      <c r="G930" s="122" t="str">
        <f t="shared" si="44"/>
        <v>기사임</v>
      </c>
      <c r="H930" s="255">
        <f>IF(G930="기사임",(COUNTIF($B$2:B930,B930)-COUNTIFS($B$2:B929,B930,$G$2:G929,"")),"")</f>
        <v>22</v>
      </c>
      <c r="I930" s="122" t="str">
        <f>IF(H930=1,COUNTIF($H$1:H930,1),"")</f>
        <v/>
      </c>
      <c r="J930" s="122">
        <f t="shared" si="43"/>
        <v>0</v>
      </c>
      <c r="K930" s="122" t="b">
        <f t="shared" si="45"/>
        <v>0</v>
      </c>
      <c r="L930" s="122" t="str">
        <f>IF(K930=FALSE,"",B930&amp;"@"&amp;COUNTIFS($B$2:B930,B930,$K$2:K930,TRUE))</f>
        <v/>
      </c>
    </row>
    <row r="931" spans="1:12">
      <c r="A931" s="18" t="s">
        <v>594</v>
      </c>
      <c r="B931" s="18" t="s">
        <v>908</v>
      </c>
      <c r="C931" s="18">
        <v>3</v>
      </c>
      <c r="D931" s="18">
        <v>3</v>
      </c>
      <c r="E931" s="18">
        <v>0</v>
      </c>
      <c r="F931" s="18">
        <v>3</v>
      </c>
      <c r="G931" s="122" t="str">
        <f t="shared" si="44"/>
        <v>기사임</v>
      </c>
      <c r="H931" s="255">
        <f>IF(G931="기사임",(COUNTIF($B$2:B931,B931)-COUNTIFS($B$2:B930,B931,$G$2:G930,"")),"")</f>
        <v>24</v>
      </c>
      <c r="I931" s="122" t="str">
        <f>IF(H931=1,COUNTIF($H$1:H931,1),"")</f>
        <v/>
      </c>
      <c r="J931" s="122">
        <f t="shared" si="43"/>
        <v>0</v>
      </c>
      <c r="K931" s="122" t="b">
        <f t="shared" si="45"/>
        <v>0</v>
      </c>
      <c r="L931" s="122" t="str">
        <f>IF(K931=FALSE,"",B931&amp;"@"&amp;COUNTIFS($B$2:B931,B931,$K$2:K931,TRUE))</f>
        <v/>
      </c>
    </row>
    <row r="932" spans="1:12">
      <c r="A932" s="18" t="s">
        <v>1519</v>
      </c>
      <c r="B932" s="18" t="s">
        <v>895</v>
      </c>
      <c r="C932" s="18">
        <v>3</v>
      </c>
      <c r="D932" s="18">
        <v>3</v>
      </c>
      <c r="E932" s="18">
        <v>0</v>
      </c>
      <c r="F932" s="18">
        <v>3</v>
      </c>
      <c r="G932" s="122" t="str">
        <f t="shared" si="44"/>
        <v>기사임</v>
      </c>
      <c r="H932" s="255">
        <f>IF(G932="기사임",(COUNTIF($B$2:B932,B932)-COUNTIFS($B$2:B931,B932,$G$2:G931,"")),"")</f>
        <v>177</v>
      </c>
      <c r="I932" s="122" t="str">
        <f>IF(H932=1,COUNTIF($H$1:H932,1),"")</f>
        <v/>
      </c>
      <c r="J932" s="122">
        <f t="shared" si="43"/>
        <v>0</v>
      </c>
      <c r="K932" s="122" t="b">
        <f t="shared" si="45"/>
        <v>0</v>
      </c>
      <c r="L932" s="122" t="str">
        <f>IF(K932=FALSE,"",B932&amp;"@"&amp;COUNTIFS($B$2:B932,B932,$K$2:K932,TRUE))</f>
        <v/>
      </c>
    </row>
    <row r="933" spans="1:12">
      <c r="A933" s="18" t="s">
        <v>1470</v>
      </c>
      <c r="B933" s="18" t="s">
        <v>895</v>
      </c>
      <c r="C933" s="18">
        <v>3</v>
      </c>
      <c r="D933" s="18">
        <v>3</v>
      </c>
      <c r="E933" s="18">
        <v>74.5</v>
      </c>
      <c r="F933" s="18">
        <v>1</v>
      </c>
      <c r="G933" s="122" t="str">
        <f t="shared" si="44"/>
        <v>기사임</v>
      </c>
      <c r="H933" s="255">
        <f>IF(G933="기사임",(COUNTIF($B$2:B933,B933)-COUNTIFS($B$2:B932,B933,$G$2:G932,"")),"")</f>
        <v>178</v>
      </c>
      <c r="I933" s="122" t="str">
        <f>IF(H933=1,COUNTIF($H$1:H933,1),"")</f>
        <v/>
      </c>
      <c r="J933" s="122">
        <f t="shared" si="43"/>
        <v>0</v>
      </c>
      <c r="K933" s="122" t="b">
        <f t="shared" si="45"/>
        <v>0</v>
      </c>
      <c r="L933" s="122" t="str">
        <f>IF(K933=FALSE,"",B933&amp;"@"&amp;COUNTIFS($B$2:B933,B933,$K$2:K933,TRUE))</f>
        <v/>
      </c>
    </row>
    <row r="934" spans="1:12">
      <c r="A934" s="18" t="s">
        <v>544</v>
      </c>
      <c r="B934" s="18" t="s">
        <v>902</v>
      </c>
      <c r="C934" s="18">
        <v>3</v>
      </c>
      <c r="D934" s="18">
        <v>3</v>
      </c>
      <c r="E934" s="18">
        <v>656</v>
      </c>
      <c r="F934" s="18">
        <v>2</v>
      </c>
      <c r="G934" s="122" t="str">
        <f t="shared" si="44"/>
        <v>기사임</v>
      </c>
      <c r="H934" s="255">
        <f>IF(G934="기사임",(COUNTIF($B$2:B934,B934)-COUNTIFS($B$2:B933,B934,$G$2:G933,"")),"")</f>
        <v>3</v>
      </c>
      <c r="I934" s="122" t="str">
        <f>IF(H934=1,COUNTIF($H$1:H934,1),"")</f>
        <v/>
      </c>
      <c r="J934" s="122">
        <f t="shared" si="43"/>
        <v>0</v>
      </c>
      <c r="K934" s="122" t="b">
        <f t="shared" si="45"/>
        <v>0</v>
      </c>
      <c r="L934" s="122" t="str">
        <f>IF(K934=FALSE,"",B934&amp;"@"&amp;COUNTIFS($B$2:B934,B934,$K$2:K934,TRUE))</f>
        <v/>
      </c>
    </row>
    <row r="935" spans="1:12">
      <c r="A935" s="18" t="s">
        <v>519</v>
      </c>
      <c r="B935" s="18" t="s">
        <v>901</v>
      </c>
      <c r="C935" s="18">
        <v>3</v>
      </c>
      <c r="D935" s="18">
        <v>3</v>
      </c>
      <c r="E935" s="18">
        <v>43</v>
      </c>
      <c r="F935" s="18">
        <v>0</v>
      </c>
      <c r="G935" s="122" t="str">
        <f t="shared" si="44"/>
        <v/>
      </c>
      <c r="H935" s="255" t="str">
        <f>IF(G935="기사임",(COUNTIF($B$2:B935,B935)-COUNTIFS($B$2:B934,B935,$G$2:G934,"")),"")</f>
        <v/>
      </c>
      <c r="I935" s="122" t="str">
        <f>IF(H935=1,COUNTIF($H$1:H935,1),"")</f>
        <v/>
      </c>
      <c r="J935" s="122">
        <f t="shared" si="43"/>
        <v>0</v>
      </c>
      <c r="K935" s="122" t="b">
        <f t="shared" si="45"/>
        <v>0</v>
      </c>
      <c r="L935" s="122" t="str">
        <f>IF(K935=FALSE,"",B935&amp;"@"&amp;COUNTIFS($B$2:B935,B935,$K$2:K935,TRUE))</f>
        <v/>
      </c>
    </row>
    <row r="936" spans="1:12">
      <c r="A936" s="18" t="s">
        <v>519</v>
      </c>
      <c r="B936" s="18" t="s">
        <v>898</v>
      </c>
      <c r="C936" s="18">
        <v>3</v>
      </c>
      <c r="D936" s="18">
        <v>3</v>
      </c>
      <c r="E936" s="18">
        <v>43.333333333333336</v>
      </c>
      <c r="F936" s="18">
        <v>2</v>
      </c>
      <c r="G936" s="122" t="str">
        <f t="shared" si="44"/>
        <v/>
      </c>
      <c r="H936" s="255" t="str">
        <f>IF(G936="기사임",(COUNTIF($B$2:B936,B936)-COUNTIFS($B$2:B935,B936,$G$2:G935,"")),"")</f>
        <v/>
      </c>
      <c r="I936" s="122" t="str">
        <f>IF(H936=1,COUNTIF($H$1:H936,1),"")</f>
        <v/>
      </c>
      <c r="J936" s="122">
        <f t="shared" si="43"/>
        <v>0</v>
      </c>
      <c r="K936" s="122" t="b">
        <f t="shared" si="45"/>
        <v>0</v>
      </c>
      <c r="L936" s="122" t="str">
        <f>IF(K936=FALSE,"",B936&amp;"@"&amp;COUNTIFS($B$2:B936,B936,$K$2:K936,TRUE))</f>
        <v/>
      </c>
    </row>
    <row r="937" spans="1:12">
      <c r="A937" s="18" t="s">
        <v>519</v>
      </c>
      <c r="B937" s="18" t="s">
        <v>896</v>
      </c>
      <c r="C937" s="18">
        <v>3</v>
      </c>
      <c r="D937" s="18">
        <v>2</v>
      </c>
      <c r="E937" s="18">
        <v>12.666666666666666</v>
      </c>
      <c r="F937" s="18">
        <v>0</v>
      </c>
      <c r="G937" s="122" t="str">
        <f t="shared" si="44"/>
        <v/>
      </c>
      <c r="H937" s="255" t="str">
        <f>IF(G937="기사임",(COUNTIF($B$2:B937,B937)-COUNTIFS($B$2:B936,B937,$G$2:G936,"")),"")</f>
        <v/>
      </c>
      <c r="I937" s="122" t="str">
        <f>IF(H937=1,COUNTIF($H$1:H937,1),"")</f>
        <v/>
      </c>
      <c r="J937" s="122">
        <f t="shared" si="43"/>
        <v>1</v>
      </c>
      <c r="K937" s="122" t="b">
        <f t="shared" si="45"/>
        <v>0</v>
      </c>
      <c r="L937" s="122" t="str">
        <f>IF(K937=FALSE,"",B937&amp;"@"&amp;COUNTIFS($B$2:B937,B937,$K$2:K937,TRUE))</f>
        <v/>
      </c>
    </row>
    <row r="938" spans="1:12">
      <c r="A938" s="18" t="s">
        <v>1124</v>
      </c>
      <c r="B938" s="18" t="s">
        <v>895</v>
      </c>
      <c r="C938" s="18">
        <v>3</v>
      </c>
      <c r="D938" s="18">
        <v>3</v>
      </c>
      <c r="E938" s="18">
        <v>11.333333333333334</v>
      </c>
      <c r="F938" s="18">
        <v>0</v>
      </c>
      <c r="G938" s="122" t="str">
        <f t="shared" si="44"/>
        <v/>
      </c>
      <c r="H938" s="255" t="str">
        <f>IF(G938="기사임",(COUNTIF($B$2:B938,B938)-COUNTIFS($B$2:B937,B938,$G$2:G937,"")),"")</f>
        <v/>
      </c>
      <c r="I938" s="122" t="str">
        <f>IF(H938=1,COUNTIF($H$1:H938,1),"")</f>
        <v/>
      </c>
      <c r="J938" s="122">
        <f t="shared" si="43"/>
        <v>0</v>
      </c>
      <c r="K938" s="122" t="b">
        <f t="shared" si="45"/>
        <v>0</v>
      </c>
      <c r="L938" s="122" t="str">
        <f>IF(K938=FALSE,"",B938&amp;"@"&amp;COUNTIFS($B$2:B938,B938,$K$2:K938,TRUE))</f>
        <v/>
      </c>
    </row>
    <row r="939" spans="1:12">
      <c r="A939" s="18" t="s">
        <v>529</v>
      </c>
      <c r="B939" s="18" t="s">
        <v>936</v>
      </c>
      <c r="C939" s="18">
        <v>3</v>
      </c>
      <c r="D939" s="18">
        <v>1</v>
      </c>
      <c r="E939" s="18">
        <v>15</v>
      </c>
      <c r="F939" s="18">
        <v>0</v>
      </c>
      <c r="G939" s="122" t="str">
        <f t="shared" si="44"/>
        <v/>
      </c>
      <c r="H939" s="255" t="str">
        <f>IF(G939="기사임",(COUNTIF($B$2:B939,B939)-COUNTIFS($B$2:B938,B939,$G$2:G938,"")),"")</f>
        <v/>
      </c>
      <c r="I939" s="122" t="str">
        <f>IF(H939=1,COUNTIF($H$1:H939,1),"")</f>
        <v/>
      </c>
      <c r="J939" s="122">
        <f t="shared" si="43"/>
        <v>0</v>
      </c>
      <c r="K939" s="122" t="b">
        <f t="shared" si="45"/>
        <v>0</v>
      </c>
      <c r="L939" s="122" t="str">
        <f>IF(K939=FALSE,"",B939&amp;"@"&amp;COUNTIFS($B$2:B939,B939,$K$2:K939,TRUE))</f>
        <v/>
      </c>
    </row>
    <row r="940" spans="1:12">
      <c r="A940" s="18" t="s">
        <v>586</v>
      </c>
      <c r="B940" s="18" t="s">
        <v>914</v>
      </c>
      <c r="C940" s="18">
        <v>3</v>
      </c>
      <c r="D940" s="18">
        <v>3</v>
      </c>
      <c r="E940" s="18">
        <v>10</v>
      </c>
      <c r="F940" s="18">
        <v>1</v>
      </c>
      <c r="G940" s="122" t="str">
        <f t="shared" si="44"/>
        <v/>
      </c>
      <c r="H940" s="255" t="str">
        <f>IF(G940="기사임",(COUNTIF($B$2:B940,B940)-COUNTIFS($B$2:B939,B940,$G$2:G939,"")),"")</f>
        <v/>
      </c>
      <c r="I940" s="122" t="str">
        <f>IF(H940=1,COUNTIF($H$1:H940,1),"")</f>
        <v/>
      </c>
      <c r="J940" s="122">
        <f t="shared" si="43"/>
        <v>1</v>
      </c>
      <c r="K940" s="122" t="b">
        <f t="shared" si="45"/>
        <v>0</v>
      </c>
      <c r="L940" s="122" t="str">
        <f>IF(K940=FALSE,"",B940&amp;"@"&amp;COUNTIFS($B$2:B940,B940,$K$2:K940,TRUE))</f>
        <v/>
      </c>
    </row>
    <row r="941" spans="1:12">
      <c r="A941" s="18" t="s">
        <v>532</v>
      </c>
      <c r="B941" s="18" t="s">
        <v>908</v>
      </c>
      <c r="C941" s="18">
        <v>3</v>
      </c>
      <c r="D941" s="18">
        <v>3</v>
      </c>
      <c r="E941" s="18">
        <v>12</v>
      </c>
      <c r="F941" s="18">
        <v>0</v>
      </c>
      <c r="G941" s="122" t="str">
        <f t="shared" si="44"/>
        <v/>
      </c>
      <c r="H941" s="255" t="str">
        <f>IF(G941="기사임",(COUNTIF($B$2:B941,B941)-COUNTIFS($B$2:B940,B941,$G$2:G940,"")),"")</f>
        <v/>
      </c>
      <c r="I941" s="122" t="str">
        <f>IF(H941=1,COUNTIF($H$1:H941,1),"")</f>
        <v/>
      </c>
      <c r="J941" s="122">
        <f t="shared" si="43"/>
        <v>0</v>
      </c>
      <c r="K941" s="122" t="b">
        <f t="shared" si="45"/>
        <v>0</v>
      </c>
      <c r="L941" s="122" t="str">
        <f>IF(K941=FALSE,"",B941&amp;"@"&amp;COUNTIFS($B$2:B941,B941,$K$2:K941,TRUE))</f>
        <v/>
      </c>
    </row>
    <row r="942" spans="1:12">
      <c r="A942" s="18" t="s">
        <v>532</v>
      </c>
      <c r="B942" s="18" t="s">
        <v>898</v>
      </c>
      <c r="C942" s="18">
        <v>3</v>
      </c>
      <c r="D942" s="18">
        <v>2</v>
      </c>
      <c r="E942" s="18">
        <v>160</v>
      </c>
      <c r="F942" s="18">
        <v>1</v>
      </c>
      <c r="G942" s="122" t="str">
        <f t="shared" si="44"/>
        <v/>
      </c>
      <c r="H942" s="255" t="str">
        <f>IF(G942="기사임",(COUNTIF($B$2:B942,B942)-COUNTIFS($B$2:B941,B942,$G$2:G941,"")),"")</f>
        <v/>
      </c>
      <c r="I942" s="122" t="str">
        <f>IF(H942=1,COUNTIF($H$1:H942,1),"")</f>
        <v/>
      </c>
      <c r="J942" s="122">
        <f t="shared" si="43"/>
        <v>0</v>
      </c>
      <c r="K942" s="122" t="b">
        <f t="shared" si="45"/>
        <v>0</v>
      </c>
      <c r="L942" s="122" t="str">
        <f>IF(K942=FALSE,"",B942&amp;"@"&amp;COUNTIFS($B$2:B942,B942,$K$2:K942,TRUE))</f>
        <v/>
      </c>
    </row>
    <row r="943" spans="1:12">
      <c r="A943" s="18" t="s">
        <v>572</v>
      </c>
      <c r="B943" s="18" t="s">
        <v>895</v>
      </c>
      <c r="C943" s="18">
        <v>3</v>
      </c>
      <c r="D943" s="18">
        <v>3</v>
      </c>
      <c r="E943" s="18">
        <v>22</v>
      </c>
      <c r="F943" s="18">
        <v>1</v>
      </c>
      <c r="G943" s="122" t="str">
        <f t="shared" si="44"/>
        <v/>
      </c>
      <c r="H943" s="255" t="str">
        <f>IF(G943="기사임",(COUNTIF($B$2:B943,B943)-COUNTIFS($B$2:B942,B943,$G$2:G942,"")),"")</f>
        <v/>
      </c>
      <c r="I943" s="122" t="str">
        <f>IF(H943=1,COUNTIF($H$1:H943,1),"")</f>
        <v/>
      </c>
      <c r="J943" s="122">
        <f t="shared" si="43"/>
        <v>0</v>
      </c>
      <c r="K943" s="122" t="b">
        <f t="shared" si="45"/>
        <v>0</v>
      </c>
      <c r="L943" s="122" t="str">
        <f>IF(K943=FALSE,"",B943&amp;"@"&amp;COUNTIFS($B$2:B943,B943,$K$2:K943,TRUE))</f>
        <v/>
      </c>
    </row>
    <row r="944" spans="1:12">
      <c r="A944" s="18" t="s">
        <v>538</v>
      </c>
      <c r="B944" s="18" t="s">
        <v>903</v>
      </c>
      <c r="C944" s="18">
        <v>3</v>
      </c>
      <c r="D944" s="18">
        <v>2</v>
      </c>
      <c r="E944" s="18">
        <v>39</v>
      </c>
      <c r="F944" s="18">
        <v>1</v>
      </c>
      <c r="G944" s="122" t="str">
        <f t="shared" si="44"/>
        <v/>
      </c>
      <c r="H944" s="255" t="str">
        <f>IF(G944="기사임",(COUNTIF($B$2:B944,B944)-COUNTIFS($B$2:B943,B944,$G$2:G943,"")),"")</f>
        <v/>
      </c>
      <c r="I944" s="122" t="str">
        <f>IF(H944=1,COUNTIF($H$1:H944,1),"")</f>
        <v/>
      </c>
      <c r="J944" s="122">
        <f t="shared" si="43"/>
        <v>0</v>
      </c>
      <c r="K944" s="122" t="b">
        <f t="shared" si="45"/>
        <v>0</v>
      </c>
      <c r="L944" s="122" t="str">
        <f>IF(K944=FALSE,"",B944&amp;"@"&amp;COUNTIFS($B$2:B944,B944,$K$2:K944,TRUE))</f>
        <v/>
      </c>
    </row>
    <row r="945" spans="1:12">
      <c r="A945" s="18" t="s">
        <v>834</v>
      </c>
      <c r="B945" s="18" t="s">
        <v>915</v>
      </c>
      <c r="C945" s="18">
        <v>3</v>
      </c>
      <c r="D945" s="18">
        <v>3</v>
      </c>
      <c r="E945" s="18">
        <v>9</v>
      </c>
      <c r="F945" s="18">
        <v>1</v>
      </c>
      <c r="G945" s="122" t="str">
        <f t="shared" si="44"/>
        <v/>
      </c>
      <c r="H945" s="255" t="str">
        <f>IF(G945="기사임",(COUNTIF($B$2:B945,B945)-COUNTIFS($B$2:B944,B945,$G$2:G944,"")),"")</f>
        <v/>
      </c>
      <c r="I945" s="122" t="str">
        <f>IF(H945=1,COUNTIF($H$1:H945,1),"")</f>
        <v/>
      </c>
      <c r="J945" s="122">
        <f t="shared" si="43"/>
        <v>0</v>
      </c>
      <c r="K945" s="122" t="b">
        <f t="shared" si="45"/>
        <v>0</v>
      </c>
      <c r="L945" s="122" t="str">
        <f>IF(K945=FALSE,"",B945&amp;"@"&amp;COUNTIFS($B$2:B945,B945,$K$2:K945,TRUE))</f>
        <v/>
      </c>
    </row>
    <row r="946" spans="1:12">
      <c r="A946" s="18" t="s">
        <v>834</v>
      </c>
      <c r="B946" s="18" t="s">
        <v>914</v>
      </c>
      <c r="C946" s="18">
        <v>3</v>
      </c>
      <c r="D946" s="18">
        <v>1</v>
      </c>
      <c r="E946" s="18">
        <v>19.5</v>
      </c>
      <c r="F946" s="18">
        <v>0</v>
      </c>
      <c r="G946" s="122" t="str">
        <f t="shared" si="44"/>
        <v/>
      </c>
      <c r="H946" s="255" t="str">
        <f>IF(G946="기사임",(COUNTIF($B$2:B946,B946)-COUNTIFS($B$2:B945,B946,$G$2:G945,"")),"")</f>
        <v/>
      </c>
      <c r="I946" s="122" t="str">
        <f>IF(H946=1,COUNTIF($H$1:H946,1),"")</f>
        <v/>
      </c>
      <c r="J946" s="122">
        <f t="shared" si="43"/>
        <v>1</v>
      </c>
      <c r="K946" s="122" t="b">
        <f t="shared" si="45"/>
        <v>0</v>
      </c>
      <c r="L946" s="122" t="str">
        <f>IF(K946=FALSE,"",B946&amp;"@"&amp;COUNTIFS($B$2:B946,B946,$K$2:K946,TRUE))</f>
        <v/>
      </c>
    </row>
    <row r="947" spans="1:12">
      <c r="A947" s="18" t="s">
        <v>501</v>
      </c>
      <c r="B947" s="18" t="s">
        <v>903</v>
      </c>
      <c r="C947" s="18">
        <v>3</v>
      </c>
      <c r="D947" s="18">
        <v>2</v>
      </c>
      <c r="E947" s="18">
        <v>58.333333333333336</v>
      </c>
      <c r="F947" s="18">
        <v>0</v>
      </c>
      <c r="G947" s="122" t="str">
        <f t="shared" si="44"/>
        <v/>
      </c>
      <c r="H947" s="255" t="str">
        <f>IF(G947="기사임",(COUNTIF($B$2:B947,B947)-COUNTIFS($B$2:B946,B947,$G$2:G946,"")),"")</f>
        <v/>
      </c>
      <c r="I947" s="122" t="str">
        <f>IF(H947=1,COUNTIF($H$1:H947,1),"")</f>
        <v/>
      </c>
      <c r="J947" s="122">
        <f t="shared" si="43"/>
        <v>0</v>
      </c>
      <c r="K947" s="122" t="b">
        <f t="shared" si="45"/>
        <v>0</v>
      </c>
      <c r="L947" s="122" t="str">
        <f>IF(K947=FALSE,"",B947&amp;"@"&amp;COUNTIFS($B$2:B947,B947,$K$2:K947,TRUE))</f>
        <v/>
      </c>
    </row>
    <row r="948" spans="1:12">
      <c r="A948" s="18" t="s">
        <v>501</v>
      </c>
      <c r="B948" s="18" t="s">
        <v>907</v>
      </c>
      <c r="C948" s="18">
        <v>3</v>
      </c>
      <c r="D948" s="18">
        <v>3</v>
      </c>
      <c r="E948" s="18">
        <v>11.333333333333334</v>
      </c>
      <c r="F948" s="18">
        <v>0</v>
      </c>
      <c r="G948" s="122" t="str">
        <f t="shared" si="44"/>
        <v/>
      </c>
      <c r="H948" s="255" t="str">
        <f>IF(G948="기사임",(COUNTIF($B$2:B948,B948)-COUNTIFS($B$2:B947,B948,$G$2:G947,"")),"")</f>
        <v/>
      </c>
      <c r="I948" s="122" t="str">
        <f>IF(H948=1,COUNTIF($H$1:H948,1),"")</f>
        <v/>
      </c>
      <c r="J948" s="122">
        <f t="shared" si="43"/>
        <v>0</v>
      </c>
      <c r="K948" s="122" t="b">
        <f t="shared" si="45"/>
        <v>0</v>
      </c>
      <c r="L948" s="122" t="str">
        <f>IF(K948=FALSE,"",B948&amp;"@"&amp;COUNTIFS($B$2:B948,B948,$K$2:K948,TRUE))</f>
        <v/>
      </c>
    </row>
    <row r="949" spans="1:12">
      <c r="A949" s="18" t="s">
        <v>499</v>
      </c>
      <c r="B949" s="18" t="s">
        <v>912</v>
      </c>
      <c r="C949" s="18">
        <v>3</v>
      </c>
      <c r="D949" s="18">
        <v>3</v>
      </c>
      <c r="E949" s="18">
        <v>24.5</v>
      </c>
      <c r="F949" s="18">
        <v>1</v>
      </c>
      <c r="G949" s="122" t="str">
        <f t="shared" si="44"/>
        <v/>
      </c>
      <c r="H949" s="255" t="str">
        <f>IF(G949="기사임",(COUNTIF($B$2:B949,B949)-COUNTIFS($B$2:B948,B949,$G$2:G948,"")),"")</f>
        <v/>
      </c>
      <c r="I949" s="122" t="str">
        <f>IF(H949=1,COUNTIF($H$1:H949,1),"")</f>
        <v/>
      </c>
      <c r="J949" s="122">
        <f t="shared" si="43"/>
        <v>0</v>
      </c>
      <c r="K949" s="122" t="b">
        <f t="shared" si="45"/>
        <v>0</v>
      </c>
      <c r="L949" s="122" t="str">
        <f>IF(K949=FALSE,"",B949&amp;"@"&amp;COUNTIFS($B$2:B949,B949,$K$2:K949,TRUE))</f>
        <v/>
      </c>
    </row>
    <row r="950" spans="1:12">
      <c r="A950" s="18" t="s">
        <v>654</v>
      </c>
      <c r="B950" s="18" t="s">
        <v>901</v>
      </c>
      <c r="C950" s="18">
        <v>3</v>
      </c>
      <c r="D950" s="18">
        <v>2</v>
      </c>
      <c r="E950" s="18">
        <v>46</v>
      </c>
      <c r="F950" s="18">
        <v>0</v>
      </c>
      <c r="G950" s="122" t="str">
        <f t="shared" si="44"/>
        <v/>
      </c>
      <c r="H950" s="255" t="str">
        <f>IF(G950="기사임",(COUNTIF($B$2:B950,B950)-COUNTIFS($B$2:B949,B950,$G$2:G949,"")),"")</f>
        <v/>
      </c>
      <c r="I950" s="122" t="str">
        <f>IF(H950=1,COUNTIF($H$1:H950,1),"")</f>
        <v/>
      </c>
      <c r="J950" s="122">
        <f t="shared" si="43"/>
        <v>0</v>
      </c>
      <c r="K950" s="122" t="b">
        <f t="shared" si="45"/>
        <v>0</v>
      </c>
      <c r="L950" s="122" t="str">
        <f>IF(K950=FALSE,"",B950&amp;"@"&amp;COUNTIFS($B$2:B950,B950,$K$2:K950,TRUE))</f>
        <v/>
      </c>
    </row>
    <row r="951" spans="1:12">
      <c r="A951" s="18" t="s">
        <v>654</v>
      </c>
      <c r="B951" s="18" t="s">
        <v>896</v>
      </c>
      <c r="C951" s="18">
        <v>3</v>
      </c>
      <c r="D951" s="18">
        <v>3</v>
      </c>
      <c r="E951" s="18">
        <v>16</v>
      </c>
      <c r="F951" s="18">
        <v>0</v>
      </c>
      <c r="G951" s="122" t="str">
        <f t="shared" si="44"/>
        <v/>
      </c>
      <c r="H951" s="255" t="str">
        <f>IF(G951="기사임",(COUNTIF($B$2:B951,B951)-COUNTIFS($B$2:B950,B951,$G$2:G950,"")),"")</f>
        <v/>
      </c>
      <c r="I951" s="122" t="str">
        <f>IF(H951=1,COUNTIF($H$1:H951,1),"")</f>
        <v/>
      </c>
      <c r="J951" s="122">
        <f t="shared" si="43"/>
        <v>1</v>
      </c>
      <c r="K951" s="122" t="b">
        <f t="shared" si="45"/>
        <v>0</v>
      </c>
      <c r="L951" s="122" t="str">
        <f>IF(K951=FALSE,"",B951&amp;"@"&amp;COUNTIFS($B$2:B951,B951,$K$2:K951,TRUE))</f>
        <v/>
      </c>
    </row>
    <row r="952" spans="1:12">
      <c r="A952" s="18" t="s">
        <v>601</v>
      </c>
      <c r="B952" s="18" t="s">
        <v>901</v>
      </c>
      <c r="C952" s="18">
        <v>3</v>
      </c>
      <c r="D952" s="18">
        <v>3</v>
      </c>
      <c r="E952" s="18">
        <v>18</v>
      </c>
      <c r="F952" s="18">
        <v>0</v>
      </c>
      <c r="G952" s="122" t="str">
        <f t="shared" si="44"/>
        <v/>
      </c>
      <c r="H952" s="255" t="str">
        <f>IF(G952="기사임",(COUNTIF($B$2:B952,B952)-COUNTIFS($B$2:B951,B952,$G$2:G951,"")),"")</f>
        <v/>
      </c>
      <c r="I952" s="122" t="str">
        <f>IF(H952=1,COUNTIF($H$1:H952,1),"")</f>
        <v/>
      </c>
      <c r="J952" s="122">
        <f t="shared" si="43"/>
        <v>0</v>
      </c>
      <c r="K952" s="122" t="b">
        <f t="shared" si="45"/>
        <v>0</v>
      </c>
      <c r="L952" s="122" t="str">
        <f>IF(K952=FALSE,"",B952&amp;"@"&amp;COUNTIFS($B$2:B952,B952,$K$2:K952,TRUE))</f>
        <v/>
      </c>
    </row>
    <row r="953" spans="1:12">
      <c r="A953" s="18" t="s">
        <v>507</v>
      </c>
      <c r="B953" s="18" t="s">
        <v>903</v>
      </c>
      <c r="C953" s="18">
        <v>3</v>
      </c>
      <c r="D953" s="18">
        <v>2</v>
      </c>
      <c r="E953" s="18">
        <v>18</v>
      </c>
      <c r="F953" s="18">
        <v>0</v>
      </c>
      <c r="G953" s="122" t="str">
        <f t="shared" si="44"/>
        <v/>
      </c>
      <c r="H953" s="255" t="str">
        <f>IF(G953="기사임",(COUNTIF($B$2:B953,B953)-COUNTIFS($B$2:B952,B953,$G$2:G952,"")),"")</f>
        <v/>
      </c>
      <c r="I953" s="122" t="str">
        <f>IF(H953=1,COUNTIF($H$1:H953,1),"")</f>
        <v/>
      </c>
      <c r="J953" s="122">
        <f t="shared" si="43"/>
        <v>0</v>
      </c>
      <c r="K953" s="122" t="b">
        <f t="shared" si="45"/>
        <v>0</v>
      </c>
      <c r="L953" s="122" t="str">
        <f>IF(K953=FALSE,"",B953&amp;"@"&amp;COUNTIFS($B$2:B953,B953,$K$2:K953,TRUE))</f>
        <v/>
      </c>
    </row>
    <row r="954" spans="1:12">
      <c r="A954" s="18" t="s">
        <v>616</v>
      </c>
      <c r="B954" s="18" t="s">
        <v>898</v>
      </c>
      <c r="C954" s="18">
        <v>3</v>
      </c>
      <c r="D954" s="18">
        <v>3</v>
      </c>
      <c r="E954" s="18">
        <v>9.6666666666666661</v>
      </c>
      <c r="F954" s="18">
        <v>0</v>
      </c>
      <c r="G954" s="122" t="str">
        <f t="shared" si="44"/>
        <v/>
      </c>
      <c r="H954" s="255" t="str">
        <f>IF(G954="기사임",(COUNTIF($B$2:B954,B954)-COUNTIFS($B$2:B953,B954,$G$2:G953,"")),"")</f>
        <v/>
      </c>
      <c r="I954" s="122" t="str">
        <f>IF(H954=1,COUNTIF($H$1:H954,1),"")</f>
        <v/>
      </c>
      <c r="J954" s="122">
        <f t="shared" si="43"/>
        <v>0</v>
      </c>
      <c r="K954" s="122" t="b">
        <f t="shared" si="45"/>
        <v>0</v>
      </c>
      <c r="L954" s="122" t="str">
        <f>IF(K954=FALSE,"",B954&amp;"@"&amp;COUNTIFS($B$2:B954,B954,$K$2:K954,TRUE))</f>
        <v/>
      </c>
    </row>
    <row r="955" spans="1:12">
      <c r="A955" s="18" t="s">
        <v>616</v>
      </c>
      <c r="B955" s="18" t="s">
        <v>900</v>
      </c>
      <c r="C955" s="18">
        <v>3</v>
      </c>
      <c r="D955" s="18">
        <v>3</v>
      </c>
      <c r="E955" s="18">
        <v>3.3333333333333335</v>
      </c>
      <c r="F955" s="18">
        <v>0</v>
      </c>
      <c r="G955" s="122" t="str">
        <f t="shared" si="44"/>
        <v/>
      </c>
      <c r="H955" s="255" t="str">
        <f>IF(G955="기사임",(COUNTIF($B$2:B955,B955)-COUNTIFS($B$2:B954,B955,$G$2:G954,"")),"")</f>
        <v/>
      </c>
      <c r="I955" s="122" t="str">
        <f>IF(H955=1,COUNTIF($H$1:H955,1),"")</f>
        <v/>
      </c>
      <c r="J955" s="122">
        <f t="shared" si="43"/>
        <v>0</v>
      </c>
      <c r="K955" s="122" t="b">
        <f t="shared" si="45"/>
        <v>0</v>
      </c>
      <c r="L955" s="122" t="str">
        <f>IF(K955=FALSE,"",B955&amp;"@"&amp;COUNTIFS($B$2:B955,B955,$K$2:K955,TRUE))</f>
        <v/>
      </c>
    </row>
    <row r="956" spans="1:12">
      <c r="A956" s="18" t="s">
        <v>500</v>
      </c>
      <c r="B956" s="18" t="s">
        <v>907</v>
      </c>
      <c r="C956" s="18">
        <v>3</v>
      </c>
      <c r="D956" s="18">
        <v>2</v>
      </c>
      <c r="E956" s="18">
        <v>27</v>
      </c>
      <c r="F956" s="18">
        <v>1</v>
      </c>
      <c r="G956" s="122" t="str">
        <f t="shared" si="44"/>
        <v/>
      </c>
      <c r="H956" s="255" t="str">
        <f>IF(G956="기사임",(COUNTIF($B$2:B956,B956)-COUNTIFS($B$2:B955,B956,$G$2:G955,"")),"")</f>
        <v/>
      </c>
      <c r="I956" s="122" t="str">
        <f>IF(H956=1,COUNTIF($H$1:H956,1),"")</f>
        <v/>
      </c>
      <c r="J956" s="122">
        <f t="shared" si="43"/>
        <v>0</v>
      </c>
      <c r="K956" s="122" t="b">
        <f t="shared" si="45"/>
        <v>0</v>
      </c>
      <c r="L956" s="122" t="str">
        <f>IF(K956=FALSE,"",B956&amp;"@"&amp;COUNTIFS($B$2:B956,B956,$K$2:K956,TRUE))</f>
        <v/>
      </c>
    </row>
    <row r="957" spans="1:12">
      <c r="A957" s="18" t="s">
        <v>500</v>
      </c>
      <c r="B957" s="18" t="s">
        <v>936</v>
      </c>
      <c r="C957" s="18">
        <v>3</v>
      </c>
      <c r="D957" s="18">
        <v>1</v>
      </c>
      <c r="E957" s="18">
        <v>19.5</v>
      </c>
      <c r="F957" s="18">
        <v>1</v>
      </c>
      <c r="G957" s="122" t="str">
        <f t="shared" si="44"/>
        <v/>
      </c>
      <c r="H957" s="255" t="str">
        <f>IF(G957="기사임",(COUNTIF($B$2:B957,B957)-COUNTIFS($B$2:B956,B957,$G$2:G956,"")),"")</f>
        <v/>
      </c>
      <c r="I957" s="122" t="str">
        <f>IF(H957=1,COUNTIF($H$1:H957,1),"")</f>
        <v/>
      </c>
      <c r="J957" s="122">
        <f t="shared" si="43"/>
        <v>0</v>
      </c>
      <c r="K957" s="122" t="b">
        <f t="shared" si="45"/>
        <v>0</v>
      </c>
      <c r="L957" s="122" t="str">
        <f>IF(K957=FALSE,"",B957&amp;"@"&amp;COUNTIFS($B$2:B957,B957,$K$2:K957,TRUE))</f>
        <v/>
      </c>
    </row>
    <row r="958" spans="1:12">
      <c r="A958" s="18" t="s">
        <v>500</v>
      </c>
      <c r="B958" s="18" t="s">
        <v>920</v>
      </c>
      <c r="C958" s="18">
        <v>3</v>
      </c>
      <c r="D958" s="18">
        <v>2</v>
      </c>
      <c r="E958" s="18">
        <v>32.5</v>
      </c>
      <c r="F958" s="18">
        <v>1</v>
      </c>
      <c r="G958" s="122" t="str">
        <f t="shared" si="44"/>
        <v/>
      </c>
      <c r="H958" s="255" t="str">
        <f>IF(G958="기사임",(COUNTIF($B$2:B958,B958)-COUNTIFS($B$2:B957,B958,$G$2:G957,"")),"")</f>
        <v/>
      </c>
      <c r="I958" s="122" t="str">
        <f>IF(H958=1,COUNTIF($H$1:H958,1),"")</f>
        <v/>
      </c>
      <c r="J958" s="122">
        <f t="shared" si="43"/>
        <v>0</v>
      </c>
      <c r="K958" s="122" t="b">
        <f t="shared" si="45"/>
        <v>0</v>
      </c>
      <c r="L958" s="122" t="str">
        <f>IF(K958=FALSE,"",B958&amp;"@"&amp;COUNTIFS($B$2:B958,B958,$K$2:K958,TRUE))</f>
        <v/>
      </c>
    </row>
    <row r="959" spans="1:12">
      <c r="A959" s="18" t="s">
        <v>1255</v>
      </c>
      <c r="B959" s="18" t="s">
        <v>896</v>
      </c>
      <c r="C959" s="18">
        <v>3</v>
      </c>
      <c r="D959" s="18">
        <v>2</v>
      </c>
      <c r="E959" s="18">
        <v>14.5</v>
      </c>
      <c r="F959" s="18">
        <v>2</v>
      </c>
      <c r="G959" s="122" t="str">
        <f t="shared" si="44"/>
        <v/>
      </c>
      <c r="H959" s="255" t="str">
        <f>IF(G959="기사임",(COUNTIF($B$2:B959,B959)-COUNTIFS($B$2:B958,B959,$G$2:G958,"")),"")</f>
        <v/>
      </c>
      <c r="I959" s="122" t="str">
        <f>IF(H959=1,COUNTIF($H$1:H959,1),"")</f>
        <v/>
      </c>
      <c r="J959" s="122">
        <f t="shared" si="43"/>
        <v>1</v>
      </c>
      <c r="K959" s="122" t="b">
        <f t="shared" si="45"/>
        <v>0</v>
      </c>
      <c r="L959" s="122" t="str">
        <f>IF(K959=FALSE,"",B959&amp;"@"&amp;COUNTIFS($B$2:B959,B959,$K$2:K959,TRUE))</f>
        <v/>
      </c>
    </row>
    <row r="960" spans="1:12">
      <c r="A960" s="18" t="s">
        <v>498</v>
      </c>
      <c r="B960" s="18" t="s">
        <v>910</v>
      </c>
      <c r="C960" s="18">
        <v>3</v>
      </c>
      <c r="D960" s="18">
        <v>3</v>
      </c>
      <c r="E960" s="18">
        <v>197.33333333333334</v>
      </c>
      <c r="F960" s="18">
        <v>0</v>
      </c>
      <c r="G960" s="122" t="str">
        <f t="shared" si="44"/>
        <v/>
      </c>
      <c r="H960" s="255" t="str">
        <f>IF(G960="기사임",(COUNTIF($B$2:B960,B960)-COUNTIFS($B$2:B959,B960,$G$2:G959,"")),"")</f>
        <v/>
      </c>
      <c r="I960" s="122" t="str">
        <f>IF(H960=1,COUNTIF($H$1:H960,1),"")</f>
        <v/>
      </c>
      <c r="J960" s="122">
        <f t="shared" si="43"/>
        <v>0</v>
      </c>
      <c r="K960" s="122" t="b">
        <f t="shared" si="45"/>
        <v>0</v>
      </c>
      <c r="L960" s="122" t="str">
        <f>IF(K960=FALSE,"",B960&amp;"@"&amp;COUNTIFS($B$2:B960,B960,$K$2:K960,TRUE))</f>
        <v/>
      </c>
    </row>
    <row r="961" spans="1:12">
      <c r="A961" s="18" t="s">
        <v>498</v>
      </c>
      <c r="B961" s="18" t="s">
        <v>917</v>
      </c>
      <c r="C961" s="18">
        <v>3</v>
      </c>
      <c r="D961" s="18">
        <v>2</v>
      </c>
      <c r="E961" s="18">
        <v>30.666666666666668</v>
      </c>
      <c r="F961" s="18">
        <v>0</v>
      </c>
      <c r="G961" s="122" t="str">
        <f t="shared" si="44"/>
        <v/>
      </c>
      <c r="H961" s="255" t="str">
        <f>IF(G961="기사임",(COUNTIF($B$2:B961,B961)-COUNTIFS($B$2:B960,B961,$G$2:G960,"")),"")</f>
        <v/>
      </c>
      <c r="I961" s="122" t="str">
        <f>IF(H961=1,COUNTIF($H$1:H961,1),"")</f>
        <v/>
      </c>
      <c r="J961" s="122">
        <f t="shared" si="43"/>
        <v>0</v>
      </c>
      <c r="K961" s="122" t="b">
        <f t="shared" si="45"/>
        <v>0</v>
      </c>
      <c r="L961" s="122" t="str">
        <f>IF(K961=FALSE,"",B961&amp;"@"&amp;COUNTIFS($B$2:B961,B961,$K$2:K961,TRUE))</f>
        <v/>
      </c>
    </row>
    <row r="962" spans="1:12">
      <c r="A962" s="18" t="s">
        <v>498</v>
      </c>
      <c r="B962" s="18" t="s">
        <v>934</v>
      </c>
      <c r="C962" s="18">
        <v>3</v>
      </c>
      <c r="D962" s="18">
        <v>1</v>
      </c>
      <c r="E962" s="18">
        <v>55</v>
      </c>
      <c r="F962" s="18">
        <v>0</v>
      </c>
      <c r="G962" s="122" t="str">
        <f t="shared" si="44"/>
        <v/>
      </c>
      <c r="H962" s="255" t="str">
        <f>IF(G962="기사임",(COUNTIF($B$2:B962,B962)-COUNTIFS($B$2:B961,B962,$G$2:G961,"")),"")</f>
        <v/>
      </c>
      <c r="I962" s="122" t="str">
        <f>IF(H962=1,COUNTIF($H$1:H962,1),"")</f>
        <v/>
      </c>
      <c r="J962" s="122">
        <f t="shared" ref="J962:J1025" si="46">COUNTIF($N$2:$N$4,B962)</f>
        <v>0</v>
      </c>
      <c r="K962" s="122" t="b">
        <f t="shared" si="45"/>
        <v>0</v>
      </c>
      <c r="L962" s="122" t="str">
        <f>IF(K962=FALSE,"",B962&amp;"@"&amp;COUNTIFS($B$2:B962,B962,$K$2:K962,TRUE))</f>
        <v/>
      </c>
    </row>
    <row r="963" spans="1:12">
      <c r="A963" s="18" t="s">
        <v>498</v>
      </c>
      <c r="B963" s="18" t="s">
        <v>918</v>
      </c>
      <c r="C963" s="18">
        <v>3</v>
      </c>
      <c r="D963" s="18">
        <v>2</v>
      </c>
      <c r="E963" s="18">
        <v>11.5</v>
      </c>
      <c r="F963" s="18">
        <v>0</v>
      </c>
      <c r="G963" s="122" t="str">
        <f t="shared" ref="G963:G1026" si="47">IF(AND(LEFT(A963,17)="/global/archives/",ISNUMBER(_xlfn.NUMBERVALUE(MID(A963,18,1))),ISERROR(FIND("ckattempt",A963)),ISERROR(FIND("preview",A963))),"기사임","")</f>
        <v/>
      </c>
      <c r="H963" s="255" t="str">
        <f>IF(G963="기사임",(COUNTIF($B$2:B963,B963)-COUNTIFS($B$2:B962,B963,$G$2:G962,"")),"")</f>
        <v/>
      </c>
      <c r="I963" s="122" t="str">
        <f>IF(H963=1,COUNTIF($H$1:H963,1),"")</f>
        <v/>
      </c>
      <c r="J963" s="122">
        <f t="shared" si="46"/>
        <v>0</v>
      </c>
      <c r="K963" s="122" t="b">
        <f t="shared" ref="K963:K1026" si="48">AND(J963=1,H963&gt;=1,H963&lt;&gt;"")</f>
        <v>0</v>
      </c>
      <c r="L963" s="122" t="str">
        <f>IF(K963=FALSE,"",B963&amp;"@"&amp;COUNTIFS($B$2:B963,B963,$K$2:K963,TRUE))</f>
        <v/>
      </c>
    </row>
    <row r="964" spans="1:12">
      <c r="A964" s="18" t="s">
        <v>498</v>
      </c>
      <c r="B964" s="18" t="s">
        <v>950</v>
      </c>
      <c r="C964" s="18">
        <v>3</v>
      </c>
      <c r="D964" s="18">
        <v>2</v>
      </c>
      <c r="E964" s="18">
        <v>37</v>
      </c>
      <c r="F964" s="18">
        <v>1</v>
      </c>
      <c r="G964" s="122" t="str">
        <f t="shared" si="47"/>
        <v/>
      </c>
      <c r="H964" s="255" t="str">
        <f>IF(G964="기사임",(COUNTIF($B$2:B964,B964)-COUNTIFS($B$2:B963,B964,$G$2:G963,"")),"")</f>
        <v/>
      </c>
      <c r="I964" s="122" t="str">
        <f>IF(H964=1,COUNTIF($H$1:H964,1),"")</f>
        <v/>
      </c>
      <c r="J964" s="122">
        <f t="shared" si="46"/>
        <v>0</v>
      </c>
      <c r="K964" s="122" t="b">
        <f t="shared" si="48"/>
        <v>0</v>
      </c>
      <c r="L964" s="122" t="str">
        <f>IF(K964=FALSE,"",B964&amp;"@"&amp;COUNTIFS($B$2:B964,B964,$K$2:K964,TRUE))</f>
        <v/>
      </c>
    </row>
    <row r="965" spans="1:12">
      <c r="A965" s="18" t="s">
        <v>1670</v>
      </c>
      <c r="B965" s="18" t="s">
        <v>906</v>
      </c>
      <c r="C965" s="18">
        <v>3</v>
      </c>
      <c r="D965" s="18">
        <v>2</v>
      </c>
      <c r="E965" s="18">
        <v>17.666666666666668</v>
      </c>
      <c r="F965" s="18">
        <v>2</v>
      </c>
      <c r="G965" s="122" t="str">
        <f t="shared" si="47"/>
        <v/>
      </c>
      <c r="H965" s="255" t="str">
        <f>IF(G965="기사임",(COUNTIF($B$2:B965,B965)-COUNTIFS($B$2:B964,B965,$G$2:G964,"")),"")</f>
        <v/>
      </c>
      <c r="I965" s="122" t="str">
        <f>IF(H965=1,COUNTIF($H$1:H965,1),"")</f>
        <v/>
      </c>
      <c r="J965" s="122">
        <f t="shared" si="46"/>
        <v>0</v>
      </c>
      <c r="K965" s="122" t="b">
        <f t="shared" si="48"/>
        <v>0</v>
      </c>
      <c r="L965" s="122" t="str">
        <f>IF(K965=FALSE,"",B965&amp;"@"&amp;COUNTIFS($B$2:B965,B965,$K$2:K965,TRUE))</f>
        <v/>
      </c>
    </row>
    <row r="966" spans="1:12">
      <c r="A966" s="18" t="s">
        <v>1456</v>
      </c>
      <c r="B966" s="18" t="s">
        <v>895</v>
      </c>
      <c r="C966" s="18">
        <v>3</v>
      </c>
      <c r="D966" s="18">
        <v>3</v>
      </c>
      <c r="E966" s="18">
        <v>5</v>
      </c>
      <c r="F966" s="18">
        <v>2</v>
      </c>
      <c r="G966" s="122" t="str">
        <f t="shared" si="47"/>
        <v/>
      </c>
      <c r="H966" s="255" t="str">
        <f>IF(G966="기사임",(COUNTIF($B$2:B966,B966)-COUNTIFS($B$2:B965,B966,$G$2:G965,"")),"")</f>
        <v/>
      </c>
      <c r="I966" s="122" t="str">
        <f>IF(H966=1,COUNTIF($H$1:H966,1),"")</f>
        <v/>
      </c>
      <c r="J966" s="122">
        <f t="shared" si="46"/>
        <v>0</v>
      </c>
      <c r="K966" s="122" t="b">
        <f t="shared" si="48"/>
        <v>0</v>
      </c>
      <c r="L966" s="122" t="str">
        <f>IF(K966=FALSE,"",B966&amp;"@"&amp;COUNTIFS($B$2:B966,B966,$K$2:K966,TRUE))</f>
        <v/>
      </c>
    </row>
    <row r="967" spans="1:12">
      <c r="A967" s="18" t="s">
        <v>1671</v>
      </c>
      <c r="B967" s="18" t="s">
        <v>896</v>
      </c>
      <c r="C967" s="18">
        <v>3</v>
      </c>
      <c r="D967" s="18">
        <v>3</v>
      </c>
      <c r="E967" s="18">
        <v>15</v>
      </c>
      <c r="F967" s="18">
        <v>1</v>
      </c>
      <c r="G967" s="122" t="str">
        <f t="shared" si="47"/>
        <v/>
      </c>
      <c r="H967" s="255" t="str">
        <f>IF(G967="기사임",(COUNTIF($B$2:B967,B967)-COUNTIFS($B$2:B966,B967,$G$2:G966,"")),"")</f>
        <v/>
      </c>
      <c r="I967" s="122" t="str">
        <f>IF(H967=1,COUNTIF($H$1:H967,1),"")</f>
        <v/>
      </c>
      <c r="J967" s="122">
        <f t="shared" si="46"/>
        <v>1</v>
      </c>
      <c r="K967" s="122" t="b">
        <f t="shared" si="48"/>
        <v>0</v>
      </c>
      <c r="L967" s="122" t="str">
        <f>IF(K967=FALSE,"",B967&amp;"@"&amp;COUNTIFS($B$2:B967,B967,$K$2:K967,TRUE))</f>
        <v/>
      </c>
    </row>
    <row r="968" spans="1:12">
      <c r="A968" s="18" t="s">
        <v>1705</v>
      </c>
      <c r="B968" s="18" t="s">
        <v>923</v>
      </c>
      <c r="C968" s="18">
        <v>3</v>
      </c>
      <c r="D968" s="18">
        <v>1</v>
      </c>
      <c r="E968" s="18">
        <v>26.666666666666668</v>
      </c>
      <c r="F968" s="18">
        <v>0</v>
      </c>
      <c r="G968" s="122" t="str">
        <f t="shared" si="47"/>
        <v/>
      </c>
      <c r="H968" s="255" t="str">
        <f>IF(G968="기사임",(COUNTIF($B$2:B968,B968)-COUNTIFS($B$2:B967,B968,$G$2:G967,"")),"")</f>
        <v/>
      </c>
      <c r="I968" s="122" t="str">
        <f>IF(H968=1,COUNTIF($H$1:H968,1),"")</f>
        <v/>
      </c>
      <c r="J968" s="122">
        <f t="shared" si="46"/>
        <v>0</v>
      </c>
      <c r="K968" s="122" t="b">
        <f t="shared" si="48"/>
        <v>0</v>
      </c>
      <c r="L968" s="122" t="str">
        <f>IF(K968=FALSE,"",B968&amp;"@"&amp;COUNTIFS($B$2:B968,B968,$K$2:K968,TRUE))</f>
        <v/>
      </c>
    </row>
    <row r="969" spans="1:12">
      <c r="A969" s="18" t="s">
        <v>806</v>
      </c>
      <c r="B969" s="18" t="s">
        <v>901</v>
      </c>
      <c r="C969" s="18">
        <v>3</v>
      </c>
      <c r="D969" s="18">
        <v>3</v>
      </c>
      <c r="E969" s="18">
        <v>32.333333333333336</v>
      </c>
      <c r="F969" s="18">
        <v>1</v>
      </c>
      <c r="G969" s="122" t="str">
        <f t="shared" si="47"/>
        <v/>
      </c>
      <c r="H969" s="255" t="str">
        <f>IF(G969="기사임",(COUNTIF($B$2:B969,B969)-COUNTIFS($B$2:B968,B969,$G$2:G968,"")),"")</f>
        <v/>
      </c>
      <c r="I969" s="122" t="str">
        <f>IF(H969=1,COUNTIF($H$1:H969,1),"")</f>
        <v/>
      </c>
      <c r="J969" s="122">
        <f t="shared" si="46"/>
        <v>0</v>
      </c>
      <c r="K969" s="122" t="b">
        <f t="shared" si="48"/>
        <v>0</v>
      </c>
      <c r="L969" s="122" t="str">
        <f>IF(K969=FALSE,"",B969&amp;"@"&amp;COUNTIFS($B$2:B969,B969,$K$2:K969,TRUE))</f>
        <v/>
      </c>
    </row>
    <row r="970" spans="1:12">
      <c r="A970" s="18" t="s">
        <v>806</v>
      </c>
      <c r="B970" s="18" t="s">
        <v>897</v>
      </c>
      <c r="C970" s="18">
        <v>3</v>
      </c>
      <c r="D970" s="18">
        <v>2</v>
      </c>
      <c r="E970" s="18">
        <v>30</v>
      </c>
      <c r="F970" s="18">
        <v>0</v>
      </c>
      <c r="G970" s="122" t="str">
        <f t="shared" si="47"/>
        <v/>
      </c>
      <c r="H970" s="255" t="str">
        <f>IF(G970="기사임",(COUNTIF($B$2:B970,B970)-COUNTIFS($B$2:B969,B970,$G$2:G969,"")),"")</f>
        <v/>
      </c>
      <c r="I970" s="122" t="str">
        <f>IF(H970=1,COUNTIF($H$1:H970,1),"")</f>
        <v/>
      </c>
      <c r="J970" s="122">
        <f t="shared" si="46"/>
        <v>1</v>
      </c>
      <c r="K970" s="122" t="b">
        <f t="shared" si="48"/>
        <v>0</v>
      </c>
      <c r="L970" s="122" t="str">
        <f>IF(K970=FALSE,"",B970&amp;"@"&amp;COUNTIFS($B$2:B970,B970,$K$2:K970,TRUE))</f>
        <v/>
      </c>
    </row>
    <row r="971" spans="1:12">
      <c r="A971" s="18" t="s">
        <v>806</v>
      </c>
      <c r="B971" s="18" t="s">
        <v>898</v>
      </c>
      <c r="C971" s="18">
        <v>3</v>
      </c>
      <c r="D971" s="18">
        <v>1</v>
      </c>
      <c r="E971" s="18">
        <v>33</v>
      </c>
      <c r="F971" s="18">
        <v>0</v>
      </c>
      <c r="G971" s="122" t="str">
        <f t="shared" si="47"/>
        <v/>
      </c>
      <c r="H971" s="255" t="str">
        <f>IF(G971="기사임",(COUNTIF($B$2:B971,B971)-COUNTIFS($B$2:B970,B971,$G$2:G970,"")),"")</f>
        <v/>
      </c>
      <c r="I971" s="122" t="str">
        <f>IF(H971=1,COUNTIF($H$1:H971,1),"")</f>
        <v/>
      </c>
      <c r="J971" s="122">
        <f t="shared" si="46"/>
        <v>0</v>
      </c>
      <c r="K971" s="122" t="b">
        <f t="shared" si="48"/>
        <v>0</v>
      </c>
      <c r="L971" s="122" t="str">
        <f>IF(K971=FALSE,"",B971&amp;"@"&amp;COUNTIFS($B$2:B971,B971,$K$2:K971,TRUE))</f>
        <v/>
      </c>
    </row>
    <row r="972" spans="1:12">
      <c r="A972" s="18" t="s">
        <v>806</v>
      </c>
      <c r="B972" s="18" t="s">
        <v>895</v>
      </c>
      <c r="C972" s="18">
        <v>3</v>
      </c>
      <c r="D972" s="18">
        <v>2</v>
      </c>
      <c r="E972" s="18">
        <v>71.5</v>
      </c>
      <c r="F972" s="18">
        <v>1</v>
      </c>
      <c r="G972" s="122" t="str">
        <f t="shared" si="47"/>
        <v/>
      </c>
      <c r="H972" s="255" t="str">
        <f>IF(G972="기사임",(COUNTIF($B$2:B972,B972)-COUNTIFS($B$2:B971,B972,$G$2:G971,"")),"")</f>
        <v/>
      </c>
      <c r="I972" s="122" t="str">
        <f>IF(H972=1,COUNTIF($H$1:H972,1),"")</f>
        <v/>
      </c>
      <c r="J972" s="122">
        <f t="shared" si="46"/>
        <v>0</v>
      </c>
      <c r="K972" s="122" t="b">
        <f t="shared" si="48"/>
        <v>0</v>
      </c>
      <c r="L972" s="122" t="str">
        <f>IF(K972=FALSE,"",B972&amp;"@"&amp;COUNTIFS($B$2:B972,B972,$K$2:K972,TRUE))</f>
        <v/>
      </c>
    </row>
    <row r="973" spans="1:12">
      <c r="A973" s="18" t="s">
        <v>806</v>
      </c>
      <c r="B973" s="18" t="s">
        <v>896</v>
      </c>
      <c r="C973" s="18">
        <v>3</v>
      </c>
      <c r="D973" s="18">
        <v>3</v>
      </c>
      <c r="E973" s="18">
        <v>36</v>
      </c>
      <c r="F973" s="18">
        <v>0</v>
      </c>
      <c r="G973" s="122" t="str">
        <f t="shared" si="47"/>
        <v/>
      </c>
      <c r="H973" s="255" t="str">
        <f>IF(G973="기사임",(COUNTIF($B$2:B973,B973)-COUNTIFS($B$2:B972,B973,$G$2:G972,"")),"")</f>
        <v/>
      </c>
      <c r="I973" s="122" t="str">
        <f>IF(H973=1,COUNTIF($H$1:H973,1),"")</f>
        <v/>
      </c>
      <c r="J973" s="122">
        <f t="shared" si="46"/>
        <v>1</v>
      </c>
      <c r="K973" s="122" t="b">
        <f t="shared" si="48"/>
        <v>0</v>
      </c>
      <c r="L973" s="122" t="str">
        <f>IF(K973=FALSE,"",B973&amp;"@"&amp;COUNTIFS($B$2:B973,B973,$K$2:K973,TRUE))</f>
        <v/>
      </c>
    </row>
    <row r="974" spans="1:12">
      <c r="A974" s="18" t="s">
        <v>1673</v>
      </c>
      <c r="B974" s="18" t="s">
        <v>896</v>
      </c>
      <c r="C974" s="18">
        <v>3</v>
      </c>
      <c r="D974" s="18">
        <v>3</v>
      </c>
      <c r="E974" s="18">
        <v>25</v>
      </c>
      <c r="F974" s="18">
        <v>0</v>
      </c>
      <c r="G974" s="122" t="str">
        <f t="shared" si="47"/>
        <v/>
      </c>
      <c r="H974" s="255" t="str">
        <f>IF(G974="기사임",(COUNTIF($B$2:B974,B974)-COUNTIFS($B$2:B973,B974,$G$2:G973,"")),"")</f>
        <v/>
      </c>
      <c r="I974" s="122" t="str">
        <f>IF(H974=1,COUNTIF($H$1:H974,1),"")</f>
        <v/>
      </c>
      <c r="J974" s="122">
        <f t="shared" si="46"/>
        <v>1</v>
      </c>
      <c r="K974" s="122" t="b">
        <f t="shared" si="48"/>
        <v>0</v>
      </c>
      <c r="L974" s="122" t="str">
        <f>IF(K974=FALSE,"",B974&amp;"@"&amp;COUNTIFS($B$2:B974,B974,$K$2:K974,TRUE))</f>
        <v/>
      </c>
    </row>
    <row r="975" spans="1:12">
      <c r="A975" s="18" t="s">
        <v>1127</v>
      </c>
      <c r="B975" s="18" t="s">
        <v>896</v>
      </c>
      <c r="C975" s="18">
        <v>3</v>
      </c>
      <c r="D975" s="18">
        <v>2</v>
      </c>
      <c r="E975" s="18">
        <v>103.5</v>
      </c>
      <c r="F975" s="18">
        <v>1</v>
      </c>
      <c r="G975" s="122" t="str">
        <f t="shared" si="47"/>
        <v/>
      </c>
      <c r="H975" s="255" t="str">
        <f>IF(G975="기사임",(COUNTIF($B$2:B975,B975)-COUNTIFS($B$2:B974,B975,$G$2:G974,"")),"")</f>
        <v/>
      </c>
      <c r="I975" s="122" t="str">
        <f>IF(H975=1,COUNTIF($H$1:H975,1),"")</f>
        <v/>
      </c>
      <c r="J975" s="122">
        <f t="shared" si="46"/>
        <v>1</v>
      </c>
      <c r="K975" s="122" t="b">
        <f t="shared" si="48"/>
        <v>0</v>
      </c>
      <c r="L975" s="122" t="str">
        <f>IF(K975=FALSE,"",B975&amp;"@"&amp;COUNTIFS($B$2:B975,B975,$K$2:K975,TRUE))</f>
        <v/>
      </c>
    </row>
    <row r="976" spans="1:12">
      <c r="A976" s="18" t="s">
        <v>864</v>
      </c>
      <c r="B976" s="18" t="s">
        <v>895</v>
      </c>
      <c r="C976" s="18">
        <v>3</v>
      </c>
      <c r="D976" s="18">
        <v>2</v>
      </c>
      <c r="E976" s="18">
        <v>8.3333333333333339</v>
      </c>
      <c r="F976" s="18">
        <v>1</v>
      </c>
      <c r="G976" s="122" t="str">
        <f t="shared" si="47"/>
        <v/>
      </c>
      <c r="H976" s="255" t="str">
        <f>IF(G976="기사임",(COUNTIF($B$2:B976,B976)-COUNTIFS($B$2:B975,B976,$G$2:G975,"")),"")</f>
        <v/>
      </c>
      <c r="I976" s="122" t="str">
        <f>IF(H976=1,COUNTIF($H$1:H976,1),"")</f>
        <v/>
      </c>
      <c r="J976" s="122">
        <f t="shared" si="46"/>
        <v>0</v>
      </c>
      <c r="K976" s="122" t="b">
        <f t="shared" si="48"/>
        <v>0</v>
      </c>
      <c r="L976" s="122" t="str">
        <f>IF(K976=FALSE,"",B976&amp;"@"&amp;COUNTIFS($B$2:B976,B976,$K$2:K976,TRUE))</f>
        <v/>
      </c>
    </row>
    <row r="977" spans="1:12">
      <c r="A977" s="18" t="s">
        <v>887</v>
      </c>
      <c r="B977" s="18" t="s">
        <v>898</v>
      </c>
      <c r="C977" s="18">
        <v>3</v>
      </c>
      <c r="D977" s="18">
        <v>1</v>
      </c>
      <c r="E977" s="18">
        <v>15.666666666666666</v>
      </c>
      <c r="F977" s="18">
        <v>1</v>
      </c>
      <c r="G977" s="122" t="str">
        <f t="shared" si="47"/>
        <v/>
      </c>
      <c r="H977" s="255" t="str">
        <f>IF(G977="기사임",(COUNTIF($B$2:B977,B977)-COUNTIFS($B$2:B976,B977,$G$2:G976,"")),"")</f>
        <v/>
      </c>
      <c r="I977" s="122" t="str">
        <f>IF(H977=1,COUNTIF($H$1:H977,1),"")</f>
        <v/>
      </c>
      <c r="J977" s="122">
        <f t="shared" si="46"/>
        <v>0</v>
      </c>
      <c r="K977" s="122" t="b">
        <f t="shared" si="48"/>
        <v>0</v>
      </c>
      <c r="L977" s="122" t="str">
        <f>IF(K977=FALSE,"",B977&amp;"@"&amp;COUNTIFS($B$2:B977,B977,$K$2:K977,TRUE))</f>
        <v/>
      </c>
    </row>
    <row r="978" spans="1:12">
      <c r="A978" s="18" t="s">
        <v>1524</v>
      </c>
      <c r="B978" s="18" t="s">
        <v>895</v>
      </c>
      <c r="C978" s="18">
        <v>3</v>
      </c>
      <c r="D978" s="18">
        <v>2</v>
      </c>
      <c r="E978" s="18">
        <v>8</v>
      </c>
      <c r="F978" s="18">
        <v>2</v>
      </c>
      <c r="G978" s="122" t="str">
        <f t="shared" si="47"/>
        <v/>
      </c>
      <c r="H978" s="255" t="str">
        <f>IF(G978="기사임",(COUNTIF($B$2:B978,B978)-COUNTIFS($B$2:B977,B978,$G$2:G977,"")),"")</f>
        <v/>
      </c>
      <c r="I978" s="122" t="str">
        <f>IF(H978=1,COUNTIF($H$1:H978,1),"")</f>
        <v/>
      </c>
      <c r="J978" s="122">
        <f t="shared" si="46"/>
        <v>0</v>
      </c>
      <c r="K978" s="122" t="b">
        <f t="shared" si="48"/>
        <v>0</v>
      </c>
      <c r="L978" s="122" t="str">
        <f>IF(K978=FALSE,"",B978&amp;"@"&amp;COUNTIFS($B$2:B978,B978,$K$2:K978,TRUE))</f>
        <v/>
      </c>
    </row>
    <row r="979" spans="1:12">
      <c r="A979" s="18" t="s">
        <v>695</v>
      </c>
      <c r="B979" s="18" t="s">
        <v>895</v>
      </c>
      <c r="C979" s="18">
        <v>3</v>
      </c>
      <c r="D979" s="18">
        <v>3</v>
      </c>
      <c r="E979" s="18">
        <v>0</v>
      </c>
      <c r="F979" s="18">
        <v>3</v>
      </c>
      <c r="G979" s="122" t="str">
        <f t="shared" si="47"/>
        <v/>
      </c>
      <c r="H979" s="255" t="str">
        <f>IF(G979="기사임",(COUNTIF($B$2:B979,B979)-COUNTIFS($B$2:B978,B979,$G$2:G978,"")),"")</f>
        <v/>
      </c>
      <c r="I979" s="122" t="str">
        <f>IF(H979=1,COUNTIF($H$1:H979,1),"")</f>
        <v/>
      </c>
      <c r="J979" s="122">
        <f t="shared" si="46"/>
        <v>0</v>
      </c>
      <c r="K979" s="122" t="b">
        <f t="shared" si="48"/>
        <v>0</v>
      </c>
      <c r="L979" s="122" t="str">
        <f>IF(K979=FALSE,"",B979&amp;"@"&amp;COUNTIFS($B$2:B979,B979,$K$2:K979,TRUE))</f>
        <v/>
      </c>
    </row>
    <row r="980" spans="1:12">
      <c r="A980" s="18" t="s">
        <v>1285</v>
      </c>
      <c r="B980" s="18" t="s">
        <v>895</v>
      </c>
      <c r="C980" s="18">
        <v>3</v>
      </c>
      <c r="D980" s="18">
        <v>3</v>
      </c>
      <c r="E980" s="18">
        <v>74</v>
      </c>
      <c r="F980" s="18">
        <v>3</v>
      </c>
      <c r="G980" s="122" t="str">
        <f t="shared" si="47"/>
        <v/>
      </c>
      <c r="H980" s="255" t="str">
        <f>IF(G980="기사임",(COUNTIF($B$2:B980,B980)-COUNTIFS($B$2:B979,B980,$G$2:G979,"")),"")</f>
        <v/>
      </c>
      <c r="I980" s="122" t="str">
        <f>IF(H980=1,COUNTIF($H$1:H980,1),"")</f>
        <v/>
      </c>
      <c r="J980" s="122">
        <f t="shared" si="46"/>
        <v>0</v>
      </c>
      <c r="K980" s="122" t="b">
        <f t="shared" si="48"/>
        <v>0</v>
      </c>
      <c r="L980" s="122" t="str">
        <f>IF(K980=FALSE,"",B980&amp;"@"&amp;COUNTIFS($B$2:B980,B980,$K$2:K980,TRUE))</f>
        <v/>
      </c>
    </row>
    <row r="981" spans="1:12">
      <c r="A981" s="18" t="s">
        <v>836</v>
      </c>
      <c r="B981" s="18" t="s">
        <v>897</v>
      </c>
      <c r="C981" s="18">
        <v>3</v>
      </c>
      <c r="D981" s="18">
        <v>1</v>
      </c>
      <c r="E981" s="18">
        <v>5</v>
      </c>
      <c r="F981" s="18">
        <v>0</v>
      </c>
      <c r="G981" s="122" t="str">
        <f t="shared" si="47"/>
        <v/>
      </c>
      <c r="H981" s="255" t="str">
        <f>IF(G981="기사임",(COUNTIF($B$2:B981,B981)-COUNTIFS($B$2:B980,B981,$G$2:G980,"")),"")</f>
        <v/>
      </c>
      <c r="I981" s="122" t="str">
        <f>IF(H981=1,COUNTIF($H$1:H981,1),"")</f>
        <v/>
      </c>
      <c r="J981" s="122">
        <f t="shared" si="46"/>
        <v>1</v>
      </c>
      <c r="K981" s="122" t="b">
        <f t="shared" si="48"/>
        <v>0</v>
      </c>
      <c r="L981" s="122" t="str">
        <f>IF(K981=FALSE,"",B981&amp;"@"&amp;COUNTIFS($B$2:B981,B981,$K$2:K981,TRUE))</f>
        <v/>
      </c>
    </row>
    <row r="982" spans="1:12">
      <c r="A982" s="18" t="s">
        <v>780</v>
      </c>
      <c r="B982" s="18" t="s">
        <v>901</v>
      </c>
      <c r="C982" s="18">
        <v>3</v>
      </c>
      <c r="D982" s="18">
        <v>2</v>
      </c>
      <c r="E982" s="18">
        <v>22</v>
      </c>
      <c r="F982" s="18">
        <v>2</v>
      </c>
      <c r="G982" s="122" t="str">
        <f t="shared" si="47"/>
        <v/>
      </c>
      <c r="H982" s="255" t="str">
        <f>IF(G982="기사임",(COUNTIF($B$2:B982,B982)-COUNTIFS($B$2:B981,B982,$G$2:G981,"")),"")</f>
        <v/>
      </c>
      <c r="I982" s="122" t="str">
        <f>IF(H982=1,COUNTIF($H$1:H982,1),"")</f>
        <v/>
      </c>
      <c r="J982" s="122">
        <f t="shared" si="46"/>
        <v>0</v>
      </c>
      <c r="K982" s="122" t="b">
        <f t="shared" si="48"/>
        <v>0</v>
      </c>
      <c r="L982" s="122" t="str">
        <f>IF(K982=FALSE,"",B982&amp;"@"&amp;COUNTIFS($B$2:B982,B982,$K$2:K982,TRUE))</f>
        <v/>
      </c>
    </row>
    <row r="983" spans="1:12">
      <c r="A983" s="18" t="s">
        <v>780</v>
      </c>
      <c r="B983" s="18" t="s">
        <v>895</v>
      </c>
      <c r="C983" s="18">
        <v>3</v>
      </c>
      <c r="D983" s="18">
        <v>2</v>
      </c>
      <c r="E983" s="18">
        <v>9</v>
      </c>
      <c r="F983" s="18">
        <v>2</v>
      </c>
      <c r="G983" s="122" t="str">
        <f t="shared" si="47"/>
        <v/>
      </c>
      <c r="H983" s="255" t="str">
        <f>IF(G983="기사임",(COUNTIF($B$2:B983,B983)-COUNTIFS($B$2:B982,B983,$G$2:G982,"")),"")</f>
        <v/>
      </c>
      <c r="I983" s="122" t="str">
        <f>IF(H983=1,COUNTIF($H$1:H983,1),"")</f>
        <v/>
      </c>
      <c r="J983" s="122">
        <f t="shared" si="46"/>
        <v>0</v>
      </c>
      <c r="K983" s="122" t="b">
        <f t="shared" si="48"/>
        <v>0</v>
      </c>
      <c r="L983" s="122" t="str">
        <f>IF(K983=FALSE,"",B983&amp;"@"&amp;COUNTIFS($B$2:B983,B983,$K$2:K983,TRUE))</f>
        <v/>
      </c>
    </row>
    <row r="984" spans="1:12">
      <c r="A984" s="18" t="s">
        <v>552</v>
      </c>
      <c r="B984" s="18" t="s">
        <v>898</v>
      </c>
      <c r="C984" s="18">
        <v>3</v>
      </c>
      <c r="D984" s="18">
        <v>2</v>
      </c>
      <c r="E984" s="18">
        <v>33</v>
      </c>
      <c r="F984" s="18">
        <v>1</v>
      </c>
      <c r="G984" s="122" t="str">
        <f t="shared" si="47"/>
        <v/>
      </c>
      <c r="H984" s="255" t="str">
        <f>IF(G984="기사임",(COUNTIF($B$2:B984,B984)-COUNTIFS($B$2:B983,B984,$G$2:G983,"")),"")</f>
        <v/>
      </c>
      <c r="I984" s="122" t="str">
        <f>IF(H984=1,COUNTIF($H$1:H984,1),"")</f>
        <v/>
      </c>
      <c r="J984" s="122">
        <f t="shared" si="46"/>
        <v>0</v>
      </c>
      <c r="K984" s="122" t="b">
        <f t="shared" si="48"/>
        <v>0</v>
      </c>
      <c r="L984" s="122" t="str">
        <f>IF(K984=FALSE,"",B984&amp;"@"&amp;COUNTIFS($B$2:B984,B984,$K$2:K984,TRUE))</f>
        <v/>
      </c>
    </row>
    <row r="985" spans="1:12">
      <c r="A985" s="18" t="s">
        <v>719</v>
      </c>
      <c r="B985" s="18" t="s">
        <v>901</v>
      </c>
      <c r="C985" s="18">
        <v>3</v>
      </c>
      <c r="D985" s="18">
        <v>2</v>
      </c>
      <c r="E985" s="18">
        <v>207</v>
      </c>
      <c r="F985" s="18">
        <v>1</v>
      </c>
      <c r="G985" s="122" t="str">
        <f t="shared" si="47"/>
        <v/>
      </c>
      <c r="H985" s="255" t="str">
        <f>IF(G985="기사임",(COUNTIF($B$2:B985,B985)-COUNTIFS($B$2:B984,B985,$G$2:G984,"")),"")</f>
        <v/>
      </c>
      <c r="I985" s="122" t="str">
        <f>IF(H985=1,COUNTIF($H$1:H985,1),"")</f>
        <v/>
      </c>
      <c r="J985" s="122">
        <f t="shared" si="46"/>
        <v>0</v>
      </c>
      <c r="K985" s="122" t="b">
        <f t="shared" si="48"/>
        <v>0</v>
      </c>
      <c r="L985" s="122" t="str">
        <f>IF(K985=FALSE,"",B985&amp;"@"&amp;COUNTIFS($B$2:B985,B985,$K$2:K985,TRUE))</f>
        <v/>
      </c>
    </row>
    <row r="986" spans="1:12">
      <c r="A986" s="18" t="s">
        <v>576</v>
      </c>
      <c r="B986" s="18" t="s">
        <v>915</v>
      </c>
      <c r="C986" s="18">
        <v>3</v>
      </c>
      <c r="D986" s="18">
        <v>2</v>
      </c>
      <c r="E986" s="18">
        <v>253.5</v>
      </c>
      <c r="F986" s="18">
        <v>2</v>
      </c>
      <c r="G986" s="122" t="str">
        <f t="shared" si="47"/>
        <v/>
      </c>
      <c r="H986" s="255" t="str">
        <f>IF(G986="기사임",(COUNTIF($B$2:B986,B986)-COUNTIFS($B$2:B985,B986,$G$2:G985,"")),"")</f>
        <v/>
      </c>
      <c r="I986" s="122" t="str">
        <f>IF(H986=1,COUNTIF($H$1:H986,1),"")</f>
        <v/>
      </c>
      <c r="J986" s="122">
        <f t="shared" si="46"/>
        <v>0</v>
      </c>
      <c r="K986" s="122" t="b">
        <f t="shared" si="48"/>
        <v>0</v>
      </c>
      <c r="L986" s="122" t="str">
        <f>IF(K986=FALSE,"",B986&amp;"@"&amp;COUNTIFS($B$2:B986,B986,$K$2:K986,TRUE))</f>
        <v/>
      </c>
    </row>
    <row r="987" spans="1:12">
      <c r="A987" s="18" t="s">
        <v>518</v>
      </c>
      <c r="B987" s="18" t="s">
        <v>905</v>
      </c>
      <c r="C987" s="18">
        <v>3</v>
      </c>
      <c r="D987" s="18">
        <v>2</v>
      </c>
      <c r="E987" s="18">
        <v>6</v>
      </c>
      <c r="F987" s="18">
        <v>2</v>
      </c>
      <c r="G987" s="122" t="str">
        <f t="shared" si="47"/>
        <v/>
      </c>
      <c r="H987" s="255" t="str">
        <f>IF(G987="기사임",(COUNTIF($B$2:B987,B987)-COUNTIFS($B$2:B986,B987,$G$2:G986,"")),"")</f>
        <v/>
      </c>
      <c r="I987" s="122" t="str">
        <f>IF(H987=1,COUNTIF($H$1:H987,1),"")</f>
        <v/>
      </c>
      <c r="J987" s="122">
        <f t="shared" si="46"/>
        <v>0</v>
      </c>
      <c r="K987" s="122" t="b">
        <f t="shared" si="48"/>
        <v>0</v>
      </c>
      <c r="L987" s="122" t="str">
        <f>IF(K987=FALSE,"",B987&amp;"@"&amp;COUNTIFS($B$2:B987,B987,$K$2:K987,TRUE))</f>
        <v/>
      </c>
    </row>
    <row r="988" spans="1:12">
      <c r="A988" s="18" t="s">
        <v>518</v>
      </c>
      <c r="B988" s="18" t="s">
        <v>895</v>
      </c>
      <c r="C988" s="18">
        <v>3</v>
      </c>
      <c r="D988" s="18">
        <v>3</v>
      </c>
      <c r="E988" s="18">
        <v>15</v>
      </c>
      <c r="F988" s="18">
        <v>3</v>
      </c>
      <c r="G988" s="122" t="str">
        <f t="shared" si="47"/>
        <v/>
      </c>
      <c r="H988" s="255" t="str">
        <f>IF(G988="기사임",(COUNTIF($B$2:B988,B988)-COUNTIFS($B$2:B987,B988,$G$2:G987,"")),"")</f>
        <v/>
      </c>
      <c r="I988" s="122" t="str">
        <f>IF(H988=1,COUNTIF($H$1:H988,1),"")</f>
        <v/>
      </c>
      <c r="J988" s="122">
        <f t="shared" si="46"/>
        <v>0</v>
      </c>
      <c r="K988" s="122" t="b">
        <f t="shared" si="48"/>
        <v>0</v>
      </c>
      <c r="L988" s="122" t="str">
        <f>IF(K988=FALSE,"",B988&amp;"@"&amp;COUNTIFS($B$2:B988,B988,$K$2:K988,TRUE))</f>
        <v/>
      </c>
    </row>
    <row r="989" spans="1:12">
      <c r="A989" s="18" t="s">
        <v>1706</v>
      </c>
      <c r="B989" s="18" t="s">
        <v>895</v>
      </c>
      <c r="C989" s="18">
        <v>3</v>
      </c>
      <c r="D989" s="18">
        <v>2</v>
      </c>
      <c r="E989" s="18">
        <v>5.5</v>
      </c>
      <c r="F989" s="18">
        <v>2</v>
      </c>
      <c r="G989" s="122" t="str">
        <f t="shared" si="47"/>
        <v/>
      </c>
      <c r="H989" s="255" t="str">
        <f>IF(G989="기사임",(COUNTIF($B$2:B989,B989)-COUNTIFS($B$2:B988,B989,$G$2:G988,"")),"")</f>
        <v/>
      </c>
      <c r="I989" s="122" t="str">
        <f>IF(H989=1,COUNTIF($H$1:H989,1),"")</f>
        <v/>
      </c>
      <c r="J989" s="122">
        <f t="shared" si="46"/>
        <v>0</v>
      </c>
      <c r="K989" s="122" t="b">
        <f t="shared" si="48"/>
        <v>0</v>
      </c>
      <c r="L989" s="122" t="str">
        <f>IF(K989=FALSE,"",B989&amp;"@"&amp;COUNTIFS($B$2:B989,B989,$K$2:K989,TRUE))</f>
        <v/>
      </c>
    </row>
    <row r="990" spans="1:12">
      <c r="A990" s="18" t="s">
        <v>646</v>
      </c>
      <c r="B990" s="18" t="s">
        <v>897</v>
      </c>
      <c r="C990" s="18">
        <v>3</v>
      </c>
      <c r="D990" s="18">
        <v>1</v>
      </c>
      <c r="E990" s="18">
        <v>200.5</v>
      </c>
      <c r="F990" s="18">
        <v>1</v>
      </c>
      <c r="G990" s="122" t="str">
        <f t="shared" si="47"/>
        <v/>
      </c>
      <c r="H990" s="255" t="str">
        <f>IF(G990="기사임",(COUNTIF($B$2:B990,B990)-COUNTIFS($B$2:B989,B990,$G$2:G989,"")),"")</f>
        <v/>
      </c>
      <c r="I990" s="122" t="str">
        <f>IF(H990=1,COUNTIF($H$1:H990,1),"")</f>
        <v/>
      </c>
      <c r="J990" s="122">
        <f t="shared" si="46"/>
        <v>1</v>
      </c>
      <c r="K990" s="122" t="b">
        <f t="shared" si="48"/>
        <v>0</v>
      </c>
      <c r="L990" s="122" t="str">
        <f>IF(K990=FALSE,"",B990&amp;"@"&amp;COUNTIFS($B$2:B990,B990,$K$2:K990,TRUE))</f>
        <v/>
      </c>
    </row>
    <row r="991" spans="1:12">
      <c r="A991" s="18" t="s">
        <v>646</v>
      </c>
      <c r="B991" s="18" t="s">
        <v>913</v>
      </c>
      <c r="C991" s="18">
        <v>3</v>
      </c>
      <c r="D991" s="18">
        <v>3</v>
      </c>
      <c r="E991" s="18">
        <v>1</v>
      </c>
      <c r="F991" s="18">
        <v>3</v>
      </c>
      <c r="G991" s="122" t="str">
        <f t="shared" si="47"/>
        <v/>
      </c>
      <c r="H991" s="255" t="str">
        <f>IF(G991="기사임",(COUNTIF($B$2:B991,B991)-COUNTIFS($B$2:B990,B991,$G$2:G990,"")),"")</f>
        <v/>
      </c>
      <c r="I991" s="122" t="str">
        <f>IF(H991=1,COUNTIF($H$1:H991,1),"")</f>
        <v/>
      </c>
      <c r="J991" s="122">
        <f t="shared" si="46"/>
        <v>0</v>
      </c>
      <c r="K991" s="122" t="b">
        <f t="shared" si="48"/>
        <v>0</v>
      </c>
      <c r="L991" s="122" t="str">
        <f>IF(K991=FALSE,"",B991&amp;"@"&amp;COUNTIFS($B$2:B991,B991,$K$2:K991,TRUE))</f>
        <v/>
      </c>
    </row>
    <row r="992" spans="1:12">
      <c r="A992" s="18" t="s">
        <v>703</v>
      </c>
      <c r="B992" s="18" t="s">
        <v>895</v>
      </c>
      <c r="C992" s="18">
        <v>3</v>
      </c>
      <c r="D992" s="18">
        <v>3</v>
      </c>
      <c r="E992" s="18">
        <v>331</v>
      </c>
      <c r="F992" s="18">
        <v>2</v>
      </c>
      <c r="G992" s="122" t="str">
        <f t="shared" si="47"/>
        <v/>
      </c>
      <c r="H992" s="255" t="str">
        <f>IF(G992="기사임",(COUNTIF($B$2:B992,B992)-COUNTIFS($B$2:B991,B992,$G$2:G991,"")),"")</f>
        <v/>
      </c>
      <c r="I992" s="122" t="str">
        <f>IF(H992=1,COUNTIF($H$1:H992,1),"")</f>
        <v/>
      </c>
      <c r="J992" s="122">
        <f t="shared" si="46"/>
        <v>0</v>
      </c>
      <c r="K992" s="122" t="b">
        <f t="shared" si="48"/>
        <v>0</v>
      </c>
      <c r="L992" s="122" t="str">
        <f>IF(K992=FALSE,"",B992&amp;"@"&amp;COUNTIFS($B$2:B992,B992,$K$2:K992,TRUE))</f>
        <v/>
      </c>
    </row>
    <row r="993" spans="1:12">
      <c r="A993" s="18" t="s">
        <v>837</v>
      </c>
      <c r="B993" s="18" t="s">
        <v>896</v>
      </c>
      <c r="C993" s="18">
        <v>3</v>
      </c>
      <c r="D993" s="18">
        <v>2</v>
      </c>
      <c r="E993" s="18">
        <v>100.33333333333333</v>
      </c>
      <c r="F993" s="18">
        <v>1</v>
      </c>
      <c r="G993" s="122" t="str">
        <f t="shared" si="47"/>
        <v/>
      </c>
      <c r="H993" s="255" t="str">
        <f>IF(G993="기사임",(COUNTIF($B$2:B993,B993)-COUNTIFS($B$2:B992,B993,$G$2:G992,"")),"")</f>
        <v/>
      </c>
      <c r="I993" s="122" t="str">
        <f>IF(H993=1,COUNTIF($H$1:H993,1),"")</f>
        <v/>
      </c>
      <c r="J993" s="122">
        <f t="shared" si="46"/>
        <v>1</v>
      </c>
      <c r="K993" s="122" t="b">
        <f t="shared" si="48"/>
        <v>0</v>
      </c>
      <c r="L993" s="122" t="str">
        <f>IF(K993=FALSE,"",B993&amp;"@"&amp;COUNTIFS($B$2:B993,B993,$K$2:K993,TRUE))</f>
        <v/>
      </c>
    </row>
    <row r="994" spans="1:12">
      <c r="A994" s="18" t="s">
        <v>696</v>
      </c>
      <c r="B994" s="18" t="s">
        <v>895</v>
      </c>
      <c r="C994" s="18">
        <v>3</v>
      </c>
      <c r="D994" s="18">
        <v>3</v>
      </c>
      <c r="E994" s="18">
        <v>81</v>
      </c>
      <c r="F994" s="18">
        <v>3</v>
      </c>
      <c r="G994" s="122" t="str">
        <f t="shared" si="47"/>
        <v/>
      </c>
      <c r="H994" s="255" t="str">
        <f>IF(G994="기사임",(COUNTIF($B$2:B994,B994)-COUNTIFS($B$2:B993,B994,$G$2:G993,"")),"")</f>
        <v/>
      </c>
      <c r="I994" s="122" t="str">
        <f>IF(H994=1,COUNTIF($H$1:H994,1),"")</f>
        <v/>
      </c>
      <c r="J994" s="122">
        <f t="shared" si="46"/>
        <v>0</v>
      </c>
      <c r="K994" s="122" t="b">
        <f t="shared" si="48"/>
        <v>0</v>
      </c>
      <c r="L994" s="122" t="str">
        <f>IF(K994=FALSE,"",B994&amp;"@"&amp;COUNTIFS($B$2:B994,B994,$K$2:K994,TRUE))</f>
        <v/>
      </c>
    </row>
    <row r="995" spans="1:12">
      <c r="A995" s="18" t="s">
        <v>1708</v>
      </c>
      <c r="B995" s="18" t="s">
        <v>897</v>
      </c>
      <c r="C995" s="18">
        <v>3</v>
      </c>
      <c r="D995" s="18">
        <v>2</v>
      </c>
      <c r="E995" s="18">
        <v>9</v>
      </c>
      <c r="F995" s="18">
        <v>1</v>
      </c>
      <c r="G995" s="122" t="str">
        <f t="shared" si="47"/>
        <v/>
      </c>
      <c r="H995" s="255" t="str">
        <f>IF(G995="기사임",(COUNTIF($B$2:B995,B995)-COUNTIFS($B$2:B994,B995,$G$2:G994,"")),"")</f>
        <v/>
      </c>
      <c r="I995" s="122" t="str">
        <f>IF(H995=1,COUNTIF($H$1:H995,1),"")</f>
        <v/>
      </c>
      <c r="J995" s="122">
        <f t="shared" si="46"/>
        <v>1</v>
      </c>
      <c r="K995" s="122" t="b">
        <f t="shared" si="48"/>
        <v>0</v>
      </c>
      <c r="L995" s="122" t="str">
        <f>IF(K995=FALSE,"",B995&amp;"@"&amp;COUNTIFS($B$2:B995,B995,$K$2:K995,TRUE))</f>
        <v/>
      </c>
    </row>
    <row r="996" spans="1:12">
      <c r="A996" s="18" t="s">
        <v>588</v>
      </c>
      <c r="B996" s="18" t="s">
        <v>908</v>
      </c>
      <c r="C996" s="18">
        <v>3</v>
      </c>
      <c r="D996" s="18">
        <v>3</v>
      </c>
      <c r="E996" s="18">
        <v>28.5</v>
      </c>
      <c r="F996" s="18">
        <v>3</v>
      </c>
      <c r="G996" s="122" t="str">
        <f t="shared" si="47"/>
        <v/>
      </c>
      <c r="H996" s="255" t="str">
        <f>IF(G996="기사임",(COUNTIF($B$2:B996,B996)-COUNTIFS($B$2:B995,B996,$G$2:G995,"")),"")</f>
        <v/>
      </c>
      <c r="I996" s="122" t="str">
        <f>IF(H996=1,COUNTIF($H$1:H996,1),"")</f>
        <v/>
      </c>
      <c r="J996" s="122">
        <f t="shared" si="46"/>
        <v>0</v>
      </c>
      <c r="K996" s="122" t="b">
        <f t="shared" si="48"/>
        <v>0</v>
      </c>
      <c r="L996" s="122" t="str">
        <f>IF(K996=FALSE,"",B996&amp;"@"&amp;COUNTIFS($B$2:B996,B996,$K$2:K996,TRUE))</f>
        <v/>
      </c>
    </row>
    <row r="997" spans="1:12">
      <c r="A997" s="18" t="s">
        <v>781</v>
      </c>
      <c r="B997" s="18" t="s">
        <v>895</v>
      </c>
      <c r="C997" s="18">
        <v>3</v>
      </c>
      <c r="D997" s="18">
        <v>3</v>
      </c>
      <c r="E997" s="18">
        <v>5</v>
      </c>
      <c r="F997" s="18">
        <v>3</v>
      </c>
      <c r="G997" s="122" t="str">
        <f t="shared" si="47"/>
        <v/>
      </c>
      <c r="H997" s="255" t="str">
        <f>IF(G997="기사임",(COUNTIF($B$2:B997,B997)-COUNTIFS($B$2:B996,B997,$G$2:G996,"")),"")</f>
        <v/>
      </c>
      <c r="I997" s="122" t="str">
        <f>IF(H997=1,COUNTIF($H$1:H997,1),"")</f>
        <v/>
      </c>
      <c r="J997" s="122">
        <f t="shared" si="46"/>
        <v>0</v>
      </c>
      <c r="K997" s="122" t="b">
        <f t="shared" si="48"/>
        <v>0</v>
      </c>
      <c r="L997" s="122" t="str">
        <f>IF(K997=FALSE,"",B997&amp;"@"&amp;COUNTIFS($B$2:B997,B997,$K$2:K997,TRUE))</f>
        <v/>
      </c>
    </row>
    <row r="998" spans="1:12">
      <c r="A998" s="18" t="s">
        <v>1714</v>
      </c>
      <c r="B998" s="18" t="s">
        <v>918</v>
      </c>
      <c r="C998" s="18">
        <v>3</v>
      </c>
      <c r="D998" s="18">
        <v>3</v>
      </c>
      <c r="E998" s="18">
        <v>0</v>
      </c>
      <c r="F998" s="18">
        <v>3</v>
      </c>
      <c r="G998" s="122" t="str">
        <f t="shared" si="47"/>
        <v/>
      </c>
      <c r="H998" s="255" t="str">
        <f>IF(G998="기사임",(COUNTIF($B$2:B998,B998)-COUNTIFS($B$2:B997,B998,$G$2:G997,"")),"")</f>
        <v/>
      </c>
      <c r="I998" s="122" t="str">
        <f>IF(H998=1,COUNTIF($H$1:H998,1),"")</f>
        <v/>
      </c>
      <c r="J998" s="122">
        <f t="shared" si="46"/>
        <v>0</v>
      </c>
      <c r="K998" s="122" t="b">
        <f t="shared" si="48"/>
        <v>0</v>
      </c>
      <c r="L998" s="122" t="str">
        <f>IF(K998=FALSE,"",B998&amp;"@"&amp;COUNTIFS($B$2:B998,B998,$K$2:K998,TRUE))</f>
        <v/>
      </c>
    </row>
    <row r="999" spans="1:12">
      <c r="A999" s="18" t="s">
        <v>617</v>
      </c>
      <c r="B999" s="18" t="s">
        <v>906</v>
      </c>
      <c r="C999" s="18">
        <v>3</v>
      </c>
      <c r="D999" s="18">
        <v>1</v>
      </c>
      <c r="E999" s="18">
        <v>68.5</v>
      </c>
      <c r="F999" s="18">
        <v>1</v>
      </c>
      <c r="G999" s="122" t="str">
        <f t="shared" si="47"/>
        <v/>
      </c>
      <c r="H999" s="255" t="str">
        <f>IF(G999="기사임",(COUNTIF($B$2:B999,B999)-COUNTIFS($B$2:B998,B999,$G$2:G998,"")),"")</f>
        <v/>
      </c>
      <c r="I999" s="122" t="str">
        <f>IF(H999=1,COUNTIF($H$1:H999,1),"")</f>
        <v/>
      </c>
      <c r="J999" s="122">
        <f t="shared" si="46"/>
        <v>0</v>
      </c>
      <c r="K999" s="122" t="b">
        <f t="shared" si="48"/>
        <v>0</v>
      </c>
      <c r="L999" s="122" t="str">
        <f>IF(K999=FALSE,"",B999&amp;"@"&amp;COUNTIFS($B$2:B999,B999,$K$2:K999,TRUE))</f>
        <v/>
      </c>
    </row>
    <row r="1000" spans="1:12">
      <c r="A1000" s="18" t="s">
        <v>1534</v>
      </c>
      <c r="B1000" s="18" t="s">
        <v>898</v>
      </c>
      <c r="C1000" s="18">
        <v>3</v>
      </c>
      <c r="D1000" s="18">
        <v>1</v>
      </c>
      <c r="E1000" s="18">
        <v>12.666666666666666</v>
      </c>
      <c r="F1000" s="18">
        <v>0</v>
      </c>
      <c r="G1000" s="122" t="str">
        <f t="shared" si="47"/>
        <v/>
      </c>
      <c r="H1000" s="255" t="str">
        <f>IF(G1000="기사임",(COUNTIF($B$2:B1000,B1000)-COUNTIFS($B$2:B999,B1000,$G$2:G999,"")),"")</f>
        <v/>
      </c>
      <c r="I1000" s="122" t="str">
        <f>IF(H1000=1,COUNTIF($H$1:H1000,1),"")</f>
        <v/>
      </c>
      <c r="J1000" s="122">
        <f t="shared" si="46"/>
        <v>0</v>
      </c>
      <c r="K1000" s="122" t="b">
        <f t="shared" si="48"/>
        <v>0</v>
      </c>
      <c r="L1000" s="122" t="str">
        <f>IF(K1000=FALSE,"",B1000&amp;"@"&amp;COUNTIFS($B$2:B1000,B1000,$K$2:K1000,TRUE))</f>
        <v/>
      </c>
    </row>
    <row r="1001" spans="1:12">
      <c r="A1001" s="18" t="s">
        <v>527</v>
      </c>
      <c r="B1001" s="18" t="s">
        <v>899</v>
      </c>
      <c r="C1001" s="18">
        <v>3</v>
      </c>
      <c r="D1001" s="18">
        <v>1</v>
      </c>
      <c r="E1001" s="18">
        <v>18.5</v>
      </c>
      <c r="F1001" s="18">
        <v>1</v>
      </c>
      <c r="G1001" s="122" t="str">
        <f t="shared" si="47"/>
        <v/>
      </c>
      <c r="H1001" s="255" t="str">
        <f>IF(G1001="기사임",(COUNTIF($B$2:B1001,B1001)-COUNTIFS($B$2:B1000,B1001,$G$2:G1000,"")),"")</f>
        <v/>
      </c>
      <c r="I1001" s="122" t="str">
        <f>IF(H1001=1,COUNTIF($H$1:H1001,1),"")</f>
        <v/>
      </c>
      <c r="J1001" s="122">
        <f t="shared" si="46"/>
        <v>0</v>
      </c>
      <c r="K1001" s="122" t="b">
        <f t="shared" si="48"/>
        <v>0</v>
      </c>
      <c r="L1001" s="122" t="str">
        <f>IF(K1001=FALSE,"",B1001&amp;"@"&amp;COUNTIFS($B$2:B1001,B1001,$K$2:K1001,TRUE))</f>
        <v/>
      </c>
    </row>
    <row r="1002" spans="1:12">
      <c r="A1002" s="18" t="s">
        <v>869</v>
      </c>
      <c r="B1002" s="18" t="s">
        <v>896</v>
      </c>
      <c r="C1002" s="18">
        <v>3</v>
      </c>
      <c r="D1002" s="18">
        <v>2</v>
      </c>
      <c r="E1002" s="18">
        <v>323.33333333333331</v>
      </c>
      <c r="F1002" s="18">
        <v>2</v>
      </c>
      <c r="G1002" s="122" t="str">
        <f t="shared" si="47"/>
        <v/>
      </c>
      <c r="H1002" s="255" t="str">
        <f>IF(G1002="기사임",(COUNTIF($B$2:B1002,B1002)-COUNTIFS($B$2:B1001,B1002,$G$2:G1001,"")),"")</f>
        <v/>
      </c>
      <c r="I1002" s="122" t="str">
        <f>IF(H1002=1,COUNTIF($H$1:H1002,1),"")</f>
        <v/>
      </c>
      <c r="J1002" s="122">
        <f t="shared" si="46"/>
        <v>1</v>
      </c>
      <c r="K1002" s="122" t="b">
        <f t="shared" si="48"/>
        <v>0</v>
      </c>
      <c r="L1002" s="122" t="str">
        <f>IF(K1002=FALSE,"",B1002&amp;"@"&amp;COUNTIFS($B$2:B1002,B1002,$K$2:K1002,TRUE))</f>
        <v/>
      </c>
    </row>
    <row r="1003" spans="1:12">
      <c r="A1003" s="18" t="s">
        <v>1715</v>
      </c>
      <c r="B1003" s="18" t="s">
        <v>898</v>
      </c>
      <c r="C1003" s="18">
        <v>3</v>
      </c>
      <c r="D1003" s="18">
        <v>1</v>
      </c>
      <c r="E1003" s="18">
        <v>137.5</v>
      </c>
      <c r="F1003" s="18">
        <v>1</v>
      </c>
      <c r="G1003" s="122" t="str">
        <f t="shared" si="47"/>
        <v/>
      </c>
      <c r="H1003" s="255" t="str">
        <f>IF(G1003="기사임",(COUNTIF($B$2:B1003,B1003)-COUNTIFS($B$2:B1002,B1003,$G$2:G1002,"")),"")</f>
        <v/>
      </c>
      <c r="I1003" s="122" t="str">
        <f>IF(H1003=1,COUNTIF($H$1:H1003,1),"")</f>
        <v/>
      </c>
      <c r="J1003" s="122">
        <f t="shared" si="46"/>
        <v>0</v>
      </c>
      <c r="K1003" s="122" t="b">
        <f t="shared" si="48"/>
        <v>0</v>
      </c>
      <c r="L1003" s="122" t="str">
        <f>IF(K1003=FALSE,"",B1003&amp;"@"&amp;COUNTIFS($B$2:B1003,B1003,$K$2:K1003,TRUE))</f>
        <v/>
      </c>
    </row>
    <row r="1004" spans="1:12">
      <c r="A1004" s="18" t="s">
        <v>813</v>
      </c>
      <c r="B1004" s="18" t="s">
        <v>895</v>
      </c>
      <c r="C1004" s="18">
        <v>3</v>
      </c>
      <c r="D1004" s="18">
        <v>2</v>
      </c>
      <c r="E1004" s="18">
        <v>5</v>
      </c>
      <c r="F1004" s="18">
        <v>1</v>
      </c>
      <c r="G1004" s="122" t="str">
        <f t="shared" si="47"/>
        <v/>
      </c>
      <c r="H1004" s="255" t="str">
        <f>IF(G1004="기사임",(COUNTIF($B$2:B1004,B1004)-COUNTIFS($B$2:B1003,B1004,$G$2:G1003,"")),"")</f>
        <v/>
      </c>
      <c r="I1004" s="122" t="str">
        <f>IF(H1004=1,COUNTIF($H$1:H1004,1),"")</f>
        <v/>
      </c>
      <c r="J1004" s="122">
        <f t="shared" si="46"/>
        <v>0</v>
      </c>
      <c r="K1004" s="122" t="b">
        <f t="shared" si="48"/>
        <v>0</v>
      </c>
      <c r="L1004" s="122" t="str">
        <f>IF(K1004=FALSE,"",B1004&amp;"@"&amp;COUNTIFS($B$2:B1004,B1004,$K$2:K1004,TRUE))</f>
        <v/>
      </c>
    </row>
    <row r="1005" spans="1:12">
      <c r="A1005" s="18" t="s">
        <v>560</v>
      </c>
      <c r="B1005" s="18" t="s">
        <v>904</v>
      </c>
      <c r="C1005" s="18">
        <v>3</v>
      </c>
      <c r="D1005" s="18">
        <v>3</v>
      </c>
      <c r="E1005" s="18">
        <v>0</v>
      </c>
      <c r="F1005" s="18">
        <v>3</v>
      </c>
      <c r="G1005" s="122" t="str">
        <f t="shared" si="47"/>
        <v/>
      </c>
      <c r="H1005" s="255" t="str">
        <f>IF(G1005="기사임",(COUNTIF($B$2:B1005,B1005)-COUNTIFS($B$2:B1004,B1005,$G$2:G1004,"")),"")</f>
        <v/>
      </c>
      <c r="I1005" s="122" t="str">
        <f>IF(H1005=1,COUNTIF($H$1:H1005,1),"")</f>
        <v/>
      </c>
      <c r="J1005" s="122">
        <f t="shared" si="46"/>
        <v>0</v>
      </c>
      <c r="K1005" s="122" t="b">
        <f t="shared" si="48"/>
        <v>0</v>
      </c>
      <c r="L1005" s="122" t="str">
        <f>IF(K1005=FALSE,"",B1005&amp;"@"&amp;COUNTIFS($B$2:B1005,B1005,$K$2:K1005,TRUE))</f>
        <v/>
      </c>
    </row>
    <row r="1006" spans="1:12">
      <c r="A1006" s="18" t="s">
        <v>1677</v>
      </c>
      <c r="B1006" s="18" t="s">
        <v>895</v>
      </c>
      <c r="C1006" s="18">
        <v>3</v>
      </c>
      <c r="D1006" s="18">
        <v>3</v>
      </c>
      <c r="E1006" s="18">
        <v>8</v>
      </c>
      <c r="F1006" s="18">
        <v>3</v>
      </c>
      <c r="G1006" s="122" t="str">
        <f t="shared" si="47"/>
        <v/>
      </c>
      <c r="H1006" s="255" t="str">
        <f>IF(G1006="기사임",(COUNTIF($B$2:B1006,B1006)-COUNTIFS($B$2:B1005,B1006,$G$2:G1005,"")),"")</f>
        <v/>
      </c>
      <c r="I1006" s="122" t="str">
        <f>IF(H1006=1,COUNTIF($H$1:H1006,1),"")</f>
        <v/>
      </c>
      <c r="J1006" s="122">
        <f t="shared" si="46"/>
        <v>0</v>
      </c>
      <c r="K1006" s="122" t="b">
        <f t="shared" si="48"/>
        <v>0</v>
      </c>
      <c r="L1006" s="122" t="str">
        <f>IF(K1006=FALSE,"",B1006&amp;"@"&amp;COUNTIFS($B$2:B1006,B1006,$K$2:K1006,TRUE))</f>
        <v/>
      </c>
    </row>
    <row r="1007" spans="1:12">
      <c r="A1007" s="18" t="s">
        <v>1678</v>
      </c>
      <c r="B1007" s="18" t="s">
        <v>905</v>
      </c>
      <c r="C1007" s="18">
        <v>3</v>
      </c>
      <c r="D1007" s="18">
        <v>1</v>
      </c>
      <c r="E1007" s="18">
        <v>15</v>
      </c>
      <c r="F1007" s="18">
        <v>1</v>
      </c>
      <c r="G1007" s="122" t="str">
        <f t="shared" si="47"/>
        <v/>
      </c>
      <c r="H1007" s="255" t="str">
        <f>IF(G1007="기사임",(COUNTIF($B$2:B1007,B1007)-COUNTIFS($B$2:B1006,B1007,$G$2:G1006,"")),"")</f>
        <v/>
      </c>
      <c r="I1007" s="122" t="str">
        <f>IF(H1007=1,COUNTIF($H$1:H1007,1),"")</f>
        <v/>
      </c>
      <c r="J1007" s="122">
        <f t="shared" si="46"/>
        <v>0</v>
      </c>
      <c r="K1007" s="122" t="b">
        <f t="shared" si="48"/>
        <v>0</v>
      </c>
      <c r="L1007" s="122" t="str">
        <f>IF(K1007=FALSE,"",B1007&amp;"@"&amp;COUNTIFS($B$2:B1007,B1007,$K$2:K1007,TRUE))</f>
        <v/>
      </c>
    </row>
    <row r="1008" spans="1:12">
      <c r="A1008" s="18" t="s">
        <v>574</v>
      </c>
      <c r="B1008" s="18" t="s">
        <v>896</v>
      </c>
      <c r="C1008" s="18">
        <v>3</v>
      </c>
      <c r="D1008" s="18">
        <v>3</v>
      </c>
      <c r="E1008" s="18">
        <v>564.5</v>
      </c>
      <c r="F1008" s="18">
        <v>3</v>
      </c>
      <c r="G1008" s="122" t="str">
        <f t="shared" si="47"/>
        <v/>
      </c>
      <c r="H1008" s="255" t="str">
        <f>IF(G1008="기사임",(COUNTIF($B$2:B1008,B1008)-COUNTIFS($B$2:B1007,B1008,$G$2:G1007,"")),"")</f>
        <v/>
      </c>
      <c r="I1008" s="122" t="str">
        <f>IF(H1008=1,COUNTIF($H$1:H1008,1),"")</f>
        <v/>
      </c>
      <c r="J1008" s="122">
        <f t="shared" si="46"/>
        <v>1</v>
      </c>
      <c r="K1008" s="122" t="b">
        <f t="shared" si="48"/>
        <v>0</v>
      </c>
      <c r="L1008" s="122" t="str">
        <f>IF(K1008=FALSE,"",B1008&amp;"@"&amp;COUNTIFS($B$2:B1008,B1008,$K$2:K1008,TRUE))</f>
        <v/>
      </c>
    </row>
    <row r="1009" spans="1:12">
      <c r="A1009" s="18" t="s">
        <v>656</v>
      </c>
      <c r="B1009" s="18" t="s">
        <v>895</v>
      </c>
      <c r="C1009" s="18">
        <v>3</v>
      </c>
      <c r="D1009" s="18">
        <v>2</v>
      </c>
      <c r="E1009" s="18">
        <v>29.5</v>
      </c>
      <c r="F1009" s="18">
        <v>1</v>
      </c>
      <c r="G1009" s="122" t="str">
        <f t="shared" si="47"/>
        <v/>
      </c>
      <c r="H1009" s="255" t="str">
        <f>IF(G1009="기사임",(COUNTIF($B$2:B1009,B1009)-COUNTIFS($B$2:B1008,B1009,$G$2:G1008,"")),"")</f>
        <v/>
      </c>
      <c r="I1009" s="122" t="str">
        <f>IF(H1009=1,COUNTIF($H$1:H1009,1),"")</f>
        <v/>
      </c>
      <c r="J1009" s="122">
        <f t="shared" si="46"/>
        <v>0</v>
      </c>
      <c r="K1009" s="122" t="b">
        <f t="shared" si="48"/>
        <v>0</v>
      </c>
      <c r="L1009" s="122" t="str">
        <f>IF(K1009=FALSE,"",B1009&amp;"@"&amp;COUNTIFS($B$2:B1009,B1009,$K$2:K1009,TRUE))</f>
        <v/>
      </c>
    </row>
    <row r="1010" spans="1:12">
      <c r="A1010" s="18" t="s">
        <v>495</v>
      </c>
      <c r="B1010" s="18" t="s">
        <v>957</v>
      </c>
      <c r="C1010" s="18">
        <v>3</v>
      </c>
      <c r="D1010" s="18">
        <v>2</v>
      </c>
      <c r="E1010" s="18">
        <v>42</v>
      </c>
      <c r="F1010" s="18">
        <v>2</v>
      </c>
      <c r="G1010" s="122" t="str">
        <f t="shared" si="47"/>
        <v/>
      </c>
      <c r="H1010" s="255" t="str">
        <f>IF(G1010="기사임",(COUNTIF($B$2:B1010,B1010)-COUNTIFS($B$2:B1009,B1010,$G$2:G1009,"")),"")</f>
        <v/>
      </c>
      <c r="I1010" s="122" t="str">
        <f>IF(H1010=1,COUNTIF($H$1:H1010,1),"")</f>
        <v/>
      </c>
      <c r="J1010" s="122">
        <f t="shared" si="46"/>
        <v>0</v>
      </c>
      <c r="K1010" s="122" t="b">
        <f t="shared" si="48"/>
        <v>0</v>
      </c>
      <c r="L1010" s="122" t="str">
        <f>IF(K1010=FALSE,"",B1010&amp;"@"&amp;COUNTIFS($B$2:B1010,B1010,$K$2:K1010,TRUE))</f>
        <v/>
      </c>
    </row>
    <row r="1011" spans="1:12">
      <c r="A1011" s="18" t="s">
        <v>495</v>
      </c>
      <c r="B1011" s="18" t="s">
        <v>910</v>
      </c>
      <c r="C1011" s="18">
        <v>3</v>
      </c>
      <c r="D1011" s="18">
        <v>3</v>
      </c>
      <c r="E1011" s="18">
        <v>11</v>
      </c>
      <c r="F1011" s="18">
        <v>2</v>
      </c>
      <c r="G1011" s="122" t="str">
        <f t="shared" si="47"/>
        <v/>
      </c>
      <c r="H1011" s="255" t="str">
        <f>IF(G1011="기사임",(COUNTIF($B$2:B1011,B1011)-COUNTIFS($B$2:B1010,B1011,$G$2:G1010,"")),"")</f>
        <v/>
      </c>
      <c r="I1011" s="122" t="str">
        <f>IF(H1011=1,COUNTIF($H$1:H1011,1),"")</f>
        <v/>
      </c>
      <c r="J1011" s="122">
        <f t="shared" si="46"/>
        <v>0</v>
      </c>
      <c r="K1011" s="122" t="b">
        <f t="shared" si="48"/>
        <v>0</v>
      </c>
      <c r="L1011" s="122" t="str">
        <f>IF(K1011=FALSE,"",B1011&amp;"@"&amp;COUNTIFS($B$2:B1011,B1011,$K$2:K1011,TRUE))</f>
        <v/>
      </c>
    </row>
    <row r="1012" spans="1:12">
      <c r="A1012" s="18" t="s">
        <v>495</v>
      </c>
      <c r="B1012" s="18" t="s">
        <v>913</v>
      </c>
      <c r="C1012" s="18">
        <v>3</v>
      </c>
      <c r="D1012" s="18">
        <v>3</v>
      </c>
      <c r="E1012" s="18">
        <v>40.5</v>
      </c>
      <c r="F1012" s="18">
        <v>3</v>
      </c>
      <c r="G1012" s="122" t="str">
        <f t="shared" si="47"/>
        <v/>
      </c>
      <c r="H1012" s="255" t="str">
        <f>IF(G1012="기사임",(COUNTIF($B$2:B1012,B1012)-COUNTIFS($B$2:B1011,B1012,$G$2:G1011,"")),"")</f>
        <v/>
      </c>
      <c r="I1012" s="122" t="str">
        <f>IF(H1012=1,COUNTIF($H$1:H1012,1),"")</f>
        <v/>
      </c>
      <c r="J1012" s="122">
        <f t="shared" si="46"/>
        <v>0</v>
      </c>
      <c r="K1012" s="122" t="b">
        <f t="shared" si="48"/>
        <v>0</v>
      </c>
      <c r="L1012" s="122" t="str">
        <f>IF(K1012=FALSE,"",B1012&amp;"@"&amp;COUNTIFS($B$2:B1012,B1012,$K$2:K1012,TRUE))</f>
        <v/>
      </c>
    </row>
    <row r="1013" spans="1:12">
      <c r="A1013" s="18" t="s">
        <v>523</v>
      </c>
      <c r="B1013" s="18" t="s">
        <v>929</v>
      </c>
      <c r="C1013" s="18">
        <v>3</v>
      </c>
      <c r="D1013" s="18">
        <v>3</v>
      </c>
      <c r="E1013" s="18">
        <v>511</v>
      </c>
      <c r="F1013" s="18">
        <v>3</v>
      </c>
      <c r="G1013" s="122" t="str">
        <f t="shared" si="47"/>
        <v/>
      </c>
      <c r="H1013" s="255" t="str">
        <f>IF(G1013="기사임",(COUNTIF($B$2:B1013,B1013)-COUNTIFS($B$2:B1012,B1013,$G$2:G1012,"")),"")</f>
        <v/>
      </c>
      <c r="I1013" s="122" t="str">
        <f>IF(H1013=1,COUNTIF($H$1:H1013,1),"")</f>
        <v/>
      </c>
      <c r="J1013" s="122">
        <f t="shared" si="46"/>
        <v>0</v>
      </c>
      <c r="K1013" s="122" t="b">
        <f t="shared" si="48"/>
        <v>0</v>
      </c>
      <c r="L1013" s="122" t="str">
        <f>IF(K1013=FALSE,"",B1013&amp;"@"&amp;COUNTIFS($B$2:B1013,B1013,$K$2:K1013,TRUE))</f>
        <v/>
      </c>
    </row>
    <row r="1014" spans="1:12">
      <c r="A1014" s="18" t="s">
        <v>523</v>
      </c>
      <c r="B1014" s="18" t="s">
        <v>898</v>
      </c>
      <c r="C1014" s="18">
        <v>3</v>
      </c>
      <c r="D1014" s="18">
        <v>3</v>
      </c>
      <c r="E1014" s="18">
        <v>0</v>
      </c>
      <c r="F1014" s="18">
        <v>1</v>
      </c>
      <c r="G1014" s="122" t="str">
        <f t="shared" si="47"/>
        <v/>
      </c>
      <c r="H1014" s="255" t="str">
        <f>IF(G1014="기사임",(COUNTIF($B$2:B1014,B1014)-COUNTIFS($B$2:B1013,B1014,$G$2:G1013,"")),"")</f>
        <v/>
      </c>
      <c r="I1014" s="122" t="str">
        <f>IF(H1014=1,COUNTIF($H$1:H1014,1),"")</f>
        <v/>
      </c>
      <c r="J1014" s="122">
        <f t="shared" si="46"/>
        <v>0</v>
      </c>
      <c r="K1014" s="122" t="b">
        <f t="shared" si="48"/>
        <v>0</v>
      </c>
      <c r="L1014" s="122" t="str">
        <f>IF(K1014=FALSE,"",B1014&amp;"@"&amp;COUNTIFS($B$2:B1014,B1014,$K$2:K1014,TRUE))</f>
        <v/>
      </c>
    </row>
    <row r="1015" spans="1:12">
      <c r="A1015" s="18" t="s">
        <v>523</v>
      </c>
      <c r="B1015" s="18" t="s">
        <v>923</v>
      </c>
      <c r="C1015" s="18">
        <v>3</v>
      </c>
      <c r="D1015" s="18">
        <v>1</v>
      </c>
      <c r="E1015" s="18">
        <v>112.66666666666667</v>
      </c>
      <c r="F1015" s="18">
        <v>1</v>
      </c>
      <c r="G1015" s="122" t="str">
        <f t="shared" si="47"/>
        <v/>
      </c>
      <c r="H1015" s="255" t="str">
        <f>IF(G1015="기사임",(COUNTIF($B$2:B1015,B1015)-COUNTIFS($B$2:B1014,B1015,$G$2:G1014,"")),"")</f>
        <v/>
      </c>
      <c r="I1015" s="122" t="str">
        <f>IF(H1015=1,COUNTIF($H$1:H1015,1),"")</f>
        <v/>
      </c>
      <c r="J1015" s="122">
        <f t="shared" si="46"/>
        <v>0</v>
      </c>
      <c r="K1015" s="122" t="b">
        <f t="shared" si="48"/>
        <v>0</v>
      </c>
      <c r="L1015" s="122" t="str">
        <f>IF(K1015=FALSE,"",B1015&amp;"@"&amp;COUNTIFS($B$2:B1015,B1015,$K$2:K1015,TRUE))</f>
        <v/>
      </c>
    </row>
    <row r="1016" spans="1:12">
      <c r="A1016" s="18" t="s">
        <v>548</v>
      </c>
      <c r="B1016" s="18" t="s">
        <v>908</v>
      </c>
      <c r="C1016" s="18">
        <v>3</v>
      </c>
      <c r="D1016" s="18">
        <v>3</v>
      </c>
      <c r="E1016" s="18">
        <v>15</v>
      </c>
      <c r="F1016" s="18">
        <v>0</v>
      </c>
      <c r="G1016" s="122" t="str">
        <f t="shared" si="47"/>
        <v/>
      </c>
      <c r="H1016" s="255" t="str">
        <f>IF(G1016="기사임",(COUNTIF($B$2:B1016,B1016)-COUNTIFS($B$2:B1015,B1016,$G$2:G1015,"")),"")</f>
        <v/>
      </c>
      <c r="I1016" s="122" t="str">
        <f>IF(H1016=1,COUNTIF($H$1:H1016,1),"")</f>
        <v/>
      </c>
      <c r="J1016" s="122">
        <f t="shared" si="46"/>
        <v>0</v>
      </c>
      <c r="K1016" s="122" t="b">
        <f t="shared" si="48"/>
        <v>0</v>
      </c>
      <c r="L1016" s="122" t="str">
        <f>IF(K1016=FALSE,"",B1016&amp;"@"&amp;COUNTIFS($B$2:B1016,B1016,$K$2:K1016,TRUE))</f>
        <v/>
      </c>
    </row>
    <row r="1017" spans="1:12">
      <c r="A1017" s="18" t="s">
        <v>548</v>
      </c>
      <c r="B1017" s="18" t="s">
        <v>898</v>
      </c>
      <c r="C1017" s="18">
        <v>3</v>
      </c>
      <c r="D1017" s="18">
        <v>3</v>
      </c>
      <c r="E1017" s="18">
        <v>24.333333333333332</v>
      </c>
      <c r="F1017" s="18">
        <v>0</v>
      </c>
      <c r="G1017" s="122" t="str">
        <f t="shared" si="47"/>
        <v/>
      </c>
      <c r="H1017" s="255" t="str">
        <f>IF(G1017="기사임",(COUNTIF($B$2:B1017,B1017)-COUNTIFS($B$2:B1016,B1017,$G$2:G1016,"")),"")</f>
        <v/>
      </c>
      <c r="I1017" s="122" t="str">
        <f>IF(H1017=1,COUNTIF($H$1:H1017,1),"")</f>
        <v/>
      </c>
      <c r="J1017" s="122">
        <f t="shared" si="46"/>
        <v>0</v>
      </c>
      <c r="K1017" s="122" t="b">
        <f t="shared" si="48"/>
        <v>0</v>
      </c>
      <c r="L1017" s="122" t="str">
        <f>IF(K1017=FALSE,"",B1017&amp;"@"&amp;COUNTIFS($B$2:B1017,B1017,$K$2:K1017,TRUE))</f>
        <v/>
      </c>
    </row>
    <row r="1018" spans="1:12">
      <c r="A1018" s="18" t="s">
        <v>1717</v>
      </c>
      <c r="B1018" s="18" t="s">
        <v>895</v>
      </c>
      <c r="C1018" s="18">
        <v>2</v>
      </c>
      <c r="D1018" s="18">
        <v>2</v>
      </c>
      <c r="E1018" s="18">
        <v>17</v>
      </c>
      <c r="F1018" s="18">
        <v>2</v>
      </c>
      <c r="G1018" s="122" t="str">
        <f t="shared" si="47"/>
        <v/>
      </c>
      <c r="H1018" s="255" t="str">
        <f>IF(G1018="기사임",(COUNTIF($B$2:B1018,B1018)-COUNTIFS($B$2:B1017,B1018,$G$2:G1017,"")),"")</f>
        <v/>
      </c>
      <c r="I1018" s="122" t="str">
        <f>IF(H1018=1,COUNTIF($H$1:H1018,1),"")</f>
        <v/>
      </c>
      <c r="J1018" s="122">
        <f t="shared" si="46"/>
        <v>0</v>
      </c>
      <c r="K1018" s="122" t="b">
        <f t="shared" si="48"/>
        <v>0</v>
      </c>
      <c r="L1018" s="122" t="str">
        <f>IF(K1018=FALSE,"",B1018&amp;"@"&amp;COUNTIFS($B$2:B1018,B1018,$K$2:K1018,TRUE))</f>
        <v/>
      </c>
    </row>
    <row r="1019" spans="1:12">
      <c r="A1019" s="18" t="s">
        <v>494</v>
      </c>
      <c r="B1019" s="18" t="s">
        <v>942</v>
      </c>
      <c r="C1019" s="18">
        <v>2</v>
      </c>
      <c r="D1019" s="18">
        <v>2</v>
      </c>
      <c r="E1019" s="18">
        <v>26</v>
      </c>
      <c r="F1019" s="18">
        <v>2</v>
      </c>
      <c r="G1019" s="122" t="str">
        <f t="shared" si="47"/>
        <v/>
      </c>
      <c r="H1019" s="255" t="str">
        <f>IF(G1019="기사임",(COUNTIF($B$2:B1019,B1019)-COUNTIFS($B$2:B1018,B1019,$G$2:G1018,"")),"")</f>
        <v/>
      </c>
      <c r="I1019" s="122" t="str">
        <f>IF(H1019=1,COUNTIF($H$1:H1019,1),"")</f>
        <v/>
      </c>
      <c r="J1019" s="122">
        <f t="shared" si="46"/>
        <v>0</v>
      </c>
      <c r="K1019" s="122" t="b">
        <f t="shared" si="48"/>
        <v>0</v>
      </c>
      <c r="L1019" s="122" t="str">
        <f>IF(K1019=FALSE,"",B1019&amp;"@"&amp;COUNTIFS($B$2:B1019,B1019,$K$2:K1019,TRUE))</f>
        <v/>
      </c>
    </row>
    <row r="1020" spans="1:12">
      <c r="A1020" s="18" t="s">
        <v>494</v>
      </c>
      <c r="B1020" s="18" t="s">
        <v>912</v>
      </c>
      <c r="C1020" s="18">
        <v>2</v>
      </c>
      <c r="D1020" s="18">
        <v>1</v>
      </c>
      <c r="E1020" s="18">
        <v>17</v>
      </c>
      <c r="F1020" s="18">
        <v>1</v>
      </c>
      <c r="G1020" s="122" t="str">
        <f t="shared" si="47"/>
        <v/>
      </c>
      <c r="H1020" s="255" t="str">
        <f>IF(G1020="기사임",(COUNTIF($B$2:B1020,B1020)-COUNTIFS($B$2:B1019,B1020,$G$2:G1019,"")),"")</f>
        <v/>
      </c>
      <c r="I1020" s="122" t="str">
        <f>IF(H1020=1,COUNTIF($H$1:H1020,1),"")</f>
        <v/>
      </c>
      <c r="J1020" s="122">
        <f t="shared" si="46"/>
        <v>0</v>
      </c>
      <c r="K1020" s="122" t="b">
        <f t="shared" si="48"/>
        <v>0</v>
      </c>
      <c r="L1020" s="122" t="str">
        <f>IF(K1020=FALSE,"",B1020&amp;"@"&amp;COUNTIFS($B$2:B1020,B1020,$K$2:K1020,TRUE))</f>
        <v/>
      </c>
    </row>
    <row r="1021" spans="1:12">
      <c r="A1021" s="18" t="s">
        <v>494</v>
      </c>
      <c r="B1021" s="18" t="s">
        <v>918</v>
      </c>
      <c r="C1021" s="18">
        <v>2</v>
      </c>
      <c r="D1021" s="18">
        <v>2</v>
      </c>
      <c r="E1021" s="18">
        <v>0</v>
      </c>
      <c r="F1021" s="18">
        <v>2</v>
      </c>
      <c r="G1021" s="122" t="str">
        <f t="shared" si="47"/>
        <v/>
      </c>
      <c r="H1021" s="255" t="str">
        <f>IF(G1021="기사임",(COUNTIF($B$2:B1021,B1021)-COUNTIFS($B$2:B1020,B1021,$G$2:G1020,"")),"")</f>
        <v/>
      </c>
      <c r="I1021" s="122" t="str">
        <f>IF(H1021=1,COUNTIF($H$1:H1021,1),"")</f>
        <v/>
      </c>
      <c r="J1021" s="122">
        <f t="shared" si="46"/>
        <v>0</v>
      </c>
      <c r="K1021" s="122" t="b">
        <f t="shared" si="48"/>
        <v>0</v>
      </c>
      <c r="L1021" s="122" t="str">
        <f>IF(K1021=FALSE,"",B1021&amp;"@"&amp;COUNTIFS($B$2:B1021,B1021,$K$2:K1021,TRUE))</f>
        <v/>
      </c>
    </row>
    <row r="1022" spans="1:12">
      <c r="A1022" s="18" t="s">
        <v>494</v>
      </c>
      <c r="B1022" s="18" t="s">
        <v>950</v>
      </c>
      <c r="C1022" s="18">
        <v>2</v>
      </c>
      <c r="D1022" s="18">
        <v>2</v>
      </c>
      <c r="E1022" s="18">
        <v>43</v>
      </c>
      <c r="F1022" s="18">
        <v>1</v>
      </c>
      <c r="G1022" s="122" t="str">
        <f t="shared" si="47"/>
        <v/>
      </c>
      <c r="H1022" s="255" t="str">
        <f>IF(G1022="기사임",(COUNTIF($B$2:B1022,B1022)-COUNTIFS($B$2:B1021,B1022,$G$2:G1021,"")),"")</f>
        <v/>
      </c>
      <c r="I1022" s="122" t="str">
        <f>IF(H1022=1,COUNTIF($H$1:H1022,1),"")</f>
        <v/>
      </c>
      <c r="J1022" s="122">
        <f t="shared" si="46"/>
        <v>0</v>
      </c>
      <c r="K1022" s="122" t="b">
        <f t="shared" si="48"/>
        <v>0</v>
      </c>
      <c r="L1022" s="122" t="str">
        <f>IF(K1022=FALSE,"",B1022&amp;"@"&amp;COUNTIFS($B$2:B1022,B1022,$K$2:K1022,TRUE))</f>
        <v/>
      </c>
    </row>
    <row r="1023" spans="1:12">
      <c r="A1023" s="18" t="s">
        <v>1249</v>
      </c>
      <c r="B1023" s="18" t="s">
        <v>901</v>
      </c>
      <c r="C1023" s="18">
        <v>2</v>
      </c>
      <c r="D1023" s="18">
        <v>2</v>
      </c>
      <c r="E1023" s="18">
        <v>53</v>
      </c>
      <c r="F1023" s="18">
        <v>2</v>
      </c>
      <c r="G1023" s="122" t="str">
        <f t="shared" si="47"/>
        <v/>
      </c>
      <c r="H1023" s="255" t="str">
        <f>IF(G1023="기사임",(COUNTIF($B$2:B1023,B1023)-COUNTIFS($B$2:B1022,B1023,$G$2:G1022,"")),"")</f>
        <v/>
      </c>
      <c r="I1023" s="122" t="str">
        <f>IF(H1023=1,COUNTIF($H$1:H1023,1),"")</f>
        <v/>
      </c>
      <c r="J1023" s="122">
        <f t="shared" si="46"/>
        <v>0</v>
      </c>
      <c r="K1023" s="122" t="b">
        <f t="shared" si="48"/>
        <v>0</v>
      </c>
      <c r="L1023" s="122" t="str">
        <f>IF(K1023=FALSE,"",B1023&amp;"@"&amp;COUNTIFS($B$2:B1023,B1023,$K$2:K1023,TRUE))</f>
        <v/>
      </c>
    </row>
    <row r="1024" spans="1:12">
      <c r="A1024" s="18" t="s">
        <v>1718</v>
      </c>
      <c r="B1024" s="18" t="s">
        <v>901</v>
      </c>
      <c r="C1024" s="18">
        <v>2</v>
      </c>
      <c r="D1024" s="18">
        <v>1</v>
      </c>
      <c r="E1024" s="18">
        <v>29</v>
      </c>
      <c r="F1024" s="18">
        <v>0</v>
      </c>
      <c r="G1024" s="122" t="str">
        <f t="shared" si="47"/>
        <v/>
      </c>
      <c r="H1024" s="255" t="str">
        <f>IF(G1024="기사임",(COUNTIF($B$2:B1024,B1024)-COUNTIFS($B$2:B1023,B1024,$G$2:G1023,"")),"")</f>
        <v/>
      </c>
      <c r="I1024" s="122" t="str">
        <f>IF(H1024=1,COUNTIF($H$1:H1024,1),"")</f>
        <v/>
      </c>
      <c r="J1024" s="122">
        <f t="shared" si="46"/>
        <v>0</v>
      </c>
      <c r="K1024" s="122" t="b">
        <f t="shared" si="48"/>
        <v>0</v>
      </c>
      <c r="L1024" s="122" t="str">
        <f>IF(K1024=FALSE,"",B1024&amp;"@"&amp;COUNTIFS($B$2:B1024,B1024,$K$2:K1024,TRUE))</f>
        <v/>
      </c>
    </row>
    <row r="1025" spans="1:12">
      <c r="A1025" s="18" t="s">
        <v>1719</v>
      </c>
      <c r="B1025" s="18" t="s">
        <v>895</v>
      </c>
      <c r="C1025" s="18">
        <v>2</v>
      </c>
      <c r="D1025" s="18">
        <v>2</v>
      </c>
      <c r="E1025" s="18">
        <v>7</v>
      </c>
      <c r="F1025" s="18">
        <v>1</v>
      </c>
      <c r="G1025" s="122" t="str">
        <f t="shared" si="47"/>
        <v/>
      </c>
      <c r="H1025" s="255" t="str">
        <f>IF(G1025="기사임",(COUNTIF($B$2:B1025,B1025)-COUNTIFS($B$2:B1024,B1025,$G$2:G1024,"")),"")</f>
        <v/>
      </c>
      <c r="I1025" s="122" t="str">
        <f>IF(H1025=1,COUNTIF($H$1:H1025,1),"")</f>
        <v/>
      </c>
      <c r="J1025" s="122">
        <f t="shared" si="46"/>
        <v>0</v>
      </c>
      <c r="K1025" s="122" t="b">
        <f t="shared" si="48"/>
        <v>0</v>
      </c>
      <c r="L1025" s="122" t="str">
        <f>IF(K1025=FALSE,"",B1025&amp;"@"&amp;COUNTIFS($B$2:B1025,B1025,$K$2:K1025,TRUE))</f>
        <v/>
      </c>
    </row>
    <row r="1026" spans="1:12">
      <c r="A1026" s="18" t="s">
        <v>1720</v>
      </c>
      <c r="B1026" s="18" t="s">
        <v>895</v>
      </c>
      <c r="C1026" s="18">
        <v>2</v>
      </c>
      <c r="D1026" s="18">
        <v>1</v>
      </c>
      <c r="E1026" s="18">
        <v>4</v>
      </c>
      <c r="F1026" s="18">
        <v>0</v>
      </c>
      <c r="G1026" s="122" t="str">
        <f t="shared" si="47"/>
        <v/>
      </c>
      <c r="H1026" s="255" t="str">
        <f>IF(G1026="기사임",(COUNTIF($B$2:B1026,B1026)-COUNTIFS($B$2:B1025,B1026,$G$2:G1025,"")),"")</f>
        <v/>
      </c>
      <c r="I1026" s="122" t="str">
        <f>IF(H1026=1,COUNTIF($H$1:H1026,1),"")</f>
        <v/>
      </c>
      <c r="J1026" s="122">
        <f t="shared" ref="J1026:J1089" si="49">COUNTIF($N$2:$N$4,B1026)</f>
        <v>0</v>
      </c>
      <c r="K1026" s="122" t="b">
        <f t="shared" si="48"/>
        <v>0</v>
      </c>
      <c r="L1026" s="122" t="str">
        <f>IF(K1026=FALSE,"",B1026&amp;"@"&amp;COUNTIFS($B$2:B1026,B1026,$K$2:K1026,TRUE))</f>
        <v/>
      </c>
    </row>
    <row r="1027" spans="1:12">
      <c r="A1027" s="18" t="s">
        <v>979</v>
      </c>
      <c r="B1027" s="18" t="s">
        <v>895</v>
      </c>
      <c r="C1027" s="18">
        <v>2</v>
      </c>
      <c r="D1027" s="18">
        <v>1</v>
      </c>
      <c r="E1027" s="18">
        <v>9.5</v>
      </c>
      <c r="F1027" s="18">
        <v>0</v>
      </c>
      <c r="G1027" s="122" t="str">
        <f t="shared" ref="G1027:G1090" si="50">IF(AND(LEFT(A1027,17)="/global/archives/",ISNUMBER(_xlfn.NUMBERVALUE(MID(A1027,18,1))),ISERROR(FIND("ckattempt",A1027)),ISERROR(FIND("preview",A1027))),"기사임","")</f>
        <v/>
      </c>
      <c r="H1027" s="255" t="str">
        <f>IF(G1027="기사임",(COUNTIF($B$2:B1027,B1027)-COUNTIFS($B$2:B1026,B1027,$G$2:G1026,"")),"")</f>
        <v/>
      </c>
      <c r="I1027" s="122" t="str">
        <f>IF(H1027=1,COUNTIF($H$1:H1027,1),"")</f>
        <v/>
      </c>
      <c r="J1027" s="122">
        <f t="shared" si="49"/>
        <v>0</v>
      </c>
      <c r="K1027" s="122" t="b">
        <f t="shared" ref="K1027:K1090" si="51">AND(J1027=1,H1027&gt;=1,H1027&lt;&gt;"")</f>
        <v>0</v>
      </c>
      <c r="L1027" s="122" t="str">
        <f>IF(K1027=FALSE,"",B1027&amp;"@"&amp;COUNTIFS($B$2:B1027,B1027,$K$2:K1027,TRUE))</f>
        <v/>
      </c>
    </row>
    <row r="1028" spans="1:12">
      <c r="A1028" s="18" t="s">
        <v>1722</v>
      </c>
      <c r="B1028" s="18" t="s">
        <v>895</v>
      </c>
      <c r="C1028" s="18">
        <v>2</v>
      </c>
      <c r="D1028" s="18">
        <v>2</v>
      </c>
      <c r="E1028" s="18">
        <v>56</v>
      </c>
      <c r="F1028" s="18">
        <v>0</v>
      </c>
      <c r="G1028" s="122" t="str">
        <f t="shared" si="50"/>
        <v/>
      </c>
      <c r="H1028" s="255" t="str">
        <f>IF(G1028="기사임",(COUNTIF($B$2:B1028,B1028)-COUNTIFS($B$2:B1027,B1028,$G$2:G1027,"")),"")</f>
        <v/>
      </c>
      <c r="I1028" s="122" t="str">
        <f>IF(H1028=1,COUNTIF($H$1:H1028,1),"")</f>
        <v/>
      </c>
      <c r="J1028" s="122">
        <f t="shared" si="49"/>
        <v>0</v>
      </c>
      <c r="K1028" s="122" t="b">
        <f t="shared" si="51"/>
        <v>0</v>
      </c>
      <c r="L1028" s="122" t="str">
        <f>IF(K1028=FALSE,"",B1028&amp;"@"&amp;COUNTIFS($B$2:B1028,B1028,$K$2:K1028,TRUE))</f>
        <v/>
      </c>
    </row>
    <row r="1029" spans="1:12">
      <c r="A1029" s="18" t="s">
        <v>1723</v>
      </c>
      <c r="B1029" s="18" t="s">
        <v>904</v>
      </c>
      <c r="C1029" s="18">
        <v>2</v>
      </c>
      <c r="D1029" s="18">
        <v>1</v>
      </c>
      <c r="E1029" s="18">
        <v>23.5</v>
      </c>
      <c r="F1029" s="18">
        <v>0</v>
      </c>
      <c r="G1029" s="122" t="str">
        <f t="shared" si="50"/>
        <v/>
      </c>
      <c r="H1029" s="255" t="str">
        <f>IF(G1029="기사임",(COUNTIF($B$2:B1029,B1029)-COUNTIFS($B$2:B1028,B1029,$G$2:G1028,"")),"")</f>
        <v/>
      </c>
      <c r="I1029" s="122" t="str">
        <f>IF(H1029=1,COUNTIF($H$1:H1029,1),"")</f>
        <v/>
      </c>
      <c r="J1029" s="122">
        <f t="shared" si="49"/>
        <v>0</v>
      </c>
      <c r="K1029" s="122" t="b">
        <f t="shared" si="51"/>
        <v>0</v>
      </c>
      <c r="L1029" s="122" t="str">
        <f>IF(K1029=FALSE,"",B1029&amp;"@"&amp;COUNTIFS($B$2:B1029,B1029,$K$2:K1029,TRUE))</f>
        <v/>
      </c>
    </row>
    <row r="1030" spans="1:12">
      <c r="A1030" s="18" t="s">
        <v>1724</v>
      </c>
      <c r="B1030" s="18" t="s">
        <v>895</v>
      </c>
      <c r="C1030" s="18">
        <v>2</v>
      </c>
      <c r="D1030" s="18">
        <v>1</v>
      </c>
      <c r="E1030" s="18">
        <v>27</v>
      </c>
      <c r="F1030" s="18">
        <v>0</v>
      </c>
      <c r="G1030" s="122" t="str">
        <f t="shared" si="50"/>
        <v/>
      </c>
      <c r="H1030" s="255" t="str">
        <f>IF(G1030="기사임",(COUNTIF($B$2:B1030,B1030)-COUNTIFS($B$2:B1029,B1030,$G$2:G1029,"")),"")</f>
        <v/>
      </c>
      <c r="I1030" s="122" t="str">
        <f>IF(H1030=1,COUNTIF($H$1:H1030,1),"")</f>
        <v/>
      </c>
      <c r="J1030" s="122">
        <f t="shared" si="49"/>
        <v>0</v>
      </c>
      <c r="K1030" s="122" t="b">
        <f t="shared" si="51"/>
        <v>0</v>
      </c>
      <c r="L1030" s="122" t="str">
        <f>IF(K1030=FALSE,"",B1030&amp;"@"&amp;COUNTIFS($B$2:B1030,B1030,$K$2:K1030,TRUE))</f>
        <v/>
      </c>
    </row>
    <row r="1031" spans="1:12">
      <c r="A1031" s="18" t="s">
        <v>1726</v>
      </c>
      <c r="B1031" s="18" t="s">
        <v>895</v>
      </c>
      <c r="C1031" s="18">
        <v>2</v>
      </c>
      <c r="D1031" s="18">
        <v>1</v>
      </c>
      <c r="E1031" s="18">
        <v>7.5</v>
      </c>
      <c r="F1031" s="18">
        <v>0</v>
      </c>
      <c r="G1031" s="122" t="str">
        <f t="shared" si="50"/>
        <v/>
      </c>
      <c r="H1031" s="255" t="str">
        <f>IF(G1031="기사임",(COUNTIF($B$2:B1031,B1031)-COUNTIFS($B$2:B1030,B1031,$G$2:G1030,"")),"")</f>
        <v/>
      </c>
      <c r="I1031" s="122" t="str">
        <f>IF(H1031=1,COUNTIF($H$1:H1031,1),"")</f>
        <v/>
      </c>
      <c r="J1031" s="122">
        <f t="shared" si="49"/>
        <v>0</v>
      </c>
      <c r="K1031" s="122" t="b">
        <f t="shared" si="51"/>
        <v>0</v>
      </c>
      <c r="L1031" s="122" t="str">
        <f>IF(K1031=FALSE,"",B1031&amp;"@"&amp;COUNTIFS($B$2:B1031,B1031,$K$2:K1031,TRUE))</f>
        <v/>
      </c>
    </row>
    <row r="1032" spans="1:12">
      <c r="A1032" s="18" t="s">
        <v>1727</v>
      </c>
      <c r="B1032" s="18" t="s">
        <v>895</v>
      </c>
      <c r="C1032" s="18">
        <v>2</v>
      </c>
      <c r="D1032" s="18">
        <v>2</v>
      </c>
      <c r="E1032" s="18">
        <v>16</v>
      </c>
      <c r="F1032" s="18">
        <v>0</v>
      </c>
      <c r="G1032" s="122" t="str">
        <f t="shared" si="50"/>
        <v/>
      </c>
      <c r="H1032" s="255" t="str">
        <f>IF(G1032="기사임",(COUNTIF($B$2:B1032,B1032)-COUNTIFS($B$2:B1031,B1032,$G$2:G1031,"")),"")</f>
        <v/>
      </c>
      <c r="I1032" s="122" t="str">
        <f>IF(H1032=1,COUNTIF($H$1:H1032,1),"")</f>
        <v/>
      </c>
      <c r="J1032" s="122">
        <f t="shared" si="49"/>
        <v>0</v>
      </c>
      <c r="K1032" s="122" t="b">
        <f t="shared" si="51"/>
        <v>0</v>
      </c>
      <c r="L1032" s="122" t="str">
        <f>IF(K1032=FALSE,"",B1032&amp;"@"&amp;COUNTIFS($B$2:B1032,B1032,$K$2:K1032,TRUE))</f>
        <v/>
      </c>
    </row>
    <row r="1033" spans="1:12">
      <c r="A1033" s="18" t="s">
        <v>1728</v>
      </c>
      <c r="B1033" s="18" t="s">
        <v>897</v>
      </c>
      <c r="C1033" s="18">
        <v>2</v>
      </c>
      <c r="D1033" s="18">
        <v>1</v>
      </c>
      <c r="E1033" s="18">
        <v>22.5</v>
      </c>
      <c r="F1033" s="18">
        <v>0</v>
      </c>
      <c r="G1033" s="122" t="str">
        <f t="shared" si="50"/>
        <v/>
      </c>
      <c r="H1033" s="255" t="str">
        <f>IF(G1033="기사임",(COUNTIF($B$2:B1033,B1033)-COUNTIFS($B$2:B1032,B1033,$G$2:G1032,"")),"")</f>
        <v/>
      </c>
      <c r="I1033" s="122" t="str">
        <f>IF(H1033=1,COUNTIF($H$1:H1033,1),"")</f>
        <v/>
      </c>
      <c r="J1033" s="122">
        <f t="shared" si="49"/>
        <v>1</v>
      </c>
      <c r="K1033" s="122" t="b">
        <f t="shared" si="51"/>
        <v>0</v>
      </c>
      <c r="L1033" s="122" t="str">
        <f>IF(K1033=FALSE,"",B1033&amp;"@"&amp;COUNTIFS($B$2:B1033,B1033,$K$2:K1033,TRUE))</f>
        <v/>
      </c>
    </row>
    <row r="1034" spans="1:12">
      <c r="A1034" s="18" t="s">
        <v>1729</v>
      </c>
      <c r="B1034" s="18" t="s">
        <v>895</v>
      </c>
      <c r="C1034" s="18">
        <v>2</v>
      </c>
      <c r="D1034" s="18">
        <v>1</v>
      </c>
      <c r="E1034" s="18">
        <v>456</v>
      </c>
      <c r="F1034" s="18">
        <v>0</v>
      </c>
      <c r="G1034" s="122" t="str">
        <f t="shared" si="50"/>
        <v/>
      </c>
      <c r="H1034" s="255" t="str">
        <f>IF(G1034="기사임",(COUNTIF($B$2:B1034,B1034)-COUNTIFS($B$2:B1033,B1034,$G$2:G1033,"")),"")</f>
        <v/>
      </c>
      <c r="I1034" s="122" t="str">
        <f>IF(H1034=1,COUNTIF($H$1:H1034,1),"")</f>
        <v/>
      </c>
      <c r="J1034" s="122">
        <f t="shared" si="49"/>
        <v>0</v>
      </c>
      <c r="K1034" s="122" t="b">
        <f t="shared" si="51"/>
        <v>0</v>
      </c>
      <c r="L1034" s="122" t="str">
        <f>IF(K1034=FALSE,"",B1034&amp;"@"&amp;COUNTIFS($B$2:B1034,B1034,$K$2:K1034,TRUE))</f>
        <v/>
      </c>
    </row>
    <row r="1035" spans="1:12">
      <c r="A1035" s="18" t="s">
        <v>1730</v>
      </c>
      <c r="B1035" s="18" t="s">
        <v>895</v>
      </c>
      <c r="C1035" s="18">
        <v>2</v>
      </c>
      <c r="D1035" s="18">
        <v>1</v>
      </c>
      <c r="E1035" s="18">
        <v>10</v>
      </c>
      <c r="F1035" s="18">
        <v>0</v>
      </c>
      <c r="G1035" s="122" t="str">
        <f t="shared" si="50"/>
        <v/>
      </c>
      <c r="H1035" s="255" t="str">
        <f>IF(G1035="기사임",(COUNTIF($B$2:B1035,B1035)-COUNTIFS($B$2:B1034,B1035,$G$2:G1034,"")),"")</f>
        <v/>
      </c>
      <c r="I1035" s="122" t="str">
        <f>IF(H1035=1,COUNTIF($H$1:H1035,1),"")</f>
        <v/>
      </c>
      <c r="J1035" s="122">
        <f t="shared" si="49"/>
        <v>0</v>
      </c>
      <c r="K1035" s="122" t="b">
        <f t="shared" si="51"/>
        <v>0</v>
      </c>
      <c r="L1035" s="122" t="str">
        <f>IF(K1035=FALSE,"",B1035&amp;"@"&amp;COUNTIFS($B$2:B1035,B1035,$K$2:K1035,TRUE))</f>
        <v/>
      </c>
    </row>
    <row r="1036" spans="1:12">
      <c r="A1036" s="18" t="s">
        <v>1731</v>
      </c>
      <c r="B1036" s="18" t="s">
        <v>902</v>
      </c>
      <c r="C1036" s="18">
        <v>2</v>
      </c>
      <c r="D1036" s="18">
        <v>1</v>
      </c>
      <c r="E1036" s="18">
        <v>21</v>
      </c>
      <c r="F1036" s="18">
        <v>0</v>
      </c>
      <c r="G1036" s="122" t="str">
        <f t="shared" si="50"/>
        <v/>
      </c>
      <c r="H1036" s="255" t="str">
        <f>IF(G1036="기사임",(COUNTIF($B$2:B1036,B1036)-COUNTIFS($B$2:B1035,B1036,$G$2:G1035,"")),"")</f>
        <v/>
      </c>
      <c r="I1036" s="122" t="str">
        <f>IF(H1036=1,COUNTIF($H$1:H1036,1),"")</f>
        <v/>
      </c>
      <c r="J1036" s="122">
        <f t="shared" si="49"/>
        <v>0</v>
      </c>
      <c r="K1036" s="122" t="b">
        <f t="shared" si="51"/>
        <v>0</v>
      </c>
      <c r="L1036" s="122" t="str">
        <f>IF(K1036=FALSE,"",B1036&amp;"@"&amp;COUNTIFS($B$2:B1036,B1036,$K$2:K1036,TRUE))</f>
        <v/>
      </c>
    </row>
    <row r="1037" spans="1:12">
      <c r="A1037" s="18" t="s">
        <v>1264</v>
      </c>
      <c r="B1037" s="18" t="s">
        <v>918</v>
      </c>
      <c r="C1037" s="18">
        <v>2</v>
      </c>
      <c r="D1037" s="18">
        <v>1</v>
      </c>
      <c r="E1037" s="18">
        <v>26.5</v>
      </c>
      <c r="F1037" s="18">
        <v>0</v>
      </c>
      <c r="G1037" s="122" t="str">
        <f t="shared" si="50"/>
        <v/>
      </c>
      <c r="H1037" s="255" t="str">
        <f>IF(G1037="기사임",(COUNTIF($B$2:B1037,B1037)-COUNTIFS($B$2:B1036,B1037,$G$2:G1036,"")),"")</f>
        <v/>
      </c>
      <c r="I1037" s="122" t="str">
        <f>IF(H1037=1,COUNTIF($H$1:H1037,1),"")</f>
        <v/>
      </c>
      <c r="J1037" s="122">
        <f t="shared" si="49"/>
        <v>0</v>
      </c>
      <c r="K1037" s="122" t="b">
        <f t="shared" si="51"/>
        <v>0</v>
      </c>
      <c r="L1037" s="122" t="str">
        <f>IF(K1037=FALSE,"",B1037&amp;"@"&amp;COUNTIFS($B$2:B1037,B1037,$K$2:K1037,TRUE))</f>
        <v/>
      </c>
    </row>
    <row r="1038" spans="1:12">
      <c r="A1038" s="18" t="s">
        <v>1732</v>
      </c>
      <c r="B1038" s="18" t="s">
        <v>896</v>
      </c>
      <c r="C1038" s="18">
        <v>2</v>
      </c>
      <c r="D1038" s="18">
        <v>1</v>
      </c>
      <c r="E1038" s="18">
        <v>22.5</v>
      </c>
      <c r="F1038" s="18">
        <v>0</v>
      </c>
      <c r="G1038" s="122" t="str">
        <f t="shared" si="50"/>
        <v/>
      </c>
      <c r="H1038" s="255" t="str">
        <f>IF(G1038="기사임",(COUNTIF($B$2:B1038,B1038)-COUNTIFS($B$2:B1037,B1038,$G$2:G1037,"")),"")</f>
        <v/>
      </c>
      <c r="I1038" s="122" t="str">
        <f>IF(H1038=1,COUNTIF($H$1:H1038,1),"")</f>
        <v/>
      </c>
      <c r="J1038" s="122">
        <f t="shared" si="49"/>
        <v>1</v>
      </c>
      <c r="K1038" s="122" t="b">
        <f t="shared" si="51"/>
        <v>0</v>
      </c>
      <c r="L1038" s="122" t="str">
        <f>IF(K1038=FALSE,"",B1038&amp;"@"&amp;COUNTIFS($B$2:B1038,B1038,$K$2:K1038,TRUE))</f>
        <v/>
      </c>
    </row>
    <row r="1039" spans="1:12">
      <c r="A1039" s="18" t="s">
        <v>1733</v>
      </c>
      <c r="B1039" s="18" t="s">
        <v>897</v>
      </c>
      <c r="C1039" s="18">
        <v>2</v>
      </c>
      <c r="D1039" s="18">
        <v>2</v>
      </c>
      <c r="E1039" s="18">
        <v>17</v>
      </c>
      <c r="F1039" s="18">
        <v>1</v>
      </c>
      <c r="G1039" s="122" t="str">
        <f t="shared" si="50"/>
        <v/>
      </c>
      <c r="H1039" s="255" t="str">
        <f>IF(G1039="기사임",(COUNTIF($B$2:B1039,B1039)-COUNTIFS($B$2:B1038,B1039,$G$2:G1038,"")),"")</f>
        <v/>
      </c>
      <c r="I1039" s="122" t="str">
        <f>IF(H1039=1,COUNTIF($H$1:H1039,1),"")</f>
        <v/>
      </c>
      <c r="J1039" s="122">
        <f t="shared" si="49"/>
        <v>1</v>
      </c>
      <c r="K1039" s="122" t="b">
        <f t="shared" si="51"/>
        <v>0</v>
      </c>
      <c r="L1039" s="122" t="str">
        <f>IF(K1039=FALSE,"",B1039&amp;"@"&amp;COUNTIFS($B$2:B1039,B1039,$K$2:K1039,TRUE))</f>
        <v/>
      </c>
    </row>
    <row r="1040" spans="1:12">
      <c r="A1040" s="18" t="s">
        <v>1734</v>
      </c>
      <c r="B1040" s="18" t="s">
        <v>914</v>
      </c>
      <c r="C1040" s="18">
        <v>2</v>
      </c>
      <c r="D1040" s="18">
        <v>1</v>
      </c>
      <c r="E1040" s="18">
        <v>9</v>
      </c>
      <c r="F1040" s="18">
        <v>0</v>
      </c>
      <c r="G1040" s="122" t="str">
        <f t="shared" si="50"/>
        <v/>
      </c>
      <c r="H1040" s="255" t="str">
        <f>IF(G1040="기사임",(COUNTIF($B$2:B1040,B1040)-COUNTIFS($B$2:B1039,B1040,$G$2:G1039,"")),"")</f>
        <v/>
      </c>
      <c r="I1040" s="122" t="str">
        <f>IF(H1040=1,COUNTIF($H$1:H1040,1),"")</f>
        <v/>
      </c>
      <c r="J1040" s="122">
        <f t="shared" si="49"/>
        <v>1</v>
      </c>
      <c r="K1040" s="122" t="b">
        <f t="shared" si="51"/>
        <v>0</v>
      </c>
      <c r="L1040" s="122" t="str">
        <f>IF(K1040=FALSE,"",B1040&amp;"@"&amp;COUNTIFS($B$2:B1040,B1040,$K$2:K1040,TRUE))</f>
        <v/>
      </c>
    </row>
    <row r="1041" spans="1:12">
      <c r="A1041" s="18" t="s">
        <v>1735</v>
      </c>
      <c r="B1041" s="18" t="s">
        <v>930</v>
      </c>
      <c r="C1041" s="18">
        <v>2</v>
      </c>
      <c r="D1041" s="18">
        <v>1</v>
      </c>
      <c r="E1041" s="18">
        <v>43.5</v>
      </c>
      <c r="F1041" s="18">
        <v>1</v>
      </c>
      <c r="G1041" s="122" t="str">
        <f t="shared" si="50"/>
        <v/>
      </c>
      <c r="H1041" s="255" t="str">
        <f>IF(G1041="기사임",(COUNTIF($B$2:B1041,B1041)-COUNTIFS($B$2:B1040,B1041,$G$2:G1040,"")),"")</f>
        <v/>
      </c>
      <c r="I1041" s="122" t="str">
        <f>IF(H1041=1,COUNTIF($H$1:H1041,1),"")</f>
        <v/>
      </c>
      <c r="J1041" s="122">
        <f t="shared" si="49"/>
        <v>0</v>
      </c>
      <c r="K1041" s="122" t="b">
        <f t="shared" si="51"/>
        <v>0</v>
      </c>
      <c r="L1041" s="122" t="str">
        <f>IF(K1041=FALSE,"",B1041&amp;"@"&amp;COUNTIFS($B$2:B1041,B1041,$K$2:K1041,TRUE))</f>
        <v/>
      </c>
    </row>
    <row r="1042" spans="1:12">
      <c r="A1042" s="18" t="s">
        <v>1736</v>
      </c>
      <c r="B1042" s="18" t="s">
        <v>895</v>
      </c>
      <c r="C1042" s="18">
        <v>2</v>
      </c>
      <c r="D1042" s="18">
        <v>1</v>
      </c>
      <c r="E1042" s="18">
        <v>10</v>
      </c>
      <c r="F1042" s="18">
        <v>0</v>
      </c>
      <c r="G1042" s="122" t="str">
        <f t="shared" si="50"/>
        <v/>
      </c>
      <c r="H1042" s="255" t="str">
        <f>IF(G1042="기사임",(COUNTIF($B$2:B1042,B1042)-COUNTIFS($B$2:B1041,B1042,$G$2:G1041,"")),"")</f>
        <v/>
      </c>
      <c r="I1042" s="122" t="str">
        <f>IF(H1042=1,COUNTIF($H$1:H1042,1),"")</f>
        <v/>
      </c>
      <c r="J1042" s="122">
        <f t="shared" si="49"/>
        <v>0</v>
      </c>
      <c r="K1042" s="122" t="b">
        <f t="shared" si="51"/>
        <v>0</v>
      </c>
      <c r="L1042" s="122" t="str">
        <f>IF(K1042=FALSE,"",B1042&amp;"@"&amp;COUNTIFS($B$2:B1042,B1042,$K$2:K1042,TRUE))</f>
        <v/>
      </c>
    </row>
    <row r="1043" spans="1:12">
      <c r="A1043" s="18" t="s">
        <v>1737</v>
      </c>
      <c r="B1043" s="18" t="s">
        <v>895</v>
      </c>
      <c r="C1043" s="18">
        <v>2</v>
      </c>
      <c r="D1043" s="18">
        <v>1</v>
      </c>
      <c r="E1043" s="18">
        <v>106</v>
      </c>
      <c r="F1043" s="18">
        <v>0</v>
      </c>
      <c r="G1043" s="122" t="str">
        <f t="shared" si="50"/>
        <v/>
      </c>
      <c r="H1043" s="255" t="str">
        <f>IF(G1043="기사임",(COUNTIF($B$2:B1043,B1043)-COUNTIFS($B$2:B1042,B1043,$G$2:G1042,"")),"")</f>
        <v/>
      </c>
      <c r="I1043" s="122" t="str">
        <f>IF(H1043=1,COUNTIF($H$1:H1043,1),"")</f>
        <v/>
      </c>
      <c r="J1043" s="122">
        <f t="shared" si="49"/>
        <v>0</v>
      </c>
      <c r="K1043" s="122" t="b">
        <f t="shared" si="51"/>
        <v>0</v>
      </c>
      <c r="L1043" s="122" t="str">
        <f>IF(K1043=FALSE,"",B1043&amp;"@"&amp;COUNTIFS($B$2:B1043,B1043,$K$2:K1043,TRUE))</f>
        <v/>
      </c>
    </row>
    <row r="1044" spans="1:12">
      <c r="A1044" s="18" t="s">
        <v>1738</v>
      </c>
      <c r="B1044" s="18" t="s">
        <v>935</v>
      </c>
      <c r="C1044" s="18">
        <v>2</v>
      </c>
      <c r="D1044" s="18">
        <v>2</v>
      </c>
      <c r="E1044" s="18">
        <v>133</v>
      </c>
      <c r="F1044" s="18">
        <v>0</v>
      </c>
      <c r="G1044" s="122" t="str">
        <f t="shared" si="50"/>
        <v/>
      </c>
      <c r="H1044" s="255" t="str">
        <f>IF(G1044="기사임",(COUNTIF($B$2:B1044,B1044)-COUNTIFS($B$2:B1043,B1044,$G$2:G1043,"")),"")</f>
        <v/>
      </c>
      <c r="I1044" s="122" t="str">
        <f>IF(H1044=1,COUNTIF($H$1:H1044,1),"")</f>
        <v/>
      </c>
      <c r="J1044" s="122">
        <f t="shared" si="49"/>
        <v>0</v>
      </c>
      <c r="K1044" s="122" t="b">
        <f t="shared" si="51"/>
        <v>0</v>
      </c>
      <c r="L1044" s="122" t="str">
        <f>IF(K1044=FALSE,"",B1044&amp;"@"&amp;COUNTIFS($B$2:B1044,B1044,$K$2:K1044,TRUE))</f>
        <v/>
      </c>
    </row>
    <row r="1045" spans="1:12">
      <c r="A1045" s="18" t="s">
        <v>1739</v>
      </c>
      <c r="B1045" s="18" t="s">
        <v>895</v>
      </c>
      <c r="C1045" s="18">
        <v>2</v>
      </c>
      <c r="D1045" s="18">
        <v>1</v>
      </c>
      <c r="E1045" s="18">
        <v>6</v>
      </c>
      <c r="F1045" s="18">
        <v>0</v>
      </c>
      <c r="G1045" s="122" t="str">
        <f t="shared" si="50"/>
        <v/>
      </c>
      <c r="H1045" s="255" t="str">
        <f>IF(G1045="기사임",(COUNTIF($B$2:B1045,B1045)-COUNTIFS($B$2:B1044,B1045,$G$2:G1044,"")),"")</f>
        <v/>
      </c>
      <c r="I1045" s="122" t="str">
        <f>IF(H1045=1,COUNTIF($H$1:H1045,1),"")</f>
        <v/>
      </c>
      <c r="J1045" s="122">
        <f t="shared" si="49"/>
        <v>0</v>
      </c>
      <c r="K1045" s="122" t="b">
        <f t="shared" si="51"/>
        <v>0</v>
      </c>
      <c r="L1045" s="122" t="str">
        <f>IF(K1045=FALSE,"",B1045&amp;"@"&amp;COUNTIFS($B$2:B1045,B1045,$K$2:K1045,TRUE))</f>
        <v/>
      </c>
    </row>
    <row r="1046" spans="1:12">
      <c r="A1046" s="18" t="s">
        <v>1478</v>
      </c>
      <c r="B1046" s="18" t="s">
        <v>895</v>
      </c>
      <c r="C1046" s="18">
        <v>2</v>
      </c>
      <c r="D1046" s="18">
        <v>2</v>
      </c>
      <c r="E1046" s="18">
        <v>8.5</v>
      </c>
      <c r="F1046" s="18">
        <v>0</v>
      </c>
      <c r="G1046" s="122" t="str">
        <f t="shared" si="50"/>
        <v/>
      </c>
      <c r="H1046" s="255" t="str">
        <f>IF(G1046="기사임",(COUNTIF($B$2:B1046,B1046)-COUNTIFS($B$2:B1045,B1046,$G$2:G1045,"")),"")</f>
        <v/>
      </c>
      <c r="I1046" s="122" t="str">
        <f>IF(H1046=1,COUNTIF($H$1:H1046,1),"")</f>
        <v/>
      </c>
      <c r="J1046" s="122">
        <f t="shared" si="49"/>
        <v>0</v>
      </c>
      <c r="K1046" s="122" t="b">
        <f t="shared" si="51"/>
        <v>0</v>
      </c>
      <c r="L1046" s="122" t="str">
        <f>IF(K1046=FALSE,"",B1046&amp;"@"&amp;COUNTIFS($B$2:B1046,B1046,$K$2:K1046,TRUE))</f>
        <v/>
      </c>
    </row>
    <row r="1047" spans="1:12">
      <c r="A1047" s="18" t="s">
        <v>1740</v>
      </c>
      <c r="B1047" s="18" t="s">
        <v>895</v>
      </c>
      <c r="C1047" s="18">
        <v>2</v>
      </c>
      <c r="D1047" s="18">
        <v>2</v>
      </c>
      <c r="E1047" s="18">
        <v>15</v>
      </c>
      <c r="F1047" s="18">
        <v>0</v>
      </c>
      <c r="G1047" s="122" t="str">
        <f t="shared" si="50"/>
        <v/>
      </c>
      <c r="H1047" s="255" t="str">
        <f>IF(G1047="기사임",(COUNTIF($B$2:B1047,B1047)-COUNTIFS($B$2:B1046,B1047,$G$2:G1046,"")),"")</f>
        <v/>
      </c>
      <c r="I1047" s="122" t="str">
        <f>IF(H1047=1,COUNTIF($H$1:H1047,1),"")</f>
        <v/>
      </c>
      <c r="J1047" s="122">
        <f t="shared" si="49"/>
        <v>0</v>
      </c>
      <c r="K1047" s="122" t="b">
        <f t="shared" si="51"/>
        <v>0</v>
      </c>
      <c r="L1047" s="122" t="str">
        <f>IF(K1047=FALSE,"",B1047&amp;"@"&amp;COUNTIFS($B$2:B1047,B1047,$K$2:K1047,TRUE))</f>
        <v/>
      </c>
    </row>
    <row r="1048" spans="1:12">
      <c r="A1048" s="18" t="s">
        <v>1741</v>
      </c>
      <c r="B1048" s="18" t="s">
        <v>914</v>
      </c>
      <c r="C1048" s="18">
        <v>2</v>
      </c>
      <c r="D1048" s="18">
        <v>1</v>
      </c>
      <c r="E1048" s="18">
        <v>81</v>
      </c>
      <c r="F1048" s="18">
        <v>0</v>
      </c>
      <c r="G1048" s="122" t="str">
        <f t="shared" si="50"/>
        <v/>
      </c>
      <c r="H1048" s="255" t="str">
        <f>IF(G1048="기사임",(COUNTIF($B$2:B1048,B1048)-COUNTIFS($B$2:B1047,B1048,$G$2:G1047,"")),"")</f>
        <v/>
      </c>
      <c r="I1048" s="122" t="str">
        <f>IF(H1048=1,COUNTIF($H$1:H1048,1),"")</f>
        <v/>
      </c>
      <c r="J1048" s="122">
        <f t="shared" si="49"/>
        <v>1</v>
      </c>
      <c r="K1048" s="122" t="b">
        <f t="shared" si="51"/>
        <v>0</v>
      </c>
      <c r="L1048" s="122" t="str">
        <f>IF(K1048=FALSE,"",B1048&amp;"@"&amp;COUNTIFS($B$2:B1048,B1048,$K$2:K1048,TRUE))</f>
        <v/>
      </c>
    </row>
    <row r="1049" spans="1:12">
      <c r="A1049" s="18" t="s">
        <v>1742</v>
      </c>
      <c r="B1049" s="18" t="s">
        <v>923</v>
      </c>
      <c r="C1049" s="18">
        <v>2</v>
      </c>
      <c r="D1049" s="18">
        <v>1</v>
      </c>
      <c r="E1049" s="18">
        <v>226</v>
      </c>
      <c r="F1049" s="18">
        <v>0</v>
      </c>
      <c r="G1049" s="122" t="str">
        <f t="shared" si="50"/>
        <v/>
      </c>
      <c r="H1049" s="255" t="str">
        <f>IF(G1049="기사임",(COUNTIF($B$2:B1049,B1049)-COUNTIFS($B$2:B1048,B1049,$G$2:G1048,"")),"")</f>
        <v/>
      </c>
      <c r="I1049" s="122" t="str">
        <f>IF(H1049=1,COUNTIF($H$1:H1049,1),"")</f>
        <v/>
      </c>
      <c r="J1049" s="122">
        <f t="shared" si="49"/>
        <v>0</v>
      </c>
      <c r="K1049" s="122" t="b">
        <f t="shared" si="51"/>
        <v>0</v>
      </c>
      <c r="L1049" s="122" t="str">
        <f>IF(K1049=FALSE,"",B1049&amp;"@"&amp;COUNTIFS($B$2:B1049,B1049,$K$2:K1049,TRUE))</f>
        <v/>
      </c>
    </row>
    <row r="1050" spans="1:12">
      <c r="A1050" s="18" t="s">
        <v>1743</v>
      </c>
      <c r="B1050" s="18" t="s">
        <v>895</v>
      </c>
      <c r="C1050" s="18">
        <v>2</v>
      </c>
      <c r="D1050" s="18">
        <v>1</v>
      </c>
      <c r="E1050" s="18">
        <v>19</v>
      </c>
      <c r="F1050" s="18">
        <v>0</v>
      </c>
      <c r="G1050" s="122" t="str">
        <f t="shared" si="50"/>
        <v/>
      </c>
      <c r="H1050" s="255" t="str">
        <f>IF(G1050="기사임",(COUNTIF($B$2:B1050,B1050)-COUNTIFS($B$2:B1049,B1050,$G$2:G1049,"")),"")</f>
        <v/>
      </c>
      <c r="I1050" s="122" t="str">
        <f>IF(H1050=1,COUNTIF($H$1:H1050,1),"")</f>
        <v/>
      </c>
      <c r="J1050" s="122">
        <f t="shared" si="49"/>
        <v>0</v>
      </c>
      <c r="K1050" s="122" t="b">
        <f t="shared" si="51"/>
        <v>0</v>
      </c>
      <c r="L1050" s="122" t="str">
        <f>IF(K1050=FALSE,"",B1050&amp;"@"&amp;COUNTIFS($B$2:B1050,B1050,$K$2:K1050,TRUE))</f>
        <v/>
      </c>
    </row>
    <row r="1051" spans="1:12">
      <c r="A1051" s="18" t="s">
        <v>1744</v>
      </c>
      <c r="B1051" s="18" t="s">
        <v>895</v>
      </c>
      <c r="C1051" s="18">
        <v>2</v>
      </c>
      <c r="D1051" s="18">
        <v>2</v>
      </c>
      <c r="E1051" s="18">
        <v>7.5</v>
      </c>
      <c r="F1051" s="18">
        <v>1</v>
      </c>
      <c r="G1051" s="122" t="str">
        <f t="shared" si="50"/>
        <v/>
      </c>
      <c r="H1051" s="255" t="str">
        <f>IF(G1051="기사임",(COUNTIF($B$2:B1051,B1051)-COUNTIFS($B$2:B1050,B1051,$G$2:G1050,"")),"")</f>
        <v/>
      </c>
      <c r="I1051" s="122" t="str">
        <f>IF(H1051=1,COUNTIF($H$1:H1051,1),"")</f>
        <v/>
      </c>
      <c r="J1051" s="122">
        <f t="shared" si="49"/>
        <v>0</v>
      </c>
      <c r="K1051" s="122" t="b">
        <f t="shared" si="51"/>
        <v>0</v>
      </c>
      <c r="L1051" s="122" t="str">
        <f>IF(K1051=FALSE,"",B1051&amp;"@"&amp;COUNTIFS($B$2:B1051,B1051,$K$2:K1051,TRUE))</f>
        <v/>
      </c>
    </row>
    <row r="1052" spans="1:12">
      <c r="A1052" s="18" t="s">
        <v>1745</v>
      </c>
      <c r="B1052" s="18" t="s">
        <v>895</v>
      </c>
      <c r="C1052" s="18">
        <v>2</v>
      </c>
      <c r="D1052" s="18">
        <v>1</v>
      </c>
      <c r="E1052" s="18">
        <v>5.5</v>
      </c>
      <c r="F1052" s="18">
        <v>0</v>
      </c>
      <c r="G1052" s="122" t="str">
        <f t="shared" si="50"/>
        <v/>
      </c>
      <c r="H1052" s="255" t="str">
        <f>IF(G1052="기사임",(COUNTIF($B$2:B1052,B1052)-COUNTIFS($B$2:B1051,B1052,$G$2:G1051,"")),"")</f>
        <v/>
      </c>
      <c r="I1052" s="122" t="str">
        <f>IF(H1052=1,COUNTIF($H$1:H1052,1),"")</f>
        <v/>
      </c>
      <c r="J1052" s="122">
        <f t="shared" si="49"/>
        <v>0</v>
      </c>
      <c r="K1052" s="122" t="b">
        <f t="shared" si="51"/>
        <v>0</v>
      </c>
      <c r="L1052" s="122" t="str">
        <f>IF(K1052=FALSE,"",B1052&amp;"@"&amp;COUNTIFS($B$2:B1052,B1052,$K$2:K1052,TRUE))</f>
        <v/>
      </c>
    </row>
    <row r="1053" spans="1:12">
      <c r="A1053" s="18" t="s">
        <v>1746</v>
      </c>
      <c r="B1053" s="18" t="s">
        <v>895</v>
      </c>
      <c r="C1053" s="18">
        <v>2</v>
      </c>
      <c r="D1053" s="18">
        <v>1</v>
      </c>
      <c r="E1053" s="18">
        <v>5</v>
      </c>
      <c r="F1053" s="18">
        <v>0</v>
      </c>
      <c r="G1053" s="122" t="str">
        <f t="shared" si="50"/>
        <v/>
      </c>
      <c r="H1053" s="255" t="str">
        <f>IF(G1053="기사임",(COUNTIF($B$2:B1053,B1053)-COUNTIFS($B$2:B1052,B1053,$G$2:G1052,"")),"")</f>
        <v/>
      </c>
      <c r="I1053" s="122" t="str">
        <f>IF(H1053=1,COUNTIF($H$1:H1053,1),"")</f>
        <v/>
      </c>
      <c r="J1053" s="122">
        <f t="shared" si="49"/>
        <v>0</v>
      </c>
      <c r="K1053" s="122" t="b">
        <f t="shared" si="51"/>
        <v>0</v>
      </c>
      <c r="L1053" s="122" t="str">
        <f>IF(K1053=FALSE,"",B1053&amp;"@"&amp;COUNTIFS($B$2:B1053,B1053,$K$2:K1053,TRUE))</f>
        <v/>
      </c>
    </row>
    <row r="1054" spans="1:12">
      <c r="A1054" s="18" t="s">
        <v>1747</v>
      </c>
      <c r="B1054" s="18" t="s">
        <v>895</v>
      </c>
      <c r="C1054" s="18">
        <v>2</v>
      </c>
      <c r="D1054" s="18">
        <v>1</v>
      </c>
      <c r="E1054" s="18">
        <v>37</v>
      </c>
      <c r="F1054" s="18">
        <v>0</v>
      </c>
      <c r="G1054" s="122" t="str">
        <f t="shared" si="50"/>
        <v/>
      </c>
      <c r="H1054" s="255" t="str">
        <f>IF(G1054="기사임",(COUNTIF($B$2:B1054,B1054)-COUNTIFS($B$2:B1053,B1054,$G$2:G1053,"")),"")</f>
        <v/>
      </c>
      <c r="I1054" s="122" t="str">
        <f>IF(H1054=1,COUNTIF($H$1:H1054,1),"")</f>
        <v/>
      </c>
      <c r="J1054" s="122">
        <f t="shared" si="49"/>
        <v>0</v>
      </c>
      <c r="K1054" s="122" t="b">
        <f t="shared" si="51"/>
        <v>0</v>
      </c>
      <c r="L1054" s="122" t="str">
        <f>IF(K1054=FALSE,"",B1054&amp;"@"&amp;COUNTIFS($B$2:B1054,B1054,$K$2:K1054,TRUE))</f>
        <v/>
      </c>
    </row>
    <row r="1055" spans="1:12">
      <c r="A1055" s="18" t="s">
        <v>1749</v>
      </c>
      <c r="B1055" s="18" t="s">
        <v>895</v>
      </c>
      <c r="C1055" s="18">
        <v>2</v>
      </c>
      <c r="D1055" s="18">
        <v>1</v>
      </c>
      <c r="E1055" s="18">
        <v>15</v>
      </c>
      <c r="F1055" s="18">
        <v>0</v>
      </c>
      <c r="G1055" s="122" t="str">
        <f t="shared" si="50"/>
        <v/>
      </c>
      <c r="H1055" s="255" t="str">
        <f>IF(G1055="기사임",(COUNTIF($B$2:B1055,B1055)-COUNTIFS($B$2:B1054,B1055,$G$2:G1054,"")),"")</f>
        <v/>
      </c>
      <c r="I1055" s="122" t="str">
        <f>IF(H1055=1,COUNTIF($H$1:H1055,1),"")</f>
        <v/>
      </c>
      <c r="J1055" s="122">
        <f t="shared" si="49"/>
        <v>0</v>
      </c>
      <c r="K1055" s="122" t="b">
        <f t="shared" si="51"/>
        <v>0</v>
      </c>
      <c r="L1055" s="122" t="str">
        <f>IF(K1055=FALSE,"",B1055&amp;"@"&amp;COUNTIFS($B$2:B1055,B1055,$K$2:K1055,TRUE))</f>
        <v/>
      </c>
    </row>
    <row r="1056" spans="1:12">
      <c r="A1056" s="18" t="s">
        <v>1750</v>
      </c>
      <c r="B1056" s="18" t="s">
        <v>895</v>
      </c>
      <c r="C1056" s="18">
        <v>2</v>
      </c>
      <c r="D1056" s="18">
        <v>2</v>
      </c>
      <c r="E1056" s="18">
        <v>25.5</v>
      </c>
      <c r="F1056" s="18">
        <v>1</v>
      </c>
      <c r="G1056" s="122" t="str">
        <f t="shared" si="50"/>
        <v>기사임</v>
      </c>
      <c r="H1056" s="255">
        <f>IF(G1056="기사임",(COUNTIF($B$2:B1056,B1056)-COUNTIFS($B$2:B1055,B1056,$G$2:G1055,"")),"")</f>
        <v>179</v>
      </c>
      <c r="I1056" s="122" t="str">
        <f>IF(H1056=1,COUNTIF($H$1:H1056,1),"")</f>
        <v/>
      </c>
      <c r="J1056" s="122">
        <f t="shared" si="49"/>
        <v>0</v>
      </c>
      <c r="K1056" s="122" t="b">
        <f t="shared" si="51"/>
        <v>0</v>
      </c>
      <c r="L1056" s="122" t="str">
        <f>IF(K1056=FALSE,"",B1056&amp;"@"&amp;COUNTIFS($B$2:B1056,B1056,$K$2:K1056,TRUE))</f>
        <v/>
      </c>
    </row>
    <row r="1057" spans="1:12">
      <c r="A1057" s="18" t="s">
        <v>1664</v>
      </c>
      <c r="B1057" s="18" t="s">
        <v>895</v>
      </c>
      <c r="C1057" s="18">
        <v>2</v>
      </c>
      <c r="D1057" s="18">
        <v>2</v>
      </c>
      <c r="E1057" s="18">
        <v>0</v>
      </c>
      <c r="F1057" s="18">
        <v>1</v>
      </c>
      <c r="G1057" s="122" t="str">
        <f t="shared" si="50"/>
        <v>기사임</v>
      </c>
      <c r="H1057" s="255">
        <f>IF(G1057="기사임",(COUNTIF($B$2:B1057,B1057)-COUNTIFS($B$2:B1056,B1057,$G$2:G1056,"")),"")</f>
        <v>180</v>
      </c>
      <c r="I1057" s="122" t="str">
        <f>IF(H1057=1,COUNTIF($H$1:H1057,1),"")</f>
        <v/>
      </c>
      <c r="J1057" s="122">
        <f t="shared" si="49"/>
        <v>0</v>
      </c>
      <c r="K1057" s="122" t="b">
        <f t="shared" si="51"/>
        <v>0</v>
      </c>
      <c r="L1057" s="122" t="str">
        <f>IF(K1057=FALSE,"",B1057&amp;"@"&amp;COUNTIFS($B$2:B1057,B1057,$K$2:K1057,TRUE))</f>
        <v/>
      </c>
    </row>
    <row r="1058" spans="1:12">
      <c r="A1058" s="18" t="s">
        <v>786</v>
      </c>
      <c r="B1058" s="18" t="s">
        <v>902</v>
      </c>
      <c r="C1058" s="18">
        <v>2</v>
      </c>
      <c r="D1058" s="18">
        <v>1</v>
      </c>
      <c r="E1058" s="18">
        <v>166</v>
      </c>
      <c r="F1058" s="18">
        <v>1</v>
      </c>
      <c r="G1058" s="122" t="str">
        <f t="shared" si="50"/>
        <v>기사임</v>
      </c>
      <c r="H1058" s="255">
        <f>IF(G1058="기사임",(COUNTIF($B$2:B1058,B1058)-COUNTIFS($B$2:B1057,B1058,$G$2:G1057,"")),"")</f>
        <v>4</v>
      </c>
      <c r="I1058" s="122" t="str">
        <f>IF(H1058=1,COUNTIF($H$1:H1058,1),"")</f>
        <v/>
      </c>
      <c r="J1058" s="122">
        <f t="shared" si="49"/>
        <v>0</v>
      </c>
      <c r="K1058" s="122" t="b">
        <f t="shared" si="51"/>
        <v>0</v>
      </c>
      <c r="L1058" s="122" t="str">
        <f>IF(K1058=FALSE,"",B1058&amp;"@"&amp;COUNTIFS($B$2:B1058,B1058,$K$2:K1058,TRUE))</f>
        <v/>
      </c>
    </row>
    <row r="1059" spans="1:12">
      <c r="A1059" s="18" t="s">
        <v>624</v>
      </c>
      <c r="B1059" s="18" t="s">
        <v>910</v>
      </c>
      <c r="C1059" s="18">
        <v>2</v>
      </c>
      <c r="D1059" s="18">
        <v>2</v>
      </c>
      <c r="E1059" s="18">
        <v>597</v>
      </c>
      <c r="F1059" s="18">
        <v>1</v>
      </c>
      <c r="G1059" s="122" t="str">
        <f t="shared" si="50"/>
        <v>기사임</v>
      </c>
      <c r="H1059" s="255">
        <f>IF(G1059="기사임",(COUNTIF($B$2:B1059,B1059)-COUNTIFS($B$2:B1058,B1059,$G$2:G1058,"")),"")</f>
        <v>17</v>
      </c>
      <c r="I1059" s="122" t="str">
        <f>IF(H1059=1,COUNTIF($H$1:H1059,1),"")</f>
        <v/>
      </c>
      <c r="J1059" s="122">
        <f t="shared" si="49"/>
        <v>0</v>
      </c>
      <c r="K1059" s="122" t="b">
        <f t="shared" si="51"/>
        <v>0</v>
      </c>
      <c r="L1059" s="122" t="str">
        <f>IF(K1059=FALSE,"",B1059&amp;"@"&amp;COUNTIFS($B$2:B1059,B1059,$K$2:K1059,TRUE))</f>
        <v/>
      </c>
    </row>
    <row r="1060" spans="1:12">
      <c r="A1060" s="18" t="s">
        <v>978</v>
      </c>
      <c r="B1060" s="18" t="s">
        <v>898</v>
      </c>
      <c r="C1060" s="18">
        <v>2</v>
      </c>
      <c r="D1060" s="18">
        <v>1</v>
      </c>
      <c r="E1060" s="18">
        <v>51</v>
      </c>
      <c r="F1060" s="18">
        <v>0</v>
      </c>
      <c r="G1060" s="122" t="str">
        <f t="shared" si="50"/>
        <v>기사임</v>
      </c>
      <c r="H1060" s="255">
        <f>IF(G1060="기사임",(COUNTIF($B$2:B1060,B1060)-COUNTIFS($B$2:B1059,B1060,$G$2:G1059,"")),"")</f>
        <v>49</v>
      </c>
      <c r="I1060" s="122" t="str">
        <f>IF(H1060=1,COUNTIF($H$1:H1060,1),"")</f>
        <v/>
      </c>
      <c r="J1060" s="122">
        <f t="shared" si="49"/>
        <v>0</v>
      </c>
      <c r="K1060" s="122" t="b">
        <f t="shared" si="51"/>
        <v>0</v>
      </c>
      <c r="L1060" s="122" t="str">
        <f>IF(K1060=FALSE,"",B1060&amp;"@"&amp;COUNTIFS($B$2:B1060,B1060,$K$2:K1060,TRUE))</f>
        <v/>
      </c>
    </row>
    <row r="1061" spans="1:12">
      <c r="A1061" s="18" t="s">
        <v>564</v>
      </c>
      <c r="B1061" s="18" t="s">
        <v>895</v>
      </c>
      <c r="C1061" s="18">
        <v>2</v>
      </c>
      <c r="D1061" s="18">
        <v>2</v>
      </c>
      <c r="E1061" s="18">
        <v>0</v>
      </c>
      <c r="F1061" s="18">
        <v>2</v>
      </c>
      <c r="G1061" s="122" t="str">
        <f t="shared" si="50"/>
        <v>기사임</v>
      </c>
      <c r="H1061" s="255">
        <f>IF(G1061="기사임",(COUNTIF($B$2:B1061,B1061)-COUNTIFS($B$2:B1060,B1061,$G$2:G1060,"")),"")</f>
        <v>181</v>
      </c>
      <c r="I1061" s="122" t="str">
        <f>IF(H1061=1,COUNTIF($H$1:H1061,1),"")</f>
        <v/>
      </c>
      <c r="J1061" s="122">
        <f t="shared" si="49"/>
        <v>0</v>
      </c>
      <c r="K1061" s="122" t="b">
        <f t="shared" si="51"/>
        <v>0</v>
      </c>
      <c r="L1061" s="122" t="str">
        <f>IF(K1061=FALSE,"",B1061&amp;"@"&amp;COUNTIFS($B$2:B1061,B1061,$K$2:K1061,TRUE))</f>
        <v/>
      </c>
    </row>
    <row r="1062" spans="1:12">
      <c r="A1062" s="18" t="s">
        <v>513</v>
      </c>
      <c r="B1062" s="18" t="s">
        <v>898</v>
      </c>
      <c r="C1062" s="18">
        <v>2</v>
      </c>
      <c r="D1062" s="18">
        <v>2</v>
      </c>
      <c r="E1062" s="18">
        <v>277</v>
      </c>
      <c r="F1062" s="18">
        <v>1</v>
      </c>
      <c r="G1062" s="122" t="str">
        <f t="shared" si="50"/>
        <v>기사임</v>
      </c>
      <c r="H1062" s="255">
        <f>IF(G1062="기사임",(COUNTIF($B$2:B1062,B1062)-COUNTIFS($B$2:B1061,B1062,$G$2:G1061,"")),"")</f>
        <v>50</v>
      </c>
      <c r="I1062" s="122" t="str">
        <f>IF(H1062=1,COUNTIF($H$1:H1062,1),"")</f>
        <v/>
      </c>
      <c r="J1062" s="122">
        <f t="shared" si="49"/>
        <v>0</v>
      </c>
      <c r="K1062" s="122" t="b">
        <f t="shared" si="51"/>
        <v>0</v>
      </c>
      <c r="L1062" s="122" t="str">
        <f>IF(K1062=FALSE,"",B1062&amp;"@"&amp;COUNTIFS($B$2:B1062,B1062,$K$2:K1062,TRUE))</f>
        <v/>
      </c>
    </row>
    <row r="1063" spans="1:12">
      <c r="A1063" s="18" t="s">
        <v>681</v>
      </c>
      <c r="B1063" s="18" t="s">
        <v>897</v>
      </c>
      <c r="C1063" s="18">
        <v>2</v>
      </c>
      <c r="D1063" s="18">
        <v>2</v>
      </c>
      <c r="E1063" s="18">
        <v>0</v>
      </c>
      <c r="F1063" s="18">
        <v>2</v>
      </c>
      <c r="G1063" s="122" t="str">
        <f t="shared" si="50"/>
        <v>기사임</v>
      </c>
      <c r="H1063" s="255">
        <f>IF(G1063="기사임",(COUNTIF($B$2:B1063,B1063)-COUNTIFS($B$2:B1062,B1063,$G$2:G1062,"")),"")</f>
        <v>63</v>
      </c>
      <c r="I1063" s="122" t="str">
        <f>IF(H1063=1,COUNTIF($H$1:H1063,1),"")</f>
        <v/>
      </c>
      <c r="J1063" s="122">
        <f t="shared" si="49"/>
        <v>1</v>
      </c>
      <c r="K1063" s="122" t="b">
        <f t="shared" si="51"/>
        <v>1</v>
      </c>
      <c r="L1063" s="122" t="str">
        <f>IF(K1063=FALSE,"",B1063&amp;"@"&amp;COUNTIFS($B$2:B1063,B1063,$K$2:K1063,TRUE))</f>
        <v>India@63</v>
      </c>
    </row>
    <row r="1064" spans="1:12">
      <c r="A1064" s="18" t="s">
        <v>681</v>
      </c>
      <c r="B1064" s="18" t="s">
        <v>895</v>
      </c>
      <c r="C1064" s="18">
        <v>2</v>
      </c>
      <c r="D1064" s="18">
        <v>2</v>
      </c>
      <c r="E1064" s="18">
        <v>326</v>
      </c>
      <c r="F1064" s="18">
        <v>1</v>
      </c>
      <c r="G1064" s="122" t="str">
        <f t="shared" si="50"/>
        <v>기사임</v>
      </c>
      <c r="H1064" s="255">
        <f>IF(G1064="기사임",(COUNTIF($B$2:B1064,B1064)-COUNTIFS($B$2:B1063,B1064,$G$2:G1063,"")),"")</f>
        <v>182</v>
      </c>
      <c r="I1064" s="122" t="str">
        <f>IF(H1064=1,COUNTIF($H$1:H1064,1),"")</f>
        <v/>
      </c>
      <c r="J1064" s="122">
        <f t="shared" si="49"/>
        <v>0</v>
      </c>
      <c r="K1064" s="122" t="b">
        <f t="shared" si="51"/>
        <v>0</v>
      </c>
      <c r="L1064" s="122" t="str">
        <f>IF(K1064=FALSE,"",B1064&amp;"@"&amp;COUNTIFS($B$2:B1064,B1064,$K$2:K1064,TRUE))</f>
        <v/>
      </c>
    </row>
    <row r="1065" spans="1:12">
      <c r="A1065" s="18" t="s">
        <v>681</v>
      </c>
      <c r="B1065" s="18" t="s">
        <v>896</v>
      </c>
      <c r="C1065" s="18">
        <v>2</v>
      </c>
      <c r="D1065" s="18">
        <v>2</v>
      </c>
      <c r="E1065" s="18">
        <v>0</v>
      </c>
      <c r="F1065" s="18">
        <v>2</v>
      </c>
      <c r="G1065" s="122" t="str">
        <f t="shared" si="50"/>
        <v>기사임</v>
      </c>
      <c r="H1065" s="255">
        <f>IF(G1065="기사임",(COUNTIF($B$2:B1065,B1065)-COUNTIFS($B$2:B1064,B1065,$G$2:G1064,"")),"")</f>
        <v>89</v>
      </c>
      <c r="I1065" s="122" t="str">
        <f>IF(H1065=1,COUNTIF($H$1:H1065,1),"")</f>
        <v/>
      </c>
      <c r="J1065" s="122">
        <f t="shared" si="49"/>
        <v>1</v>
      </c>
      <c r="K1065" s="122" t="b">
        <f t="shared" si="51"/>
        <v>1</v>
      </c>
      <c r="L1065" s="122" t="str">
        <f>IF(K1065=FALSE,"",B1065&amp;"@"&amp;COUNTIFS($B$2:B1065,B1065,$K$2:K1065,TRUE))</f>
        <v>United States@89</v>
      </c>
    </row>
    <row r="1066" spans="1:12">
      <c r="A1066" s="18" t="s">
        <v>503</v>
      </c>
      <c r="B1066" s="18" t="s">
        <v>899</v>
      </c>
      <c r="C1066" s="18">
        <v>2</v>
      </c>
      <c r="D1066" s="18">
        <v>2</v>
      </c>
      <c r="E1066" s="18">
        <v>125</v>
      </c>
      <c r="F1066" s="18">
        <v>1</v>
      </c>
      <c r="G1066" s="122" t="str">
        <f t="shared" si="50"/>
        <v>기사임</v>
      </c>
      <c r="H1066" s="255">
        <f>IF(G1066="기사임",(COUNTIF($B$2:B1066,B1066)-COUNTIFS($B$2:B1065,B1066,$G$2:G1065,"")),"")</f>
        <v>24</v>
      </c>
      <c r="I1066" s="122" t="str">
        <f>IF(H1066=1,COUNTIF($H$1:H1066,1),"")</f>
        <v/>
      </c>
      <c r="J1066" s="122">
        <f t="shared" si="49"/>
        <v>0</v>
      </c>
      <c r="K1066" s="122" t="b">
        <f t="shared" si="51"/>
        <v>0</v>
      </c>
      <c r="L1066" s="122" t="str">
        <f>IF(K1066=FALSE,"",B1066&amp;"@"&amp;COUNTIFS($B$2:B1066,B1066,$K$2:K1066,TRUE))</f>
        <v/>
      </c>
    </row>
    <row r="1067" spans="1:12">
      <c r="A1067" s="18" t="s">
        <v>503</v>
      </c>
      <c r="B1067" s="18" t="s">
        <v>924</v>
      </c>
      <c r="C1067" s="18">
        <v>2</v>
      </c>
      <c r="D1067" s="18">
        <v>2</v>
      </c>
      <c r="E1067" s="18">
        <v>0</v>
      </c>
      <c r="F1067" s="18">
        <v>2</v>
      </c>
      <c r="G1067" s="122" t="str">
        <f t="shared" si="50"/>
        <v>기사임</v>
      </c>
      <c r="H1067" s="255">
        <f>IF(G1067="기사임",(COUNTIF($B$2:B1067,B1067)-COUNTIFS($B$2:B1066,B1067,$G$2:G1066,"")),"")</f>
        <v>2</v>
      </c>
      <c r="I1067" s="122" t="str">
        <f>IF(H1067=1,COUNTIF($H$1:H1067,1),"")</f>
        <v/>
      </c>
      <c r="J1067" s="122">
        <f t="shared" si="49"/>
        <v>0</v>
      </c>
      <c r="K1067" s="122" t="b">
        <f t="shared" si="51"/>
        <v>0</v>
      </c>
      <c r="L1067" s="122" t="str">
        <f>IF(K1067=FALSE,"",B1067&amp;"@"&amp;COUNTIFS($B$2:B1067,B1067,$K$2:K1067,TRUE))</f>
        <v/>
      </c>
    </row>
    <row r="1068" spans="1:12">
      <c r="A1068" s="18" t="s">
        <v>671</v>
      </c>
      <c r="B1068" s="18" t="s">
        <v>898</v>
      </c>
      <c r="C1068" s="18">
        <v>2</v>
      </c>
      <c r="D1068" s="18">
        <v>2</v>
      </c>
      <c r="E1068" s="18">
        <v>181</v>
      </c>
      <c r="F1068" s="18">
        <v>2</v>
      </c>
      <c r="G1068" s="122" t="str">
        <f t="shared" si="50"/>
        <v>기사임</v>
      </c>
      <c r="H1068" s="255">
        <f>IF(G1068="기사임",(COUNTIF($B$2:B1068,B1068)-COUNTIFS($B$2:B1067,B1068,$G$2:G1067,"")),"")</f>
        <v>51</v>
      </c>
      <c r="I1068" s="122" t="str">
        <f>IF(H1068=1,COUNTIF($H$1:H1068,1),"")</f>
        <v/>
      </c>
      <c r="J1068" s="122">
        <f t="shared" si="49"/>
        <v>0</v>
      </c>
      <c r="K1068" s="122" t="b">
        <f t="shared" si="51"/>
        <v>0</v>
      </c>
      <c r="L1068" s="122" t="str">
        <f>IF(K1068=FALSE,"",B1068&amp;"@"&amp;COUNTIFS($B$2:B1068,B1068,$K$2:K1068,TRUE))</f>
        <v/>
      </c>
    </row>
    <row r="1069" spans="1:12">
      <c r="A1069" s="18" t="s">
        <v>671</v>
      </c>
      <c r="B1069" s="18" t="s">
        <v>895</v>
      </c>
      <c r="C1069" s="18">
        <v>2</v>
      </c>
      <c r="D1069" s="18">
        <v>2</v>
      </c>
      <c r="E1069" s="18">
        <v>37</v>
      </c>
      <c r="F1069" s="18">
        <v>2</v>
      </c>
      <c r="G1069" s="122" t="str">
        <f t="shared" si="50"/>
        <v>기사임</v>
      </c>
      <c r="H1069" s="255">
        <f>IF(G1069="기사임",(COUNTIF($B$2:B1069,B1069)-COUNTIFS($B$2:B1068,B1069,$G$2:G1068,"")),"")</f>
        <v>183</v>
      </c>
      <c r="I1069" s="122" t="str">
        <f>IF(H1069=1,COUNTIF($H$1:H1069,1),"")</f>
        <v/>
      </c>
      <c r="J1069" s="122">
        <f t="shared" si="49"/>
        <v>0</v>
      </c>
      <c r="K1069" s="122" t="b">
        <f t="shared" si="51"/>
        <v>0</v>
      </c>
      <c r="L1069" s="122" t="str">
        <f>IF(K1069=FALSE,"",B1069&amp;"@"&amp;COUNTIFS($B$2:B1069,B1069,$K$2:K1069,TRUE))</f>
        <v/>
      </c>
    </row>
    <row r="1070" spans="1:12">
      <c r="A1070" s="18" t="s">
        <v>671</v>
      </c>
      <c r="B1070" s="18" t="s">
        <v>896</v>
      </c>
      <c r="C1070" s="18">
        <v>2</v>
      </c>
      <c r="D1070" s="18">
        <v>2</v>
      </c>
      <c r="E1070" s="18">
        <v>0</v>
      </c>
      <c r="F1070" s="18">
        <v>2</v>
      </c>
      <c r="G1070" s="122" t="str">
        <f t="shared" si="50"/>
        <v>기사임</v>
      </c>
      <c r="H1070" s="255">
        <f>IF(G1070="기사임",(COUNTIF($B$2:B1070,B1070)-COUNTIFS($B$2:B1069,B1070,$G$2:G1069,"")),"")</f>
        <v>90</v>
      </c>
      <c r="I1070" s="122" t="str">
        <f>IF(H1070=1,COUNTIF($H$1:H1070,1),"")</f>
        <v/>
      </c>
      <c r="J1070" s="122">
        <f t="shared" si="49"/>
        <v>1</v>
      </c>
      <c r="K1070" s="122" t="b">
        <f t="shared" si="51"/>
        <v>1</v>
      </c>
      <c r="L1070" s="122" t="str">
        <f>IF(K1070=FALSE,"",B1070&amp;"@"&amp;COUNTIFS($B$2:B1070,B1070,$K$2:K1070,TRUE))</f>
        <v>United States@90</v>
      </c>
    </row>
    <row r="1071" spans="1:12">
      <c r="A1071" s="18" t="s">
        <v>543</v>
      </c>
      <c r="B1071" s="18" t="s">
        <v>911</v>
      </c>
      <c r="C1071" s="18">
        <v>2</v>
      </c>
      <c r="D1071" s="18">
        <v>2</v>
      </c>
      <c r="E1071" s="18">
        <v>0</v>
      </c>
      <c r="F1071" s="18">
        <v>1</v>
      </c>
      <c r="G1071" s="122" t="str">
        <f t="shared" si="50"/>
        <v>기사임</v>
      </c>
      <c r="H1071" s="255">
        <f>IF(G1071="기사임",(COUNTIF($B$2:B1071,B1071)-COUNTIFS($B$2:B1070,B1071,$G$2:G1070,"")),"")</f>
        <v>6</v>
      </c>
      <c r="I1071" s="122" t="str">
        <f>IF(H1071=1,COUNTIF($H$1:H1071,1),"")</f>
        <v/>
      </c>
      <c r="J1071" s="122">
        <f t="shared" si="49"/>
        <v>0</v>
      </c>
      <c r="K1071" s="122" t="b">
        <f t="shared" si="51"/>
        <v>0</v>
      </c>
      <c r="L1071" s="122" t="str">
        <f>IF(K1071=FALSE,"",B1071&amp;"@"&amp;COUNTIFS($B$2:B1071,B1071,$K$2:K1071,TRUE))</f>
        <v/>
      </c>
    </row>
    <row r="1072" spans="1:12">
      <c r="A1072" s="18" t="s">
        <v>1645</v>
      </c>
      <c r="B1072" s="18" t="s">
        <v>898</v>
      </c>
      <c r="C1072" s="18">
        <v>2</v>
      </c>
      <c r="D1072" s="18">
        <v>1</v>
      </c>
      <c r="E1072" s="18">
        <v>16</v>
      </c>
      <c r="F1072" s="18">
        <v>1</v>
      </c>
      <c r="G1072" s="122" t="str">
        <f t="shared" si="50"/>
        <v/>
      </c>
      <c r="H1072" s="255" t="str">
        <f>IF(G1072="기사임",(COUNTIF($B$2:B1072,B1072)-COUNTIFS($B$2:B1071,B1072,$G$2:G1071,"")),"")</f>
        <v/>
      </c>
      <c r="I1072" s="122" t="str">
        <f>IF(H1072=1,COUNTIF($H$1:H1072,1),"")</f>
        <v/>
      </c>
      <c r="J1072" s="122">
        <f t="shared" si="49"/>
        <v>0</v>
      </c>
      <c r="K1072" s="122" t="b">
        <f t="shared" si="51"/>
        <v>0</v>
      </c>
      <c r="L1072" s="122" t="str">
        <f>IF(K1072=FALSE,"",B1072&amp;"@"&amp;COUNTIFS($B$2:B1072,B1072,$K$2:K1072,TRUE))</f>
        <v/>
      </c>
    </row>
    <row r="1073" spans="1:12">
      <c r="A1073" s="18" t="s">
        <v>1291</v>
      </c>
      <c r="B1073" s="18" t="s">
        <v>895</v>
      </c>
      <c r="C1073" s="18">
        <v>2</v>
      </c>
      <c r="D1073" s="18">
        <v>2</v>
      </c>
      <c r="E1073" s="18">
        <v>0</v>
      </c>
      <c r="F1073" s="18">
        <v>2</v>
      </c>
      <c r="G1073" s="122" t="str">
        <f t="shared" si="50"/>
        <v>기사임</v>
      </c>
      <c r="H1073" s="255">
        <f>IF(G1073="기사임",(COUNTIF($B$2:B1073,B1073)-COUNTIFS($B$2:B1072,B1073,$G$2:G1072,"")),"")</f>
        <v>184</v>
      </c>
      <c r="I1073" s="122" t="str">
        <f>IF(H1073=1,COUNTIF($H$1:H1073,1),"")</f>
        <v/>
      </c>
      <c r="J1073" s="122">
        <f t="shared" si="49"/>
        <v>0</v>
      </c>
      <c r="K1073" s="122" t="b">
        <f t="shared" si="51"/>
        <v>0</v>
      </c>
      <c r="L1073" s="122" t="str">
        <f>IF(K1073=FALSE,"",B1073&amp;"@"&amp;COUNTIFS($B$2:B1073,B1073,$K$2:K1073,TRUE))</f>
        <v/>
      </c>
    </row>
    <row r="1074" spans="1:12">
      <c r="A1074" s="18" t="s">
        <v>1751</v>
      </c>
      <c r="B1074" s="18" t="s">
        <v>895</v>
      </c>
      <c r="C1074" s="18">
        <v>2</v>
      </c>
      <c r="D1074" s="18">
        <v>1</v>
      </c>
      <c r="E1074" s="18">
        <v>84.5</v>
      </c>
      <c r="F1074" s="18">
        <v>0</v>
      </c>
      <c r="G1074" s="122" t="str">
        <f t="shared" si="50"/>
        <v>기사임</v>
      </c>
      <c r="H1074" s="255">
        <f>IF(G1074="기사임",(COUNTIF($B$2:B1074,B1074)-COUNTIFS($B$2:B1073,B1074,$G$2:G1073,"")),"")</f>
        <v>185</v>
      </c>
      <c r="I1074" s="122" t="str">
        <f>IF(H1074=1,COUNTIF($H$1:H1074,1),"")</f>
        <v/>
      </c>
      <c r="J1074" s="122">
        <f t="shared" si="49"/>
        <v>0</v>
      </c>
      <c r="K1074" s="122" t="b">
        <f t="shared" si="51"/>
        <v>0</v>
      </c>
      <c r="L1074" s="122" t="str">
        <f>IF(K1074=FALSE,"",B1074&amp;"@"&amp;COUNTIFS($B$2:B1074,B1074,$K$2:K1074,TRUE))</f>
        <v/>
      </c>
    </row>
    <row r="1075" spans="1:12">
      <c r="A1075" s="18" t="s">
        <v>1752</v>
      </c>
      <c r="B1075" s="18" t="s">
        <v>895</v>
      </c>
      <c r="C1075" s="18">
        <v>2</v>
      </c>
      <c r="D1075" s="18">
        <v>1</v>
      </c>
      <c r="E1075" s="18">
        <v>6</v>
      </c>
      <c r="F1075" s="18">
        <v>0</v>
      </c>
      <c r="G1075" s="122" t="str">
        <f t="shared" si="50"/>
        <v>기사임</v>
      </c>
      <c r="H1075" s="255">
        <f>IF(G1075="기사임",(COUNTIF($B$2:B1075,B1075)-COUNTIFS($B$2:B1074,B1075,$G$2:G1074,"")),"")</f>
        <v>186</v>
      </c>
      <c r="I1075" s="122" t="str">
        <f>IF(H1075=1,COUNTIF($H$1:H1075,1),"")</f>
        <v/>
      </c>
      <c r="J1075" s="122">
        <f t="shared" si="49"/>
        <v>0</v>
      </c>
      <c r="K1075" s="122" t="b">
        <f t="shared" si="51"/>
        <v>0</v>
      </c>
      <c r="L1075" s="122" t="str">
        <f>IF(K1075=FALSE,"",B1075&amp;"@"&amp;COUNTIFS($B$2:B1075,B1075,$K$2:K1075,TRUE))</f>
        <v/>
      </c>
    </row>
    <row r="1076" spans="1:12">
      <c r="A1076" s="18" t="s">
        <v>550</v>
      </c>
      <c r="B1076" s="18" t="s">
        <v>901</v>
      </c>
      <c r="C1076" s="18">
        <v>2</v>
      </c>
      <c r="D1076" s="18">
        <v>2</v>
      </c>
      <c r="E1076" s="18">
        <v>543</v>
      </c>
      <c r="F1076" s="18">
        <v>2</v>
      </c>
      <c r="G1076" s="122" t="str">
        <f t="shared" si="50"/>
        <v>기사임</v>
      </c>
      <c r="H1076" s="255">
        <f>IF(G1076="기사임",(COUNTIF($B$2:B1076,B1076)-COUNTIFS($B$2:B1075,B1076,$G$2:G1075,"")),"")</f>
        <v>23</v>
      </c>
      <c r="I1076" s="122" t="str">
        <f>IF(H1076=1,COUNTIF($H$1:H1076,1),"")</f>
        <v/>
      </c>
      <c r="J1076" s="122">
        <f t="shared" si="49"/>
        <v>0</v>
      </c>
      <c r="K1076" s="122" t="b">
        <f t="shared" si="51"/>
        <v>0</v>
      </c>
      <c r="L1076" s="122" t="str">
        <f>IF(K1076=FALSE,"",B1076&amp;"@"&amp;COUNTIFS($B$2:B1076,B1076,$K$2:K1076,TRUE))</f>
        <v/>
      </c>
    </row>
    <row r="1077" spans="1:12">
      <c r="A1077" s="18" t="s">
        <v>550</v>
      </c>
      <c r="B1077" s="18" t="s">
        <v>928</v>
      </c>
      <c r="C1077" s="18">
        <v>2</v>
      </c>
      <c r="D1077" s="18">
        <v>1</v>
      </c>
      <c r="E1077" s="18">
        <v>97.5</v>
      </c>
      <c r="F1077" s="18">
        <v>0</v>
      </c>
      <c r="G1077" s="122" t="str">
        <f t="shared" si="50"/>
        <v>기사임</v>
      </c>
      <c r="H1077" s="255">
        <f>IF(G1077="기사임",(COUNTIF($B$2:B1077,B1077)-COUNTIFS($B$2:B1076,B1077,$G$2:G1076,"")),"")</f>
        <v>3</v>
      </c>
      <c r="I1077" s="122" t="str">
        <f>IF(H1077=1,COUNTIF($H$1:H1077,1),"")</f>
        <v/>
      </c>
      <c r="J1077" s="122">
        <f t="shared" si="49"/>
        <v>0</v>
      </c>
      <c r="K1077" s="122" t="b">
        <f t="shared" si="51"/>
        <v>0</v>
      </c>
      <c r="L1077" s="122" t="str">
        <f>IF(K1077=FALSE,"",B1077&amp;"@"&amp;COUNTIFS($B$2:B1077,B1077,$K$2:K1077,TRUE))</f>
        <v/>
      </c>
    </row>
    <row r="1078" spans="1:12">
      <c r="A1078" s="18" t="s">
        <v>561</v>
      </c>
      <c r="B1078" s="18" t="s">
        <v>897</v>
      </c>
      <c r="C1078" s="18">
        <v>2</v>
      </c>
      <c r="D1078" s="18">
        <v>2</v>
      </c>
      <c r="E1078" s="18">
        <v>114.5</v>
      </c>
      <c r="F1078" s="18">
        <v>2</v>
      </c>
      <c r="G1078" s="122" t="str">
        <f t="shared" si="50"/>
        <v>기사임</v>
      </c>
      <c r="H1078" s="255">
        <f>IF(G1078="기사임",(COUNTIF($B$2:B1078,B1078)-COUNTIFS($B$2:B1077,B1078,$G$2:G1077,"")),"")</f>
        <v>64</v>
      </c>
      <c r="I1078" s="122" t="str">
        <f>IF(H1078=1,COUNTIF($H$1:H1078,1),"")</f>
        <v/>
      </c>
      <c r="J1078" s="122">
        <f t="shared" si="49"/>
        <v>1</v>
      </c>
      <c r="K1078" s="122" t="b">
        <f t="shared" si="51"/>
        <v>1</v>
      </c>
      <c r="L1078" s="122" t="str">
        <f>IF(K1078=FALSE,"",B1078&amp;"@"&amp;COUNTIFS($B$2:B1078,B1078,$K$2:K1078,TRUE))</f>
        <v>India@64</v>
      </c>
    </row>
    <row r="1079" spans="1:12">
      <c r="A1079" s="18" t="s">
        <v>636</v>
      </c>
      <c r="B1079" s="18" t="s">
        <v>895</v>
      </c>
      <c r="C1079" s="18">
        <v>2</v>
      </c>
      <c r="D1079" s="18">
        <v>2</v>
      </c>
      <c r="E1079" s="18">
        <v>0</v>
      </c>
      <c r="F1079" s="18">
        <v>2</v>
      </c>
      <c r="G1079" s="122" t="str">
        <f t="shared" si="50"/>
        <v>기사임</v>
      </c>
      <c r="H1079" s="255">
        <f>IF(G1079="기사임",(COUNTIF($B$2:B1079,B1079)-COUNTIFS($B$2:B1078,B1079,$G$2:G1078,"")),"")</f>
        <v>187</v>
      </c>
      <c r="I1079" s="122" t="str">
        <f>IF(H1079=1,COUNTIF($H$1:H1079,1),"")</f>
        <v/>
      </c>
      <c r="J1079" s="122">
        <f t="shared" si="49"/>
        <v>0</v>
      </c>
      <c r="K1079" s="122" t="b">
        <f t="shared" si="51"/>
        <v>0</v>
      </c>
      <c r="L1079" s="122" t="str">
        <f>IF(K1079=FALSE,"",B1079&amp;"@"&amp;COUNTIFS($B$2:B1079,B1079,$K$2:K1079,TRUE))</f>
        <v/>
      </c>
    </row>
    <row r="1080" spans="1:12">
      <c r="A1080" s="18" t="s">
        <v>697</v>
      </c>
      <c r="B1080" s="18" t="s">
        <v>895</v>
      </c>
      <c r="C1080" s="18">
        <v>2</v>
      </c>
      <c r="D1080" s="18">
        <v>2</v>
      </c>
      <c r="E1080" s="18">
        <v>172</v>
      </c>
      <c r="F1080" s="18">
        <v>1</v>
      </c>
      <c r="G1080" s="122" t="str">
        <f t="shared" si="50"/>
        <v>기사임</v>
      </c>
      <c r="H1080" s="255">
        <f>IF(G1080="기사임",(COUNTIF($B$2:B1080,B1080)-COUNTIFS($B$2:B1079,B1080,$G$2:G1079,"")),"")</f>
        <v>188</v>
      </c>
      <c r="I1080" s="122" t="str">
        <f>IF(H1080=1,COUNTIF($H$1:H1080,1),"")</f>
        <v/>
      </c>
      <c r="J1080" s="122">
        <f t="shared" si="49"/>
        <v>0</v>
      </c>
      <c r="K1080" s="122" t="b">
        <f t="shared" si="51"/>
        <v>0</v>
      </c>
      <c r="L1080" s="122" t="str">
        <f>IF(K1080=FALSE,"",B1080&amp;"@"&amp;COUNTIFS($B$2:B1080,B1080,$K$2:K1080,TRUE))</f>
        <v/>
      </c>
    </row>
    <row r="1081" spans="1:12">
      <c r="A1081" s="18" t="s">
        <v>672</v>
      </c>
      <c r="B1081" s="18" t="s">
        <v>895</v>
      </c>
      <c r="C1081" s="18">
        <v>2</v>
      </c>
      <c r="D1081" s="18">
        <v>2</v>
      </c>
      <c r="E1081" s="18">
        <v>14</v>
      </c>
      <c r="F1081" s="18">
        <v>1</v>
      </c>
      <c r="G1081" s="122" t="str">
        <f t="shared" si="50"/>
        <v>기사임</v>
      </c>
      <c r="H1081" s="255">
        <f>IF(G1081="기사임",(COUNTIF($B$2:B1081,B1081)-COUNTIFS($B$2:B1080,B1081,$G$2:G1080,"")),"")</f>
        <v>189</v>
      </c>
      <c r="I1081" s="122" t="str">
        <f>IF(H1081=1,COUNTIF($H$1:H1081,1),"")</f>
        <v/>
      </c>
      <c r="J1081" s="122">
        <f t="shared" si="49"/>
        <v>0</v>
      </c>
      <c r="K1081" s="122" t="b">
        <f t="shared" si="51"/>
        <v>0</v>
      </c>
      <c r="L1081" s="122" t="str">
        <f>IF(K1081=FALSE,"",B1081&amp;"@"&amp;COUNTIFS($B$2:B1081,B1081,$K$2:K1081,TRUE))</f>
        <v/>
      </c>
    </row>
    <row r="1082" spans="1:12">
      <c r="A1082" s="18" t="s">
        <v>765</v>
      </c>
      <c r="B1082" s="18" t="s">
        <v>895</v>
      </c>
      <c r="C1082" s="18">
        <v>2</v>
      </c>
      <c r="D1082" s="18">
        <v>2</v>
      </c>
      <c r="E1082" s="18">
        <v>0</v>
      </c>
      <c r="F1082" s="18">
        <v>1</v>
      </c>
      <c r="G1082" s="122" t="str">
        <f t="shared" si="50"/>
        <v>기사임</v>
      </c>
      <c r="H1082" s="255">
        <f>IF(G1082="기사임",(COUNTIF($B$2:B1082,B1082)-COUNTIFS($B$2:B1081,B1082,$G$2:G1081,"")),"")</f>
        <v>190</v>
      </c>
      <c r="I1082" s="122" t="str">
        <f>IF(H1082=1,COUNTIF($H$1:H1082,1),"")</f>
        <v/>
      </c>
      <c r="J1082" s="122">
        <f t="shared" si="49"/>
        <v>0</v>
      </c>
      <c r="K1082" s="122" t="b">
        <f t="shared" si="51"/>
        <v>0</v>
      </c>
      <c r="L1082" s="122" t="str">
        <f>IF(K1082=FALSE,"",B1082&amp;"@"&amp;COUNTIFS($B$2:B1082,B1082,$K$2:K1082,TRUE))</f>
        <v/>
      </c>
    </row>
    <row r="1083" spans="1:12">
      <c r="A1083" s="18" t="s">
        <v>551</v>
      </c>
      <c r="B1083" s="18" t="s">
        <v>942</v>
      </c>
      <c r="C1083" s="18">
        <v>2</v>
      </c>
      <c r="D1083" s="18">
        <v>2</v>
      </c>
      <c r="E1083" s="18">
        <v>0</v>
      </c>
      <c r="F1083" s="18">
        <v>2</v>
      </c>
      <c r="G1083" s="122" t="str">
        <f t="shared" si="50"/>
        <v>기사임</v>
      </c>
      <c r="H1083" s="255">
        <f>IF(G1083="기사임",(COUNTIF($B$2:B1083,B1083)-COUNTIFS($B$2:B1082,B1083,$G$2:G1082,"")),"")</f>
        <v>2</v>
      </c>
      <c r="I1083" s="122" t="str">
        <f>IF(H1083=1,COUNTIF($H$1:H1083,1),"")</f>
        <v/>
      </c>
      <c r="J1083" s="122">
        <f t="shared" si="49"/>
        <v>0</v>
      </c>
      <c r="K1083" s="122" t="b">
        <f t="shared" si="51"/>
        <v>0</v>
      </c>
      <c r="L1083" s="122" t="str">
        <f>IF(K1083=FALSE,"",B1083&amp;"@"&amp;COUNTIFS($B$2:B1083,B1083,$K$2:K1083,TRUE))</f>
        <v/>
      </c>
    </row>
    <row r="1084" spans="1:12">
      <c r="A1084" s="18" t="s">
        <v>551</v>
      </c>
      <c r="B1084" s="18" t="s">
        <v>897</v>
      </c>
      <c r="C1084" s="18">
        <v>2</v>
      </c>
      <c r="D1084" s="18">
        <v>2</v>
      </c>
      <c r="E1084" s="18">
        <v>0</v>
      </c>
      <c r="F1084" s="18">
        <v>2</v>
      </c>
      <c r="G1084" s="122" t="str">
        <f t="shared" si="50"/>
        <v>기사임</v>
      </c>
      <c r="H1084" s="255">
        <f>IF(G1084="기사임",(COUNTIF($B$2:B1084,B1084)-COUNTIFS($B$2:B1083,B1084,$G$2:G1083,"")),"")</f>
        <v>65</v>
      </c>
      <c r="I1084" s="122" t="str">
        <f>IF(H1084=1,COUNTIF($H$1:H1084,1),"")</f>
        <v/>
      </c>
      <c r="J1084" s="122">
        <f t="shared" si="49"/>
        <v>1</v>
      </c>
      <c r="K1084" s="122" t="b">
        <f t="shared" si="51"/>
        <v>1</v>
      </c>
      <c r="L1084" s="122" t="str">
        <f>IF(K1084=FALSE,"",B1084&amp;"@"&amp;COUNTIFS($B$2:B1084,B1084,$K$2:K1084,TRUE))</f>
        <v>India@65</v>
      </c>
    </row>
    <row r="1085" spans="1:12">
      <c r="A1085" s="18" t="s">
        <v>565</v>
      </c>
      <c r="B1085" s="18" t="s">
        <v>898</v>
      </c>
      <c r="C1085" s="18">
        <v>2</v>
      </c>
      <c r="D1085" s="18">
        <v>1</v>
      </c>
      <c r="E1085" s="18">
        <v>105.5</v>
      </c>
      <c r="F1085" s="18">
        <v>1</v>
      </c>
      <c r="G1085" s="122" t="str">
        <f t="shared" si="50"/>
        <v>기사임</v>
      </c>
      <c r="H1085" s="255">
        <f>IF(G1085="기사임",(COUNTIF($B$2:B1085,B1085)-COUNTIFS($B$2:B1084,B1085,$G$2:G1084,"")),"")</f>
        <v>52</v>
      </c>
      <c r="I1085" s="122" t="str">
        <f>IF(H1085=1,COUNTIF($H$1:H1085,1),"")</f>
        <v/>
      </c>
      <c r="J1085" s="122">
        <f t="shared" si="49"/>
        <v>0</v>
      </c>
      <c r="K1085" s="122" t="b">
        <f t="shared" si="51"/>
        <v>0</v>
      </c>
      <c r="L1085" s="122" t="str">
        <f>IF(K1085=FALSE,"",B1085&amp;"@"&amp;COUNTIFS($B$2:B1085,B1085,$K$2:K1085,TRUE))</f>
        <v/>
      </c>
    </row>
    <row r="1086" spans="1:12">
      <c r="A1086" s="18" t="s">
        <v>565</v>
      </c>
      <c r="B1086" s="18" t="s">
        <v>904</v>
      </c>
      <c r="C1086" s="18">
        <v>2</v>
      </c>
      <c r="D1086" s="18">
        <v>1</v>
      </c>
      <c r="E1086" s="18">
        <v>52</v>
      </c>
      <c r="F1086" s="18">
        <v>1</v>
      </c>
      <c r="G1086" s="122" t="str">
        <f t="shared" si="50"/>
        <v>기사임</v>
      </c>
      <c r="H1086" s="255">
        <f>IF(G1086="기사임",(COUNTIF($B$2:B1086,B1086)-COUNTIFS($B$2:B1085,B1086,$G$2:G1085,"")),"")</f>
        <v>6</v>
      </c>
      <c r="I1086" s="122" t="str">
        <f>IF(H1086=1,COUNTIF($H$1:H1086,1),"")</f>
        <v/>
      </c>
      <c r="J1086" s="122">
        <f t="shared" si="49"/>
        <v>0</v>
      </c>
      <c r="K1086" s="122" t="b">
        <f t="shared" si="51"/>
        <v>0</v>
      </c>
      <c r="L1086" s="122" t="str">
        <f>IF(K1086=FALSE,"",B1086&amp;"@"&amp;COUNTIFS($B$2:B1086,B1086,$K$2:K1086,TRUE))</f>
        <v/>
      </c>
    </row>
    <row r="1087" spans="1:12">
      <c r="A1087" s="18" t="s">
        <v>618</v>
      </c>
      <c r="B1087" s="18" t="s">
        <v>899</v>
      </c>
      <c r="C1087" s="18">
        <v>2</v>
      </c>
      <c r="D1087" s="18">
        <v>2</v>
      </c>
      <c r="E1087" s="18">
        <v>0</v>
      </c>
      <c r="F1087" s="18">
        <v>2</v>
      </c>
      <c r="G1087" s="122" t="str">
        <f t="shared" si="50"/>
        <v>기사임</v>
      </c>
      <c r="H1087" s="255">
        <f>IF(G1087="기사임",(COUNTIF($B$2:B1087,B1087)-COUNTIFS($B$2:B1086,B1087,$G$2:G1086,"")),"")</f>
        <v>25</v>
      </c>
      <c r="I1087" s="122" t="str">
        <f>IF(H1087=1,COUNTIF($H$1:H1087,1),"")</f>
        <v/>
      </c>
      <c r="J1087" s="122">
        <f t="shared" si="49"/>
        <v>0</v>
      </c>
      <c r="K1087" s="122" t="b">
        <f t="shared" si="51"/>
        <v>0</v>
      </c>
      <c r="L1087" s="122" t="str">
        <f>IF(K1087=FALSE,"",B1087&amp;"@"&amp;COUNTIFS($B$2:B1087,B1087,$K$2:K1087,TRUE))</f>
        <v/>
      </c>
    </row>
    <row r="1088" spans="1:12">
      <c r="A1088" s="18" t="s">
        <v>618</v>
      </c>
      <c r="B1088" s="18" t="s">
        <v>910</v>
      </c>
      <c r="C1088" s="18">
        <v>2</v>
      </c>
      <c r="D1088" s="18">
        <v>2</v>
      </c>
      <c r="E1088" s="18">
        <v>0</v>
      </c>
      <c r="F1088" s="18">
        <v>2</v>
      </c>
      <c r="G1088" s="122" t="str">
        <f t="shared" si="50"/>
        <v>기사임</v>
      </c>
      <c r="H1088" s="255">
        <f>IF(G1088="기사임",(COUNTIF($B$2:B1088,B1088)-COUNTIFS($B$2:B1087,B1088,$G$2:G1087,"")),"")</f>
        <v>18</v>
      </c>
      <c r="I1088" s="122" t="str">
        <f>IF(H1088=1,COUNTIF($H$1:H1088,1),"")</f>
        <v/>
      </c>
      <c r="J1088" s="122">
        <f t="shared" si="49"/>
        <v>0</v>
      </c>
      <c r="K1088" s="122" t="b">
        <f t="shared" si="51"/>
        <v>0</v>
      </c>
      <c r="L1088" s="122" t="str">
        <f>IF(K1088=FALSE,"",B1088&amp;"@"&amp;COUNTIFS($B$2:B1088,B1088,$K$2:K1088,TRUE))</f>
        <v/>
      </c>
    </row>
    <row r="1089" spans="1:12">
      <c r="A1089" s="18" t="s">
        <v>618</v>
      </c>
      <c r="B1089" s="18" t="s">
        <v>920</v>
      </c>
      <c r="C1089" s="18">
        <v>2</v>
      </c>
      <c r="D1089" s="18">
        <v>2</v>
      </c>
      <c r="E1089" s="18">
        <v>7</v>
      </c>
      <c r="F1089" s="18">
        <v>2</v>
      </c>
      <c r="G1089" s="122" t="str">
        <f t="shared" si="50"/>
        <v>기사임</v>
      </c>
      <c r="H1089" s="255">
        <f>IF(G1089="기사임",(COUNTIF($B$2:B1089,B1089)-COUNTIFS($B$2:B1088,B1089,$G$2:G1088,"")),"")</f>
        <v>2</v>
      </c>
      <c r="I1089" s="122" t="str">
        <f>IF(H1089=1,COUNTIF($H$1:H1089,1),"")</f>
        <v/>
      </c>
      <c r="J1089" s="122">
        <f t="shared" si="49"/>
        <v>0</v>
      </c>
      <c r="K1089" s="122" t="b">
        <f t="shared" si="51"/>
        <v>0</v>
      </c>
      <c r="L1089" s="122" t="str">
        <f>IF(K1089=FALSE,"",B1089&amp;"@"&amp;COUNTIFS($B$2:B1089,B1089,$K$2:K1089,TRUE))</f>
        <v/>
      </c>
    </row>
    <row r="1090" spans="1:12">
      <c r="A1090" s="18" t="s">
        <v>673</v>
      </c>
      <c r="B1090" s="18" t="s">
        <v>907</v>
      </c>
      <c r="C1090" s="18">
        <v>2</v>
      </c>
      <c r="D1090" s="18">
        <v>2</v>
      </c>
      <c r="E1090" s="18">
        <v>26</v>
      </c>
      <c r="F1090" s="18">
        <v>2</v>
      </c>
      <c r="G1090" s="122" t="str">
        <f t="shared" si="50"/>
        <v>기사임</v>
      </c>
      <c r="H1090" s="255">
        <f>IF(G1090="기사임",(COUNTIF($B$2:B1090,B1090)-COUNTIFS($B$2:B1089,B1090,$G$2:G1089,"")),"")</f>
        <v>3</v>
      </c>
      <c r="I1090" s="122" t="str">
        <f>IF(H1090=1,COUNTIF($H$1:H1090,1),"")</f>
        <v/>
      </c>
      <c r="J1090" s="122">
        <f t="shared" ref="J1090:J1153" si="52">COUNTIF($N$2:$N$4,B1090)</f>
        <v>0</v>
      </c>
      <c r="K1090" s="122" t="b">
        <f t="shared" si="51"/>
        <v>0</v>
      </c>
      <c r="L1090" s="122" t="str">
        <f>IF(K1090=FALSE,"",B1090&amp;"@"&amp;COUNTIFS($B$2:B1090,B1090,$K$2:K1090,TRUE))</f>
        <v/>
      </c>
    </row>
    <row r="1091" spans="1:12">
      <c r="A1091" s="18" t="s">
        <v>562</v>
      </c>
      <c r="B1091" s="18" t="s">
        <v>911</v>
      </c>
      <c r="C1091" s="18">
        <v>2</v>
      </c>
      <c r="D1091" s="18">
        <v>2</v>
      </c>
      <c r="E1091" s="18">
        <v>0</v>
      </c>
      <c r="F1091" s="18">
        <v>2</v>
      </c>
      <c r="G1091" s="122" t="str">
        <f t="shared" ref="G1091:G1154" si="53">IF(AND(LEFT(A1091,17)="/global/archives/",ISNUMBER(_xlfn.NUMBERVALUE(MID(A1091,18,1))),ISERROR(FIND("ckattempt",A1091)),ISERROR(FIND("preview",A1091))),"기사임","")</f>
        <v>기사임</v>
      </c>
      <c r="H1091" s="255">
        <f>IF(G1091="기사임",(COUNTIF($B$2:B1091,B1091)-COUNTIFS($B$2:B1090,B1091,$G$2:G1090,"")),"")</f>
        <v>7</v>
      </c>
      <c r="I1091" s="122" t="str">
        <f>IF(H1091=1,COUNTIF($H$1:H1091,1),"")</f>
        <v/>
      </c>
      <c r="J1091" s="122">
        <f t="shared" si="52"/>
        <v>0</v>
      </c>
      <c r="K1091" s="122" t="b">
        <f t="shared" ref="K1091:K1154" si="54">AND(J1091=1,H1091&gt;=1,H1091&lt;&gt;"")</f>
        <v>0</v>
      </c>
      <c r="L1091" s="122" t="str">
        <f>IF(K1091=FALSE,"",B1091&amp;"@"&amp;COUNTIFS($B$2:B1091,B1091,$K$2:K1091,TRUE))</f>
        <v/>
      </c>
    </row>
    <row r="1092" spans="1:12">
      <c r="A1092" s="18" t="s">
        <v>562</v>
      </c>
      <c r="B1092" s="18" t="s">
        <v>901</v>
      </c>
      <c r="C1092" s="18">
        <v>2</v>
      </c>
      <c r="D1092" s="18">
        <v>1</v>
      </c>
      <c r="E1092" s="18">
        <v>1607</v>
      </c>
      <c r="F1092" s="18">
        <v>1</v>
      </c>
      <c r="G1092" s="122" t="str">
        <f t="shared" si="53"/>
        <v>기사임</v>
      </c>
      <c r="H1092" s="255">
        <f>IF(G1092="기사임",(COUNTIF($B$2:B1092,B1092)-COUNTIFS($B$2:B1091,B1092,$G$2:G1091,"")),"")</f>
        <v>24</v>
      </c>
      <c r="I1092" s="122" t="str">
        <f>IF(H1092=1,COUNTIF($H$1:H1092,1),"")</f>
        <v/>
      </c>
      <c r="J1092" s="122">
        <f t="shared" si="52"/>
        <v>0</v>
      </c>
      <c r="K1092" s="122" t="b">
        <f t="shared" si="54"/>
        <v>0</v>
      </c>
      <c r="L1092" s="122" t="str">
        <f>IF(K1092=FALSE,"",B1092&amp;"@"&amp;COUNTIFS($B$2:B1092,B1092,$K$2:K1092,TRUE))</f>
        <v/>
      </c>
    </row>
    <row r="1093" spans="1:12">
      <c r="A1093" s="18" t="s">
        <v>562</v>
      </c>
      <c r="B1093" s="18" t="s">
        <v>895</v>
      </c>
      <c r="C1093" s="18">
        <v>2</v>
      </c>
      <c r="D1093" s="18">
        <v>1</v>
      </c>
      <c r="E1093" s="18">
        <v>77</v>
      </c>
      <c r="F1093" s="18">
        <v>0</v>
      </c>
      <c r="G1093" s="122" t="str">
        <f t="shared" si="53"/>
        <v>기사임</v>
      </c>
      <c r="H1093" s="255">
        <f>IF(G1093="기사임",(COUNTIF($B$2:B1093,B1093)-COUNTIFS($B$2:B1092,B1093,$G$2:G1092,"")),"")</f>
        <v>191</v>
      </c>
      <c r="I1093" s="122" t="str">
        <f>IF(H1093=1,COUNTIF($H$1:H1093,1),"")</f>
        <v/>
      </c>
      <c r="J1093" s="122">
        <f t="shared" si="52"/>
        <v>0</v>
      </c>
      <c r="K1093" s="122" t="b">
        <f t="shared" si="54"/>
        <v>0</v>
      </c>
      <c r="L1093" s="122" t="str">
        <f>IF(K1093=FALSE,"",B1093&amp;"@"&amp;COUNTIFS($B$2:B1093,B1093,$K$2:K1093,TRUE))</f>
        <v/>
      </c>
    </row>
    <row r="1094" spans="1:12">
      <c r="A1094" s="18" t="s">
        <v>562</v>
      </c>
      <c r="B1094" s="18" t="s">
        <v>913</v>
      </c>
      <c r="C1094" s="18">
        <v>2</v>
      </c>
      <c r="D1094" s="18">
        <v>2</v>
      </c>
      <c r="E1094" s="18">
        <v>451</v>
      </c>
      <c r="F1094" s="18">
        <v>0</v>
      </c>
      <c r="G1094" s="122" t="str">
        <f t="shared" si="53"/>
        <v>기사임</v>
      </c>
      <c r="H1094" s="255">
        <f>IF(G1094="기사임",(COUNTIF($B$2:B1094,B1094)-COUNTIFS($B$2:B1093,B1094,$G$2:G1093,"")),"")</f>
        <v>11</v>
      </c>
      <c r="I1094" s="122" t="str">
        <f>IF(H1094=1,COUNTIF($H$1:H1094,1),"")</f>
        <v/>
      </c>
      <c r="J1094" s="122">
        <f t="shared" si="52"/>
        <v>0</v>
      </c>
      <c r="K1094" s="122" t="b">
        <f t="shared" si="54"/>
        <v>0</v>
      </c>
      <c r="L1094" s="122" t="str">
        <f>IF(K1094=FALSE,"",B1094&amp;"@"&amp;COUNTIFS($B$2:B1094,B1094,$K$2:K1094,TRUE))</f>
        <v/>
      </c>
    </row>
    <row r="1095" spans="1:12">
      <c r="A1095" s="18" t="s">
        <v>562</v>
      </c>
      <c r="B1095" s="18" t="s">
        <v>900</v>
      </c>
      <c r="C1095" s="18">
        <v>2</v>
      </c>
      <c r="D1095" s="18">
        <v>2</v>
      </c>
      <c r="E1095" s="18">
        <v>0</v>
      </c>
      <c r="F1095" s="18">
        <v>2</v>
      </c>
      <c r="G1095" s="122" t="str">
        <f t="shared" si="53"/>
        <v>기사임</v>
      </c>
      <c r="H1095" s="255">
        <f>IF(G1095="기사임",(COUNTIF($B$2:B1095,B1095)-COUNTIFS($B$2:B1094,B1095,$G$2:G1094,"")),"")</f>
        <v>31</v>
      </c>
      <c r="I1095" s="122" t="str">
        <f>IF(H1095=1,COUNTIF($H$1:H1095,1),"")</f>
        <v/>
      </c>
      <c r="J1095" s="122">
        <f t="shared" si="52"/>
        <v>0</v>
      </c>
      <c r="K1095" s="122" t="b">
        <f t="shared" si="54"/>
        <v>0</v>
      </c>
      <c r="L1095" s="122" t="str">
        <f>IF(K1095=FALSE,"",B1095&amp;"@"&amp;COUNTIFS($B$2:B1095,B1095,$K$2:K1095,TRUE))</f>
        <v/>
      </c>
    </row>
    <row r="1096" spans="1:12">
      <c r="A1096" s="18" t="s">
        <v>545</v>
      </c>
      <c r="B1096" s="18" t="s">
        <v>942</v>
      </c>
      <c r="C1096" s="18">
        <v>2</v>
      </c>
      <c r="D1096" s="18">
        <v>2</v>
      </c>
      <c r="E1096" s="18">
        <v>0</v>
      </c>
      <c r="F1096" s="18">
        <v>2</v>
      </c>
      <c r="G1096" s="122" t="str">
        <f t="shared" si="53"/>
        <v>기사임</v>
      </c>
      <c r="H1096" s="255">
        <f>IF(G1096="기사임",(COUNTIF($B$2:B1096,B1096)-COUNTIFS($B$2:B1095,B1096,$G$2:G1095,"")),"")</f>
        <v>3</v>
      </c>
      <c r="I1096" s="122" t="str">
        <f>IF(H1096=1,COUNTIF($H$1:H1096,1),"")</f>
        <v/>
      </c>
      <c r="J1096" s="122">
        <f t="shared" si="52"/>
        <v>0</v>
      </c>
      <c r="K1096" s="122" t="b">
        <f t="shared" si="54"/>
        <v>0</v>
      </c>
      <c r="L1096" s="122" t="str">
        <f>IF(K1096=FALSE,"",B1096&amp;"@"&amp;COUNTIFS($B$2:B1096,B1096,$K$2:K1096,TRUE))</f>
        <v/>
      </c>
    </row>
    <row r="1097" spans="1:12">
      <c r="A1097" s="18" t="s">
        <v>545</v>
      </c>
      <c r="B1097" s="18" t="s">
        <v>899</v>
      </c>
      <c r="C1097" s="18">
        <v>2</v>
      </c>
      <c r="D1097" s="18">
        <v>2</v>
      </c>
      <c r="E1097" s="18">
        <v>0</v>
      </c>
      <c r="F1097" s="18">
        <v>1</v>
      </c>
      <c r="G1097" s="122" t="str">
        <f t="shared" si="53"/>
        <v>기사임</v>
      </c>
      <c r="H1097" s="255">
        <f>IF(G1097="기사임",(COUNTIF($B$2:B1097,B1097)-COUNTIFS($B$2:B1096,B1097,$G$2:G1096,"")),"")</f>
        <v>26</v>
      </c>
      <c r="I1097" s="122" t="str">
        <f>IF(H1097=1,COUNTIF($H$1:H1097,1),"")</f>
        <v/>
      </c>
      <c r="J1097" s="122">
        <f t="shared" si="52"/>
        <v>0</v>
      </c>
      <c r="K1097" s="122" t="b">
        <f t="shared" si="54"/>
        <v>0</v>
      </c>
      <c r="L1097" s="122" t="str">
        <f>IF(K1097=FALSE,"",B1097&amp;"@"&amp;COUNTIFS($B$2:B1097,B1097,$K$2:K1097,TRUE))</f>
        <v/>
      </c>
    </row>
    <row r="1098" spans="1:12">
      <c r="A1098" s="18" t="s">
        <v>545</v>
      </c>
      <c r="B1098" s="18" t="s">
        <v>924</v>
      </c>
      <c r="C1098" s="18">
        <v>2</v>
      </c>
      <c r="D1098" s="18">
        <v>2</v>
      </c>
      <c r="E1098" s="18">
        <v>0</v>
      </c>
      <c r="F1098" s="18">
        <v>2</v>
      </c>
      <c r="G1098" s="122" t="str">
        <f t="shared" si="53"/>
        <v>기사임</v>
      </c>
      <c r="H1098" s="255">
        <f>IF(G1098="기사임",(COUNTIF($B$2:B1098,B1098)-COUNTIFS($B$2:B1097,B1098,$G$2:G1097,"")),"")</f>
        <v>3</v>
      </c>
      <c r="I1098" s="122" t="str">
        <f>IF(H1098=1,COUNTIF($H$1:H1098,1),"")</f>
        <v/>
      </c>
      <c r="J1098" s="122">
        <f t="shared" si="52"/>
        <v>0</v>
      </c>
      <c r="K1098" s="122" t="b">
        <f t="shared" si="54"/>
        <v>0</v>
      </c>
      <c r="L1098" s="122" t="str">
        <f>IF(K1098=FALSE,"",B1098&amp;"@"&amp;COUNTIFS($B$2:B1098,B1098,$K$2:K1098,TRUE))</f>
        <v/>
      </c>
    </row>
    <row r="1099" spans="1:12">
      <c r="A1099" s="18" t="s">
        <v>545</v>
      </c>
      <c r="B1099" s="18" t="s">
        <v>920</v>
      </c>
      <c r="C1099" s="18">
        <v>2</v>
      </c>
      <c r="D1099" s="18">
        <v>2</v>
      </c>
      <c r="E1099" s="18">
        <v>0</v>
      </c>
      <c r="F1099" s="18">
        <v>2</v>
      </c>
      <c r="G1099" s="122" t="str">
        <f t="shared" si="53"/>
        <v>기사임</v>
      </c>
      <c r="H1099" s="255">
        <f>IF(G1099="기사임",(COUNTIF($B$2:B1099,B1099)-COUNTIFS($B$2:B1098,B1099,$G$2:G1098,"")),"")</f>
        <v>3</v>
      </c>
      <c r="I1099" s="122" t="str">
        <f>IF(H1099=1,COUNTIF($H$1:H1099,1),"")</f>
        <v/>
      </c>
      <c r="J1099" s="122">
        <f t="shared" si="52"/>
        <v>0</v>
      </c>
      <c r="K1099" s="122" t="b">
        <f t="shared" si="54"/>
        <v>0</v>
      </c>
      <c r="L1099" s="122" t="str">
        <f>IF(K1099=FALSE,"",B1099&amp;"@"&amp;COUNTIFS($B$2:B1099,B1099,$K$2:K1099,TRUE))</f>
        <v/>
      </c>
    </row>
    <row r="1100" spans="1:12">
      <c r="A1100" s="18" t="s">
        <v>545</v>
      </c>
      <c r="B1100" s="18" t="s">
        <v>896</v>
      </c>
      <c r="C1100" s="18">
        <v>2</v>
      </c>
      <c r="D1100" s="18">
        <v>1</v>
      </c>
      <c r="E1100" s="18">
        <v>49</v>
      </c>
      <c r="F1100" s="18">
        <v>1</v>
      </c>
      <c r="G1100" s="122" t="str">
        <f t="shared" si="53"/>
        <v>기사임</v>
      </c>
      <c r="H1100" s="255">
        <f>IF(G1100="기사임",(COUNTIF($B$2:B1100,B1100)-COUNTIFS($B$2:B1099,B1100,$G$2:G1099,"")),"")</f>
        <v>91</v>
      </c>
      <c r="I1100" s="122" t="str">
        <f>IF(H1100=1,COUNTIF($H$1:H1100,1),"")</f>
        <v/>
      </c>
      <c r="J1100" s="122">
        <f t="shared" si="52"/>
        <v>1</v>
      </c>
      <c r="K1100" s="122" t="b">
        <f t="shared" si="54"/>
        <v>1</v>
      </c>
      <c r="L1100" s="122" t="str">
        <f>IF(K1100=FALSE,"",B1100&amp;"@"&amp;COUNTIFS($B$2:B1100,B1100,$K$2:K1100,TRUE))</f>
        <v>United States@91</v>
      </c>
    </row>
    <row r="1101" spans="1:12">
      <c r="A1101" s="18" t="s">
        <v>980</v>
      </c>
      <c r="B1101" s="18" t="s">
        <v>895</v>
      </c>
      <c r="C1101" s="18">
        <v>2</v>
      </c>
      <c r="D1101" s="18">
        <v>2</v>
      </c>
      <c r="E1101" s="18">
        <v>125.5</v>
      </c>
      <c r="F1101" s="18">
        <v>0</v>
      </c>
      <c r="G1101" s="122" t="str">
        <f t="shared" si="53"/>
        <v>기사임</v>
      </c>
      <c r="H1101" s="255">
        <f>IF(G1101="기사임",(COUNTIF($B$2:B1101,B1101)-COUNTIFS($B$2:B1100,B1101,$G$2:G1100,"")),"")</f>
        <v>192</v>
      </c>
      <c r="I1101" s="122" t="str">
        <f>IF(H1101=1,COUNTIF($H$1:H1101,1),"")</f>
        <v/>
      </c>
      <c r="J1101" s="122">
        <f t="shared" si="52"/>
        <v>0</v>
      </c>
      <c r="K1101" s="122" t="b">
        <f t="shared" si="54"/>
        <v>0</v>
      </c>
      <c r="L1101" s="122" t="str">
        <f>IF(K1101=FALSE,"",B1101&amp;"@"&amp;COUNTIFS($B$2:B1101,B1101,$K$2:K1101,TRUE))</f>
        <v/>
      </c>
    </row>
    <row r="1102" spans="1:12">
      <c r="A1102" s="18" t="s">
        <v>509</v>
      </c>
      <c r="B1102" s="18" t="s">
        <v>899</v>
      </c>
      <c r="C1102" s="18">
        <v>2</v>
      </c>
      <c r="D1102" s="18">
        <v>2</v>
      </c>
      <c r="E1102" s="18">
        <v>0</v>
      </c>
      <c r="F1102" s="18">
        <v>1</v>
      </c>
      <c r="G1102" s="122" t="str">
        <f t="shared" si="53"/>
        <v>기사임</v>
      </c>
      <c r="H1102" s="255">
        <f>IF(G1102="기사임",(COUNTIF($B$2:B1102,B1102)-COUNTIFS($B$2:B1101,B1102,$G$2:G1101,"")),"")</f>
        <v>27</v>
      </c>
      <c r="I1102" s="122" t="str">
        <f>IF(H1102=1,COUNTIF($H$1:H1102,1),"")</f>
        <v/>
      </c>
      <c r="J1102" s="122">
        <f t="shared" si="52"/>
        <v>0</v>
      </c>
      <c r="K1102" s="122" t="b">
        <f t="shared" si="54"/>
        <v>0</v>
      </c>
      <c r="L1102" s="122" t="str">
        <f>IF(K1102=FALSE,"",B1102&amp;"@"&amp;COUNTIFS($B$2:B1102,B1102,$K$2:K1102,TRUE))</f>
        <v/>
      </c>
    </row>
    <row r="1103" spans="1:12">
      <c r="A1103" s="18" t="s">
        <v>509</v>
      </c>
      <c r="B1103" s="18" t="s">
        <v>910</v>
      </c>
      <c r="C1103" s="18">
        <v>2</v>
      </c>
      <c r="D1103" s="18">
        <v>2</v>
      </c>
      <c r="E1103" s="18">
        <v>0</v>
      </c>
      <c r="F1103" s="18">
        <v>2</v>
      </c>
      <c r="G1103" s="122" t="str">
        <f t="shared" si="53"/>
        <v>기사임</v>
      </c>
      <c r="H1103" s="255">
        <f>IF(G1103="기사임",(COUNTIF($B$2:B1103,B1103)-COUNTIFS($B$2:B1102,B1103,$G$2:G1102,"")),"")</f>
        <v>19</v>
      </c>
      <c r="I1103" s="122" t="str">
        <f>IF(H1103=1,COUNTIF($H$1:H1103,1),"")</f>
        <v/>
      </c>
      <c r="J1103" s="122">
        <f t="shared" si="52"/>
        <v>0</v>
      </c>
      <c r="K1103" s="122" t="b">
        <f t="shared" si="54"/>
        <v>0</v>
      </c>
      <c r="L1103" s="122" t="str">
        <f>IF(K1103=FALSE,"",B1103&amp;"@"&amp;COUNTIFS($B$2:B1103,B1103,$K$2:K1103,TRUE))</f>
        <v/>
      </c>
    </row>
    <row r="1104" spans="1:12">
      <c r="A1104" s="18" t="s">
        <v>509</v>
      </c>
      <c r="B1104" s="18" t="s">
        <v>898</v>
      </c>
      <c r="C1104" s="18">
        <v>2</v>
      </c>
      <c r="D1104" s="18">
        <v>1</v>
      </c>
      <c r="E1104" s="18">
        <v>111</v>
      </c>
      <c r="F1104" s="18">
        <v>1</v>
      </c>
      <c r="G1104" s="122" t="str">
        <f t="shared" si="53"/>
        <v>기사임</v>
      </c>
      <c r="H1104" s="255">
        <f>IF(G1104="기사임",(COUNTIF($B$2:B1104,B1104)-COUNTIFS($B$2:B1103,B1104,$G$2:G1103,"")),"")</f>
        <v>53</v>
      </c>
      <c r="I1104" s="122" t="str">
        <f>IF(H1104=1,COUNTIF($H$1:H1104,1),"")</f>
        <v/>
      </c>
      <c r="J1104" s="122">
        <f t="shared" si="52"/>
        <v>0</v>
      </c>
      <c r="K1104" s="122" t="b">
        <f t="shared" si="54"/>
        <v>0</v>
      </c>
      <c r="L1104" s="122" t="str">
        <f>IF(K1104=FALSE,"",B1104&amp;"@"&amp;COUNTIFS($B$2:B1104,B1104,$K$2:K1104,TRUE))</f>
        <v/>
      </c>
    </row>
    <row r="1105" spans="1:12">
      <c r="A1105" s="18" t="s">
        <v>509</v>
      </c>
      <c r="B1105" s="18" t="s">
        <v>2229</v>
      </c>
      <c r="C1105" s="18">
        <v>2</v>
      </c>
      <c r="D1105" s="18">
        <v>1</v>
      </c>
      <c r="E1105" s="18">
        <v>49</v>
      </c>
      <c r="F1105" s="18">
        <v>1</v>
      </c>
      <c r="G1105" s="122" t="str">
        <f t="shared" si="53"/>
        <v>기사임</v>
      </c>
      <c r="H1105" s="255">
        <f>IF(G1105="기사임",(COUNTIF($B$2:B1105,B1105)-COUNTIFS($B$2:B1104,B1105,$G$2:G1104,"")),"")</f>
        <v>1</v>
      </c>
      <c r="I1105" s="122">
        <f>IF(H1105=1,COUNTIF($H$1:H1105,1),"")</f>
        <v>47</v>
      </c>
      <c r="J1105" s="122">
        <f t="shared" si="52"/>
        <v>0</v>
      </c>
      <c r="K1105" s="122" t="b">
        <f t="shared" si="54"/>
        <v>0</v>
      </c>
      <c r="L1105" s="122" t="str">
        <f>IF(K1105=FALSE,"",B1105&amp;"@"&amp;COUNTIFS($B$2:B1105,B1105,$K$2:K1105,TRUE))</f>
        <v/>
      </c>
    </row>
    <row r="1106" spans="1:12">
      <c r="A1106" s="18" t="s">
        <v>525</v>
      </c>
      <c r="B1106" s="18" t="s">
        <v>897</v>
      </c>
      <c r="C1106" s="18">
        <v>2</v>
      </c>
      <c r="D1106" s="18">
        <v>2</v>
      </c>
      <c r="E1106" s="18">
        <v>114.5</v>
      </c>
      <c r="F1106" s="18">
        <v>0</v>
      </c>
      <c r="G1106" s="122" t="str">
        <f t="shared" si="53"/>
        <v>기사임</v>
      </c>
      <c r="H1106" s="255">
        <f>IF(G1106="기사임",(COUNTIF($B$2:B1106,B1106)-COUNTIFS($B$2:B1105,B1106,$G$2:G1105,"")),"")</f>
        <v>66</v>
      </c>
      <c r="I1106" s="122" t="str">
        <f>IF(H1106=1,COUNTIF($H$1:H1106,1),"")</f>
        <v/>
      </c>
      <c r="J1106" s="122">
        <f t="shared" si="52"/>
        <v>1</v>
      </c>
      <c r="K1106" s="122" t="b">
        <f t="shared" si="54"/>
        <v>1</v>
      </c>
      <c r="L1106" s="122" t="str">
        <f>IF(K1106=FALSE,"",B1106&amp;"@"&amp;COUNTIFS($B$2:B1106,B1106,$K$2:K1106,TRUE))</f>
        <v>India@66</v>
      </c>
    </row>
    <row r="1107" spans="1:12">
      <c r="A1107" s="18" t="s">
        <v>566</v>
      </c>
      <c r="B1107" s="18" t="s">
        <v>902</v>
      </c>
      <c r="C1107" s="18">
        <v>2</v>
      </c>
      <c r="D1107" s="18">
        <v>1</v>
      </c>
      <c r="E1107" s="18">
        <v>745</v>
      </c>
      <c r="F1107" s="18">
        <v>1</v>
      </c>
      <c r="G1107" s="122" t="str">
        <f t="shared" si="53"/>
        <v>기사임</v>
      </c>
      <c r="H1107" s="255">
        <f>IF(G1107="기사임",(COUNTIF($B$2:B1107,B1107)-COUNTIFS($B$2:B1106,B1107,$G$2:G1106,"")),"")</f>
        <v>5</v>
      </c>
      <c r="I1107" s="122" t="str">
        <f>IF(H1107=1,COUNTIF($H$1:H1107,1),"")</f>
        <v/>
      </c>
      <c r="J1107" s="122">
        <f t="shared" si="52"/>
        <v>0</v>
      </c>
      <c r="K1107" s="122" t="b">
        <f t="shared" si="54"/>
        <v>0</v>
      </c>
      <c r="L1107" s="122" t="str">
        <f>IF(K1107=FALSE,"",B1107&amp;"@"&amp;COUNTIFS($B$2:B1107,B1107,$K$2:K1107,TRUE))</f>
        <v/>
      </c>
    </row>
    <row r="1108" spans="1:12">
      <c r="A1108" s="18" t="s">
        <v>1455</v>
      </c>
      <c r="B1108" s="18" t="s">
        <v>896</v>
      </c>
      <c r="C1108" s="18">
        <v>2</v>
      </c>
      <c r="D1108" s="18">
        <v>1</v>
      </c>
      <c r="E1108" s="18">
        <v>43</v>
      </c>
      <c r="F1108" s="18">
        <v>1</v>
      </c>
      <c r="G1108" s="122" t="str">
        <f t="shared" si="53"/>
        <v>기사임</v>
      </c>
      <c r="H1108" s="255">
        <f>IF(G1108="기사임",(COUNTIF($B$2:B1108,B1108)-COUNTIFS($B$2:B1107,B1108,$G$2:G1107,"")),"")</f>
        <v>92</v>
      </c>
      <c r="I1108" s="122" t="str">
        <f>IF(H1108=1,COUNTIF($H$1:H1108,1),"")</f>
        <v/>
      </c>
      <c r="J1108" s="122">
        <f t="shared" si="52"/>
        <v>1</v>
      </c>
      <c r="K1108" s="122" t="b">
        <f t="shared" si="54"/>
        <v>1</v>
      </c>
      <c r="L1108" s="122" t="str">
        <f>IF(K1108=FALSE,"",B1108&amp;"@"&amp;COUNTIFS($B$2:B1108,B1108,$K$2:K1108,TRUE))</f>
        <v>United States@92</v>
      </c>
    </row>
    <row r="1109" spans="1:12">
      <c r="A1109" s="18" t="s">
        <v>579</v>
      </c>
      <c r="B1109" s="18" t="s">
        <v>899</v>
      </c>
      <c r="C1109" s="18">
        <v>2</v>
      </c>
      <c r="D1109" s="18">
        <v>2</v>
      </c>
      <c r="E1109" s="18">
        <v>0</v>
      </c>
      <c r="F1109" s="18">
        <v>2</v>
      </c>
      <c r="G1109" s="122" t="str">
        <f t="shared" si="53"/>
        <v>기사임</v>
      </c>
      <c r="H1109" s="255">
        <f>IF(G1109="기사임",(COUNTIF($B$2:B1109,B1109)-COUNTIFS($B$2:B1108,B1109,$G$2:G1108,"")),"")</f>
        <v>28</v>
      </c>
      <c r="I1109" s="122" t="str">
        <f>IF(H1109=1,COUNTIF($H$1:H1109,1),"")</f>
        <v/>
      </c>
      <c r="J1109" s="122">
        <f t="shared" si="52"/>
        <v>0</v>
      </c>
      <c r="K1109" s="122" t="b">
        <f t="shared" si="54"/>
        <v>0</v>
      </c>
      <c r="L1109" s="122" t="str">
        <f>IF(K1109=FALSE,"",B1109&amp;"@"&amp;COUNTIFS($B$2:B1109,B1109,$K$2:K1109,TRUE))</f>
        <v/>
      </c>
    </row>
    <row r="1110" spans="1:12">
      <c r="A1110" s="18" t="s">
        <v>611</v>
      </c>
      <c r="B1110" s="18" t="s">
        <v>896</v>
      </c>
      <c r="C1110" s="18">
        <v>2</v>
      </c>
      <c r="D1110" s="18">
        <v>2</v>
      </c>
      <c r="E1110" s="18">
        <v>278.5</v>
      </c>
      <c r="F1110" s="18">
        <v>1</v>
      </c>
      <c r="G1110" s="122" t="str">
        <f t="shared" si="53"/>
        <v>기사임</v>
      </c>
      <c r="H1110" s="255">
        <f>IF(G1110="기사임",(COUNTIF($B$2:B1110,B1110)-COUNTIFS($B$2:B1109,B1110,$G$2:G1109,"")),"")</f>
        <v>93</v>
      </c>
      <c r="I1110" s="122" t="str">
        <f>IF(H1110=1,COUNTIF($H$1:H1110,1),"")</f>
        <v/>
      </c>
      <c r="J1110" s="122">
        <f t="shared" si="52"/>
        <v>1</v>
      </c>
      <c r="K1110" s="122" t="b">
        <f t="shared" si="54"/>
        <v>1</v>
      </c>
      <c r="L1110" s="122" t="str">
        <f>IF(K1110=FALSE,"",B1110&amp;"@"&amp;COUNTIFS($B$2:B1110,B1110,$K$2:K1110,TRUE))</f>
        <v>United States@93</v>
      </c>
    </row>
    <row r="1111" spans="1:12">
      <c r="A1111" s="18" t="s">
        <v>555</v>
      </c>
      <c r="B1111" s="18" t="s">
        <v>896</v>
      </c>
      <c r="C1111" s="18">
        <v>2</v>
      </c>
      <c r="D1111" s="18">
        <v>2</v>
      </c>
      <c r="E1111" s="18">
        <v>0</v>
      </c>
      <c r="F1111" s="18">
        <v>2</v>
      </c>
      <c r="G1111" s="122" t="str">
        <f t="shared" si="53"/>
        <v>기사임</v>
      </c>
      <c r="H1111" s="255">
        <f>IF(G1111="기사임",(COUNTIF($B$2:B1111,B1111)-COUNTIFS($B$2:B1110,B1111,$G$2:G1110,"")),"")</f>
        <v>94</v>
      </c>
      <c r="I1111" s="122" t="str">
        <f>IF(H1111=1,COUNTIF($H$1:H1111,1),"")</f>
        <v/>
      </c>
      <c r="J1111" s="122">
        <f t="shared" si="52"/>
        <v>1</v>
      </c>
      <c r="K1111" s="122" t="b">
        <f t="shared" si="54"/>
        <v>1</v>
      </c>
      <c r="L1111" s="122" t="str">
        <f>IF(K1111=FALSE,"",B1111&amp;"@"&amp;COUNTIFS($B$2:B1111,B1111,$K$2:K1111,TRUE))</f>
        <v>United States@94</v>
      </c>
    </row>
    <row r="1112" spans="1:12">
      <c r="A1112" s="18" t="s">
        <v>658</v>
      </c>
      <c r="B1112" s="18" t="s">
        <v>910</v>
      </c>
      <c r="C1112" s="18">
        <v>2</v>
      </c>
      <c r="D1112" s="18">
        <v>2</v>
      </c>
      <c r="E1112" s="18">
        <v>0</v>
      </c>
      <c r="F1112" s="18">
        <v>1</v>
      </c>
      <c r="G1112" s="122" t="str">
        <f t="shared" si="53"/>
        <v>기사임</v>
      </c>
      <c r="H1112" s="255">
        <f>IF(G1112="기사임",(COUNTIF($B$2:B1112,B1112)-COUNTIFS($B$2:B1111,B1112,$G$2:G1111,"")),"")</f>
        <v>20</v>
      </c>
      <c r="I1112" s="122" t="str">
        <f>IF(H1112=1,COUNTIF($H$1:H1112,1),"")</f>
        <v/>
      </c>
      <c r="J1112" s="122">
        <f t="shared" si="52"/>
        <v>0</v>
      </c>
      <c r="K1112" s="122" t="b">
        <f t="shared" si="54"/>
        <v>0</v>
      </c>
      <c r="L1112" s="122" t="str">
        <f>IF(K1112=FALSE,"",B1112&amp;"@"&amp;COUNTIFS($B$2:B1112,B1112,$K$2:K1112,TRUE))</f>
        <v/>
      </c>
    </row>
    <row r="1113" spans="1:12">
      <c r="A1113" s="18" t="s">
        <v>1690</v>
      </c>
      <c r="B1113" s="18" t="s">
        <v>895</v>
      </c>
      <c r="C1113" s="18">
        <v>2</v>
      </c>
      <c r="D1113" s="18">
        <v>2</v>
      </c>
      <c r="E1113" s="18">
        <v>23</v>
      </c>
      <c r="F1113" s="18">
        <v>0</v>
      </c>
      <c r="G1113" s="122" t="str">
        <f t="shared" si="53"/>
        <v>기사임</v>
      </c>
      <c r="H1113" s="255">
        <f>IF(G1113="기사임",(COUNTIF($B$2:B1113,B1113)-COUNTIFS($B$2:B1112,B1113,$G$2:G1112,"")),"")</f>
        <v>193</v>
      </c>
      <c r="I1113" s="122" t="str">
        <f>IF(H1113=1,COUNTIF($H$1:H1113,1),"")</f>
        <v/>
      </c>
      <c r="J1113" s="122">
        <f t="shared" si="52"/>
        <v>0</v>
      </c>
      <c r="K1113" s="122" t="b">
        <f t="shared" si="54"/>
        <v>0</v>
      </c>
      <c r="L1113" s="122" t="str">
        <f>IF(K1113=FALSE,"",B1113&amp;"@"&amp;COUNTIFS($B$2:B1113,B1113,$K$2:K1113,TRUE))</f>
        <v/>
      </c>
    </row>
    <row r="1114" spans="1:12">
      <c r="A1114" s="18" t="s">
        <v>638</v>
      </c>
      <c r="B1114" s="18" t="s">
        <v>895</v>
      </c>
      <c r="C1114" s="18">
        <v>2</v>
      </c>
      <c r="D1114" s="18">
        <v>2</v>
      </c>
      <c r="E1114" s="18">
        <v>0</v>
      </c>
      <c r="F1114" s="18">
        <v>2</v>
      </c>
      <c r="G1114" s="122" t="str">
        <f t="shared" si="53"/>
        <v>기사임</v>
      </c>
      <c r="H1114" s="255">
        <f>IF(G1114="기사임",(COUNTIF($B$2:B1114,B1114)-COUNTIFS($B$2:B1113,B1114,$G$2:G1113,"")),"")</f>
        <v>194</v>
      </c>
      <c r="I1114" s="122" t="str">
        <f>IF(H1114=1,COUNTIF($H$1:H1114,1),"")</f>
        <v/>
      </c>
      <c r="J1114" s="122">
        <f t="shared" si="52"/>
        <v>0</v>
      </c>
      <c r="K1114" s="122" t="b">
        <f t="shared" si="54"/>
        <v>0</v>
      </c>
      <c r="L1114" s="122" t="str">
        <f>IF(K1114=FALSE,"",B1114&amp;"@"&amp;COUNTIFS($B$2:B1114,B1114,$K$2:K1114,TRUE))</f>
        <v/>
      </c>
    </row>
    <row r="1115" spans="1:12">
      <c r="A1115" s="18" t="s">
        <v>520</v>
      </c>
      <c r="B1115" s="18" t="s">
        <v>896</v>
      </c>
      <c r="C1115" s="18">
        <v>2</v>
      </c>
      <c r="D1115" s="18">
        <v>2</v>
      </c>
      <c r="E1115" s="18">
        <v>0</v>
      </c>
      <c r="F1115" s="18">
        <v>2</v>
      </c>
      <c r="G1115" s="122" t="str">
        <f t="shared" si="53"/>
        <v>기사임</v>
      </c>
      <c r="H1115" s="255">
        <f>IF(G1115="기사임",(COUNTIF($B$2:B1115,B1115)-COUNTIFS($B$2:B1114,B1115,$G$2:G1114,"")),"")</f>
        <v>95</v>
      </c>
      <c r="I1115" s="122" t="str">
        <f>IF(H1115=1,COUNTIF($H$1:H1115,1),"")</f>
        <v/>
      </c>
      <c r="J1115" s="122">
        <f t="shared" si="52"/>
        <v>1</v>
      </c>
      <c r="K1115" s="122" t="b">
        <f t="shared" si="54"/>
        <v>1</v>
      </c>
      <c r="L1115" s="122" t="str">
        <f>IF(K1115=FALSE,"",B1115&amp;"@"&amp;COUNTIFS($B$2:B1115,B1115,$K$2:K1115,TRUE))</f>
        <v>United States@95</v>
      </c>
    </row>
    <row r="1116" spans="1:12">
      <c r="A1116" s="18" t="s">
        <v>567</v>
      </c>
      <c r="B1116" s="18" t="s">
        <v>896</v>
      </c>
      <c r="C1116" s="18">
        <v>2</v>
      </c>
      <c r="D1116" s="18">
        <v>1</v>
      </c>
      <c r="E1116" s="18">
        <v>185</v>
      </c>
      <c r="F1116" s="18">
        <v>1</v>
      </c>
      <c r="G1116" s="122" t="str">
        <f t="shared" si="53"/>
        <v>기사임</v>
      </c>
      <c r="H1116" s="255">
        <f>IF(G1116="기사임",(COUNTIF($B$2:B1116,B1116)-COUNTIFS($B$2:B1115,B1116,$G$2:G1115,"")),"")</f>
        <v>96</v>
      </c>
      <c r="I1116" s="122" t="str">
        <f>IF(H1116=1,COUNTIF($H$1:H1116,1),"")</f>
        <v/>
      </c>
      <c r="J1116" s="122">
        <f t="shared" si="52"/>
        <v>1</v>
      </c>
      <c r="K1116" s="122" t="b">
        <f t="shared" si="54"/>
        <v>1</v>
      </c>
      <c r="L1116" s="122" t="str">
        <f>IF(K1116=FALSE,"",B1116&amp;"@"&amp;COUNTIFS($B$2:B1116,B1116,$K$2:K1116,TRUE))</f>
        <v>United States@96</v>
      </c>
    </row>
    <row r="1117" spans="1:12">
      <c r="A1117" s="18" t="s">
        <v>530</v>
      </c>
      <c r="B1117" s="18" t="s">
        <v>905</v>
      </c>
      <c r="C1117" s="18">
        <v>2</v>
      </c>
      <c r="D1117" s="18">
        <v>2</v>
      </c>
      <c r="E1117" s="18">
        <v>6</v>
      </c>
      <c r="F1117" s="18">
        <v>2</v>
      </c>
      <c r="G1117" s="122" t="str">
        <f t="shared" si="53"/>
        <v>기사임</v>
      </c>
      <c r="H1117" s="255">
        <f>IF(G1117="기사임",(COUNTIF($B$2:B1117,B1117)-COUNTIFS($B$2:B1116,B1117,$G$2:G1116,"")),"")</f>
        <v>16</v>
      </c>
      <c r="I1117" s="122" t="str">
        <f>IF(H1117=1,COUNTIF($H$1:H1117,1),"")</f>
        <v/>
      </c>
      <c r="J1117" s="122">
        <f t="shared" si="52"/>
        <v>0</v>
      </c>
      <c r="K1117" s="122" t="b">
        <f t="shared" si="54"/>
        <v>0</v>
      </c>
      <c r="L1117" s="122" t="str">
        <f>IF(K1117=FALSE,"",B1117&amp;"@"&amp;COUNTIFS($B$2:B1117,B1117,$K$2:K1117,TRUE))</f>
        <v/>
      </c>
    </row>
    <row r="1118" spans="1:12">
      <c r="A1118" s="18" t="s">
        <v>546</v>
      </c>
      <c r="B1118" s="18" t="s">
        <v>895</v>
      </c>
      <c r="C1118" s="18">
        <v>2</v>
      </c>
      <c r="D1118" s="18">
        <v>2</v>
      </c>
      <c r="E1118" s="18">
        <v>417</v>
      </c>
      <c r="F1118" s="18">
        <v>2</v>
      </c>
      <c r="G1118" s="122" t="str">
        <f t="shared" si="53"/>
        <v>기사임</v>
      </c>
      <c r="H1118" s="255">
        <f>IF(G1118="기사임",(COUNTIF($B$2:B1118,B1118)-COUNTIFS($B$2:B1117,B1118,$G$2:G1117,"")),"")</f>
        <v>195</v>
      </c>
      <c r="I1118" s="122" t="str">
        <f>IF(H1118=1,COUNTIF($H$1:H1118,1),"")</f>
        <v/>
      </c>
      <c r="J1118" s="122">
        <f t="shared" si="52"/>
        <v>0</v>
      </c>
      <c r="K1118" s="122" t="b">
        <f t="shared" si="54"/>
        <v>0</v>
      </c>
      <c r="L1118" s="122" t="str">
        <f>IF(K1118=FALSE,"",B1118&amp;"@"&amp;COUNTIFS($B$2:B1118,B1118,$K$2:K1118,TRUE))</f>
        <v/>
      </c>
    </row>
    <row r="1119" spans="1:12">
      <c r="A1119" s="18" t="s">
        <v>1305</v>
      </c>
      <c r="B1119" s="18" t="s">
        <v>896</v>
      </c>
      <c r="C1119" s="18">
        <v>2</v>
      </c>
      <c r="D1119" s="18">
        <v>1</v>
      </c>
      <c r="E1119" s="18">
        <v>119</v>
      </c>
      <c r="F1119" s="18">
        <v>1</v>
      </c>
      <c r="G1119" s="122" t="str">
        <f t="shared" si="53"/>
        <v/>
      </c>
      <c r="H1119" s="255" t="str">
        <f>IF(G1119="기사임",(COUNTIF($B$2:B1119,B1119)-COUNTIFS($B$2:B1118,B1119,$G$2:G1118,"")),"")</f>
        <v/>
      </c>
      <c r="I1119" s="122" t="str">
        <f>IF(H1119=1,COUNTIF($H$1:H1119,1),"")</f>
        <v/>
      </c>
      <c r="J1119" s="122">
        <f t="shared" si="52"/>
        <v>1</v>
      </c>
      <c r="K1119" s="122" t="b">
        <f t="shared" si="54"/>
        <v>0</v>
      </c>
      <c r="L1119" s="122" t="str">
        <f>IF(K1119=FALSE,"",B1119&amp;"@"&amp;COUNTIFS($B$2:B1119,B1119,$K$2:K1119,TRUE))</f>
        <v/>
      </c>
    </row>
    <row r="1120" spans="1:12">
      <c r="A1120" s="18" t="s">
        <v>649</v>
      </c>
      <c r="B1120" s="18" t="s">
        <v>895</v>
      </c>
      <c r="C1120" s="18">
        <v>2</v>
      </c>
      <c r="D1120" s="18">
        <v>2</v>
      </c>
      <c r="E1120" s="18">
        <v>0</v>
      </c>
      <c r="F1120" s="18">
        <v>1</v>
      </c>
      <c r="G1120" s="122" t="str">
        <f t="shared" si="53"/>
        <v>기사임</v>
      </c>
      <c r="H1120" s="255">
        <f>IF(G1120="기사임",(COUNTIF($B$2:B1120,B1120)-COUNTIFS($B$2:B1119,B1120,$G$2:G1119,"")),"")</f>
        <v>196</v>
      </c>
      <c r="I1120" s="122" t="str">
        <f>IF(H1120=1,COUNTIF($H$1:H1120,1),"")</f>
        <v/>
      </c>
      <c r="J1120" s="122">
        <f t="shared" si="52"/>
        <v>0</v>
      </c>
      <c r="K1120" s="122" t="b">
        <f t="shared" si="54"/>
        <v>0</v>
      </c>
      <c r="L1120" s="122" t="str">
        <f>IF(K1120=FALSE,"",B1120&amp;"@"&amp;COUNTIFS($B$2:B1120,B1120,$K$2:K1120,TRUE))</f>
        <v/>
      </c>
    </row>
    <row r="1121" spans="1:12">
      <c r="A1121" s="18" t="s">
        <v>649</v>
      </c>
      <c r="B1121" s="18" t="s">
        <v>896</v>
      </c>
      <c r="C1121" s="18">
        <v>2</v>
      </c>
      <c r="D1121" s="18">
        <v>2</v>
      </c>
      <c r="E1121" s="18">
        <v>0</v>
      </c>
      <c r="F1121" s="18">
        <v>2</v>
      </c>
      <c r="G1121" s="122" t="str">
        <f t="shared" si="53"/>
        <v>기사임</v>
      </c>
      <c r="H1121" s="255">
        <f>IF(G1121="기사임",(COUNTIF($B$2:B1121,B1121)-COUNTIFS($B$2:B1120,B1121,$G$2:G1120,"")),"")</f>
        <v>97</v>
      </c>
      <c r="I1121" s="122" t="str">
        <f>IF(H1121=1,COUNTIF($H$1:H1121,1),"")</f>
        <v/>
      </c>
      <c r="J1121" s="122">
        <f t="shared" si="52"/>
        <v>1</v>
      </c>
      <c r="K1121" s="122" t="b">
        <f t="shared" si="54"/>
        <v>1</v>
      </c>
      <c r="L1121" s="122" t="str">
        <f>IF(K1121=FALSE,"",B1121&amp;"@"&amp;COUNTIFS($B$2:B1121,B1121,$K$2:K1121,TRUE))</f>
        <v>United States@97</v>
      </c>
    </row>
    <row r="1122" spans="1:12">
      <c r="A1122" s="18" t="s">
        <v>521</v>
      </c>
      <c r="B1122" s="18" t="s">
        <v>895</v>
      </c>
      <c r="C1122" s="18">
        <v>2</v>
      </c>
      <c r="D1122" s="18">
        <v>2</v>
      </c>
      <c r="E1122" s="18">
        <v>76</v>
      </c>
      <c r="F1122" s="18">
        <v>1</v>
      </c>
      <c r="G1122" s="122" t="str">
        <f t="shared" si="53"/>
        <v>기사임</v>
      </c>
      <c r="H1122" s="255">
        <f>IF(G1122="기사임",(COUNTIF($B$2:B1122,B1122)-COUNTIFS($B$2:B1121,B1122,$G$2:G1121,"")),"")</f>
        <v>197</v>
      </c>
      <c r="I1122" s="122" t="str">
        <f>IF(H1122=1,COUNTIF($H$1:H1122,1),"")</f>
        <v/>
      </c>
      <c r="J1122" s="122">
        <f t="shared" si="52"/>
        <v>0</v>
      </c>
      <c r="K1122" s="122" t="b">
        <f t="shared" si="54"/>
        <v>0</v>
      </c>
      <c r="L1122" s="122" t="str">
        <f>IF(K1122=FALSE,"",B1122&amp;"@"&amp;COUNTIFS($B$2:B1122,B1122,$K$2:K1122,TRUE))</f>
        <v/>
      </c>
    </row>
    <row r="1123" spans="1:12">
      <c r="A1123" s="18" t="s">
        <v>521</v>
      </c>
      <c r="B1123" s="18" t="s">
        <v>913</v>
      </c>
      <c r="C1123" s="18">
        <v>2</v>
      </c>
      <c r="D1123" s="18">
        <v>1</v>
      </c>
      <c r="E1123" s="18">
        <v>199</v>
      </c>
      <c r="F1123" s="18">
        <v>1</v>
      </c>
      <c r="G1123" s="122" t="str">
        <f t="shared" si="53"/>
        <v>기사임</v>
      </c>
      <c r="H1123" s="255">
        <f>IF(G1123="기사임",(COUNTIF($B$2:B1123,B1123)-COUNTIFS($B$2:B1122,B1123,$G$2:G1122,"")),"")</f>
        <v>12</v>
      </c>
      <c r="I1123" s="122" t="str">
        <f>IF(H1123=1,COUNTIF($H$1:H1123,1),"")</f>
        <v/>
      </c>
      <c r="J1123" s="122">
        <f t="shared" si="52"/>
        <v>0</v>
      </c>
      <c r="K1123" s="122" t="b">
        <f t="shared" si="54"/>
        <v>0</v>
      </c>
      <c r="L1123" s="122" t="str">
        <f>IF(K1123=FALSE,"",B1123&amp;"@"&amp;COUNTIFS($B$2:B1123,B1123,$K$2:K1123,TRUE))</f>
        <v/>
      </c>
    </row>
    <row r="1124" spans="1:12">
      <c r="A1124" s="18" t="s">
        <v>521</v>
      </c>
      <c r="B1124" s="18" t="s">
        <v>896</v>
      </c>
      <c r="C1124" s="18">
        <v>2</v>
      </c>
      <c r="D1124" s="18">
        <v>1</v>
      </c>
      <c r="E1124" s="18">
        <v>11</v>
      </c>
      <c r="F1124" s="18">
        <v>1</v>
      </c>
      <c r="G1124" s="122" t="str">
        <f t="shared" si="53"/>
        <v>기사임</v>
      </c>
      <c r="H1124" s="255">
        <f>IF(G1124="기사임",(COUNTIF($B$2:B1124,B1124)-COUNTIFS($B$2:B1123,B1124,$G$2:G1123,"")),"")</f>
        <v>98</v>
      </c>
      <c r="I1124" s="122" t="str">
        <f>IF(H1124=1,COUNTIF($H$1:H1124,1),"")</f>
        <v/>
      </c>
      <c r="J1124" s="122">
        <f t="shared" si="52"/>
        <v>1</v>
      </c>
      <c r="K1124" s="122" t="b">
        <f t="shared" si="54"/>
        <v>1</v>
      </c>
      <c r="L1124" s="122" t="str">
        <f>IF(K1124=FALSE,"",B1124&amp;"@"&amp;COUNTIFS($B$2:B1124,B1124,$K$2:K1124,TRUE))</f>
        <v>United States@98</v>
      </c>
    </row>
    <row r="1125" spans="1:12">
      <c r="A1125" s="18" t="s">
        <v>708</v>
      </c>
      <c r="B1125" s="18" t="s">
        <v>895</v>
      </c>
      <c r="C1125" s="18">
        <v>2</v>
      </c>
      <c r="D1125" s="18">
        <v>2</v>
      </c>
      <c r="E1125" s="18">
        <v>25</v>
      </c>
      <c r="F1125" s="18">
        <v>2</v>
      </c>
      <c r="G1125" s="122" t="str">
        <f t="shared" si="53"/>
        <v>기사임</v>
      </c>
      <c r="H1125" s="255">
        <f>IF(G1125="기사임",(COUNTIF($B$2:B1125,B1125)-COUNTIFS($B$2:B1124,B1125,$G$2:G1124,"")),"")</f>
        <v>198</v>
      </c>
      <c r="I1125" s="122" t="str">
        <f>IF(H1125=1,COUNTIF($H$1:H1125,1),"")</f>
        <v/>
      </c>
      <c r="J1125" s="122">
        <f t="shared" si="52"/>
        <v>0</v>
      </c>
      <c r="K1125" s="122" t="b">
        <f t="shared" si="54"/>
        <v>0</v>
      </c>
      <c r="L1125" s="122" t="str">
        <f>IF(K1125=FALSE,"",B1125&amp;"@"&amp;COUNTIFS($B$2:B1125,B1125,$K$2:K1125,TRUE))</f>
        <v/>
      </c>
    </row>
    <row r="1126" spans="1:12">
      <c r="A1126" s="18" t="s">
        <v>522</v>
      </c>
      <c r="B1126" s="18" t="s">
        <v>903</v>
      </c>
      <c r="C1126" s="18">
        <v>2</v>
      </c>
      <c r="D1126" s="18">
        <v>2</v>
      </c>
      <c r="E1126" s="18">
        <v>58.5</v>
      </c>
      <c r="F1126" s="18">
        <v>2</v>
      </c>
      <c r="G1126" s="122" t="str">
        <f t="shared" si="53"/>
        <v>기사임</v>
      </c>
      <c r="H1126" s="255">
        <f>IF(G1126="기사임",(COUNTIF($B$2:B1126,B1126)-COUNTIFS($B$2:B1125,B1126,$G$2:G1125,"")),"")</f>
        <v>14</v>
      </c>
      <c r="I1126" s="122" t="str">
        <f>IF(H1126=1,COUNTIF($H$1:H1126,1),"")</f>
        <v/>
      </c>
      <c r="J1126" s="122">
        <f t="shared" si="52"/>
        <v>0</v>
      </c>
      <c r="K1126" s="122" t="b">
        <f t="shared" si="54"/>
        <v>0</v>
      </c>
      <c r="L1126" s="122" t="str">
        <f>IF(K1126=FALSE,"",B1126&amp;"@"&amp;COUNTIFS($B$2:B1126,B1126,$K$2:K1126,TRUE))</f>
        <v/>
      </c>
    </row>
    <row r="1127" spans="1:12">
      <c r="A1127" s="18" t="s">
        <v>522</v>
      </c>
      <c r="B1127" s="18" t="s">
        <v>1542</v>
      </c>
      <c r="C1127" s="18">
        <v>2</v>
      </c>
      <c r="D1127" s="18">
        <v>2</v>
      </c>
      <c r="E1127" s="18">
        <v>0</v>
      </c>
      <c r="F1127" s="18">
        <v>2</v>
      </c>
      <c r="G1127" s="122" t="str">
        <f t="shared" si="53"/>
        <v>기사임</v>
      </c>
      <c r="H1127" s="255">
        <f>IF(G1127="기사임",(COUNTIF($B$2:B1127,B1127)-COUNTIFS($B$2:B1126,B1127,$G$2:G1126,"")),"")</f>
        <v>1</v>
      </c>
      <c r="I1127" s="122">
        <f>IF(H1127=1,COUNTIF($H$1:H1127,1),"")</f>
        <v>48</v>
      </c>
      <c r="J1127" s="122">
        <f t="shared" si="52"/>
        <v>0</v>
      </c>
      <c r="K1127" s="122" t="b">
        <f t="shared" si="54"/>
        <v>0</v>
      </c>
      <c r="L1127" s="122" t="str">
        <f>IF(K1127=FALSE,"",B1127&amp;"@"&amp;COUNTIFS($B$2:B1127,B1127,$K$2:K1127,TRUE))</f>
        <v/>
      </c>
    </row>
    <row r="1128" spans="1:12">
      <c r="A1128" s="18" t="s">
        <v>599</v>
      </c>
      <c r="B1128" s="18" t="s">
        <v>908</v>
      </c>
      <c r="C1128" s="18">
        <v>2</v>
      </c>
      <c r="D1128" s="18">
        <v>2</v>
      </c>
      <c r="E1128" s="18">
        <v>0</v>
      </c>
      <c r="F1128" s="18">
        <v>0</v>
      </c>
      <c r="G1128" s="122" t="str">
        <f t="shared" si="53"/>
        <v>기사임</v>
      </c>
      <c r="H1128" s="255">
        <f>IF(G1128="기사임",(COUNTIF($B$2:B1128,B1128)-COUNTIFS($B$2:B1127,B1128,$G$2:G1127,"")),"")</f>
        <v>25</v>
      </c>
      <c r="I1128" s="122" t="str">
        <f>IF(H1128=1,COUNTIF($H$1:H1128,1),"")</f>
        <v/>
      </c>
      <c r="J1128" s="122">
        <f t="shared" si="52"/>
        <v>0</v>
      </c>
      <c r="K1128" s="122" t="b">
        <f t="shared" si="54"/>
        <v>0</v>
      </c>
      <c r="L1128" s="122" t="str">
        <f>IF(K1128=FALSE,"",B1128&amp;"@"&amp;COUNTIFS($B$2:B1128,B1128,$K$2:K1128,TRUE))</f>
        <v/>
      </c>
    </row>
    <row r="1129" spans="1:12">
      <c r="A1129" s="18" t="s">
        <v>599</v>
      </c>
      <c r="B1129" s="18" t="s">
        <v>895</v>
      </c>
      <c r="C1129" s="18">
        <v>2</v>
      </c>
      <c r="D1129" s="18">
        <v>2</v>
      </c>
      <c r="E1129" s="18">
        <v>54</v>
      </c>
      <c r="F1129" s="18">
        <v>0</v>
      </c>
      <c r="G1129" s="122" t="str">
        <f t="shared" si="53"/>
        <v>기사임</v>
      </c>
      <c r="H1129" s="255">
        <f>IF(G1129="기사임",(COUNTIF($B$2:B1129,B1129)-COUNTIFS($B$2:B1128,B1129,$G$2:G1128,"")),"")</f>
        <v>199</v>
      </c>
      <c r="I1129" s="122" t="str">
        <f>IF(H1129=1,COUNTIF($H$1:H1129,1),"")</f>
        <v/>
      </c>
      <c r="J1129" s="122">
        <f t="shared" si="52"/>
        <v>0</v>
      </c>
      <c r="K1129" s="122" t="b">
        <f t="shared" si="54"/>
        <v>0</v>
      </c>
      <c r="L1129" s="122" t="str">
        <f>IF(K1129=FALSE,"",B1129&amp;"@"&amp;COUNTIFS($B$2:B1129,B1129,$K$2:K1129,TRUE))</f>
        <v/>
      </c>
    </row>
    <row r="1130" spans="1:12">
      <c r="A1130" s="18" t="s">
        <v>709</v>
      </c>
      <c r="B1130" s="18" t="s">
        <v>897</v>
      </c>
      <c r="C1130" s="18">
        <v>2</v>
      </c>
      <c r="D1130" s="18">
        <v>1</v>
      </c>
      <c r="E1130" s="18">
        <v>139</v>
      </c>
      <c r="F1130" s="18">
        <v>0</v>
      </c>
      <c r="G1130" s="122" t="str">
        <f t="shared" si="53"/>
        <v>기사임</v>
      </c>
      <c r="H1130" s="255">
        <f>IF(G1130="기사임",(COUNTIF($B$2:B1130,B1130)-COUNTIFS($B$2:B1129,B1130,$G$2:G1129,"")),"")</f>
        <v>67</v>
      </c>
      <c r="I1130" s="122" t="str">
        <f>IF(H1130=1,COUNTIF($H$1:H1130,1),"")</f>
        <v/>
      </c>
      <c r="J1130" s="122">
        <f t="shared" si="52"/>
        <v>1</v>
      </c>
      <c r="K1130" s="122" t="b">
        <f t="shared" si="54"/>
        <v>1</v>
      </c>
      <c r="L1130" s="122" t="str">
        <f>IF(K1130=FALSE,"",B1130&amp;"@"&amp;COUNTIFS($B$2:B1130,B1130,$K$2:K1130,TRUE))</f>
        <v>India@67</v>
      </c>
    </row>
    <row r="1131" spans="1:12">
      <c r="A1131" s="18" t="s">
        <v>684</v>
      </c>
      <c r="B1131" s="18" t="s">
        <v>914</v>
      </c>
      <c r="C1131" s="18">
        <v>2</v>
      </c>
      <c r="D1131" s="18">
        <v>2</v>
      </c>
      <c r="E1131" s="18">
        <v>24</v>
      </c>
      <c r="F1131" s="18">
        <v>0</v>
      </c>
      <c r="G1131" s="122" t="str">
        <f t="shared" si="53"/>
        <v>기사임</v>
      </c>
      <c r="H1131" s="255">
        <f>IF(G1131="기사임",(COUNTIF($B$2:B1131,B1131)-COUNTIFS($B$2:B1130,B1131,$G$2:G1130,"")),"")</f>
        <v>9</v>
      </c>
      <c r="I1131" s="122" t="str">
        <f>IF(H1131=1,COUNTIF($H$1:H1131,1),"")</f>
        <v/>
      </c>
      <c r="J1131" s="122">
        <f t="shared" si="52"/>
        <v>1</v>
      </c>
      <c r="K1131" s="122" t="b">
        <f t="shared" si="54"/>
        <v>1</v>
      </c>
      <c r="L1131" s="122" t="str">
        <f>IF(K1131=FALSE,"",B1131&amp;"@"&amp;COUNTIFS($B$2:B1131,B1131,$K$2:K1131,TRUE))</f>
        <v>Vietnam@9</v>
      </c>
    </row>
    <row r="1132" spans="1:12">
      <c r="A1132" s="18" t="s">
        <v>1754</v>
      </c>
      <c r="B1132" s="18" t="s">
        <v>895</v>
      </c>
      <c r="C1132" s="18">
        <v>2</v>
      </c>
      <c r="D1132" s="18">
        <v>2</v>
      </c>
      <c r="E1132" s="18">
        <v>0</v>
      </c>
      <c r="F1132" s="18">
        <v>0</v>
      </c>
      <c r="G1132" s="122" t="str">
        <f t="shared" si="53"/>
        <v>기사임</v>
      </c>
      <c r="H1132" s="255">
        <f>IF(G1132="기사임",(COUNTIF($B$2:B1132,B1132)-COUNTIFS($B$2:B1131,B1132,$G$2:G1131,"")),"")</f>
        <v>200</v>
      </c>
      <c r="I1132" s="122" t="str">
        <f>IF(H1132=1,COUNTIF($H$1:H1132,1),"")</f>
        <v/>
      </c>
      <c r="J1132" s="122">
        <f t="shared" si="52"/>
        <v>0</v>
      </c>
      <c r="K1132" s="122" t="b">
        <f t="shared" si="54"/>
        <v>0</v>
      </c>
      <c r="L1132" s="122" t="str">
        <f>IF(K1132=FALSE,"",B1132&amp;"@"&amp;COUNTIFS($B$2:B1132,B1132,$K$2:K1132,TRUE))</f>
        <v/>
      </c>
    </row>
    <row r="1133" spans="1:12">
      <c r="A1133" s="18" t="s">
        <v>605</v>
      </c>
      <c r="B1133" s="18" t="s">
        <v>895</v>
      </c>
      <c r="C1133" s="18">
        <v>2</v>
      </c>
      <c r="D1133" s="18">
        <v>2</v>
      </c>
      <c r="E1133" s="18">
        <v>53</v>
      </c>
      <c r="F1133" s="18">
        <v>1</v>
      </c>
      <c r="G1133" s="122" t="str">
        <f t="shared" si="53"/>
        <v>기사임</v>
      </c>
      <c r="H1133" s="255">
        <f>IF(G1133="기사임",(COUNTIF($B$2:B1133,B1133)-COUNTIFS($B$2:B1132,B1133,$G$2:G1132,"")),"")</f>
        <v>201</v>
      </c>
      <c r="I1133" s="122" t="str">
        <f>IF(H1133=1,COUNTIF($H$1:H1133,1),"")</f>
        <v/>
      </c>
      <c r="J1133" s="122">
        <f t="shared" si="52"/>
        <v>0</v>
      </c>
      <c r="K1133" s="122" t="b">
        <f t="shared" si="54"/>
        <v>0</v>
      </c>
      <c r="L1133" s="122" t="str">
        <f>IF(K1133=FALSE,"",B1133&amp;"@"&amp;COUNTIFS($B$2:B1133,B1133,$K$2:K1133,TRUE))</f>
        <v/>
      </c>
    </row>
    <row r="1134" spans="1:12">
      <c r="A1134" s="18" t="s">
        <v>528</v>
      </c>
      <c r="B1134" s="18" t="s">
        <v>895</v>
      </c>
      <c r="C1134" s="18">
        <v>2</v>
      </c>
      <c r="D1134" s="18">
        <v>2</v>
      </c>
      <c r="E1134" s="18">
        <v>34</v>
      </c>
      <c r="F1134" s="18">
        <v>1</v>
      </c>
      <c r="G1134" s="122" t="str">
        <f t="shared" si="53"/>
        <v>기사임</v>
      </c>
      <c r="H1134" s="255">
        <f>IF(G1134="기사임",(COUNTIF($B$2:B1134,B1134)-COUNTIFS($B$2:B1133,B1134,$G$2:G1133,"")),"")</f>
        <v>202</v>
      </c>
      <c r="I1134" s="122" t="str">
        <f>IF(H1134=1,COUNTIF($H$1:H1134,1),"")</f>
        <v/>
      </c>
      <c r="J1134" s="122">
        <f t="shared" si="52"/>
        <v>0</v>
      </c>
      <c r="K1134" s="122" t="b">
        <f t="shared" si="54"/>
        <v>0</v>
      </c>
      <c r="L1134" s="122" t="str">
        <f>IF(K1134=FALSE,"",B1134&amp;"@"&amp;COUNTIFS($B$2:B1134,B1134,$K$2:K1134,TRUE))</f>
        <v/>
      </c>
    </row>
    <row r="1135" spans="1:12">
      <c r="A1135" s="18" t="s">
        <v>1755</v>
      </c>
      <c r="B1135" s="18" t="s">
        <v>903</v>
      </c>
      <c r="C1135" s="18">
        <v>2</v>
      </c>
      <c r="D1135" s="18">
        <v>2</v>
      </c>
      <c r="E1135" s="18">
        <v>0</v>
      </c>
      <c r="F1135" s="18">
        <v>2</v>
      </c>
      <c r="G1135" s="122" t="str">
        <f t="shared" si="53"/>
        <v/>
      </c>
      <c r="H1135" s="255" t="str">
        <f>IF(G1135="기사임",(COUNTIF($B$2:B1135,B1135)-COUNTIFS($B$2:B1134,B1135,$G$2:G1134,"")),"")</f>
        <v/>
      </c>
      <c r="I1135" s="122" t="str">
        <f>IF(H1135=1,COUNTIF($H$1:H1135,1),"")</f>
        <v/>
      </c>
      <c r="J1135" s="122">
        <f t="shared" si="52"/>
        <v>0</v>
      </c>
      <c r="K1135" s="122" t="b">
        <f t="shared" si="54"/>
        <v>0</v>
      </c>
      <c r="L1135" s="122" t="str">
        <f>IF(K1135=FALSE,"",B1135&amp;"@"&amp;COUNTIFS($B$2:B1135,B1135,$K$2:K1135,TRUE))</f>
        <v/>
      </c>
    </row>
    <row r="1136" spans="1:12">
      <c r="A1136" s="18" t="s">
        <v>534</v>
      </c>
      <c r="B1136" s="18" t="s">
        <v>942</v>
      </c>
      <c r="C1136" s="18">
        <v>2</v>
      </c>
      <c r="D1136" s="18">
        <v>2</v>
      </c>
      <c r="E1136" s="18">
        <v>0</v>
      </c>
      <c r="F1136" s="18">
        <v>2</v>
      </c>
      <c r="G1136" s="122" t="str">
        <f t="shared" si="53"/>
        <v>기사임</v>
      </c>
      <c r="H1136" s="255">
        <f>IF(G1136="기사임",(COUNTIF($B$2:B1136,B1136)-COUNTIFS($B$2:B1135,B1136,$G$2:G1135,"")),"")</f>
        <v>4</v>
      </c>
      <c r="I1136" s="122" t="str">
        <f>IF(H1136=1,COUNTIF($H$1:H1136,1),"")</f>
        <v/>
      </c>
      <c r="J1136" s="122">
        <f t="shared" si="52"/>
        <v>0</v>
      </c>
      <c r="K1136" s="122" t="b">
        <f t="shared" si="54"/>
        <v>0</v>
      </c>
      <c r="L1136" s="122" t="str">
        <f>IF(K1136=FALSE,"",B1136&amp;"@"&amp;COUNTIFS($B$2:B1136,B1136,$K$2:K1136,TRUE))</f>
        <v/>
      </c>
    </row>
    <row r="1137" spans="1:12">
      <c r="A1137" s="18" t="s">
        <v>1756</v>
      </c>
      <c r="B1137" s="18" t="s">
        <v>898</v>
      </c>
      <c r="C1137" s="18">
        <v>2</v>
      </c>
      <c r="D1137" s="18">
        <v>2</v>
      </c>
      <c r="E1137" s="18">
        <v>0</v>
      </c>
      <c r="F1137" s="18">
        <v>1</v>
      </c>
      <c r="G1137" s="122" t="str">
        <f t="shared" si="53"/>
        <v/>
      </c>
      <c r="H1137" s="255" t="str">
        <f>IF(G1137="기사임",(COUNTIF($B$2:B1137,B1137)-COUNTIFS($B$2:B1136,B1137,$G$2:G1136,"")),"")</f>
        <v/>
      </c>
      <c r="I1137" s="122" t="str">
        <f>IF(H1137=1,COUNTIF($H$1:H1137,1),"")</f>
        <v/>
      </c>
      <c r="J1137" s="122">
        <f t="shared" si="52"/>
        <v>0</v>
      </c>
      <c r="K1137" s="122" t="b">
        <f t="shared" si="54"/>
        <v>0</v>
      </c>
      <c r="L1137" s="122" t="str">
        <f>IF(K1137=FALSE,"",B1137&amp;"@"&amp;COUNTIFS($B$2:B1137,B1137,$K$2:K1137,TRUE))</f>
        <v/>
      </c>
    </row>
    <row r="1138" spans="1:12">
      <c r="A1138" s="18" t="s">
        <v>531</v>
      </c>
      <c r="B1138" s="18" t="s">
        <v>955</v>
      </c>
      <c r="C1138" s="18">
        <v>2</v>
      </c>
      <c r="D1138" s="18">
        <v>1</v>
      </c>
      <c r="E1138" s="18">
        <v>111</v>
      </c>
      <c r="F1138" s="18">
        <v>1</v>
      </c>
      <c r="G1138" s="122" t="str">
        <f t="shared" si="53"/>
        <v>기사임</v>
      </c>
      <c r="H1138" s="255">
        <f>IF(G1138="기사임",(COUNTIF($B$2:B1138,B1138)-COUNTIFS($B$2:B1137,B1138,$G$2:G1137,"")),"")</f>
        <v>7</v>
      </c>
      <c r="I1138" s="122" t="str">
        <f>IF(H1138=1,COUNTIF($H$1:H1138,1),"")</f>
        <v/>
      </c>
      <c r="J1138" s="122">
        <f t="shared" si="52"/>
        <v>0</v>
      </c>
      <c r="K1138" s="122" t="b">
        <f t="shared" si="54"/>
        <v>0</v>
      </c>
      <c r="L1138" s="122" t="str">
        <f>IF(K1138=FALSE,"",B1138&amp;"@"&amp;COUNTIFS($B$2:B1138,B1138,$K$2:K1138,TRUE))</f>
        <v/>
      </c>
    </row>
    <row r="1139" spans="1:12">
      <c r="A1139" s="18" t="s">
        <v>632</v>
      </c>
      <c r="B1139" s="18" t="s">
        <v>896</v>
      </c>
      <c r="C1139" s="18">
        <v>2</v>
      </c>
      <c r="D1139" s="18">
        <v>2</v>
      </c>
      <c r="E1139" s="18">
        <v>90</v>
      </c>
      <c r="F1139" s="18">
        <v>1</v>
      </c>
      <c r="G1139" s="122" t="str">
        <f t="shared" si="53"/>
        <v>기사임</v>
      </c>
      <c r="H1139" s="255">
        <f>IF(G1139="기사임",(COUNTIF($B$2:B1139,B1139)-COUNTIFS($B$2:B1138,B1139,$G$2:G1138,"")),"")</f>
        <v>99</v>
      </c>
      <c r="I1139" s="122" t="str">
        <f>IF(H1139=1,COUNTIF($H$1:H1139,1),"")</f>
        <v/>
      </c>
      <c r="J1139" s="122">
        <f t="shared" si="52"/>
        <v>1</v>
      </c>
      <c r="K1139" s="122" t="b">
        <f t="shared" si="54"/>
        <v>1</v>
      </c>
      <c r="L1139" s="122" t="str">
        <f>IF(K1139=FALSE,"",B1139&amp;"@"&amp;COUNTIFS($B$2:B1139,B1139,$K$2:K1139,TRUE))</f>
        <v>United States@99</v>
      </c>
    </row>
    <row r="1140" spans="1:12">
      <c r="A1140" s="18" t="s">
        <v>1691</v>
      </c>
      <c r="B1140" s="18" t="s">
        <v>895</v>
      </c>
      <c r="C1140" s="18">
        <v>2</v>
      </c>
      <c r="D1140" s="18">
        <v>2</v>
      </c>
      <c r="E1140" s="18">
        <v>22</v>
      </c>
      <c r="F1140" s="18">
        <v>0</v>
      </c>
      <c r="G1140" s="122" t="str">
        <f t="shared" si="53"/>
        <v>기사임</v>
      </c>
      <c r="H1140" s="255">
        <f>IF(G1140="기사임",(COUNTIF($B$2:B1140,B1140)-COUNTIFS($B$2:B1139,B1140,$G$2:G1139,"")),"")</f>
        <v>203</v>
      </c>
      <c r="I1140" s="122" t="str">
        <f>IF(H1140=1,COUNTIF($H$1:H1140,1),"")</f>
        <v/>
      </c>
      <c r="J1140" s="122">
        <f t="shared" si="52"/>
        <v>0</v>
      </c>
      <c r="K1140" s="122" t="b">
        <f t="shared" si="54"/>
        <v>0</v>
      </c>
      <c r="L1140" s="122" t="str">
        <f>IF(K1140=FALSE,"",B1140&amp;"@"&amp;COUNTIFS($B$2:B1140,B1140,$K$2:K1140,TRUE))</f>
        <v/>
      </c>
    </row>
    <row r="1141" spans="1:12">
      <c r="A1141" s="18" t="s">
        <v>587</v>
      </c>
      <c r="B1141" s="18" t="s">
        <v>943</v>
      </c>
      <c r="C1141" s="18">
        <v>2</v>
      </c>
      <c r="D1141" s="18">
        <v>1</v>
      </c>
      <c r="E1141" s="18">
        <v>17</v>
      </c>
      <c r="F1141" s="18">
        <v>1</v>
      </c>
      <c r="G1141" s="122" t="str">
        <f t="shared" si="53"/>
        <v>기사임</v>
      </c>
      <c r="H1141" s="255">
        <f>IF(G1141="기사임",(COUNTIF($B$2:B1141,B1141)-COUNTIFS($B$2:B1140,B1141,$G$2:G1140,"")),"")</f>
        <v>1</v>
      </c>
      <c r="I1141" s="122">
        <f>IF(H1141=1,COUNTIF($H$1:H1141,1),"")</f>
        <v>49</v>
      </c>
      <c r="J1141" s="122">
        <f t="shared" si="52"/>
        <v>0</v>
      </c>
      <c r="K1141" s="122" t="b">
        <f t="shared" si="54"/>
        <v>0</v>
      </c>
      <c r="L1141" s="122" t="str">
        <f>IF(K1141=FALSE,"",B1141&amp;"@"&amp;COUNTIFS($B$2:B1141,B1141,$K$2:K1141,TRUE))</f>
        <v/>
      </c>
    </row>
    <row r="1142" spans="1:12">
      <c r="A1142" s="18" t="s">
        <v>508</v>
      </c>
      <c r="B1142" s="18" t="s">
        <v>903</v>
      </c>
      <c r="C1142" s="18">
        <v>2</v>
      </c>
      <c r="D1142" s="18">
        <v>2</v>
      </c>
      <c r="E1142" s="18">
        <v>0</v>
      </c>
      <c r="F1142" s="18">
        <v>2</v>
      </c>
      <c r="G1142" s="122" t="str">
        <f t="shared" si="53"/>
        <v>기사임</v>
      </c>
      <c r="H1142" s="255">
        <f>IF(G1142="기사임",(COUNTIF($B$2:B1142,B1142)-COUNTIFS($B$2:B1141,B1142,$G$2:G1141,"")),"")</f>
        <v>15</v>
      </c>
      <c r="I1142" s="122" t="str">
        <f>IF(H1142=1,COUNTIF($H$1:H1142,1),"")</f>
        <v/>
      </c>
      <c r="J1142" s="122">
        <f t="shared" si="52"/>
        <v>0</v>
      </c>
      <c r="K1142" s="122" t="b">
        <f t="shared" si="54"/>
        <v>0</v>
      </c>
      <c r="L1142" s="122" t="str">
        <f>IF(K1142=FALSE,"",B1142&amp;"@"&amp;COUNTIFS($B$2:B1142,B1142,$K$2:K1142,TRUE))</f>
        <v/>
      </c>
    </row>
    <row r="1143" spans="1:12">
      <c r="A1143" s="18" t="s">
        <v>508</v>
      </c>
      <c r="B1143" s="18" t="s">
        <v>910</v>
      </c>
      <c r="C1143" s="18">
        <v>2</v>
      </c>
      <c r="D1143" s="18">
        <v>2</v>
      </c>
      <c r="E1143" s="18">
        <v>0</v>
      </c>
      <c r="F1143" s="18">
        <v>2</v>
      </c>
      <c r="G1143" s="122" t="str">
        <f t="shared" si="53"/>
        <v>기사임</v>
      </c>
      <c r="H1143" s="255">
        <f>IF(G1143="기사임",(COUNTIF($B$2:B1143,B1143)-COUNTIFS($B$2:B1142,B1143,$G$2:G1142,"")),"")</f>
        <v>21</v>
      </c>
      <c r="I1143" s="122" t="str">
        <f>IF(H1143=1,COUNTIF($H$1:H1143,1),"")</f>
        <v/>
      </c>
      <c r="J1143" s="122">
        <f t="shared" si="52"/>
        <v>0</v>
      </c>
      <c r="K1143" s="122" t="b">
        <f t="shared" si="54"/>
        <v>0</v>
      </c>
      <c r="L1143" s="122" t="str">
        <f>IF(K1143=FALSE,"",B1143&amp;"@"&amp;COUNTIFS($B$2:B1143,B1143,$K$2:K1143,TRUE))</f>
        <v/>
      </c>
    </row>
    <row r="1144" spans="1:12">
      <c r="A1144" s="18" t="s">
        <v>508</v>
      </c>
      <c r="B1144" s="18" t="s">
        <v>897</v>
      </c>
      <c r="C1144" s="18">
        <v>2</v>
      </c>
      <c r="D1144" s="18">
        <v>2</v>
      </c>
      <c r="E1144" s="18">
        <v>0</v>
      </c>
      <c r="F1144" s="18">
        <v>1</v>
      </c>
      <c r="G1144" s="122" t="str">
        <f t="shared" si="53"/>
        <v>기사임</v>
      </c>
      <c r="H1144" s="255">
        <f>IF(G1144="기사임",(COUNTIF($B$2:B1144,B1144)-COUNTIFS($B$2:B1143,B1144,$G$2:G1143,"")),"")</f>
        <v>68</v>
      </c>
      <c r="I1144" s="122" t="str">
        <f>IF(H1144=1,COUNTIF($H$1:H1144,1),"")</f>
        <v/>
      </c>
      <c r="J1144" s="122">
        <f t="shared" si="52"/>
        <v>1</v>
      </c>
      <c r="K1144" s="122" t="b">
        <f t="shared" si="54"/>
        <v>1</v>
      </c>
      <c r="L1144" s="122" t="str">
        <f>IF(K1144=FALSE,"",B1144&amp;"@"&amp;COUNTIFS($B$2:B1144,B1144,$K$2:K1144,TRUE))</f>
        <v>India@68</v>
      </c>
    </row>
    <row r="1145" spans="1:12">
      <c r="A1145" s="18" t="s">
        <v>508</v>
      </c>
      <c r="B1145" s="18" t="s">
        <v>898</v>
      </c>
      <c r="C1145" s="18">
        <v>2</v>
      </c>
      <c r="D1145" s="18">
        <v>2</v>
      </c>
      <c r="E1145" s="18">
        <v>67</v>
      </c>
      <c r="F1145" s="18">
        <v>1</v>
      </c>
      <c r="G1145" s="122" t="str">
        <f t="shared" si="53"/>
        <v>기사임</v>
      </c>
      <c r="H1145" s="255">
        <f>IF(G1145="기사임",(COUNTIF($B$2:B1145,B1145)-COUNTIFS($B$2:B1144,B1145,$G$2:G1144,"")),"")</f>
        <v>54</v>
      </c>
      <c r="I1145" s="122" t="str">
        <f>IF(H1145=1,COUNTIF($H$1:H1145,1),"")</f>
        <v/>
      </c>
      <c r="J1145" s="122">
        <f t="shared" si="52"/>
        <v>0</v>
      </c>
      <c r="K1145" s="122" t="b">
        <f t="shared" si="54"/>
        <v>0</v>
      </c>
      <c r="L1145" s="122" t="str">
        <f>IF(K1145=FALSE,"",B1145&amp;"@"&amp;COUNTIFS($B$2:B1145,B1145,$K$2:K1145,TRUE))</f>
        <v/>
      </c>
    </row>
    <row r="1146" spans="1:12">
      <c r="A1146" s="18" t="s">
        <v>580</v>
      </c>
      <c r="B1146" s="18" t="s">
        <v>895</v>
      </c>
      <c r="C1146" s="18">
        <v>2</v>
      </c>
      <c r="D1146" s="18">
        <v>2</v>
      </c>
      <c r="E1146" s="18">
        <v>6</v>
      </c>
      <c r="F1146" s="18">
        <v>0</v>
      </c>
      <c r="G1146" s="122" t="str">
        <f t="shared" si="53"/>
        <v>기사임</v>
      </c>
      <c r="H1146" s="255">
        <f>IF(G1146="기사임",(COUNTIF($B$2:B1146,B1146)-COUNTIFS($B$2:B1145,B1146,$G$2:G1145,"")),"")</f>
        <v>204</v>
      </c>
      <c r="I1146" s="122" t="str">
        <f>IF(H1146=1,COUNTIF($H$1:H1146,1),"")</f>
        <v/>
      </c>
      <c r="J1146" s="122">
        <f t="shared" si="52"/>
        <v>0</v>
      </c>
      <c r="K1146" s="122" t="b">
        <f t="shared" si="54"/>
        <v>0</v>
      </c>
      <c r="L1146" s="122" t="str">
        <f>IF(K1146=FALSE,"",B1146&amp;"@"&amp;COUNTIFS($B$2:B1146,B1146,$K$2:K1146,TRUE))</f>
        <v/>
      </c>
    </row>
    <row r="1147" spans="1:12">
      <c r="A1147" s="18" t="s">
        <v>505</v>
      </c>
      <c r="B1147" s="18" t="s">
        <v>908</v>
      </c>
      <c r="C1147" s="18">
        <v>2</v>
      </c>
      <c r="D1147" s="18">
        <v>2</v>
      </c>
      <c r="E1147" s="18">
        <v>4</v>
      </c>
      <c r="F1147" s="18">
        <v>0</v>
      </c>
      <c r="G1147" s="122" t="str">
        <f t="shared" si="53"/>
        <v>기사임</v>
      </c>
      <c r="H1147" s="255">
        <f>IF(G1147="기사임",(COUNTIF($B$2:B1147,B1147)-COUNTIFS($B$2:B1146,B1147,$G$2:G1146,"")),"")</f>
        <v>26</v>
      </c>
      <c r="I1147" s="122" t="str">
        <f>IF(H1147=1,COUNTIF($H$1:H1147,1),"")</f>
        <v/>
      </c>
      <c r="J1147" s="122">
        <f t="shared" si="52"/>
        <v>0</v>
      </c>
      <c r="K1147" s="122" t="b">
        <f t="shared" si="54"/>
        <v>0</v>
      </c>
      <c r="L1147" s="122" t="str">
        <f>IF(K1147=FALSE,"",B1147&amp;"@"&amp;COUNTIFS($B$2:B1147,B1147,$K$2:K1147,TRUE))</f>
        <v/>
      </c>
    </row>
    <row r="1148" spans="1:12">
      <c r="A1148" s="18" t="s">
        <v>512</v>
      </c>
      <c r="B1148" s="18" t="s">
        <v>910</v>
      </c>
      <c r="C1148" s="18">
        <v>2</v>
      </c>
      <c r="D1148" s="18">
        <v>2</v>
      </c>
      <c r="E1148" s="18">
        <v>0</v>
      </c>
      <c r="F1148" s="18">
        <v>1</v>
      </c>
      <c r="G1148" s="122" t="str">
        <f t="shared" si="53"/>
        <v>기사임</v>
      </c>
      <c r="H1148" s="255">
        <f>IF(G1148="기사임",(COUNTIF($B$2:B1148,B1148)-COUNTIFS($B$2:B1147,B1148,$G$2:G1147,"")),"")</f>
        <v>22</v>
      </c>
      <c r="I1148" s="122" t="str">
        <f>IF(H1148=1,COUNTIF($H$1:H1148,1),"")</f>
        <v/>
      </c>
      <c r="J1148" s="122">
        <f t="shared" si="52"/>
        <v>0</v>
      </c>
      <c r="K1148" s="122" t="b">
        <f t="shared" si="54"/>
        <v>0</v>
      </c>
      <c r="L1148" s="122" t="str">
        <f>IF(K1148=FALSE,"",B1148&amp;"@"&amp;COUNTIFS($B$2:B1148,B1148,$K$2:K1148,TRUE))</f>
        <v/>
      </c>
    </row>
    <row r="1149" spans="1:12">
      <c r="A1149" s="18" t="s">
        <v>497</v>
      </c>
      <c r="B1149" s="18" t="s">
        <v>907</v>
      </c>
      <c r="C1149" s="18">
        <v>2</v>
      </c>
      <c r="D1149" s="18">
        <v>2</v>
      </c>
      <c r="E1149" s="18">
        <v>199</v>
      </c>
      <c r="F1149" s="18">
        <v>0</v>
      </c>
      <c r="G1149" s="122" t="str">
        <f t="shared" si="53"/>
        <v>기사임</v>
      </c>
      <c r="H1149" s="255">
        <f>IF(G1149="기사임",(COUNTIF($B$2:B1149,B1149)-COUNTIFS($B$2:B1148,B1149,$G$2:G1148,"")),"")</f>
        <v>4</v>
      </c>
      <c r="I1149" s="122" t="str">
        <f>IF(H1149=1,COUNTIF($H$1:H1149,1),"")</f>
        <v/>
      </c>
      <c r="J1149" s="122">
        <f t="shared" si="52"/>
        <v>0</v>
      </c>
      <c r="K1149" s="122" t="b">
        <f t="shared" si="54"/>
        <v>0</v>
      </c>
      <c r="L1149" s="122" t="str">
        <f>IF(K1149=FALSE,"",B1149&amp;"@"&amp;COUNTIFS($B$2:B1149,B1149,$K$2:K1149,TRUE))</f>
        <v/>
      </c>
    </row>
    <row r="1150" spans="1:12">
      <c r="A1150" s="18" t="s">
        <v>497</v>
      </c>
      <c r="B1150" s="18" t="s">
        <v>904</v>
      </c>
      <c r="C1150" s="18">
        <v>2</v>
      </c>
      <c r="D1150" s="18">
        <v>1</v>
      </c>
      <c r="E1150" s="18">
        <v>13</v>
      </c>
      <c r="F1150" s="18">
        <v>1</v>
      </c>
      <c r="G1150" s="122" t="str">
        <f t="shared" si="53"/>
        <v>기사임</v>
      </c>
      <c r="H1150" s="255">
        <f>IF(G1150="기사임",(COUNTIF($B$2:B1150,B1150)-COUNTIFS($B$2:B1149,B1150,$G$2:G1149,"")),"")</f>
        <v>7</v>
      </c>
      <c r="I1150" s="122" t="str">
        <f>IF(H1150=1,COUNTIF($H$1:H1150,1),"")</f>
        <v/>
      </c>
      <c r="J1150" s="122">
        <f t="shared" si="52"/>
        <v>0</v>
      </c>
      <c r="K1150" s="122" t="b">
        <f t="shared" si="54"/>
        <v>0</v>
      </c>
      <c r="L1150" s="122" t="str">
        <f>IF(K1150=FALSE,"",B1150&amp;"@"&amp;COUNTIFS($B$2:B1150,B1150,$K$2:K1150,TRUE))</f>
        <v/>
      </c>
    </row>
    <row r="1151" spans="1:12">
      <c r="A1151" s="18" t="s">
        <v>497</v>
      </c>
      <c r="B1151" s="18" t="s">
        <v>937</v>
      </c>
      <c r="C1151" s="18">
        <v>2</v>
      </c>
      <c r="D1151" s="18">
        <v>2</v>
      </c>
      <c r="E1151" s="18">
        <v>10</v>
      </c>
      <c r="F1151" s="18">
        <v>0</v>
      </c>
      <c r="G1151" s="122" t="str">
        <f t="shared" si="53"/>
        <v>기사임</v>
      </c>
      <c r="H1151" s="255">
        <f>IF(G1151="기사임",(COUNTIF($B$2:B1151,B1151)-COUNTIFS($B$2:B1150,B1151,$G$2:G1150,"")),"")</f>
        <v>2</v>
      </c>
      <c r="I1151" s="122" t="str">
        <f>IF(H1151=1,COUNTIF($H$1:H1151,1),"")</f>
        <v/>
      </c>
      <c r="J1151" s="122">
        <f t="shared" si="52"/>
        <v>0</v>
      </c>
      <c r="K1151" s="122" t="b">
        <f t="shared" si="54"/>
        <v>0</v>
      </c>
      <c r="L1151" s="122" t="str">
        <f>IF(K1151=FALSE,"",B1151&amp;"@"&amp;COUNTIFS($B$2:B1151,B1151,$K$2:K1151,TRUE))</f>
        <v/>
      </c>
    </row>
    <row r="1152" spans="1:12">
      <c r="A1152" s="18" t="s">
        <v>570</v>
      </c>
      <c r="B1152" s="18" t="s">
        <v>898</v>
      </c>
      <c r="C1152" s="18">
        <v>2</v>
      </c>
      <c r="D1152" s="18">
        <v>1</v>
      </c>
      <c r="E1152" s="18">
        <v>142.5</v>
      </c>
      <c r="F1152" s="18">
        <v>0</v>
      </c>
      <c r="G1152" s="122" t="str">
        <f t="shared" si="53"/>
        <v>기사임</v>
      </c>
      <c r="H1152" s="255">
        <f>IF(G1152="기사임",(COUNTIF($B$2:B1152,B1152)-COUNTIFS($B$2:B1151,B1152,$G$2:G1151,"")),"")</f>
        <v>55</v>
      </c>
      <c r="I1152" s="122" t="str">
        <f>IF(H1152=1,COUNTIF($H$1:H1152,1),"")</f>
        <v/>
      </c>
      <c r="J1152" s="122">
        <f t="shared" si="52"/>
        <v>0</v>
      </c>
      <c r="K1152" s="122" t="b">
        <f t="shared" si="54"/>
        <v>0</v>
      </c>
      <c r="L1152" s="122" t="str">
        <f>IF(K1152=FALSE,"",B1152&amp;"@"&amp;COUNTIFS($B$2:B1152,B1152,$K$2:K1152,TRUE))</f>
        <v/>
      </c>
    </row>
    <row r="1153" spans="1:12">
      <c r="A1153" s="18" t="s">
        <v>514</v>
      </c>
      <c r="B1153" s="18" t="s">
        <v>895</v>
      </c>
      <c r="C1153" s="18">
        <v>2</v>
      </c>
      <c r="D1153" s="18">
        <v>2</v>
      </c>
      <c r="E1153" s="18">
        <v>64</v>
      </c>
      <c r="F1153" s="18">
        <v>1</v>
      </c>
      <c r="G1153" s="122" t="str">
        <f t="shared" si="53"/>
        <v>기사임</v>
      </c>
      <c r="H1153" s="255">
        <f>IF(G1153="기사임",(COUNTIF($B$2:B1153,B1153)-COUNTIFS($B$2:B1152,B1153,$G$2:G1152,"")),"")</f>
        <v>205</v>
      </c>
      <c r="I1153" s="122" t="str">
        <f>IF(H1153=1,COUNTIF($H$1:H1153,1),"")</f>
        <v/>
      </c>
      <c r="J1153" s="122">
        <f t="shared" si="52"/>
        <v>0</v>
      </c>
      <c r="K1153" s="122" t="b">
        <f t="shared" si="54"/>
        <v>0</v>
      </c>
      <c r="L1153" s="122" t="str">
        <f>IF(K1153=FALSE,"",B1153&amp;"@"&amp;COUNTIFS($B$2:B1153,B1153,$K$2:K1153,TRUE))</f>
        <v/>
      </c>
    </row>
    <row r="1154" spans="1:12">
      <c r="A1154" s="18" t="s">
        <v>506</v>
      </c>
      <c r="B1154" s="18" t="s">
        <v>910</v>
      </c>
      <c r="C1154" s="18">
        <v>2</v>
      </c>
      <c r="D1154" s="18">
        <v>2</v>
      </c>
      <c r="E1154" s="18">
        <v>0</v>
      </c>
      <c r="F1154" s="18">
        <v>2</v>
      </c>
      <c r="G1154" s="122" t="str">
        <f t="shared" si="53"/>
        <v>기사임</v>
      </c>
      <c r="H1154" s="255">
        <f>IF(G1154="기사임",(COUNTIF($B$2:B1154,B1154)-COUNTIFS($B$2:B1153,B1154,$G$2:G1153,"")),"")</f>
        <v>23</v>
      </c>
      <c r="I1154" s="122" t="str">
        <f>IF(H1154=1,COUNTIF($H$1:H1154,1),"")</f>
        <v/>
      </c>
      <c r="J1154" s="122">
        <f t="shared" ref="J1154:J1217" si="55">COUNTIF($N$2:$N$4,B1154)</f>
        <v>0</v>
      </c>
      <c r="K1154" s="122" t="b">
        <f t="shared" si="54"/>
        <v>0</v>
      </c>
      <c r="L1154" s="122" t="str">
        <f>IF(K1154=FALSE,"",B1154&amp;"@"&amp;COUNTIFS($B$2:B1154,B1154,$K$2:K1154,TRUE))</f>
        <v/>
      </c>
    </row>
    <row r="1155" spans="1:12">
      <c r="A1155" s="18" t="s">
        <v>553</v>
      </c>
      <c r="B1155" s="18" t="s">
        <v>897</v>
      </c>
      <c r="C1155" s="18">
        <v>2</v>
      </c>
      <c r="D1155" s="18">
        <v>2</v>
      </c>
      <c r="E1155" s="18">
        <v>0</v>
      </c>
      <c r="F1155" s="18">
        <v>1</v>
      </c>
      <c r="G1155" s="122" t="str">
        <f t="shared" ref="G1155:G1218" si="56">IF(AND(LEFT(A1155,17)="/global/archives/",ISNUMBER(_xlfn.NUMBERVALUE(MID(A1155,18,1))),ISERROR(FIND("ckattempt",A1155)),ISERROR(FIND("preview",A1155))),"기사임","")</f>
        <v>기사임</v>
      </c>
      <c r="H1155" s="255">
        <f>IF(G1155="기사임",(COUNTIF($B$2:B1155,B1155)-COUNTIFS($B$2:B1154,B1155,$G$2:G1154,"")),"")</f>
        <v>69</v>
      </c>
      <c r="I1155" s="122" t="str">
        <f>IF(H1155=1,COUNTIF($H$1:H1155,1),"")</f>
        <v/>
      </c>
      <c r="J1155" s="122">
        <f t="shared" si="55"/>
        <v>1</v>
      </c>
      <c r="K1155" s="122" t="b">
        <f t="shared" ref="K1155:K1218" si="57">AND(J1155=1,H1155&gt;=1,H1155&lt;&gt;"")</f>
        <v>1</v>
      </c>
      <c r="L1155" s="122" t="str">
        <f>IF(K1155=FALSE,"",B1155&amp;"@"&amp;COUNTIFS($B$2:B1155,B1155,$K$2:K1155,TRUE))</f>
        <v>India@69</v>
      </c>
    </row>
    <row r="1156" spans="1:12">
      <c r="A1156" s="18" t="s">
        <v>578</v>
      </c>
      <c r="B1156" s="18" t="s">
        <v>897</v>
      </c>
      <c r="C1156" s="18">
        <v>2</v>
      </c>
      <c r="D1156" s="18">
        <v>2</v>
      </c>
      <c r="E1156" s="18">
        <v>0</v>
      </c>
      <c r="F1156" s="18">
        <v>0</v>
      </c>
      <c r="G1156" s="122" t="str">
        <f t="shared" si="56"/>
        <v>기사임</v>
      </c>
      <c r="H1156" s="255">
        <f>IF(G1156="기사임",(COUNTIF($B$2:B1156,B1156)-COUNTIFS($B$2:B1155,B1156,$G$2:G1155,"")),"")</f>
        <v>70</v>
      </c>
      <c r="I1156" s="122" t="str">
        <f>IF(H1156=1,COUNTIF($H$1:H1156,1),"")</f>
        <v/>
      </c>
      <c r="J1156" s="122">
        <f t="shared" si="55"/>
        <v>1</v>
      </c>
      <c r="K1156" s="122" t="b">
        <f t="shared" si="57"/>
        <v>1</v>
      </c>
      <c r="L1156" s="122" t="str">
        <f>IF(K1156=FALSE,"",B1156&amp;"@"&amp;COUNTIFS($B$2:B1156,B1156,$K$2:K1156,TRUE))</f>
        <v>India@70</v>
      </c>
    </row>
    <row r="1157" spans="1:12">
      <c r="A1157" s="18" t="s">
        <v>578</v>
      </c>
      <c r="B1157" s="18" t="s">
        <v>898</v>
      </c>
      <c r="C1157" s="18">
        <v>2</v>
      </c>
      <c r="D1157" s="18">
        <v>2</v>
      </c>
      <c r="E1157" s="18">
        <v>193</v>
      </c>
      <c r="F1157" s="18">
        <v>0</v>
      </c>
      <c r="G1157" s="122" t="str">
        <f t="shared" si="56"/>
        <v>기사임</v>
      </c>
      <c r="H1157" s="255">
        <f>IF(G1157="기사임",(COUNTIF($B$2:B1157,B1157)-COUNTIFS($B$2:B1156,B1157,$G$2:G1156,"")),"")</f>
        <v>56</v>
      </c>
      <c r="I1157" s="122" t="str">
        <f>IF(H1157=1,COUNTIF($H$1:H1157,1),"")</f>
        <v/>
      </c>
      <c r="J1157" s="122">
        <f t="shared" si="55"/>
        <v>0</v>
      </c>
      <c r="K1157" s="122" t="b">
        <f t="shared" si="57"/>
        <v>0</v>
      </c>
      <c r="L1157" s="122" t="str">
        <f>IF(K1157=FALSE,"",B1157&amp;"@"&amp;COUNTIFS($B$2:B1157,B1157,$K$2:K1157,TRUE))</f>
        <v/>
      </c>
    </row>
    <row r="1158" spans="1:12">
      <c r="A1158" s="18" t="s">
        <v>578</v>
      </c>
      <c r="B1158" s="18" t="s">
        <v>896</v>
      </c>
      <c r="C1158" s="18">
        <v>2</v>
      </c>
      <c r="D1158" s="18">
        <v>2</v>
      </c>
      <c r="E1158" s="18">
        <v>53</v>
      </c>
      <c r="F1158" s="18">
        <v>1</v>
      </c>
      <c r="G1158" s="122" t="str">
        <f t="shared" si="56"/>
        <v>기사임</v>
      </c>
      <c r="H1158" s="255">
        <f>IF(G1158="기사임",(COUNTIF($B$2:B1158,B1158)-COUNTIFS($B$2:B1157,B1158,$G$2:G1157,"")),"")</f>
        <v>100</v>
      </c>
      <c r="I1158" s="122" t="str">
        <f>IF(H1158=1,COUNTIF($H$1:H1158,1),"")</f>
        <v/>
      </c>
      <c r="J1158" s="122">
        <f t="shared" si="55"/>
        <v>1</v>
      </c>
      <c r="K1158" s="122" t="b">
        <f t="shared" si="57"/>
        <v>1</v>
      </c>
      <c r="L1158" s="122" t="str">
        <f>IF(K1158=FALSE,"",B1158&amp;"@"&amp;COUNTIFS($B$2:B1158,B1158,$K$2:K1158,TRUE))</f>
        <v>United States@100</v>
      </c>
    </row>
    <row r="1159" spans="1:12">
      <c r="A1159" s="18" t="s">
        <v>969</v>
      </c>
      <c r="B1159" s="18" t="s">
        <v>901</v>
      </c>
      <c r="C1159" s="18">
        <v>2</v>
      </c>
      <c r="D1159" s="18">
        <v>2</v>
      </c>
      <c r="E1159" s="18">
        <v>0</v>
      </c>
      <c r="F1159" s="18">
        <v>1</v>
      </c>
      <c r="G1159" s="122" t="str">
        <f t="shared" si="56"/>
        <v>기사임</v>
      </c>
      <c r="H1159" s="255">
        <f>IF(G1159="기사임",(COUNTIF($B$2:B1159,B1159)-COUNTIFS($B$2:B1158,B1159,$G$2:G1158,"")),"")</f>
        <v>25</v>
      </c>
      <c r="I1159" s="122" t="str">
        <f>IF(H1159=1,COUNTIF($H$1:H1159,1),"")</f>
        <v/>
      </c>
      <c r="J1159" s="122">
        <f t="shared" si="55"/>
        <v>0</v>
      </c>
      <c r="K1159" s="122" t="b">
        <f t="shared" si="57"/>
        <v>0</v>
      </c>
      <c r="L1159" s="122" t="str">
        <f>IF(K1159=FALSE,"",B1159&amp;"@"&amp;COUNTIFS($B$2:B1159,B1159,$K$2:K1159,TRUE))</f>
        <v/>
      </c>
    </row>
    <row r="1160" spans="1:12">
      <c r="A1160" s="18" t="s">
        <v>969</v>
      </c>
      <c r="B1160" s="18" t="s">
        <v>898</v>
      </c>
      <c r="C1160" s="18">
        <v>2</v>
      </c>
      <c r="D1160" s="18">
        <v>2</v>
      </c>
      <c r="E1160" s="18">
        <v>293</v>
      </c>
      <c r="F1160" s="18">
        <v>0</v>
      </c>
      <c r="G1160" s="122" t="str">
        <f t="shared" si="56"/>
        <v>기사임</v>
      </c>
      <c r="H1160" s="255">
        <f>IF(G1160="기사임",(COUNTIF($B$2:B1160,B1160)-COUNTIFS($B$2:B1159,B1160,$G$2:G1159,"")),"")</f>
        <v>57</v>
      </c>
      <c r="I1160" s="122" t="str">
        <f>IF(H1160=1,COUNTIF($H$1:H1160,1),"")</f>
        <v/>
      </c>
      <c r="J1160" s="122">
        <f t="shared" si="55"/>
        <v>0</v>
      </c>
      <c r="K1160" s="122" t="b">
        <f t="shared" si="57"/>
        <v>0</v>
      </c>
      <c r="L1160" s="122" t="str">
        <f>IF(K1160=FALSE,"",B1160&amp;"@"&amp;COUNTIFS($B$2:B1160,B1160,$K$2:K1160,TRUE))</f>
        <v/>
      </c>
    </row>
    <row r="1161" spans="1:12">
      <c r="A1161" s="18" t="s">
        <v>969</v>
      </c>
      <c r="B1161" s="18" t="s">
        <v>895</v>
      </c>
      <c r="C1161" s="18">
        <v>2</v>
      </c>
      <c r="D1161" s="18">
        <v>2</v>
      </c>
      <c r="E1161" s="18">
        <v>0</v>
      </c>
      <c r="F1161" s="18">
        <v>1</v>
      </c>
      <c r="G1161" s="122" t="str">
        <f t="shared" si="56"/>
        <v>기사임</v>
      </c>
      <c r="H1161" s="255">
        <f>IF(G1161="기사임",(COUNTIF($B$2:B1161,B1161)-COUNTIFS($B$2:B1160,B1161,$G$2:G1160,"")),"")</f>
        <v>206</v>
      </c>
      <c r="I1161" s="122" t="str">
        <f>IF(H1161=1,COUNTIF($H$1:H1161,1),"")</f>
        <v/>
      </c>
      <c r="J1161" s="122">
        <f t="shared" si="55"/>
        <v>0</v>
      </c>
      <c r="K1161" s="122" t="b">
        <f t="shared" si="57"/>
        <v>0</v>
      </c>
      <c r="L1161" s="122" t="str">
        <f>IF(K1161=FALSE,"",B1161&amp;"@"&amp;COUNTIFS($B$2:B1161,B1161,$K$2:K1161,TRUE))</f>
        <v/>
      </c>
    </row>
    <row r="1162" spans="1:12">
      <c r="A1162" s="18" t="s">
        <v>969</v>
      </c>
      <c r="B1162" s="18" t="s">
        <v>955</v>
      </c>
      <c r="C1162" s="18">
        <v>2</v>
      </c>
      <c r="D1162" s="18">
        <v>2</v>
      </c>
      <c r="E1162" s="18">
        <v>0</v>
      </c>
      <c r="F1162" s="18">
        <v>2</v>
      </c>
      <c r="G1162" s="122" t="str">
        <f t="shared" si="56"/>
        <v>기사임</v>
      </c>
      <c r="H1162" s="255">
        <f>IF(G1162="기사임",(COUNTIF($B$2:B1162,B1162)-COUNTIFS($B$2:B1161,B1162,$G$2:G1161,"")),"")</f>
        <v>8</v>
      </c>
      <c r="I1162" s="122" t="str">
        <f>IF(H1162=1,COUNTIF($H$1:H1162,1),"")</f>
        <v/>
      </c>
      <c r="J1162" s="122">
        <f t="shared" si="55"/>
        <v>0</v>
      </c>
      <c r="K1162" s="122" t="b">
        <f t="shared" si="57"/>
        <v>0</v>
      </c>
      <c r="L1162" s="122" t="str">
        <f>IF(K1162=FALSE,"",B1162&amp;"@"&amp;COUNTIFS($B$2:B1162,B1162,$K$2:K1162,TRUE))</f>
        <v/>
      </c>
    </row>
    <row r="1163" spans="1:12">
      <c r="A1163" s="18" t="s">
        <v>974</v>
      </c>
      <c r="B1163" s="18" t="s">
        <v>903</v>
      </c>
      <c r="C1163" s="18">
        <v>2</v>
      </c>
      <c r="D1163" s="18">
        <v>2</v>
      </c>
      <c r="E1163" s="18">
        <v>0</v>
      </c>
      <c r="F1163" s="18">
        <v>1</v>
      </c>
      <c r="G1163" s="122" t="str">
        <f t="shared" si="56"/>
        <v>기사임</v>
      </c>
      <c r="H1163" s="255">
        <f>IF(G1163="기사임",(COUNTIF($B$2:B1163,B1163)-COUNTIFS($B$2:B1162,B1163,$G$2:G1162,"")),"")</f>
        <v>16</v>
      </c>
      <c r="I1163" s="122" t="str">
        <f>IF(H1163=1,COUNTIF($H$1:H1163,1),"")</f>
        <v/>
      </c>
      <c r="J1163" s="122">
        <f t="shared" si="55"/>
        <v>0</v>
      </c>
      <c r="K1163" s="122" t="b">
        <f t="shared" si="57"/>
        <v>0</v>
      </c>
      <c r="L1163" s="122" t="str">
        <f>IF(K1163=FALSE,"",B1163&amp;"@"&amp;COUNTIFS($B$2:B1163,B1163,$K$2:K1163,TRUE))</f>
        <v/>
      </c>
    </row>
    <row r="1164" spans="1:12">
      <c r="A1164" s="18" t="s">
        <v>962</v>
      </c>
      <c r="B1164" s="18" t="s">
        <v>903</v>
      </c>
      <c r="C1164" s="18">
        <v>2</v>
      </c>
      <c r="D1164" s="18">
        <v>2</v>
      </c>
      <c r="E1164" s="18">
        <v>63</v>
      </c>
      <c r="F1164" s="18">
        <v>0</v>
      </c>
      <c r="G1164" s="122" t="str">
        <f t="shared" si="56"/>
        <v>기사임</v>
      </c>
      <c r="H1164" s="255">
        <f>IF(G1164="기사임",(COUNTIF($B$2:B1164,B1164)-COUNTIFS($B$2:B1163,B1164,$G$2:G1163,"")),"")</f>
        <v>17</v>
      </c>
      <c r="I1164" s="122" t="str">
        <f>IF(H1164=1,COUNTIF($H$1:H1164,1),"")</f>
        <v/>
      </c>
      <c r="J1164" s="122">
        <f t="shared" si="55"/>
        <v>0</v>
      </c>
      <c r="K1164" s="122" t="b">
        <f t="shared" si="57"/>
        <v>0</v>
      </c>
      <c r="L1164" s="122" t="str">
        <f>IF(K1164=FALSE,"",B1164&amp;"@"&amp;COUNTIFS($B$2:B1164,B1164,$K$2:K1164,TRUE))</f>
        <v/>
      </c>
    </row>
    <row r="1165" spans="1:12">
      <c r="A1165" s="18" t="s">
        <v>962</v>
      </c>
      <c r="B1165" s="18" t="s">
        <v>905</v>
      </c>
      <c r="C1165" s="18">
        <v>2</v>
      </c>
      <c r="D1165" s="18">
        <v>2</v>
      </c>
      <c r="E1165" s="18">
        <v>0</v>
      </c>
      <c r="F1165" s="18">
        <v>1</v>
      </c>
      <c r="G1165" s="122" t="str">
        <f t="shared" si="56"/>
        <v>기사임</v>
      </c>
      <c r="H1165" s="255">
        <f>IF(G1165="기사임",(COUNTIF($B$2:B1165,B1165)-COUNTIFS($B$2:B1164,B1165,$G$2:G1164,"")),"")</f>
        <v>17</v>
      </c>
      <c r="I1165" s="122" t="str">
        <f>IF(H1165=1,COUNTIF($H$1:H1165,1),"")</f>
        <v/>
      </c>
      <c r="J1165" s="122">
        <f t="shared" si="55"/>
        <v>0</v>
      </c>
      <c r="K1165" s="122" t="b">
        <f t="shared" si="57"/>
        <v>0</v>
      </c>
      <c r="L1165" s="122" t="str">
        <f>IF(K1165=FALSE,"",B1165&amp;"@"&amp;COUNTIFS($B$2:B1165,B1165,$K$2:K1165,TRUE))</f>
        <v/>
      </c>
    </row>
    <row r="1166" spans="1:12">
      <c r="A1166" s="18" t="s">
        <v>1757</v>
      </c>
      <c r="B1166" s="18" t="s">
        <v>896</v>
      </c>
      <c r="C1166" s="18">
        <v>2</v>
      </c>
      <c r="D1166" s="18">
        <v>1</v>
      </c>
      <c r="E1166" s="18">
        <v>6.5</v>
      </c>
      <c r="F1166" s="18">
        <v>1</v>
      </c>
      <c r="G1166" s="122" t="str">
        <f t="shared" si="56"/>
        <v>기사임</v>
      </c>
      <c r="H1166" s="255">
        <f>IF(G1166="기사임",(COUNTIF($B$2:B1166,B1166)-COUNTIFS($B$2:B1165,B1166,$G$2:G1165,"")),"")</f>
        <v>101</v>
      </c>
      <c r="I1166" s="122" t="str">
        <f>IF(H1166=1,COUNTIF($H$1:H1166,1),"")</f>
        <v/>
      </c>
      <c r="J1166" s="122">
        <f t="shared" si="55"/>
        <v>1</v>
      </c>
      <c r="K1166" s="122" t="b">
        <f t="shared" si="57"/>
        <v>1</v>
      </c>
      <c r="L1166" s="122" t="str">
        <f>IF(K1166=FALSE,"",B1166&amp;"@"&amp;COUNTIFS($B$2:B1166,B1166,$K$2:K1166,TRUE))</f>
        <v>United States@101</v>
      </c>
    </row>
    <row r="1167" spans="1:12">
      <c r="A1167" s="18" t="s">
        <v>963</v>
      </c>
      <c r="B1167" s="18" t="s">
        <v>955</v>
      </c>
      <c r="C1167" s="18">
        <v>2</v>
      </c>
      <c r="D1167" s="18">
        <v>2</v>
      </c>
      <c r="E1167" s="18">
        <v>0</v>
      </c>
      <c r="F1167" s="18">
        <v>2</v>
      </c>
      <c r="G1167" s="122" t="str">
        <f t="shared" si="56"/>
        <v>기사임</v>
      </c>
      <c r="H1167" s="255">
        <f>IF(G1167="기사임",(COUNTIF($B$2:B1167,B1167)-COUNTIFS($B$2:B1166,B1167,$G$2:G1166,"")),"")</f>
        <v>9</v>
      </c>
      <c r="I1167" s="122" t="str">
        <f>IF(H1167=1,COUNTIF($H$1:H1167,1),"")</f>
        <v/>
      </c>
      <c r="J1167" s="122">
        <f t="shared" si="55"/>
        <v>0</v>
      </c>
      <c r="K1167" s="122" t="b">
        <f t="shared" si="57"/>
        <v>0</v>
      </c>
      <c r="L1167" s="122" t="str">
        <f>IF(K1167=FALSE,"",B1167&amp;"@"&amp;COUNTIFS($B$2:B1167,B1167,$K$2:K1167,TRUE))</f>
        <v/>
      </c>
    </row>
    <row r="1168" spans="1:12">
      <c r="A1168" s="18" t="s">
        <v>1758</v>
      </c>
      <c r="B1168" s="18" t="s">
        <v>895</v>
      </c>
      <c r="C1168" s="18">
        <v>2</v>
      </c>
      <c r="D1168" s="18">
        <v>1</v>
      </c>
      <c r="E1168" s="18">
        <v>73</v>
      </c>
      <c r="F1168" s="18">
        <v>0</v>
      </c>
      <c r="G1168" s="122" t="str">
        <f t="shared" si="56"/>
        <v/>
      </c>
      <c r="H1168" s="255" t="str">
        <f>IF(G1168="기사임",(COUNTIF($B$2:B1168,B1168)-COUNTIFS($B$2:B1167,B1168,$G$2:G1167,"")),"")</f>
        <v/>
      </c>
      <c r="I1168" s="122" t="str">
        <f>IF(H1168=1,COUNTIF($H$1:H1168,1),"")</f>
        <v/>
      </c>
      <c r="J1168" s="122">
        <f t="shared" si="55"/>
        <v>0</v>
      </c>
      <c r="K1168" s="122" t="b">
        <f t="shared" si="57"/>
        <v>0</v>
      </c>
      <c r="L1168" s="122" t="str">
        <f>IF(K1168=FALSE,"",B1168&amp;"@"&amp;COUNTIFS($B$2:B1168,B1168,$K$2:K1168,TRUE))</f>
        <v/>
      </c>
    </row>
    <row r="1169" spans="1:12">
      <c r="A1169" s="18" t="s">
        <v>971</v>
      </c>
      <c r="B1169" s="18" t="s">
        <v>898</v>
      </c>
      <c r="C1169" s="18">
        <v>2</v>
      </c>
      <c r="D1169" s="18">
        <v>2</v>
      </c>
      <c r="E1169" s="18">
        <v>118.5</v>
      </c>
      <c r="F1169" s="18">
        <v>0</v>
      </c>
      <c r="G1169" s="122" t="str">
        <f t="shared" si="56"/>
        <v>기사임</v>
      </c>
      <c r="H1169" s="255">
        <f>IF(G1169="기사임",(COUNTIF($B$2:B1169,B1169)-COUNTIFS($B$2:B1168,B1169,$G$2:G1168,"")),"")</f>
        <v>58</v>
      </c>
      <c r="I1169" s="122" t="str">
        <f>IF(H1169=1,COUNTIF($H$1:H1169,1),"")</f>
        <v/>
      </c>
      <c r="J1169" s="122">
        <f t="shared" si="55"/>
        <v>0</v>
      </c>
      <c r="K1169" s="122" t="b">
        <f t="shared" si="57"/>
        <v>0</v>
      </c>
      <c r="L1169" s="122" t="str">
        <f>IF(K1169=FALSE,"",B1169&amp;"@"&amp;COUNTIFS($B$2:B1169,B1169,$K$2:K1169,TRUE))</f>
        <v/>
      </c>
    </row>
    <row r="1170" spans="1:12">
      <c r="A1170" s="18" t="s">
        <v>971</v>
      </c>
      <c r="B1170" s="18" t="s">
        <v>895</v>
      </c>
      <c r="C1170" s="18">
        <v>2</v>
      </c>
      <c r="D1170" s="18">
        <v>2</v>
      </c>
      <c r="E1170" s="18">
        <v>346.5</v>
      </c>
      <c r="F1170" s="18">
        <v>1</v>
      </c>
      <c r="G1170" s="122" t="str">
        <f t="shared" si="56"/>
        <v>기사임</v>
      </c>
      <c r="H1170" s="255">
        <f>IF(G1170="기사임",(COUNTIF($B$2:B1170,B1170)-COUNTIFS($B$2:B1169,B1170,$G$2:G1169,"")),"")</f>
        <v>207</v>
      </c>
      <c r="I1170" s="122" t="str">
        <f>IF(H1170=1,COUNTIF($H$1:H1170,1),"")</f>
        <v/>
      </c>
      <c r="J1170" s="122">
        <f t="shared" si="55"/>
        <v>0</v>
      </c>
      <c r="K1170" s="122" t="b">
        <f t="shared" si="57"/>
        <v>0</v>
      </c>
      <c r="L1170" s="122" t="str">
        <f>IF(K1170=FALSE,"",B1170&amp;"@"&amp;COUNTIFS($B$2:B1170,B1170,$K$2:K1170,TRUE))</f>
        <v/>
      </c>
    </row>
    <row r="1171" spans="1:12">
      <c r="A1171" s="18" t="s">
        <v>976</v>
      </c>
      <c r="B1171" s="18" t="s">
        <v>895</v>
      </c>
      <c r="C1171" s="18">
        <v>2</v>
      </c>
      <c r="D1171" s="18">
        <v>1</v>
      </c>
      <c r="E1171" s="18">
        <v>36</v>
      </c>
      <c r="F1171" s="18">
        <v>1</v>
      </c>
      <c r="G1171" s="122" t="str">
        <f t="shared" si="56"/>
        <v>기사임</v>
      </c>
      <c r="H1171" s="255">
        <f>IF(G1171="기사임",(COUNTIF($B$2:B1171,B1171)-COUNTIFS($B$2:B1170,B1171,$G$2:G1170,"")),"")</f>
        <v>208</v>
      </c>
      <c r="I1171" s="122" t="str">
        <f>IF(H1171=1,COUNTIF($H$1:H1171,1),"")</f>
        <v/>
      </c>
      <c r="J1171" s="122">
        <f t="shared" si="55"/>
        <v>0</v>
      </c>
      <c r="K1171" s="122" t="b">
        <f t="shared" si="57"/>
        <v>0</v>
      </c>
      <c r="L1171" s="122" t="str">
        <f>IF(K1171=FALSE,"",B1171&amp;"@"&amp;COUNTIFS($B$2:B1171,B1171,$K$2:K1171,TRUE))</f>
        <v/>
      </c>
    </row>
    <row r="1172" spans="1:12">
      <c r="A1172" s="18" t="s">
        <v>966</v>
      </c>
      <c r="B1172" s="18" t="s">
        <v>910</v>
      </c>
      <c r="C1172" s="18">
        <v>2</v>
      </c>
      <c r="D1172" s="18">
        <v>2</v>
      </c>
      <c r="E1172" s="18">
        <v>77</v>
      </c>
      <c r="F1172" s="18">
        <v>1</v>
      </c>
      <c r="G1172" s="122" t="str">
        <f t="shared" si="56"/>
        <v>기사임</v>
      </c>
      <c r="H1172" s="255">
        <f>IF(G1172="기사임",(COUNTIF($B$2:B1172,B1172)-COUNTIFS($B$2:B1171,B1172,$G$2:G1171,"")),"")</f>
        <v>24</v>
      </c>
      <c r="I1172" s="122" t="str">
        <f>IF(H1172=1,COUNTIF($H$1:H1172,1),"")</f>
        <v/>
      </c>
      <c r="J1172" s="122">
        <f t="shared" si="55"/>
        <v>0</v>
      </c>
      <c r="K1172" s="122" t="b">
        <f t="shared" si="57"/>
        <v>0</v>
      </c>
      <c r="L1172" s="122" t="str">
        <f>IF(K1172=FALSE,"",B1172&amp;"@"&amp;COUNTIFS($B$2:B1172,B1172,$K$2:K1172,TRUE))</f>
        <v/>
      </c>
    </row>
    <row r="1173" spans="1:12">
      <c r="A1173" s="18" t="s">
        <v>964</v>
      </c>
      <c r="B1173" s="18" t="s">
        <v>913</v>
      </c>
      <c r="C1173" s="18">
        <v>2</v>
      </c>
      <c r="D1173" s="18">
        <v>2</v>
      </c>
      <c r="E1173" s="18">
        <v>568</v>
      </c>
      <c r="F1173" s="18">
        <v>0</v>
      </c>
      <c r="G1173" s="122" t="str">
        <f t="shared" si="56"/>
        <v>기사임</v>
      </c>
      <c r="H1173" s="255">
        <f>IF(G1173="기사임",(COUNTIF($B$2:B1173,B1173)-COUNTIFS($B$2:B1172,B1173,$G$2:G1172,"")),"")</f>
        <v>13</v>
      </c>
      <c r="I1173" s="122" t="str">
        <f>IF(H1173=1,COUNTIF($H$1:H1173,1),"")</f>
        <v/>
      </c>
      <c r="J1173" s="122">
        <f t="shared" si="55"/>
        <v>0</v>
      </c>
      <c r="K1173" s="122" t="b">
        <f t="shared" si="57"/>
        <v>0</v>
      </c>
      <c r="L1173" s="122" t="str">
        <f>IF(K1173=FALSE,"",B1173&amp;"@"&amp;COUNTIFS($B$2:B1173,B1173,$K$2:K1173,TRUE))</f>
        <v/>
      </c>
    </row>
    <row r="1174" spans="1:12">
      <c r="A1174" s="18" t="s">
        <v>965</v>
      </c>
      <c r="B1174" s="18" t="s">
        <v>897</v>
      </c>
      <c r="C1174" s="18">
        <v>2</v>
      </c>
      <c r="D1174" s="18">
        <v>2</v>
      </c>
      <c r="E1174" s="18">
        <v>169</v>
      </c>
      <c r="F1174" s="18">
        <v>1</v>
      </c>
      <c r="G1174" s="122" t="str">
        <f t="shared" si="56"/>
        <v>기사임</v>
      </c>
      <c r="H1174" s="255">
        <f>IF(G1174="기사임",(COUNTIF($B$2:B1174,B1174)-COUNTIFS($B$2:B1173,B1174,$G$2:G1173,"")),"")</f>
        <v>71</v>
      </c>
      <c r="I1174" s="122" t="str">
        <f>IF(H1174=1,COUNTIF($H$1:H1174,1),"")</f>
        <v/>
      </c>
      <c r="J1174" s="122">
        <f t="shared" si="55"/>
        <v>1</v>
      </c>
      <c r="K1174" s="122" t="b">
        <f t="shared" si="57"/>
        <v>1</v>
      </c>
      <c r="L1174" s="122" t="str">
        <f>IF(K1174=FALSE,"",B1174&amp;"@"&amp;COUNTIFS($B$2:B1174,B1174,$K$2:K1174,TRUE))</f>
        <v>India@71</v>
      </c>
    </row>
    <row r="1175" spans="1:12">
      <c r="A1175" s="18" t="s">
        <v>975</v>
      </c>
      <c r="B1175" s="18" t="s">
        <v>908</v>
      </c>
      <c r="C1175" s="18">
        <v>2</v>
      </c>
      <c r="D1175" s="18">
        <v>2</v>
      </c>
      <c r="E1175" s="18">
        <v>24</v>
      </c>
      <c r="F1175" s="18">
        <v>2</v>
      </c>
      <c r="G1175" s="122" t="str">
        <f t="shared" si="56"/>
        <v>기사임</v>
      </c>
      <c r="H1175" s="255">
        <f>IF(G1175="기사임",(COUNTIF($B$2:B1175,B1175)-COUNTIFS($B$2:B1174,B1175,$G$2:G1174,"")),"")</f>
        <v>27</v>
      </c>
      <c r="I1175" s="122" t="str">
        <f>IF(H1175=1,COUNTIF($H$1:H1175,1),"")</f>
        <v/>
      </c>
      <c r="J1175" s="122">
        <f t="shared" si="55"/>
        <v>0</v>
      </c>
      <c r="K1175" s="122" t="b">
        <f t="shared" si="57"/>
        <v>0</v>
      </c>
      <c r="L1175" s="122" t="str">
        <f>IF(K1175=FALSE,"",B1175&amp;"@"&amp;COUNTIFS($B$2:B1175,B1175,$K$2:K1175,TRUE))</f>
        <v/>
      </c>
    </row>
    <row r="1176" spans="1:12">
      <c r="A1176" s="18" t="s">
        <v>975</v>
      </c>
      <c r="B1176" s="18" t="s">
        <v>897</v>
      </c>
      <c r="C1176" s="18">
        <v>2</v>
      </c>
      <c r="D1176" s="18">
        <v>1</v>
      </c>
      <c r="E1176" s="18">
        <v>47.5</v>
      </c>
      <c r="F1176" s="18">
        <v>1</v>
      </c>
      <c r="G1176" s="122" t="str">
        <f t="shared" si="56"/>
        <v>기사임</v>
      </c>
      <c r="H1176" s="255">
        <f>IF(G1176="기사임",(COUNTIF($B$2:B1176,B1176)-COUNTIFS($B$2:B1175,B1176,$G$2:G1175,"")),"")</f>
        <v>72</v>
      </c>
      <c r="I1176" s="122" t="str">
        <f>IF(H1176=1,COUNTIF($H$1:H1176,1),"")</f>
        <v/>
      </c>
      <c r="J1176" s="122">
        <f t="shared" si="55"/>
        <v>1</v>
      </c>
      <c r="K1176" s="122" t="b">
        <f t="shared" si="57"/>
        <v>1</v>
      </c>
      <c r="L1176" s="122" t="str">
        <f>IF(K1176=FALSE,"",B1176&amp;"@"&amp;COUNTIFS($B$2:B1176,B1176,$K$2:K1176,TRUE))</f>
        <v>India@72</v>
      </c>
    </row>
    <row r="1177" spans="1:12">
      <c r="A1177" s="18" t="s">
        <v>968</v>
      </c>
      <c r="B1177" s="18" t="s">
        <v>899</v>
      </c>
      <c r="C1177" s="18">
        <v>2</v>
      </c>
      <c r="D1177" s="18">
        <v>2</v>
      </c>
      <c r="E1177" s="18">
        <v>0</v>
      </c>
      <c r="F1177" s="18">
        <v>2</v>
      </c>
      <c r="G1177" s="122" t="str">
        <f t="shared" si="56"/>
        <v>기사임</v>
      </c>
      <c r="H1177" s="255">
        <f>IF(G1177="기사임",(COUNTIF($B$2:B1177,B1177)-COUNTIFS($B$2:B1176,B1177,$G$2:G1176,"")),"")</f>
        <v>29</v>
      </c>
      <c r="I1177" s="122" t="str">
        <f>IF(H1177=1,COUNTIF($H$1:H1177,1),"")</f>
        <v/>
      </c>
      <c r="J1177" s="122">
        <f t="shared" si="55"/>
        <v>0</v>
      </c>
      <c r="K1177" s="122" t="b">
        <f t="shared" si="57"/>
        <v>0</v>
      </c>
      <c r="L1177" s="122" t="str">
        <f>IF(K1177=FALSE,"",B1177&amp;"@"&amp;COUNTIFS($B$2:B1177,B1177,$K$2:K1177,TRUE))</f>
        <v/>
      </c>
    </row>
    <row r="1178" spans="1:12">
      <c r="A1178" s="18" t="s">
        <v>970</v>
      </c>
      <c r="B1178" s="18" t="s">
        <v>908</v>
      </c>
      <c r="C1178" s="18">
        <v>2</v>
      </c>
      <c r="D1178" s="18">
        <v>1</v>
      </c>
      <c r="E1178" s="18">
        <v>3</v>
      </c>
      <c r="F1178" s="18">
        <v>1</v>
      </c>
      <c r="G1178" s="122" t="str">
        <f t="shared" si="56"/>
        <v>기사임</v>
      </c>
      <c r="H1178" s="255">
        <f>IF(G1178="기사임",(COUNTIF($B$2:B1178,B1178)-COUNTIFS($B$2:B1177,B1178,$G$2:G1177,"")),"")</f>
        <v>28</v>
      </c>
      <c r="I1178" s="122" t="str">
        <f>IF(H1178=1,COUNTIF($H$1:H1178,1),"")</f>
        <v/>
      </c>
      <c r="J1178" s="122">
        <f t="shared" si="55"/>
        <v>0</v>
      </c>
      <c r="K1178" s="122" t="b">
        <f t="shared" si="57"/>
        <v>0</v>
      </c>
      <c r="L1178" s="122" t="str">
        <f>IF(K1178=FALSE,"",B1178&amp;"@"&amp;COUNTIFS($B$2:B1178,B1178,$K$2:K1178,TRUE))</f>
        <v/>
      </c>
    </row>
    <row r="1179" spans="1:12">
      <c r="A1179" s="18" t="s">
        <v>967</v>
      </c>
      <c r="B1179" s="18" t="s">
        <v>903</v>
      </c>
      <c r="C1179" s="18">
        <v>2</v>
      </c>
      <c r="D1179" s="18">
        <v>2</v>
      </c>
      <c r="E1179" s="18">
        <v>0</v>
      </c>
      <c r="F1179" s="18">
        <v>2</v>
      </c>
      <c r="G1179" s="122" t="str">
        <f t="shared" si="56"/>
        <v>기사임</v>
      </c>
      <c r="H1179" s="255">
        <f>IF(G1179="기사임",(COUNTIF($B$2:B1179,B1179)-COUNTIFS($B$2:B1178,B1179,$G$2:G1178,"")),"")</f>
        <v>18</v>
      </c>
      <c r="I1179" s="122" t="str">
        <f>IF(H1179=1,COUNTIF($H$1:H1179,1),"")</f>
        <v/>
      </c>
      <c r="J1179" s="122">
        <f t="shared" si="55"/>
        <v>0</v>
      </c>
      <c r="K1179" s="122" t="b">
        <f t="shared" si="57"/>
        <v>0</v>
      </c>
      <c r="L1179" s="122" t="str">
        <f>IF(K1179=FALSE,"",B1179&amp;"@"&amp;COUNTIFS($B$2:B1179,B1179,$K$2:K1179,TRUE))</f>
        <v/>
      </c>
    </row>
    <row r="1180" spans="1:12">
      <c r="A1180" s="18" t="s">
        <v>1759</v>
      </c>
      <c r="B1180" s="18" t="s">
        <v>895</v>
      </c>
      <c r="C1180" s="18">
        <v>2</v>
      </c>
      <c r="D1180" s="18">
        <v>1</v>
      </c>
      <c r="E1180" s="18">
        <v>32</v>
      </c>
      <c r="F1180" s="18">
        <v>0</v>
      </c>
      <c r="G1180" s="122" t="str">
        <f t="shared" si="56"/>
        <v/>
      </c>
      <c r="H1180" s="255" t="str">
        <f>IF(G1180="기사임",(COUNTIF($B$2:B1180,B1180)-COUNTIFS($B$2:B1179,B1180,$G$2:G1179,"")),"")</f>
        <v/>
      </c>
      <c r="I1180" s="122" t="str">
        <f>IF(H1180=1,COUNTIF($H$1:H1180,1),"")</f>
        <v/>
      </c>
      <c r="J1180" s="122">
        <f t="shared" si="55"/>
        <v>0</v>
      </c>
      <c r="K1180" s="122" t="b">
        <f t="shared" si="57"/>
        <v>0</v>
      </c>
      <c r="L1180" s="122" t="str">
        <f>IF(K1180=FALSE,"",B1180&amp;"@"&amp;COUNTIFS($B$2:B1180,B1180,$K$2:K1180,TRUE))</f>
        <v/>
      </c>
    </row>
    <row r="1181" spans="1:12">
      <c r="A1181" s="18" t="s">
        <v>585</v>
      </c>
      <c r="B1181" s="18" t="s">
        <v>910</v>
      </c>
      <c r="C1181" s="18">
        <v>2</v>
      </c>
      <c r="D1181" s="18">
        <v>2</v>
      </c>
      <c r="E1181" s="18">
        <v>0</v>
      </c>
      <c r="F1181" s="18">
        <v>2</v>
      </c>
      <c r="G1181" s="122" t="str">
        <f t="shared" si="56"/>
        <v>기사임</v>
      </c>
      <c r="H1181" s="255">
        <f>IF(G1181="기사임",(COUNTIF($B$2:B1181,B1181)-COUNTIFS($B$2:B1180,B1181,$G$2:G1180,"")),"")</f>
        <v>25</v>
      </c>
      <c r="I1181" s="122" t="str">
        <f>IF(H1181=1,COUNTIF($H$1:H1181,1),"")</f>
        <v/>
      </c>
      <c r="J1181" s="122">
        <f t="shared" si="55"/>
        <v>0</v>
      </c>
      <c r="K1181" s="122" t="b">
        <f t="shared" si="57"/>
        <v>0</v>
      </c>
      <c r="L1181" s="122" t="str">
        <f>IF(K1181=FALSE,"",B1181&amp;"@"&amp;COUNTIFS($B$2:B1181,B1181,$K$2:K1181,TRUE))</f>
        <v/>
      </c>
    </row>
    <row r="1182" spans="1:12">
      <c r="A1182" s="18" t="s">
        <v>585</v>
      </c>
      <c r="B1182" s="18" t="s">
        <v>904</v>
      </c>
      <c r="C1182" s="18">
        <v>2</v>
      </c>
      <c r="D1182" s="18">
        <v>2</v>
      </c>
      <c r="E1182" s="18">
        <v>452</v>
      </c>
      <c r="F1182" s="18">
        <v>1</v>
      </c>
      <c r="G1182" s="122" t="str">
        <f t="shared" si="56"/>
        <v>기사임</v>
      </c>
      <c r="H1182" s="255">
        <f>IF(G1182="기사임",(COUNTIF($B$2:B1182,B1182)-COUNTIFS($B$2:B1181,B1182,$G$2:G1181,"")),"")</f>
        <v>8</v>
      </c>
      <c r="I1182" s="122" t="str">
        <f>IF(H1182=1,COUNTIF($H$1:H1182,1),"")</f>
        <v/>
      </c>
      <c r="J1182" s="122">
        <f t="shared" si="55"/>
        <v>0</v>
      </c>
      <c r="K1182" s="122" t="b">
        <f t="shared" si="57"/>
        <v>0</v>
      </c>
      <c r="L1182" s="122" t="str">
        <f>IF(K1182=FALSE,"",B1182&amp;"@"&amp;COUNTIFS($B$2:B1182,B1182,$K$2:K1182,TRUE))</f>
        <v/>
      </c>
    </row>
    <row r="1183" spans="1:12">
      <c r="A1183" s="18" t="s">
        <v>585</v>
      </c>
      <c r="B1183" s="18" t="s">
        <v>932</v>
      </c>
      <c r="C1183" s="18">
        <v>2</v>
      </c>
      <c r="D1183" s="18">
        <v>1</v>
      </c>
      <c r="E1183" s="18">
        <v>112</v>
      </c>
      <c r="F1183" s="18">
        <v>1</v>
      </c>
      <c r="G1183" s="122" t="str">
        <f t="shared" si="56"/>
        <v>기사임</v>
      </c>
      <c r="H1183" s="255">
        <f>IF(G1183="기사임",(COUNTIF($B$2:B1183,B1183)-COUNTIFS($B$2:B1182,B1183,$G$2:G1182,"")),"")</f>
        <v>1</v>
      </c>
      <c r="I1183" s="122">
        <f>IF(H1183=1,COUNTIF($H$1:H1183,1),"")</f>
        <v>50</v>
      </c>
      <c r="J1183" s="122">
        <f t="shared" si="55"/>
        <v>0</v>
      </c>
      <c r="K1183" s="122" t="b">
        <f t="shared" si="57"/>
        <v>0</v>
      </c>
      <c r="L1183" s="122" t="str">
        <f>IF(K1183=FALSE,"",B1183&amp;"@"&amp;COUNTIFS($B$2:B1183,B1183,$K$2:K1183,TRUE))</f>
        <v/>
      </c>
    </row>
    <row r="1184" spans="1:12">
      <c r="A1184" s="18" t="s">
        <v>585</v>
      </c>
      <c r="B1184" s="18" t="s">
        <v>914</v>
      </c>
      <c r="C1184" s="18">
        <v>2</v>
      </c>
      <c r="D1184" s="18">
        <v>2</v>
      </c>
      <c r="E1184" s="18">
        <v>0</v>
      </c>
      <c r="F1184" s="18">
        <v>2</v>
      </c>
      <c r="G1184" s="122" t="str">
        <f t="shared" si="56"/>
        <v>기사임</v>
      </c>
      <c r="H1184" s="255">
        <f>IF(G1184="기사임",(COUNTIF($B$2:B1184,B1184)-COUNTIFS($B$2:B1183,B1184,$G$2:G1183,"")),"")</f>
        <v>10</v>
      </c>
      <c r="I1184" s="122" t="str">
        <f>IF(H1184=1,COUNTIF($H$1:H1184,1),"")</f>
        <v/>
      </c>
      <c r="J1184" s="122">
        <f t="shared" si="55"/>
        <v>1</v>
      </c>
      <c r="K1184" s="122" t="b">
        <f t="shared" si="57"/>
        <v>1</v>
      </c>
      <c r="L1184" s="122" t="str">
        <f>IF(K1184=FALSE,"",B1184&amp;"@"&amp;COUNTIFS($B$2:B1184,B1184,$K$2:K1184,TRUE))</f>
        <v>Vietnam@10</v>
      </c>
    </row>
    <row r="1185" spans="1:12">
      <c r="A1185" s="18" t="s">
        <v>585</v>
      </c>
      <c r="B1185" s="18" t="s">
        <v>950</v>
      </c>
      <c r="C1185" s="18">
        <v>2</v>
      </c>
      <c r="D1185" s="18">
        <v>1</v>
      </c>
      <c r="E1185" s="18">
        <v>346</v>
      </c>
      <c r="F1185" s="18">
        <v>1</v>
      </c>
      <c r="G1185" s="122" t="str">
        <f t="shared" si="56"/>
        <v>기사임</v>
      </c>
      <c r="H1185" s="255">
        <f>IF(G1185="기사임",(COUNTIF($B$2:B1185,B1185)-COUNTIFS($B$2:B1184,B1185,$G$2:G1184,"")),"")</f>
        <v>1</v>
      </c>
      <c r="I1185" s="122">
        <f>IF(H1185=1,COUNTIF($H$1:H1185,1),"")</f>
        <v>51</v>
      </c>
      <c r="J1185" s="122">
        <f t="shared" si="55"/>
        <v>0</v>
      </c>
      <c r="K1185" s="122" t="b">
        <f t="shared" si="57"/>
        <v>0</v>
      </c>
      <c r="L1185" s="122" t="str">
        <f>IF(K1185=FALSE,"",B1185&amp;"@"&amp;COUNTIFS($B$2:B1185,B1185,$K$2:K1185,TRUE))</f>
        <v/>
      </c>
    </row>
    <row r="1186" spans="1:12">
      <c r="A1186" s="18" t="s">
        <v>1105</v>
      </c>
      <c r="B1186" s="18" t="s">
        <v>901</v>
      </c>
      <c r="C1186" s="18">
        <v>2</v>
      </c>
      <c r="D1186" s="18">
        <v>2</v>
      </c>
      <c r="E1186" s="18">
        <v>55.5</v>
      </c>
      <c r="F1186" s="18">
        <v>0</v>
      </c>
      <c r="G1186" s="122" t="str">
        <f t="shared" si="56"/>
        <v>기사임</v>
      </c>
      <c r="H1186" s="255">
        <f>IF(G1186="기사임",(COUNTIF($B$2:B1186,B1186)-COUNTIFS($B$2:B1185,B1186,$G$2:G1185,"")),"")</f>
        <v>26</v>
      </c>
      <c r="I1186" s="122" t="str">
        <f>IF(H1186=1,COUNTIF($H$1:H1186,1),"")</f>
        <v/>
      </c>
      <c r="J1186" s="122">
        <f t="shared" si="55"/>
        <v>0</v>
      </c>
      <c r="K1186" s="122" t="b">
        <f t="shared" si="57"/>
        <v>0</v>
      </c>
      <c r="L1186" s="122" t="str">
        <f>IF(K1186=FALSE,"",B1186&amp;"@"&amp;COUNTIFS($B$2:B1186,B1186,$K$2:K1186,TRUE))</f>
        <v/>
      </c>
    </row>
    <row r="1187" spans="1:12">
      <c r="A1187" s="18" t="s">
        <v>1105</v>
      </c>
      <c r="B1187" s="18" t="s">
        <v>913</v>
      </c>
      <c r="C1187" s="18">
        <v>2</v>
      </c>
      <c r="D1187" s="18">
        <v>2</v>
      </c>
      <c r="E1187" s="18">
        <v>75</v>
      </c>
      <c r="F1187" s="18">
        <v>0</v>
      </c>
      <c r="G1187" s="122" t="str">
        <f t="shared" si="56"/>
        <v>기사임</v>
      </c>
      <c r="H1187" s="255">
        <f>IF(G1187="기사임",(COUNTIF($B$2:B1187,B1187)-COUNTIFS($B$2:B1186,B1187,$G$2:G1186,"")),"")</f>
        <v>14</v>
      </c>
      <c r="I1187" s="122" t="str">
        <f>IF(H1187=1,COUNTIF($H$1:H1187,1),"")</f>
        <v/>
      </c>
      <c r="J1187" s="122">
        <f t="shared" si="55"/>
        <v>0</v>
      </c>
      <c r="K1187" s="122" t="b">
        <f t="shared" si="57"/>
        <v>0</v>
      </c>
      <c r="L1187" s="122" t="str">
        <f>IF(K1187=FALSE,"",B1187&amp;"@"&amp;COUNTIFS($B$2:B1187,B1187,$K$2:K1187,TRUE))</f>
        <v/>
      </c>
    </row>
    <row r="1188" spans="1:12">
      <c r="A1188" s="18" t="s">
        <v>1109</v>
      </c>
      <c r="B1188" s="18" t="s">
        <v>895</v>
      </c>
      <c r="C1188" s="18">
        <v>2</v>
      </c>
      <c r="D1188" s="18">
        <v>2</v>
      </c>
      <c r="E1188" s="18">
        <v>13</v>
      </c>
      <c r="F1188" s="18">
        <v>0</v>
      </c>
      <c r="G1188" s="122" t="str">
        <f t="shared" si="56"/>
        <v>기사임</v>
      </c>
      <c r="H1188" s="255">
        <f>IF(G1188="기사임",(COUNTIF($B$2:B1188,B1188)-COUNTIFS($B$2:B1187,B1188,$G$2:G1187,"")),"")</f>
        <v>209</v>
      </c>
      <c r="I1188" s="122" t="str">
        <f>IF(H1188=1,COUNTIF($H$1:H1188,1),"")</f>
        <v/>
      </c>
      <c r="J1188" s="122">
        <f t="shared" si="55"/>
        <v>0</v>
      </c>
      <c r="K1188" s="122" t="b">
        <f t="shared" si="57"/>
        <v>0</v>
      </c>
      <c r="L1188" s="122" t="str">
        <f>IF(K1188=FALSE,"",B1188&amp;"@"&amp;COUNTIFS($B$2:B1188,B1188,$K$2:K1188,TRUE))</f>
        <v/>
      </c>
    </row>
    <row r="1189" spans="1:12">
      <c r="A1189" s="18" t="s">
        <v>1101</v>
      </c>
      <c r="B1189" s="18" t="s">
        <v>943</v>
      </c>
      <c r="C1189" s="18">
        <v>2</v>
      </c>
      <c r="D1189" s="18">
        <v>1</v>
      </c>
      <c r="E1189" s="18">
        <v>207</v>
      </c>
      <c r="F1189" s="18">
        <v>1</v>
      </c>
      <c r="G1189" s="122" t="str">
        <f t="shared" si="56"/>
        <v>기사임</v>
      </c>
      <c r="H1189" s="255">
        <f>IF(G1189="기사임",(COUNTIF($B$2:B1189,B1189)-COUNTIFS($B$2:B1188,B1189,$G$2:G1188,"")),"")</f>
        <v>2</v>
      </c>
      <c r="I1189" s="122" t="str">
        <f>IF(H1189=1,COUNTIF($H$1:H1189,1),"")</f>
        <v/>
      </c>
      <c r="J1189" s="122">
        <f t="shared" si="55"/>
        <v>0</v>
      </c>
      <c r="K1189" s="122" t="b">
        <f t="shared" si="57"/>
        <v>0</v>
      </c>
      <c r="L1189" s="122" t="str">
        <f>IF(K1189=FALSE,"",B1189&amp;"@"&amp;COUNTIFS($B$2:B1189,B1189,$K$2:K1189,TRUE))</f>
        <v/>
      </c>
    </row>
    <row r="1190" spans="1:12">
      <c r="A1190" s="18" t="s">
        <v>1104</v>
      </c>
      <c r="B1190" s="18" t="s">
        <v>897</v>
      </c>
      <c r="C1190" s="18">
        <v>2</v>
      </c>
      <c r="D1190" s="18">
        <v>2</v>
      </c>
      <c r="E1190" s="18">
        <v>848</v>
      </c>
      <c r="F1190" s="18">
        <v>2</v>
      </c>
      <c r="G1190" s="122" t="str">
        <f t="shared" si="56"/>
        <v>기사임</v>
      </c>
      <c r="H1190" s="255">
        <f>IF(G1190="기사임",(COUNTIF($B$2:B1190,B1190)-COUNTIFS($B$2:B1189,B1190,$G$2:G1189,"")),"")</f>
        <v>73</v>
      </c>
      <c r="I1190" s="122" t="str">
        <f>IF(H1190=1,COUNTIF($H$1:H1190,1),"")</f>
        <v/>
      </c>
      <c r="J1190" s="122">
        <f t="shared" si="55"/>
        <v>1</v>
      </c>
      <c r="K1190" s="122" t="b">
        <f t="shared" si="57"/>
        <v>1</v>
      </c>
      <c r="L1190" s="122" t="str">
        <f>IF(K1190=FALSE,"",B1190&amp;"@"&amp;COUNTIFS($B$2:B1190,B1190,$K$2:K1190,TRUE))</f>
        <v>India@73</v>
      </c>
    </row>
    <row r="1191" spans="1:12">
      <c r="A1191" s="18" t="s">
        <v>1108</v>
      </c>
      <c r="B1191" s="18" t="s">
        <v>918</v>
      </c>
      <c r="C1191" s="18">
        <v>2</v>
      </c>
      <c r="D1191" s="18">
        <v>1</v>
      </c>
      <c r="E1191" s="18">
        <v>101</v>
      </c>
      <c r="F1191" s="18">
        <v>1</v>
      </c>
      <c r="G1191" s="122" t="str">
        <f t="shared" si="56"/>
        <v>기사임</v>
      </c>
      <c r="H1191" s="255">
        <f>IF(G1191="기사임",(COUNTIF($B$2:B1191,B1191)-COUNTIFS($B$2:B1190,B1191,$G$2:G1190,"")),"")</f>
        <v>8</v>
      </c>
      <c r="I1191" s="122" t="str">
        <f>IF(H1191=1,COUNTIF($H$1:H1191,1),"")</f>
        <v/>
      </c>
      <c r="J1191" s="122">
        <f t="shared" si="55"/>
        <v>0</v>
      </c>
      <c r="K1191" s="122" t="b">
        <f t="shared" si="57"/>
        <v>0</v>
      </c>
      <c r="L1191" s="122" t="str">
        <f>IF(K1191=FALSE,"",B1191&amp;"@"&amp;COUNTIFS($B$2:B1191,B1191,$K$2:K1191,TRUE))</f>
        <v/>
      </c>
    </row>
    <row r="1192" spans="1:12">
      <c r="A1192" s="18" t="s">
        <v>1103</v>
      </c>
      <c r="B1192" s="18" t="s">
        <v>902</v>
      </c>
      <c r="C1192" s="18">
        <v>2</v>
      </c>
      <c r="D1192" s="18">
        <v>2</v>
      </c>
      <c r="E1192" s="18">
        <v>137</v>
      </c>
      <c r="F1192" s="18">
        <v>2</v>
      </c>
      <c r="G1192" s="122" t="str">
        <f t="shared" si="56"/>
        <v>기사임</v>
      </c>
      <c r="H1192" s="255">
        <f>IF(G1192="기사임",(COUNTIF($B$2:B1192,B1192)-COUNTIFS($B$2:B1191,B1192,$G$2:G1191,"")),"")</f>
        <v>6</v>
      </c>
      <c r="I1192" s="122" t="str">
        <f>IF(H1192=1,COUNTIF($H$1:H1192,1),"")</f>
        <v/>
      </c>
      <c r="J1192" s="122">
        <f t="shared" si="55"/>
        <v>0</v>
      </c>
      <c r="K1192" s="122" t="b">
        <f t="shared" si="57"/>
        <v>0</v>
      </c>
      <c r="L1192" s="122" t="str">
        <f>IF(K1192=FALSE,"",B1192&amp;"@"&amp;COUNTIFS($B$2:B1192,B1192,$K$2:K1192,TRUE))</f>
        <v/>
      </c>
    </row>
    <row r="1193" spans="1:12">
      <c r="A1193" s="18" t="s">
        <v>1102</v>
      </c>
      <c r="B1193" s="18" t="s">
        <v>901</v>
      </c>
      <c r="C1193" s="18">
        <v>2</v>
      </c>
      <c r="D1193" s="18">
        <v>2</v>
      </c>
      <c r="E1193" s="18">
        <v>51</v>
      </c>
      <c r="F1193" s="18">
        <v>1</v>
      </c>
      <c r="G1193" s="122" t="str">
        <f t="shared" si="56"/>
        <v>기사임</v>
      </c>
      <c r="H1193" s="255">
        <f>IF(G1193="기사임",(COUNTIF($B$2:B1193,B1193)-COUNTIFS($B$2:B1192,B1193,$G$2:G1192,"")),"")</f>
        <v>27</v>
      </c>
      <c r="I1193" s="122" t="str">
        <f>IF(H1193=1,COUNTIF($H$1:H1193,1),"")</f>
        <v/>
      </c>
      <c r="J1193" s="122">
        <f t="shared" si="55"/>
        <v>0</v>
      </c>
      <c r="K1193" s="122" t="b">
        <f t="shared" si="57"/>
        <v>0</v>
      </c>
      <c r="L1193" s="122" t="str">
        <f>IF(K1193=FALSE,"",B1193&amp;"@"&amp;COUNTIFS($B$2:B1193,B1193,$K$2:K1193,TRUE))</f>
        <v/>
      </c>
    </row>
    <row r="1194" spans="1:12">
      <c r="A1194" s="18" t="s">
        <v>1111</v>
      </c>
      <c r="B1194" s="18" t="s">
        <v>895</v>
      </c>
      <c r="C1194" s="18">
        <v>2</v>
      </c>
      <c r="D1194" s="18">
        <v>2</v>
      </c>
      <c r="E1194" s="18">
        <v>57</v>
      </c>
      <c r="F1194" s="18">
        <v>0</v>
      </c>
      <c r="G1194" s="122" t="str">
        <f t="shared" si="56"/>
        <v>기사임</v>
      </c>
      <c r="H1194" s="255">
        <f>IF(G1194="기사임",(COUNTIF($B$2:B1194,B1194)-COUNTIFS($B$2:B1193,B1194,$G$2:G1193,"")),"")</f>
        <v>210</v>
      </c>
      <c r="I1194" s="122" t="str">
        <f>IF(H1194=1,COUNTIF($H$1:H1194,1),"")</f>
        <v/>
      </c>
      <c r="J1194" s="122">
        <f t="shared" si="55"/>
        <v>0</v>
      </c>
      <c r="K1194" s="122" t="b">
        <f t="shared" si="57"/>
        <v>0</v>
      </c>
      <c r="L1194" s="122" t="str">
        <f>IF(K1194=FALSE,"",B1194&amp;"@"&amp;COUNTIFS($B$2:B1194,B1194,$K$2:K1194,TRUE))</f>
        <v/>
      </c>
    </row>
    <row r="1195" spans="1:12">
      <c r="A1195" s="18" t="s">
        <v>1110</v>
      </c>
      <c r="B1195" s="18" t="s">
        <v>935</v>
      </c>
      <c r="C1195" s="18">
        <v>2</v>
      </c>
      <c r="D1195" s="18">
        <v>1</v>
      </c>
      <c r="E1195" s="18">
        <v>837.5</v>
      </c>
      <c r="F1195" s="18">
        <v>0</v>
      </c>
      <c r="G1195" s="122" t="str">
        <f t="shared" si="56"/>
        <v>기사임</v>
      </c>
      <c r="H1195" s="255">
        <f>IF(G1195="기사임",(COUNTIF($B$2:B1195,B1195)-COUNTIFS($B$2:B1194,B1195,$G$2:G1194,"")),"")</f>
        <v>1</v>
      </c>
      <c r="I1195" s="122">
        <f>IF(H1195=1,COUNTIF($H$1:H1195,1),"")</f>
        <v>52</v>
      </c>
      <c r="J1195" s="122">
        <f t="shared" si="55"/>
        <v>0</v>
      </c>
      <c r="K1195" s="122" t="b">
        <f t="shared" si="57"/>
        <v>0</v>
      </c>
      <c r="L1195" s="122" t="str">
        <f>IF(K1195=FALSE,"",B1195&amp;"@"&amp;COUNTIFS($B$2:B1195,B1195,$K$2:K1195,TRUE))</f>
        <v/>
      </c>
    </row>
    <row r="1196" spans="1:12">
      <c r="A1196" s="18" t="s">
        <v>1110</v>
      </c>
      <c r="B1196" s="18" t="s">
        <v>899</v>
      </c>
      <c r="C1196" s="18">
        <v>2</v>
      </c>
      <c r="D1196" s="18">
        <v>2</v>
      </c>
      <c r="E1196" s="18">
        <v>0</v>
      </c>
      <c r="F1196" s="18">
        <v>2</v>
      </c>
      <c r="G1196" s="122" t="str">
        <f t="shared" si="56"/>
        <v>기사임</v>
      </c>
      <c r="H1196" s="255">
        <f>IF(G1196="기사임",(COUNTIF($B$2:B1196,B1196)-COUNTIFS($B$2:B1195,B1196,$G$2:G1195,"")),"")</f>
        <v>30</v>
      </c>
      <c r="I1196" s="122" t="str">
        <f>IF(H1196=1,COUNTIF($H$1:H1196,1),"")</f>
        <v/>
      </c>
      <c r="J1196" s="122">
        <f t="shared" si="55"/>
        <v>0</v>
      </c>
      <c r="K1196" s="122" t="b">
        <f t="shared" si="57"/>
        <v>0</v>
      </c>
      <c r="L1196" s="122" t="str">
        <f>IF(K1196=FALSE,"",B1196&amp;"@"&amp;COUNTIFS($B$2:B1196,B1196,$K$2:K1196,TRUE))</f>
        <v/>
      </c>
    </row>
    <row r="1197" spans="1:12">
      <c r="A1197" s="18" t="s">
        <v>1106</v>
      </c>
      <c r="B1197" s="18" t="s">
        <v>902</v>
      </c>
      <c r="C1197" s="18">
        <v>2</v>
      </c>
      <c r="D1197" s="18">
        <v>1</v>
      </c>
      <c r="E1197" s="18">
        <v>52</v>
      </c>
      <c r="F1197" s="18">
        <v>1</v>
      </c>
      <c r="G1197" s="122" t="str">
        <f t="shared" si="56"/>
        <v>기사임</v>
      </c>
      <c r="H1197" s="255">
        <f>IF(G1197="기사임",(COUNTIF($B$2:B1197,B1197)-COUNTIFS($B$2:B1196,B1197,$G$2:G1196,"")),"")</f>
        <v>7</v>
      </c>
      <c r="I1197" s="122" t="str">
        <f>IF(H1197=1,COUNTIF($H$1:H1197,1),"")</f>
        <v/>
      </c>
      <c r="J1197" s="122">
        <f t="shared" si="55"/>
        <v>0</v>
      </c>
      <c r="K1197" s="122" t="b">
        <f t="shared" si="57"/>
        <v>0</v>
      </c>
      <c r="L1197" s="122" t="str">
        <f>IF(K1197=FALSE,"",B1197&amp;"@"&amp;COUNTIFS($B$2:B1197,B1197,$K$2:K1197,TRUE))</f>
        <v/>
      </c>
    </row>
    <row r="1198" spans="1:12">
      <c r="A1198" s="18" t="s">
        <v>1106</v>
      </c>
      <c r="B1198" s="18" t="s">
        <v>915</v>
      </c>
      <c r="C1198" s="18">
        <v>2</v>
      </c>
      <c r="D1198" s="18">
        <v>2</v>
      </c>
      <c r="E1198" s="18">
        <v>0</v>
      </c>
      <c r="F1198" s="18">
        <v>2</v>
      </c>
      <c r="G1198" s="122" t="str">
        <f t="shared" si="56"/>
        <v>기사임</v>
      </c>
      <c r="H1198" s="255">
        <f>IF(G1198="기사임",(COUNTIF($B$2:B1198,B1198)-COUNTIFS($B$2:B1197,B1198,$G$2:G1197,"")),"")</f>
        <v>4</v>
      </c>
      <c r="I1198" s="122" t="str">
        <f>IF(H1198=1,COUNTIF($H$1:H1198,1),"")</f>
        <v/>
      </c>
      <c r="J1198" s="122">
        <f t="shared" si="55"/>
        <v>0</v>
      </c>
      <c r="K1198" s="122" t="b">
        <f t="shared" si="57"/>
        <v>0</v>
      </c>
      <c r="L1198" s="122" t="str">
        <f>IF(K1198=FALSE,"",B1198&amp;"@"&amp;COUNTIFS($B$2:B1198,B1198,$K$2:K1198,TRUE))</f>
        <v/>
      </c>
    </row>
    <row r="1199" spans="1:12">
      <c r="A1199" s="18" t="s">
        <v>1106</v>
      </c>
      <c r="B1199" s="18" t="s">
        <v>896</v>
      </c>
      <c r="C1199" s="18">
        <v>2</v>
      </c>
      <c r="D1199" s="18">
        <v>2</v>
      </c>
      <c r="E1199" s="18">
        <v>0</v>
      </c>
      <c r="F1199" s="18">
        <v>2</v>
      </c>
      <c r="G1199" s="122" t="str">
        <f t="shared" si="56"/>
        <v>기사임</v>
      </c>
      <c r="H1199" s="255">
        <f>IF(G1199="기사임",(COUNTIF($B$2:B1199,B1199)-COUNTIFS($B$2:B1198,B1199,$G$2:G1198,"")),"")</f>
        <v>102</v>
      </c>
      <c r="I1199" s="122" t="str">
        <f>IF(H1199=1,COUNTIF($H$1:H1199,1),"")</f>
        <v/>
      </c>
      <c r="J1199" s="122">
        <f t="shared" si="55"/>
        <v>1</v>
      </c>
      <c r="K1199" s="122" t="b">
        <f t="shared" si="57"/>
        <v>1</v>
      </c>
      <c r="L1199" s="122" t="str">
        <f>IF(K1199=FALSE,"",B1199&amp;"@"&amp;COUNTIFS($B$2:B1199,B1199,$K$2:K1199,TRUE))</f>
        <v>United States@102</v>
      </c>
    </row>
    <row r="1200" spans="1:12">
      <c r="A1200" s="18" t="s">
        <v>1238</v>
      </c>
      <c r="B1200" s="18" t="s">
        <v>899</v>
      </c>
      <c r="C1200" s="18">
        <v>2</v>
      </c>
      <c r="D1200" s="18">
        <v>1</v>
      </c>
      <c r="E1200" s="18">
        <v>155</v>
      </c>
      <c r="F1200" s="18">
        <v>1</v>
      </c>
      <c r="G1200" s="122" t="str">
        <f t="shared" si="56"/>
        <v>기사임</v>
      </c>
      <c r="H1200" s="255">
        <f>IF(G1200="기사임",(COUNTIF($B$2:B1200,B1200)-COUNTIFS($B$2:B1199,B1200,$G$2:G1199,"")),"")</f>
        <v>31</v>
      </c>
      <c r="I1200" s="122" t="str">
        <f>IF(H1200=1,COUNTIF($H$1:H1200,1),"")</f>
        <v/>
      </c>
      <c r="J1200" s="122">
        <f t="shared" si="55"/>
        <v>0</v>
      </c>
      <c r="K1200" s="122" t="b">
        <f t="shared" si="57"/>
        <v>0</v>
      </c>
      <c r="L1200" s="122" t="str">
        <f>IF(K1200=FALSE,"",B1200&amp;"@"&amp;COUNTIFS($B$2:B1200,B1200,$K$2:K1200,TRUE))</f>
        <v/>
      </c>
    </row>
    <row r="1201" spans="1:12">
      <c r="A1201" s="18" t="s">
        <v>1238</v>
      </c>
      <c r="B1201" s="18" t="s">
        <v>905</v>
      </c>
      <c r="C1201" s="18">
        <v>2</v>
      </c>
      <c r="D1201" s="18">
        <v>2</v>
      </c>
      <c r="E1201" s="18">
        <v>0</v>
      </c>
      <c r="F1201" s="18">
        <v>1</v>
      </c>
      <c r="G1201" s="122" t="str">
        <f t="shared" si="56"/>
        <v>기사임</v>
      </c>
      <c r="H1201" s="255">
        <f>IF(G1201="기사임",(COUNTIF($B$2:B1201,B1201)-COUNTIFS($B$2:B1200,B1201,$G$2:G1200,"")),"")</f>
        <v>18</v>
      </c>
      <c r="I1201" s="122" t="str">
        <f>IF(H1201=1,COUNTIF($H$1:H1201,1),"")</f>
        <v/>
      </c>
      <c r="J1201" s="122">
        <f t="shared" si="55"/>
        <v>0</v>
      </c>
      <c r="K1201" s="122" t="b">
        <f t="shared" si="57"/>
        <v>0</v>
      </c>
      <c r="L1201" s="122" t="str">
        <f>IF(K1201=FALSE,"",B1201&amp;"@"&amp;COUNTIFS($B$2:B1201,B1201,$K$2:K1201,TRUE))</f>
        <v/>
      </c>
    </row>
    <row r="1202" spans="1:12">
      <c r="A1202" s="18" t="s">
        <v>1243</v>
      </c>
      <c r="B1202" s="18" t="s">
        <v>912</v>
      </c>
      <c r="C1202" s="18">
        <v>2</v>
      </c>
      <c r="D1202" s="18">
        <v>2</v>
      </c>
      <c r="E1202" s="18">
        <v>0</v>
      </c>
      <c r="F1202" s="18">
        <v>1</v>
      </c>
      <c r="G1202" s="122" t="str">
        <f t="shared" si="56"/>
        <v>기사임</v>
      </c>
      <c r="H1202" s="255">
        <f>IF(G1202="기사임",(COUNTIF($B$2:B1202,B1202)-COUNTIFS($B$2:B1201,B1202,$G$2:G1201,"")),"")</f>
        <v>3</v>
      </c>
      <c r="I1202" s="122" t="str">
        <f>IF(H1202=1,COUNTIF($H$1:H1202,1),"")</f>
        <v/>
      </c>
      <c r="J1202" s="122">
        <f t="shared" si="55"/>
        <v>0</v>
      </c>
      <c r="K1202" s="122" t="b">
        <f t="shared" si="57"/>
        <v>0</v>
      </c>
      <c r="L1202" s="122" t="str">
        <f>IF(K1202=FALSE,"",B1202&amp;"@"&amp;COUNTIFS($B$2:B1202,B1202,$K$2:K1202,TRUE))</f>
        <v/>
      </c>
    </row>
    <row r="1203" spans="1:12">
      <c r="A1203" s="18" t="s">
        <v>1243</v>
      </c>
      <c r="B1203" s="18" t="s">
        <v>908</v>
      </c>
      <c r="C1203" s="18">
        <v>2</v>
      </c>
      <c r="D1203" s="18">
        <v>2</v>
      </c>
      <c r="E1203" s="18">
        <v>14</v>
      </c>
      <c r="F1203" s="18">
        <v>2</v>
      </c>
      <c r="G1203" s="122" t="str">
        <f t="shared" si="56"/>
        <v>기사임</v>
      </c>
      <c r="H1203" s="255">
        <f>IF(G1203="기사임",(COUNTIF($B$2:B1203,B1203)-COUNTIFS($B$2:B1202,B1203,$G$2:G1202,"")),"")</f>
        <v>29</v>
      </c>
      <c r="I1203" s="122" t="str">
        <f>IF(H1203=1,COUNTIF($H$1:H1203,1),"")</f>
        <v/>
      </c>
      <c r="J1203" s="122">
        <f t="shared" si="55"/>
        <v>0</v>
      </c>
      <c r="K1203" s="122" t="b">
        <f t="shared" si="57"/>
        <v>0</v>
      </c>
      <c r="L1203" s="122" t="str">
        <f>IF(K1203=FALSE,"",B1203&amp;"@"&amp;COUNTIFS($B$2:B1203,B1203,$K$2:K1203,TRUE))</f>
        <v/>
      </c>
    </row>
    <row r="1204" spans="1:12">
      <c r="A1204" s="18" t="s">
        <v>1243</v>
      </c>
      <c r="B1204" s="18" t="s">
        <v>897</v>
      </c>
      <c r="C1204" s="18">
        <v>2</v>
      </c>
      <c r="D1204" s="18">
        <v>2</v>
      </c>
      <c r="E1204" s="18">
        <v>3.5</v>
      </c>
      <c r="F1204" s="18">
        <v>0</v>
      </c>
      <c r="G1204" s="122" t="str">
        <f t="shared" si="56"/>
        <v>기사임</v>
      </c>
      <c r="H1204" s="255">
        <f>IF(G1204="기사임",(COUNTIF($B$2:B1204,B1204)-COUNTIFS($B$2:B1203,B1204,$G$2:G1203,"")),"")</f>
        <v>74</v>
      </c>
      <c r="I1204" s="122" t="str">
        <f>IF(H1204=1,COUNTIF($H$1:H1204,1),"")</f>
        <v/>
      </c>
      <c r="J1204" s="122">
        <f t="shared" si="55"/>
        <v>1</v>
      </c>
      <c r="K1204" s="122" t="b">
        <f t="shared" si="57"/>
        <v>1</v>
      </c>
      <c r="L1204" s="122" t="str">
        <f>IF(K1204=FALSE,"",B1204&amp;"@"&amp;COUNTIFS($B$2:B1204,B1204,$K$2:K1204,TRUE))</f>
        <v>India@74</v>
      </c>
    </row>
    <row r="1205" spans="1:12">
      <c r="A1205" s="18" t="s">
        <v>1239</v>
      </c>
      <c r="B1205" s="18" t="s">
        <v>897</v>
      </c>
      <c r="C1205" s="18">
        <v>2</v>
      </c>
      <c r="D1205" s="18">
        <v>2</v>
      </c>
      <c r="E1205" s="18">
        <v>5</v>
      </c>
      <c r="F1205" s="18">
        <v>0</v>
      </c>
      <c r="G1205" s="122" t="str">
        <f t="shared" si="56"/>
        <v>기사임</v>
      </c>
      <c r="H1205" s="255">
        <f>IF(G1205="기사임",(COUNTIF($B$2:B1205,B1205)-COUNTIFS($B$2:B1204,B1205,$G$2:G1204,"")),"")</f>
        <v>75</v>
      </c>
      <c r="I1205" s="122" t="str">
        <f>IF(H1205=1,COUNTIF($H$1:H1205,1),"")</f>
        <v/>
      </c>
      <c r="J1205" s="122">
        <f t="shared" si="55"/>
        <v>1</v>
      </c>
      <c r="K1205" s="122" t="b">
        <f t="shared" si="57"/>
        <v>1</v>
      </c>
      <c r="L1205" s="122" t="str">
        <f>IF(K1205=FALSE,"",B1205&amp;"@"&amp;COUNTIFS($B$2:B1205,B1205,$K$2:K1205,TRUE))</f>
        <v>India@75</v>
      </c>
    </row>
    <row r="1206" spans="1:12">
      <c r="A1206" s="18" t="s">
        <v>1242</v>
      </c>
      <c r="B1206" s="18" t="s">
        <v>943</v>
      </c>
      <c r="C1206" s="18">
        <v>2</v>
      </c>
      <c r="D1206" s="18">
        <v>1</v>
      </c>
      <c r="E1206" s="18">
        <v>10</v>
      </c>
      <c r="F1206" s="18">
        <v>1</v>
      </c>
      <c r="G1206" s="122" t="str">
        <f t="shared" si="56"/>
        <v>기사임</v>
      </c>
      <c r="H1206" s="255">
        <f>IF(G1206="기사임",(COUNTIF($B$2:B1206,B1206)-COUNTIFS($B$2:B1205,B1206,$G$2:G1205,"")),"")</f>
        <v>3</v>
      </c>
      <c r="I1206" s="122" t="str">
        <f>IF(H1206=1,COUNTIF($H$1:H1206,1),"")</f>
        <v/>
      </c>
      <c r="J1206" s="122">
        <f t="shared" si="55"/>
        <v>0</v>
      </c>
      <c r="K1206" s="122" t="b">
        <f t="shared" si="57"/>
        <v>0</v>
      </c>
      <c r="L1206" s="122" t="str">
        <f>IF(K1206=FALSE,"",B1206&amp;"@"&amp;COUNTIFS($B$2:B1206,B1206,$K$2:K1206,TRUE))</f>
        <v/>
      </c>
    </row>
    <row r="1207" spans="1:12">
      <c r="A1207" s="18" t="s">
        <v>1242</v>
      </c>
      <c r="B1207" s="18" t="s">
        <v>954</v>
      </c>
      <c r="C1207" s="18">
        <v>2</v>
      </c>
      <c r="D1207" s="18">
        <v>2</v>
      </c>
      <c r="E1207" s="18">
        <v>0</v>
      </c>
      <c r="F1207" s="18">
        <v>1</v>
      </c>
      <c r="G1207" s="122" t="str">
        <f t="shared" si="56"/>
        <v>기사임</v>
      </c>
      <c r="H1207" s="255">
        <f>IF(G1207="기사임",(COUNTIF($B$2:B1207,B1207)-COUNTIFS($B$2:B1206,B1207,$G$2:G1206,"")),"")</f>
        <v>1</v>
      </c>
      <c r="I1207" s="122">
        <f>IF(H1207=1,COUNTIF($H$1:H1207,1),"")</f>
        <v>53</v>
      </c>
      <c r="J1207" s="122">
        <f t="shared" si="55"/>
        <v>0</v>
      </c>
      <c r="K1207" s="122" t="b">
        <f t="shared" si="57"/>
        <v>0</v>
      </c>
      <c r="L1207" s="122" t="str">
        <f>IF(K1207=FALSE,"",B1207&amp;"@"&amp;COUNTIFS($B$2:B1207,B1207,$K$2:K1207,TRUE))</f>
        <v/>
      </c>
    </row>
    <row r="1208" spans="1:12">
      <c r="A1208" s="18" t="s">
        <v>1242</v>
      </c>
      <c r="B1208" s="18" t="s">
        <v>905</v>
      </c>
      <c r="C1208" s="18">
        <v>2</v>
      </c>
      <c r="D1208" s="18">
        <v>2</v>
      </c>
      <c r="E1208" s="18">
        <v>0</v>
      </c>
      <c r="F1208" s="18">
        <v>2</v>
      </c>
      <c r="G1208" s="122" t="str">
        <f t="shared" si="56"/>
        <v>기사임</v>
      </c>
      <c r="H1208" s="255">
        <f>IF(G1208="기사임",(COUNTIF($B$2:B1208,B1208)-COUNTIFS($B$2:B1207,B1208,$G$2:G1207,"")),"")</f>
        <v>19</v>
      </c>
      <c r="I1208" s="122" t="str">
        <f>IF(H1208=1,COUNTIF($H$1:H1208,1),"")</f>
        <v/>
      </c>
      <c r="J1208" s="122">
        <f t="shared" si="55"/>
        <v>0</v>
      </c>
      <c r="K1208" s="122" t="b">
        <f t="shared" si="57"/>
        <v>0</v>
      </c>
      <c r="L1208" s="122" t="str">
        <f>IF(K1208=FALSE,"",B1208&amp;"@"&amp;COUNTIFS($B$2:B1208,B1208,$K$2:K1208,TRUE))</f>
        <v/>
      </c>
    </row>
    <row r="1209" spans="1:12">
      <c r="A1209" s="18" t="s">
        <v>1242</v>
      </c>
      <c r="B1209" s="18" t="s">
        <v>920</v>
      </c>
      <c r="C1209" s="18">
        <v>2</v>
      </c>
      <c r="D1209" s="18">
        <v>2</v>
      </c>
      <c r="E1209" s="18">
        <v>0</v>
      </c>
      <c r="F1209" s="18">
        <v>2</v>
      </c>
      <c r="G1209" s="122" t="str">
        <f t="shared" si="56"/>
        <v>기사임</v>
      </c>
      <c r="H1209" s="255">
        <f>IF(G1209="기사임",(COUNTIF($B$2:B1209,B1209)-COUNTIFS($B$2:B1208,B1209,$G$2:G1208,"")),"")</f>
        <v>4</v>
      </c>
      <c r="I1209" s="122" t="str">
        <f>IF(H1209=1,COUNTIF($H$1:H1209,1),"")</f>
        <v/>
      </c>
      <c r="J1209" s="122">
        <f t="shared" si="55"/>
        <v>0</v>
      </c>
      <c r="K1209" s="122" t="b">
        <f t="shared" si="57"/>
        <v>0</v>
      </c>
      <c r="L1209" s="122" t="str">
        <f>IF(K1209=FALSE,"",B1209&amp;"@"&amp;COUNTIFS($B$2:B1209,B1209,$K$2:K1209,TRUE))</f>
        <v/>
      </c>
    </row>
    <row r="1210" spans="1:12">
      <c r="A1210" s="18" t="s">
        <v>1250</v>
      </c>
      <c r="B1210" s="18" t="s">
        <v>923</v>
      </c>
      <c r="C1210" s="18">
        <v>2</v>
      </c>
      <c r="D1210" s="18">
        <v>2</v>
      </c>
      <c r="E1210" s="18">
        <v>0</v>
      </c>
      <c r="F1210" s="18">
        <v>2</v>
      </c>
      <c r="G1210" s="122" t="str">
        <f t="shared" si="56"/>
        <v/>
      </c>
      <c r="H1210" s="255" t="str">
        <f>IF(G1210="기사임",(COUNTIF($B$2:B1210,B1210)-COUNTIFS($B$2:B1209,B1210,$G$2:G1209,"")),"")</f>
        <v/>
      </c>
      <c r="I1210" s="122" t="str">
        <f>IF(H1210=1,COUNTIF($H$1:H1210,1),"")</f>
        <v/>
      </c>
      <c r="J1210" s="122">
        <f t="shared" si="55"/>
        <v>0</v>
      </c>
      <c r="K1210" s="122" t="b">
        <f t="shared" si="57"/>
        <v>0</v>
      </c>
      <c r="L1210" s="122" t="str">
        <f>IF(K1210=FALSE,"",B1210&amp;"@"&amp;COUNTIFS($B$2:B1210,B1210,$K$2:K1210,TRUE))</f>
        <v/>
      </c>
    </row>
    <row r="1211" spans="1:12">
      <c r="A1211" s="18" t="s">
        <v>1237</v>
      </c>
      <c r="B1211" s="18" t="s">
        <v>924</v>
      </c>
      <c r="C1211" s="18">
        <v>2</v>
      </c>
      <c r="D1211" s="18">
        <v>2</v>
      </c>
      <c r="E1211" s="18">
        <v>0</v>
      </c>
      <c r="F1211" s="18">
        <v>2</v>
      </c>
      <c r="G1211" s="122" t="str">
        <f t="shared" si="56"/>
        <v>기사임</v>
      </c>
      <c r="H1211" s="255">
        <f>IF(G1211="기사임",(COUNTIF($B$2:B1211,B1211)-COUNTIFS($B$2:B1210,B1211,$G$2:G1210,"")),"")</f>
        <v>4</v>
      </c>
      <c r="I1211" s="122" t="str">
        <f>IF(H1211=1,COUNTIF($H$1:H1211,1),"")</f>
        <v/>
      </c>
      <c r="J1211" s="122">
        <f t="shared" si="55"/>
        <v>0</v>
      </c>
      <c r="K1211" s="122" t="b">
        <f t="shared" si="57"/>
        <v>0</v>
      </c>
      <c r="L1211" s="122" t="str">
        <f>IF(K1211=FALSE,"",B1211&amp;"@"&amp;COUNTIFS($B$2:B1211,B1211,$K$2:K1211,TRUE))</f>
        <v/>
      </c>
    </row>
    <row r="1212" spans="1:12">
      <c r="A1212" s="18" t="s">
        <v>1237</v>
      </c>
      <c r="B1212" s="18" t="s">
        <v>908</v>
      </c>
      <c r="C1212" s="18">
        <v>2</v>
      </c>
      <c r="D1212" s="18">
        <v>1</v>
      </c>
      <c r="E1212" s="18">
        <v>1</v>
      </c>
      <c r="F1212" s="18">
        <v>0</v>
      </c>
      <c r="G1212" s="122" t="str">
        <f t="shared" si="56"/>
        <v>기사임</v>
      </c>
      <c r="H1212" s="255">
        <f>IF(G1212="기사임",(COUNTIF($B$2:B1212,B1212)-COUNTIFS($B$2:B1211,B1212,$G$2:G1211,"")),"")</f>
        <v>30</v>
      </c>
      <c r="I1212" s="122" t="str">
        <f>IF(H1212=1,COUNTIF($H$1:H1212,1),"")</f>
        <v/>
      </c>
      <c r="J1212" s="122">
        <f t="shared" si="55"/>
        <v>0</v>
      </c>
      <c r="K1212" s="122" t="b">
        <f t="shared" si="57"/>
        <v>0</v>
      </c>
      <c r="L1212" s="122" t="str">
        <f>IF(K1212=FALSE,"",B1212&amp;"@"&amp;COUNTIFS($B$2:B1212,B1212,$K$2:K1212,TRUE))</f>
        <v/>
      </c>
    </row>
    <row r="1213" spans="1:12">
      <c r="A1213" s="18" t="s">
        <v>1237</v>
      </c>
      <c r="B1213" s="18" t="s">
        <v>898</v>
      </c>
      <c r="C1213" s="18">
        <v>2</v>
      </c>
      <c r="D1213" s="18">
        <v>2</v>
      </c>
      <c r="E1213" s="18">
        <v>349</v>
      </c>
      <c r="F1213" s="18">
        <v>0</v>
      </c>
      <c r="G1213" s="122" t="str">
        <f t="shared" si="56"/>
        <v>기사임</v>
      </c>
      <c r="H1213" s="255">
        <f>IF(G1213="기사임",(COUNTIF($B$2:B1213,B1213)-COUNTIFS($B$2:B1212,B1213,$G$2:G1212,"")),"")</f>
        <v>59</v>
      </c>
      <c r="I1213" s="122" t="str">
        <f>IF(H1213=1,COUNTIF($H$1:H1213,1),"")</f>
        <v/>
      </c>
      <c r="J1213" s="122">
        <f t="shared" si="55"/>
        <v>0</v>
      </c>
      <c r="K1213" s="122" t="b">
        <f t="shared" si="57"/>
        <v>0</v>
      </c>
      <c r="L1213" s="122" t="str">
        <f>IF(K1213=FALSE,"",B1213&amp;"@"&amp;COUNTIFS($B$2:B1213,B1213,$K$2:K1213,TRUE))</f>
        <v/>
      </c>
    </row>
    <row r="1214" spans="1:12">
      <c r="A1214" s="18" t="s">
        <v>1237</v>
      </c>
      <c r="B1214" s="18" t="s">
        <v>900</v>
      </c>
      <c r="C1214" s="18">
        <v>2</v>
      </c>
      <c r="D1214" s="18">
        <v>2</v>
      </c>
      <c r="E1214" s="18">
        <v>91</v>
      </c>
      <c r="F1214" s="18">
        <v>1</v>
      </c>
      <c r="G1214" s="122" t="str">
        <f t="shared" si="56"/>
        <v>기사임</v>
      </c>
      <c r="H1214" s="255">
        <f>IF(G1214="기사임",(COUNTIF($B$2:B1214,B1214)-COUNTIFS($B$2:B1213,B1214,$G$2:G1213,"")),"")</f>
        <v>32</v>
      </c>
      <c r="I1214" s="122" t="str">
        <f>IF(H1214=1,COUNTIF($H$1:H1214,1),"")</f>
        <v/>
      </c>
      <c r="J1214" s="122">
        <f t="shared" si="55"/>
        <v>0</v>
      </c>
      <c r="K1214" s="122" t="b">
        <f t="shared" si="57"/>
        <v>0</v>
      </c>
      <c r="L1214" s="122" t="str">
        <f>IF(K1214=FALSE,"",B1214&amp;"@"&amp;COUNTIFS($B$2:B1214,B1214,$K$2:K1214,TRUE))</f>
        <v/>
      </c>
    </row>
    <row r="1215" spans="1:12">
      <c r="A1215" s="18" t="s">
        <v>1463</v>
      </c>
      <c r="B1215" s="18" t="s">
        <v>895</v>
      </c>
      <c r="C1215" s="18">
        <v>2</v>
      </c>
      <c r="D1215" s="18">
        <v>1</v>
      </c>
      <c r="E1215" s="18">
        <v>117</v>
      </c>
      <c r="F1215" s="18">
        <v>0</v>
      </c>
      <c r="G1215" s="122" t="str">
        <f t="shared" si="56"/>
        <v>기사임</v>
      </c>
      <c r="H1215" s="255">
        <f>IF(G1215="기사임",(COUNTIF($B$2:B1215,B1215)-COUNTIFS($B$2:B1214,B1215,$G$2:G1214,"")),"")</f>
        <v>211</v>
      </c>
      <c r="I1215" s="122" t="str">
        <f>IF(H1215=1,COUNTIF($H$1:H1215,1),"")</f>
        <v/>
      </c>
      <c r="J1215" s="122">
        <f t="shared" si="55"/>
        <v>0</v>
      </c>
      <c r="K1215" s="122" t="b">
        <f t="shared" si="57"/>
        <v>0</v>
      </c>
      <c r="L1215" s="122" t="str">
        <f>IF(K1215=FALSE,"",B1215&amp;"@"&amp;COUNTIFS($B$2:B1215,B1215,$K$2:K1215,TRUE))</f>
        <v/>
      </c>
    </row>
    <row r="1216" spans="1:12">
      <c r="A1216" s="18" t="s">
        <v>1254</v>
      </c>
      <c r="B1216" s="18" t="s">
        <v>895</v>
      </c>
      <c r="C1216" s="18">
        <v>2</v>
      </c>
      <c r="D1216" s="18">
        <v>2</v>
      </c>
      <c r="E1216" s="18">
        <v>426</v>
      </c>
      <c r="F1216" s="18">
        <v>0</v>
      </c>
      <c r="G1216" s="122" t="str">
        <f t="shared" si="56"/>
        <v>기사임</v>
      </c>
      <c r="H1216" s="255">
        <f>IF(G1216="기사임",(COUNTIF($B$2:B1216,B1216)-COUNTIFS($B$2:B1215,B1216,$G$2:G1215,"")),"")</f>
        <v>212</v>
      </c>
      <c r="I1216" s="122" t="str">
        <f>IF(H1216=1,COUNTIF($H$1:H1216,1),"")</f>
        <v/>
      </c>
      <c r="J1216" s="122">
        <f t="shared" si="55"/>
        <v>0</v>
      </c>
      <c r="K1216" s="122" t="b">
        <f t="shared" si="57"/>
        <v>0</v>
      </c>
      <c r="L1216" s="122" t="str">
        <f>IF(K1216=FALSE,"",B1216&amp;"@"&amp;COUNTIFS($B$2:B1216,B1216,$K$2:K1216,TRUE))</f>
        <v/>
      </c>
    </row>
    <row r="1217" spans="1:12">
      <c r="A1217" s="18" t="s">
        <v>1254</v>
      </c>
      <c r="B1217" s="18" t="s">
        <v>914</v>
      </c>
      <c r="C1217" s="18">
        <v>2</v>
      </c>
      <c r="D1217" s="18">
        <v>2</v>
      </c>
      <c r="E1217" s="18">
        <v>0</v>
      </c>
      <c r="F1217" s="18">
        <v>1</v>
      </c>
      <c r="G1217" s="122" t="str">
        <f t="shared" si="56"/>
        <v>기사임</v>
      </c>
      <c r="H1217" s="255">
        <f>IF(G1217="기사임",(COUNTIF($B$2:B1217,B1217)-COUNTIFS($B$2:B1216,B1217,$G$2:G1216,"")),"")</f>
        <v>11</v>
      </c>
      <c r="I1217" s="122" t="str">
        <f>IF(H1217=1,COUNTIF($H$1:H1217,1),"")</f>
        <v/>
      </c>
      <c r="J1217" s="122">
        <f t="shared" si="55"/>
        <v>1</v>
      </c>
      <c r="K1217" s="122" t="b">
        <f t="shared" si="57"/>
        <v>1</v>
      </c>
      <c r="L1217" s="122" t="str">
        <f>IF(K1217=FALSE,"",B1217&amp;"@"&amp;COUNTIFS($B$2:B1217,B1217,$K$2:K1217,TRUE))</f>
        <v>Vietnam@11</v>
      </c>
    </row>
    <row r="1218" spans="1:12">
      <c r="A1218" s="18" t="s">
        <v>1446</v>
      </c>
      <c r="B1218" s="18" t="s">
        <v>899</v>
      </c>
      <c r="C1218" s="18">
        <v>2</v>
      </c>
      <c r="D1218" s="18">
        <v>2</v>
      </c>
      <c r="E1218" s="18">
        <v>0</v>
      </c>
      <c r="F1218" s="18">
        <v>2</v>
      </c>
      <c r="G1218" s="122" t="str">
        <f t="shared" si="56"/>
        <v>기사임</v>
      </c>
      <c r="H1218" s="255">
        <f>IF(G1218="기사임",(COUNTIF($B$2:B1218,B1218)-COUNTIFS($B$2:B1217,B1218,$G$2:G1217,"")),"")</f>
        <v>32</v>
      </c>
      <c r="I1218" s="122" t="str">
        <f>IF(H1218=1,COUNTIF($H$1:H1218,1),"")</f>
        <v/>
      </c>
      <c r="J1218" s="122">
        <f t="shared" ref="J1218:J1281" si="58">COUNTIF($N$2:$N$4,B1218)</f>
        <v>0</v>
      </c>
      <c r="K1218" s="122" t="b">
        <f t="shared" si="57"/>
        <v>0</v>
      </c>
      <c r="L1218" s="122" t="str">
        <f>IF(K1218=FALSE,"",B1218&amp;"@"&amp;COUNTIFS($B$2:B1218,B1218,$K$2:K1218,TRUE))</f>
        <v/>
      </c>
    </row>
    <row r="1219" spans="1:12">
      <c r="A1219" s="18" t="s">
        <v>1446</v>
      </c>
      <c r="B1219" s="18" t="s">
        <v>897</v>
      </c>
      <c r="C1219" s="18">
        <v>2</v>
      </c>
      <c r="D1219" s="18">
        <v>2</v>
      </c>
      <c r="E1219" s="18">
        <v>1.5</v>
      </c>
      <c r="F1219" s="18">
        <v>0</v>
      </c>
      <c r="G1219" s="122" t="str">
        <f t="shared" ref="G1219:G1282" si="59">IF(AND(LEFT(A1219,17)="/global/archives/",ISNUMBER(_xlfn.NUMBERVALUE(MID(A1219,18,1))),ISERROR(FIND("ckattempt",A1219)),ISERROR(FIND("preview",A1219))),"기사임","")</f>
        <v>기사임</v>
      </c>
      <c r="H1219" s="255">
        <f>IF(G1219="기사임",(COUNTIF($B$2:B1219,B1219)-COUNTIFS($B$2:B1218,B1219,$G$2:G1218,"")),"")</f>
        <v>76</v>
      </c>
      <c r="I1219" s="122" t="str">
        <f>IF(H1219=1,COUNTIF($H$1:H1219,1),"")</f>
        <v/>
      </c>
      <c r="J1219" s="122">
        <f t="shared" si="58"/>
        <v>1</v>
      </c>
      <c r="K1219" s="122" t="b">
        <f t="shared" ref="K1219:K1282" si="60">AND(J1219=1,H1219&gt;=1,H1219&lt;&gt;"")</f>
        <v>1</v>
      </c>
      <c r="L1219" s="122" t="str">
        <f>IF(K1219=FALSE,"",B1219&amp;"@"&amp;COUNTIFS($B$2:B1219,B1219,$K$2:K1219,TRUE))</f>
        <v>India@76</v>
      </c>
    </row>
    <row r="1220" spans="1:12">
      <c r="A1220" s="18" t="s">
        <v>1438</v>
      </c>
      <c r="B1220" s="18" t="s">
        <v>901</v>
      </c>
      <c r="C1220" s="18">
        <v>2</v>
      </c>
      <c r="D1220" s="18">
        <v>2</v>
      </c>
      <c r="E1220" s="18">
        <v>0</v>
      </c>
      <c r="F1220" s="18">
        <v>2</v>
      </c>
      <c r="G1220" s="122" t="str">
        <f t="shared" si="59"/>
        <v>기사임</v>
      </c>
      <c r="H1220" s="255">
        <f>IF(G1220="기사임",(COUNTIF($B$2:B1220,B1220)-COUNTIFS($B$2:B1219,B1220,$G$2:G1219,"")),"")</f>
        <v>28</v>
      </c>
      <c r="I1220" s="122" t="str">
        <f>IF(H1220=1,COUNTIF($H$1:H1220,1),"")</f>
        <v/>
      </c>
      <c r="J1220" s="122">
        <f t="shared" si="58"/>
        <v>0</v>
      </c>
      <c r="K1220" s="122" t="b">
        <f t="shared" si="60"/>
        <v>0</v>
      </c>
      <c r="L1220" s="122" t="str">
        <f>IF(K1220=FALSE,"",B1220&amp;"@"&amp;COUNTIFS($B$2:B1220,B1220,$K$2:K1220,TRUE))</f>
        <v/>
      </c>
    </row>
    <row r="1221" spans="1:12">
      <c r="A1221" s="18" t="s">
        <v>1436</v>
      </c>
      <c r="B1221" s="18" t="s">
        <v>911</v>
      </c>
      <c r="C1221" s="18">
        <v>2</v>
      </c>
      <c r="D1221" s="18">
        <v>1</v>
      </c>
      <c r="E1221" s="18">
        <v>39</v>
      </c>
      <c r="F1221" s="18">
        <v>1</v>
      </c>
      <c r="G1221" s="122" t="str">
        <f t="shared" si="59"/>
        <v>기사임</v>
      </c>
      <c r="H1221" s="255">
        <f>IF(G1221="기사임",(COUNTIF($B$2:B1221,B1221)-COUNTIFS($B$2:B1220,B1221,$G$2:G1220,"")),"")</f>
        <v>8</v>
      </c>
      <c r="I1221" s="122" t="str">
        <f>IF(H1221=1,COUNTIF($H$1:H1221,1),"")</f>
        <v/>
      </c>
      <c r="J1221" s="122">
        <f t="shared" si="58"/>
        <v>0</v>
      </c>
      <c r="K1221" s="122" t="b">
        <f t="shared" si="60"/>
        <v>0</v>
      </c>
      <c r="L1221" s="122" t="str">
        <f>IF(K1221=FALSE,"",B1221&amp;"@"&amp;COUNTIFS($B$2:B1221,B1221,$K$2:K1221,TRUE))</f>
        <v/>
      </c>
    </row>
    <row r="1222" spans="1:12">
      <c r="A1222" s="18" t="s">
        <v>1445</v>
      </c>
      <c r="B1222" s="18" t="s">
        <v>901</v>
      </c>
      <c r="C1222" s="18">
        <v>2</v>
      </c>
      <c r="D1222" s="18">
        <v>2</v>
      </c>
      <c r="E1222" s="18">
        <v>216</v>
      </c>
      <c r="F1222" s="18">
        <v>0</v>
      </c>
      <c r="G1222" s="122" t="str">
        <f t="shared" si="59"/>
        <v>기사임</v>
      </c>
      <c r="H1222" s="255">
        <f>IF(G1222="기사임",(COUNTIF($B$2:B1222,B1222)-COUNTIFS($B$2:B1221,B1222,$G$2:G1221,"")),"")</f>
        <v>29</v>
      </c>
      <c r="I1222" s="122" t="str">
        <f>IF(H1222=1,COUNTIF($H$1:H1222,1),"")</f>
        <v/>
      </c>
      <c r="J1222" s="122">
        <f t="shared" si="58"/>
        <v>0</v>
      </c>
      <c r="K1222" s="122" t="b">
        <f t="shared" si="60"/>
        <v>0</v>
      </c>
      <c r="L1222" s="122" t="str">
        <f>IF(K1222=FALSE,"",B1222&amp;"@"&amp;COUNTIFS($B$2:B1222,B1222,$K$2:K1222,TRUE))</f>
        <v/>
      </c>
    </row>
    <row r="1223" spans="1:12">
      <c r="A1223" s="18" t="s">
        <v>1445</v>
      </c>
      <c r="B1223" s="18" t="s">
        <v>909</v>
      </c>
      <c r="C1223" s="18">
        <v>2</v>
      </c>
      <c r="D1223" s="18">
        <v>2</v>
      </c>
      <c r="E1223" s="18">
        <v>0</v>
      </c>
      <c r="F1223" s="18">
        <v>1</v>
      </c>
      <c r="G1223" s="122" t="str">
        <f t="shared" si="59"/>
        <v>기사임</v>
      </c>
      <c r="H1223" s="255">
        <f>IF(G1223="기사임",(COUNTIF($B$2:B1223,B1223)-COUNTIFS($B$2:B1222,B1223,$G$2:G1222,"")),"")</f>
        <v>8</v>
      </c>
      <c r="I1223" s="122" t="str">
        <f>IF(H1223=1,COUNTIF($H$1:H1223,1),"")</f>
        <v/>
      </c>
      <c r="J1223" s="122">
        <f t="shared" si="58"/>
        <v>0</v>
      </c>
      <c r="K1223" s="122" t="b">
        <f t="shared" si="60"/>
        <v>0</v>
      </c>
      <c r="L1223" s="122" t="str">
        <f>IF(K1223=FALSE,"",B1223&amp;"@"&amp;COUNTIFS($B$2:B1223,B1223,$K$2:K1223,TRUE))</f>
        <v/>
      </c>
    </row>
    <row r="1224" spans="1:12">
      <c r="A1224" s="18" t="s">
        <v>1444</v>
      </c>
      <c r="B1224" s="18" t="s">
        <v>901</v>
      </c>
      <c r="C1224" s="18">
        <v>2</v>
      </c>
      <c r="D1224" s="18">
        <v>2</v>
      </c>
      <c r="E1224" s="18">
        <v>17</v>
      </c>
      <c r="F1224" s="18">
        <v>1</v>
      </c>
      <c r="G1224" s="122" t="str">
        <f t="shared" si="59"/>
        <v>기사임</v>
      </c>
      <c r="H1224" s="255">
        <f>IF(G1224="기사임",(COUNTIF($B$2:B1224,B1224)-COUNTIFS($B$2:B1223,B1224,$G$2:G1223,"")),"")</f>
        <v>30</v>
      </c>
      <c r="I1224" s="122" t="str">
        <f>IF(H1224=1,COUNTIF($H$1:H1224,1),"")</f>
        <v/>
      </c>
      <c r="J1224" s="122">
        <f t="shared" si="58"/>
        <v>0</v>
      </c>
      <c r="K1224" s="122" t="b">
        <f t="shared" si="60"/>
        <v>0</v>
      </c>
      <c r="L1224" s="122" t="str">
        <f>IF(K1224=FALSE,"",B1224&amp;"@"&amp;COUNTIFS($B$2:B1224,B1224,$K$2:K1224,TRUE))</f>
        <v/>
      </c>
    </row>
    <row r="1225" spans="1:12">
      <c r="A1225" s="18" t="s">
        <v>1444</v>
      </c>
      <c r="B1225" s="18" t="s">
        <v>908</v>
      </c>
      <c r="C1225" s="18">
        <v>2</v>
      </c>
      <c r="D1225" s="18">
        <v>2</v>
      </c>
      <c r="E1225" s="18">
        <v>9.5</v>
      </c>
      <c r="F1225" s="18">
        <v>0</v>
      </c>
      <c r="G1225" s="122" t="str">
        <f t="shared" si="59"/>
        <v>기사임</v>
      </c>
      <c r="H1225" s="255">
        <f>IF(G1225="기사임",(COUNTIF($B$2:B1225,B1225)-COUNTIFS($B$2:B1224,B1225,$G$2:G1224,"")),"")</f>
        <v>31</v>
      </c>
      <c r="I1225" s="122" t="str">
        <f>IF(H1225=1,COUNTIF($H$1:H1225,1),"")</f>
        <v/>
      </c>
      <c r="J1225" s="122">
        <f t="shared" si="58"/>
        <v>0</v>
      </c>
      <c r="K1225" s="122" t="b">
        <f t="shared" si="60"/>
        <v>0</v>
      </c>
      <c r="L1225" s="122" t="str">
        <f>IF(K1225=FALSE,"",B1225&amp;"@"&amp;COUNTIFS($B$2:B1225,B1225,$K$2:K1225,TRUE))</f>
        <v/>
      </c>
    </row>
    <row r="1226" spans="1:12">
      <c r="A1226" s="18" t="s">
        <v>1444</v>
      </c>
      <c r="B1226" s="18" t="s">
        <v>913</v>
      </c>
      <c r="C1226" s="18">
        <v>2</v>
      </c>
      <c r="D1226" s="18">
        <v>2</v>
      </c>
      <c r="E1226" s="18">
        <v>10.5</v>
      </c>
      <c r="F1226" s="18">
        <v>0</v>
      </c>
      <c r="G1226" s="122" t="str">
        <f t="shared" si="59"/>
        <v>기사임</v>
      </c>
      <c r="H1226" s="255">
        <f>IF(G1226="기사임",(COUNTIF($B$2:B1226,B1226)-COUNTIFS($B$2:B1225,B1226,$G$2:G1225,"")),"")</f>
        <v>15</v>
      </c>
      <c r="I1226" s="122" t="str">
        <f>IF(H1226=1,COUNTIF($H$1:H1226,1),"")</f>
        <v/>
      </c>
      <c r="J1226" s="122">
        <f t="shared" si="58"/>
        <v>0</v>
      </c>
      <c r="K1226" s="122" t="b">
        <f t="shared" si="60"/>
        <v>0</v>
      </c>
      <c r="L1226" s="122" t="str">
        <f>IF(K1226=FALSE,"",B1226&amp;"@"&amp;COUNTIFS($B$2:B1226,B1226,$K$2:K1226,TRUE))</f>
        <v/>
      </c>
    </row>
    <row r="1227" spans="1:12">
      <c r="A1227" s="18" t="s">
        <v>1450</v>
      </c>
      <c r="B1227" s="18" t="s">
        <v>908</v>
      </c>
      <c r="C1227" s="18">
        <v>2</v>
      </c>
      <c r="D1227" s="18">
        <v>2</v>
      </c>
      <c r="E1227" s="18">
        <v>0</v>
      </c>
      <c r="F1227" s="18">
        <v>1</v>
      </c>
      <c r="G1227" s="122" t="str">
        <f t="shared" si="59"/>
        <v>기사임</v>
      </c>
      <c r="H1227" s="255">
        <f>IF(G1227="기사임",(COUNTIF($B$2:B1227,B1227)-COUNTIFS($B$2:B1226,B1227,$G$2:G1226,"")),"")</f>
        <v>32</v>
      </c>
      <c r="I1227" s="122" t="str">
        <f>IF(H1227=1,COUNTIF($H$1:H1227,1),"")</f>
        <v/>
      </c>
      <c r="J1227" s="122">
        <f t="shared" si="58"/>
        <v>0</v>
      </c>
      <c r="K1227" s="122" t="b">
        <f t="shared" si="60"/>
        <v>0</v>
      </c>
      <c r="L1227" s="122" t="str">
        <f>IF(K1227=FALSE,"",B1227&amp;"@"&amp;COUNTIFS($B$2:B1227,B1227,$K$2:K1227,TRUE))</f>
        <v/>
      </c>
    </row>
    <row r="1228" spans="1:12">
      <c r="A1228" s="18" t="s">
        <v>1450</v>
      </c>
      <c r="B1228" s="18" t="s">
        <v>900</v>
      </c>
      <c r="C1228" s="18">
        <v>2</v>
      </c>
      <c r="D1228" s="18">
        <v>2</v>
      </c>
      <c r="E1228" s="18">
        <v>1</v>
      </c>
      <c r="F1228" s="18">
        <v>0</v>
      </c>
      <c r="G1228" s="122" t="str">
        <f t="shared" si="59"/>
        <v>기사임</v>
      </c>
      <c r="H1228" s="255">
        <f>IF(G1228="기사임",(COUNTIF($B$2:B1228,B1228)-COUNTIFS($B$2:B1227,B1228,$G$2:G1227,"")),"")</f>
        <v>33</v>
      </c>
      <c r="I1228" s="122" t="str">
        <f>IF(H1228=1,COUNTIF($H$1:H1228,1),"")</f>
        <v/>
      </c>
      <c r="J1228" s="122">
        <f t="shared" si="58"/>
        <v>0</v>
      </c>
      <c r="K1228" s="122" t="b">
        <f t="shared" si="60"/>
        <v>0</v>
      </c>
      <c r="L1228" s="122" t="str">
        <f>IF(K1228=FALSE,"",B1228&amp;"@"&amp;COUNTIFS($B$2:B1228,B1228,$K$2:K1228,TRUE))</f>
        <v/>
      </c>
    </row>
    <row r="1229" spans="1:12">
      <c r="A1229" s="18" t="s">
        <v>1270</v>
      </c>
      <c r="B1229" s="18" t="s">
        <v>896</v>
      </c>
      <c r="C1229" s="18">
        <v>2</v>
      </c>
      <c r="D1229" s="18">
        <v>2</v>
      </c>
      <c r="E1229" s="18">
        <v>102</v>
      </c>
      <c r="F1229" s="18">
        <v>2</v>
      </c>
      <c r="G1229" s="122" t="str">
        <f t="shared" si="59"/>
        <v>기사임</v>
      </c>
      <c r="H1229" s="255">
        <f>IF(G1229="기사임",(COUNTIF($B$2:B1229,B1229)-COUNTIFS($B$2:B1228,B1229,$G$2:G1228,"")),"")</f>
        <v>103</v>
      </c>
      <c r="I1229" s="122" t="str">
        <f>IF(H1229=1,COUNTIF($H$1:H1229,1),"")</f>
        <v/>
      </c>
      <c r="J1229" s="122">
        <f t="shared" si="58"/>
        <v>1</v>
      </c>
      <c r="K1229" s="122" t="b">
        <f t="shared" si="60"/>
        <v>1</v>
      </c>
      <c r="L1229" s="122" t="str">
        <f>IF(K1229=FALSE,"",B1229&amp;"@"&amp;COUNTIFS($B$2:B1229,B1229,$K$2:K1229,TRUE))</f>
        <v>United States@103</v>
      </c>
    </row>
    <row r="1230" spans="1:12">
      <c r="A1230" s="18" t="s">
        <v>1442</v>
      </c>
      <c r="B1230" s="18" t="s">
        <v>901</v>
      </c>
      <c r="C1230" s="18">
        <v>2</v>
      </c>
      <c r="D1230" s="18">
        <v>1</v>
      </c>
      <c r="E1230" s="18">
        <v>31</v>
      </c>
      <c r="F1230" s="18">
        <v>0</v>
      </c>
      <c r="G1230" s="122" t="str">
        <f t="shared" si="59"/>
        <v>기사임</v>
      </c>
      <c r="H1230" s="255">
        <f>IF(G1230="기사임",(COUNTIF($B$2:B1230,B1230)-COUNTIFS($B$2:B1229,B1230,$G$2:G1229,"")),"")</f>
        <v>31</v>
      </c>
      <c r="I1230" s="122" t="str">
        <f>IF(H1230=1,COUNTIF($H$1:H1230,1),"")</f>
        <v/>
      </c>
      <c r="J1230" s="122">
        <f t="shared" si="58"/>
        <v>0</v>
      </c>
      <c r="K1230" s="122" t="b">
        <f t="shared" si="60"/>
        <v>0</v>
      </c>
      <c r="L1230" s="122" t="str">
        <f>IF(K1230=FALSE,"",B1230&amp;"@"&amp;COUNTIFS($B$2:B1230,B1230,$K$2:K1230,TRUE))</f>
        <v/>
      </c>
    </row>
    <row r="1231" spans="1:12">
      <c r="A1231" s="18" t="s">
        <v>1442</v>
      </c>
      <c r="B1231" s="18" t="s">
        <v>905</v>
      </c>
      <c r="C1231" s="18">
        <v>2</v>
      </c>
      <c r="D1231" s="18">
        <v>2</v>
      </c>
      <c r="E1231" s="18">
        <v>11</v>
      </c>
      <c r="F1231" s="18">
        <v>0</v>
      </c>
      <c r="G1231" s="122" t="str">
        <f t="shared" si="59"/>
        <v>기사임</v>
      </c>
      <c r="H1231" s="255">
        <f>IF(G1231="기사임",(COUNTIF($B$2:B1231,B1231)-COUNTIFS($B$2:B1230,B1231,$G$2:G1230,"")),"")</f>
        <v>20</v>
      </c>
      <c r="I1231" s="122" t="str">
        <f>IF(H1231=1,COUNTIF($H$1:H1231,1),"")</f>
        <v/>
      </c>
      <c r="J1231" s="122">
        <f t="shared" si="58"/>
        <v>0</v>
      </c>
      <c r="K1231" s="122" t="b">
        <f t="shared" si="60"/>
        <v>0</v>
      </c>
      <c r="L1231" s="122" t="str">
        <f>IF(K1231=FALSE,"",B1231&amp;"@"&amp;COUNTIFS($B$2:B1231,B1231,$K$2:K1231,TRUE))</f>
        <v/>
      </c>
    </row>
    <row r="1232" spans="1:12">
      <c r="A1232" s="18" t="s">
        <v>1442</v>
      </c>
      <c r="B1232" s="18" t="s">
        <v>910</v>
      </c>
      <c r="C1232" s="18">
        <v>2</v>
      </c>
      <c r="D1232" s="18">
        <v>2</v>
      </c>
      <c r="E1232" s="18">
        <v>0</v>
      </c>
      <c r="F1232" s="18">
        <v>2</v>
      </c>
      <c r="G1232" s="122" t="str">
        <f t="shared" si="59"/>
        <v>기사임</v>
      </c>
      <c r="H1232" s="255">
        <f>IF(G1232="기사임",(COUNTIF($B$2:B1232,B1232)-COUNTIFS($B$2:B1231,B1232,$G$2:G1231,"")),"")</f>
        <v>26</v>
      </c>
      <c r="I1232" s="122" t="str">
        <f>IF(H1232=1,COUNTIF($H$1:H1232,1),"")</f>
        <v/>
      </c>
      <c r="J1232" s="122">
        <f t="shared" si="58"/>
        <v>0</v>
      </c>
      <c r="K1232" s="122" t="b">
        <f t="shared" si="60"/>
        <v>0</v>
      </c>
      <c r="L1232" s="122" t="str">
        <f>IF(K1232=FALSE,"",B1232&amp;"@"&amp;COUNTIFS($B$2:B1232,B1232,$K$2:K1232,TRUE))</f>
        <v/>
      </c>
    </row>
    <row r="1233" spans="1:12">
      <c r="A1233" s="18" t="s">
        <v>1442</v>
      </c>
      <c r="B1233" s="18" t="s">
        <v>898</v>
      </c>
      <c r="C1233" s="18">
        <v>2</v>
      </c>
      <c r="D1233" s="18">
        <v>2</v>
      </c>
      <c r="E1233" s="18">
        <v>4</v>
      </c>
      <c r="F1233" s="18">
        <v>1</v>
      </c>
      <c r="G1233" s="122" t="str">
        <f t="shared" si="59"/>
        <v>기사임</v>
      </c>
      <c r="H1233" s="255">
        <f>IF(G1233="기사임",(COUNTIF($B$2:B1233,B1233)-COUNTIFS($B$2:B1232,B1233,$G$2:G1232,"")),"")</f>
        <v>60</v>
      </c>
      <c r="I1233" s="122" t="str">
        <f>IF(H1233=1,COUNTIF($H$1:H1233,1),"")</f>
        <v/>
      </c>
      <c r="J1233" s="122">
        <f t="shared" si="58"/>
        <v>0</v>
      </c>
      <c r="K1233" s="122" t="b">
        <f t="shared" si="60"/>
        <v>0</v>
      </c>
      <c r="L1233" s="122" t="str">
        <f>IF(K1233=FALSE,"",B1233&amp;"@"&amp;COUNTIFS($B$2:B1233,B1233,$K$2:K1233,TRUE))</f>
        <v/>
      </c>
    </row>
    <row r="1234" spans="1:12">
      <c r="A1234" s="18" t="s">
        <v>1442</v>
      </c>
      <c r="B1234" s="18" t="s">
        <v>913</v>
      </c>
      <c r="C1234" s="18">
        <v>2</v>
      </c>
      <c r="D1234" s="18">
        <v>2</v>
      </c>
      <c r="E1234" s="18">
        <v>20</v>
      </c>
      <c r="F1234" s="18">
        <v>1</v>
      </c>
      <c r="G1234" s="122" t="str">
        <f t="shared" si="59"/>
        <v>기사임</v>
      </c>
      <c r="H1234" s="255">
        <f>IF(G1234="기사임",(COUNTIF($B$2:B1234,B1234)-COUNTIFS($B$2:B1233,B1234,$G$2:G1233,"")),"")</f>
        <v>16</v>
      </c>
      <c r="I1234" s="122" t="str">
        <f>IF(H1234=1,COUNTIF($H$1:H1234,1),"")</f>
        <v/>
      </c>
      <c r="J1234" s="122">
        <f t="shared" si="58"/>
        <v>0</v>
      </c>
      <c r="K1234" s="122" t="b">
        <f t="shared" si="60"/>
        <v>0</v>
      </c>
      <c r="L1234" s="122" t="str">
        <f>IF(K1234=FALSE,"",B1234&amp;"@"&amp;COUNTIFS($B$2:B1234,B1234,$K$2:K1234,TRUE))</f>
        <v/>
      </c>
    </row>
    <row r="1235" spans="1:12">
      <c r="A1235" s="18" t="s">
        <v>1442</v>
      </c>
      <c r="B1235" s="18" t="s">
        <v>915</v>
      </c>
      <c r="C1235" s="18">
        <v>2</v>
      </c>
      <c r="D1235" s="18">
        <v>2</v>
      </c>
      <c r="E1235" s="18">
        <v>1</v>
      </c>
      <c r="F1235" s="18">
        <v>1</v>
      </c>
      <c r="G1235" s="122" t="str">
        <f t="shared" si="59"/>
        <v>기사임</v>
      </c>
      <c r="H1235" s="255">
        <f>IF(G1235="기사임",(COUNTIF($B$2:B1235,B1235)-COUNTIFS($B$2:B1234,B1235,$G$2:G1234,"")),"")</f>
        <v>5</v>
      </c>
      <c r="I1235" s="122" t="str">
        <f>IF(H1235=1,COUNTIF($H$1:H1235,1),"")</f>
        <v/>
      </c>
      <c r="J1235" s="122">
        <f t="shared" si="58"/>
        <v>0</v>
      </c>
      <c r="K1235" s="122" t="b">
        <f t="shared" si="60"/>
        <v>0</v>
      </c>
      <c r="L1235" s="122" t="str">
        <f>IF(K1235=FALSE,"",B1235&amp;"@"&amp;COUNTIFS($B$2:B1235,B1235,$K$2:K1235,TRUE))</f>
        <v/>
      </c>
    </row>
    <row r="1236" spans="1:12">
      <c r="A1236" s="18" t="s">
        <v>1760</v>
      </c>
      <c r="B1236" s="18" t="s">
        <v>895</v>
      </c>
      <c r="C1236" s="18">
        <v>2</v>
      </c>
      <c r="D1236" s="18">
        <v>1</v>
      </c>
      <c r="E1236" s="18">
        <v>155</v>
      </c>
      <c r="F1236" s="18">
        <v>0</v>
      </c>
      <c r="G1236" s="122" t="str">
        <f t="shared" si="59"/>
        <v/>
      </c>
      <c r="H1236" s="255" t="str">
        <f>IF(G1236="기사임",(COUNTIF($B$2:B1236,B1236)-COUNTIFS($B$2:B1235,B1236,$G$2:G1235,"")),"")</f>
        <v/>
      </c>
      <c r="I1236" s="122" t="str">
        <f>IF(H1236=1,COUNTIF($H$1:H1236,1),"")</f>
        <v/>
      </c>
      <c r="J1236" s="122">
        <f t="shared" si="58"/>
        <v>0</v>
      </c>
      <c r="K1236" s="122" t="b">
        <f t="shared" si="60"/>
        <v>0</v>
      </c>
      <c r="L1236" s="122" t="str">
        <f>IF(K1236=FALSE,"",B1236&amp;"@"&amp;COUNTIFS($B$2:B1236,B1236,$K$2:K1236,TRUE))</f>
        <v/>
      </c>
    </row>
    <row r="1237" spans="1:12">
      <c r="A1237" s="18" t="s">
        <v>1443</v>
      </c>
      <c r="B1237" s="18" t="s">
        <v>929</v>
      </c>
      <c r="C1237" s="18">
        <v>2</v>
      </c>
      <c r="D1237" s="18">
        <v>2</v>
      </c>
      <c r="E1237" s="18">
        <v>25</v>
      </c>
      <c r="F1237" s="18">
        <v>1</v>
      </c>
      <c r="G1237" s="122" t="str">
        <f t="shared" si="59"/>
        <v>기사임</v>
      </c>
      <c r="H1237" s="255">
        <f>IF(G1237="기사임",(COUNTIF($B$2:B1237,B1237)-COUNTIFS($B$2:B1236,B1237,$G$2:G1236,"")),"")</f>
        <v>3</v>
      </c>
      <c r="I1237" s="122" t="str">
        <f>IF(H1237=1,COUNTIF($H$1:H1237,1),"")</f>
        <v/>
      </c>
      <c r="J1237" s="122">
        <f t="shared" si="58"/>
        <v>0</v>
      </c>
      <c r="K1237" s="122" t="b">
        <f t="shared" si="60"/>
        <v>0</v>
      </c>
      <c r="L1237" s="122" t="str">
        <f>IF(K1237=FALSE,"",B1237&amp;"@"&amp;COUNTIFS($B$2:B1237,B1237,$K$2:K1237,TRUE))</f>
        <v/>
      </c>
    </row>
    <row r="1238" spans="1:12">
      <c r="A1238" s="18" t="s">
        <v>1443</v>
      </c>
      <c r="B1238" s="18" t="s">
        <v>897</v>
      </c>
      <c r="C1238" s="18">
        <v>2</v>
      </c>
      <c r="D1238" s="18">
        <v>2</v>
      </c>
      <c r="E1238" s="18">
        <v>1.5</v>
      </c>
      <c r="F1238" s="18">
        <v>0</v>
      </c>
      <c r="G1238" s="122" t="str">
        <f t="shared" si="59"/>
        <v>기사임</v>
      </c>
      <c r="H1238" s="255">
        <f>IF(G1238="기사임",(COUNTIF($B$2:B1238,B1238)-COUNTIFS($B$2:B1237,B1238,$G$2:G1237,"")),"")</f>
        <v>77</v>
      </c>
      <c r="I1238" s="122" t="str">
        <f>IF(H1238=1,COUNTIF($H$1:H1238,1),"")</f>
        <v/>
      </c>
      <c r="J1238" s="122">
        <f t="shared" si="58"/>
        <v>1</v>
      </c>
      <c r="K1238" s="122" t="b">
        <f t="shared" si="60"/>
        <v>1</v>
      </c>
      <c r="L1238" s="122" t="str">
        <f>IF(K1238=FALSE,"",B1238&amp;"@"&amp;COUNTIFS($B$2:B1238,B1238,$K$2:K1238,TRUE))</f>
        <v>India@77</v>
      </c>
    </row>
    <row r="1239" spans="1:12">
      <c r="A1239" s="18" t="s">
        <v>1443</v>
      </c>
      <c r="B1239" s="18" t="s">
        <v>913</v>
      </c>
      <c r="C1239" s="18">
        <v>2</v>
      </c>
      <c r="D1239" s="18">
        <v>2</v>
      </c>
      <c r="E1239" s="18">
        <v>0</v>
      </c>
      <c r="F1239" s="18">
        <v>0</v>
      </c>
      <c r="G1239" s="122" t="str">
        <f t="shared" si="59"/>
        <v>기사임</v>
      </c>
      <c r="H1239" s="255">
        <f>IF(G1239="기사임",(COUNTIF($B$2:B1239,B1239)-COUNTIFS($B$2:B1238,B1239,$G$2:G1238,"")),"")</f>
        <v>17</v>
      </c>
      <c r="I1239" s="122" t="str">
        <f>IF(H1239=1,COUNTIF($H$1:H1239,1),"")</f>
        <v/>
      </c>
      <c r="J1239" s="122">
        <f t="shared" si="58"/>
        <v>0</v>
      </c>
      <c r="K1239" s="122" t="b">
        <f t="shared" si="60"/>
        <v>0</v>
      </c>
      <c r="L1239" s="122" t="str">
        <f>IF(K1239=FALSE,"",B1239&amp;"@"&amp;COUNTIFS($B$2:B1239,B1239,$K$2:K1239,TRUE))</f>
        <v/>
      </c>
    </row>
    <row r="1240" spans="1:12">
      <c r="A1240" s="18" t="s">
        <v>1439</v>
      </c>
      <c r="B1240" s="18" t="s">
        <v>935</v>
      </c>
      <c r="C1240" s="18">
        <v>2</v>
      </c>
      <c r="D1240" s="18">
        <v>2</v>
      </c>
      <c r="E1240" s="18">
        <v>1090</v>
      </c>
      <c r="F1240" s="18">
        <v>0</v>
      </c>
      <c r="G1240" s="122" t="str">
        <f t="shared" si="59"/>
        <v>기사임</v>
      </c>
      <c r="H1240" s="255">
        <f>IF(G1240="기사임",(COUNTIF($B$2:B1240,B1240)-COUNTIFS($B$2:B1239,B1240,$G$2:G1239,"")),"")</f>
        <v>2</v>
      </c>
      <c r="I1240" s="122" t="str">
        <f>IF(H1240=1,COUNTIF($H$1:H1240,1),"")</f>
        <v/>
      </c>
      <c r="J1240" s="122">
        <f t="shared" si="58"/>
        <v>0</v>
      </c>
      <c r="K1240" s="122" t="b">
        <f t="shared" si="60"/>
        <v>0</v>
      </c>
      <c r="L1240" s="122" t="str">
        <f>IF(K1240=FALSE,"",B1240&amp;"@"&amp;COUNTIFS($B$2:B1240,B1240,$K$2:K1240,TRUE))</f>
        <v/>
      </c>
    </row>
    <row r="1241" spans="1:12">
      <c r="A1241" s="18" t="s">
        <v>1439</v>
      </c>
      <c r="B1241" s="18" t="s">
        <v>957</v>
      </c>
      <c r="C1241" s="18">
        <v>2</v>
      </c>
      <c r="D1241" s="18">
        <v>2</v>
      </c>
      <c r="E1241" s="18">
        <v>268</v>
      </c>
      <c r="F1241" s="18">
        <v>0</v>
      </c>
      <c r="G1241" s="122" t="str">
        <f t="shared" si="59"/>
        <v>기사임</v>
      </c>
      <c r="H1241" s="255">
        <f>IF(G1241="기사임",(COUNTIF($B$2:B1241,B1241)-COUNTIFS($B$2:B1240,B1241,$G$2:G1240,"")),"")</f>
        <v>1</v>
      </c>
      <c r="I1241" s="122">
        <f>IF(H1241=1,COUNTIF($H$1:H1241,1),"")</f>
        <v>54</v>
      </c>
      <c r="J1241" s="122">
        <f t="shared" si="58"/>
        <v>0</v>
      </c>
      <c r="K1241" s="122" t="b">
        <f t="shared" si="60"/>
        <v>0</v>
      </c>
      <c r="L1241" s="122" t="str">
        <f>IF(K1241=FALSE,"",B1241&amp;"@"&amp;COUNTIFS($B$2:B1241,B1241,$K$2:K1241,TRUE))</f>
        <v/>
      </c>
    </row>
    <row r="1242" spans="1:12">
      <c r="A1242" s="18" t="s">
        <v>1447</v>
      </c>
      <c r="B1242" s="18" t="s">
        <v>899</v>
      </c>
      <c r="C1242" s="18">
        <v>2</v>
      </c>
      <c r="D1242" s="18">
        <v>2</v>
      </c>
      <c r="E1242" s="18">
        <v>0</v>
      </c>
      <c r="F1242" s="18">
        <v>1</v>
      </c>
      <c r="G1242" s="122" t="str">
        <f t="shared" si="59"/>
        <v>기사임</v>
      </c>
      <c r="H1242" s="255">
        <f>IF(G1242="기사임",(COUNTIF($B$2:B1242,B1242)-COUNTIFS($B$2:B1241,B1242,$G$2:G1241,"")),"")</f>
        <v>33</v>
      </c>
      <c r="I1242" s="122" t="str">
        <f>IF(H1242=1,COUNTIF($H$1:H1242,1),"")</f>
        <v/>
      </c>
      <c r="J1242" s="122">
        <f t="shared" si="58"/>
        <v>0</v>
      </c>
      <c r="K1242" s="122" t="b">
        <f t="shared" si="60"/>
        <v>0</v>
      </c>
      <c r="L1242" s="122" t="str">
        <f>IF(K1242=FALSE,"",B1242&amp;"@"&amp;COUNTIFS($B$2:B1242,B1242,$K$2:K1242,TRUE))</f>
        <v/>
      </c>
    </row>
    <row r="1243" spans="1:12">
      <c r="A1243" s="18" t="s">
        <v>1447</v>
      </c>
      <c r="B1243" s="18" t="s">
        <v>898</v>
      </c>
      <c r="C1243" s="18">
        <v>2</v>
      </c>
      <c r="D1243" s="18">
        <v>2</v>
      </c>
      <c r="E1243" s="18">
        <v>0</v>
      </c>
      <c r="F1243" s="18">
        <v>0</v>
      </c>
      <c r="G1243" s="122" t="str">
        <f t="shared" si="59"/>
        <v>기사임</v>
      </c>
      <c r="H1243" s="255">
        <f>IF(G1243="기사임",(COUNTIF($B$2:B1243,B1243)-COUNTIFS($B$2:B1242,B1243,$G$2:G1242,"")),"")</f>
        <v>61</v>
      </c>
      <c r="I1243" s="122" t="str">
        <f>IF(H1243=1,COUNTIF($H$1:H1243,1),"")</f>
        <v/>
      </c>
      <c r="J1243" s="122">
        <f t="shared" si="58"/>
        <v>0</v>
      </c>
      <c r="K1243" s="122" t="b">
        <f t="shared" si="60"/>
        <v>0</v>
      </c>
      <c r="L1243" s="122" t="str">
        <f>IF(K1243=FALSE,"",B1243&amp;"@"&amp;COUNTIFS($B$2:B1243,B1243,$K$2:K1243,TRUE))</f>
        <v/>
      </c>
    </row>
    <row r="1244" spans="1:12">
      <c r="A1244" s="18" t="s">
        <v>1437</v>
      </c>
      <c r="B1244" s="18" t="s">
        <v>913</v>
      </c>
      <c r="C1244" s="18">
        <v>2</v>
      </c>
      <c r="D1244" s="18">
        <v>2</v>
      </c>
      <c r="E1244" s="18">
        <v>2</v>
      </c>
      <c r="F1244" s="18">
        <v>0</v>
      </c>
      <c r="G1244" s="122" t="str">
        <f t="shared" si="59"/>
        <v>기사임</v>
      </c>
      <c r="H1244" s="255">
        <f>IF(G1244="기사임",(COUNTIF($B$2:B1244,B1244)-COUNTIFS($B$2:B1243,B1244,$G$2:G1243,"")),"")</f>
        <v>18</v>
      </c>
      <c r="I1244" s="122" t="str">
        <f>IF(H1244=1,COUNTIF($H$1:H1244,1),"")</f>
        <v/>
      </c>
      <c r="J1244" s="122">
        <f t="shared" si="58"/>
        <v>0</v>
      </c>
      <c r="K1244" s="122" t="b">
        <f t="shared" si="60"/>
        <v>0</v>
      </c>
      <c r="L1244" s="122" t="str">
        <f>IF(K1244=FALSE,"",B1244&amp;"@"&amp;COUNTIFS($B$2:B1244,B1244,$K$2:K1244,TRUE))</f>
        <v/>
      </c>
    </row>
    <row r="1245" spans="1:12">
      <c r="A1245" s="18" t="s">
        <v>1440</v>
      </c>
      <c r="B1245" s="18" t="s">
        <v>2230</v>
      </c>
      <c r="C1245" s="18">
        <v>2</v>
      </c>
      <c r="D1245" s="18">
        <v>1</v>
      </c>
      <c r="E1245" s="18">
        <v>1</v>
      </c>
      <c r="F1245" s="18">
        <v>1</v>
      </c>
      <c r="G1245" s="122" t="str">
        <f t="shared" si="59"/>
        <v>기사임</v>
      </c>
      <c r="H1245" s="255">
        <f>IF(G1245="기사임",(COUNTIF($B$2:B1245,B1245)-COUNTIFS($B$2:B1244,B1245,$G$2:G1244,"")),"")</f>
        <v>1</v>
      </c>
      <c r="I1245" s="122">
        <f>IF(H1245=1,COUNTIF($H$1:H1245,1),"")</f>
        <v>55</v>
      </c>
      <c r="J1245" s="122">
        <f t="shared" si="58"/>
        <v>0</v>
      </c>
      <c r="K1245" s="122" t="b">
        <f t="shared" si="60"/>
        <v>0</v>
      </c>
      <c r="L1245" s="122" t="str">
        <f>IF(K1245=FALSE,"",B1245&amp;"@"&amp;COUNTIFS($B$2:B1245,B1245,$K$2:K1245,TRUE))</f>
        <v/>
      </c>
    </row>
    <row r="1246" spans="1:12">
      <c r="A1246" s="18" t="s">
        <v>1440</v>
      </c>
      <c r="B1246" s="18" t="s">
        <v>907</v>
      </c>
      <c r="C1246" s="18">
        <v>2</v>
      </c>
      <c r="D1246" s="18">
        <v>2</v>
      </c>
      <c r="E1246" s="18">
        <v>0</v>
      </c>
      <c r="F1246" s="18">
        <v>1</v>
      </c>
      <c r="G1246" s="122" t="str">
        <f t="shared" si="59"/>
        <v>기사임</v>
      </c>
      <c r="H1246" s="255">
        <f>IF(G1246="기사임",(COUNTIF($B$2:B1246,B1246)-COUNTIFS($B$2:B1245,B1246,$G$2:G1245,"")),"")</f>
        <v>5</v>
      </c>
      <c r="I1246" s="122" t="str">
        <f>IF(H1246=1,COUNTIF($H$1:H1246,1),"")</f>
        <v/>
      </c>
      <c r="J1246" s="122">
        <f t="shared" si="58"/>
        <v>0</v>
      </c>
      <c r="K1246" s="122" t="b">
        <f t="shared" si="60"/>
        <v>0</v>
      </c>
      <c r="L1246" s="122" t="str">
        <f>IF(K1246=FALSE,"",B1246&amp;"@"&amp;COUNTIFS($B$2:B1246,B1246,$K$2:K1246,TRUE))</f>
        <v/>
      </c>
    </row>
    <row r="1247" spans="1:12">
      <c r="A1247" s="18" t="s">
        <v>1448</v>
      </c>
      <c r="B1247" s="18" t="s">
        <v>898</v>
      </c>
      <c r="C1247" s="18">
        <v>2</v>
      </c>
      <c r="D1247" s="18">
        <v>2</v>
      </c>
      <c r="E1247" s="18">
        <v>29</v>
      </c>
      <c r="F1247" s="18">
        <v>0</v>
      </c>
      <c r="G1247" s="122" t="str">
        <f t="shared" si="59"/>
        <v>기사임</v>
      </c>
      <c r="H1247" s="255">
        <f>IF(G1247="기사임",(COUNTIF($B$2:B1247,B1247)-COUNTIFS($B$2:B1246,B1247,$G$2:G1246,"")),"")</f>
        <v>62</v>
      </c>
      <c r="I1247" s="122" t="str">
        <f>IF(H1247=1,COUNTIF($H$1:H1247,1),"")</f>
        <v/>
      </c>
      <c r="J1247" s="122">
        <f t="shared" si="58"/>
        <v>0</v>
      </c>
      <c r="K1247" s="122" t="b">
        <f t="shared" si="60"/>
        <v>0</v>
      </c>
      <c r="L1247" s="122" t="str">
        <f>IF(K1247=FALSE,"",B1247&amp;"@"&amp;COUNTIFS($B$2:B1247,B1247,$K$2:K1247,TRUE))</f>
        <v/>
      </c>
    </row>
    <row r="1248" spans="1:12">
      <c r="A1248" s="18" t="s">
        <v>1761</v>
      </c>
      <c r="B1248" s="18" t="s">
        <v>895</v>
      </c>
      <c r="C1248" s="18">
        <v>2</v>
      </c>
      <c r="D1248" s="18">
        <v>1</v>
      </c>
      <c r="E1248" s="18">
        <v>36.5</v>
      </c>
      <c r="F1248" s="18">
        <v>0</v>
      </c>
      <c r="G1248" s="122" t="str">
        <f t="shared" si="59"/>
        <v/>
      </c>
      <c r="H1248" s="255" t="str">
        <f>IF(G1248="기사임",(COUNTIF($B$2:B1248,B1248)-COUNTIFS($B$2:B1247,B1248,$G$2:G1247,"")),"")</f>
        <v/>
      </c>
      <c r="I1248" s="122" t="str">
        <f>IF(H1248=1,COUNTIF($H$1:H1248,1),"")</f>
        <v/>
      </c>
      <c r="J1248" s="122">
        <f t="shared" si="58"/>
        <v>0</v>
      </c>
      <c r="K1248" s="122" t="b">
        <f t="shared" si="60"/>
        <v>0</v>
      </c>
      <c r="L1248" s="122" t="str">
        <f>IF(K1248=FALSE,"",B1248&amp;"@"&amp;COUNTIFS($B$2:B1248,B1248,$K$2:K1248,TRUE))</f>
        <v/>
      </c>
    </row>
    <row r="1249" spans="1:12">
      <c r="A1249" s="18" t="s">
        <v>1604</v>
      </c>
      <c r="B1249" s="18" t="s">
        <v>896</v>
      </c>
      <c r="C1249" s="18">
        <v>2</v>
      </c>
      <c r="D1249" s="18">
        <v>2</v>
      </c>
      <c r="E1249" s="18">
        <v>17</v>
      </c>
      <c r="F1249" s="18">
        <v>0</v>
      </c>
      <c r="G1249" s="122" t="str">
        <f t="shared" si="59"/>
        <v>기사임</v>
      </c>
      <c r="H1249" s="255">
        <f>IF(G1249="기사임",(COUNTIF($B$2:B1249,B1249)-COUNTIFS($B$2:B1248,B1249,$G$2:G1248,"")),"")</f>
        <v>104</v>
      </c>
      <c r="I1249" s="122" t="str">
        <f>IF(H1249=1,COUNTIF($H$1:H1249,1),"")</f>
        <v/>
      </c>
      <c r="J1249" s="122">
        <f t="shared" si="58"/>
        <v>1</v>
      </c>
      <c r="K1249" s="122" t="b">
        <f t="shared" si="60"/>
        <v>1</v>
      </c>
      <c r="L1249" s="122" t="str">
        <f>IF(K1249=FALSE,"",B1249&amp;"@"&amp;COUNTIFS($B$2:B1249,B1249,$K$2:K1249,TRUE))</f>
        <v>United States@104</v>
      </c>
    </row>
    <row r="1250" spans="1:12">
      <c r="A1250" s="18" t="s">
        <v>1762</v>
      </c>
      <c r="B1250" s="18" t="s">
        <v>895</v>
      </c>
      <c r="C1250" s="18">
        <v>2</v>
      </c>
      <c r="D1250" s="18">
        <v>1</v>
      </c>
      <c r="E1250" s="18">
        <v>821</v>
      </c>
      <c r="F1250" s="18">
        <v>1</v>
      </c>
      <c r="G1250" s="122" t="str">
        <f t="shared" si="59"/>
        <v/>
      </c>
      <c r="H1250" s="255" t="str">
        <f>IF(G1250="기사임",(COUNTIF($B$2:B1250,B1250)-COUNTIFS($B$2:B1249,B1250,$G$2:G1249,"")),"")</f>
        <v/>
      </c>
      <c r="I1250" s="122" t="str">
        <f>IF(H1250=1,COUNTIF($H$1:H1250,1),"")</f>
        <v/>
      </c>
      <c r="J1250" s="122">
        <f t="shared" si="58"/>
        <v>0</v>
      </c>
      <c r="K1250" s="122" t="b">
        <f t="shared" si="60"/>
        <v>0</v>
      </c>
      <c r="L1250" s="122" t="str">
        <f>IF(K1250=FALSE,"",B1250&amp;"@"&amp;COUNTIFS($B$2:B1250,B1250,$K$2:K1250,TRUE))</f>
        <v/>
      </c>
    </row>
    <row r="1251" spans="1:12">
      <c r="A1251" s="18" t="s">
        <v>1763</v>
      </c>
      <c r="B1251" s="18" t="s">
        <v>895</v>
      </c>
      <c r="C1251" s="18">
        <v>2</v>
      </c>
      <c r="D1251" s="18">
        <v>1</v>
      </c>
      <c r="E1251" s="18">
        <v>490</v>
      </c>
      <c r="F1251" s="18">
        <v>1</v>
      </c>
      <c r="G1251" s="122" t="str">
        <f t="shared" si="59"/>
        <v/>
      </c>
      <c r="H1251" s="255" t="str">
        <f>IF(G1251="기사임",(COUNTIF($B$2:B1251,B1251)-COUNTIFS($B$2:B1250,B1251,$G$2:G1250,"")),"")</f>
        <v/>
      </c>
      <c r="I1251" s="122" t="str">
        <f>IF(H1251=1,COUNTIF($H$1:H1251,1),"")</f>
        <v/>
      </c>
      <c r="J1251" s="122">
        <f t="shared" si="58"/>
        <v>0</v>
      </c>
      <c r="K1251" s="122" t="b">
        <f t="shared" si="60"/>
        <v>0</v>
      </c>
      <c r="L1251" s="122" t="str">
        <f>IF(K1251=FALSE,"",B1251&amp;"@"&amp;COUNTIFS($B$2:B1251,B1251,$K$2:K1251,TRUE))</f>
        <v/>
      </c>
    </row>
    <row r="1252" spans="1:12">
      <c r="A1252" s="18" t="s">
        <v>1599</v>
      </c>
      <c r="B1252" s="18" t="s">
        <v>897</v>
      </c>
      <c r="C1252" s="18">
        <v>2</v>
      </c>
      <c r="D1252" s="18">
        <v>2</v>
      </c>
      <c r="E1252" s="18">
        <v>2.5</v>
      </c>
      <c r="F1252" s="18">
        <v>0</v>
      </c>
      <c r="G1252" s="122" t="str">
        <f t="shared" si="59"/>
        <v>기사임</v>
      </c>
      <c r="H1252" s="255">
        <f>IF(G1252="기사임",(COUNTIF($B$2:B1252,B1252)-COUNTIFS($B$2:B1251,B1252,$G$2:G1251,"")),"")</f>
        <v>78</v>
      </c>
      <c r="I1252" s="122" t="str">
        <f>IF(H1252=1,COUNTIF($H$1:H1252,1),"")</f>
        <v/>
      </c>
      <c r="J1252" s="122">
        <f t="shared" si="58"/>
        <v>1</v>
      </c>
      <c r="K1252" s="122" t="b">
        <f t="shared" si="60"/>
        <v>1</v>
      </c>
      <c r="L1252" s="122" t="str">
        <f>IF(K1252=FALSE,"",B1252&amp;"@"&amp;COUNTIFS($B$2:B1252,B1252,$K$2:K1252,TRUE))</f>
        <v>India@78</v>
      </c>
    </row>
    <row r="1253" spans="1:12">
      <c r="A1253" s="18" t="s">
        <v>1601</v>
      </c>
      <c r="B1253" s="18" t="s">
        <v>905</v>
      </c>
      <c r="C1253" s="18">
        <v>2</v>
      </c>
      <c r="D1253" s="18">
        <v>2</v>
      </c>
      <c r="E1253" s="18">
        <v>0</v>
      </c>
      <c r="F1253" s="18">
        <v>2</v>
      </c>
      <c r="G1253" s="122" t="str">
        <f t="shared" si="59"/>
        <v>기사임</v>
      </c>
      <c r="H1253" s="255">
        <f>IF(G1253="기사임",(COUNTIF($B$2:B1253,B1253)-COUNTIFS($B$2:B1252,B1253,$G$2:G1252,"")),"")</f>
        <v>21</v>
      </c>
      <c r="I1253" s="122" t="str">
        <f>IF(H1253=1,COUNTIF($H$1:H1253,1),"")</f>
        <v/>
      </c>
      <c r="J1253" s="122">
        <f t="shared" si="58"/>
        <v>0</v>
      </c>
      <c r="K1253" s="122" t="b">
        <f t="shared" si="60"/>
        <v>0</v>
      </c>
      <c r="L1253" s="122" t="str">
        <f>IF(K1253=FALSE,"",B1253&amp;"@"&amp;COUNTIFS($B$2:B1253,B1253,$K$2:K1253,TRUE))</f>
        <v/>
      </c>
    </row>
    <row r="1254" spans="1:12">
      <c r="A1254" s="18" t="s">
        <v>1601</v>
      </c>
      <c r="B1254" s="18" t="s">
        <v>898</v>
      </c>
      <c r="C1254" s="18">
        <v>2</v>
      </c>
      <c r="D1254" s="18">
        <v>2</v>
      </c>
      <c r="E1254" s="18">
        <v>0</v>
      </c>
      <c r="F1254" s="18">
        <v>2</v>
      </c>
      <c r="G1254" s="122" t="str">
        <f t="shared" si="59"/>
        <v>기사임</v>
      </c>
      <c r="H1254" s="255">
        <f>IF(G1254="기사임",(COUNTIF($B$2:B1254,B1254)-COUNTIFS($B$2:B1253,B1254,$G$2:G1253,"")),"")</f>
        <v>63</v>
      </c>
      <c r="I1254" s="122" t="str">
        <f>IF(H1254=1,COUNTIF($H$1:H1254,1),"")</f>
        <v/>
      </c>
      <c r="J1254" s="122">
        <f t="shared" si="58"/>
        <v>0</v>
      </c>
      <c r="K1254" s="122" t="b">
        <f t="shared" si="60"/>
        <v>0</v>
      </c>
      <c r="L1254" s="122" t="str">
        <f>IF(K1254=FALSE,"",B1254&amp;"@"&amp;COUNTIFS($B$2:B1254,B1254,$K$2:K1254,TRUE))</f>
        <v/>
      </c>
    </row>
    <row r="1255" spans="1:12">
      <c r="A1255" s="18" t="s">
        <v>1603</v>
      </c>
      <c r="B1255" s="18" t="s">
        <v>922</v>
      </c>
      <c r="C1255" s="18">
        <v>2</v>
      </c>
      <c r="D1255" s="18">
        <v>2</v>
      </c>
      <c r="E1255" s="18">
        <v>0</v>
      </c>
      <c r="F1255" s="18">
        <v>1</v>
      </c>
      <c r="G1255" s="122" t="str">
        <f t="shared" si="59"/>
        <v>기사임</v>
      </c>
      <c r="H1255" s="255">
        <f>IF(G1255="기사임",(COUNTIF($B$2:B1255,B1255)-COUNTIFS($B$2:B1254,B1255,$G$2:G1254,"")),"")</f>
        <v>1</v>
      </c>
      <c r="I1255" s="122">
        <f>IF(H1255=1,COUNTIF($H$1:H1255,1),"")</f>
        <v>56</v>
      </c>
      <c r="J1255" s="122">
        <f t="shared" si="58"/>
        <v>0</v>
      </c>
      <c r="K1255" s="122" t="b">
        <f t="shared" si="60"/>
        <v>0</v>
      </c>
      <c r="L1255" s="122" t="str">
        <f>IF(K1255=FALSE,"",B1255&amp;"@"&amp;COUNTIFS($B$2:B1255,B1255,$K$2:K1255,TRUE))</f>
        <v/>
      </c>
    </row>
    <row r="1256" spans="1:12">
      <c r="A1256" s="18" t="s">
        <v>1603</v>
      </c>
      <c r="B1256" s="18" t="s">
        <v>900</v>
      </c>
      <c r="C1256" s="18">
        <v>2</v>
      </c>
      <c r="D1256" s="18">
        <v>2</v>
      </c>
      <c r="E1256" s="18">
        <v>803</v>
      </c>
      <c r="F1256" s="18">
        <v>1</v>
      </c>
      <c r="G1256" s="122" t="str">
        <f t="shared" si="59"/>
        <v>기사임</v>
      </c>
      <c r="H1256" s="255">
        <f>IF(G1256="기사임",(COUNTIF($B$2:B1256,B1256)-COUNTIFS($B$2:B1255,B1256,$G$2:G1255,"")),"")</f>
        <v>34</v>
      </c>
      <c r="I1256" s="122" t="str">
        <f>IF(H1256=1,COUNTIF($H$1:H1256,1),"")</f>
        <v/>
      </c>
      <c r="J1256" s="122">
        <f t="shared" si="58"/>
        <v>0</v>
      </c>
      <c r="K1256" s="122" t="b">
        <f t="shared" si="60"/>
        <v>0</v>
      </c>
      <c r="L1256" s="122" t="str">
        <f>IF(K1256=FALSE,"",B1256&amp;"@"&amp;COUNTIFS($B$2:B1256,B1256,$K$2:K1256,TRUE))</f>
        <v/>
      </c>
    </row>
    <row r="1257" spans="1:12">
      <c r="A1257" s="18" t="s">
        <v>1603</v>
      </c>
      <c r="B1257" s="18" t="s">
        <v>896</v>
      </c>
      <c r="C1257" s="18">
        <v>2</v>
      </c>
      <c r="D1257" s="18">
        <v>2</v>
      </c>
      <c r="E1257" s="18">
        <v>1</v>
      </c>
      <c r="F1257" s="18">
        <v>0</v>
      </c>
      <c r="G1257" s="122" t="str">
        <f t="shared" si="59"/>
        <v>기사임</v>
      </c>
      <c r="H1257" s="255">
        <f>IF(G1257="기사임",(COUNTIF($B$2:B1257,B1257)-COUNTIFS($B$2:B1256,B1257,$G$2:G1256,"")),"")</f>
        <v>105</v>
      </c>
      <c r="I1257" s="122" t="str">
        <f>IF(H1257=1,COUNTIF($H$1:H1257,1),"")</f>
        <v/>
      </c>
      <c r="J1257" s="122">
        <f t="shared" si="58"/>
        <v>1</v>
      </c>
      <c r="K1257" s="122" t="b">
        <f t="shared" si="60"/>
        <v>1</v>
      </c>
      <c r="L1257" s="122" t="str">
        <f>IF(K1257=FALSE,"",B1257&amp;"@"&amp;COUNTIFS($B$2:B1257,B1257,$K$2:K1257,TRUE))</f>
        <v>United States@105</v>
      </c>
    </row>
    <row r="1258" spans="1:12">
      <c r="A1258" s="18" t="s">
        <v>1598</v>
      </c>
      <c r="B1258" s="18" t="s">
        <v>903</v>
      </c>
      <c r="C1258" s="18">
        <v>2</v>
      </c>
      <c r="D1258" s="18">
        <v>2</v>
      </c>
      <c r="E1258" s="18">
        <v>0</v>
      </c>
      <c r="F1258" s="18">
        <v>2</v>
      </c>
      <c r="G1258" s="122" t="str">
        <f t="shared" si="59"/>
        <v>기사임</v>
      </c>
      <c r="H1258" s="255">
        <f>IF(G1258="기사임",(COUNTIF($B$2:B1258,B1258)-COUNTIFS($B$2:B1257,B1258,$G$2:G1257,"")),"")</f>
        <v>19</v>
      </c>
      <c r="I1258" s="122" t="str">
        <f>IF(H1258=1,COUNTIF($H$1:H1258,1),"")</f>
        <v/>
      </c>
      <c r="J1258" s="122">
        <f t="shared" si="58"/>
        <v>0</v>
      </c>
      <c r="K1258" s="122" t="b">
        <f t="shared" si="60"/>
        <v>0</v>
      </c>
      <c r="L1258" s="122" t="str">
        <f>IF(K1258=FALSE,"",B1258&amp;"@"&amp;COUNTIFS($B$2:B1258,B1258,$K$2:K1258,TRUE))</f>
        <v/>
      </c>
    </row>
    <row r="1259" spans="1:12">
      <c r="A1259" s="18" t="s">
        <v>1598</v>
      </c>
      <c r="B1259" s="18" t="s">
        <v>901</v>
      </c>
      <c r="C1259" s="18">
        <v>2</v>
      </c>
      <c r="D1259" s="18">
        <v>2</v>
      </c>
      <c r="E1259" s="18">
        <v>0</v>
      </c>
      <c r="F1259" s="18">
        <v>2</v>
      </c>
      <c r="G1259" s="122" t="str">
        <f t="shared" si="59"/>
        <v>기사임</v>
      </c>
      <c r="H1259" s="255">
        <f>IF(G1259="기사임",(COUNTIF($B$2:B1259,B1259)-COUNTIFS($B$2:B1258,B1259,$G$2:G1258,"")),"")</f>
        <v>32</v>
      </c>
      <c r="I1259" s="122" t="str">
        <f>IF(H1259=1,COUNTIF($H$1:H1259,1),"")</f>
        <v/>
      </c>
      <c r="J1259" s="122">
        <f t="shared" si="58"/>
        <v>0</v>
      </c>
      <c r="K1259" s="122" t="b">
        <f t="shared" si="60"/>
        <v>0</v>
      </c>
      <c r="L1259" s="122" t="str">
        <f>IF(K1259=FALSE,"",B1259&amp;"@"&amp;COUNTIFS($B$2:B1259,B1259,$K$2:K1259,TRUE))</f>
        <v/>
      </c>
    </row>
    <row r="1260" spans="1:12">
      <c r="A1260" s="18" t="s">
        <v>1598</v>
      </c>
      <c r="B1260" s="18" t="s">
        <v>913</v>
      </c>
      <c r="C1260" s="18">
        <v>2</v>
      </c>
      <c r="D1260" s="18">
        <v>2</v>
      </c>
      <c r="E1260" s="18">
        <v>22</v>
      </c>
      <c r="F1260" s="18">
        <v>1</v>
      </c>
      <c r="G1260" s="122" t="str">
        <f t="shared" si="59"/>
        <v>기사임</v>
      </c>
      <c r="H1260" s="255">
        <f>IF(G1260="기사임",(COUNTIF($B$2:B1260,B1260)-COUNTIFS($B$2:B1259,B1260,$G$2:G1259,"")),"")</f>
        <v>19</v>
      </c>
      <c r="I1260" s="122" t="str">
        <f>IF(H1260=1,COUNTIF($H$1:H1260,1),"")</f>
        <v/>
      </c>
      <c r="J1260" s="122">
        <f t="shared" si="58"/>
        <v>0</v>
      </c>
      <c r="K1260" s="122" t="b">
        <f t="shared" si="60"/>
        <v>0</v>
      </c>
      <c r="L1260" s="122" t="str">
        <f>IF(K1260=FALSE,"",B1260&amp;"@"&amp;COUNTIFS($B$2:B1260,B1260,$K$2:K1260,TRUE))</f>
        <v/>
      </c>
    </row>
    <row r="1261" spans="1:12">
      <c r="A1261" s="18" t="s">
        <v>1597</v>
      </c>
      <c r="B1261" s="18" t="s">
        <v>927</v>
      </c>
      <c r="C1261" s="18">
        <v>2</v>
      </c>
      <c r="D1261" s="18">
        <v>2</v>
      </c>
      <c r="E1261" s="18">
        <v>0</v>
      </c>
      <c r="F1261" s="18">
        <v>2</v>
      </c>
      <c r="G1261" s="122" t="str">
        <f t="shared" si="59"/>
        <v>기사임</v>
      </c>
      <c r="H1261" s="255">
        <f>IF(G1261="기사임",(COUNTIF($B$2:B1261,B1261)-COUNTIFS($B$2:B1260,B1261,$G$2:G1260,"")),"")</f>
        <v>2</v>
      </c>
      <c r="I1261" s="122" t="str">
        <f>IF(H1261=1,COUNTIF($H$1:H1261,1),"")</f>
        <v/>
      </c>
      <c r="J1261" s="122">
        <f t="shared" si="58"/>
        <v>0</v>
      </c>
      <c r="K1261" s="122" t="b">
        <f t="shared" si="60"/>
        <v>0</v>
      </c>
      <c r="L1261" s="122" t="str">
        <f>IF(K1261=FALSE,"",B1261&amp;"@"&amp;COUNTIFS($B$2:B1261,B1261,$K$2:K1261,TRUE))</f>
        <v/>
      </c>
    </row>
    <row r="1262" spans="1:12">
      <c r="A1262" s="18" t="s">
        <v>1597</v>
      </c>
      <c r="B1262" s="18" t="s">
        <v>905</v>
      </c>
      <c r="C1262" s="18">
        <v>2</v>
      </c>
      <c r="D1262" s="18">
        <v>2</v>
      </c>
      <c r="E1262" s="18">
        <v>0</v>
      </c>
      <c r="F1262" s="18">
        <v>1</v>
      </c>
      <c r="G1262" s="122" t="str">
        <f t="shared" si="59"/>
        <v>기사임</v>
      </c>
      <c r="H1262" s="255">
        <f>IF(G1262="기사임",(COUNTIF($B$2:B1262,B1262)-COUNTIFS($B$2:B1261,B1262,$G$2:G1261,"")),"")</f>
        <v>22</v>
      </c>
      <c r="I1262" s="122" t="str">
        <f>IF(H1262=1,COUNTIF($H$1:H1262,1),"")</f>
        <v/>
      </c>
      <c r="J1262" s="122">
        <f t="shared" si="58"/>
        <v>0</v>
      </c>
      <c r="K1262" s="122" t="b">
        <f t="shared" si="60"/>
        <v>0</v>
      </c>
      <c r="L1262" s="122" t="str">
        <f>IF(K1262=FALSE,"",B1262&amp;"@"&amp;COUNTIFS($B$2:B1262,B1262,$K$2:K1262,TRUE))</f>
        <v/>
      </c>
    </row>
    <row r="1263" spans="1:12">
      <c r="A1263" s="18" t="s">
        <v>1597</v>
      </c>
      <c r="B1263" s="18" t="s">
        <v>906</v>
      </c>
      <c r="C1263" s="18">
        <v>2</v>
      </c>
      <c r="D1263" s="18">
        <v>2</v>
      </c>
      <c r="E1263" s="18">
        <v>0</v>
      </c>
      <c r="F1263" s="18">
        <v>1</v>
      </c>
      <c r="G1263" s="122" t="str">
        <f t="shared" si="59"/>
        <v>기사임</v>
      </c>
      <c r="H1263" s="255">
        <f>IF(G1263="기사임",(COUNTIF($B$2:B1263,B1263)-COUNTIFS($B$2:B1262,B1263,$G$2:G1262,"")),"")</f>
        <v>11</v>
      </c>
      <c r="I1263" s="122" t="str">
        <f>IF(H1263=1,COUNTIF($H$1:H1263,1),"")</f>
        <v/>
      </c>
      <c r="J1263" s="122">
        <f t="shared" si="58"/>
        <v>0</v>
      </c>
      <c r="K1263" s="122" t="b">
        <f t="shared" si="60"/>
        <v>0</v>
      </c>
      <c r="L1263" s="122" t="str">
        <f>IF(K1263=FALSE,"",B1263&amp;"@"&amp;COUNTIFS($B$2:B1263,B1263,$K$2:K1263,TRUE))</f>
        <v/>
      </c>
    </row>
    <row r="1264" spans="1:12">
      <c r="A1264" s="18" t="s">
        <v>1764</v>
      </c>
      <c r="B1264" s="18" t="s">
        <v>895</v>
      </c>
      <c r="C1264" s="18">
        <v>2</v>
      </c>
      <c r="D1264" s="18">
        <v>1</v>
      </c>
      <c r="E1264" s="18">
        <v>104.5</v>
      </c>
      <c r="F1264" s="18">
        <v>0</v>
      </c>
      <c r="G1264" s="122" t="str">
        <f t="shared" si="59"/>
        <v/>
      </c>
      <c r="H1264" s="255" t="str">
        <f>IF(G1264="기사임",(COUNTIF($B$2:B1264,B1264)-COUNTIFS($B$2:B1263,B1264,$G$2:G1263,"")),"")</f>
        <v/>
      </c>
      <c r="I1264" s="122" t="str">
        <f>IF(H1264=1,COUNTIF($H$1:H1264,1),"")</f>
        <v/>
      </c>
      <c r="J1264" s="122">
        <f t="shared" si="58"/>
        <v>0</v>
      </c>
      <c r="K1264" s="122" t="b">
        <f t="shared" si="60"/>
        <v>0</v>
      </c>
      <c r="L1264" s="122" t="str">
        <f>IF(K1264=FALSE,"",B1264&amp;"@"&amp;COUNTIFS($B$2:B1264,B1264,$K$2:K1264,TRUE))</f>
        <v/>
      </c>
    </row>
    <row r="1265" spans="1:12">
      <c r="A1265" s="18" t="s">
        <v>1602</v>
      </c>
      <c r="B1265" s="18" t="s">
        <v>899</v>
      </c>
      <c r="C1265" s="18">
        <v>2</v>
      </c>
      <c r="D1265" s="18">
        <v>2</v>
      </c>
      <c r="E1265" s="18">
        <v>15</v>
      </c>
      <c r="F1265" s="18">
        <v>1</v>
      </c>
      <c r="G1265" s="122" t="str">
        <f t="shared" si="59"/>
        <v>기사임</v>
      </c>
      <c r="H1265" s="255">
        <f>IF(G1265="기사임",(COUNTIF($B$2:B1265,B1265)-COUNTIFS($B$2:B1264,B1265,$G$2:G1264,"")),"")</f>
        <v>34</v>
      </c>
      <c r="I1265" s="122" t="str">
        <f>IF(H1265=1,COUNTIF($H$1:H1265,1),"")</f>
        <v/>
      </c>
      <c r="J1265" s="122">
        <f t="shared" si="58"/>
        <v>0</v>
      </c>
      <c r="K1265" s="122" t="b">
        <f t="shared" si="60"/>
        <v>0</v>
      </c>
      <c r="L1265" s="122" t="str">
        <f>IF(K1265=FALSE,"",B1265&amp;"@"&amp;COUNTIFS($B$2:B1265,B1265,$K$2:K1265,TRUE))</f>
        <v/>
      </c>
    </row>
    <row r="1266" spans="1:12">
      <c r="A1266" s="18" t="s">
        <v>1602</v>
      </c>
      <c r="B1266" s="18" t="s">
        <v>898</v>
      </c>
      <c r="C1266" s="18">
        <v>2</v>
      </c>
      <c r="D1266" s="18">
        <v>1</v>
      </c>
      <c r="E1266" s="18">
        <v>24</v>
      </c>
      <c r="F1266" s="18">
        <v>0</v>
      </c>
      <c r="G1266" s="122" t="str">
        <f t="shared" si="59"/>
        <v>기사임</v>
      </c>
      <c r="H1266" s="255">
        <f>IF(G1266="기사임",(COUNTIF($B$2:B1266,B1266)-COUNTIFS($B$2:B1265,B1266,$G$2:G1265,"")),"")</f>
        <v>64</v>
      </c>
      <c r="I1266" s="122" t="str">
        <f>IF(H1266=1,COUNTIF($H$1:H1266,1),"")</f>
        <v/>
      </c>
      <c r="J1266" s="122">
        <f t="shared" si="58"/>
        <v>0</v>
      </c>
      <c r="K1266" s="122" t="b">
        <f t="shared" si="60"/>
        <v>0</v>
      </c>
      <c r="L1266" s="122" t="str">
        <f>IF(K1266=FALSE,"",B1266&amp;"@"&amp;COUNTIFS($B$2:B1266,B1266,$K$2:K1266,TRUE))</f>
        <v/>
      </c>
    </row>
    <row r="1267" spans="1:12">
      <c r="A1267" s="18" t="s">
        <v>1602</v>
      </c>
      <c r="B1267" s="18" t="s">
        <v>913</v>
      </c>
      <c r="C1267" s="18">
        <v>2</v>
      </c>
      <c r="D1267" s="18">
        <v>1</v>
      </c>
      <c r="E1267" s="18">
        <v>32</v>
      </c>
      <c r="F1267" s="18">
        <v>1</v>
      </c>
      <c r="G1267" s="122" t="str">
        <f t="shared" si="59"/>
        <v>기사임</v>
      </c>
      <c r="H1267" s="255">
        <f>IF(G1267="기사임",(COUNTIF($B$2:B1267,B1267)-COUNTIFS($B$2:B1266,B1267,$G$2:G1266,"")),"")</f>
        <v>20</v>
      </c>
      <c r="I1267" s="122" t="str">
        <f>IF(H1267=1,COUNTIF($H$1:H1267,1),"")</f>
        <v/>
      </c>
      <c r="J1267" s="122">
        <f t="shared" si="58"/>
        <v>0</v>
      </c>
      <c r="K1267" s="122" t="b">
        <f t="shared" si="60"/>
        <v>0</v>
      </c>
      <c r="L1267" s="122" t="str">
        <f>IF(K1267=FALSE,"",B1267&amp;"@"&amp;COUNTIFS($B$2:B1267,B1267,$K$2:K1267,TRUE))</f>
        <v/>
      </c>
    </row>
    <row r="1268" spans="1:12">
      <c r="A1268" s="18" t="s">
        <v>1602</v>
      </c>
      <c r="B1268" s="18" t="s">
        <v>900</v>
      </c>
      <c r="C1268" s="18">
        <v>2</v>
      </c>
      <c r="D1268" s="18">
        <v>2</v>
      </c>
      <c r="E1268" s="18">
        <v>300</v>
      </c>
      <c r="F1268" s="18">
        <v>1</v>
      </c>
      <c r="G1268" s="122" t="str">
        <f t="shared" si="59"/>
        <v>기사임</v>
      </c>
      <c r="H1268" s="255">
        <f>IF(G1268="기사임",(COUNTIF($B$2:B1268,B1268)-COUNTIFS($B$2:B1267,B1268,$G$2:G1267,"")),"")</f>
        <v>35</v>
      </c>
      <c r="I1268" s="122" t="str">
        <f>IF(H1268=1,COUNTIF($H$1:H1268,1),"")</f>
        <v/>
      </c>
      <c r="J1268" s="122">
        <f t="shared" si="58"/>
        <v>0</v>
      </c>
      <c r="K1268" s="122" t="b">
        <f t="shared" si="60"/>
        <v>0</v>
      </c>
      <c r="L1268" s="122" t="str">
        <f>IF(K1268=FALSE,"",B1268&amp;"@"&amp;COUNTIFS($B$2:B1268,B1268,$K$2:K1268,TRUE))</f>
        <v/>
      </c>
    </row>
    <row r="1269" spans="1:12">
      <c r="A1269" s="18" t="s">
        <v>1765</v>
      </c>
      <c r="B1269" s="18" t="s">
        <v>895</v>
      </c>
      <c r="C1269" s="18">
        <v>2</v>
      </c>
      <c r="D1269" s="18">
        <v>1</v>
      </c>
      <c r="E1269" s="18">
        <v>113.5</v>
      </c>
      <c r="F1269" s="18">
        <v>1</v>
      </c>
      <c r="G1269" s="122" t="str">
        <f t="shared" si="59"/>
        <v/>
      </c>
      <c r="H1269" s="255" t="str">
        <f>IF(G1269="기사임",(COUNTIF($B$2:B1269,B1269)-COUNTIFS($B$2:B1268,B1269,$G$2:G1268,"")),"")</f>
        <v/>
      </c>
      <c r="I1269" s="122" t="str">
        <f>IF(H1269=1,COUNTIF($H$1:H1269,1),"")</f>
        <v/>
      </c>
      <c r="J1269" s="122">
        <f t="shared" si="58"/>
        <v>0</v>
      </c>
      <c r="K1269" s="122" t="b">
        <f t="shared" si="60"/>
        <v>0</v>
      </c>
      <c r="L1269" s="122" t="str">
        <f>IF(K1269=FALSE,"",B1269&amp;"@"&amp;COUNTIFS($B$2:B1269,B1269,$K$2:K1269,TRUE))</f>
        <v/>
      </c>
    </row>
    <row r="1270" spans="1:12">
      <c r="A1270" s="18" t="s">
        <v>1596</v>
      </c>
      <c r="B1270" s="18" t="s">
        <v>901</v>
      </c>
      <c r="C1270" s="18">
        <v>2</v>
      </c>
      <c r="D1270" s="18">
        <v>2</v>
      </c>
      <c r="E1270" s="18">
        <v>876</v>
      </c>
      <c r="F1270" s="18">
        <v>0</v>
      </c>
      <c r="G1270" s="122" t="str">
        <f t="shared" si="59"/>
        <v>기사임</v>
      </c>
      <c r="H1270" s="255">
        <f>IF(G1270="기사임",(COUNTIF($B$2:B1270,B1270)-COUNTIFS($B$2:B1269,B1270,$G$2:G1269,"")),"")</f>
        <v>33</v>
      </c>
      <c r="I1270" s="122" t="str">
        <f>IF(H1270=1,COUNTIF($H$1:H1270,1),"")</f>
        <v/>
      </c>
      <c r="J1270" s="122">
        <f t="shared" si="58"/>
        <v>0</v>
      </c>
      <c r="K1270" s="122" t="b">
        <f t="shared" si="60"/>
        <v>0</v>
      </c>
      <c r="L1270" s="122" t="str">
        <f>IF(K1270=FALSE,"",B1270&amp;"@"&amp;COUNTIFS($B$2:B1270,B1270,$K$2:K1270,TRUE))</f>
        <v/>
      </c>
    </row>
    <row r="1271" spans="1:12">
      <c r="A1271" s="18" t="s">
        <v>1596</v>
      </c>
      <c r="B1271" s="18" t="s">
        <v>910</v>
      </c>
      <c r="C1271" s="18">
        <v>2</v>
      </c>
      <c r="D1271" s="18">
        <v>2</v>
      </c>
      <c r="E1271" s="18">
        <v>0</v>
      </c>
      <c r="F1271" s="18">
        <v>2</v>
      </c>
      <c r="G1271" s="122" t="str">
        <f t="shared" si="59"/>
        <v>기사임</v>
      </c>
      <c r="H1271" s="255">
        <f>IF(G1271="기사임",(COUNTIF($B$2:B1271,B1271)-COUNTIFS($B$2:B1270,B1271,$G$2:G1270,"")),"")</f>
        <v>27</v>
      </c>
      <c r="I1271" s="122" t="str">
        <f>IF(H1271=1,COUNTIF($H$1:H1271,1),"")</f>
        <v/>
      </c>
      <c r="J1271" s="122">
        <f t="shared" si="58"/>
        <v>0</v>
      </c>
      <c r="K1271" s="122" t="b">
        <f t="shared" si="60"/>
        <v>0</v>
      </c>
      <c r="L1271" s="122" t="str">
        <f>IF(K1271=FALSE,"",B1271&amp;"@"&amp;COUNTIFS($B$2:B1271,B1271,$K$2:K1271,TRUE))</f>
        <v/>
      </c>
    </row>
    <row r="1272" spans="1:12">
      <c r="A1272" s="18" t="s">
        <v>1766</v>
      </c>
      <c r="B1272" s="18" t="s">
        <v>895</v>
      </c>
      <c r="C1272" s="18">
        <v>2</v>
      </c>
      <c r="D1272" s="18">
        <v>1</v>
      </c>
      <c r="E1272" s="18">
        <v>448</v>
      </c>
      <c r="F1272" s="18">
        <v>1</v>
      </c>
      <c r="G1272" s="122" t="str">
        <f t="shared" si="59"/>
        <v/>
      </c>
      <c r="H1272" s="255" t="str">
        <f>IF(G1272="기사임",(COUNTIF($B$2:B1272,B1272)-COUNTIFS($B$2:B1271,B1272,$G$2:G1271,"")),"")</f>
        <v/>
      </c>
      <c r="I1272" s="122" t="str">
        <f>IF(H1272=1,COUNTIF($H$1:H1272,1),"")</f>
        <v/>
      </c>
      <c r="J1272" s="122">
        <f t="shared" si="58"/>
        <v>0</v>
      </c>
      <c r="K1272" s="122" t="b">
        <f t="shared" si="60"/>
        <v>0</v>
      </c>
      <c r="L1272" s="122" t="str">
        <f>IF(K1272=FALSE,"",B1272&amp;"@"&amp;COUNTIFS($B$2:B1272,B1272,$K$2:K1272,TRUE))</f>
        <v/>
      </c>
    </row>
    <row r="1273" spans="1:12">
      <c r="A1273" s="18" t="s">
        <v>1767</v>
      </c>
      <c r="B1273" s="18" t="s">
        <v>895</v>
      </c>
      <c r="C1273" s="18">
        <v>2</v>
      </c>
      <c r="D1273" s="18">
        <v>1</v>
      </c>
      <c r="E1273" s="18">
        <v>40</v>
      </c>
      <c r="F1273" s="18">
        <v>1</v>
      </c>
      <c r="G1273" s="122" t="str">
        <f t="shared" si="59"/>
        <v/>
      </c>
      <c r="H1273" s="255" t="str">
        <f>IF(G1273="기사임",(COUNTIF($B$2:B1273,B1273)-COUNTIFS($B$2:B1272,B1273,$G$2:G1272,"")),"")</f>
        <v/>
      </c>
      <c r="I1273" s="122" t="str">
        <f>IF(H1273=1,COUNTIF($H$1:H1273,1),"")</f>
        <v/>
      </c>
      <c r="J1273" s="122">
        <f t="shared" si="58"/>
        <v>0</v>
      </c>
      <c r="K1273" s="122" t="b">
        <f t="shared" si="60"/>
        <v>0</v>
      </c>
      <c r="L1273" s="122" t="str">
        <f>IF(K1273=FALSE,"",B1273&amp;"@"&amp;COUNTIFS($B$2:B1273,B1273,$K$2:K1273,TRUE))</f>
        <v/>
      </c>
    </row>
    <row r="1274" spans="1:12">
      <c r="A1274" s="18" t="s">
        <v>1608</v>
      </c>
      <c r="B1274" s="18" t="s">
        <v>896</v>
      </c>
      <c r="C1274" s="18">
        <v>2</v>
      </c>
      <c r="D1274" s="18">
        <v>1</v>
      </c>
      <c r="E1274" s="18">
        <v>49.5</v>
      </c>
      <c r="F1274" s="18">
        <v>0</v>
      </c>
      <c r="G1274" s="122" t="str">
        <f t="shared" si="59"/>
        <v>기사임</v>
      </c>
      <c r="H1274" s="255">
        <f>IF(G1274="기사임",(COUNTIF($B$2:B1274,B1274)-COUNTIFS($B$2:B1273,B1274,$G$2:G1273,"")),"")</f>
        <v>106</v>
      </c>
      <c r="I1274" s="122" t="str">
        <f>IF(H1274=1,COUNTIF($H$1:H1274,1),"")</f>
        <v/>
      </c>
      <c r="J1274" s="122">
        <f t="shared" si="58"/>
        <v>1</v>
      </c>
      <c r="K1274" s="122" t="b">
        <f t="shared" si="60"/>
        <v>1</v>
      </c>
      <c r="L1274" s="122" t="str">
        <f>IF(K1274=FALSE,"",B1274&amp;"@"&amp;COUNTIFS($B$2:B1274,B1274,$K$2:K1274,TRUE))</f>
        <v>United States@106</v>
      </c>
    </row>
    <row r="1275" spans="1:12">
      <c r="A1275" s="18" t="s">
        <v>1608</v>
      </c>
      <c r="B1275" s="18" t="s">
        <v>914</v>
      </c>
      <c r="C1275" s="18">
        <v>2</v>
      </c>
      <c r="D1275" s="18">
        <v>2</v>
      </c>
      <c r="E1275" s="18">
        <v>0</v>
      </c>
      <c r="F1275" s="18">
        <v>1</v>
      </c>
      <c r="G1275" s="122" t="str">
        <f t="shared" si="59"/>
        <v>기사임</v>
      </c>
      <c r="H1275" s="255">
        <f>IF(G1275="기사임",(COUNTIF($B$2:B1275,B1275)-COUNTIFS($B$2:B1274,B1275,$G$2:G1274,"")),"")</f>
        <v>12</v>
      </c>
      <c r="I1275" s="122" t="str">
        <f>IF(H1275=1,COUNTIF($H$1:H1275,1),"")</f>
        <v/>
      </c>
      <c r="J1275" s="122">
        <f t="shared" si="58"/>
        <v>1</v>
      </c>
      <c r="K1275" s="122" t="b">
        <f t="shared" si="60"/>
        <v>1</v>
      </c>
      <c r="L1275" s="122" t="str">
        <f>IF(K1275=FALSE,"",B1275&amp;"@"&amp;COUNTIFS($B$2:B1275,B1275,$K$2:K1275,TRUE))</f>
        <v>Vietnam@12</v>
      </c>
    </row>
    <row r="1276" spans="1:12">
      <c r="A1276" s="18" t="s">
        <v>1117</v>
      </c>
      <c r="B1276" s="18" t="s">
        <v>896</v>
      </c>
      <c r="C1276" s="18">
        <v>2</v>
      </c>
      <c r="D1276" s="18">
        <v>1</v>
      </c>
      <c r="E1276" s="18">
        <v>1091</v>
      </c>
      <c r="F1276" s="18">
        <v>1</v>
      </c>
      <c r="G1276" s="122" t="str">
        <f t="shared" si="59"/>
        <v>기사임</v>
      </c>
      <c r="H1276" s="255">
        <f>IF(G1276="기사임",(COUNTIF($B$2:B1276,B1276)-COUNTIFS($B$2:B1275,B1276,$G$2:G1275,"")),"")</f>
        <v>107</v>
      </c>
      <c r="I1276" s="122" t="str">
        <f>IF(H1276=1,COUNTIF($H$1:H1276,1),"")</f>
        <v/>
      </c>
      <c r="J1276" s="122">
        <f t="shared" si="58"/>
        <v>1</v>
      </c>
      <c r="K1276" s="122" t="b">
        <f t="shared" si="60"/>
        <v>1</v>
      </c>
      <c r="L1276" s="122" t="str">
        <f>IF(K1276=FALSE,"",B1276&amp;"@"&amp;COUNTIFS($B$2:B1276,B1276,$K$2:K1276,TRUE))</f>
        <v>United States@107</v>
      </c>
    </row>
    <row r="1277" spans="1:12">
      <c r="A1277" s="18" t="s">
        <v>1600</v>
      </c>
      <c r="B1277" s="18" t="s">
        <v>901</v>
      </c>
      <c r="C1277" s="18">
        <v>2</v>
      </c>
      <c r="D1277" s="18">
        <v>2</v>
      </c>
      <c r="E1277" s="18">
        <v>0</v>
      </c>
      <c r="F1277" s="18">
        <v>0</v>
      </c>
      <c r="G1277" s="122" t="str">
        <f t="shared" si="59"/>
        <v>기사임</v>
      </c>
      <c r="H1277" s="255">
        <f>IF(G1277="기사임",(COUNTIF($B$2:B1277,B1277)-COUNTIFS($B$2:B1276,B1277,$G$2:G1276,"")),"")</f>
        <v>34</v>
      </c>
      <c r="I1277" s="122" t="str">
        <f>IF(H1277=1,COUNTIF($H$1:H1277,1),"")</f>
        <v/>
      </c>
      <c r="J1277" s="122">
        <f t="shared" si="58"/>
        <v>0</v>
      </c>
      <c r="K1277" s="122" t="b">
        <f t="shared" si="60"/>
        <v>0</v>
      </c>
      <c r="L1277" s="122" t="str">
        <f>IF(K1277=FALSE,"",B1277&amp;"@"&amp;COUNTIFS($B$2:B1277,B1277,$K$2:K1277,TRUE))</f>
        <v/>
      </c>
    </row>
    <row r="1278" spans="1:12">
      <c r="A1278" s="18" t="s">
        <v>1600</v>
      </c>
      <c r="B1278" s="18" t="s">
        <v>906</v>
      </c>
      <c r="C1278" s="18">
        <v>2</v>
      </c>
      <c r="D1278" s="18">
        <v>2</v>
      </c>
      <c r="E1278" s="18">
        <v>14</v>
      </c>
      <c r="F1278" s="18">
        <v>1</v>
      </c>
      <c r="G1278" s="122" t="str">
        <f t="shared" si="59"/>
        <v>기사임</v>
      </c>
      <c r="H1278" s="255">
        <f>IF(G1278="기사임",(COUNTIF($B$2:B1278,B1278)-COUNTIFS($B$2:B1277,B1278,$G$2:G1277,"")),"")</f>
        <v>12</v>
      </c>
      <c r="I1278" s="122" t="str">
        <f>IF(H1278=1,COUNTIF($H$1:H1278,1),"")</f>
        <v/>
      </c>
      <c r="J1278" s="122">
        <f t="shared" si="58"/>
        <v>0</v>
      </c>
      <c r="K1278" s="122" t="b">
        <f t="shared" si="60"/>
        <v>0</v>
      </c>
      <c r="L1278" s="122" t="str">
        <f>IF(K1278=FALSE,"",B1278&amp;"@"&amp;COUNTIFS($B$2:B1278,B1278,$K$2:K1278,TRUE))</f>
        <v/>
      </c>
    </row>
    <row r="1279" spans="1:12">
      <c r="A1279" s="18" t="s">
        <v>1768</v>
      </c>
      <c r="B1279" s="18" t="s">
        <v>895</v>
      </c>
      <c r="C1279" s="18">
        <v>2</v>
      </c>
      <c r="D1279" s="18">
        <v>1</v>
      </c>
      <c r="E1279" s="18">
        <v>89</v>
      </c>
      <c r="F1279" s="18">
        <v>1</v>
      </c>
      <c r="G1279" s="122" t="str">
        <f t="shared" si="59"/>
        <v>기사임</v>
      </c>
      <c r="H1279" s="255">
        <f>IF(G1279="기사임",(COUNTIF($B$2:B1279,B1279)-COUNTIFS($B$2:B1278,B1279,$G$2:G1278,"")),"")</f>
        <v>213</v>
      </c>
      <c r="I1279" s="122" t="str">
        <f>IF(H1279=1,COUNTIF($H$1:H1279,1),"")</f>
        <v/>
      </c>
      <c r="J1279" s="122">
        <f t="shared" si="58"/>
        <v>0</v>
      </c>
      <c r="K1279" s="122" t="b">
        <f t="shared" si="60"/>
        <v>0</v>
      </c>
      <c r="L1279" s="122" t="str">
        <f>IF(K1279=FALSE,"",B1279&amp;"@"&amp;COUNTIFS($B$2:B1279,B1279,$K$2:K1279,TRUE))</f>
        <v/>
      </c>
    </row>
    <row r="1280" spans="1:12">
      <c r="A1280" s="18" t="s">
        <v>729</v>
      </c>
      <c r="B1280" s="18" t="s">
        <v>895</v>
      </c>
      <c r="C1280" s="18">
        <v>2</v>
      </c>
      <c r="D1280" s="18">
        <v>1</v>
      </c>
      <c r="E1280" s="18">
        <v>574</v>
      </c>
      <c r="F1280" s="18">
        <v>1</v>
      </c>
      <c r="G1280" s="122" t="str">
        <f t="shared" si="59"/>
        <v>기사임</v>
      </c>
      <c r="H1280" s="255">
        <f>IF(G1280="기사임",(COUNTIF($B$2:B1280,B1280)-COUNTIFS($B$2:B1279,B1280,$G$2:G1279,"")),"")</f>
        <v>214</v>
      </c>
      <c r="I1280" s="122" t="str">
        <f>IF(H1280=1,COUNTIF($H$1:H1280,1),"")</f>
        <v/>
      </c>
      <c r="J1280" s="122">
        <f t="shared" si="58"/>
        <v>0</v>
      </c>
      <c r="K1280" s="122" t="b">
        <f t="shared" si="60"/>
        <v>0</v>
      </c>
      <c r="L1280" s="122" t="str">
        <f>IF(K1280=FALSE,"",B1280&amp;"@"&amp;COUNTIFS($B$2:B1280,B1280,$K$2:K1280,TRUE))</f>
        <v/>
      </c>
    </row>
    <row r="1281" spans="1:12">
      <c r="A1281" s="18" t="s">
        <v>676</v>
      </c>
      <c r="B1281" s="18" t="s">
        <v>895</v>
      </c>
      <c r="C1281" s="18">
        <v>2</v>
      </c>
      <c r="D1281" s="18">
        <v>2</v>
      </c>
      <c r="E1281" s="18">
        <v>0</v>
      </c>
      <c r="F1281" s="18">
        <v>2</v>
      </c>
      <c r="G1281" s="122" t="str">
        <f t="shared" si="59"/>
        <v>기사임</v>
      </c>
      <c r="H1281" s="255">
        <f>IF(G1281="기사임",(COUNTIF($B$2:B1281,B1281)-COUNTIFS($B$2:B1280,B1281,$G$2:G1280,"")),"")</f>
        <v>215</v>
      </c>
      <c r="I1281" s="122" t="str">
        <f>IF(H1281=1,COUNTIF($H$1:H1281,1),"")</f>
        <v/>
      </c>
      <c r="J1281" s="122">
        <f t="shared" si="58"/>
        <v>0</v>
      </c>
      <c r="K1281" s="122" t="b">
        <f t="shared" si="60"/>
        <v>0</v>
      </c>
      <c r="L1281" s="122" t="str">
        <f>IF(K1281=FALSE,"",B1281&amp;"@"&amp;COUNTIFS($B$2:B1281,B1281,$K$2:K1281,TRUE))</f>
        <v/>
      </c>
    </row>
    <row r="1282" spans="1:12">
      <c r="A1282" s="18" t="s">
        <v>791</v>
      </c>
      <c r="B1282" s="18" t="s">
        <v>896</v>
      </c>
      <c r="C1282" s="18">
        <v>2</v>
      </c>
      <c r="D1282" s="18">
        <v>2</v>
      </c>
      <c r="E1282" s="18">
        <v>3</v>
      </c>
      <c r="F1282" s="18">
        <v>1</v>
      </c>
      <c r="G1282" s="122" t="str">
        <f t="shared" si="59"/>
        <v>기사임</v>
      </c>
      <c r="H1282" s="255">
        <f>IF(G1282="기사임",(COUNTIF($B$2:B1282,B1282)-COUNTIFS($B$2:B1281,B1282,$G$2:G1281,"")),"")</f>
        <v>108</v>
      </c>
      <c r="I1282" s="122" t="str">
        <f>IF(H1282=1,COUNTIF($H$1:H1282,1),"")</f>
        <v/>
      </c>
      <c r="J1282" s="122">
        <f t="shared" ref="J1282:J1345" si="61">COUNTIF($N$2:$N$4,B1282)</f>
        <v>1</v>
      </c>
      <c r="K1282" s="122" t="b">
        <f t="shared" si="60"/>
        <v>1</v>
      </c>
      <c r="L1282" s="122" t="str">
        <f>IF(K1282=FALSE,"",B1282&amp;"@"&amp;COUNTIFS($B$2:B1282,B1282,$K$2:K1282,TRUE))</f>
        <v>United States@108</v>
      </c>
    </row>
    <row r="1283" spans="1:12">
      <c r="A1283" s="18" t="s">
        <v>640</v>
      </c>
      <c r="B1283" s="18" t="s">
        <v>896</v>
      </c>
      <c r="C1283" s="18">
        <v>2</v>
      </c>
      <c r="D1283" s="18">
        <v>2</v>
      </c>
      <c r="E1283" s="18">
        <v>59</v>
      </c>
      <c r="F1283" s="18">
        <v>2</v>
      </c>
      <c r="G1283" s="122" t="str">
        <f t="shared" ref="G1283:G1346" si="62">IF(AND(LEFT(A1283,17)="/global/archives/",ISNUMBER(_xlfn.NUMBERVALUE(MID(A1283,18,1))),ISERROR(FIND("ckattempt",A1283)),ISERROR(FIND("preview",A1283))),"기사임","")</f>
        <v>기사임</v>
      </c>
      <c r="H1283" s="255">
        <f>IF(G1283="기사임",(COUNTIF($B$2:B1283,B1283)-COUNTIFS($B$2:B1282,B1283,$G$2:G1282,"")),"")</f>
        <v>109</v>
      </c>
      <c r="I1283" s="122" t="str">
        <f>IF(H1283=1,COUNTIF($H$1:H1283,1),"")</f>
        <v/>
      </c>
      <c r="J1283" s="122">
        <f t="shared" si="61"/>
        <v>1</v>
      </c>
      <c r="K1283" s="122" t="b">
        <f t="shared" ref="K1283:K1346" si="63">AND(J1283=1,H1283&gt;=1,H1283&lt;&gt;"")</f>
        <v>1</v>
      </c>
      <c r="L1283" s="122" t="str">
        <f>IF(K1283=FALSE,"",B1283&amp;"@"&amp;COUNTIFS($B$2:B1283,B1283,$K$2:K1283,TRUE))</f>
        <v>United States@109</v>
      </c>
    </row>
    <row r="1284" spans="1:12">
      <c r="A1284" s="18" t="s">
        <v>844</v>
      </c>
      <c r="B1284" s="18" t="s">
        <v>942</v>
      </c>
      <c r="C1284" s="18">
        <v>2</v>
      </c>
      <c r="D1284" s="18">
        <v>1</v>
      </c>
      <c r="E1284" s="18">
        <v>1062</v>
      </c>
      <c r="F1284" s="18">
        <v>1</v>
      </c>
      <c r="G1284" s="122" t="str">
        <f t="shared" si="62"/>
        <v>기사임</v>
      </c>
      <c r="H1284" s="255">
        <f>IF(G1284="기사임",(COUNTIF($B$2:B1284,B1284)-COUNTIFS($B$2:B1283,B1284,$G$2:G1283,"")),"")</f>
        <v>5</v>
      </c>
      <c r="I1284" s="122" t="str">
        <f>IF(H1284=1,COUNTIF($H$1:H1284,1),"")</f>
        <v/>
      </c>
      <c r="J1284" s="122">
        <f t="shared" si="61"/>
        <v>0</v>
      </c>
      <c r="K1284" s="122" t="b">
        <f t="shared" si="63"/>
        <v>0</v>
      </c>
      <c r="L1284" s="122" t="str">
        <f>IF(K1284=FALSE,"",B1284&amp;"@"&amp;COUNTIFS($B$2:B1284,B1284,$K$2:K1284,TRUE))</f>
        <v/>
      </c>
    </row>
    <row r="1285" spans="1:12">
      <c r="A1285" s="18" t="s">
        <v>608</v>
      </c>
      <c r="B1285" s="18" t="s">
        <v>895</v>
      </c>
      <c r="C1285" s="18">
        <v>2</v>
      </c>
      <c r="D1285" s="18">
        <v>2</v>
      </c>
      <c r="E1285" s="18">
        <v>867</v>
      </c>
      <c r="F1285" s="18">
        <v>1</v>
      </c>
      <c r="G1285" s="122" t="str">
        <f t="shared" si="62"/>
        <v>기사임</v>
      </c>
      <c r="H1285" s="255">
        <f>IF(G1285="기사임",(COUNTIF($B$2:B1285,B1285)-COUNTIFS($B$2:B1284,B1285,$G$2:G1284,"")),"")</f>
        <v>216</v>
      </c>
      <c r="I1285" s="122" t="str">
        <f>IF(H1285=1,COUNTIF($H$1:H1285,1),"")</f>
        <v/>
      </c>
      <c r="J1285" s="122">
        <f t="shared" si="61"/>
        <v>0</v>
      </c>
      <c r="K1285" s="122" t="b">
        <f t="shared" si="63"/>
        <v>0</v>
      </c>
      <c r="L1285" s="122" t="str">
        <f>IF(K1285=FALSE,"",B1285&amp;"@"&amp;COUNTIFS($B$2:B1285,B1285,$K$2:K1285,TRUE))</f>
        <v/>
      </c>
    </row>
    <row r="1286" spans="1:12">
      <c r="A1286" s="18" t="s">
        <v>1700</v>
      </c>
      <c r="B1286" s="18" t="s">
        <v>895</v>
      </c>
      <c r="C1286" s="18">
        <v>2</v>
      </c>
      <c r="D1286" s="18">
        <v>2</v>
      </c>
      <c r="E1286" s="18">
        <v>99.5</v>
      </c>
      <c r="F1286" s="18">
        <v>0</v>
      </c>
      <c r="G1286" s="122" t="str">
        <f t="shared" si="62"/>
        <v>기사임</v>
      </c>
      <c r="H1286" s="255">
        <f>IF(G1286="기사임",(COUNTIF($B$2:B1286,B1286)-COUNTIFS($B$2:B1285,B1286,$G$2:G1285,"")),"")</f>
        <v>217</v>
      </c>
      <c r="I1286" s="122" t="str">
        <f>IF(H1286=1,COUNTIF($H$1:H1286,1),"")</f>
        <v/>
      </c>
      <c r="J1286" s="122">
        <f t="shared" si="61"/>
        <v>0</v>
      </c>
      <c r="K1286" s="122" t="b">
        <f t="shared" si="63"/>
        <v>0</v>
      </c>
      <c r="L1286" s="122" t="str">
        <f>IF(K1286=FALSE,"",B1286&amp;"@"&amp;COUNTIFS($B$2:B1286,B1286,$K$2:K1286,TRUE))</f>
        <v/>
      </c>
    </row>
    <row r="1287" spans="1:12">
      <c r="A1287" s="18" t="s">
        <v>1635</v>
      </c>
      <c r="B1287" s="18" t="s">
        <v>898</v>
      </c>
      <c r="C1287" s="18">
        <v>2</v>
      </c>
      <c r="D1287" s="18">
        <v>1</v>
      </c>
      <c r="E1287" s="18">
        <v>55</v>
      </c>
      <c r="F1287" s="18">
        <v>1</v>
      </c>
      <c r="G1287" s="122" t="str">
        <f t="shared" si="62"/>
        <v>기사임</v>
      </c>
      <c r="H1287" s="255">
        <f>IF(G1287="기사임",(COUNTIF($B$2:B1287,B1287)-COUNTIFS($B$2:B1286,B1287,$G$2:G1286,"")),"")</f>
        <v>65</v>
      </c>
      <c r="I1287" s="122" t="str">
        <f>IF(H1287=1,COUNTIF($H$1:H1287,1),"")</f>
        <v/>
      </c>
      <c r="J1287" s="122">
        <f t="shared" si="61"/>
        <v>0</v>
      </c>
      <c r="K1287" s="122" t="b">
        <f t="shared" si="63"/>
        <v>0</v>
      </c>
      <c r="L1287" s="122" t="str">
        <f>IF(K1287=FALSE,"",B1287&amp;"@"&amp;COUNTIFS($B$2:B1287,B1287,$K$2:K1287,TRUE))</f>
        <v/>
      </c>
    </row>
    <row r="1288" spans="1:12">
      <c r="A1288" s="18" t="s">
        <v>1635</v>
      </c>
      <c r="B1288" s="18" t="s">
        <v>896</v>
      </c>
      <c r="C1288" s="18">
        <v>2</v>
      </c>
      <c r="D1288" s="18">
        <v>2</v>
      </c>
      <c r="E1288" s="18">
        <v>255</v>
      </c>
      <c r="F1288" s="18">
        <v>2</v>
      </c>
      <c r="G1288" s="122" t="str">
        <f t="shared" si="62"/>
        <v>기사임</v>
      </c>
      <c r="H1288" s="255">
        <f>IF(G1288="기사임",(COUNTIF($B$2:B1288,B1288)-COUNTIFS($B$2:B1287,B1288,$G$2:G1287,"")),"")</f>
        <v>110</v>
      </c>
      <c r="I1288" s="122" t="str">
        <f>IF(H1288=1,COUNTIF($H$1:H1288,1),"")</f>
        <v/>
      </c>
      <c r="J1288" s="122">
        <f t="shared" si="61"/>
        <v>1</v>
      </c>
      <c r="K1288" s="122" t="b">
        <f t="shared" si="63"/>
        <v>1</v>
      </c>
      <c r="L1288" s="122" t="str">
        <f>IF(K1288=FALSE,"",B1288&amp;"@"&amp;COUNTIFS($B$2:B1288,B1288,$K$2:K1288,TRUE))</f>
        <v>United States@110</v>
      </c>
    </row>
    <row r="1289" spans="1:12">
      <c r="A1289" s="18" t="s">
        <v>845</v>
      </c>
      <c r="B1289" s="18" t="s">
        <v>897</v>
      </c>
      <c r="C1289" s="18">
        <v>2</v>
      </c>
      <c r="D1289" s="18">
        <v>1</v>
      </c>
      <c r="E1289" s="18">
        <v>855</v>
      </c>
      <c r="F1289" s="18">
        <v>0</v>
      </c>
      <c r="G1289" s="122" t="str">
        <f t="shared" si="62"/>
        <v>기사임</v>
      </c>
      <c r="H1289" s="255">
        <f>IF(G1289="기사임",(COUNTIF($B$2:B1289,B1289)-COUNTIFS($B$2:B1288,B1289,$G$2:G1288,"")),"")</f>
        <v>79</v>
      </c>
      <c r="I1289" s="122" t="str">
        <f>IF(H1289=1,COUNTIF($H$1:H1289,1),"")</f>
        <v/>
      </c>
      <c r="J1289" s="122">
        <f t="shared" si="61"/>
        <v>1</v>
      </c>
      <c r="K1289" s="122" t="b">
        <f t="shared" si="63"/>
        <v>1</v>
      </c>
      <c r="L1289" s="122" t="str">
        <f>IF(K1289=FALSE,"",B1289&amp;"@"&amp;COUNTIFS($B$2:B1289,B1289,$K$2:K1289,TRUE))</f>
        <v>India@79</v>
      </c>
    </row>
    <row r="1290" spans="1:12">
      <c r="A1290" s="18" t="s">
        <v>845</v>
      </c>
      <c r="B1290" s="18" t="s">
        <v>895</v>
      </c>
      <c r="C1290" s="18">
        <v>2</v>
      </c>
      <c r="D1290" s="18">
        <v>2</v>
      </c>
      <c r="E1290" s="18">
        <v>0</v>
      </c>
      <c r="F1290" s="18">
        <v>1</v>
      </c>
      <c r="G1290" s="122" t="str">
        <f t="shared" si="62"/>
        <v>기사임</v>
      </c>
      <c r="H1290" s="255">
        <f>IF(G1290="기사임",(COUNTIF($B$2:B1290,B1290)-COUNTIFS($B$2:B1289,B1290,$G$2:G1289,"")),"")</f>
        <v>218</v>
      </c>
      <c r="I1290" s="122" t="str">
        <f>IF(H1290=1,COUNTIF($H$1:H1290,1),"")</f>
        <v/>
      </c>
      <c r="J1290" s="122">
        <f t="shared" si="61"/>
        <v>0</v>
      </c>
      <c r="K1290" s="122" t="b">
        <f t="shared" si="63"/>
        <v>0</v>
      </c>
      <c r="L1290" s="122" t="str">
        <f>IF(K1290=FALSE,"",B1290&amp;"@"&amp;COUNTIFS($B$2:B1290,B1290,$K$2:K1290,TRUE))</f>
        <v/>
      </c>
    </row>
    <row r="1291" spans="1:12">
      <c r="A1291" s="18" t="s">
        <v>845</v>
      </c>
      <c r="B1291" s="18" t="s">
        <v>914</v>
      </c>
      <c r="C1291" s="18">
        <v>2</v>
      </c>
      <c r="D1291" s="18">
        <v>2</v>
      </c>
      <c r="E1291" s="18">
        <v>0</v>
      </c>
      <c r="F1291" s="18">
        <v>2</v>
      </c>
      <c r="G1291" s="122" t="str">
        <f t="shared" si="62"/>
        <v>기사임</v>
      </c>
      <c r="H1291" s="255">
        <f>IF(G1291="기사임",(COUNTIF($B$2:B1291,B1291)-COUNTIFS($B$2:B1290,B1291,$G$2:G1290,"")),"")</f>
        <v>13</v>
      </c>
      <c r="I1291" s="122" t="str">
        <f>IF(H1291=1,COUNTIF($H$1:H1291,1),"")</f>
        <v/>
      </c>
      <c r="J1291" s="122">
        <f t="shared" si="61"/>
        <v>1</v>
      </c>
      <c r="K1291" s="122" t="b">
        <f t="shared" si="63"/>
        <v>1</v>
      </c>
      <c r="L1291" s="122" t="str">
        <f>IF(K1291=FALSE,"",B1291&amp;"@"&amp;COUNTIFS($B$2:B1291,B1291,$K$2:K1291,TRUE))</f>
        <v>Vietnam@13</v>
      </c>
    </row>
    <row r="1292" spans="1:12">
      <c r="A1292" s="18" t="s">
        <v>730</v>
      </c>
      <c r="B1292" s="18" t="s">
        <v>895</v>
      </c>
      <c r="C1292" s="18">
        <v>2</v>
      </c>
      <c r="D1292" s="18">
        <v>2</v>
      </c>
      <c r="E1292" s="18">
        <v>6</v>
      </c>
      <c r="F1292" s="18">
        <v>2</v>
      </c>
      <c r="G1292" s="122" t="str">
        <f t="shared" si="62"/>
        <v>기사임</v>
      </c>
      <c r="H1292" s="255">
        <f>IF(G1292="기사임",(COUNTIF($B$2:B1292,B1292)-COUNTIFS($B$2:B1291,B1292,$G$2:G1291,"")),"")</f>
        <v>219</v>
      </c>
      <c r="I1292" s="122" t="str">
        <f>IF(H1292=1,COUNTIF($H$1:H1292,1),"")</f>
        <v/>
      </c>
      <c r="J1292" s="122">
        <f t="shared" si="61"/>
        <v>0</v>
      </c>
      <c r="K1292" s="122" t="b">
        <f t="shared" si="63"/>
        <v>0</v>
      </c>
      <c r="L1292" s="122" t="str">
        <f>IF(K1292=FALSE,"",B1292&amp;"@"&amp;COUNTIFS($B$2:B1292,B1292,$K$2:K1292,TRUE))</f>
        <v/>
      </c>
    </row>
    <row r="1293" spans="1:12">
      <c r="A1293" s="18" t="s">
        <v>749</v>
      </c>
      <c r="B1293" s="18" t="s">
        <v>895</v>
      </c>
      <c r="C1293" s="18">
        <v>2</v>
      </c>
      <c r="D1293" s="18">
        <v>2</v>
      </c>
      <c r="E1293" s="18">
        <v>435</v>
      </c>
      <c r="F1293" s="18">
        <v>2</v>
      </c>
      <c r="G1293" s="122" t="str">
        <f t="shared" si="62"/>
        <v>기사임</v>
      </c>
      <c r="H1293" s="255">
        <f>IF(G1293="기사임",(COUNTIF($B$2:B1293,B1293)-COUNTIFS($B$2:B1292,B1293,$G$2:G1292,"")),"")</f>
        <v>220</v>
      </c>
      <c r="I1293" s="122" t="str">
        <f>IF(H1293=1,COUNTIF($H$1:H1293,1),"")</f>
        <v/>
      </c>
      <c r="J1293" s="122">
        <f t="shared" si="61"/>
        <v>0</v>
      </c>
      <c r="K1293" s="122" t="b">
        <f t="shared" si="63"/>
        <v>0</v>
      </c>
      <c r="L1293" s="122" t="str">
        <f>IF(K1293=FALSE,"",B1293&amp;"@"&amp;COUNTIFS($B$2:B1293,B1293,$K$2:K1293,TRUE))</f>
        <v/>
      </c>
    </row>
    <row r="1294" spans="1:12">
      <c r="A1294" s="18" t="s">
        <v>582</v>
      </c>
      <c r="B1294" s="18" t="s">
        <v>936</v>
      </c>
      <c r="C1294" s="18">
        <v>2</v>
      </c>
      <c r="D1294" s="18">
        <v>2</v>
      </c>
      <c r="E1294" s="18">
        <v>0</v>
      </c>
      <c r="F1294" s="18">
        <v>1</v>
      </c>
      <c r="G1294" s="122" t="str">
        <f t="shared" si="62"/>
        <v>기사임</v>
      </c>
      <c r="H1294" s="255">
        <f>IF(G1294="기사임",(COUNTIF($B$2:B1294,B1294)-COUNTIFS($B$2:B1293,B1294,$G$2:G1293,"")),"")</f>
        <v>2</v>
      </c>
      <c r="I1294" s="122" t="str">
        <f>IF(H1294=1,COUNTIF($H$1:H1294,1),"")</f>
        <v/>
      </c>
      <c r="J1294" s="122">
        <f t="shared" si="61"/>
        <v>0</v>
      </c>
      <c r="K1294" s="122" t="b">
        <f t="shared" si="63"/>
        <v>0</v>
      </c>
      <c r="L1294" s="122" t="str">
        <f>IF(K1294=FALSE,"",B1294&amp;"@"&amp;COUNTIFS($B$2:B1294,B1294,$K$2:K1294,TRUE))</f>
        <v/>
      </c>
    </row>
    <row r="1295" spans="1:12">
      <c r="A1295" s="18" t="s">
        <v>1481</v>
      </c>
      <c r="B1295" s="18" t="s">
        <v>895</v>
      </c>
      <c r="C1295" s="18">
        <v>2</v>
      </c>
      <c r="D1295" s="18">
        <v>1</v>
      </c>
      <c r="E1295" s="18">
        <v>14</v>
      </c>
      <c r="F1295" s="18">
        <v>1</v>
      </c>
      <c r="G1295" s="122" t="str">
        <f t="shared" si="62"/>
        <v>기사임</v>
      </c>
      <c r="H1295" s="255">
        <f>IF(G1295="기사임",(COUNTIF($B$2:B1295,B1295)-COUNTIFS($B$2:B1294,B1295,$G$2:G1294,"")),"")</f>
        <v>221</v>
      </c>
      <c r="I1295" s="122" t="str">
        <f>IF(H1295=1,COUNTIF($H$1:H1295,1),"")</f>
        <v/>
      </c>
      <c r="J1295" s="122">
        <f t="shared" si="61"/>
        <v>0</v>
      </c>
      <c r="K1295" s="122" t="b">
        <f t="shared" si="63"/>
        <v>0</v>
      </c>
      <c r="L1295" s="122" t="str">
        <f>IF(K1295=FALSE,"",B1295&amp;"@"&amp;COUNTIFS($B$2:B1295,B1295,$K$2:K1295,TRUE))</f>
        <v/>
      </c>
    </row>
    <row r="1296" spans="1:12">
      <c r="A1296" s="18" t="s">
        <v>794</v>
      </c>
      <c r="B1296" s="18" t="s">
        <v>895</v>
      </c>
      <c r="C1296" s="18">
        <v>2</v>
      </c>
      <c r="D1296" s="18">
        <v>2</v>
      </c>
      <c r="E1296" s="18">
        <v>0</v>
      </c>
      <c r="F1296" s="18">
        <v>2</v>
      </c>
      <c r="G1296" s="122" t="str">
        <f t="shared" si="62"/>
        <v>기사임</v>
      </c>
      <c r="H1296" s="255">
        <f>IF(G1296="기사임",(COUNTIF($B$2:B1296,B1296)-COUNTIFS($B$2:B1295,B1296,$G$2:G1295,"")),"")</f>
        <v>222</v>
      </c>
      <c r="I1296" s="122" t="str">
        <f>IF(H1296=1,COUNTIF($H$1:H1296,1),"")</f>
        <v/>
      </c>
      <c r="J1296" s="122">
        <f t="shared" si="61"/>
        <v>0</v>
      </c>
      <c r="K1296" s="122" t="b">
        <f t="shared" si="63"/>
        <v>0</v>
      </c>
      <c r="L1296" s="122" t="str">
        <f>IF(K1296=FALSE,"",B1296&amp;"@"&amp;COUNTIFS($B$2:B1296,B1296,$K$2:K1296,TRUE))</f>
        <v/>
      </c>
    </row>
    <row r="1297" spans="1:12">
      <c r="A1297" s="18" t="s">
        <v>660</v>
      </c>
      <c r="B1297" s="18" t="s">
        <v>896</v>
      </c>
      <c r="C1297" s="18">
        <v>2</v>
      </c>
      <c r="D1297" s="18">
        <v>2</v>
      </c>
      <c r="E1297" s="18">
        <v>0</v>
      </c>
      <c r="F1297" s="18">
        <v>2</v>
      </c>
      <c r="G1297" s="122" t="str">
        <f t="shared" si="62"/>
        <v>기사임</v>
      </c>
      <c r="H1297" s="255">
        <f>IF(G1297="기사임",(COUNTIF($B$2:B1297,B1297)-COUNTIFS($B$2:B1296,B1297,$G$2:G1296,"")),"")</f>
        <v>111</v>
      </c>
      <c r="I1297" s="122" t="str">
        <f>IF(H1297=1,COUNTIF($H$1:H1297,1),"")</f>
        <v/>
      </c>
      <c r="J1297" s="122">
        <f t="shared" si="61"/>
        <v>1</v>
      </c>
      <c r="K1297" s="122" t="b">
        <f t="shared" si="63"/>
        <v>1</v>
      </c>
      <c r="L1297" s="122" t="str">
        <f>IF(K1297=FALSE,"",B1297&amp;"@"&amp;COUNTIFS($B$2:B1297,B1297,$K$2:K1297,TRUE))</f>
        <v>United States@111</v>
      </c>
    </row>
    <row r="1298" spans="1:12">
      <c r="A1298" s="18" t="s">
        <v>768</v>
      </c>
      <c r="B1298" s="18" t="s">
        <v>895</v>
      </c>
      <c r="C1298" s="18">
        <v>2</v>
      </c>
      <c r="D1298" s="18">
        <v>2</v>
      </c>
      <c r="E1298" s="18">
        <v>0</v>
      </c>
      <c r="F1298" s="18">
        <v>2</v>
      </c>
      <c r="G1298" s="122" t="str">
        <f t="shared" si="62"/>
        <v>기사임</v>
      </c>
      <c r="H1298" s="255">
        <f>IF(G1298="기사임",(COUNTIF($B$2:B1298,B1298)-COUNTIFS($B$2:B1297,B1298,$G$2:G1297,"")),"")</f>
        <v>223</v>
      </c>
      <c r="I1298" s="122" t="str">
        <f>IF(H1298=1,COUNTIF($H$1:H1298,1),"")</f>
        <v/>
      </c>
      <c r="J1298" s="122">
        <f t="shared" si="61"/>
        <v>0</v>
      </c>
      <c r="K1298" s="122" t="b">
        <f t="shared" si="63"/>
        <v>0</v>
      </c>
      <c r="L1298" s="122" t="str">
        <f>IF(K1298=FALSE,"",B1298&amp;"@"&amp;COUNTIFS($B$2:B1298,B1298,$K$2:K1298,TRUE))</f>
        <v/>
      </c>
    </row>
    <row r="1299" spans="1:12">
      <c r="A1299" s="18" t="s">
        <v>1482</v>
      </c>
      <c r="B1299" s="18" t="s">
        <v>895</v>
      </c>
      <c r="C1299" s="18">
        <v>2</v>
      </c>
      <c r="D1299" s="18">
        <v>2</v>
      </c>
      <c r="E1299" s="18">
        <v>0</v>
      </c>
      <c r="F1299" s="18">
        <v>2</v>
      </c>
      <c r="G1299" s="122" t="str">
        <f t="shared" si="62"/>
        <v>기사임</v>
      </c>
      <c r="H1299" s="255">
        <f>IF(G1299="기사임",(COUNTIF($B$2:B1299,B1299)-COUNTIFS($B$2:B1298,B1299,$G$2:G1298,"")),"")</f>
        <v>224</v>
      </c>
      <c r="I1299" s="122" t="str">
        <f>IF(H1299=1,COUNTIF($H$1:H1299,1),"")</f>
        <v/>
      </c>
      <c r="J1299" s="122">
        <f t="shared" si="61"/>
        <v>0</v>
      </c>
      <c r="K1299" s="122" t="b">
        <f t="shared" si="63"/>
        <v>0</v>
      </c>
      <c r="L1299" s="122" t="str">
        <f>IF(K1299=FALSE,"",B1299&amp;"@"&amp;COUNTIFS($B$2:B1299,B1299,$K$2:K1299,TRUE))</f>
        <v/>
      </c>
    </row>
    <row r="1300" spans="1:12">
      <c r="A1300" s="18" t="s">
        <v>661</v>
      </c>
      <c r="B1300" s="18" t="s">
        <v>895</v>
      </c>
      <c r="C1300" s="18">
        <v>2</v>
      </c>
      <c r="D1300" s="18">
        <v>1</v>
      </c>
      <c r="E1300" s="18">
        <v>53</v>
      </c>
      <c r="F1300" s="18">
        <v>1</v>
      </c>
      <c r="G1300" s="122" t="str">
        <f t="shared" si="62"/>
        <v>기사임</v>
      </c>
      <c r="H1300" s="255">
        <f>IF(G1300="기사임",(COUNTIF($B$2:B1300,B1300)-COUNTIFS($B$2:B1299,B1300,$G$2:G1299,"")),"")</f>
        <v>225</v>
      </c>
      <c r="I1300" s="122" t="str">
        <f>IF(H1300=1,COUNTIF($H$1:H1300,1),"")</f>
        <v/>
      </c>
      <c r="J1300" s="122">
        <f t="shared" si="61"/>
        <v>0</v>
      </c>
      <c r="K1300" s="122" t="b">
        <f t="shared" si="63"/>
        <v>0</v>
      </c>
      <c r="L1300" s="122" t="str">
        <f>IF(K1300=FALSE,"",B1300&amp;"@"&amp;COUNTIFS($B$2:B1300,B1300,$K$2:K1300,TRUE))</f>
        <v/>
      </c>
    </row>
    <row r="1301" spans="1:12">
      <c r="A1301" s="18" t="s">
        <v>661</v>
      </c>
      <c r="B1301" s="18" t="s">
        <v>915</v>
      </c>
      <c r="C1301" s="18">
        <v>2</v>
      </c>
      <c r="D1301" s="18">
        <v>2</v>
      </c>
      <c r="E1301" s="18">
        <v>0</v>
      </c>
      <c r="F1301" s="18">
        <v>2</v>
      </c>
      <c r="G1301" s="122" t="str">
        <f t="shared" si="62"/>
        <v>기사임</v>
      </c>
      <c r="H1301" s="255">
        <f>IF(G1301="기사임",(COUNTIF($B$2:B1301,B1301)-COUNTIFS($B$2:B1300,B1301,$G$2:G1300,"")),"")</f>
        <v>6</v>
      </c>
      <c r="I1301" s="122" t="str">
        <f>IF(H1301=1,COUNTIF($H$1:H1301,1),"")</f>
        <v/>
      </c>
      <c r="J1301" s="122">
        <f t="shared" si="61"/>
        <v>0</v>
      </c>
      <c r="K1301" s="122" t="b">
        <f t="shared" si="63"/>
        <v>0</v>
      </c>
      <c r="L1301" s="122" t="str">
        <f>IF(K1301=FALSE,"",B1301&amp;"@"&amp;COUNTIFS($B$2:B1301,B1301,$K$2:K1301,TRUE))</f>
        <v/>
      </c>
    </row>
    <row r="1302" spans="1:12">
      <c r="A1302" s="18" t="s">
        <v>1130</v>
      </c>
      <c r="B1302" s="18" t="s">
        <v>910</v>
      </c>
      <c r="C1302" s="18">
        <v>2</v>
      </c>
      <c r="D1302" s="18">
        <v>2</v>
      </c>
      <c r="E1302" s="18">
        <v>0</v>
      </c>
      <c r="F1302" s="18">
        <v>2</v>
      </c>
      <c r="G1302" s="122" t="str">
        <f t="shared" si="62"/>
        <v>기사임</v>
      </c>
      <c r="H1302" s="255">
        <f>IF(G1302="기사임",(COUNTIF($B$2:B1302,B1302)-COUNTIFS($B$2:B1301,B1302,$G$2:G1301,"")),"")</f>
        <v>28</v>
      </c>
      <c r="I1302" s="122" t="str">
        <f>IF(H1302=1,COUNTIF($H$1:H1302,1),"")</f>
        <v/>
      </c>
      <c r="J1302" s="122">
        <f t="shared" si="61"/>
        <v>0</v>
      </c>
      <c r="K1302" s="122" t="b">
        <f t="shared" si="63"/>
        <v>0</v>
      </c>
      <c r="L1302" s="122" t="str">
        <f>IF(K1302=FALSE,"",B1302&amp;"@"&amp;COUNTIFS($B$2:B1302,B1302,$K$2:K1302,TRUE))</f>
        <v/>
      </c>
    </row>
    <row r="1303" spans="1:12">
      <c r="A1303" s="18" t="s">
        <v>1769</v>
      </c>
      <c r="B1303" s="18" t="s">
        <v>901</v>
      </c>
      <c r="C1303" s="18">
        <v>2</v>
      </c>
      <c r="D1303" s="18">
        <v>1</v>
      </c>
      <c r="E1303" s="18">
        <v>105</v>
      </c>
      <c r="F1303" s="18">
        <v>1</v>
      </c>
      <c r="G1303" s="122" t="str">
        <f t="shared" si="62"/>
        <v>기사임</v>
      </c>
      <c r="H1303" s="255">
        <f>IF(G1303="기사임",(COUNTIF($B$2:B1303,B1303)-COUNTIFS($B$2:B1302,B1303,$G$2:G1302,"")),"")</f>
        <v>35</v>
      </c>
      <c r="I1303" s="122" t="str">
        <f>IF(H1303=1,COUNTIF($H$1:H1303,1),"")</f>
        <v/>
      </c>
      <c r="J1303" s="122">
        <f t="shared" si="61"/>
        <v>0</v>
      </c>
      <c r="K1303" s="122" t="b">
        <f t="shared" si="63"/>
        <v>0</v>
      </c>
      <c r="L1303" s="122" t="str">
        <f>IF(K1303=FALSE,"",B1303&amp;"@"&amp;COUNTIFS($B$2:B1303,B1303,$K$2:K1303,TRUE))</f>
        <v/>
      </c>
    </row>
    <row r="1304" spans="1:12">
      <c r="A1304" s="18" t="s">
        <v>796</v>
      </c>
      <c r="B1304" s="18" t="s">
        <v>895</v>
      </c>
      <c r="C1304" s="18">
        <v>2</v>
      </c>
      <c r="D1304" s="18">
        <v>2</v>
      </c>
      <c r="E1304" s="18">
        <v>794</v>
      </c>
      <c r="F1304" s="18">
        <v>2</v>
      </c>
      <c r="G1304" s="122" t="str">
        <f t="shared" si="62"/>
        <v>기사임</v>
      </c>
      <c r="H1304" s="255">
        <f>IF(G1304="기사임",(COUNTIF($B$2:B1304,B1304)-COUNTIFS($B$2:B1303,B1304,$G$2:G1303,"")),"")</f>
        <v>226</v>
      </c>
      <c r="I1304" s="122" t="str">
        <f>IF(H1304=1,COUNTIF($H$1:H1304,1),"")</f>
        <v/>
      </c>
      <c r="J1304" s="122">
        <f t="shared" si="61"/>
        <v>0</v>
      </c>
      <c r="K1304" s="122" t="b">
        <f t="shared" si="63"/>
        <v>0</v>
      </c>
      <c r="L1304" s="122" t="str">
        <f>IF(K1304=FALSE,"",B1304&amp;"@"&amp;COUNTIFS($B$2:B1304,B1304,$K$2:K1304,TRUE))</f>
        <v/>
      </c>
    </row>
    <row r="1305" spans="1:12">
      <c r="A1305" s="18" t="s">
        <v>517</v>
      </c>
      <c r="B1305" s="18" t="s">
        <v>901</v>
      </c>
      <c r="C1305" s="18">
        <v>2</v>
      </c>
      <c r="D1305" s="18">
        <v>2</v>
      </c>
      <c r="E1305" s="18">
        <v>163</v>
      </c>
      <c r="F1305" s="18">
        <v>2</v>
      </c>
      <c r="G1305" s="122" t="str">
        <f t="shared" si="62"/>
        <v>기사임</v>
      </c>
      <c r="H1305" s="255">
        <f>IF(G1305="기사임",(COUNTIF($B$2:B1305,B1305)-COUNTIFS($B$2:B1304,B1305,$G$2:G1304,"")),"")</f>
        <v>36</v>
      </c>
      <c r="I1305" s="122" t="str">
        <f>IF(H1305=1,COUNTIF($H$1:H1305,1),"")</f>
        <v/>
      </c>
      <c r="J1305" s="122">
        <f t="shared" si="61"/>
        <v>0</v>
      </c>
      <c r="K1305" s="122" t="b">
        <f t="shared" si="63"/>
        <v>0</v>
      </c>
      <c r="L1305" s="122" t="str">
        <f>IF(K1305=FALSE,"",B1305&amp;"@"&amp;COUNTIFS($B$2:B1305,B1305,$K$2:K1305,TRUE))</f>
        <v/>
      </c>
    </row>
    <row r="1306" spans="1:12">
      <c r="A1306" s="18" t="s">
        <v>517</v>
      </c>
      <c r="B1306" s="18" t="s">
        <v>917</v>
      </c>
      <c r="C1306" s="18">
        <v>2</v>
      </c>
      <c r="D1306" s="18">
        <v>2</v>
      </c>
      <c r="E1306" s="18">
        <v>0</v>
      </c>
      <c r="F1306" s="18">
        <v>2</v>
      </c>
      <c r="G1306" s="122" t="str">
        <f t="shared" si="62"/>
        <v>기사임</v>
      </c>
      <c r="H1306" s="255">
        <f>IF(G1306="기사임",(COUNTIF($B$2:B1306,B1306)-COUNTIFS($B$2:B1305,B1306,$G$2:G1305,"")),"")</f>
        <v>4</v>
      </c>
      <c r="I1306" s="122" t="str">
        <f>IF(H1306=1,COUNTIF($H$1:H1306,1),"")</f>
        <v/>
      </c>
      <c r="J1306" s="122">
        <f t="shared" si="61"/>
        <v>0</v>
      </c>
      <c r="K1306" s="122" t="b">
        <f t="shared" si="63"/>
        <v>0</v>
      </c>
      <c r="L1306" s="122" t="str">
        <f>IF(K1306=FALSE,"",B1306&amp;"@"&amp;COUNTIFS($B$2:B1306,B1306,$K$2:K1306,TRUE))</f>
        <v/>
      </c>
    </row>
    <row r="1307" spans="1:12">
      <c r="A1307" s="18" t="s">
        <v>517</v>
      </c>
      <c r="B1307" s="18" t="s">
        <v>920</v>
      </c>
      <c r="C1307" s="18">
        <v>2</v>
      </c>
      <c r="D1307" s="18">
        <v>2</v>
      </c>
      <c r="E1307" s="18">
        <v>0</v>
      </c>
      <c r="F1307" s="18">
        <v>2</v>
      </c>
      <c r="G1307" s="122" t="str">
        <f t="shared" si="62"/>
        <v>기사임</v>
      </c>
      <c r="H1307" s="255">
        <f>IF(G1307="기사임",(COUNTIF($B$2:B1307,B1307)-COUNTIFS($B$2:B1306,B1307,$G$2:G1306,"")),"")</f>
        <v>5</v>
      </c>
      <c r="I1307" s="122" t="str">
        <f>IF(H1307=1,COUNTIF($H$1:H1307,1),"")</f>
        <v/>
      </c>
      <c r="J1307" s="122">
        <f t="shared" si="61"/>
        <v>0</v>
      </c>
      <c r="K1307" s="122" t="b">
        <f t="shared" si="63"/>
        <v>0</v>
      </c>
      <c r="L1307" s="122" t="str">
        <f>IF(K1307=FALSE,"",B1307&amp;"@"&amp;COUNTIFS($B$2:B1307,B1307,$K$2:K1307,TRUE))</f>
        <v/>
      </c>
    </row>
    <row r="1308" spans="1:12">
      <c r="A1308" s="18" t="s">
        <v>517</v>
      </c>
      <c r="B1308" s="18" t="s">
        <v>932</v>
      </c>
      <c r="C1308" s="18">
        <v>2</v>
      </c>
      <c r="D1308" s="18">
        <v>2</v>
      </c>
      <c r="E1308" s="18">
        <v>0</v>
      </c>
      <c r="F1308" s="18">
        <v>2</v>
      </c>
      <c r="G1308" s="122" t="str">
        <f t="shared" si="62"/>
        <v>기사임</v>
      </c>
      <c r="H1308" s="255">
        <f>IF(G1308="기사임",(COUNTIF($B$2:B1308,B1308)-COUNTIFS($B$2:B1307,B1308,$G$2:G1307,"")),"")</f>
        <v>2</v>
      </c>
      <c r="I1308" s="122" t="str">
        <f>IF(H1308=1,COUNTIF($H$1:H1308,1),"")</f>
        <v/>
      </c>
      <c r="J1308" s="122">
        <f t="shared" si="61"/>
        <v>0</v>
      </c>
      <c r="K1308" s="122" t="b">
        <f t="shared" si="63"/>
        <v>0</v>
      </c>
      <c r="L1308" s="122" t="str">
        <f>IF(K1308=FALSE,"",B1308&amp;"@"&amp;COUNTIFS($B$2:B1308,B1308,$K$2:K1308,TRUE))</f>
        <v/>
      </c>
    </row>
    <row r="1309" spans="1:12">
      <c r="A1309" s="18" t="s">
        <v>517</v>
      </c>
      <c r="B1309" s="18" t="s">
        <v>913</v>
      </c>
      <c r="C1309" s="18">
        <v>2</v>
      </c>
      <c r="D1309" s="18">
        <v>2</v>
      </c>
      <c r="E1309" s="18">
        <v>104</v>
      </c>
      <c r="F1309" s="18">
        <v>2</v>
      </c>
      <c r="G1309" s="122" t="str">
        <f t="shared" si="62"/>
        <v>기사임</v>
      </c>
      <c r="H1309" s="255">
        <f>IF(G1309="기사임",(COUNTIF($B$2:B1309,B1309)-COUNTIFS($B$2:B1308,B1309,$G$2:G1308,"")),"")</f>
        <v>21</v>
      </c>
      <c r="I1309" s="122" t="str">
        <f>IF(H1309=1,COUNTIF($H$1:H1309,1),"")</f>
        <v/>
      </c>
      <c r="J1309" s="122">
        <f t="shared" si="61"/>
        <v>0</v>
      </c>
      <c r="K1309" s="122" t="b">
        <f t="shared" si="63"/>
        <v>0</v>
      </c>
      <c r="L1309" s="122" t="str">
        <f>IF(K1309=FALSE,"",B1309&amp;"@"&amp;COUNTIFS($B$2:B1309,B1309,$K$2:K1309,TRUE))</f>
        <v/>
      </c>
    </row>
    <row r="1310" spans="1:12">
      <c r="A1310" s="18" t="s">
        <v>517</v>
      </c>
      <c r="B1310" s="18" t="s">
        <v>906</v>
      </c>
      <c r="C1310" s="18">
        <v>2</v>
      </c>
      <c r="D1310" s="18">
        <v>2</v>
      </c>
      <c r="E1310" s="18">
        <v>0</v>
      </c>
      <c r="F1310" s="18">
        <v>2</v>
      </c>
      <c r="G1310" s="122" t="str">
        <f t="shared" si="62"/>
        <v>기사임</v>
      </c>
      <c r="H1310" s="255">
        <f>IF(G1310="기사임",(COUNTIF($B$2:B1310,B1310)-COUNTIFS($B$2:B1309,B1310,$G$2:G1309,"")),"")</f>
        <v>13</v>
      </c>
      <c r="I1310" s="122" t="str">
        <f>IF(H1310=1,COUNTIF($H$1:H1310,1),"")</f>
        <v/>
      </c>
      <c r="J1310" s="122">
        <f t="shared" si="61"/>
        <v>0</v>
      </c>
      <c r="K1310" s="122" t="b">
        <f t="shared" si="63"/>
        <v>0</v>
      </c>
      <c r="L1310" s="122" t="str">
        <f>IF(K1310=FALSE,"",B1310&amp;"@"&amp;COUNTIFS($B$2:B1310,B1310,$K$2:K1310,TRUE))</f>
        <v/>
      </c>
    </row>
    <row r="1311" spans="1:12">
      <c r="A1311" s="18" t="s">
        <v>517</v>
      </c>
      <c r="B1311" s="18" t="s">
        <v>915</v>
      </c>
      <c r="C1311" s="18">
        <v>2</v>
      </c>
      <c r="D1311" s="18">
        <v>1</v>
      </c>
      <c r="E1311" s="18">
        <v>850</v>
      </c>
      <c r="F1311" s="18">
        <v>1</v>
      </c>
      <c r="G1311" s="122" t="str">
        <f t="shared" si="62"/>
        <v>기사임</v>
      </c>
      <c r="H1311" s="255">
        <f>IF(G1311="기사임",(COUNTIF($B$2:B1311,B1311)-COUNTIFS($B$2:B1310,B1311,$G$2:G1310,"")),"")</f>
        <v>7</v>
      </c>
      <c r="I1311" s="122" t="str">
        <f>IF(H1311=1,COUNTIF($H$1:H1311,1),"")</f>
        <v/>
      </c>
      <c r="J1311" s="122">
        <f t="shared" si="61"/>
        <v>0</v>
      </c>
      <c r="K1311" s="122" t="b">
        <f t="shared" si="63"/>
        <v>0</v>
      </c>
      <c r="L1311" s="122" t="str">
        <f>IF(K1311=FALSE,"",B1311&amp;"@"&amp;COUNTIFS($B$2:B1311,B1311,$K$2:K1311,TRUE))</f>
        <v/>
      </c>
    </row>
    <row r="1312" spans="1:12">
      <c r="A1312" s="18" t="s">
        <v>711</v>
      </c>
      <c r="B1312" s="18" t="s">
        <v>895</v>
      </c>
      <c r="C1312" s="18">
        <v>2</v>
      </c>
      <c r="D1312" s="18">
        <v>2</v>
      </c>
      <c r="E1312" s="18">
        <v>63</v>
      </c>
      <c r="F1312" s="18">
        <v>0</v>
      </c>
      <c r="G1312" s="122" t="str">
        <f t="shared" si="62"/>
        <v>기사임</v>
      </c>
      <c r="H1312" s="255">
        <f>IF(G1312="기사임",(COUNTIF($B$2:B1312,B1312)-COUNTIFS($B$2:B1311,B1312,$G$2:G1311,"")),"")</f>
        <v>227</v>
      </c>
      <c r="I1312" s="122" t="str">
        <f>IF(H1312=1,COUNTIF($H$1:H1312,1),"")</f>
        <v/>
      </c>
      <c r="J1312" s="122">
        <f t="shared" si="61"/>
        <v>0</v>
      </c>
      <c r="K1312" s="122" t="b">
        <f t="shared" si="63"/>
        <v>0</v>
      </c>
      <c r="L1312" s="122" t="str">
        <f>IF(K1312=FALSE,"",B1312&amp;"@"&amp;COUNTIFS($B$2:B1312,B1312,$K$2:K1312,TRUE))</f>
        <v/>
      </c>
    </row>
    <row r="1313" spans="1:12">
      <c r="A1313" s="18" t="s">
        <v>797</v>
      </c>
      <c r="B1313" s="18" t="s">
        <v>896</v>
      </c>
      <c r="C1313" s="18">
        <v>2</v>
      </c>
      <c r="D1313" s="18">
        <v>2</v>
      </c>
      <c r="E1313" s="18">
        <v>0</v>
      </c>
      <c r="F1313" s="18">
        <v>2</v>
      </c>
      <c r="G1313" s="122" t="str">
        <f t="shared" si="62"/>
        <v>기사임</v>
      </c>
      <c r="H1313" s="255">
        <f>IF(G1313="기사임",(COUNTIF($B$2:B1313,B1313)-COUNTIFS($B$2:B1312,B1313,$G$2:G1312,"")),"")</f>
        <v>112</v>
      </c>
      <c r="I1313" s="122" t="str">
        <f>IF(H1313=1,COUNTIF($H$1:H1313,1),"")</f>
        <v/>
      </c>
      <c r="J1313" s="122">
        <f t="shared" si="61"/>
        <v>1</v>
      </c>
      <c r="K1313" s="122" t="b">
        <f t="shared" si="63"/>
        <v>1</v>
      </c>
      <c r="L1313" s="122" t="str">
        <f>IF(K1313=FALSE,"",B1313&amp;"@"&amp;COUNTIFS($B$2:B1313,B1313,$K$2:K1313,TRUE))</f>
        <v>United States@112</v>
      </c>
    </row>
    <row r="1314" spans="1:12">
      <c r="A1314" s="18" t="s">
        <v>612</v>
      </c>
      <c r="B1314" s="18" t="s">
        <v>897</v>
      </c>
      <c r="C1314" s="18">
        <v>2</v>
      </c>
      <c r="D1314" s="18">
        <v>2</v>
      </c>
      <c r="E1314" s="18">
        <v>0</v>
      </c>
      <c r="F1314" s="18">
        <v>2</v>
      </c>
      <c r="G1314" s="122" t="str">
        <f t="shared" si="62"/>
        <v>기사임</v>
      </c>
      <c r="H1314" s="255">
        <f>IF(G1314="기사임",(COUNTIF($B$2:B1314,B1314)-COUNTIFS($B$2:B1313,B1314,$G$2:G1313,"")),"")</f>
        <v>80</v>
      </c>
      <c r="I1314" s="122" t="str">
        <f>IF(H1314=1,COUNTIF($H$1:H1314,1),"")</f>
        <v/>
      </c>
      <c r="J1314" s="122">
        <f t="shared" si="61"/>
        <v>1</v>
      </c>
      <c r="K1314" s="122" t="b">
        <f t="shared" si="63"/>
        <v>1</v>
      </c>
      <c r="L1314" s="122" t="str">
        <f>IF(K1314=FALSE,"",B1314&amp;"@"&amp;COUNTIFS($B$2:B1314,B1314,$K$2:K1314,TRUE))</f>
        <v>India@80</v>
      </c>
    </row>
    <row r="1315" spans="1:12">
      <c r="A1315" s="18" t="s">
        <v>612</v>
      </c>
      <c r="B1315" s="18" t="s">
        <v>895</v>
      </c>
      <c r="C1315" s="18">
        <v>2</v>
      </c>
      <c r="D1315" s="18">
        <v>2</v>
      </c>
      <c r="E1315" s="18">
        <v>0</v>
      </c>
      <c r="F1315" s="18">
        <v>2</v>
      </c>
      <c r="G1315" s="122" t="str">
        <f t="shared" si="62"/>
        <v>기사임</v>
      </c>
      <c r="H1315" s="255">
        <f>IF(G1315="기사임",(COUNTIF($B$2:B1315,B1315)-COUNTIFS($B$2:B1314,B1315,$G$2:G1314,"")),"")</f>
        <v>228</v>
      </c>
      <c r="I1315" s="122" t="str">
        <f>IF(H1315=1,COUNTIF($H$1:H1315,1),"")</f>
        <v/>
      </c>
      <c r="J1315" s="122">
        <f t="shared" si="61"/>
        <v>0</v>
      </c>
      <c r="K1315" s="122" t="b">
        <f t="shared" si="63"/>
        <v>0</v>
      </c>
      <c r="L1315" s="122" t="str">
        <f>IF(K1315=FALSE,"",B1315&amp;"@"&amp;COUNTIFS($B$2:B1315,B1315,$K$2:K1315,TRUE))</f>
        <v/>
      </c>
    </row>
    <row r="1316" spans="1:12">
      <c r="A1316" s="18" t="s">
        <v>612</v>
      </c>
      <c r="B1316" s="18" t="s">
        <v>914</v>
      </c>
      <c r="C1316" s="18">
        <v>2</v>
      </c>
      <c r="D1316" s="18">
        <v>2</v>
      </c>
      <c r="E1316" s="18">
        <v>0</v>
      </c>
      <c r="F1316" s="18">
        <v>2</v>
      </c>
      <c r="G1316" s="122" t="str">
        <f t="shared" si="62"/>
        <v>기사임</v>
      </c>
      <c r="H1316" s="255">
        <f>IF(G1316="기사임",(COUNTIF($B$2:B1316,B1316)-COUNTIFS($B$2:B1315,B1316,$G$2:G1315,"")),"")</f>
        <v>14</v>
      </c>
      <c r="I1316" s="122" t="str">
        <f>IF(H1316=1,COUNTIF($H$1:H1316,1),"")</f>
        <v/>
      </c>
      <c r="J1316" s="122">
        <f t="shared" si="61"/>
        <v>1</v>
      </c>
      <c r="K1316" s="122" t="b">
        <f t="shared" si="63"/>
        <v>1</v>
      </c>
      <c r="L1316" s="122" t="str">
        <f>IF(K1316=FALSE,"",B1316&amp;"@"&amp;COUNTIFS($B$2:B1316,B1316,$K$2:K1316,TRUE))</f>
        <v>Vietnam@14</v>
      </c>
    </row>
    <row r="1317" spans="1:12">
      <c r="A1317" s="18" t="s">
        <v>1265</v>
      </c>
      <c r="B1317" s="18" t="s">
        <v>897</v>
      </c>
      <c r="C1317" s="18">
        <v>2</v>
      </c>
      <c r="D1317" s="18">
        <v>1</v>
      </c>
      <c r="E1317" s="18">
        <v>322</v>
      </c>
      <c r="F1317" s="18">
        <v>1</v>
      </c>
      <c r="G1317" s="122" t="str">
        <f t="shared" si="62"/>
        <v>기사임</v>
      </c>
      <c r="H1317" s="255">
        <f>IF(G1317="기사임",(COUNTIF($B$2:B1317,B1317)-COUNTIFS($B$2:B1316,B1317,$G$2:G1316,"")),"")</f>
        <v>81</v>
      </c>
      <c r="I1317" s="122" t="str">
        <f>IF(H1317=1,COUNTIF($H$1:H1317,1),"")</f>
        <v/>
      </c>
      <c r="J1317" s="122">
        <f t="shared" si="61"/>
        <v>1</v>
      </c>
      <c r="K1317" s="122" t="b">
        <f t="shared" si="63"/>
        <v>1</v>
      </c>
      <c r="L1317" s="122" t="str">
        <f>IF(K1317=FALSE,"",B1317&amp;"@"&amp;COUNTIFS($B$2:B1317,B1317,$K$2:K1317,TRUE))</f>
        <v>India@81</v>
      </c>
    </row>
    <row r="1318" spans="1:12">
      <c r="A1318" s="18" t="s">
        <v>798</v>
      </c>
      <c r="B1318" s="18" t="s">
        <v>906</v>
      </c>
      <c r="C1318" s="18">
        <v>2</v>
      </c>
      <c r="D1318" s="18">
        <v>2</v>
      </c>
      <c r="E1318" s="18">
        <v>22</v>
      </c>
      <c r="F1318" s="18">
        <v>2</v>
      </c>
      <c r="G1318" s="122" t="str">
        <f t="shared" si="62"/>
        <v>기사임</v>
      </c>
      <c r="H1318" s="255">
        <f>IF(G1318="기사임",(COUNTIF($B$2:B1318,B1318)-COUNTIFS($B$2:B1317,B1318,$G$2:G1317,"")),"")</f>
        <v>14</v>
      </c>
      <c r="I1318" s="122" t="str">
        <f>IF(H1318=1,COUNTIF($H$1:H1318,1),"")</f>
        <v/>
      </c>
      <c r="J1318" s="122">
        <f t="shared" si="61"/>
        <v>0</v>
      </c>
      <c r="K1318" s="122" t="b">
        <f t="shared" si="63"/>
        <v>0</v>
      </c>
      <c r="L1318" s="122" t="str">
        <f>IF(K1318=FALSE,"",B1318&amp;"@"&amp;COUNTIFS($B$2:B1318,B1318,$K$2:K1318,TRUE))</f>
        <v/>
      </c>
    </row>
    <row r="1319" spans="1:12">
      <c r="A1319" s="18" t="s">
        <v>849</v>
      </c>
      <c r="B1319" s="18" t="s">
        <v>901</v>
      </c>
      <c r="C1319" s="18">
        <v>2</v>
      </c>
      <c r="D1319" s="18">
        <v>1</v>
      </c>
      <c r="E1319" s="18">
        <v>943</v>
      </c>
      <c r="F1319" s="18">
        <v>1</v>
      </c>
      <c r="G1319" s="122" t="str">
        <f t="shared" si="62"/>
        <v>기사임</v>
      </c>
      <c r="H1319" s="255">
        <f>IF(G1319="기사임",(COUNTIF($B$2:B1319,B1319)-COUNTIFS($B$2:B1318,B1319,$G$2:G1318,"")),"")</f>
        <v>37</v>
      </c>
      <c r="I1319" s="122" t="str">
        <f>IF(H1319=1,COUNTIF($H$1:H1319,1),"")</f>
        <v/>
      </c>
      <c r="J1319" s="122">
        <f t="shared" si="61"/>
        <v>0</v>
      </c>
      <c r="K1319" s="122" t="b">
        <f t="shared" si="63"/>
        <v>0</v>
      </c>
      <c r="L1319" s="122" t="str">
        <f>IF(K1319=FALSE,"",B1319&amp;"@"&amp;COUNTIFS($B$2:B1319,B1319,$K$2:K1319,TRUE))</f>
        <v/>
      </c>
    </row>
    <row r="1320" spans="1:12">
      <c r="A1320" s="18" t="s">
        <v>849</v>
      </c>
      <c r="B1320" s="18" t="s">
        <v>897</v>
      </c>
      <c r="C1320" s="18">
        <v>2</v>
      </c>
      <c r="D1320" s="18">
        <v>2</v>
      </c>
      <c r="E1320" s="18">
        <v>0</v>
      </c>
      <c r="F1320" s="18">
        <v>2</v>
      </c>
      <c r="G1320" s="122" t="str">
        <f t="shared" si="62"/>
        <v>기사임</v>
      </c>
      <c r="H1320" s="255">
        <f>IF(G1320="기사임",(COUNTIF($B$2:B1320,B1320)-COUNTIFS($B$2:B1319,B1320,$G$2:G1319,"")),"")</f>
        <v>82</v>
      </c>
      <c r="I1320" s="122" t="str">
        <f>IF(H1320=1,COUNTIF($H$1:H1320,1),"")</f>
        <v/>
      </c>
      <c r="J1320" s="122">
        <f t="shared" si="61"/>
        <v>1</v>
      </c>
      <c r="K1320" s="122" t="b">
        <f t="shared" si="63"/>
        <v>1</v>
      </c>
      <c r="L1320" s="122" t="str">
        <f>IF(K1320=FALSE,"",B1320&amp;"@"&amp;COUNTIFS($B$2:B1320,B1320,$K$2:K1320,TRUE))</f>
        <v>India@82</v>
      </c>
    </row>
    <row r="1321" spans="1:12">
      <c r="A1321" s="18" t="s">
        <v>821</v>
      </c>
      <c r="B1321" s="18" t="s">
        <v>895</v>
      </c>
      <c r="C1321" s="18">
        <v>2</v>
      </c>
      <c r="D1321" s="18">
        <v>2</v>
      </c>
      <c r="E1321" s="18">
        <v>0</v>
      </c>
      <c r="F1321" s="18">
        <v>1</v>
      </c>
      <c r="G1321" s="122" t="str">
        <f t="shared" si="62"/>
        <v>기사임</v>
      </c>
      <c r="H1321" s="255">
        <f>IF(G1321="기사임",(COUNTIF($B$2:B1321,B1321)-COUNTIFS($B$2:B1320,B1321,$G$2:G1320,"")),"")</f>
        <v>229</v>
      </c>
      <c r="I1321" s="122" t="str">
        <f>IF(H1321=1,COUNTIF($H$1:H1321,1),"")</f>
        <v/>
      </c>
      <c r="J1321" s="122">
        <f t="shared" si="61"/>
        <v>0</v>
      </c>
      <c r="K1321" s="122" t="b">
        <f t="shared" si="63"/>
        <v>0</v>
      </c>
      <c r="L1321" s="122" t="str">
        <f>IF(K1321=FALSE,"",B1321&amp;"@"&amp;COUNTIFS($B$2:B1321,B1321,$K$2:K1321,TRUE))</f>
        <v/>
      </c>
    </row>
    <row r="1322" spans="1:12">
      <c r="A1322" s="18" t="s">
        <v>1484</v>
      </c>
      <c r="B1322" s="18" t="s">
        <v>901</v>
      </c>
      <c r="C1322" s="18">
        <v>2</v>
      </c>
      <c r="D1322" s="18">
        <v>2</v>
      </c>
      <c r="E1322" s="18">
        <v>0</v>
      </c>
      <c r="F1322" s="18">
        <v>2</v>
      </c>
      <c r="G1322" s="122" t="str">
        <f t="shared" si="62"/>
        <v>기사임</v>
      </c>
      <c r="H1322" s="255">
        <f>IF(G1322="기사임",(COUNTIF($B$2:B1322,B1322)-COUNTIFS($B$2:B1321,B1322,$G$2:G1321,"")),"")</f>
        <v>38</v>
      </c>
      <c r="I1322" s="122" t="str">
        <f>IF(H1322=1,COUNTIF($H$1:H1322,1),"")</f>
        <v/>
      </c>
      <c r="J1322" s="122">
        <f t="shared" si="61"/>
        <v>0</v>
      </c>
      <c r="K1322" s="122" t="b">
        <f t="shared" si="63"/>
        <v>0</v>
      </c>
      <c r="L1322" s="122" t="str">
        <f>IF(K1322=FALSE,"",B1322&amp;"@"&amp;COUNTIFS($B$2:B1322,B1322,$K$2:K1322,TRUE))</f>
        <v/>
      </c>
    </row>
    <row r="1323" spans="1:12">
      <c r="A1323" s="18" t="s">
        <v>581</v>
      </c>
      <c r="B1323" s="18" t="s">
        <v>895</v>
      </c>
      <c r="C1323" s="18">
        <v>2</v>
      </c>
      <c r="D1323" s="18">
        <v>2</v>
      </c>
      <c r="E1323" s="18">
        <v>0</v>
      </c>
      <c r="F1323" s="18">
        <v>2</v>
      </c>
      <c r="G1323" s="122" t="str">
        <f t="shared" si="62"/>
        <v>기사임</v>
      </c>
      <c r="H1323" s="255">
        <f>IF(G1323="기사임",(COUNTIF($B$2:B1323,B1323)-COUNTIFS($B$2:B1322,B1323,$G$2:G1322,"")),"")</f>
        <v>230</v>
      </c>
      <c r="I1323" s="122" t="str">
        <f>IF(H1323=1,COUNTIF($H$1:H1323,1),"")</f>
        <v/>
      </c>
      <c r="J1323" s="122">
        <f t="shared" si="61"/>
        <v>0</v>
      </c>
      <c r="K1323" s="122" t="b">
        <f t="shared" si="63"/>
        <v>0</v>
      </c>
      <c r="L1323" s="122" t="str">
        <f>IF(K1323=FALSE,"",B1323&amp;"@"&amp;COUNTIFS($B$2:B1323,B1323,$K$2:K1323,TRUE))</f>
        <v/>
      </c>
    </row>
    <row r="1324" spans="1:12">
      <c r="A1324" s="18" t="s">
        <v>581</v>
      </c>
      <c r="B1324" s="18" t="s">
        <v>896</v>
      </c>
      <c r="C1324" s="18">
        <v>2</v>
      </c>
      <c r="D1324" s="18">
        <v>2</v>
      </c>
      <c r="E1324" s="18">
        <v>0</v>
      </c>
      <c r="F1324" s="18">
        <v>2</v>
      </c>
      <c r="G1324" s="122" t="str">
        <f t="shared" si="62"/>
        <v>기사임</v>
      </c>
      <c r="H1324" s="255">
        <f>IF(G1324="기사임",(COUNTIF($B$2:B1324,B1324)-COUNTIFS($B$2:B1323,B1324,$G$2:G1323,"")),"")</f>
        <v>113</v>
      </c>
      <c r="I1324" s="122" t="str">
        <f>IF(H1324=1,COUNTIF($H$1:H1324,1),"")</f>
        <v/>
      </c>
      <c r="J1324" s="122">
        <f t="shared" si="61"/>
        <v>1</v>
      </c>
      <c r="K1324" s="122" t="b">
        <f t="shared" si="63"/>
        <v>1</v>
      </c>
      <c r="L1324" s="122" t="str">
        <f>IF(K1324=FALSE,"",B1324&amp;"@"&amp;COUNTIFS($B$2:B1324,B1324,$K$2:K1324,TRUE))</f>
        <v>United States@113</v>
      </c>
    </row>
    <row r="1325" spans="1:12">
      <c r="A1325" s="18" t="s">
        <v>641</v>
      </c>
      <c r="B1325" s="18" t="s">
        <v>947</v>
      </c>
      <c r="C1325" s="18">
        <v>2</v>
      </c>
      <c r="D1325" s="18">
        <v>1</v>
      </c>
      <c r="E1325" s="18">
        <v>35</v>
      </c>
      <c r="F1325" s="18">
        <v>1</v>
      </c>
      <c r="G1325" s="122" t="str">
        <f t="shared" si="62"/>
        <v>기사임</v>
      </c>
      <c r="H1325" s="255">
        <f>IF(G1325="기사임",(COUNTIF($B$2:B1325,B1325)-COUNTIFS($B$2:B1324,B1325,$G$2:G1324,"")),"")</f>
        <v>1</v>
      </c>
      <c r="I1325" s="122">
        <f>IF(H1325=1,COUNTIF($H$1:H1325,1),"")</f>
        <v>57</v>
      </c>
      <c r="J1325" s="122">
        <f t="shared" si="61"/>
        <v>0</v>
      </c>
      <c r="K1325" s="122" t="b">
        <f t="shared" si="63"/>
        <v>0</v>
      </c>
      <c r="L1325" s="122" t="str">
        <f>IF(K1325=FALSE,"",B1325&amp;"@"&amp;COUNTIFS($B$2:B1325,B1325,$K$2:K1325,TRUE))</f>
        <v/>
      </c>
    </row>
    <row r="1326" spans="1:12">
      <c r="A1326" s="18" t="s">
        <v>1275</v>
      </c>
      <c r="B1326" s="18" t="s">
        <v>910</v>
      </c>
      <c r="C1326" s="18">
        <v>2</v>
      </c>
      <c r="D1326" s="18">
        <v>1</v>
      </c>
      <c r="E1326" s="18">
        <v>25</v>
      </c>
      <c r="F1326" s="18">
        <v>1</v>
      </c>
      <c r="G1326" s="122" t="str">
        <f t="shared" si="62"/>
        <v/>
      </c>
      <c r="H1326" s="255" t="str">
        <f>IF(G1326="기사임",(COUNTIF($B$2:B1326,B1326)-COUNTIFS($B$2:B1325,B1326,$G$2:G1325,"")),"")</f>
        <v/>
      </c>
      <c r="I1326" s="122" t="str">
        <f>IF(H1326=1,COUNTIF($H$1:H1326,1),"")</f>
        <v/>
      </c>
      <c r="J1326" s="122">
        <f t="shared" si="61"/>
        <v>0</v>
      </c>
      <c r="K1326" s="122" t="b">
        <f t="shared" si="63"/>
        <v>0</v>
      </c>
      <c r="L1326" s="122" t="str">
        <f>IF(K1326=FALSE,"",B1326&amp;"@"&amp;COUNTIFS($B$2:B1326,B1326,$K$2:K1326,TRUE))</f>
        <v/>
      </c>
    </row>
    <row r="1327" spans="1:12">
      <c r="A1327" s="18" t="s">
        <v>1271</v>
      </c>
      <c r="B1327" s="18" t="s">
        <v>901</v>
      </c>
      <c r="C1327" s="18">
        <v>2</v>
      </c>
      <c r="D1327" s="18">
        <v>1</v>
      </c>
      <c r="E1327" s="18">
        <v>1332</v>
      </c>
      <c r="F1327" s="18">
        <v>1</v>
      </c>
      <c r="G1327" s="122" t="str">
        <f t="shared" si="62"/>
        <v>기사임</v>
      </c>
      <c r="H1327" s="255">
        <f>IF(G1327="기사임",(COUNTIF($B$2:B1327,B1327)-COUNTIFS($B$2:B1326,B1327,$G$2:G1326,"")),"")</f>
        <v>39</v>
      </c>
      <c r="I1327" s="122" t="str">
        <f>IF(H1327=1,COUNTIF($H$1:H1327,1),"")</f>
        <v/>
      </c>
      <c r="J1327" s="122">
        <f t="shared" si="61"/>
        <v>0</v>
      </c>
      <c r="K1327" s="122" t="b">
        <f t="shared" si="63"/>
        <v>0</v>
      </c>
      <c r="L1327" s="122" t="str">
        <f>IF(K1327=FALSE,"",B1327&amp;"@"&amp;COUNTIFS($B$2:B1327,B1327,$K$2:K1327,TRUE))</f>
        <v/>
      </c>
    </row>
    <row r="1328" spans="1:12">
      <c r="A1328" s="18" t="s">
        <v>1271</v>
      </c>
      <c r="B1328" s="18" t="s">
        <v>897</v>
      </c>
      <c r="C1328" s="18">
        <v>2</v>
      </c>
      <c r="D1328" s="18">
        <v>2</v>
      </c>
      <c r="E1328" s="18">
        <v>1141</v>
      </c>
      <c r="F1328" s="18">
        <v>1</v>
      </c>
      <c r="G1328" s="122" t="str">
        <f t="shared" si="62"/>
        <v>기사임</v>
      </c>
      <c r="H1328" s="255">
        <f>IF(G1328="기사임",(COUNTIF($B$2:B1328,B1328)-COUNTIFS($B$2:B1327,B1328,$G$2:G1327,"")),"")</f>
        <v>83</v>
      </c>
      <c r="I1328" s="122" t="str">
        <f>IF(H1328=1,COUNTIF($H$1:H1328,1),"")</f>
        <v/>
      </c>
      <c r="J1328" s="122">
        <f t="shared" si="61"/>
        <v>1</v>
      </c>
      <c r="K1328" s="122" t="b">
        <f t="shared" si="63"/>
        <v>1</v>
      </c>
      <c r="L1328" s="122" t="str">
        <f>IF(K1328=FALSE,"",B1328&amp;"@"&amp;COUNTIFS($B$2:B1328,B1328,$K$2:K1328,TRUE))</f>
        <v>India@83</v>
      </c>
    </row>
    <row r="1329" spans="1:12">
      <c r="A1329" s="18" t="s">
        <v>633</v>
      </c>
      <c r="B1329" s="18" t="s">
        <v>904</v>
      </c>
      <c r="C1329" s="18">
        <v>2</v>
      </c>
      <c r="D1329" s="18">
        <v>2</v>
      </c>
      <c r="E1329" s="18">
        <v>0</v>
      </c>
      <c r="F1329" s="18">
        <v>2</v>
      </c>
      <c r="G1329" s="122" t="str">
        <f t="shared" si="62"/>
        <v>기사임</v>
      </c>
      <c r="H1329" s="255">
        <f>IF(G1329="기사임",(COUNTIF($B$2:B1329,B1329)-COUNTIFS($B$2:B1328,B1329,$G$2:G1328,"")),"")</f>
        <v>9</v>
      </c>
      <c r="I1329" s="122" t="str">
        <f>IF(H1329=1,COUNTIF($H$1:H1329,1),"")</f>
        <v/>
      </c>
      <c r="J1329" s="122">
        <f t="shared" si="61"/>
        <v>0</v>
      </c>
      <c r="K1329" s="122" t="b">
        <f t="shared" si="63"/>
        <v>0</v>
      </c>
      <c r="L1329" s="122" t="str">
        <f>IF(K1329=FALSE,"",B1329&amp;"@"&amp;COUNTIFS($B$2:B1329,B1329,$K$2:K1329,TRUE))</f>
        <v/>
      </c>
    </row>
    <row r="1330" spans="1:12">
      <c r="A1330" s="18" t="s">
        <v>633</v>
      </c>
      <c r="B1330" s="18" t="s">
        <v>953</v>
      </c>
      <c r="C1330" s="18">
        <v>2</v>
      </c>
      <c r="D1330" s="18">
        <v>1</v>
      </c>
      <c r="E1330" s="18">
        <v>226</v>
      </c>
      <c r="F1330" s="18">
        <v>1</v>
      </c>
      <c r="G1330" s="122" t="str">
        <f t="shared" si="62"/>
        <v>기사임</v>
      </c>
      <c r="H1330" s="255">
        <f>IF(G1330="기사임",(COUNTIF($B$2:B1330,B1330)-COUNTIFS($B$2:B1329,B1330,$G$2:G1329,"")),"")</f>
        <v>1</v>
      </c>
      <c r="I1330" s="122">
        <f>IF(H1330=1,COUNTIF($H$1:H1330,1),"")</f>
        <v>58</v>
      </c>
      <c r="J1330" s="122">
        <f t="shared" si="61"/>
        <v>0</v>
      </c>
      <c r="K1330" s="122" t="b">
        <f t="shared" si="63"/>
        <v>0</v>
      </c>
      <c r="L1330" s="122" t="str">
        <f>IF(K1330=FALSE,"",B1330&amp;"@"&amp;COUNTIFS($B$2:B1330,B1330,$K$2:K1330,TRUE))</f>
        <v/>
      </c>
    </row>
    <row r="1331" spans="1:12">
      <c r="A1331" s="18" t="s">
        <v>633</v>
      </c>
      <c r="B1331" s="18" t="s">
        <v>939</v>
      </c>
      <c r="C1331" s="18">
        <v>2</v>
      </c>
      <c r="D1331" s="18">
        <v>2</v>
      </c>
      <c r="E1331" s="18">
        <v>0</v>
      </c>
      <c r="F1331" s="18">
        <v>2</v>
      </c>
      <c r="G1331" s="122" t="str">
        <f t="shared" si="62"/>
        <v>기사임</v>
      </c>
      <c r="H1331" s="255">
        <f>IF(G1331="기사임",(COUNTIF($B$2:B1331,B1331)-COUNTIFS($B$2:B1330,B1331,$G$2:G1330,"")),"")</f>
        <v>1</v>
      </c>
      <c r="I1331" s="122">
        <f>IF(H1331=1,COUNTIF($H$1:H1331,1),"")</f>
        <v>59</v>
      </c>
      <c r="J1331" s="122">
        <f t="shared" si="61"/>
        <v>0</v>
      </c>
      <c r="K1331" s="122" t="b">
        <f t="shared" si="63"/>
        <v>0</v>
      </c>
      <c r="L1331" s="122" t="str">
        <f>IF(K1331=FALSE,"",B1331&amp;"@"&amp;COUNTIFS($B$2:B1331,B1331,$K$2:K1331,TRUE))</f>
        <v/>
      </c>
    </row>
    <row r="1332" spans="1:12">
      <c r="A1332" s="18" t="s">
        <v>633</v>
      </c>
      <c r="B1332" s="18" t="s">
        <v>896</v>
      </c>
      <c r="C1332" s="18">
        <v>2</v>
      </c>
      <c r="D1332" s="18">
        <v>2</v>
      </c>
      <c r="E1332" s="18">
        <v>0</v>
      </c>
      <c r="F1332" s="18">
        <v>2</v>
      </c>
      <c r="G1332" s="122" t="str">
        <f t="shared" si="62"/>
        <v>기사임</v>
      </c>
      <c r="H1332" s="255">
        <f>IF(G1332="기사임",(COUNTIF($B$2:B1332,B1332)-COUNTIFS($B$2:B1331,B1332,$G$2:G1331,"")),"")</f>
        <v>114</v>
      </c>
      <c r="I1332" s="122" t="str">
        <f>IF(H1332=1,COUNTIF($H$1:H1332,1),"")</f>
        <v/>
      </c>
      <c r="J1332" s="122">
        <f t="shared" si="61"/>
        <v>1</v>
      </c>
      <c r="K1332" s="122" t="b">
        <f t="shared" si="63"/>
        <v>1</v>
      </c>
      <c r="L1332" s="122" t="str">
        <f>IF(K1332=FALSE,"",B1332&amp;"@"&amp;COUNTIFS($B$2:B1332,B1332,$K$2:K1332,TRUE))</f>
        <v>United States@114</v>
      </c>
    </row>
    <row r="1333" spans="1:12">
      <c r="A1333" s="18" t="s">
        <v>633</v>
      </c>
      <c r="B1333" s="18" t="s">
        <v>2231</v>
      </c>
      <c r="C1333" s="18">
        <v>2</v>
      </c>
      <c r="D1333" s="18">
        <v>1</v>
      </c>
      <c r="E1333" s="18">
        <v>83</v>
      </c>
      <c r="F1333" s="18">
        <v>1</v>
      </c>
      <c r="G1333" s="122" t="str">
        <f t="shared" si="62"/>
        <v>기사임</v>
      </c>
      <c r="H1333" s="255">
        <f>IF(G1333="기사임",(COUNTIF($B$2:B1333,B1333)-COUNTIFS($B$2:B1332,B1333,$G$2:G1332,"")),"")</f>
        <v>1</v>
      </c>
      <c r="I1333" s="122">
        <f>IF(H1333=1,COUNTIF($H$1:H1333,1),"")</f>
        <v>60</v>
      </c>
      <c r="J1333" s="122">
        <f t="shared" si="61"/>
        <v>0</v>
      </c>
      <c r="K1333" s="122" t="b">
        <f t="shared" si="63"/>
        <v>0</v>
      </c>
      <c r="L1333" s="122" t="str">
        <f>IF(K1333=FALSE,"",B1333&amp;"@"&amp;COUNTIFS($B$2:B1333,B1333,$K$2:K1333,TRUE))</f>
        <v/>
      </c>
    </row>
    <row r="1334" spans="1:12">
      <c r="A1334" s="18" t="s">
        <v>650</v>
      </c>
      <c r="B1334" s="18" t="s">
        <v>895</v>
      </c>
      <c r="C1334" s="18">
        <v>2</v>
      </c>
      <c r="D1334" s="18">
        <v>2</v>
      </c>
      <c r="E1334" s="18">
        <v>0</v>
      </c>
      <c r="F1334" s="18">
        <v>2</v>
      </c>
      <c r="G1334" s="122" t="str">
        <f t="shared" si="62"/>
        <v>기사임</v>
      </c>
      <c r="H1334" s="255">
        <f>IF(G1334="기사임",(COUNTIF($B$2:B1334,B1334)-COUNTIFS($B$2:B1333,B1334,$G$2:G1333,"")),"")</f>
        <v>231</v>
      </c>
      <c r="I1334" s="122" t="str">
        <f>IF(H1334=1,COUNTIF($H$1:H1334,1),"")</f>
        <v/>
      </c>
      <c r="J1334" s="122">
        <f t="shared" si="61"/>
        <v>0</v>
      </c>
      <c r="K1334" s="122" t="b">
        <f t="shared" si="63"/>
        <v>0</v>
      </c>
      <c r="L1334" s="122" t="str">
        <f>IF(K1334=FALSE,"",B1334&amp;"@"&amp;COUNTIFS($B$2:B1334,B1334,$K$2:K1334,TRUE))</f>
        <v/>
      </c>
    </row>
    <row r="1335" spans="1:12">
      <c r="A1335" s="18" t="s">
        <v>650</v>
      </c>
      <c r="B1335" s="18" t="s">
        <v>896</v>
      </c>
      <c r="C1335" s="18">
        <v>2</v>
      </c>
      <c r="D1335" s="18">
        <v>2</v>
      </c>
      <c r="E1335" s="18">
        <v>0</v>
      </c>
      <c r="F1335" s="18">
        <v>2</v>
      </c>
      <c r="G1335" s="122" t="str">
        <f t="shared" si="62"/>
        <v>기사임</v>
      </c>
      <c r="H1335" s="255">
        <f>IF(G1335="기사임",(COUNTIF($B$2:B1335,B1335)-COUNTIFS($B$2:B1334,B1335,$G$2:G1334,"")),"")</f>
        <v>115</v>
      </c>
      <c r="I1335" s="122" t="str">
        <f>IF(H1335=1,COUNTIF($H$1:H1335,1),"")</f>
        <v/>
      </c>
      <c r="J1335" s="122">
        <f t="shared" si="61"/>
        <v>1</v>
      </c>
      <c r="K1335" s="122" t="b">
        <f t="shared" si="63"/>
        <v>1</v>
      </c>
      <c r="L1335" s="122" t="str">
        <f>IF(K1335=FALSE,"",B1335&amp;"@"&amp;COUNTIFS($B$2:B1335,B1335,$K$2:K1335,TRUE))</f>
        <v>United States@115</v>
      </c>
    </row>
    <row r="1336" spans="1:12">
      <c r="A1336" s="18" t="s">
        <v>650</v>
      </c>
      <c r="B1336" s="18" t="s">
        <v>914</v>
      </c>
      <c r="C1336" s="18">
        <v>2</v>
      </c>
      <c r="D1336" s="18">
        <v>1</v>
      </c>
      <c r="E1336" s="18">
        <v>9</v>
      </c>
      <c r="F1336" s="18">
        <v>1</v>
      </c>
      <c r="G1336" s="122" t="str">
        <f t="shared" si="62"/>
        <v>기사임</v>
      </c>
      <c r="H1336" s="255">
        <f>IF(G1336="기사임",(COUNTIF($B$2:B1336,B1336)-COUNTIFS($B$2:B1335,B1336,$G$2:G1335,"")),"")</f>
        <v>15</v>
      </c>
      <c r="I1336" s="122" t="str">
        <f>IF(H1336=1,COUNTIF($H$1:H1336,1),"")</f>
        <v/>
      </c>
      <c r="J1336" s="122">
        <f t="shared" si="61"/>
        <v>1</v>
      </c>
      <c r="K1336" s="122" t="b">
        <f t="shared" si="63"/>
        <v>1</v>
      </c>
      <c r="L1336" s="122" t="str">
        <f>IF(K1336=FALSE,"",B1336&amp;"@"&amp;COUNTIFS($B$2:B1336,B1336,$K$2:K1336,TRUE))</f>
        <v>Vietnam@15</v>
      </c>
    </row>
    <row r="1337" spans="1:12">
      <c r="A1337" s="18" t="s">
        <v>1620</v>
      </c>
      <c r="B1337" s="18" t="s">
        <v>897</v>
      </c>
      <c r="C1337" s="18">
        <v>2</v>
      </c>
      <c r="D1337" s="18">
        <v>2</v>
      </c>
      <c r="E1337" s="18">
        <v>0</v>
      </c>
      <c r="F1337" s="18">
        <v>2</v>
      </c>
      <c r="G1337" s="122" t="str">
        <f t="shared" si="62"/>
        <v>기사임</v>
      </c>
      <c r="H1337" s="255">
        <f>IF(G1337="기사임",(COUNTIF($B$2:B1337,B1337)-COUNTIFS($B$2:B1336,B1337,$G$2:G1336,"")),"")</f>
        <v>84</v>
      </c>
      <c r="I1337" s="122" t="str">
        <f>IF(H1337=1,COUNTIF($H$1:H1337,1),"")</f>
        <v/>
      </c>
      <c r="J1337" s="122">
        <f t="shared" si="61"/>
        <v>1</v>
      </c>
      <c r="K1337" s="122" t="b">
        <f t="shared" si="63"/>
        <v>1</v>
      </c>
      <c r="L1337" s="122" t="str">
        <f>IF(K1337=FALSE,"",B1337&amp;"@"&amp;COUNTIFS($B$2:B1337,B1337,$K$2:K1337,TRUE))</f>
        <v>India@84</v>
      </c>
    </row>
    <row r="1338" spans="1:12">
      <c r="A1338" s="18" t="s">
        <v>1620</v>
      </c>
      <c r="B1338" s="18" t="s">
        <v>898</v>
      </c>
      <c r="C1338" s="18">
        <v>2</v>
      </c>
      <c r="D1338" s="18">
        <v>1</v>
      </c>
      <c r="E1338" s="18">
        <v>61</v>
      </c>
      <c r="F1338" s="18">
        <v>1</v>
      </c>
      <c r="G1338" s="122" t="str">
        <f t="shared" si="62"/>
        <v>기사임</v>
      </c>
      <c r="H1338" s="255">
        <f>IF(G1338="기사임",(COUNTIF($B$2:B1338,B1338)-COUNTIFS($B$2:B1337,B1338,$G$2:G1337,"")),"")</f>
        <v>66</v>
      </c>
      <c r="I1338" s="122" t="str">
        <f>IF(H1338=1,COUNTIF($H$1:H1338,1),"")</f>
        <v/>
      </c>
      <c r="J1338" s="122">
        <f t="shared" si="61"/>
        <v>0</v>
      </c>
      <c r="K1338" s="122" t="b">
        <f t="shared" si="63"/>
        <v>0</v>
      </c>
      <c r="L1338" s="122" t="str">
        <f>IF(K1338=FALSE,"",B1338&amp;"@"&amp;COUNTIFS($B$2:B1338,B1338,$K$2:K1338,TRUE))</f>
        <v/>
      </c>
    </row>
    <row r="1339" spans="1:12">
      <c r="A1339" s="18" t="s">
        <v>1620</v>
      </c>
      <c r="B1339" s="18" t="s">
        <v>895</v>
      </c>
      <c r="C1339" s="18">
        <v>2</v>
      </c>
      <c r="D1339" s="18">
        <v>2</v>
      </c>
      <c r="E1339" s="18">
        <v>381</v>
      </c>
      <c r="F1339" s="18">
        <v>1</v>
      </c>
      <c r="G1339" s="122" t="str">
        <f t="shared" si="62"/>
        <v>기사임</v>
      </c>
      <c r="H1339" s="255">
        <f>IF(G1339="기사임",(COUNTIF($B$2:B1339,B1339)-COUNTIFS($B$2:B1338,B1339,$G$2:G1338,"")),"")</f>
        <v>232</v>
      </c>
      <c r="I1339" s="122" t="str">
        <f>IF(H1339=1,COUNTIF($H$1:H1339,1),"")</f>
        <v/>
      </c>
      <c r="J1339" s="122">
        <f t="shared" si="61"/>
        <v>0</v>
      </c>
      <c r="K1339" s="122" t="b">
        <f t="shared" si="63"/>
        <v>0</v>
      </c>
      <c r="L1339" s="122" t="str">
        <f>IF(K1339=FALSE,"",B1339&amp;"@"&amp;COUNTIFS($B$2:B1339,B1339,$K$2:K1339,TRUE))</f>
        <v/>
      </c>
    </row>
    <row r="1340" spans="1:12">
      <c r="A1340" s="18" t="s">
        <v>731</v>
      </c>
      <c r="B1340" s="18" t="s">
        <v>898</v>
      </c>
      <c r="C1340" s="18">
        <v>2</v>
      </c>
      <c r="D1340" s="18">
        <v>2</v>
      </c>
      <c r="E1340" s="18">
        <v>659</v>
      </c>
      <c r="F1340" s="18">
        <v>2</v>
      </c>
      <c r="G1340" s="122" t="str">
        <f t="shared" si="62"/>
        <v>기사임</v>
      </c>
      <c r="H1340" s="255">
        <f>IF(G1340="기사임",(COUNTIF($B$2:B1340,B1340)-COUNTIFS($B$2:B1339,B1340,$G$2:G1339,"")),"")</f>
        <v>67</v>
      </c>
      <c r="I1340" s="122" t="str">
        <f>IF(H1340=1,COUNTIF($H$1:H1340,1),"")</f>
        <v/>
      </c>
      <c r="J1340" s="122">
        <f t="shared" si="61"/>
        <v>0</v>
      </c>
      <c r="K1340" s="122" t="b">
        <f t="shared" si="63"/>
        <v>0</v>
      </c>
      <c r="L1340" s="122" t="str">
        <f>IF(K1340=FALSE,"",B1340&amp;"@"&amp;COUNTIFS($B$2:B1340,B1340,$K$2:K1340,TRUE))</f>
        <v/>
      </c>
    </row>
    <row r="1341" spans="1:12">
      <c r="A1341" s="18" t="s">
        <v>731</v>
      </c>
      <c r="B1341" s="18" t="s">
        <v>895</v>
      </c>
      <c r="C1341" s="18">
        <v>2</v>
      </c>
      <c r="D1341" s="18">
        <v>2</v>
      </c>
      <c r="E1341" s="18">
        <v>0</v>
      </c>
      <c r="F1341" s="18">
        <v>2</v>
      </c>
      <c r="G1341" s="122" t="str">
        <f t="shared" si="62"/>
        <v>기사임</v>
      </c>
      <c r="H1341" s="255">
        <f>IF(G1341="기사임",(COUNTIF($B$2:B1341,B1341)-COUNTIFS($B$2:B1340,B1341,$G$2:G1340,"")),"")</f>
        <v>233</v>
      </c>
      <c r="I1341" s="122" t="str">
        <f>IF(H1341=1,COUNTIF($H$1:H1341,1),"")</f>
        <v/>
      </c>
      <c r="J1341" s="122">
        <f t="shared" si="61"/>
        <v>0</v>
      </c>
      <c r="K1341" s="122" t="b">
        <f t="shared" si="63"/>
        <v>0</v>
      </c>
      <c r="L1341" s="122" t="str">
        <f>IF(K1341=FALSE,"",B1341&amp;"@"&amp;COUNTIFS($B$2:B1341,B1341,$K$2:K1341,TRUE))</f>
        <v/>
      </c>
    </row>
    <row r="1342" spans="1:12">
      <c r="A1342" s="18" t="s">
        <v>880</v>
      </c>
      <c r="B1342" s="18" t="s">
        <v>908</v>
      </c>
      <c r="C1342" s="18">
        <v>2</v>
      </c>
      <c r="D1342" s="18">
        <v>2</v>
      </c>
      <c r="E1342" s="18">
        <v>0</v>
      </c>
      <c r="F1342" s="18">
        <v>2</v>
      </c>
      <c r="G1342" s="122" t="str">
        <f t="shared" si="62"/>
        <v>기사임</v>
      </c>
      <c r="H1342" s="255">
        <f>IF(G1342="기사임",(COUNTIF($B$2:B1342,B1342)-COUNTIFS($B$2:B1341,B1342,$G$2:G1341,"")),"")</f>
        <v>33</v>
      </c>
      <c r="I1342" s="122" t="str">
        <f>IF(H1342=1,COUNTIF($H$1:H1342,1),"")</f>
        <v/>
      </c>
      <c r="J1342" s="122">
        <f t="shared" si="61"/>
        <v>0</v>
      </c>
      <c r="K1342" s="122" t="b">
        <f t="shared" si="63"/>
        <v>0</v>
      </c>
      <c r="L1342" s="122" t="str">
        <f>IF(K1342=FALSE,"",B1342&amp;"@"&amp;COUNTIFS($B$2:B1342,B1342,$K$2:K1342,TRUE))</f>
        <v/>
      </c>
    </row>
    <row r="1343" spans="1:12">
      <c r="A1343" s="18" t="s">
        <v>881</v>
      </c>
      <c r="B1343" s="18" t="s">
        <v>895</v>
      </c>
      <c r="C1343" s="18">
        <v>2</v>
      </c>
      <c r="D1343" s="18">
        <v>2</v>
      </c>
      <c r="E1343" s="18">
        <v>88</v>
      </c>
      <c r="F1343" s="18">
        <v>0</v>
      </c>
      <c r="G1343" s="122" t="str">
        <f t="shared" si="62"/>
        <v>기사임</v>
      </c>
      <c r="H1343" s="255">
        <f>IF(G1343="기사임",(COUNTIF($B$2:B1343,B1343)-COUNTIFS($B$2:B1342,B1343,$G$2:G1342,"")),"")</f>
        <v>234</v>
      </c>
      <c r="I1343" s="122" t="str">
        <f>IF(H1343=1,COUNTIF($H$1:H1343,1),"")</f>
        <v/>
      </c>
      <c r="J1343" s="122">
        <f t="shared" si="61"/>
        <v>0</v>
      </c>
      <c r="K1343" s="122" t="b">
        <f t="shared" si="63"/>
        <v>0</v>
      </c>
      <c r="L1343" s="122" t="str">
        <f>IF(K1343=FALSE,"",B1343&amp;"@"&amp;COUNTIFS($B$2:B1343,B1343,$K$2:K1343,TRUE))</f>
        <v/>
      </c>
    </row>
    <row r="1344" spans="1:12">
      <c r="A1344" s="18" t="s">
        <v>712</v>
      </c>
      <c r="B1344" s="18" t="s">
        <v>896</v>
      </c>
      <c r="C1344" s="18">
        <v>2</v>
      </c>
      <c r="D1344" s="18">
        <v>2</v>
      </c>
      <c r="E1344" s="18">
        <v>0</v>
      </c>
      <c r="F1344" s="18">
        <v>2</v>
      </c>
      <c r="G1344" s="122" t="str">
        <f t="shared" si="62"/>
        <v>기사임</v>
      </c>
      <c r="H1344" s="255">
        <f>IF(G1344="기사임",(COUNTIF($B$2:B1344,B1344)-COUNTIFS($B$2:B1343,B1344,$G$2:G1343,"")),"")</f>
        <v>116</v>
      </c>
      <c r="I1344" s="122" t="str">
        <f>IF(H1344=1,COUNTIF($H$1:H1344,1),"")</f>
        <v/>
      </c>
      <c r="J1344" s="122">
        <f t="shared" si="61"/>
        <v>1</v>
      </c>
      <c r="K1344" s="122" t="b">
        <f t="shared" si="63"/>
        <v>1</v>
      </c>
      <c r="L1344" s="122" t="str">
        <f>IF(K1344=FALSE,"",B1344&amp;"@"&amp;COUNTIFS($B$2:B1344,B1344,$K$2:K1344,TRUE))</f>
        <v>United States@116</v>
      </c>
    </row>
    <row r="1345" spans="1:12">
      <c r="A1345" s="18" t="s">
        <v>542</v>
      </c>
      <c r="B1345" s="18" t="s">
        <v>910</v>
      </c>
      <c r="C1345" s="18">
        <v>2</v>
      </c>
      <c r="D1345" s="18">
        <v>2</v>
      </c>
      <c r="E1345" s="18">
        <v>0</v>
      </c>
      <c r="F1345" s="18">
        <v>1</v>
      </c>
      <c r="G1345" s="122" t="str">
        <f t="shared" si="62"/>
        <v>기사임</v>
      </c>
      <c r="H1345" s="255">
        <f>IF(G1345="기사임",(COUNTIF($B$2:B1345,B1345)-COUNTIFS($B$2:B1344,B1345,$G$2:G1344,"")),"")</f>
        <v>29</v>
      </c>
      <c r="I1345" s="122" t="str">
        <f>IF(H1345=1,COUNTIF($H$1:H1345,1),"")</f>
        <v/>
      </c>
      <c r="J1345" s="122">
        <f t="shared" si="61"/>
        <v>0</v>
      </c>
      <c r="K1345" s="122" t="b">
        <f t="shared" si="63"/>
        <v>0</v>
      </c>
      <c r="L1345" s="122" t="str">
        <f>IF(K1345=FALSE,"",B1345&amp;"@"&amp;COUNTIFS($B$2:B1345,B1345,$K$2:K1345,TRUE))</f>
        <v/>
      </c>
    </row>
    <row r="1346" spans="1:12">
      <c r="A1346" s="18" t="s">
        <v>664</v>
      </c>
      <c r="B1346" s="18" t="s">
        <v>895</v>
      </c>
      <c r="C1346" s="18">
        <v>2</v>
      </c>
      <c r="D1346" s="18">
        <v>2</v>
      </c>
      <c r="E1346" s="18">
        <v>0</v>
      </c>
      <c r="F1346" s="18">
        <v>1</v>
      </c>
      <c r="G1346" s="122" t="str">
        <f t="shared" si="62"/>
        <v>기사임</v>
      </c>
      <c r="H1346" s="255">
        <f>IF(G1346="기사임",(COUNTIF($B$2:B1346,B1346)-COUNTIFS($B$2:B1345,B1346,$G$2:G1345,"")),"")</f>
        <v>235</v>
      </c>
      <c r="I1346" s="122" t="str">
        <f>IF(H1346=1,COUNTIF($H$1:H1346,1),"")</f>
        <v/>
      </c>
      <c r="J1346" s="122">
        <f t="shared" ref="J1346:J1409" si="64">COUNTIF($N$2:$N$4,B1346)</f>
        <v>0</v>
      </c>
      <c r="K1346" s="122" t="b">
        <f t="shared" si="63"/>
        <v>0</v>
      </c>
      <c r="L1346" s="122" t="str">
        <f>IF(K1346=FALSE,"",B1346&amp;"@"&amp;COUNTIFS($B$2:B1346,B1346,$K$2:K1346,TRUE))</f>
        <v/>
      </c>
    </row>
    <row r="1347" spans="1:12">
      <c r="A1347" s="18" t="s">
        <v>665</v>
      </c>
      <c r="B1347" s="18" t="s">
        <v>899</v>
      </c>
      <c r="C1347" s="18">
        <v>2</v>
      </c>
      <c r="D1347" s="18">
        <v>2</v>
      </c>
      <c r="E1347" s="18">
        <v>0</v>
      </c>
      <c r="F1347" s="18">
        <v>2</v>
      </c>
      <c r="G1347" s="122" t="str">
        <f t="shared" ref="G1347:G1410" si="65">IF(AND(LEFT(A1347,17)="/global/archives/",ISNUMBER(_xlfn.NUMBERVALUE(MID(A1347,18,1))),ISERROR(FIND("ckattempt",A1347)),ISERROR(FIND("preview",A1347))),"기사임","")</f>
        <v>기사임</v>
      </c>
      <c r="H1347" s="255">
        <f>IF(G1347="기사임",(COUNTIF($B$2:B1347,B1347)-COUNTIFS($B$2:B1346,B1347,$G$2:G1346,"")),"")</f>
        <v>35</v>
      </c>
      <c r="I1347" s="122" t="str">
        <f>IF(H1347=1,COUNTIF($H$1:H1347,1),"")</f>
        <v/>
      </c>
      <c r="J1347" s="122">
        <f t="shared" si="64"/>
        <v>0</v>
      </c>
      <c r="K1347" s="122" t="b">
        <f t="shared" ref="K1347:K1410" si="66">AND(J1347=1,H1347&gt;=1,H1347&lt;&gt;"")</f>
        <v>0</v>
      </c>
      <c r="L1347" s="122" t="str">
        <f>IF(K1347=FALSE,"",B1347&amp;"@"&amp;COUNTIFS($B$2:B1347,B1347,$K$2:K1347,TRUE))</f>
        <v/>
      </c>
    </row>
    <row r="1348" spans="1:12">
      <c r="A1348" s="18" t="s">
        <v>665</v>
      </c>
      <c r="B1348" s="18" t="s">
        <v>910</v>
      </c>
      <c r="C1348" s="18">
        <v>2</v>
      </c>
      <c r="D1348" s="18">
        <v>2</v>
      </c>
      <c r="E1348" s="18">
        <v>0</v>
      </c>
      <c r="F1348" s="18">
        <v>2</v>
      </c>
      <c r="G1348" s="122" t="str">
        <f t="shared" si="65"/>
        <v>기사임</v>
      </c>
      <c r="H1348" s="255">
        <f>IF(G1348="기사임",(COUNTIF($B$2:B1348,B1348)-COUNTIFS($B$2:B1347,B1348,$G$2:G1347,"")),"")</f>
        <v>30</v>
      </c>
      <c r="I1348" s="122" t="str">
        <f>IF(H1348=1,COUNTIF($H$1:H1348,1),"")</f>
        <v/>
      </c>
      <c r="J1348" s="122">
        <f t="shared" si="64"/>
        <v>0</v>
      </c>
      <c r="K1348" s="122" t="b">
        <f t="shared" si="66"/>
        <v>0</v>
      </c>
      <c r="L1348" s="122" t="str">
        <f>IF(K1348=FALSE,"",B1348&amp;"@"&amp;COUNTIFS($B$2:B1348,B1348,$K$2:K1348,TRUE))</f>
        <v/>
      </c>
    </row>
    <row r="1349" spans="1:12">
      <c r="A1349" s="18" t="s">
        <v>1309</v>
      </c>
      <c r="B1349" s="18" t="s">
        <v>895</v>
      </c>
      <c r="C1349" s="18">
        <v>2</v>
      </c>
      <c r="D1349" s="18">
        <v>2</v>
      </c>
      <c r="E1349" s="18">
        <v>0</v>
      </c>
      <c r="F1349" s="18">
        <v>1</v>
      </c>
      <c r="G1349" s="122" t="str">
        <f t="shared" si="65"/>
        <v>기사임</v>
      </c>
      <c r="H1349" s="255">
        <f>IF(G1349="기사임",(COUNTIF($B$2:B1349,B1349)-COUNTIFS($B$2:B1348,B1349,$G$2:G1348,"")),"")</f>
        <v>236</v>
      </c>
      <c r="I1349" s="122" t="str">
        <f>IF(H1349=1,COUNTIF($H$1:H1349,1),"")</f>
        <v/>
      </c>
      <c r="J1349" s="122">
        <f t="shared" si="64"/>
        <v>0</v>
      </c>
      <c r="K1349" s="122" t="b">
        <f t="shared" si="66"/>
        <v>0</v>
      </c>
      <c r="L1349" s="122" t="str">
        <f>IF(K1349=FALSE,"",B1349&amp;"@"&amp;COUNTIFS($B$2:B1349,B1349,$K$2:K1349,TRUE))</f>
        <v/>
      </c>
    </row>
    <row r="1350" spans="1:12">
      <c r="A1350" s="18" t="s">
        <v>801</v>
      </c>
      <c r="B1350" s="18" t="s">
        <v>895</v>
      </c>
      <c r="C1350" s="18">
        <v>2</v>
      </c>
      <c r="D1350" s="18">
        <v>2</v>
      </c>
      <c r="E1350" s="18">
        <v>0</v>
      </c>
      <c r="F1350" s="18">
        <v>2</v>
      </c>
      <c r="G1350" s="122" t="str">
        <f t="shared" si="65"/>
        <v>기사임</v>
      </c>
      <c r="H1350" s="255">
        <f>IF(G1350="기사임",(COUNTIF($B$2:B1350,B1350)-COUNTIFS($B$2:B1349,B1350,$G$2:G1349,"")),"")</f>
        <v>237</v>
      </c>
      <c r="I1350" s="122" t="str">
        <f>IF(H1350=1,COUNTIF($H$1:H1350,1),"")</f>
        <v/>
      </c>
      <c r="J1350" s="122">
        <f t="shared" si="64"/>
        <v>0</v>
      </c>
      <c r="K1350" s="122" t="b">
        <f t="shared" si="66"/>
        <v>0</v>
      </c>
      <c r="L1350" s="122" t="str">
        <f>IF(K1350=FALSE,"",B1350&amp;"@"&amp;COUNTIFS($B$2:B1350,B1350,$K$2:K1350,TRUE))</f>
        <v/>
      </c>
    </row>
    <row r="1351" spans="1:12">
      <c r="A1351" s="18" t="s">
        <v>591</v>
      </c>
      <c r="B1351" s="18" t="s">
        <v>895</v>
      </c>
      <c r="C1351" s="18">
        <v>2</v>
      </c>
      <c r="D1351" s="18">
        <v>2</v>
      </c>
      <c r="E1351" s="18">
        <v>0</v>
      </c>
      <c r="F1351" s="18">
        <v>2</v>
      </c>
      <c r="G1351" s="122" t="str">
        <f t="shared" si="65"/>
        <v>기사임</v>
      </c>
      <c r="H1351" s="255">
        <f>IF(G1351="기사임",(COUNTIF($B$2:B1351,B1351)-COUNTIFS($B$2:B1350,B1351,$G$2:G1350,"")),"")</f>
        <v>238</v>
      </c>
      <c r="I1351" s="122" t="str">
        <f>IF(H1351=1,COUNTIF($H$1:H1351,1),"")</f>
        <v/>
      </c>
      <c r="J1351" s="122">
        <f t="shared" si="64"/>
        <v>0</v>
      </c>
      <c r="K1351" s="122" t="b">
        <f t="shared" si="66"/>
        <v>0</v>
      </c>
      <c r="L1351" s="122" t="str">
        <f>IF(K1351=FALSE,"",B1351&amp;"@"&amp;COUNTIFS($B$2:B1351,B1351,$K$2:K1351,TRUE))</f>
        <v/>
      </c>
    </row>
    <row r="1352" spans="1:12">
      <c r="A1352" s="18" t="s">
        <v>802</v>
      </c>
      <c r="B1352" s="18" t="s">
        <v>908</v>
      </c>
      <c r="C1352" s="18">
        <v>2</v>
      </c>
      <c r="D1352" s="18">
        <v>2</v>
      </c>
      <c r="E1352" s="18">
        <v>66</v>
      </c>
      <c r="F1352" s="18">
        <v>1</v>
      </c>
      <c r="G1352" s="122" t="str">
        <f t="shared" si="65"/>
        <v>기사임</v>
      </c>
      <c r="H1352" s="255">
        <f>IF(G1352="기사임",(COUNTIF($B$2:B1352,B1352)-COUNTIFS($B$2:B1351,B1352,$G$2:G1351,"")),"")</f>
        <v>34</v>
      </c>
      <c r="I1352" s="122" t="str">
        <f>IF(H1352=1,COUNTIF($H$1:H1352,1),"")</f>
        <v/>
      </c>
      <c r="J1352" s="122">
        <f t="shared" si="64"/>
        <v>0</v>
      </c>
      <c r="K1352" s="122" t="b">
        <f t="shared" si="66"/>
        <v>0</v>
      </c>
      <c r="L1352" s="122" t="str">
        <f>IF(K1352=FALSE,"",B1352&amp;"@"&amp;COUNTIFS($B$2:B1352,B1352,$K$2:K1352,TRUE))</f>
        <v/>
      </c>
    </row>
    <row r="1353" spans="1:12">
      <c r="A1353" s="18" t="s">
        <v>802</v>
      </c>
      <c r="B1353" s="18" t="s">
        <v>895</v>
      </c>
      <c r="C1353" s="18">
        <v>2</v>
      </c>
      <c r="D1353" s="18">
        <v>1</v>
      </c>
      <c r="E1353" s="18">
        <v>67</v>
      </c>
      <c r="F1353" s="18">
        <v>1</v>
      </c>
      <c r="G1353" s="122" t="str">
        <f t="shared" si="65"/>
        <v>기사임</v>
      </c>
      <c r="H1353" s="255">
        <f>IF(G1353="기사임",(COUNTIF($B$2:B1353,B1353)-COUNTIFS($B$2:B1352,B1353,$G$2:G1352,"")),"")</f>
        <v>239</v>
      </c>
      <c r="I1353" s="122" t="str">
        <f>IF(H1353=1,COUNTIF($H$1:H1353,1),"")</f>
        <v/>
      </c>
      <c r="J1353" s="122">
        <f t="shared" si="64"/>
        <v>0</v>
      </c>
      <c r="K1353" s="122" t="b">
        <f t="shared" si="66"/>
        <v>0</v>
      </c>
      <c r="L1353" s="122" t="str">
        <f>IF(K1353=FALSE,"",B1353&amp;"@"&amp;COUNTIFS($B$2:B1353,B1353,$K$2:K1353,TRUE))</f>
        <v/>
      </c>
    </row>
    <row r="1354" spans="1:12">
      <c r="A1354" s="18" t="s">
        <v>825</v>
      </c>
      <c r="B1354" s="18" t="s">
        <v>944</v>
      </c>
      <c r="C1354" s="18">
        <v>2</v>
      </c>
      <c r="D1354" s="18">
        <v>2</v>
      </c>
      <c r="E1354" s="18">
        <v>0</v>
      </c>
      <c r="F1354" s="18">
        <v>1</v>
      </c>
      <c r="G1354" s="122" t="str">
        <f t="shared" si="65"/>
        <v>기사임</v>
      </c>
      <c r="H1354" s="255">
        <f>IF(G1354="기사임",(COUNTIF($B$2:B1354,B1354)-COUNTIFS($B$2:B1353,B1354,$G$2:G1353,"")),"")</f>
        <v>1</v>
      </c>
      <c r="I1354" s="122">
        <f>IF(H1354=1,COUNTIF($H$1:H1354,1),"")</f>
        <v>61</v>
      </c>
      <c r="J1354" s="122">
        <f t="shared" si="64"/>
        <v>0</v>
      </c>
      <c r="K1354" s="122" t="b">
        <f t="shared" si="66"/>
        <v>0</v>
      </c>
      <c r="L1354" s="122" t="str">
        <f>IF(K1354=FALSE,"",B1354&amp;"@"&amp;COUNTIFS($B$2:B1354,B1354,$K$2:K1354,TRUE))</f>
        <v/>
      </c>
    </row>
    <row r="1355" spans="1:12">
      <c r="A1355" s="18" t="s">
        <v>1132</v>
      </c>
      <c r="B1355" s="18" t="s">
        <v>895</v>
      </c>
      <c r="C1355" s="18">
        <v>2</v>
      </c>
      <c r="D1355" s="18">
        <v>2</v>
      </c>
      <c r="E1355" s="18">
        <v>0</v>
      </c>
      <c r="F1355" s="18">
        <v>2</v>
      </c>
      <c r="G1355" s="122" t="str">
        <f t="shared" si="65"/>
        <v>기사임</v>
      </c>
      <c r="H1355" s="255">
        <f>IF(G1355="기사임",(COUNTIF($B$2:B1355,B1355)-COUNTIFS($B$2:B1354,B1355,$G$2:G1354,"")),"")</f>
        <v>240</v>
      </c>
      <c r="I1355" s="122" t="str">
        <f>IF(H1355=1,COUNTIF($H$1:H1355,1),"")</f>
        <v/>
      </c>
      <c r="J1355" s="122">
        <f t="shared" si="64"/>
        <v>0</v>
      </c>
      <c r="K1355" s="122" t="b">
        <f t="shared" si="66"/>
        <v>0</v>
      </c>
      <c r="L1355" s="122" t="str">
        <f>IF(K1355=FALSE,"",B1355&amp;"@"&amp;COUNTIFS($B$2:B1355,B1355,$K$2:K1355,TRUE))</f>
        <v/>
      </c>
    </row>
    <row r="1356" spans="1:12">
      <c r="A1356" s="18" t="s">
        <v>558</v>
      </c>
      <c r="B1356" s="18" t="s">
        <v>903</v>
      </c>
      <c r="C1356" s="18">
        <v>2</v>
      </c>
      <c r="D1356" s="18">
        <v>2</v>
      </c>
      <c r="E1356" s="18">
        <v>0</v>
      </c>
      <c r="F1356" s="18">
        <v>2</v>
      </c>
      <c r="G1356" s="122" t="str">
        <f t="shared" si="65"/>
        <v>기사임</v>
      </c>
      <c r="H1356" s="255">
        <f>IF(G1356="기사임",(COUNTIF($B$2:B1356,B1356)-COUNTIFS($B$2:B1355,B1356,$G$2:G1355,"")),"")</f>
        <v>20</v>
      </c>
      <c r="I1356" s="122" t="str">
        <f>IF(H1356=1,COUNTIF($H$1:H1356,1),"")</f>
        <v/>
      </c>
      <c r="J1356" s="122">
        <f t="shared" si="64"/>
        <v>0</v>
      </c>
      <c r="K1356" s="122" t="b">
        <f t="shared" si="66"/>
        <v>0</v>
      </c>
      <c r="L1356" s="122" t="str">
        <f>IF(K1356=FALSE,"",B1356&amp;"@"&amp;COUNTIFS($B$2:B1356,B1356,$K$2:K1356,TRUE))</f>
        <v/>
      </c>
    </row>
    <row r="1357" spans="1:12">
      <c r="A1357" s="18" t="s">
        <v>558</v>
      </c>
      <c r="B1357" s="18" t="s">
        <v>896</v>
      </c>
      <c r="C1357" s="18">
        <v>2</v>
      </c>
      <c r="D1357" s="18">
        <v>2</v>
      </c>
      <c r="E1357" s="18">
        <v>2</v>
      </c>
      <c r="F1357" s="18">
        <v>1</v>
      </c>
      <c r="G1357" s="122" t="str">
        <f t="shared" si="65"/>
        <v>기사임</v>
      </c>
      <c r="H1357" s="255">
        <f>IF(G1357="기사임",(COUNTIF($B$2:B1357,B1357)-COUNTIFS($B$2:B1356,B1357,$G$2:G1356,"")),"")</f>
        <v>117</v>
      </c>
      <c r="I1357" s="122" t="str">
        <f>IF(H1357=1,COUNTIF($H$1:H1357,1),"")</f>
        <v/>
      </c>
      <c r="J1357" s="122">
        <f t="shared" si="64"/>
        <v>1</v>
      </c>
      <c r="K1357" s="122" t="b">
        <f t="shared" si="66"/>
        <v>1</v>
      </c>
      <c r="L1357" s="122" t="str">
        <f>IF(K1357=FALSE,"",B1357&amp;"@"&amp;COUNTIFS($B$2:B1357,B1357,$K$2:K1357,TRUE))</f>
        <v>United States@117</v>
      </c>
    </row>
    <row r="1358" spans="1:12">
      <c r="A1358" s="18" t="s">
        <v>854</v>
      </c>
      <c r="B1358" s="18" t="s">
        <v>908</v>
      </c>
      <c r="C1358" s="18">
        <v>2</v>
      </c>
      <c r="D1358" s="18">
        <v>2</v>
      </c>
      <c r="E1358" s="18">
        <v>2</v>
      </c>
      <c r="F1358" s="18">
        <v>1</v>
      </c>
      <c r="G1358" s="122" t="str">
        <f t="shared" si="65"/>
        <v>기사임</v>
      </c>
      <c r="H1358" s="255">
        <f>IF(G1358="기사임",(COUNTIF($B$2:B1358,B1358)-COUNTIFS($B$2:B1357,B1358,$G$2:G1357,"")),"")</f>
        <v>35</v>
      </c>
      <c r="I1358" s="122" t="str">
        <f>IF(H1358=1,COUNTIF($H$1:H1358,1),"")</f>
        <v/>
      </c>
      <c r="J1358" s="122">
        <f t="shared" si="64"/>
        <v>0</v>
      </c>
      <c r="K1358" s="122" t="b">
        <f t="shared" si="66"/>
        <v>0</v>
      </c>
      <c r="L1358" s="122" t="str">
        <f>IF(K1358=FALSE,"",B1358&amp;"@"&amp;COUNTIFS($B$2:B1358,B1358,$K$2:K1358,TRUE))</f>
        <v/>
      </c>
    </row>
    <row r="1359" spans="1:12">
      <c r="A1359" s="18" t="s">
        <v>770</v>
      </c>
      <c r="B1359" s="18" t="s">
        <v>910</v>
      </c>
      <c r="C1359" s="18">
        <v>2</v>
      </c>
      <c r="D1359" s="18">
        <v>2</v>
      </c>
      <c r="E1359" s="18">
        <v>0</v>
      </c>
      <c r="F1359" s="18">
        <v>1</v>
      </c>
      <c r="G1359" s="122" t="str">
        <f t="shared" si="65"/>
        <v>기사임</v>
      </c>
      <c r="H1359" s="255">
        <f>IF(G1359="기사임",(COUNTIF($B$2:B1359,B1359)-COUNTIFS($B$2:B1358,B1359,$G$2:G1358,"")),"")</f>
        <v>31</v>
      </c>
      <c r="I1359" s="122" t="str">
        <f>IF(H1359=1,COUNTIF($H$1:H1359,1),"")</f>
        <v/>
      </c>
      <c r="J1359" s="122">
        <f t="shared" si="64"/>
        <v>0</v>
      </c>
      <c r="K1359" s="122" t="b">
        <f t="shared" si="66"/>
        <v>0</v>
      </c>
      <c r="L1359" s="122" t="str">
        <f>IF(K1359=FALSE,"",B1359&amp;"@"&amp;COUNTIFS($B$2:B1359,B1359,$K$2:K1359,TRUE))</f>
        <v/>
      </c>
    </row>
    <row r="1360" spans="1:12">
      <c r="A1360" s="18" t="s">
        <v>770</v>
      </c>
      <c r="B1360" s="18" t="s">
        <v>897</v>
      </c>
      <c r="C1360" s="18">
        <v>2</v>
      </c>
      <c r="D1360" s="18">
        <v>2</v>
      </c>
      <c r="E1360" s="18">
        <v>0</v>
      </c>
      <c r="F1360" s="18">
        <v>2</v>
      </c>
      <c r="G1360" s="122" t="str">
        <f t="shared" si="65"/>
        <v>기사임</v>
      </c>
      <c r="H1360" s="255">
        <f>IF(G1360="기사임",(COUNTIF($B$2:B1360,B1360)-COUNTIFS($B$2:B1359,B1360,$G$2:G1359,"")),"")</f>
        <v>85</v>
      </c>
      <c r="I1360" s="122" t="str">
        <f>IF(H1360=1,COUNTIF($H$1:H1360,1),"")</f>
        <v/>
      </c>
      <c r="J1360" s="122">
        <f t="shared" si="64"/>
        <v>1</v>
      </c>
      <c r="K1360" s="122" t="b">
        <f t="shared" si="66"/>
        <v>1</v>
      </c>
      <c r="L1360" s="122" t="str">
        <f>IF(K1360=FALSE,"",B1360&amp;"@"&amp;COUNTIFS($B$2:B1360,B1360,$K$2:K1360,TRUE))</f>
        <v>India@85</v>
      </c>
    </row>
    <row r="1361" spans="1:12">
      <c r="A1361" s="18" t="s">
        <v>1771</v>
      </c>
      <c r="B1361" s="18" t="s">
        <v>895</v>
      </c>
      <c r="C1361" s="18">
        <v>2</v>
      </c>
      <c r="D1361" s="18">
        <v>1</v>
      </c>
      <c r="E1361" s="18">
        <v>11.5</v>
      </c>
      <c r="F1361" s="18">
        <v>0</v>
      </c>
      <c r="G1361" s="122" t="str">
        <f t="shared" si="65"/>
        <v>기사임</v>
      </c>
      <c r="H1361" s="255">
        <f>IF(G1361="기사임",(COUNTIF($B$2:B1361,B1361)-COUNTIFS($B$2:B1360,B1361,$G$2:G1360,"")),"")</f>
        <v>241</v>
      </c>
      <c r="I1361" s="122" t="str">
        <f>IF(H1361=1,COUNTIF($H$1:H1361,1),"")</f>
        <v/>
      </c>
      <c r="J1361" s="122">
        <f t="shared" si="64"/>
        <v>0</v>
      </c>
      <c r="K1361" s="122" t="b">
        <f t="shared" si="66"/>
        <v>0</v>
      </c>
      <c r="L1361" s="122" t="str">
        <f>IF(K1361=FALSE,"",B1361&amp;"@"&amp;COUNTIFS($B$2:B1361,B1361,$K$2:K1361,TRUE))</f>
        <v/>
      </c>
    </row>
    <row r="1362" spans="1:12">
      <c r="A1362" s="18" t="s">
        <v>883</v>
      </c>
      <c r="B1362" s="18" t="s">
        <v>895</v>
      </c>
      <c r="C1362" s="18">
        <v>2</v>
      </c>
      <c r="D1362" s="18">
        <v>1</v>
      </c>
      <c r="E1362" s="18">
        <v>348.5</v>
      </c>
      <c r="F1362" s="18">
        <v>1</v>
      </c>
      <c r="G1362" s="122" t="str">
        <f t="shared" si="65"/>
        <v>기사임</v>
      </c>
      <c r="H1362" s="255">
        <f>IF(G1362="기사임",(COUNTIF($B$2:B1362,B1362)-COUNTIFS($B$2:B1361,B1362,$G$2:G1361,"")),"")</f>
        <v>242</v>
      </c>
      <c r="I1362" s="122" t="str">
        <f>IF(H1362=1,COUNTIF($H$1:H1362,1),"")</f>
        <v/>
      </c>
      <c r="J1362" s="122">
        <f t="shared" si="64"/>
        <v>0</v>
      </c>
      <c r="K1362" s="122" t="b">
        <f t="shared" si="66"/>
        <v>0</v>
      </c>
      <c r="L1362" s="122" t="str">
        <f>IF(K1362=FALSE,"",B1362&amp;"@"&amp;COUNTIFS($B$2:B1362,B1362,$K$2:K1362,TRUE))</f>
        <v/>
      </c>
    </row>
    <row r="1363" spans="1:12">
      <c r="A1363" s="18" t="s">
        <v>771</v>
      </c>
      <c r="B1363" s="18" t="s">
        <v>899</v>
      </c>
      <c r="C1363" s="18">
        <v>2</v>
      </c>
      <c r="D1363" s="18">
        <v>2</v>
      </c>
      <c r="E1363" s="18">
        <v>0</v>
      </c>
      <c r="F1363" s="18">
        <v>2</v>
      </c>
      <c r="G1363" s="122" t="str">
        <f t="shared" si="65"/>
        <v>기사임</v>
      </c>
      <c r="H1363" s="255">
        <f>IF(G1363="기사임",(COUNTIF($B$2:B1363,B1363)-COUNTIFS($B$2:B1362,B1363,$G$2:G1362,"")),"")</f>
        <v>36</v>
      </c>
      <c r="I1363" s="122" t="str">
        <f>IF(H1363=1,COUNTIF($H$1:H1363,1),"")</f>
        <v/>
      </c>
      <c r="J1363" s="122">
        <f t="shared" si="64"/>
        <v>0</v>
      </c>
      <c r="K1363" s="122" t="b">
        <f t="shared" si="66"/>
        <v>0</v>
      </c>
      <c r="L1363" s="122" t="str">
        <f>IF(K1363=FALSE,"",B1363&amp;"@"&amp;COUNTIFS($B$2:B1363,B1363,$K$2:K1363,TRUE))</f>
        <v/>
      </c>
    </row>
    <row r="1364" spans="1:12">
      <c r="A1364" s="18" t="s">
        <v>619</v>
      </c>
      <c r="B1364" s="18" t="s">
        <v>898</v>
      </c>
      <c r="C1364" s="18">
        <v>2</v>
      </c>
      <c r="D1364" s="18">
        <v>2</v>
      </c>
      <c r="E1364" s="18">
        <v>60</v>
      </c>
      <c r="F1364" s="18">
        <v>2</v>
      </c>
      <c r="G1364" s="122" t="str">
        <f t="shared" si="65"/>
        <v>기사임</v>
      </c>
      <c r="H1364" s="255">
        <f>IF(G1364="기사임",(COUNTIF($B$2:B1364,B1364)-COUNTIFS($B$2:B1363,B1364,$G$2:G1363,"")),"")</f>
        <v>68</v>
      </c>
      <c r="I1364" s="122" t="str">
        <f>IF(H1364=1,COUNTIF($H$1:H1364,1),"")</f>
        <v/>
      </c>
      <c r="J1364" s="122">
        <f t="shared" si="64"/>
        <v>0</v>
      </c>
      <c r="K1364" s="122" t="b">
        <f t="shared" si="66"/>
        <v>0</v>
      </c>
      <c r="L1364" s="122" t="str">
        <f>IF(K1364=FALSE,"",B1364&amp;"@"&amp;COUNTIFS($B$2:B1364,B1364,$K$2:K1364,TRUE))</f>
        <v/>
      </c>
    </row>
    <row r="1365" spans="1:12">
      <c r="A1365" s="18" t="s">
        <v>511</v>
      </c>
      <c r="B1365" s="18" t="s">
        <v>903</v>
      </c>
      <c r="C1365" s="18">
        <v>2</v>
      </c>
      <c r="D1365" s="18">
        <v>2</v>
      </c>
      <c r="E1365" s="18">
        <v>0</v>
      </c>
      <c r="F1365" s="18">
        <v>2</v>
      </c>
      <c r="G1365" s="122" t="str">
        <f t="shared" si="65"/>
        <v>기사임</v>
      </c>
      <c r="H1365" s="255">
        <f>IF(G1365="기사임",(COUNTIF($B$2:B1365,B1365)-COUNTIFS($B$2:B1364,B1365,$G$2:G1364,"")),"")</f>
        <v>21</v>
      </c>
      <c r="I1365" s="122" t="str">
        <f>IF(H1365=1,COUNTIF($H$1:H1365,1),"")</f>
        <v/>
      </c>
      <c r="J1365" s="122">
        <f t="shared" si="64"/>
        <v>0</v>
      </c>
      <c r="K1365" s="122" t="b">
        <f t="shared" si="66"/>
        <v>0</v>
      </c>
      <c r="L1365" s="122" t="str">
        <f>IF(K1365=FALSE,"",B1365&amp;"@"&amp;COUNTIFS($B$2:B1365,B1365,$K$2:K1365,TRUE))</f>
        <v/>
      </c>
    </row>
    <row r="1366" spans="1:12">
      <c r="A1366" s="18" t="s">
        <v>511</v>
      </c>
      <c r="B1366" s="18" t="s">
        <v>929</v>
      </c>
      <c r="C1366" s="18">
        <v>2</v>
      </c>
      <c r="D1366" s="18">
        <v>2</v>
      </c>
      <c r="E1366" s="18">
        <v>0</v>
      </c>
      <c r="F1366" s="18">
        <v>2</v>
      </c>
      <c r="G1366" s="122" t="str">
        <f t="shared" si="65"/>
        <v>기사임</v>
      </c>
      <c r="H1366" s="255">
        <f>IF(G1366="기사임",(COUNTIF($B$2:B1366,B1366)-COUNTIFS($B$2:B1365,B1366,$G$2:G1365,"")),"")</f>
        <v>4</v>
      </c>
      <c r="I1366" s="122" t="str">
        <f>IF(H1366=1,COUNTIF($H$1:H1366,1),"")</f>
        <v/>
      </c>
      <c r="J1366" s="122">
        <f t="shared" si="64"/>
        <v>0</v>
      </c>
      <c r="K1366" s="122" t="b">
        <f t="shared" si="66"/>
        <v>0</v>
      </c>
      <c r="L1366" s="122" t="str">
        <f>IF(K1366=FALSE,"",B1366&amp;"@"&amp;COUNTIFS($B$2:B1366,B1366,$K$2:K1366,TRUE))</f>
        <v/>
      </c>
    </row>
    <row r="1367" spans="1:12">
      <c r="A1367" s="18" t="s">
        <v>511</v>
      </c>
      <c r="B1367" s="18" t="s">
        <v>930</v>
      </c>
      <c r="C1367" s="18">
        <v>2</v>
      </c>
      <c r="D1367" s="18">
        <v>2</v>
      </c>
      <c r="E1367" s="18">
        <v>39</v>
      </c>
      <c r="F1367" s="18">
        <v>2</v>
      </c>
      <c r="G1367" s="122" t="str">
        <f t="shared" si="65"/>
        <v>기사임</v>
      </c>
      <c r="H1367" s="255">
        <f>IF(G1367="기사임",(COUNTIF($B$2:B1367,B1367)-COUNTIFS($B$2:B1366,B1367,$G$2:G1366,"")),"")</f>
        <v>2</v>
      </c>
      <c r="I1367" s="122" t="str">
        <f>IF(H1367=1,COUNTIF($H$1:H1367,1),"")</f>
        <v/>
      </c>
      <c r="J1367" s="122">
        <f t="shared" si="64"/>
        <v>0</v>
      </c>
      <c r="K1367" s="122" t="b">
        <f t="shared" si="66"/>
        <v>0</v>
      </c>
      <c r="L1367" s="122" t="str">
        <f>IF(K1367=FALSE,"",B1367&amp;"@"&amp;COUNTIFS($B$2:B1367,B1367,$K$2:K1367,TRUE))</f>
        <v/>
      </c>
    </row>
    <row r="1368" spans="1:12">
      <c r="A1368" s="18" t="s">
        <v>511</v>
      </c>
      <c r="B1368" s="18" t="s">
        <v>958</v>
      </c>
      <c r="C1368" s="18">
        <v>2</v>
      </c>
      <c r="D1368" s="18">
        <v>2</v>
      </c>
      <c r="E1368" s="18">
        <v>0</v>
      </c>
      <c r="F1368" s="18">
        <v>2</v>
      </c>
      <c r="G1368" s="122" t="str">
        <f t="shared" si="65"/>
        <v>기사임</v>
      </c>
      <c r="H1368" s="255">
        <f>IF(G1368="기사임",(COUNTIF($B$2:B1368,B1368)-COUNTIFS($B$2:B1367,B1368,$G$2:G1367,"")),"")</f>
        <v>2</v>
      </c>
      <c r="I1368" s="122" t="str">
        <f>IF(H1368=1,COUNTIF($H$1:H1368,1),"")</f>
        <v/>
      </c>
      <c r="J1368" s="122">
        <f t="shared" si="64"/>
        <v>0</v>
      </c>
      <c r="K1368" s="122" t="b">
        <f t="shared" si="66"/>
        <v>0</v>
      </c>
      <c r="L1368" s="122" t="str">
        <f>IF(K1368=FALSE,"",B1368&amp;"@"&amp;COUNTIFS($B$2:B1368,B1368,$K$2:K1368,TRUE))</f>
        <v/>
      </c>
    </row>
    <row r="1369" spans="1:12">
      <c r="A1369" s="18" t="s">
        <v>511</v>
      </c>
      <c r="B1369" s="18" t="s">
        <v>915</v>
      </c>
      <c r="C1369" s="18">
        <v>2</v>
      </c>
      <c r="D1369" s="18">
        <v>1</v>
      </c>
      <c r="E1369" s="18">
        <v>11</v>
      </c>
      <c r="F1369" s="18">
        <v>1</v>
      </c>
      <c r="G1369" s="122" t="str">
        <f t="shared" si="65"/>
        <v>기사임</v>
      </c>
      <c r="H1369" s="255">
        <f>IF(G1369="기사임",(COUNTIF($B$2:B1369,B1369)-COUNTIFS($B$2:B1368,B1369,$G$2:G1368,"")),"")</f>
        <v>8</v>
      </c>
      <c r="I1369" s="122" t="str">
        <f>IF(H1369=1,COUNTIF($H$1:H1369,1),"")</f>
        <v/>
      </c>
      <c r="J1369" s="122">
        <f t="shared" si="64"/>
        <v>0</v>
      </c>
      <c r="K1369" s="122" t="b">
        <f t="shared" si="66"/>
        <v>0</v>
      </c>
      <c r="L1369" s="122" t="str">
        <f>IF(K1369=FALSE,"",B1369&amp;"@"&amp;COUNTIFS($B$2:B1369,B1369,$K$2:K1369,TRUE))</f>
        <v/>
      </c>
    </row>
    <row r="1370" spans="1:12">
      <c r="A1370" s="18" t="s">
        <v>511</v>
      </c>
      <c r="B1370" s="18" t="s">
        <v>918</v>
      </c>
      <c r="C1370" s="18">
        <v>2</v>
      </c>
      <c r="D1370" s="18">
        <v>2</v>
      </c>
      <c r="E1370" s="18">
        <v>0</v>
      </c>
      <c r="F1370" s="18">
        <v>2</v>
      </c>
      <c r="G1370" s="122" t="str">
        <f t="shared" si="65"/>
        <v>기사임</v>
      </c>
      <c r="H1370" s="255">
        <f>IF(G1370="기사임",(COUNTIF($B$2:B1370,B1370)-COUNTIFS($B$2:B1369,B1370,$G$2:G1369,"")),"")</f>
        <v>9</v>
      </c>
      <c r="I1370" s="122" t="str">
        <f>IF(H1370=1,COUNTIF($H$1:H1370,1),"")</f>
        <v/>
      </c>
      <c r="J1370" s="122">
        <f t="shared" si="64"/>
        <v>0</v>
      </c>
      <c r="K1370" s="122" t="b">
        <f t="shared" si="66"/>
        <v>0</v>
      </c>
      <c r="L1370" s="122" t="str">
        <f>IF(K1370=FALSE,"",B1370&amp;"@"&amp;COUNTIFS($B$2:B1370,B1370,$K$2:K1370,TRUE))</f>
        <v/>
      </c>
    </row>
    <row r="1371" spans="1:12">
      <c r="A1371" s="18" t="s">
        <v>1773</v>
      </c>
      <c r="B1371" s="18" t="s">
        <v>901</v>
      </c>
      <c r="C1371" s="18">
        <v>2</v>
      </c>
      <c r="D1371" s="18">
        <v>2</v>
      </c>
      <c r="E1371" s="18">
        <v>0</v>
      </c>
      <c r="F1371" s="18">
        <v>1</v>
      </c>
      <c r="G1371" s="122" t="str">
        <f t="shared" si="65"/>
        <v>기사임</v>
      </c>
      <c r="H1371" s="255">
        <f>IF(G1371="기사임",(COUNTIF($B$2:B1371,B1371)-COUNTIFS($B$2:B1370,B1371,$G$2:G1370,"")),"")</f>
        <v>40</v>
      </c>
      <c r="I1371" s="122" t="str">
        <f>IF(H1371=1,COUNTIF($H$1:H1371,1),"")</f>
        <v/>
      </c>
      <c r="J1371" s="122">
        <f t="shared" si="64"/>
        <v>0</v>
      </c>
      <c r="K1371" s="122" t="b">
        <f t="shared" si="66"/>
        <v>0</v>
      </c>
      <c r="L1371" s="122" t="str">
        <f>IF(K1371=FALSE,"",B1371&amp;"@"&amp;COUNTIFS($B$2:B1371,B1371,$K$2:K1371,TRUE))</f>
        <v/>
      </c>
    </row>
    <row r="1372" spans="1:12">
      <c r="A1372" s="18" t="s">
        <v>688</v>
      </c>
      <c r="B1372" s="18" t="s">
        <v>899</v>
      </c>
      <c r="C1372" s="18">
        <v>2</v>
      </c>
      <c r="D1372" s="18">
        <v>2</v>
      </c>
      <c r="E1372" s="18">
        <v>0</v>
      </c>
      <c r="F1372" s="18">
        <v>2</v>
      </c>
      <c r="G1372" s="122" t="str">
        <f t="shared" si="65"/>
        <v>기사임</v>
      </c>
      <c r="H1372" s="255">
        <f>IF(G1372="기사임",(COUNTIF($B$2:B1372,B1372)-COUNTIFS($B$2:B1371,B1372,$G$2:G1371,"")),"")</f>
        <v>37</v>
      </c>
      <c r="I1372" s="122" t="str">
        <f>IF(H1372=1,COUNTIF($H$1:H1372,1),"")</f>
        <v/>
      </c>
      <c r="J1372" s="122">
        <f t="shared" si="64"/>
        <v>0</v>
      </c>
      <c r="K1372" s="122" t="b">
        <f t="shared" si="66"/>
        <v>0</v>
      </c>
      <c r="L1372" s="122" t="str">
        <f>IF(K1372=FALSE,"",B1372&amp;"@"&amp;COUNTIFS($B$2:B1372,B1372,$K$2:K1372,TRUE))</f>
        <v/>
      </c>
    </row>
    <row r="1373" spans="1:12">
      <c r="A1373" s="18" t="s">
        <v>688</v>
      </c>
      <c r="B1373" s="18" t="s">
        <v>910</v>
      </c>
      <c r="C1373" s="18">
        <v>2</v>
      </c>
      <c r="D1373" s="18">
        <v>2</v>
      </c>
      <c r="E1373" s="18">
        <v>0</v>
      </c>
      <c r="F1373" s="18">
        <v>2</v>
      </c>
      <c r="G1373" s="122" t="str">
        <f t="shared" si="65"/>
        <v>기사임</v>
      </c>
      <c r="H1373" s="255">
        <f>IF(G1373="기사임",(COUNTIF($B$2:B1373,B1373)-COUNTIFS($B$2:B1372,B1373,$G$2:G1372,"")),"")</f>
        <v>32</v>
      </c>
      <c r="I1373" s="122" t="str">
        <f>IF(H1373=1,COUNTIF($H$1:H1373,1),"")</f>
        <v/>
      </c>
      <c r="J1373" s="122">
        <f t="shared" si="64"/>
        <v>0</v>
      </c>
      <c r="K1373" s="122" t="b">
        <f t="shared" si="66"/>
        <v>0</v>
      </c>
      <c r="L1373" s="122" t="str">
        <f>IF(K1373=FALSE,"",B1373&amp;"@"&amp;COUNTIFS($B$2:B1373,B1373,$K$2:K1373,TRUE))</f>
        <v/>
      </c>
    </row>
    <row r="1374" spans="1:12">
      <c r="A1374" s="18" t="s">
        <v>688</v>
      </c>
      <c r="B1374" s="18" t="s">
        <v>895</v>
      </c>
      <c r="C1374" s="18">
        <v>2</v>
      </c>
      <c r="D1374" s="18">
        <v>2</v>
      </c>
      <c r="E1374" s="18">
        <v>45</v>
      </c>
      <c r="F1374" s="18">
        <v>0</v>
      </c>
      <c r="G1374" s="122" t="str">
        <f t="shared" si="65"/>
        <v>기사임</v>
      </c>
      <c r="H1374" s="255">
        <f>IF(G1374="기사임",(COUNTIF($B$2:B1374,B1374)-COUNTIFS($B$2:B1373,B1374,$G$2:G1373,"")),"")</f>
        <v>243</v>
      </c>
      <c r="I1374" s="122" t="str">
        <f>IF(H1374=1,COUNTIF($H$1:H1374,1),"")</f>
        <v/>
      </c>
      <c r="J1374" s="122">
        <f t="shared" si="64"/>
        <v>0</v>
      </c>
      <c r="K1374" s="122" t="b">
        <f t="shared" si="66"/>
        <v>0</v>
      </c>
      <c r="L1374" s="122" t="str">
        <f>IF(K1374=FALSE,"",B1374&amp;"@"&amp;COUNTIFS($B$2:B1374,B1374,$K$2:K1374,TRUE))</f>
        <v/>
      </c>
    </row>
    <row r="1375" spans="1:12">
      <c r="A1375" s="18" t="s">
        <v>1486</v>
      </c>
      <c r="B1375" s="18" t="s">
        <v>896</v>
      </c>
      <c r="C1375" s="18">
        <v>2</v>
      </c>
      <c r="D1375" s="18">
        <v>1</v>
      </c>
      <c r="E1375" s="18">
        <v>34</v>
      </c>
      <c r="F1375" s="18">
        <v>1</v>
      </c>
      <c r="G1375" s="122" t="str">
        <f t="shared" si="65"/>
        <v>기사임</v>
      </c>
      <c r="H1375" s="255">
        <f>IF(G1375="기사임",(COUNTIF($B$2:B1375,B1375)-COUNTIFS($B$2:B1374,B1375,$G$2:G1374,"")),"")</f>
        <v>118</v>
      </c>
      <c r="I1375" s="122" t="str">
        <f>IF(H1375=1,COUNTIF($H$1:H1375,1),"")</f>
        <v/>
      </c>
      <c r="J1375" s="122">
        <f t="shared" si="64"/>
        <v>1</v>
      </c>
      <c r="K1375" s="122" t="b">
        <f t="shared" si="66"/>
        <v>1</v>
      </c>
      <c r="L1375" s="122" t="str">
        <f>IF(K1375=FALSE,"",B1375&amp;"@"&amp;COUNTIFS($B$2:B1375,B1375,$K$2:K1375,TRUE))</f>
        <v>United States@118</v>
      </c>
    </row>
    <row r="1376" spans="1:12">
      <c r="A1376" s="18" t="s">
        <v>1775</v>
      </c>
      <c r="B1376" s="18" t="s">
        <v>895</v>
      </c>
      <c r="C1376" s="18">
        <v>2</v>
      </c>
      <c r="D1376" s="18">
        <v>2</v>
      </c>
      <c r="E1376" s="18">
        <v>30</v>
      </c>
      <c r="F1376" s="18">
        <v>0</v>
      </c>
      <c r="G1376" s="122" t="str">
        <f t="shared" si="65"/>
        <v>기사임</v>
      </c>
      <c r="H1376" s="255">
        <f>IF(G1376="기사임",(COUNTIF($B$2:B1376,B1376)-COUNTIFS($B$2:B1375,B1376,$G$2:G1375,"")),"")</f>
        <v>244</v>
      </c>
      <c r="I1376" s="122" t="str">
        <f>IF(H1376=1,COUNTIF($H$1:H1376,1),"")</f>
        <v/>
      </c>
      <c r="J1376" s="122">
        <f t="shared" si="64"/>
        <v>0</v>
      </c>
      <c r="K1376" s="122" t="b">
        <f t="shared" si="66"/>
        <v>0</v>
      </c>
      <c r="L1376" s="122" t="str">
        <f>IF(K1376=FALSE,"",B1376&amp;"@"&amp;COUNTIFS($B$2:B1376,B1376,$K$2:K1376,TRUE))</f>
        <v/>
      </c>
    </row>
    <row r="1377" spans="1:12">
      <c r="A1377" s="18" t="s">
        <v>1652</v>
      </c>
      <c r="B1377" s="18" t="s">
        <v>898</v>
      </c>
      <c r="C1377" s="18">
        <v>2</v>
      </c>
      <c r="D1377" s="18">
        <v>1</v>
      </c>
      <c r="E1377" s="18">
        <v>546</v>
      </c>
      <c r="F1377" s="18">
        <v>1</v>
      </c>
      <c r="G1377" s="122" t="str">
        <f t="shared" si="65"/>
        <v>기사임</v>
      </c>
      <c r="H1377" s="255">
        <f>IF(G1377="기사임",(COUNTIF($B$2:B1377,B1377)-COUNTIFS($B$2:B1376,B1377,$G$2:G1376,"")),"")</f>
        <v>69</v>
      </c>
      <c r="I1377" s="122" t="str">
        <f>IF(H1377=1,COUNTIF($H$1:H1377,1),"")</f>
        <v/>
      </c>
      <c r="J1377" s="122">
        <f t="shared" si="64"/>
        <v>0</v>
      </c>
      <c r="K1377" s="122" t="b">
        <f t="shared" si="66"/>
        <v>0</v>
      </c>
      <c r="L1377" s="122" t="str">
        <f>IF(K1377=FALSE,"",B1377&amp;"@"&amp;COUNTIFS($B$2:B1377,B1377,$K$2:K1377,TRUE))</f>
        <v/>
      </c>
    </row>
    <row r="1378" spans="1:12">
      <c r="A1378" s="18" t="s">
        <v>1652</v>
      </c>
      <c r="B1378" s="18" t="s">
        <v>896</v>
      </c>
      <c r="C1378" s="18">
        <v>2</v>
      </c>
      <c r="D1378" s="18">
        <v>1</v>
      </c>
      <c r="E1378" s="18">
        <v>8</v>
      </c>
      <c r="F1378" s="18">
        <v>0</v>
      </c>
      <c r="G1378" s="122" t="str">
        <f t="shared" si="65"/>
        <v>기사임</v>
      </c>
      <c r="H1378" s="255">
        <f>IF(G1378="기사임",(COUNTIF($B$2:B1378,B1378)-COUNTIFS($B$2:B1377,B1378,$G$2:G1377,"")),"")</f>
        <v>119</v>
      </c>
      <c r="I1378" s="122" t="str">
        <f>IF(H1378=1,COUNTIF($H$1:H1378,1),"")</f>
        <v/>
      </c>
      <c r="J1378" s="122">
        <f t="shared" si="64"/>
        <v>1</v>
      </c>
      <c r="K1378" s="122" t="b">
        <f t="shared" si="66"/>
        <v>1</v>
      </c>
      <c r="L1378" s="122" t="str">
        <f>IF(K1378=FALSE,"",B1378&amp;"@"&amp;COUNTIFS($B$2:B1378,B1378,$K$2:K1378,TRUE))</f>
        <v>United States@119</v>
      </c>
    </row>
    <row r="1379" spans="1:12">
      <c r="A1379" s="18" t="s">
        <v>772</v>
      </c>
      <c r="B1379" s="18" t="s">
        <v>906</v>
      </c>
      <c r="C1379" s="18">
        <v>2</v>
      </c>
      <c r="D1379" s="18">
        <v>2</v>
      </c>
      <c r="E1379" s="18">
        <v>30</v>
      </c>
      <c r="F1379" s="18">
        <v>2</v>
      </c>
      <c r="G1379" s="122" t="str">
        <f t="shared" si="65"/>
        <v>기사임</v>
      </c>
      <c r="H1379" s="255">
        <f>IF(G1379="기사임",(COUNTIF($B$2:B1379,B1379)-COUNTIFS($B$2:B1378,B1379,$G$2:G1378,"")),"")</f>
        <v>15</v>
      </c>
      <c r="I1379" s="122" t="str">
        <f>IF(H1379=1,COUNTIF($H$1:H1379,1),"")</f>
        <v/>
      </c>
      <c r="J1379" s="122">
        <f t="shared" si="64"/>
        <v>0</v>
      </c>
      <c r="K1379" s="122" t="b">
        <f t="shared" si="66"/>
        <v>0</v>
      </c>
      <c r="L1379" s="122" t="str">
        <f>IF(K1379=FALSE,"",B1379&amp;"@"&amp;COUNTIFS($B$2:B1379,B1379,$K$2:K1379,TRUE))</f>
        <v/>
      </c>
    </row>
    <row r="1380" spans="1:12">
      <c r="A1380" s="18" t="s">
        <v>592</v>
      </c>
      <c r="B1380" s="18" t="s">
        <v>916</v>
      </c>
      <c r="C1380" s="18">
        <v>2</v>
      </c>
      <c r="D1380" s="18">
        <v>1</v>
      </c>
      <c r="E1380" s="18">
        <v>47</v>
      </c>
      <c r="F1380" s="18">
        <v>1</v>
      </c>
      <c r="G1380" s="122" t="str">
        <f t="shared" si="65"/>
        <v>기사임</v>
      </c>
      <c r="H1380" s="255">
        <f>IF(G1380="기사임",(COUNTIF($B$2:B1380,B1380)-COUNTIFS($B$2:B1379,B1380,$G$2:G1379,"")),"")</f>
        <v>4</v>
      </c>
      <c r="I1380" s="122" t="str">
        <f>IF(H1380=1,COUNTIF($H$1:H1380,1),"")</f>
        <v/>
      </c>
      <c r="J1380" s="122">
        <f t="shared" si="64"/>
        <v>0</v>
      </c>
      <c r="K1380" s="122" t="b">
        <f t="shared" si="66"/>
        <v>0</v>
      </c>
      <c r="L1380" s="122" t="str">
        <f>IF(K1380=FALSE,"",B1380&amp;"@"&amp;COUNTIFS($B$2:B1380,B1380,$K$2:K1380,TRUE))</f>
        <v/>
      </c>
    </row>
    <row r="1381" spans="1:12">
      <c r="A1381" s="18" t="s">
        <v>1123</v>
      </c>
      <c r="B1381" s="18" t="s">
        <v>895</v>
      </c>
      <c r="C1381" s="18">
        <v>2</v>
      </c>
      <c r="D1381" s="18">
        <v>2</v>
      </c>
      <c r="E1381" s="18">
        <v>0</v>
      </c>
      <c r="F1381" s="18">
        <v>1</v>
      </c>
      <c r="G1381" s="122" t="str">
        <f t="shared" si="65"/>
        <v>기사임</v>
      </c>
      <c r="H1381" s="255">
        <f>IF(G1381="기사임",(COUNTIF($B$2:B1381,B1381)-COUNTIFS($B$2:B1380,B1381,$G$2:G1380,"")),"")</f>
        <v>245</v>
      </c>
      <c r="I1381" s="122" t="str">
        <f>IF(H1381=1,COUNTIF($H$1:H1381,1),"")</f>
        <v/>
      </c>
      <c r="J1381" s="122">
        <f t="shared" si="64"/>
        <v>0</v>
      </c>
      <c r="K1381" s="122" t="b">
        <f t="shared" si="66"/>
        <v>0</v>
      </c>
      <c r="L1381" s="122" t="str">
        <f>IF(K1381=FALSE,"",B1381&amp;"@"&amp;COUNTIFS($B$2:B1381,B1381,$K$2:K1381,TRUE))</f>
        <v/>
      </c>
    </row>
    <row r="1382" spans="1:12">
      <c r="A1382" s="18" t="s">
        <v>666</v>
      </c>
      <c r="B1382" s="18" t="s">
        <v>908</v>
      </c>
      <c r="C1382" s="18">
        <v>2</v>
      </c>
      <c r="D1382" s="18">
        <v>2</v>
      </c>
      <c r="E1382" s="18">
        <v>0</v>
      </c>
      <c r="F1382" s="18">
        <v>2</v>
      </c>
      <c r="G1382" s="122" t="str">
        <f t="shared" si="65"/>
        <v>기사임</v>
      </c>
      <c r="H1382" s="255">
        <f>IF(G1382="기사임",(COUNTIF($B$2:B1382,B1382)-COUNTIFS($B$2:B1381,B1382,$G$2:G1381,"")),"")</f>
        <v>36</v>
      </c>
      <c r="I1382" s="122" t="str">
        <f>IF(H1382=1,COUNTIF($H$1:H1382,1),"")</f>
        <v/>
      </c>
      <c r="J1382" s="122">
        <f t="shared" si="64"/>
        <v>0</v>
      </c>
      <c r="K1382" s="122" t="b">
        <f t="shared" si="66"/>
        <v>0</v>
      </c>
      <c r="L1382" s="122" t="str">
        <f>IF(K1382=FALSE,"",B1382&amp;"@"&amp;COUNTIFS($B$2:B1382,B1382,$K$2:K1382,TRUE))</f>
        <v/>
      </c>
    </row>
    <row r="1383" spans="1:12">
      <c r="A1383" s="18" t="s">
        <v>666</v>
      </c>
      <c r="B1383" s="18" t="s">
        <v>915</v>
      </c>
      <c r="C1383" s="18">
        <v>2</v>
      </c>
      <c r="D1383" s="18">
        <v>2</v>
      </c>
      <c r="E1383" s="18">
        <v>107</v>
      </c>
      <c r="F1383" s="18">
        <v>1</v>
      </c>
      <c r="G1383" s="122" t="str">
        <f t="shared" si="65"/>
        <v>기사임</v>
      </c>
      <c r="H1383" s="255">
        <f>IF(G1383="기사임",(COUNTIF($B$2:B1383,B1383)-COUNTIFS($B$2:B1382,B1383,$G$2:G1382,"")),"")</f>
        <v>9</v>
      </c>
      <c r="I1383" s="122" t="str">
        <f>IF(H1383=1,COUNTIF($H$1:H1383,1),"")</f>
        <v/>
      </c>
      <c r="J1383" s="122">
        <f t="shared" si="64"/>
        <v>0</v>
      </c>
      <c r="K1383" s="122" t="b">
        <f t="shared" si="66"/>
        <v>0</v>
      </c>
      <c r="L1383" s="122" t="str">
        <f>IF(K1383=FALSE,"",B1383&amp;"@"&amp;COUNTIFS($B$2:B1383,B1383,$K$2:K1383,TRUE))</f>
        <v/>
      </c>
    </row>
    <row r="1384" spans="1:12">
      <c r="A1384" s="18" t="s">
        <v>666</v>
      </c>
      <c r="B1384" s="18" t="s">
        <v>896</v>
      </c>
      <c r="C1384" s="18">
        <v>2</v>
      </c>
      <c r="D1384" s="18">
        <v>2</v>
      </c>
      <c r="E1384" s="18">
        <v>0</v>
      </c>
      <c r="F1384" s="18">
        <v>2</v>
      </c>
      <c r="G1384" s="122" t="str">
        <f t="shared" si="65"/>
        <v>기사임</v>
      </c>
      <c r="H1384" s="255">
        <f>IF(G1384="기사임",(COUNTIF($B$2:B1384,B1384)-COUNTIFS($B$2:B1383,B1384,$G$2:G1383,"")),"")</f>
        <v>120</v>
      </c>
      <c r="I1384" s="122" t="str">
        <f>IF(H1384=1,COUNTIF($H$1:H1384,1),"")</f>
        <v/>
      </c>
      <c r="J1384" s="122">
        <f t="shared" si="64"/>
        <v>1</v>
      </c>
      <c r="K1384" s="122" t="b">
        <f t="shared" si="66"/>
        <v>1</v>
      </c>
      <c r="L1384" s="122" t="str">
        <f>IF(K1384=FALSE,"",B1384&amp;"@"&amp;COUNTIFS($B$2:B1384,B1384,$K$2:K1384,TRUE))</f>
        <v>United States@120</v>
      </c>
    </row>
    <row r="1385" spans="1:12">
      <c r="A1385" s="18" t="s">
        <v>884</v>
      </c>
      <c r="B1385" s="18" t="s">
        <v>947</v>
      </c>
      <c r="C1385" s="18">
        <v>2</v>
      </c>
      <c r="D1385" s="18">
        <v>2</v>
      </c>
      <c r="E1385" s="18">
        <v>0</v>
      </c>
      <c r="F1385" s="18">
        <v>2</v>
      </c>
      <c r="G1385" s="122" t="str">
        <f t="shared" si="65"/>
        <v>기사임</v>
      </c>
      <c r="H1385" s="255">
        <f>IF(G1385="기사임",(COUNTIF($B$2:B1385,B1385)-COUNTIFS($B$2:B1384,B1385,$G$2:G1384,"")),"")</f>
        <v>2</v>
      </c>
      <c r="I1385" s="122" t="str">
        <f>IF(H1385=1,COUNTIF($H$1:H1385,1),"")</f>
        <v/>
      </c>
      <c r="J1385" s="122">
        <f t="shared" si="64"/>
        <v>0</v>
      </c>
      <c r="K1385" s="122" t="b">
        <f t="shared" si="66"/>
        <v>0</v>
      </c>
      <c r="L1385" s="122" t="str">
        <f>IF(K1385=FALSE,"",B1385&amp;"@"&amp;COUNTIFS($B$2:B1385,B1385,$K$2:K1385,TRUE))</f>
        <v/>
      </c>
    </row>
    <row r="1386" spans="1:12">
      <c r="A1386" s="18" t="s">
        <v>584</v>
      </c>
      <c r="B1386" s="18" t="s">
        <v>898</v>
      </c>
      <c r="C1386" s="18">
        <v>2</v>
      </c>
      <c r="D1386" s="18">
        <v>2</v>
      </c>
      <c r="E1386" s="18">
        <v>0</v>
      </c>
      <c r="F1386" s="18">
        <v>1</v>
      </c>
      <c r="G1386" s="122" t="str">
        <f t="shared" si="65"/>
        <v>기사임</v>
      </c>
      <c r="H1386" s="255">
        <f>IF(G1386="기사임",(COUNTIF($B$2:B1386,B1386)-COUNTIFS($B$2:B1385,B1386,$G$2:G1385,"")),"")</f>
        <v>70</v>
      </c>
      <c r="I1386" s="122" t="str">
        <f>IF(H1386=1,COUNTIF($H$1:H1386,1),"")</f>
        <v/>
      </c>
      <c r="J1386" s="122">
        <f t="shared" si="64"/>
        <v>0</v>
      </c>
      <c r="K1386" s="122" t="b">
        <f t="shared" si="66"/>
        <v>0</v>
      </c>
      <c r="L1386" s="122" t="str">
        <f>IF(K1386=FALSE,"",B1386&amp;"@"&amp;COUNTIFS($B$2:B1386,B1386,$K$2:K1386,TRUE))</f>
        <v/>
      </c>
    </row>
    <row r="1387" spans="1:12">
      <c r="A1387" s="18" t="s">
        <v>713</v>
      </c>
      <c r="B1387" s="18" t="s">
        <v>908</v>
      </c>
      <c r="C1387" s="18">
        <v>2</v>
      </c>
      <c r="D1387" s="18">
        <v>2</v>
      </c>
      <c r="E1387" s="18">
        <v>122</v>
      </c>
      <c r="F1387" s="18">
        <v>1</v>
      </c>
      <c r="G1387" s="122" t="str">
        <f t="shared" si="65"/>
        <v>기사임</v>
      </c>
      <c r="H1387" s="255">
        <f>IF(G1387="기사임",(COUNTIF($B$2:B1387,B1387)-COUNTIFS($B$2:B1386,B1387,$G$2:G1386,"")),"")</f>
        <v>37</v>
      </c>
      <c r="I1387" s="122" t="str">
        <f>IF(H1387=1,COUNTIF($H$1:H1387,1),"")</f>
        <v/>
      </c>
      <c r="J1387" s="122">
        <f t="shared" si="64"/>
        <v>0</v>
      </c>
      <c r="K1387" s="122" t="b">
        <f t="shared" si="66"/>
        <v>0</v>
      </c>
      <c r="L1387" s="122" t="str">
        <f>IF(K1387=FALSE,"",B1387&amp;"@"&amp;COUNTIFS($B$2:B1387,B1387,$K$2:K1387,TRUE))</f>
        <v/>
      </c>
    </row>
    <row r="1388" spans="1:12">
      <c r="A1388" s="18" t="s">
        <v>713</v>
      </c>
      <c r="B1388" s="18" t="s">
        <v>895</v>
      </c>
      <c r="C1388" s="18">
        <v>2</v>
      </c>
      <c r="D1388" s="18">
        <v>2</v>
      </c>
      <c r="E1388" s="18">
        <v>0</v>
      </c>
      <c r="F1388" s="18">
        <v>1</v>
      </c>
      <c r="G1388" s="122" t="str">
        <f t="shared" si="65"/>
        <v>기사임</v>
      </c>
      <c r="H1388" s="255">
        <f>IF(G1388="기사임",(COUNTIF($B$2:B1388,B1388)-COUNTIFS($B$2:B1387,B1388,$G$2:G1387,"")),"")</f>
        <v>246</v>
      </c>
      <c r="I1388" s="122" t="str">
        <f>IF(H1388=1,COUNTIF($H$1:H1388,1),"")</f>
        <v/>
      </c>
      <c r="J1388" s="122">
        <f t="shared" si="64"/>
        <v>0</v>
      </c>
      <c r="K1388" s="122" t="b">
        <f t="shared" si="66"/>
        <v>0</v>
      </c>
      <c r="L1388" s="122" t="str">
        <f>IF(K1388=FALSE,"",B1388&amp;"@"&amp;COUNTIFS($B$2:B1388,B1388,$K$2:K1388,TRUE))</f>
        <v/>
      </c>
    </row>
    <row r="1389" spans="1:12">
      <c r="A1389" s="18" t="s">
        <v>1272</v>
      </c>
      <c r="B1389" s="18" t="s">
        <v>909</v>
      </c>
      <c r="C1389" s="18">
        <v>2</v>
      </c>
      <c r="D1389" s="18">
        <v>2</v>
      </c>
      <c r="E1389" s="18">
        <v>0</v>
      </c>
      <c r="F1389" s="18">
        <v>2</v>
      </c>
      <c r="G1389" s="122" t="str">
        <f t="shared" si="65"/>
        <v>기사임</v>
      </c>
      <c r="H1389" s="255">
        <f>IF(G1389="기사임",(COUNTIF($B$2:B1389,B1389)-COUNTIFS($B$2:B1388,B1389,$G$2:G1388,"")),"")</f>
        <v>9</v>
      </c>
      <c r="I1389" s="122" t="str">
        <f>IF(H1389=1,COUNTIF($H$1:H1389,1),"")</f>
        <v/>
      </c>
      <c r="J1389" s="122">
        <f t="shared" si="64"/>
        <v>0</v>
      </c>
      <c r="K1389" s="122" t="b">
        <f t="shared" si="66"/>
        <v>0</v>
      </c>
      <c r="L1389" s="122" t="str">
        <f>IF(K1389=FALSE,"",B1389&amp;"@"&amp;COUNTIFS($B$2:B1389,B1389,$K$2:K1389,TRUE))</f>
        <v/>
      </c>
    </row>
    <row r="1390" spans="1:12">
      <c r="A1390" s="18" t="s">
        <v>621</v>
      </c>
      <c r="B1390" s="18" t="s">
        <v>895</v>
      </c>
      <c r="C1390" s="18">
        <v>2</v>
      </c>
      <c r="D1390" s="18">
        <v>2</v>
      </c>
      <c r="E1390" s="18">
        <v>0</v>
      </c>
      <c r="F1390" s="18">
        <v>2</v>
      </c>
      <c r="G1390" s="122" t="str">
        <f t="shared" si="65"/>
        <v>기사임</v>
      </c>
      <c r="H1390" s="255">
        <f>IF(G1390="기사임",(COUNTIF($B$2:B1390,B1390)-COUNTIFS($B$2:B1389,B1390,$G$2:G1389,"")),"")</f>
        <v>247</v>
      </c>
      <c r="I1390" s="122" t="str">
        <f>IF(H1390=1,COUNTIF($H$1:H1390,1),"")</f>
        <v/>
      </c>
      <c r="J1390" s="122">
        <f t="shared" si="64"/>
        <v>0</v>
      </c>
      <c r="K1390" s="122" t="b">
        <f t="shared" si="66"/>
        <v>0</v>
      </c>
      <c r="L1390" s="122" t="str">
        <f>IF(K1390=FALSE,"",B1390&amp;"@"&amp;COUNTIFS($B$2:B1390,B1390,$K$2:K1390,TRUE))</f>
        <v/>
      </c>
    </row>
    <row r="1391" spans="1:12">
      <c r="A1391" s="18" t="s">
        <v>621</v>
      </c>
      <c r="B1391" s="18" t="s">
        <v>333</v>
      </c>
      <c r="C1391" s="18">
        <v>2</v>
      </c>
      <c r="D1391" s="18">
        <v>1</v>
      </c>
      <c r="E1391" s="18">
        <v>161</v>
      </c>
      <c r="F1391" s="18">
        <v>1</v>
      </c>
      <c r="G1391" s="122" t="str">
        <f t="shared" si="65"/>
        <v>기사임</v>
      </c>
      <c r="H1391" s="255">
        <f>IF(G1391="기사임",(COUNTIF($B$2:B1391,B1391)-COUNTIFS($B$2:B1390,B1391,$G$2:G1390,"")),"")</f>
        <v>2</v>
      </c>
      <c r="I1391" s="122" t="str">
        <f>IF(H1391=1,COUNTIF($H$1:H1391,1),"")</f>
        <v/>
      </c>
      <c r="J1391" s="122">
        <f t="shared" si="64"/>
        <v>0</v>
      </c>
      <c r="K1391" s="122" t="b">
        <f t="shared" si="66"/>
        <v>0</v>
      </c>
      <c r="L1391" s="122" t="str">
        <f>IF(K1391=FALSE,"",B1391&amp;"@"&amp;COUNTIFS($B$2:B1391,B1391,$K$2:K1391,TRUE))</f>
        <v/>
      </c>
    </row>
    <row r="1392" spans="1:12">
      <c r="A1392" s="18" t="s">
        <v>621</v>
      </c>
      <c r="B1392" s="18" t="s">
        <v>896</v>
      </c>
      <c r="C1392" s="18">
        <v>2</v>
      </c>
      <c r="D1392" s="18">
        <v>1</v>
      </c>
      <c r="E1392" s="18">
        <v>211.5</v>
      </c>
      <c r="F1392" s="18">
        <v>1</v>
      </c>
      <c r="G1392" s="122" t="str">
        <f t="shared" si="65"/>
        <v>기사임</v>
      </c>
      <c r="H1392" s="255">
        <f>IF(G1392="기사임",(COUNTIF($B$2:B1392,B1392)-COUNTIFS($B$2:B1391,B1392,$G$2:G1391,"")),"")</f>
        <v>121</v>
      </c>
      <c r="I1392" s="122" t="str">
        <f>IF(H1392=1,COUNTIF($H$1:H1392,1),"")</f>
        <v/>
      </c>
      <c r="J1392" s="122">
        <f t="shared" si="64"/>
        <v>1</v>
      </c>
      <c r="K1392" s="122" t="b">
        <f t="shared" si="66"/>
        <v>1</v>
      </c>
      <c r="L1392" s="122" t="str">
        <f>IF(K1392=FALSE,"",B1392&amp;"@"&amp;COUNTIFS($B$2:B1392,B1392,$K$2:K1392,TRUE))</f>
        <v>United States@121</v>
      </c>
    </row>
    <row r="1393" spans="1:12">
      <c r="A1393" s="18" t="s">
        <v>733</v>
      </c>
      <c r="B1393" s="18" t="s">
        <v>895</v>
      </c>
      <c r="C1393" s="18">
        <v>2</v>
      </c>
      <c r="D1393" s="18">
        <v>2</v>
      </c>
      <c r="E1393" s="18">
        <v>470</v>
      </c>
      <c r="F1393" s="18">
        <v>0</v>
      </c>
      <c r="G1393" s="122" t="str">
        <f t="shared" si="65"/>
        <v>기사임</v>
      </c>
      <c r="H1393" s="255">
        <f>IF(G1393="기사임",(COUNTIF($B$2:B1393,B1393)-COUNTIFS($B$2:B1392,B1393,$G$2:G1392,"")),"")</f>
        <v>248</v>
      </c>
      <c r="I1393" s="122" t="str">
        <f>IF(H1393=1,COUNTIF($H$1:H1393,1),"")</f>
        <v/>
      </c>
      <c r="J1393" s="122">
        <f t="shared" si="64"/>
        <v>0</v>
      </c>
      <c r="K1393" s="122" t="b">
        <f t="shared" si="66"/>
        <v>0</v>
      </c>
      <c r="L1393" s="122" t="str">
        <f>IF(K1393=FALSE,"",B1393&amp;"@"&amp;COUNTIFS($B$2:B1393,B1393,$K$2:K1393,TRUE))</f>
        <v/>
      </c>
    </row>
    <row r="1394" spans="1:12">
      <c r="A1394" s="18" t="s">
        <v>1703</v>
      </c>
      <c r="B1394" s="18" t="s">
        <v>895</v>
      </c>
      <c r="C1394" s="18">
        <v>2</v>
      </c>
      <c r="D1394" s="18">
        <v>1</v>
      </c>
      <c r="E1394" s="18">
        <v>1402</v>
      </c>
      <c r="F1394" s="18">
        <v>0</v>
      </c>
      <c r="G1394" s="122" t="str">
        <f t="shared" si="65"/>
        <v>기사임</v>
      </c>
      <c r="H1394" s="255">
        <f>IF(G1394="기사임",(COUNTIF($B$2:B1394,B1394)-COUNTIFS($B$2:B1393,B1394,$G$2:G1393,"")),"")</f>
        <v>249</v>
      </c>
      <c r="I1394" s="122" t="str">
        <f>IF(H1394=1,COUNTIF($H$1:H1394,1),"")</f>
        <v/>
      </c>
      <c r="J1394" s="122">
        <f t="shared" si="64"/>
        <v>0</v>
      </c>
      <c r="K1394" s="122" t="b">
        <f t="shared" si="66"/>
        <v>0</v>
      </c>
      <c r="L1394" s="122" t="str">
        <f>IF(K1394=FALSE,"",B1394&amp;"@"&amp;COUNTIFS($B$2:B1394,B1394,$K$2:K1394,TRUE))</f>
        <v/>
      </c>
    </row>
    <row r="1395" spans="1:12">
      <c r="A1395" s="18" t="s">
        <v>690</v>
      </c>
      <c r="B1395" s="18" t="s">
        <v>953</v>
      </c>
      <c r="C1395" s="18">
        <v>2</v>
      </c>
      <c r="D1395" s="18">
        <v>2</v>
      </c>
      <c r="E1395" s="18">
        <v>0</v>
      </c>
      <c r="F1395" s="18">
        <v>2</v>
      </c>
      <c r="G1395" s="122" t="str">
        <f t="shared" si="65"/>
        <v>기사임</v>
      </c>
      <c r="H1395" s="255">
        <f>IF(G1395="기사임",(COUNTIF($B$2:B1395,B1395)-COUNTIFS($B$2:B1394,B1395,$G$2:G1394,"")),"")</f>
        <v>2</v>
      </c>
      <c r="I1395" s="122" t="str">
        <f>IF(H1395=1,COUNTIF($H$1:H1395,1),"")</f>
        <v/>
      </c>
      <c r="J1395" s="122">
        <f t="shared" si="64"/>
        <v>0</v>
      </c>
      <c r="K1395" s="122" t="b">
        <f t="shared" si="66"/>
        <v>0</v>
      </c>
      <c r="L1395" s="122" t="str">
        <f>IF(K1395=FALSE,"",B1395&amp;"@"&amp;COUNTIFS($B$2:B1395,B1395,$K$2:K1395,TRUE))</f>
        <v/>
      </c>
    </row>
    <row r="1396" spans="1:12">
      <c r="A1396" s="18" t="s">
        <v>496</v>
      </c>
      <c r="B1396" s="18" t="s">
        <v>912</v>
      </c>
      <c r="C1396" s="18">
        <v>2</v>
      </c>
      <c r="D1396" s="18">
        <v>2</v>
      </c>
      <c r="E1396" s="18">
        <v>0</v>
      </c>
      <c r="F1396" s="18">
        <v>2</v>
      </c>
      <c r="G1396" s="122" t="str">
        <f t="shared" si="65"/>
        <v>기사임</v>
      </c>
      <c r="H1396" s="255">
        <f>IF(G1396="기사임",(COUNTIF($B$2:B1396,B1396)-COUNTIFS($B$2:B1395,B1396,$G$2:G1395,"")),"")</f>
        <v>4</v>
      </c>
      <c r="I1396" s="122" t="str">
        <f>IF(H1396=1,COUNTIF($H$1:H1396,1),"")</f>
        <v/>
      </c>
      <c r="J1396" s="122">
        <f t="shared" si="64"/>
        <v>0</v>
      </c>
      <c r="K1396" s="122" t="b">
        <f t="shared" si="66"/>
        <v>0</v>
      </c>
      <c r="L1396" s="122" t="str">
        <f>IF(K1396=FALSE,"",B1396&amp;"@"&amp;COUNTIFS($B$2:B1396,B1396,$K$2:K1396,TRUE))</f>
        <v/>
      </c>
    </row>
    <row r="1397" spans="1:12">
      <c r="A1397" s="18" t="s">
        <v>496</v>
      </c>
      <c r="B1397" s="18" t="s">
        <v>901</v>
      </c>
      <c r="C1397" s="18">
        <v>2</v>
      </c>
      <c r="D1397" s="18">
        <v>2</v>
      </c>
      <c r="E1397" s="18">
        <v>0</v>
      </c>
      <c r="F1397" s="18">
        <v>2</v>
      </c>
      <c r="G1397" s="122" t="str">
        <f t="shared" si="65"/>
        <v>기사임</v>
      </c>
      <c r="H1397" s="255">
        <f>IF(G1397="기사임",(COUNTIF($B$2:B1397,B1397)-COUNTIFS($B$2:B1396,B1397,$G$2:G1396,"")),"")</f>
        <v>41</v>
      </c>
      <c r="I1397" s="122" t="str">
        <f>IF(H1397=1,COUNTIF($H$1:H1397,1),"")</f>
        <v/>
      </c>
      <c r="J1397" s="122">
        <f t="shared" si="64"/>
        <v>0</v>
      </c>
      <c r="K1397" s="122" t="b">
        <f t="shared" si="66"/>
        <v>0</v>
      </c>
      <c r="L1397" s="122" t="str">
        <f>IF(K1397=FALSE,"",B1397&amp;"@"&amp;COUNTIFS($B$2:B1397,B1397,$K$2:K1397,TRUE))</f>
        <v/>
      </c>
    </row>
    <row r="1398" spans="1:12">
      <c r="A1398" s="18" t="s">
        <v>496</v>
      </c>
      <c r="B1398" s="18" t="s">
        <v>936</v>
      </c>
      <c r="C1398" s="18">
        <v>2</v>
      </c>
      <c r="D1398" s="18">
        <v>2</v>
      </c>
      <c r="E1398" s="18">
        <v>0</v>
      </c>
      <c r="F1398" s="18">
        <v>2</v>
      </c>
      <c r="G1398" s="122" t="str">
        <f t="shared" si="65"/>
        <v>기사임</v>
      </c>
      <c r="H1398" s="255">
        <f>IF(G1398="기사임",(COUNTIF($B$2:B1398,B1398)-COUNTIFS($B$2:B1397,B1398,$G$2:G1397,"")),"")</f>
        <v>3</v>
      </c>
      <c r="I1398" s="122" t="str">
        <f>IF(H1398=1,COUNTIF($H$1:H1398,1),"")</f>
        <v/>
      </c>
      <c r="J1398" s="122">
        <f t="shared" si="64"/>
        <v>0</v>
      </c>
      <c r="K1398" s="122" t="b">
        <f t="shared" si="66"/>
        <v>0</v>
      </c>
      <c r="L1398" s="122" t="str">
        <f>IF(K1398=FALSE,"",B1398&amp;"@"&amp;COUNTIFS($B$2:B1398,B1398,$K$2:K1398,TRUE))</f>
        <v/>
      </c>
    </row>
    <row r="1399" spans="1:12">
      <c r="A1399" s="18" t="s">
        <v>1252</v>
      </c>
      <c r="B1399" s="18" t="s">
        <v>896</v>
      </c>
      <c r="C1399" s="18">
        <v>2</v>
      </c>
      <c r="D1399" s="18">
        <v>2</v>
      </c>
      <c r="E1399" s="18">
        <v>0</v>
      </c>
      <c r="F1399" s="18">
        <v>2</v>
      </c>
      <c r="G1399" s="122" t="str">
        <f t="shared" si="65"/>
        <v/>
      </c>
      <c r="H1399" s="255" t="str">
        <f>IF(G1399="기사임",(COUNTIF($B$2:B1399,B1399)-COUNTIFS($B$2:B1398,B1399,$G$2:G1398,"")),"")</f>
        <v/>
      </c>
      <c r="I1399" s="122" t="str">
        <f>IF(H1399=1,COUNTIF($H$1:H1399,1),"")</f>
        <v/>
      </c>
      <c r="J1399" s="122">
        <f t="shared" si="64"/>
        <v>1</v>
      </c>
      <c r="K1399" s="122" t="b">
        <f t="shared" si="66"/>
        <v>0</v>
      </c>
      <c r="L1399" s="122" t="str">
        <f>IF(K1399=FALSE,"",B1399&amp;"@"&amp;COUNTIFS($B$2:B1399,B1399,$K$2:K1399,TRUE))</f>
        <v/>
      </c>
    </row>
    <row r="1400" spans="1:12">
      <c r="A1400" s="18" t="s">
        <v>609</v>
      </c>
      <c r="B1400" s="18" t="s">
        <v>903</v>
      </c>
      <c r="C1400" s="18">
        <v>2</v>
      </c>
      <c r="D1400" s="18">
        <v>2</v>
      </c>
      <c r="E1400" s="18">
        <v>0</v>
      </c>
      <c r="F1400" s="18">
        <v>2</v>
      </c>
      <c r="G1400" s="122" t="str">
        <f t="shared" si="65"/>
        <v>기사임</v>
      </c>
      <c r="H1400" s="255">
        <f>IF(G1400="기사임",(COUNTIF($B$2:B1400,B1400)-COUNTIFS($B$2:B1399,B1400,$G$2:G1399,"")),"")</f>
        <v>22</v>
      </c>
      <c r="I1400" s="122" t="str">
        <f>IF(H1400=1,COUNTIF($H$1:H1400,1),"")</f>
        <v/>
      </c>
      <c r="J1400" s="122">
        <f t="shared" si="64"/>
        <v>0</v>
      </c>
      <c r="K1400" s="122" t="b">
        <f t="shared" si="66"/>
        <v>0</v>
      </c>
      <c r="L1400" s="122" t="str">
        <f>IF(K1400=FALSE,"",B1400&amp;"@"&amp;COUNTIFS($B$2:B1400,B1400,$K$2:K1400,TRUE))</f>
        <v/>
      </c>
    </row>
    <row r="1401" spans="1:12">
      <c r="A1401" s="18" t="s">
        <v>643</v>
      </c>
      <c r="B1401" s="18" t="s">
        <v>897</v>
      </c>
      <c r="C1401" s="18">
        <v>2</v>
      </c>
      <c r="D1401" s="18">
        <v>2</v>
      </c>
      <c r="E1401" s="18">
        <v>0</v>
      </c>
      <c r="F1401" s="18">
        <v>2</v>
      </c>
      <c r="G1401" s="122" t="str">
        <f t="shared" si="65"/>
        <v>기사임</v>
      </c>
      <c r="H1401" s="255">
        <f>IF(G1401="기사임",(COUNTIF($B$2:B1401,B1401)-COUNTIFS($B$2:B1400,B1401,$G$2:G1400,"")),"")</f>
        <v>86</v>
      </c>
      <c r="I1401" s="122" t="str">
        <f>IF(H1401=1,COUNTIF($H$1:H1401,1),"")</f>
        <v/>
      </c>
      <c r="J1401" s="122">
        <f t="shared" si="64"/>
        <v>1</v>
      </c>
      <c r="K1401" s="122" t="b">
        <f t="shared" si="66"/>
        <v>1</v>
      </c>
      <c r="L1401" s="122" t="str">
        <f>IF(K1401=FALSE,"",B1401&amp;"@"&amp;COUNTIFS($B$2:B1401,B1401,$K$2:K1401,TRUE))</f>
        <v>India@86</v>
      </c>
    </row>
    <row r="1402" spans="1:12">
      <c r="A1402" s="18" t="s">
        <v>829</v>
      </c>
      <c r="B1402" s="18" t="s">
        <v>897</v>
      </c>
      <c r="C1402" s="18">
        <v>2</v>
      </c>
      <c r="D1402" s="18">
        <v>1</v>
      </c>
      <c r="E1402" s="18">
        <v>421</v>
      </c>
      <c r="F1402" s="18">
        <v>1</v>
      </c>
      <c r="G1402" s="122" t="str">
        <f t="shared" si="65"/>
        <v>기사임</v>
      </c>
      <c r="H1402" s="255">
        <f>IF(G1402="기사임",(COUNTIF($B$2:B1402,B1402)-COUNTIFS($B$2:B1401,B1402,$G$2:G1401,"")),"")</f>
        <v>87</v>
      </c>
      <c r="I1402" s="122" t="str">
        <f>IF(H1402=1,COUNTIF($H$1:H1402,1),"")</f>
        <v/>
      </c>
      <c r="J1402" s="122">
        <f t="shared" si="64"/>
        <v>1</v>
      </c>
      <c r="K1402" s="122" t="b">
        <f t="shared" si="66"/>
        <v>1</v>
      </c>
      <c r="L1402" s="122" t="str">
        <f>IF(K1402=FALSE,"",B1402&amp;"@"&amp;COUNTIFS($B$2:B1402,B1402,$K$2:K1402,TRUE))</f>
        <v>India@87</v>
      </c>
    </row>
    <row r="1403" spans="1:12">
      <c r="A1403" s="18" t="s">
        <v>829</v>
      </c>
      <c r="B1403" s="18" t="s">
        <v>895</v>
      </c>
      <c r="C1403" s="18">
        <v>2</v>
      </c>
      <c r="D1403" s="18">
        <v>2</v>
      </c>
      <c r="E1403" s="18">
        <v>0</v>
      </c>
      <c r="F1403" s="18">
        <v>1</v>
      </c>
      <c r="G1403" s="122" t="str">
        <f t="shared" si="65"/>
        <v>기사임</v>
      </c>
      <c r="H1403" s="255">
        <f>IF(G1403="기사임",(COUNTIF($B$2:B1403,B1403)-COUNTIFS($B$2:B1402,B1403,$G$2:G1402,"")),"")</f>
        <v>250</v>
      </c>
      <c r="I1403" s="122" t="str">
        <f>IF(H1403=1,COUNTIF($H$1:H1403,1),"")</f>
        <v/>
      </c>
      <c r="J1403" s="122">
        <f t="shared" si="64"/>
        <v>0</v>
      </c>
      <c r="K1403" s="122" t="b">
        <f t="shared" si="66"/>
        <v>0</v>
      </c>
      <c r="L1403" s="122" t="str">
        <f>IF(K1403=FALSE,"",B1403&amp;"@"&amp;COUNTIFS($B$2:B1403,B1403,$K$2:K1403,TRUE))</f>
        <v/>
      </c>
    </row>
    <row r="1404" spans="1:12">
      <c r="A1404" s="18" t="s">
        <v>691</v>
      </c>
      <c r="B1404" s="18" t="s">
        <v>910</v>
      </c>
      <c r="C1404" s="18">
        <v>2</v>
      </c>
      <c r="D1404" s="18">
        <v>1</v>
      </c>
      <c r="E1404" s="18">
        <v>61</v>
      </c>
      <c r="F1404" s="18">
        <v>0</v>
      </c>
      <c r="G1404" s="122" t="str">
        <f t="shared" si="65"/>
        <v>기사임</v>
      </c>
      <c r="H1404" s="255">
        <f>IF(G1404="기사임",(COUNTIF($B$2:B1404,B1404)-COUNTIFS($B$2:B1403,B1404,$G$2:G1403,"")),"")</f>
        <v>33</v>
      </c>
      <c r="I1404" s="122" t="str">
        <f>IF(H1404=1,COUNTIF($H$1:H1404,1),"")</f>
        <v/>
      </c>
      <c r="J1404" s="122">
        <f t="shared" si="64"/>
        <v>0</v>
      </c>
      <c r="K1404" s="122" t="b">
        <f t="shared" si="66"/>
        <v>0</v>
      </c>
      <c r="L1404" s="122" t="str">
        <f>IF(K1404=FALSE,"",B1404&amp;"@"&amp;COUNTIFS($B$2:B1404,B1404,$K$2:K1404,TRUE))</f>
        <v/>
      </c>
    </row>
    <row r="1405" spans="1:12">
      <c r="A1405" s="18" t="s">
        <v>773</v>
      </c>
      <c r="B1405" s="18" t="s">
        <v>910</v>
      </c>
      <c r="C1405" s="18">
        <v>2</v>
      </c>
      <c r="D1405" s="18">
        <v>2</v>
      </c>
      <c r="E1405" s="18">
        <v>0</v>
      </c>
      <c r="F1405" s="18">
        <v>2</v>
      </c>
      <c r="G1405" s="122" t="str">
        <f t="shared" si="65"/>
        <v>기사임</v>
      </c>
      <c r="H1405" s="255">
        <f>IF(G1405="기사임",(COUNTIF($B$2:B1405,B1405)-COUNTIFS($B$2:B1404,B1405,$G$2:G1404,"")),"")</f>
        <v>34</v>
      </c>
      <c r="I1405" s="122" t="str">
        <f>IF(H1405=1,COUNTIF($H$1:H1405,1),"")</f>
        <v/>
      </c>
      <c r="J1405" s="122">
        <f t="shared" si="64"/>
        <v>0</v>
      </c>
      <c r="K1405" s="122" t="b">
        <f t="shared" si="66"/>
        <v>0</v>
      </c>
      <c r="L1405" s="122" t="str">
        <f>IF(K1405=FALSE,"",B1405&amp;"@"&amp;COUNTIFS($B$2:B1405,B1405,$K$2:K1405,TRUE))</f>
        <v/>
      </c>
    </row>
    <row r="1406" spans="1:12">
      <c r="A1406" s="18" t="s">
        <v>714</v>
      </c>
      <c r="B1406" s="18" t="s">
        <v>896</v>
      </c>
      <c r="C1406" s="18">
        <v>2</v>
      </c>
      <c r="D1406" s="18">
        <v>1</v>
      </c>
      <c r="E1406" s="18">
        <v>5</v>
      </c>
      <c r="F1406" s="18">
        <v>1</v>
      </c>
      <c r="G1406" s="122" t="str">
        <f t="shared" si="65"/>
        <v>기사임</v>
      </c>
      <c r="H1406" s="255">
        <f>IF(G1406="기사임",(COUNTIF($B$2:B1406,B1406)-COUNTIFS($B$2:B1405,B1406,$G$2:G1405,"")),"")</f>
        <v>122</v>
      </c>
      <c r="I1406" s="122" t="str">
        <f>IF(H1406=1,COUNTIF($H$1:H1406,1),"")</f>
        <v/>
      </c>
      <c r="J1406" s="122">
        <f t="shared" si="64"/>
        <v>1</v>
      </c>
      <c r="K1406" s="122" t="b">
        <f t="shared" si="66"/>
        <v>1</v>
      </c>
      <c r="L1406" s="122" t="str">
        <f>IF(K1406=FALSE,"",B1406&amp;"@"&amp;COUNTIFS($B$2:B1406,B1406,$K$2:K1406,TRUE))</f>
        <v>United States@122</v>
      </c>
    </row>
    <row r="1407" spans="1:12">
      <c r="A1407" s="18" t="s">
        <v>716</v>
      </c>
      <c r="B1407" s="18" t="s">
        <v>899</v>
      </c>
      <c r="C1407" s="18">
        <v>2</v>
      </c>
      <c r="D1407" s="18">
        <v>1</v>
      </c>
      <c r="E1407" s="18">
        <v>860</v>
      </c>
      <c r="F1407" s="18">
        <v>0</v>
      </c>
      <c r="G1407" s="122" t="str">
        <f t="shared" si="65"/>
        <v>기사임</v>
      </c>
      <c r="H1407" s="255">
        <f>IF(G1407="기사임",(COUNTIF($B$2:B1407,B1407)-COUNTIFS($B$2:B1406,B1407,$G$2:G1406,"")),"")</f>
        <v>38</v>
      </c>
      <c r="I1407" s="122" t="str">
        <f>IF(H1407=1,COUNTIF($H$1:H1407,1),"")</f>
        <v/>
      </c>
      <c r="J1407" s="122">
        <f t="shared" si="64"/>
        <v>0</v>
      </c>
      <c r="K1407" s="122" t="b">
        <f t="shared" si="66"/>
        <v>0</v>
      </c>
      <c r="L1407" s="122" t="str">
        <f>IF(K1407=FALSE,"",B1407&amp;"@"&amp;COUNTIFS($B$2:B1407,B1407,$K$2:K1407,TRUE))</f>
        <v/>
      </c>
    </row>
    <row r="1408" spans="1:12">
      <c r="A1408" s="18" t="s">
        <v>678</v>
      </c>
      <c r="B1408" s="18" t="s">
        <v>904</v>
      </c>
      <c r="C1408" s="18">
        <v>2</v>
      </c>
      <c r="D1408" s="18">
        <v>2</v>
      </c>
      <c r="E1408" s="18">
        <v>0</v>
      </c>
      <c r="F1408" s="18">
        <v>1</v>
      </c>
      <c r="G1408" s="122" t="str">
        <f t="shared" si="65"/>
        <v>기사임</v>
      </c>
      <c r="H1408" s="255">
        <f>IF(G1408="기사임",(COUNTIF($B$2:B1408,B1408)-COUNTIFS($B$2:B1407,B1408,$G$2:G1407,"")),"")</f>
        <v>10</v>
      </c>
      <c r="I1408" s="122" t="str">
        <f>IF(H1408=1,COUNTIF($H$1:H1408,1),"")</f>
        <v/>
      </c>
      <c r="J1408" s="122">
        <f t="shared" si="64"/>
        <v>0</v>
      </c>
      <c r="K1408" s="122" t="b">
        <f t="shared" si="66"/>
        <v>0</v>
      </c>
      <c r="L1408" s="122" t="str">
        <f>IF(K1408=FALSE,"",B1408&amp;"@"&amp;COUNTIFS($B$2:B1408,B1408,$K$2:K1408,TRUE))</f>
        <v/>
      </c>
    </row>
    <row r="1409" spans="1:12">
      <c r="A1409" s="18" t="s">
        <v>613</v>
      </c>
      <c r="B1409" s="18" t="s">
        <v>935</v>
      </c>
      <c r="C1409" s="18">
        <v>2</v>
      </c>
      <c r="D1409" s="18">
        <v>1</v>
      </c>
      <c r="E1409" s="18">
        <v>739.5</v>
      </c>
      <c r="F1409" s="18">
        <v>1</v>
      </c>
      <c r="G1409" s="122" t="str">
        <f t="shared" si="65"/>
        <v>기사임</v>
      </c>
      <c r="H1409" s="255">
        <f>IF(G1409="기사임",(COUNTIF($B$2:B1409,B1409)-COUNTIFS($B$2:B1408,B1409,$G$2:G1408,"")),"")</f>
        <v>3</v>
      </c>
      <c r="I1409" s="122" t="str">
        <f>IF(H1409=1,COUNTIF($H$1:H1409,1),"")</f>
        <v/>
      </c>
      <c r="J1409" s="122">
        <f t="shared" si="64"/>
        <v>0</v>
      </c>
      <c r="K1409" s="122" t="b">
        <f t="shared" si="66"/>
        <v>0</v>
      </c>
      <c r="L1409" s="122" t="str">
        <f>IF(K1409=FALSE,"",B1409&amp;"@"&amp;COUNTIFS($B$2:B1409,B1409,$K$2:K1409,TRUE))</f>
        <v/>
      </c>
    </row>
    <row r="1410" spans="1:12">
      <c r="A1410" s="18" t="s">
        <v>859</v>
      </c>
      <c r="B1410" s="18" t="s">
        <v>896</v>
      </c>
      <c r="C1410" s="18">
        <v>2</v>
      </c>
      <c r="D1410" s="18">
        <v>2</v>
      </c>
      <c r="E1410" s="18">
        <v>0</v>
      </c>
      <c r="F1410" s="18">
        <v>2</v>
      </c>
      <c r="G1410" s="122" t="str">
        <f t="shared" si="65"/>
        <v>기사임</v>
      </c>
      <c r="H1410" s="255">
        <f>IF(G1410="기사임",(COUNTIF($B$2:B1410,B1410)-COUNTIFS($B$2:B1409,B1410,$G$2:G1409,"")),"")</f>
        <v>123</v>
      </c>
      <c r="I1410" s="122" t="str">
        <f>IF(H1410=1,COUNTIF($H$1:H1410,1),"")</f>
        <v/>
      </c>
      <c r="J1410" s="122">
        <f t="shared" ref="J1410:J1473" si="67">COUNTIF($N$2:$N$4,B1410)</f>
        <v>1</v>
      </c>
      <c r="K1410" s="122" t="b">
        <f t="shared" si="66"/>
        <v>1</v>
      </c>
      <c r="L1410" s="122" t="str">
        <f>IF(K1410=FALSE,"",B1410&amp;"@"&amp;COUNTIFS($B$2:B1410,B1410,$K$2:K1410,TRUE))</f>
        <v>United States@123</v>
      </c>
    </row>
    <row r="1411" spans="1:12">
      <c r="A1411" s="18" t="s">
        <v>535</v>
      </c>
      <c r="B1411" s="18" t="s">
        <v>901</v>
      </c>
      <c r="C1411" s="18">
        <v>2</v>
      </c>
      <c r="D1411" s="18">
        <v>1</v>
      </c>
      <c r="E1411" s="18">
        <v>229</v>
      </c>
      <c r="F1411" s="18">
        <v>1</v>
      </c>
      <c r="G1411" s="122" t="str">
        <f t="shared" ref="G1411:G1474" si="68">IF(AND(LEFT(A1411,17)="/global/archives/",ISNUMBER(_xlfn.NUMBERVALUE(MID(A1411,18,1))),ISERROR(FIND("ckattempt",A1411)),ISERROR(FIND("preview",A1411))),"기사임","")</f>
        <v>기사임</v>
      </c>
      <c r="H1411" s="255">
        <f>IF(G1411="기사임",(COUNTIF($B$2:B1411,B1411)-COUNTIFS($B$2:B1410,B1411,$G$2:G1410,"")),"")</f>
        <v>42</v>
      </c>
      <c r="I1411" s="122" t="str">
        <f>IF(H1411=1,COUNTIF($H$1:H1411,1),"")</f>
        <v/>
      </c>
      <c r="J1411" s="122">
        <f t="shared" si="67"/>
        <v>0</v>
      </c>
      <c r="K1411" s="122" t="b">
        <f t="shared" ref="K1411:K1474" si="69">AND(J1411=1,H1411&gt;=1,H1411&lt;&gt;"")</f>
        <v>0</v>
      </c>
      <c r="L1411" s="122" t="str">
        <f>IF(K1411=FALSE,"",B1411&amp;"@"&amp;COUNTIFS($B$2:B1411,B1411,$K$2:K1411,TRUE))</f>
        <v/>
      </c>
    </row>
    <row r="1412" spans="1:12">
      <c r="A1412" s="18" t="s">
        <v>535</v>
      </c>
      <c r="B1412" s="18" t="s">
        <v>936</v>
      </c>
      <c r="C1412" s="18">
        <v>2</v>
      </c>
      <c r="D1412" s="18">
        <v>1</v>
      </c>
      <c r="E1412" s="18">
        <v>65.5</v>
      </c>
      <c r="F1412" s="18">
        <v>0</v>
      </c>
      <c r="G1412" s="122" t="str">
        <f t="shared" si="68"/>
        <v>기사임</v>
      </c>
      <c r="H1412" s="255">
        <f>IF(G1412="기사임",(COUNTIF($B$2:B1412,B1412)-COUNTIFS($B$2:B1411,B1412,$G$2:G1411,"")),"")</f>
        <v>4</v>
      </c>
      <c r="I1412" s="122" t="str">
        <f>IF(H1412=1,COUNTIF($H$1:H1412,1),"")</f>
        <v/>
      </c>
      <c r="J1412" s="122">
        <f t="shared" si="67"/>
        <v>0</v>
      </c>
      <c r="K1412" s="122" t="b">
        <f t="shared" si="69"/>
        <v>0</v>
      </c>
      <c r="L1412" s="122" t="str">
        <f>IF(K1412=FALSE,"",B1412&amp;"@"&amp;COUNTIFS($B$2:B1412,B1412,$K$2:K1412,TRUE))</f>
        <v/>
      </c>
    </row>
    <row r="1413" spans="1:12">
      <c r="A1413" s="18" t="s">
        <v>1778</v>
      </c>
      <c r="B1413" s="18" t="s">
        <v>903</v>
      </c>
      <c r="C1413" s="18">
        <v>2</v>
      </c>
      <c r="D1413" s="18">
        <v>1</v>
      </c>
      <c r="E1413" s="18">
        <v>73</v>
      </c>
      <c r="F1413" s="18">
        <v>1</v>
      </c>
      <c r="G1413" s="122" t="str">
        <f t="shared" si="68"/>
        <v>기사임</v>
      </c>
      <c r="H1413" s="255">
        <f>IF(G1413="기사임",(COUNTIF($B$2:B1413,B1413)-COUNTIFS($B$2:B1412,B1413,$G$2:G1412,"")),"")</f>
        <v>23</v>
      </c>
      <c r="I1413" s="122" t="str">
        <f>IF(H1413=1,COUNTIF($H$1:H1413,1),"")</f>
        <v/>
      </c>
      <c r="J1413" s="122">
        <f t="shared" si="67"/>
        <v>0</v>
      </c>
      <c r="K1413" s="122" t="b">
        <f t="shared" si="69"/>
        <v>0</v>
      </c>
      <c r="L1413" s="122" t="str">
        <f>IF(K1413=FALSE,"",B1413&amp;"@"&amp;COUNTIFS($B$2:B1413,B1413,$K$2:K1413,TRUE))</f>
        <v/>
      </c>
    </row>
    <row r="1414" spans="1:12">
      <c r="A1414" s="18" t="s">
        <v>559</v>
      </c>
      <c r="B1414" s="18" t="s">
        <v>2232</v>
      </c>
      <c r="C1414" s="18">
        <v>2</v>
      </c>
      <c r="D1414" s="18">
        <v>1</v>
      </c>
      <c r="E1414" s="18">
        <v>13</v>
      </c>
      <c r="F1414" s="18">
        <v>1</v>
      </c>
      <c r="G1414" s="122" t="str">
        <f t="shared" si="68"/>
        <v>기사임</v>
      </c>
      <c r="H1414" s="255">
        <f>IF(G1414="기사임",(COUNTIF($B$2:B1414,B1414)-COUNTIFS($B$2:B1413,B1414,$G$2:G1413,"")),"")</f>
        <v>1</v>
      </c>
      <c r="I1414" s="122">
        <f>IF(H1414=1,COUNTIF($H$1:H1414,1),"")</f>
        <v>62</v>
      </c>
      <c r="J1414" s="122">
        <f t="shared" si="67"/>
        <v>0</v>
      </c>
      <c r="K1414" s="122" t="b">
        <f t="shared" si="69"/>
        <v>0</v>
      </c>
      <c r="L1414" s="122" t="str">
        <f>IF(K1414=FALSE,"",B1414&amp;"@"&amp;COUNTIFS($B$2:B1414,B1414,$K$2:K1414,TRUE))</f>
        <v/>
      </c>
    </row>
    <row r="1415" spans="1:12">
      <c r="A1415" s="18" t="s">
        <v>559</v>
      </c>
      <c r="B1415" s="18" t="s">
        <v>940</v>
      </c>
      <c r="C1415" s="18">
        <v>2</v>
      </c>
      <c r="D1415" s="18">
        <v>1</v>
      </c>
      <c r="E1415" s="18">
        <v>21</v>
      </c>
      <c r="F1415" s="18">
        <v>1</v>
      </c>
      <c r="G1415" s="122" t="str">
        <f t="shared" si="68"/>
        <v>기사임</v>
      </c>
      <c r="H1415" s="255">
        <f>IF(G1415="기사임",(COUNTIF($B$2:B1415,B1415)-COUNTIFS($B$2:B1414,B1415,$G$2:G1414,"")),"")</f>
        <v>1</v>
      </c>
      <c r="I1415" s="122">
        <f>IF(H1415=1,COUNTIF($H$1:H1415,1),"")</f>
        <v>63</v>
      </c>
      <c r="J1415" s="122">
        <f t="shared" si="67"/>
        <v>0</v>
      </c>
      <c r="K1415" s="122" t="b">
        <f t="shared" si="69"/>
        <v>0</v>
      </c>
      <c r="L1415" s="122" t="str">
        <f>IF(K1415=FALSE,"",B1415&amp;"@"&amp;COUNTIFS($B$2:B1415,B1415,$K$2:K1415,TRUE))</f>
        <v/>
      </c>
    </row>
    <row r="1416" spans="1:12">
      <c r="A1416" s="18" t="s">
        <v>563</v>
      </c>
      <c r="B1416" s="18" t="s">
        <v>909</v>
      </c>
      <c r="C1416" s="18">
        <v>2</v>
      </c>
      <c r="D1416" s="18">
        <v>2</v>
      </c>
      <c r="E1416" s="18">
        <v>0</v>
      </c>
      <c r="F1416" s="18">
        <v>2</v>
      </c>
      <c r="G1416" s="122" t="str">
        <f t="shared" si="68"/>
        <v>기사임</v>
      </c>
      <c r="H1416" s="255">
        <f>IF(G1416="기사임",(COUNTIF($B$2:B1416,B1416)-COUNTIFS($B$2:B1415,B1416,$G$2:G1415,"")),"")</f>
        <v>10</v>
      </c>
      <c r="I1416" s="122" t="str">
        <f>IF(H1416=1,COUNTIF($H$1:H1416,1),"")</f>
        <v/>
      </c>
      <c r="J1416" s="122">
        <f t="shared" si="67"/>
        <v>0</v>
      </c>
      <c r="K1416" s="122" t="b">
        <f t="shared" si="69"/>
        <v>0</v>
      </c>
      <c r="L1416" s="122" t="str">
        <f>IF(K1416=FALSE,"",B1416&amp;"@"&amp;COUNTIFS($B$2:B1416,B1416,$K$2:K1416,TRUE))</f>
        <v/>
      </c>
    </row>
    <row r="1417" spans="1:12">
      <c r="A1417" s="18" t="s">
        <v>679</v>
      </c>
      <c r="B1417" s="18" t="s">
        <v>895</v>
      </c>
      <c r="C1417" s="18">
        <v>2</v>
      </c>
      <c r="D1417" s="18">
        <v>2</v>
      </c>
      <c r="E1417" s="18">
        <v>0</v>
      </c>
      <c r="F1417" s="18">
        <v>1</v>
      </c>
      <c r="G1417" s="122" t="str">
        <f t="shared" si="68"/>
        <v>기사임</v>
      </c>
      <c r="H1417" s="255">
        <f>IF(G1417="기사임",(COUNTIF($B$2:B1417,B1417)-COUNTIFS($B$2:B1416,B1417,$G$2:G1416,"")),"")</f>
        <v>251</v>
      </c>
      <c r="I1417" s="122" t="str">
        <f>IF(H1417=1,COUNTIF($H$1:H1417,1),"")</f>
        <v/>
      </c>
      <c r="J1417" s="122">
        <f t="shared" si="67"/>
        <v>0</v>
      </c>
      <c r="K1417" s="122" t="b">
        <f t="shared" si="69"/>
        <v>0</v>
      </c>
      <c r="L1417" s="122" t="str">
        <f>IF(K1417=FALSE,"",B1417&amp;"@"&amp;COUNTIFS($B$2:B1417,B1417,$K$2:K1417,TRUE))</f>
        <v/>
      </c>
    </row>
    <row r="1418" spans="1:12">
      <c r="A1418" s="18" t="s">
        <v>614</v>
      </c>
      <c r="B1418" s="18" t="s">
        <v>898</v>
      </c>
      <c r="C1418" s="18">
        <v>2</v>
      </c>
      <c r="D1418" s="18">
        <v>2</v>
      </c>
      <c r="E1418" s="18">
        <v>0</v>
      </c>
      <c r="F1418" s="18">
        <v>2</v>
      </c>
      <c r="G1418" s="122" t="str">
        <f t="shared" si="68"/>
        <v>기사임</v>
      </c>
      <c r="H1418" s="255">
        <f>IF(G1418="기사임",(COUNTIF($B$2:B1418,B1418)-COUNTIFS($B$2:B1417,B1418,$G$2:G1417,"")),"")</f>
        <v>71</v>
      </c>
      <c r="I1418" s="122" t="str">
        <f>IF(H1418=1,COUNTIF($H$1:H1418,1),"")</f>
        <v/>
      </c>
      <c r="J1418" s="122">
        <f t="shared" si="67"/>
        <v>0</v>
      </c>
      <c r="K1418" s="122" t="b">
        <f t="shared" si="69"/>
        <v>0</v>
      </c>
      <c r="L1418" s="122" t="str">
        <f>IF(K1418=FALSE,"",B1418&amp;"@"&amp;COUNTIFS($B$2:B1418,B1418,$K$2:K1418,TRUE))</f>
        <v/>
      </c>
    </row>
    <row r="1419" spans="1:12">
      <c r="A1419" s="18" t="s">
        <v>614</v>
      </c>
      <c r="B1419" s="18" t="s">
        <v>1546</v>
      </c>
      <c r="C1419" s="18">
        <v>2</v>
      </c>
      <c r="D1419" s="18">
        <v>1</v>
      </c>
      <c r="E1419" s="18">
        <v>52</v>
      </c>
      <c r="F1419" s="18">
        <v>1</v>
      </c>
      <c r="G1419" s="122" t="str">
        <f t="shared" si="68"/>
        <v>기사임</v>
      </c>
      <c r="H1419" s="255">
        <f>IF(G1419="기사임",(COUNTIF($B$2:B1419,B1419)-COUNTIFS($B$2:B1418,B1419,$G$2:G1418,"")),"")</f>
        <v>1</v>
      </c>
      <c r="I1419" s="122">
        <f>IF(H1419=1,COUNTIF($H$1:H1419,1),"")</f>
        <v>64</v>
      </c>
      <c r="J1419" s="122">
        <f t="shared" si="67"/>
        <v>0</v>
      </c>
      <c r="K1419" s="122" t="b">
        <f t="shared" si="69"/>
        <v>0</v>
      </c>
      <c r="L1419" s="122" t="str">
        <f>IF(K1419=FALSE,"",B1419&amp;"@"&amp;COUNTIFS($B$2:B1419,B1419,$K$2:K1419,TRUE))</f>
        <v/>
      </c>
    </row>
    <row r="1420" spans="1:12">
      <c r="A1420" s="18" t="s">
        <v>832</v>
      </c>
      <c r="B1420" s="18" t="s">
        <v>895</v>
      </c>
      <c r="C1420" s="18">
        <v>2</v>
      </c>
      <c r="D1420" s="18">
        <v>2</v>
      </c>
      <c r="E1420" s="18">
        <v>2</v>
      </c>
      <c r="F1420" s="18">
        <v>1</v>
      </c>
      <c r="G1420" s="122" t="str">
        <f t="shared" si="68"/>
        <v>기사임</v>
      </c>
      <c r="H1420" s="255">
        <f>IF(G1420="기사임",(COUNTIF($B$2:B1420,B1420)-COUNTIFS($B$2:B1419,B1420,$G$2:G1419,"")),"")</f>
        <v>252</v>
      </c>
      <c r="I1420" s="122" t="str">
        <f>IF(H1420=1,COUNTIF($H$1:H1420,1),"")</f>
        <v/>
      </c>
      <c r="J1420" s="122">
        <f t="shared" si="67"/>
        <v>0</v>
      </c>
      <c r="K1420" s="122" t="b">
        <f t="shared" si="69"/>
        <v>0</v>
      </c>
      <c r="L1420" s="122" t="str">
        <f>IF(K1420=FALSE,"",B1420&amp;"@"&amp;COUNTIFS($B$2:B1420,B1420,$K$2:K1420,TRUE))</f>
        <v/>
      </c>
    </row>
    <row r="1421" spans="1:12">
      <c r="A1421" s="18" t="s">
        <v>1669</v>
      </c>
      <c r="B1421" s="18" t="s">
        <v>895</v>
      </c>
      <c r="C1421" s="18">
        <v>2</v>
      </c>
      <c r="D1421" s="18">
        <v>2</v>
      </c>
      <c r="E1421" s="18">
        <v>140</v>
      </c>
      <c r="F1421" s="18">
        <v>1</v>
      </c>
      <c r="G1421" s="122" t="str">
        <f t="shared" si="68"/>
        <v>기사임</v>
      </c>
      <c r="H1421" s="255">
        <f>IF(G1421="기사임",(COUNTIF($B$2:B1421,B1421)-COUNTIFS($B$2:B1420,B1421,$G$2:G1420,"")),"")</f>
        <v>253</v>
      </c>
      <c r="I1421" s="122" t="str">
        <f>IF(H1421=1,COUNTIF($H$1:H1421,1),"")</f>
        <v/>
      </c>
      <c r="J1421" s="122">
        <f t="shared" si="67"/>
        <v>0</v>
      </c>
      <c r="K1421" s="122" t="b">
        <f t="shared" si="69"/>
        <v>0</v>
      </c>
      <c r="L1421" s="122" t="str">
        <f>IF(K1421=FALSE,"",B1421&amp;"@"&amp;COUNTIFS($B$2:B1421,B1421,$K$2:K1421,TRUE))</f>
        <v/>
      </c>
    </row>
    <row r="1422" spans="1:12">
      <c r="A1422" s="18" t="s">
        <v>737</v>
      </c>
      <c r="B1422" s="18" t="s">
        <v>895</v>
      </c>
      <c r="C1422" s="18">
        <v>2</v>
      </c>
      <c r="D1422" s="18">
        <v>1</v>
      </c>
      <c r="E1422" s="18">
        <v>8</v>
      </c>
      <c r="F1422" s="18">
        <v>0</v>
      </c>
      <c r="G1422" s="122" t="str">
        <f t="shared" si="68"/>
        <v>기사임</v>
      </c>
      <c r="H1422" s="255">
        <f>IF(G1422="기사임",(COUNTIF($B$2:B1422,B1422)-COUNTIFS($B$2:B1421,B1422,$G$2:G1421,"")),"")</f>
        <v>254</v>
      </c>
      <c r="I1422" s="122" t="str">
        <f>IF(H1422=1,COUNTIF($H$1:H1422,1),"")</f>
        <v/>
      </c>
      <c r="J1422" s="122">
        <f t="shared" si="67"/>
        <v>0</v>
      </c>
      <c r="K1422" s="122" t="b">
        <f t="shared" si="69"/>
        <v>0</v>
      </c>
      <c r="L1422" s="122" t="str">
        <f>IF(K1422=FALSE,"",B1422&amp;"@"&amp;COUNTIFS($B$2:B1422,B1422,$K$2:K1422,TRUE))</f>
        <v/>
      </c>
    </row>
    <row r="1423" spans="1:12">
      <c r="A1423" s="18" t="s">
        <v>1513</v>
      </c>
      <c r="B1423" s="18" t="s">
        <v>913</v>
      </c>
      <c r="C1423" s="18">
        <v>2</v>
      </c>
      <c r="D1423" s="18">
        <v>1</v>
      </c>
      <c r="E1423" s="18">
        <v>198</v>
      </c>
      <c r="F1423" s="18">
        <v>1</v>
      </c>
      <c r="G1423" s="122" t="str">
        <f t="shared" si="68"/>
        <v>기사임</v>
      </c>
      <c r="H1423" s="255">
        <f>IF(G1423="기사임",(COUNTIF($B$2:B1423,B1423)-COUNTIFS($B$2:B1422,B1423,$G$2:G1422,"")),"")</f>
        <v>22</v>
      </c>
      <c r="I1423" s="122" t="str">
        <f>IF(H1423=1,COUNTIF($H$1:H1423,1),"")</f>
        <v/>
      </c>
      <c r="J1423" s="122">
        <f t="shared" si="67"/>
        <v>0</v>
      </c>
      <c r="K1423" s="122" t="b">
        <f t="shared" si="69"/>
        <v>0</v>
      </c>
      <c r="L1423" s="122" t="str">
        <f>IF(K1423=FALSE,"",B1423&amp;"@"&amp;COUNTIFS($B$2:B1423,B1423,$K$2:K1423,TRUE))</f>
        <v/>
      </c>
    </row>
    <row r="1424" spans="1:12">
      <c r="A1424" s="18" t="s">
        <v>803</v>
      </c>
      <c r="B1424" s="18" t="s">
        <v>912</v>
      </c>
      <c r="C1424" s="18">
        <v>2</v>
      </c>
      <c r="D1424" s="18">
        <v>2</v>
      </c>
      <c r="E1424" s="18">
        <v>12</v>
      </c>
      <c r="F1424" s="18">
        <v>2</v>
      </c>
      <c r="G1424" s="122" t="str">
        <f t="shared" si="68"/>
        <v>기사임</v>
      </c>
      <c r="H1424" s="255">
        <f>IF(G1424="기사임",(COUNTIF($B$2:B1424,B1424)-COUNTIFS($B$2:B1423,B1424,$G$2:G1423,"")),"")</f>
        <v>5</v>
      </c>
      <c r="I1424" s="122" t="str">
        <f>IF(H1424=1,COUNTIF($H$1:H1424,1),"")</f>
        <v/>
      </c>
      <c r="J1424" s="122">
        <f t="shared" si="67"/>
        <v>0</v>
      </c>
      <c r="K1424" s="122" t="b">
        <f t="shared" si="69"/>
        <v>0</v>
      </c>
      <c r="L1424" s="122" t="str">
        <f>IF(K1424=FALSE,"",B1424&amp;"@"&amp;COUNTIFS($B$2:B1424,B1424,$K$2:K1424,TRUE))</f>
        <v/>
      </c>
    </row>
    <row r="1425" spans="1:12">
      <c r="A1425" s="18" t="s">
        <v>1515</v>
      </c>
      <c r="B1425" s="18" t="s">
        <v>901</v>
      </c>
      <c r="C1425" s="18">
        <v>2</v>
      </c>
      <c r="D1425" s="18">
        <v>2</v>
      </c>
      <c r="E1425" s="18">
        <v>127.5</v>
      </c>
      <c r="F1425" s="18">
        <v>1</v>
      </c>
      <c r="G1425" s="122" t="str">
        <f t="shared" si="68"/>
        <v>기사임</v>
      </c>
      <c r="H1425" s="255">
        <f>IF(G1425="기사임",(COUNTIF($B$2:B1425,B1425)-COUNTIFS($B$2:B1424,B1425,$G$2:G1424,"")),"")</f>
        <v>43</v>
      </c>
      <c r="I1425" s="122" t="str">
        <f>IF(H1425=1,COUNTIF($H$1:H1425,1),"")</f>
        <v/>
      </c>
      <c r="J1425" s="122">
        <f t="shared" si="67"/>
        <v>0</v>
      </c>
      <c r="K1425" s="122" t="b">
        <f t="shared" si="69"/>
        <v>0</v>
      </c>
      <c r="L1425" s="122" t="str">
        <f>IF(K1425=FALSE,"",B1425&amp;"@"&amp;COUNTIFS($B$2:B1425,B1425,$K$2:K1425,TRUE))</f>
        <v/>
      </c>
    </row>
    <row r="1426" spans="1:12">
      <c r="A1426" s="18" t="s">
        <v>539</v>
      </c>
      <c r="B1426" s="18" t="s">
        <v>917</v>
      </c>
      <c r="C1426" s="18">
        <v>2</v>
      </c>
      <c r="D1426" s="18">
        <v>2</v>
      </c>
      <c r="E1426" s="18">
        <v>10</v>
      </c>
      <c r="F1426" s="18">
        <v>0</v>
      </c>
      <c r="G1426" s="122" t="str">
        <f t="shared" si="68"/>
        <v>기사임</v>
      </c>
      <c r="H1426" s="255">
        <f>IF(G1426="기사임",(COUNTIF($B$2:B1426,B1426)-COUNTIFS($B$2:B1425,B1426,$G$2:G1425,"")),"")</f>
        <v>5</v>
      </c>
      <c r="I1426" s="122" t="str">
        <f>IF(H1426=1,COUNTIF($H$1:H1426,1),"")</f>
        <v/>
      </c>
      <c r="J1426" s="122">
        <f t="shared" si="67"/>
        <v>0</v>
      </c>
      <c r="K1426" s="122" t="b">
        <f t="shared" si="69"/>
        <v>0</v>
      </c>
      <c r="L1426" s="122" t="str">
        <f>IF(K1426=FALSE,"",B1426&amp;"@"&amp;COUNTIFS($B$2:B1426,B1426,$K$2:K1426,TRUE))</f>
        <v/>
      </c>
    </row>
    <row r="1427" spans="1:12">
      <c r="A1427" s="18" t="s">
        <v>539</v>
      </c>
      <c r="B1427" s="18" t="s">
        <v>898</v>
      </c>
      <c r="C1427" s="18">
        <v>2</v>
      </c>
      <c r="D1427" s="18">
        <v>1</v>
      </c>
      <c r="E1427" s="18">
        <v>9.5</v>
      </c>
      <c r="F1427" s="18">
        <v>0</v>
      </c>
      <c r="G1427" s="122" t="str">
        <f t="shared" si="68"/>
        <v>기사임</v>
      </c>
      <c r="H1427" s="255">
        <f>IF(G1427="기사임",(COUNTIF($B$2:B1427,B1427)-COUNTIFS($B$2:B1426,B1427,$G$2:G1426,"")),"")</f>
        <v>72</v>
      </c>
      <c r="I1427" s="122" t="str">
        <f>IF(H1427=1,COUNTIF($H$1:H1427,1),"")</f>
        <v/>
      </c>
      <c r="J1427" s="122">
        <f t="shared" si="67"/>
        <v>0</v>
      </c>
      <c r="K1427" s="122" t="b">
        <f t="shared" si="69"/>
        <v>0</v>
      </c>
      <c r="L1427" s="122" t="str">
        <f>IF(K1427=FALSE,"",B1427&amp;"@"&amp;COUNTIFS($B$2:B1427,B1427,$K$2:K1427,TRUE))</f>
        <v/>
      </c>
    </row>
    <row r="1428" spans="1:12">
      <c r="A1428" s="18" t="s">
        <v>539</v>
      </c>
      <c r="B1428" s="18" t="s">
        <v>920</v>
      </c>
      <c r="C1428" s="18">
        <v>2</v>
      </c>
      <c r="D1428" s="18">
        <v>1</v>
      </c>
      <c r="E1428" s="18">
        <v>68</v>
      </c>
      <c r="F1428" s="18">
        <v>1</v>
      </c>
      <c r="G1428" s="122" t="str">
        <f t="shared" si="68"/>
        <v>기사임</v>
      </c>
      <c r="H1428" s="255">
        <f>IF(G1428="기사임",(COUNTIF($B$2:B1428,B1428)-COUNTIFS($B$2:B1427,B1428,$G$2:G1427,"")),"")</f>
        <v>6</v>
      </c>
      <c r="I1428" s="122" t="str">
        <f>IF(H1428=1,COUNTIF($H$1:H1428,1),"")</f>
        <v/>
      </c>
      <c r="J1428" s="122">
        <f t="shared" si="67"/>
        <v>0</v>
      </c>
      <c r="K1428" s="122" t="b">
        <f t="shared" si="69"/>
        <v>0</v>
      </c>
      <c r="L1428" s="122" t="str">
        <f>IF(K1428=FALSE,"",B1428&amp;"@"&amp;COUNTIFS($B$2:B1428,B1428,$K$2:K1428,TRUE))</f>
        <v/>
      </c>
    </row>
    <row r="1429" spans="1:12">
      <c r="A1429" s="18" t="s">
        <v>738</v>
      </c>
      <c r="B1429" s="18" t="s">
        <v>895</v>
      </c>
      <c r="C1429" s="18">
        <v>2</v>
      </c>
      <c r="D1429" s="18">
        <v>2</v>
      </c>
      <c r="E1429" s="18">
        <v>0</v>
      </c>
      <c r="F1429" s="18">
        <v>2</v>
      </c>
      <c r="G1429" s="122" t="str">
        <f t="shared" si="68"/>
        <v>기사임</v>
      </c>
      <c r="H1429" s="255">
        <f>IF(G1429="기사임",(COUNTIF($B$2:B1429,B1429)-COUNTIFS($B$2:B1428,B1429,$G$2:G1428,"")),"")</f>
        <v>255</v>
      </c>
      <c r="I1429" s="122" t="str">
        <f>IF(H1429=1,COUNTIF($H$1:H1429,1),"")</f>
        <v/>
      </c>
      <c r="J1429" s="122">
        <f t="shared" si="67"/>
        <v>0</v>
      </c>
      <c r="K1429" s="122" t="b">
        <f t="shared" si="69"/>
        <v>0</v>
      </c>
      <c r="L1429" s="122" t="str">
        <f>IF(K1429=FALSE,"",B1429&amp;"@"&amp;COUNTIFS($B$2:B1429,B1429,$K$2:K1429,TRUE))</f>
        <v/>
      </c>
    </row>
    <row r="1430" spans="1:12">
      <c r="A1430" s="18" t="s">
        <v>615</v>
      </c>
      <c r="B1430" s="18" t="s">
        <v>937</v>
      </c>
      <c r="C1430" s="18">
        <v>2</v>
      </c>
      <c r="D1430" s="18">
        <v>2</v>
      </c>
      <c r="E1430" s="18">
        <v>0</v>
      </c>
      <c r="F1430" s="18">
        <v>2</v>
      </c>
      <c r="G1430" s="122" t="str">
        <f t="shared" si="68"/>
        <v>기사임</v>
      </c>
      <c r="H1430" s="255">
        <f>IF(G1430="기사임",(COUNTIF($B$2:B1430,B1430)-COUNTIFS($B$2:B1429,B1430,$G$2:G1429,"")),"")</f>
        <v>3</v>
      </c>
      <c r="I1430" s="122" t="str">
        <f>IF(H1430=1,COUNTIF($H$1:H1430,1),"")</f>
        <v/>
      </c>
      <c r="J1430" s="122">
        <f t="shared" si="67"/>
        <v>0</v>
      </c>
      <c r="K1430" s="122" t="b">
        <f t="shared" si="69"/>
        <v>0</v>
      </c>
      <c r="L1430" s="122" t="str">
        <f>IF(K1430=FALSE,"",B1430&amp;"@"&amp;COUNTIFS($B$2:B1430,B1430,$K$2:K1430,TRUE))</f>
        <v/>
      </c>
    </row>
    <row r="1431" spans="1:12">
      <c r="A1431" s="18" t="s">
        <v>516</v>
      </c>
      <c r="B1431" s="18" t="s">
        <v>899</v>
      </c>
      <c r="C1431" s="18">
        <v>2</v>
      </c>
      <c r="D1431" s="18">
        <v>2</v>
      </c>
      <c r="E1431" s="18">
        <v>0</v>
      </c>
      <c r="F1431" s="18">
        <v>2</v>
      </c>
      <c r="G1431" s="122" t="str">
        <f t="shared" si="68"/>
        <v>기사임</v>
      </c>
      <c r="H1431" s="255">
        <f>IF(G1431="기사임",(COUNTIF($B$2:B1431,B1431)-COUNTIFS($B$2:B1430,B1431,$G$2:G1430,"")),"")</f>
        <v>39</v>
      </c>
      <c r="I1431" s="122" t="str">
        <f>IF(H1431=1,COUNTIF($H$1:H1431,1),"")</f>
        <v/>
      </c>
      <c r="J1431" s="122">
        <f t="shared" si="67"/>
        <v>0</v>
      </c>
      <c r="K1431" s="122" t="b">
        <f t="shared" si="69"/>
        <v>0</v>
      </c>
      <c r="L1431" s="122" t="str">
        <f>IF(K1431=FALSE,"",B1431&amp;"@"&amp;COUNTIFS($B$2:B1431,B1431,$K$2:K1431,TRUE))</f>
        <v/>
      </c>
    </row>
    <row r="1432" spans="1:12">
      <c r="A1432" s="18" t="s">
        <v>516</v>
      </c>
      <c r="B1432" s="18" t="s">
        <v>920</v>
      </c>
      <c r="C1432" s="18">
        <v>2</v>
      </c>
      <c r="D1432" s="18">
        <v>2</v>
      </c>
      <c r="E1432" s="18">
        <v>0</v>
      </c>
      <c r="F1432" s="18">
        <v>2</v>
      </c>
      <c r="G1432" s="122" t="str">
        <f t="shared" si="68"/>
        <v>기사임</v>
      </c>
      <c r="H1432" s="255">
        <f>IF(G1432="기사임",(COUNTIF($B$2:B1432,B1432)-COUNTIFS($B$2:B1431,B1432,$G$2:G1431,"")),"")</f>
        <v>7</v>
      </c>
      <c r="I1432" s="122" t="str">
        <f>IF(H1432=1,COUNTIF($H$1:H1432,1),"")</f>
        <v/>
      </c>
      <c r="J1432" s="122">
        <f t="shared" si="67"/>
        <v>0</v>
      </c>
      <c r="K1432" s="122" t="b">
        <f t="shared" si="69"/>
        <v>0</v>
      </c>
      <c r="L1432" s="122" t="str">
        <f>IF(K1432=FALSE,"",B1432&amp;"@"&amp;COUNTIFS($B$2:B1432,B1432,$K$2:K1432,TRUE))</f>
        <v/>
      </c>
    </row>
    <row r="1433" spans="1:12">
      <c r="A1433" s="18" t="s">
        <v>516</v>
      </c>
      <c r="B1433" s="18" t="s">
        <v>900</v>
      </c>
      <c r="C1433" s="18">
        <v>2</v>
      </c>
      <c r="D1433" s="18">
        <v>2</v>
      </c>
      <c r="E1433" s="18">
        <v>0</v>
      </c>
      <c r="F1433" s="18">
        <v>2</v>
      </c>
      <c r="G1433" s="122" t="str">
        <f t="shared" si="68"/>
        <v>기사임</v>
      </c>
      <c r="H1433" s="255">
        <f>IF(G1433="기사임",(COUNTIF($B$2:B1433,B1433)-COUNTIFS($B$2:B1432,B1433,$G$2:G1432,"")),"")</f>
        <v>36</v>
      </c>
      <c r="I1433" s="122" t="str">
        <f>IF(H1433=1,COUNTIF($H$1:H1433,1),"")</f>
        <v/>
      </c>
      <c r="J1433" s="122">
        <f t="shared" si="67"/>
        <v>0</v>
      </c>
      <c r="K1433" s="122" t="b">
        <f t="shared" si="69"/>
        <v>0</v>
      </c>
      <c r="L1433" s="122" t="str">
        <f>IF(K1433=FALSE,"",B1433&amp;"@"&amp;COUNTIFS($B$2:B1433,B1433,$K$2:K1433,TRUE))</f>
        <v/>
      </c>
    </row>
    <row r="1434" spans="1:12">
      <c r="A1434" s="18" t="s">
        <v>516</v>
      </c>
      <c r="B1434" s="18" t="s">
        <v>950</v>
      </c>
      <c r="C1434" s="18">
        <v>2</v>
      </c>
      <c r="D1434" s="18">
        <v>2</v>
      </c>
      <c r="E1434" s="18">
        <v>0</v>
      </c>
      <c r="F1434" s="18">
        <v>2</v>
      </c>
      <c r="G1434" s="122" t="str">
        <f t="shared" si="68"/>
        <v>기사임</v>
      </c>
      <c r="H1434" s="255">
        <f>IF(G1434="기사임",(COUNTIF($B$2:B1434,B1434)-COUNTIFS($B$2:B1433,B1434,$G$2:G1433,"")),"")</f>
        <v>2</v>
      </c>
      <c r="I1434" s="122" t="str">
        <f>IF(H1434=1,COUNTIF($H$1:H1434,1),"")</f>
        <v/>
      </c>
      <c r="J1434" s="122">
        <f t="shared" si="67"/>
        <v>0</v>
      </c>
      <c r="K1434" s="122" t="b">
        <f t="shared" si="69"/>
        <v>0</v>
      </c>
      <c r="L1434" s="122" t="str">
        <f>IF(K1434=FALSE,"",B1434&amp;"@"&amp;COUNTIFS($B$2:B1434,B1434,$K$2:K1434,TRUE))</f>
        <v/>
      </c>
    </row>
    <row r="1435" spans="1:12">
      <c r="A1435" s="18" t="s">
        <v>1781</v>
      </c>
      <c r="B1435" s="18" t="s">
        <v>895</v>
      </c>
      <c r="C1435" s="18">
        <v>2</v>
      </c>
      <c r="D1435" s="18">
        <v>2</v>
      </c>
      <c r="E1435" s="18">
        <v>53</v>
      </c>
      <c r="F1435" s="18">
        <v>1</v>
      </c>
      <c r="G1435" s="122" t="str">
        <f t="shared" si="68"/>
        <v>기사임</v>
      </c>
      <c r="H1435" s="255">
        <f>IF(G1435="기사임",(COUNTIF($B$2:B1435,B1435)-COUNTIFS($B$2:B1434,B1435,$G$2:G1434,"")),"")</f>
        <v>256</v>
      </c>
      <c r="I1435" s="122" t="str">
        <f>IF(H1435=1,COUNTIF($H$1:H1435,1),"")</f>
        <v/>
      </c>
      <c r="J1435" s="122">
        <f t="shared" si="67"/>
        <v>0</v>
      </c>
      <c r="K1435" s="122" t="b">
        <f t="shared" si="69"/>
        <v>0</v>
      </c>
      <c r="L1435" s="122" t="str">
        <f>IF(K1435=FALSE,"",B1435&amp;"@"&amp;COUNTIFS($B$2:B1435,B1435,$K$2:K1435,TRUE))</f>
        <v/>
      </c>
    </row>
    <row r="1436" spans="1:12">
      <c r="A1436" s="18" t="s">
        <v>804</v>
      </c>
      <c r="B1436" s="18" t="s">
        <v>896</v>
      </c>
      <c r="C1436" s="18">
        <v>2</v>
      </c>
      <c r="D1436" s="18">
        <v>2</v>
      </c>
      <c r="E1436" s="18">
        <v>0</v>
      </c>
      <c r="F1436" s="18">
        <v>1</v>
      </c>
      <c r="G1436" s="122" t="str">
        <f t="shared" si="68"/>
        <v>기사임</v>
      </c>
      <c r="H1436" s="255">
        <f>IF(G1436="기사임",(COUNTIF($B$2:B1436,B1436)-COUNTIFS($B$2:B1435,B1436,$G$2:G1435,"")),"")</f>
        <v>124</v>
      </c>
      <c r="I1436" s="122" t="str">
        <f>IF(H1436=1,COUNTIF($H$1:H1436,1),"")</f>
        <v/>
      </c>
      <c r="J1436" s="122">
        <f t="shared" si="67"/>
        <v>1</v>
      </c>
      <c r="K1436" s="122" t="b">
        <f t="shared" si="69"/>
        <v>1</v>
      </c>
      <c r="L1436" s="122" t="str">
        <f>IF(K1436=FALSE,"",B1436&amp;"@"&amp;COUNTIFS($B$2:B1436,B1436,$K$2:K1436,TRUE))</f>
        <v>United States@124</v>
      </c>
    </row>
    <row r="1437" spans="1:12">
      <c r="A1437" s="18" t="s">
        <v>1517</v>
      </c>
      <c r="B1437" s="18" t="s">
        <v>895</v>
      </c>
      <c r="C1437" s="18">
        <v>2</v>
      </c>
      <c r="D1437" s="18">
        <v>2</v>
      </c>
      <c r="E1437" s="18">
        <v>8</v>
      </c>
      <c r="F1437" s="18">
        <v>0</v>
      </c>
      <c r="G1437" s="122" t="str">
        <f t="shared" si="68"/>
        <v>기사임</v>
      </c>
      <c r="H1437" s="255">
        <f>IF(G1437="기사임",(COUNTIF($B$2:B1437,B1437)-COUNTIFS($B$2:B1436,B1437,$G$2:G1436,"")),"")</f>
        <v>257</v>
      </c>
      <c r="I1437" s="122" t="str">
        <f>IF(H1437=1,COUNTIF($H$1:H1437,1),"")</f>
        <v/>
      </c>
      <c r="J1437" s="122">
        <f t="shared" si="67"/>
        <v>0</v>
      </c>
      <c r="K1437" s="122" t="b">
        <f t="shared" si="69"/>
        <v>0</v>
      </c>
      <c r="L1437" s="122" t="str">
        <f>IF(K1437=FALSE,"",B1437&amp;"@"&amp;COUNTIFS($B$2:B1437,B1437,$K$2:K1437,TRUE))</f>
        <v/>
      </c>
    </row>
    <row r="1438" spans="1:12">
      <c r="A1438" s="18" t="s">
        <v>860</v>
      </c>
      <c r="B1438" s="18" t="s">
        <v>904</v>
      </c>
      <c r="C1438" s="18">
        <v>2</v>
      </c>
      <c r="D1438" s="18">
        <v>2</v>
      </c>
      <c r="E1438" s="18">
        <v>0</v>
      </c>
      <c r="F1438" s="18">
        <v>2</v>
      </c>
      <c r="G1438" s="122" t="str">
        <f t="shared" si="68"/>
        <v>기사임</v>
      </c>
      <c r="H1438" s="255">
        <f>IF(G1438="기사임",(COUNTIF($B$2:B1438,B1438)-COUNTIFS($B$2:B1437,B1438,$G$2:G1437,"")),"")</f>
        <v>11</v>
      </c>
      <c r="I1438" s="122" t="str">
        <f>IF(H1438=1,COUNTIF($H$1:H1438,1),"")</f>
        <v/>
      </c>
      <c r="J1438" s="122">
        <f t="shared" si="67"/>
        <v>0</v>
      </c>
      <c r="K1438" s="122" t="b">
        <f t="shared" si="69"/>
        <v>0</v>
      </c>
      <c r="L1438" s="122" t="str">
        <f>IF(K1438=FALSE,"",B1438&amp;"@"&amp;COUNTIFS($B$2:B1438,B1438,$K$2:K1438,TRUE))</f>
        <v/>
      </c>
    </row>
    <row r="1439" spans="1:12">
      <c r="A1439" s="18" t="s">
        <v>547</v>
      </c>
      <c r="B1439" s="18" t="s">
        <v>953</v>
      </c>
      <c r="C1439" s="18">
        <v>2</v>
      </c>
      <c r="D1439" s="18">
        <v>1</v>
      </c>
      <c r="E1439" s="18">
        <v>2</v>
      </c>
      <c r="F1439" s="18">
        <v>1</v>
      </c>
      <c r="G1439" s="122" t="str">
        <f t="shared" si="68"/>
        <v>기사임</v>
      </c>
      <c r="H1439" s="255">
        <f>IF(G1439="기사임",(COUNTIF($B$2:B1439,B1439)-COUNTIFS($B$2:B1438,B1439,$G$2:G1438,"")),"")</f>
        <v>3</v>
      </c>
      <c r="I1439" s="122" t="str">
        <f>IF(H1439=1,COUNTIF($H$1:H1439,1),"")</f>
        <v/>
      </c>
      <c r="J1439" s="122">
        <f t="shared" si="67"/>
        <v>0</v>
      </c>
      <c r="K1439" s="122" t="b">
        <f t="shared" si="69"/>
        <v>0</v>
      </c>
      <c r="L1439" s="122" t="str">
        <f>IF(K1439=FALSE,"",B1439&amp;"@"&amp;COUNTIFS($B$2:B1439,B1439,$K$2:K1439,TRUE))</f>
        <v/>
      </c>
    </row>
    <row r="1440" spans="1:12">
      <c r="A1440" s="18" t="s">
        <v>547</v>
      </c>
      <c r="B1440" s="18" t="s">
        <v>333</v>
      </c>
      <c r="C1440" s="18">
        <v>2</v>
      </c>
      <c r="D1440" s="18">
        <v>2</v>
      </c>
      <c r="E1440" s="18">
        <v>0</v>
      </c>
      <c r="F1440" s="18">
        <v>2</v>
      </c>
      <c r="G1440" s="122" t="str">
        <f t="shared" si="68"/>
        <v>기사임</v>
      </c>
      <c r="H1440" s="255">
        <f>IF(G1440="기사임",(COUNTIF($B$2:B1440,B1440)-COUNTIFS($B$2:B1439,B1440,$G$2:G1439,"")),"")</f>
        <v>3</v>
      </c>
      <c r="I1440" s="122" t="str">
        <f>IF(H1440=1,COUNTIF($H$1:H1440,1),"")</f>
        <v/>
      </c>
      <c r="J1440" s="122">
        <f t="shared" si="67"/>
        <v>0</v>
      </c>
      <c r="K1440" s="122" t="b">
        <f t="shared" si="69"/>
        <v>0</v>
      </c>
      <c r="L1440" s="122" t="str">
        <f>IF(K1440=FALSE,"",B1440&amp;"@"&amp;COUNTIFS($B$2:B1440,B1440,$K$2:K1440,TRUE))</f>
        <v/>
      </c>
    </row>
    <row r="1441" spans="1:12">
      <c r="A1441" s="18" t="s">
        <v>593</v>
      </c>
      <c r="B1441" s="18" t="s">
        <v>896</v>
      </c>
      <c r="C1441" s="18">
        <v>2</v>
      </c>
      <c r="D1441" s="18">
        <v>2</v>
      </c>
      <c r="E1441" s="18">
        <v>0</v>
      </c>
      <c r="F1441" s="18">
        <v>2</v>
      </c>
      <c r="G1441" s="122" t="str">
        <f t="shared" si="68"/>
        <v>기사임</v>
      </c>
      <c r="H1441" s="255">
        <f>IF(G1441="기사임",(COUNTIF($B$2:B1441,B1441)-COUNTIFS($B$2:B1440,B1441,$G$2:G1440,"")),"")</f>
        <v>125</v>
      </c>
      <c r="I1441" s="122" t="str">
        <f>IF(H1441=1,COUNTIF($H$1:H1441,1),"")</f>
        <v/>
      </c>
      <c r="J1441" s="122">
        <f t="shared" si="67"/>
        <v>1</v>
      </c>
      <c r="K1441" s="122" t="b">
        <f t="shared" si="69"/>
        <v>1</v>
      </c>
      <c r="L1441" s="122" t="str">
        <f>IF(K1441=FALSE,"",B1441&amp;"@"&amp;COUNTIFS($B$2:B1441,B1441,$K$2:K1441,TRUE))</f>
        <v>United States@125</v>
      </c>
    </row>
    <row r="1442" spans="1:12">
      <c r="A1442" s="18" t="s">
        <v>861</v>
      </c>
      <c r="B1442" s="18" t="s">
        <v>896</v>
      </c>
      <c r="C1442" s="18">
        <v>2</v>
      </c>
      <c r="D1442" s="18">
        <v>2</v>
      </c>
      <c r="E1442" s="18">
        <v>191</v>
      </c>
      <c r="F1442" s="18">
        <v>2</v>
      </c>
      <c r="G1442" s="122" t="str">
        <f t="shared" si="68"/>
        <v>기사임</v>
      </c>
      <c r="H1442" s="255">
        <f>IF(G1442="기사임",(COUNTIF($B$2:B1442,B1442)-COUNTIFS($B$2:B1441,B1442,$G$2:G1441,"")),"")</f>
        <v>126</v>
      </c>
      <c r="I1442" s="122" t="str">
        <f>IF(H1442=1,COUNTIF($H$1:H1442,1),"")</f>
        <v/>
      </c>
      <c r="J1442" s="122">
        <f t="shared" si="67"/>
        <v>1</v>
      </c>
      <c r="K1442" s="122" t="b">
        <f t="shared" si="69"/>
        <v>1</v>
      </c>
      <c r="L1442" s="122" t="str">
        <f>IF(K1442=FALSE,"",B1442&amp;"@"&amp;COUNTIFS($B$2:B1442,B1442,$K$2:K1442,TRUE))</f>
        <v>United States@126</v>
      </c>
    </row>
    <row r="1443" spans="1:12">
      <c r="A1443" s="18" t="s">
        <v>600</v>
      </c>
      <c r="B1443" s="18" t="s">
        <v>898</v>
      </c>
      <c r="C1443" s="18">
        <v>2</v>
      </c>
      <c r="D1443" s="18">
        <v>2</v>
      </c>
      <c r="E1443" s="18">
        <v>0</v>
      </c>
      <c r="F1443" s="18">
        <v>1</v>
      </c>
      <c r="G1443" s="122" t="str">
        <f t="shared" si="68"/>
        <v>기사임</v>
      </c>
      <c r="H1443" s="255">
        <f>IF(G1443="기사임",(COUNTIF($B$2:B1443,B1443)-COUNTIFS($B$2:B1442,B1443,$G$2:G1442,"")),"")</f>
        <v>73</v>
      </c>
      <c r="I1443" s="122" t="str">
        <f>IF(H1443=1,COUNTIF($H$1:H1443,1),"")</f>
        <v/>
      </c>
      <c r="J1443" s="122">
        <f t="shared" si="67"/>
        <v>0</v>
      </c>
      <c r="K1443" s="122" t="b">
        <f t="shared" si="69"/>
        <v>0</v>
      </c>
      <c r="L1443" s="122" t="str">
        <f>IF(K1443=FALSE,"",B1443&amp;"@"&amp;COUNTIFS($B$2:B1443,B1443,$K$2:K1443,TRUE))</f>
        <v/>
      </c>
    </row>
    <row r="1444" spans="1:12">
      <c r="A1444" s="18" t="s">
        <v>653</v>
      </c>
      <c r="B1444" s="18" t="s">
        <v>899</v>
      </c>
      <c r="C1444" s="18">
        <v>2</v>
      </c>
      <c r="D1444" s="18">
        <v>2</v>
      </c>
      <c r="E1444" s="18">
        <v>0</v>
      </c>
      <c r="F1444" s="18">
        <v>2</v>
      </c>
      <c r="G1444" s="122" t="str">
        <f t="shared" si="68"/>
        <v>기사임</v>
      </c>
      <c r="H1444" s="255">
        <f>IF(G1444="기사임",(COUNTIF($B$2:B1444,B1444)-COUNTIFS($B$2:B1443,B1444,$G$2:G1443,"")),"")</f>
        <v>40</v>
      </c>
      <c r="I1444" s="122" t="str">
        <f>IF(H1444=1,COUNTIF($H$1:H1444,1),"")</f>
        <v/>
      </c>
      <c r="J1444" s="122">
        <f t="shared" si="67"/>
        <v>0</v>
      </c>
      <c r="K1444" s="122" t="b">
        <f t="shared" si="69"/>
        <v>0</v>
      </c>
      <c r="L1444" s="122" t="str">
        <f>IF(K1444=FALSE,"",B1444&amp;"@"&amp;COUNTIFS($B$2:B1444,B1444,$K$2:K1444,TRUE))</f>
        <v/>
      </c>
    </row>
    <row r="1445" spans="1:12">
      <c r="A1445" s="18" t="s">
        <v>740</v>
      </c>
      <c r="B1445" s="18" t="s">
        <v>907</v>
      </c>
      <c r="C1445" s="18">
        <v>2</v>
      </c>
      <c r="D1445" s="18">
        <v>2</v>
      </c>
      <c r="E1445" s="18">
        <v>0</v>
      </c>
      <c r="F1445" s="18">
        <v>2</v>
      </c>
      <c r="G1445" s="122" t="str">
        <f t="shared" si="68"/>
        <v>기사임</v>
      </c>
      <c r="H1445" s="255">
        <f>IF(G1445="기사임",(COUNTIF($B$2:B1445,B1445)-COUNTIFS($B$2:B1444,B1445,$G$2:G1444,"")),"")</f>
        <v>6</v>
      </c>
      <c r="I1445" s="122" t="str">
        <f>IF(H1445=1,COUNTIF($H$1:H1445,1),"")</f>
        <v/>
      </c>
      <c r="J1445" s="122">
        <f t="shared" si="67"/>
        <v>0</v>
      </c>
      <c r="K1445" s="122" t="b">
        <f t="shared" si="69"/>
        <v>0</v>
      </c>
      <c r="L1445" s="122" t="str">
        <f>IF(K1445=FALSE,"",B1445&amp;"@"&amp;COUNTIFS($B$2:B1445,B1445,$K$2:K1445,TRUE))</f>
        <v/>
      </c>
    </row>
    <row r="1446" spans="1:12">
      <c r="A1446" s="18" t="s">
        <v>594</v>
      </c>
      <c r="B1446" s="18" t="s">
        <v>900</v>
      </c>
      <c r="C1446" s="18">
        <v>2</v>
      </c>
      <c r="D1446" s="18">
        <v>1</v>
      </c>
      <c r="E1446" s="18">
        <v>108</v>
      </c>
      <c r="F1446" s="18">
        <v>0</v>
      </c>
      <c r="G1446" s="122" t="str">
        <f t="shared" si="68"/>
        <v>기사임</v>
      </c>
      <c r="H1446" s="255">
        <f>IF(G1446="기사임",(COUNTIF($B$2:B1446,B1446)-COUNTIFS($B$2:B1445,B1446,$G$2:G1445,"")),"")</f>
        <v>37</v>
      </c>
      <c r="I1446" s="122" t="str">
        <f>IF(H1446=1,COUNTIF($H$1:H1446,1),"")</f>
        <v/>
      </c>
      <c r="J1446" s="122">
        <f t="shared" si="67"/>
        <v>0</v>
      </c>
      <c r="K1446" s="122" t="b">
        <f t="shared" si="69"/>
        <v>0</v>
      </c>
      <c r="L1446" s="122" t="str">
        <f>IF(K1446=FALSE,"",B1446&amp;"@"&amp;COUNTIFS($B$2:B1446,B1446,$K$2:K1446,TRUE))</f>
        <v/>
      </c>
    </row>
    <row r="1447" spans="1:12">
      <c r="A1447" s="18" t="s">
        <v>1519</v>
      </c>
      <c r="B1447" s="18" t="s">
        <v>905</v>
      </c>
      <c r="C1447" s="18">
        <v>2</v>
      </c>
      <c r="D1447" s="18">
        <v>2</v>
      </c>
      <c r="E1447" s="18">
        <v>37</v>
      </c>
      <c r="F1447" s="18">
        <v>1</v>
      </c>
      <c r="G1447" s="122" t="str">
        <f t="shared" si="68"/>
        <v>기사임</v>
      </c>
      <c r="H1447" s="255">
        <f>IF(G1447="기사임",(COUNTIF($B$2:B1447,B1447)-COUNTIFS($B$2:B1446,B1447,$G$2:G1446,"")),"")</f>
        <v>23</v>
      </c>
      <c r="I1447" s="122" t="str">
        <f>IF(H1447=1,COUNTIF($H$1:H1447,1),"")</f>
        <v/>
      </c>
      <c r="J1447" s="122">
        <f t="shared" si="67"/>
        <v>0</v>
      </c>
      <c r="K1447" s="122" t="b">
        <f t="shared" si="69"/>
        <v>0</v>
      </c>
      <c r="L1447" s="122" t="str">
        <f>IF(K1447=FALSE,"",B1447&amp;"@"&amp;COUNTIFS($B$2:B1447,B1447,$K$2:K1447,TRUE))</f>
        <v/>
      </c>
    </row>
    <row r="1448" spans="1:12">
      <c r="A1448" s="18" t="s">
        <v>1282</v>
      </c>
      <c r="B1448" s="18" t="s">
        <v>895</v>
      </c>
      <c r="C1448" s="18">
        <v>2</v>
      </c>
      <c r="D1448" s="18">
        <v>2</v>
      </c>
      <c r="E1448" s="18">
        <v>250</v>
      </c>
      <c r="F1448" s="18">
        <v>1</v>
      </c>
      <c r="G1448" s="122" t="str">
        <f t="shared" si="68"/>
        <v>기사임</v>
      </c>
      <c r="H1448" s="255">
        <f>IF(G1448="기사임",(COUNTIF($B$2:B1448,B1448)-COUNTIFS($B$2:B1447,B1448,$G$2:G1447,"")),"")</f>
        <v>258</v>
      </c>
      <c r="I1448" s="122" t="str">
        <f>IF(H1448=1,COUNTIF($H$1:H1448,1),"")</f>
        <v/>
      </c>
      <c r="J1448" s="122">
        <f t="shared" si="67"/>
        <v>0</v>
      </c>
      <c r="K1448" s="122" t="b">
        <f t="shared" si="69"/>
        <v>0</v>
      </c>
      <c r="L1448" s="122" t="str">
        <f>IF(K1448=FALSE,"",B1448&amp;"@"&amp;COUNTIFS($B$2:B1448,B1448,$K$2:K1448,TRUE))</f>
        <v/>
      </c>
    </row>
    <row r="1449" spans="1:12">
      <c r="A1449" s="18" t="s">
        <v>1783</v>
      </c>
      <c r="B1449" s="18" t="s">
        <v>901</v>
      </c>
      <c r="C1449" s="18">
        <v>2</v>
      </c>
      <c r="D1449" s="18">
        <v>2</v>
      </c>
      <c r="E1449" s="18">
        <v>0</v>
      </c>
      <c r="F1449" s="18">
        <v>0</v>
      </c>
      <c r="G1449" s="122" t="str">
        <f t="shared" si="68"/>
        <v>기사임</v>
      </c>
      <c r="H1449" s="255">
        <f>IF(G1449="기사임",(COUNTIF($B$2:B1449,B1449)-COUNTIFS($B$2:B1448,B1449,$G$2:G1448,"")),"")</f>
        <v>44</v>
      </c>
      <c r="I1449" s="122" t="str">
        <f>IF(H1449=1,COUNTIF($H$1:H1449,1),"")</f>
        <v/>
      </c>
      <c r="J1449" s="122">
        <f t="shared" si="67"/>
        <v>0</v>
      </c>
      <c r="K1449" s="122" t="b">
        <f t="shared" si="69"/>
        <v>0</v>
      </c>
      <c r="L1449" s="122" t="str">
        <f>IF(K1449=FALSE,"",B1449&amp;"@"&amp;COUNTIFS($B$2:B1449,B1449,$K$2:K1449,TRUE))</f>
        <v/>
      </c>
    </row>
    <row r="1450" spans="1:12">
      <c r="A1450" s="18" t="s">
        <v>544</v>
      </c>
      <c r="B1450" s="18" t="s">
        <v>895</v>
      </c>
      <c r="C1450" s="18">
        <v>2</v>
      </c>
      <c r="D1450" s="18">
        <v>2</v>
      </c>
      <c r="E1450" s="18">
        <v>0</v>
      </c>
      <c r="F1450" s="18">
        <v>1</v>
      </c>
      <c r="G1450" s="122" t="str">
        <f t="shared" si="68"/>
        <v>기사임</v>
      </c>
      <c r="H1450" s="255">
        <f>IF(G1450="기사임",(COUNTIF($B$2:B1450,B1450)-COUNTIFS($B$2:B1449,B1450,$G$2:G1449,"")),"")</f>
        <v>259</v>
      </c>
      <c r="I1450" s="122" t="str">
        <f>IF(H1450=1,COUNTIF($H$1:H1450,1),"")</f>
        <v/>
      </c>
      <c r="J1450" s="122">
        <f t="shared" si="67"/>
        <v>0</v>
      </c>
      <c r="K1450" s="122" t="b">
        <f t="shared" si="69"/>
        <v>0</v>
      </c>
      <c r="L1450" s="122" t="str">
        <f>IF(K1450=FALSE,"",B1450&amp;"@"&amp;COUNTIFS($B$2:B1450,B1450,$K$2:K1450,TRUE))</f>
        <v/>
      </c>
    </row>
    <row r="1451" spans="1:12">
      <c r="A1451" s="18" t="s">
        <v>544</v>
      </c>
      <c r="B1451" s="18" t="s">
        <v>896</v>
      </c>
      <c r="C1451" s="18">
        <v>2</v>
      </c>
      <c r="D1451" s="18">
        <v>2</v>
      </c>
      <c r="E1451" s="18">
        <v>0</v>
      </c>
      <c r="F1451" s="18">
        <v>2</v>
      </c>
      <c r="G1451" s="122" t="str">
        <f t="shared" si="68"/>
        <v>기사임</v>
      </c>
      <c r="H1451" s="255">
        <f>IF(G1451="기사임",(COUNTIF($B$2:B1451,B1451)-COUNTIFS($B$2:B1450,B1451,$G$2:G1450,"")),"")</f>
        <v>127</v>
      </c>
      <c r="I1451" s="122" t="str">
        <f>IF(H1451=1,COUNTIF($H$1:H1451,1),"")</f>
        <v/>
      </c>
      <c r="J1451" s="122">
        <f t="shared" si="67"/>
        <v>1</v>
      </c>
      <c r="K1451" s="122" t="b">
        <f t="shared" si="69"/>
        <v>1</v>
      </c>
      <c r="L1451" s="122" t="str">
        <f>IF(K1451=FALSE,"",B1451&amp;"@"&amp;COUNTIFS($B$2:B1451,B1451,$K$2:K1451,TRUE))</f>
        <v>United States@127</v>
      </c>
    </row>
    <row r="1452" spans="1:12">
      <c r="A1452" s="18" t="s">
        <v>741</v>
      </c>
      <c r="B1452" s="18" t="s">
        <v>897</v>
      </c>
      <c r="C1452" s="18">
        <v>2</v>
      </c>
      <c r="D1452" s="18">
        <v>2</v>
      </c>
      <c r="E1452" s="18">
        <v>0</v>
      </c>
      <c r="F1452" s="18">
        <v>2</v>
      </c>
      <c r="G1452" s="122" t="str">
        <f t="shared" si="68"/>
        <v>기사임</v>
      </c>
      <c r="H1452" s="255">
        <f>IF(G1452="기사임",(COUNTIF($B$2:B1452,B1452)-COUNTIFS($B$2:B1451,B1452,$G$2:G1451,"")),"")</f>
        <v>88</v>
      </c>
      <c r="I1452" s="122" t="str">
        <f>IF(H1452=1,COUNTIF($H$1:H1452,1),"")</f>
        <v/>
      </c>
      <c r="J1452" s="122">
        <f t="shared" si="67"/>
        <v>1</v>
      </c>
      <c r="K1452" s="122" t="b">
        <f t="shared" si="69"/>
        <v>1</v>
      </c>
      <c r="L1452" s="122" t="str">
        <f>IF(K1452=FALSE,"",B1452&amp;"@"&amp;COUNTIFS($B$2:B1452,B1452,$K$2:K1452,TRUE))</f>
        <v>India@88</v>
      </c>
    </row>
    <row r="1453" spans="1:12">
      <c r="A1453" s="18" t="s">
        <v>741</v>
      </c>
      <c r="B1453" s="18" t="s">
        <v>896</v>
      </c>
      <c r="C1453" s="18">
        <v>2</v>
      </c>
      <c r="D1453" s="18">
        <v>2</v>
      </c>
      <c r="E1453" s="18">
        <v>0</v>
      </c>
      <c r="F1453" s="18">
        <v>2</v>
      </c>
      <c r="G1453" s="122" t="str">
        <f t="shared" si="68"/>
        <v>기사임</v>
      </c>
      <c r="H1453" s="255">
        <f>IF(G1453="기사임",(COUNTIF($B$2:B1453,B1453)-COUNTIFS($B$2:B1452,B1453,$G$2:G1452,"")),"")</f>
        <v>128</v>
      </c>
      <c r="I1453" s="122" t="str">
        <f>IF(H1453=1,COUNTIF($H$1:H1453,1),"")</f>
        <v/>
      </c>
      <c r="J1453" s="122">
        <f t="shared" si="67"/>
        <v>1</v>
      </c>
      <c r="K1453" s="122" t="b">
        <f t="shared" si="69"/>
        <v>1</v>
      </c>
      <c r="L1453" s="122" t="str">
        <f>IF(K1453=FALSE,"",B1453&amp;"@"&amp;COUNTIFS($B$2:B1453,B1453,$K$2:K1453,TRUE))</f>
        <v>United States@128</v>
      </c>
    </row>
    <row r="1454" spans="1:12">
      <c r="A1454" s="18" t="s">
        <v>623</v>
      </c>
      <c r="B1454" s="18" t="s">
        <v>901</v>
      </c>
      <c r="C1454" s="18">
        <v>2</v>
      </c>
      <c r="D1454" s="18">
        <v>2</v>
      </c>
      <c r="E1454" s="18">
        <v>105</v>
      </c>
      <c r="F1454" s="18">
        <v>1</v>
      </c>
      <c r="G1454" s="122" t="str">
        <f t="shared" si="68"/>
        <v>기사임</v>
      </c>
      <c r="H1454" s="255">
        <f>IF(G1454="기사임",(COUNTIF($B$2:B1454,B1454)-COUNTIFS($B$2:B1453,B1454,$G$2:G1453,"")),"")</f>
        <v>45</v>
      </c>
      <c r="I1454" s="122" t="str">
        <f>IF(H1454=1,COUNTIF($H$1:H1454,1),"")</f>
        <v/>
      </c>
      <c r="J1454" s="122">
        <f t="shared" si="67"/>
        <v>0</v>
      </c>
      <c r="K1454" s="122" t="b">
        <f t="shared" si="69"/>
        <v>0</v>
      </c>
      <c r="L1454" s="122" t="str">
        <f>IF(K1454=FALSE,"",B1454&amp;"@"&amp;COUNTIFS($B$2:B1454,B1454,$K$2:K1454,TRUE))</f>
        <v/>
      </c>
    </row>
    <row r="1455" spans="1:12">
      <c r="A1455" s="18" t="s">
        <v>623</v>
      </c>
      <c r="B1455" s="18" t="s">
        <v>898</v>
      </c>
      <c r="C1455" s="18">
        <v>2</v>
      </c>
      <c r="D1455" s="18">
        <v>2</v>
      </c>
      <c r="E1455" s="18">
        <v>13</v>
      </c>
      <c r="F1455" s="18">
        <v>1</v>
      </c>
      <c r="G1455" s="122" t="str">
        <f t="shared" si="68"/>
        <v>기사임</v>
      </c>
      <c r="H1455" s="255">
        <f>IF(G1455="기사임",(COUNTIF($B$2:B1455,B1455)-COUNTIFS($B$2:B1454,B1455,$G$2:G1454,"")),"")</f>
        <v>74</v>
      </c>
      <c r="I1455" s="122" t="str">
        <f>IF(H1455=1,COUNTIF($H$1:H1455,1),"")</f>
        <v/>
      </c>
      <c r="J1455" s="122">
        <f t="shared" si="67"/>
        <v>0</v>
      </c>
      <c r="K1455" s="122" t="b">
        <f t="shared" si="69"/>
        <v>0</v>
      </c>
      <c r="L1455" s="122" t="str">
        <f>IF(K1455=FALSE,"",B1455&amp;"@"&amp;COUNTIFS($B$2:B1455,B1455,$K$2:K1455,TRUE))</f>
        <v/>
      </c>
    </row>
    <row r="1456" spans="1:12">
      <c r="A1456" s="18" t="s">
        <v>833</v>
      </c>
      <c r="B1456" s="18" t="s">
        <v>895</v>
      </c>
      <c r="C1456" s="18">
        <v>2</v>
      </c>
      <c r="D1456" s="18">
        <v>2</v>
      </c>
      <c r="E1456" s="18">
        <v>163</v>
      </c>
      <c r="F1456" s="18">
        <v>1</v>
      </c>
      <c r="G1456" s="122" t="str">
        <f t="shared" si="68"/>
        <v>기사임</v>
      </c>
      <c r="H1456" s="255">
        <f>IF(G1456="기사임",(COUNTIF($B$2:B1456,B1456)-COUNTIFS($B$2:B1455,B1456,$G$2:G1455,"")),"")</f>
        <v>260</v>
      </c>
      <c r="I1456" s="122" t="str">
        <f>IF(H1456=1,COUNTIF($H$1:H1456,1),"")</f>
        <v/>
      </c>
      <c r="J1456" s="122">
        <f t="shared" si="67"/>
        <v>0</v>
      </c>
      <c r="K1456" s="122" t="b">
        <f t="shared" si="69"/>
        <v>0</v>
      </c>
      <c r="L1456" s="122" t="str">
        <f>IF(K1456=FALSE,"",B1456&amp;"@"&amp;COUNTIFS($B$2:B1456,B1456,$K$2:K1456,TRUE))</f>
        <v/>
      </c>
    </row>
    <row r="1457" spans="1:12">
      <c r="A1457" s="18" t="s">
        <v>759</v>
      </c>
      <c r="B1457" s="18" t="s">
        <v>901</v>
      </c>
      <c r="C1457" s="18">
        <v>2</v>
      </c>
      <c r="D1457" s="18">
        <v>1</v>
      </c>
      <c r="E1457" s="18">
        <v>2</v>
      </c>
      <c r="F1457" s="18">
        <v>1</v>
      </c>
      <c r="G1457" s="122" t="str">
        <f t="shared" si="68"/>
        <v/>
      </c>
      <c r="H1457" s="255" t="str">
        <f>IF(G1457="기사임",(COUNTIF($B$2:B1457,B1457)-COUNTIFS($B$2:B1456,B1457,$G$2:G1456,"")),"")</f>
        <v/>
      </c>
      <c r="I1457" s="122" t="str">
        <f>IF(H1457=1,COUNTIF($H$1:H1457,1),"")</f>
        <v/>
      </c>
      <c r="J1457" s="122">
        <f t="shared" si="67"/>
        <v>0</v>
      </c>
      <c r="K1457" s="122" t="b">
        <f t="shared" si="69"/>
        <v>0</v>
      </c>
      <c r="L1457" s="122" t="str">
        <f>IF(K1457=FALSE,"",B1457&amp;"@"&amp;COUNTIFS($B$2:B1457,B1457,$K$2:K1457,TRUE))</f>
        <v/>
      </c>
    </row>
    <row r="1458" spans="1:12">
      <c r="A1458" s="18" t="s">
        <v>519</v>
      </c>
      <c r="B1458" s="18" t="s">
        <v>897</v>
      </c>
      <c r="C1458" s="18">
        <v>2</v>
      </c>
      <c r="D1458" s="18">
        <v>2</v>
      </c>
      <c r="E1458" s="18">
        <v>6</v>
      </c>
      <c r="F1458" s="18">
        <v>0</v>
      </c>
      <c r="G1458" s="122" t="str">
        <f t="shared" si="68"/>
        <v/>
      </c>
      <c r="H1458" s="255" t="str">
        <f>IF(G1458="기사임",(COUNTIF($B$2:B1458,B1458)-COUNTIFS($B$2:B1457,B1458,$G$2:G1457,"")),"")</f>
        <v/>
      </c>
      <c r="I1458" s="122" t="str">
        <f>IF(H1458=1,COUNTIF($H$1:H1458,1),"")</f>
        <v/>
      </c>
      <c r="J1458" s="122">
        <f t="shared" si="67"/>
        <v>1</v>
      </c>
      <c r="K1458" s="122" t="b">
        <f t="shared" si="69"/>
        <v>0</v>
      </c>
      <c r="L1458" s="122" t="str">
        <f>IF(K1458=FALSE,"",B1458&amp;"@"&amp;COUNTIFS($B$2:B1458,B1458,$K$2:K1458,TRUE))</f>
        <v/>
      </c>
    </row>
    <row r="1459" spans="1:12">
      <c r="A1459" s="18" t="s">
        <v>519</v>
      </c>
      <c r="B1459" s="18" t="s">
        <v>916</v>
      </c>
      <c r="C1459" s="18">
        <v>2</v>
      </c>
      <c r="D1459" s="18">
        <v>2</v>
      </c>
      <c r="E1459" s="18">
        <v>43.5</v>
      </c>
      <c r="F1459" s="18">
        <v>0</v>
      </c>
      <c r="G1459" s="122" t="str">
        <f t="shared" si="68"/>
        <v/>
      </c>
      <c r="H1459" s="255" t="str">
        <f>IF(G1459="기사임",(COUNTIF($B$2:B1459,B1459)-COUNTIFS($B$2:B1458,B1459,$G$2:G1458,"")),"")</f>
        <v/>
      </c>
      <c r="I1459" s="122" t="str">
        <f>IF(H1459=1,COUNTIF($H$1:H1459,1),"")</f>
        <v/>
      </c>
      <c r="J1459" s="122">
        <f t="shared" si="67"/>
        <v>0</v>
      </c>
      <c r="K1459" s="122" t="b">
        <f t="shared" si="69"/>
        <v>0</v>
      </c>
      <c r="L1459" s="122" t="str">
        <f>IF(K1459=FALSE,"",B1459&amp;"@"&amp;COUNTIFS($B$2:B1459,B1459,$K$2:K1459,TRUE))</f>
        <v/>
      </c>
    </row>
    <row r="1460" spans="1:12">
      <c r="A1460" s="18" t="s">
        <v>529</v>
      </c>
      <c r="B1460" s="18" t="s">
        <v>899</v>
      </c>
      <c r="C1460" s="18">
        <v>2</v>
      </c>
      <c r="D1460" s="18">
        <v>2</v>
      </c>
      <c r="E1460" s="18">
        <v>0</v>
      </c>
      <c r="F1460" s="18">
        <v>1</v>
      </c>
      <c r="G1460" s="122" t="str">
        <f t="shared" si="68"/>
        <v/>
      </c>
      <c r="H1460" s="255" t="str">
        <f>IF(G1460="기사임",(COUNTIF($B$2:B1460,B1460)-COUNTIFS($B$2:B1459,B1460,$G$2:G1459,"")),"")</f>
        <v/>
      </c>
      <c r="I1460" s="122" t="str">
        <f>IF(H1460=1,COUNTIF($H$1:H1460,1),"")</f>
        <v/>
      </c>
      <c r="J1460" s="122">
        <f t="shared" si="67"/>
        <v>0</v>
      </c>
      <c r="K1460" s="122" t="b">
        <f t="shared" si="69"/>
        <v>0</v>
      </c>
      <c r="L1460" s="122" t="str">
        <f>IF(K1460=FALSE,"",B1460&amp;"@"&amp;COUNTIFS($B$2:B1460,B1460,$K$2:K1460,TRUE))</f>
        <v/>
      </c>
    </row>
    <row r="1461" spans="1:12">
      <c r="A1461" s="18" t="s">
        <v>529</v>
      </c>
      <c r="B1461" s="18" t="s">
        <v>907</v>
      </c>
      <c r="C1461" s="18">
        <v>2</v>
      </c>
      <c r="D1461" s="18">
        <v>1</v>
      </c>
      <c r="E1461" s="18">
        <v>12</v>
      </c>
      <c r="F1461" s="18">
        <v>1</v>
      </c>
      <c r="G1461" s="122" t="str">
        <f t="shared" si="68"/>
        <v/>
      </c>
      <c r="H1461" s="255" t="str">
        <f>IF(G1461="기사임",(COUNTIF($B$2:B1461,B1461)-COUNTIFS($B$2:B1460,B1461,$G$2:G1460,"")),"")</f>
        <v/>
      </c>
      <c r="I1461" s="122" t="str">
        <f>IF(H1461=1,COUNTIF($H$1:H1461,1),"")</f>
        <v/>
      </c>
      <c r="J1461" s="122">
        <f t="shared" si="67"/>
        <v>0</v>
      </c>
      <c r="K1461" s="122" t="b">
        <f t="shared" si="69"/>
        <v>0</v>
      </c>
      <c r="L1461" s="122" t="str">
        <f>IF(K1461=FALSE,"",B1461&amp;"@"&amp;COUNTIFS($B$2:B1461,B1461,$K$2:K1461,TRUE))</f>
        <v/>
      </c>
    </row>
    <row r="1462" spans="1:12">
      <c r="A1462" s="18" t="s">
        <v>529</v>
      </c>
      <c r="B1462" s="18" t="s">
        <v>908</v>
      </c>
      <c r="C1462" s="18">
        <v>2</v>
      </c>
      <c r="D1462" s="18">
        <v>1</v>
      </c>
      <c r="E1462" s="18">
        <v>6</v>
      </c>
      <c r="F1462" s="18">
        <v>0</v>
      </c>
      <c r="G1462" s="122" t="str">
        <f t="shared" si="68"/>
        <v/>
      </c>
      <c r="H1462" s="255" t="str">
        <f>IF(G1462="기사임",(COUNTIF($B$2:B1462,B1462)-COUNTIFS($B$2:B1461,B1462,$G$2:G1461,"")),"")</f>
        <v/>
      </c>
      <c r="I1462" s="122" t="str">
        <f>IF(H1462=1,COUNTIF($H$1:H1462,1),"")</f>
        <v/>
      </c>
      <c r="J1462" s="122">
        <f t="shared" si="67"/>
        <v>0</v>
      </c>
      <c r="K1462" s="122" t="b">
        <f t="shared" si="69"/>
        <v>0</v>
      </c>
      <c r="L1462" s="122" t="str">
        <f>IF(K1462=FALSE,"",B1462&amp;"@"&amp;COUNTIFS($B$2:B1462,B1462,$K$2:K1462,TRUE))</f>
        <v/>
      </c>
    </row>
    <row r="1463" spans="1:12">
      <c r="A1463" s="18" t="s">
        <v>586</v>
      </c>
      <c r="B1463" s="18" t="s">
        <v>910</v>
      </c>
      <c r="C1463" s="18">
        <v>2</v>
      </c>
      <c r="D1463" s="18">
        <v>1</v>
      </c>
      <c r="E1463" s="18">
        <v>16</v>
      </c>
      <c r="F1463" s="18">
        <v>1</v>
      </c>
      <c r="G1463" s="122" t="str">
        <f t="shared" si="68"/>
        <v/>
      </c>
      <c r="H1463" s="255" t="str">
        <f>IF(G1463="기사임",(COUNTIF($B$2:B1463,B1463)-COUNTIFS($B$2:B1462,B1463,$G$2:G1462,"")),"")</f>
        <v/>
      </c>
      <c r="I1463" s="122" t="str">
        <f>IF(H1463=1,COUNTIF($H$1:H1463,1),"")</f>
        <v/>
      </c>
      <c r="J1463" s="122">
        <f t="shared" si="67"/>
        <v>0</v>
      </c>
      <c r="K1463" s="122" t="b">
        <f t="shared" si="69"/>
        <v>0</v>
      </c>
      <c r="L1463" s="122" t="str">
        <f>IF(K1463=FALSE,"",B1463&amp;"@"&amp;COUNTIFS($B$2:B1463,B1463,$K$2:K1463,TRUE))</f>
        <v/>
      </c>
    </row>
    <row r="1464" spans="1:12">
      <c r="A1464" s="18" t="s">
        <v>586</v>
      </c>
      <c r="B1464" s="18" t="s">
        <v>900</v>
      </c>
      <c r="C1464" s="18">
        <v>2</v>
      </c>
      <c r="D1464" s="18">
        <v>2</v>
      </c>
      <c r="E1464" s="18">
        <v>0</v>
      </c>
      <c r="F1464" s="18">
        <v>1</v>
      </c>
      <c r="G1464" s="122" t="str">
        <f t="shared" si="68"/>
        <v/>
      </c>
      <c r="H1464" s="255" t="str">
        <f>IF(G1464="기사임",(COUNTIF($B$2:B1464,B1464)-COUNTIFS($B$2:B1463,B1464,$G$2:G1463,"")),"")</f>
        <v/>
      </c>
      <c r="I1464" s="122" t="str">
        <f>IF(H1464=1,COUNTIF($H$1:H1464,1),"")</f>
        <v/>
      </c>
      <c r="J1464" s="122">
        <f t="shared" si="67"/>
        <v>0</v>
      </c>
      <c r="K1464" s="122" t="b">
        <f t="shared" si="69"/>
        <v>0</v>
      </c>
      <c r="L1464" s="122" t="str">
        <f>IF(K1464=FALSE,"",B1464&amp;"@"&amp;COUNTIFS($B$2:B1464,B1464,$K$2:K1464,TRUE))</f>
        <v/>
      </c>
    </row>
    <row r="1465" spans="1:12">
      <c r="A1465" s="18" t="s">
        <v>586</v>
      </c>
      <c r="B1465" s="18" t="s">
        <v>950</v>
      </c>
      <c r="C1465" s="18">
        <v>2</v>
      </c>
      <c r="D1465" s="18">
        <v>2</v>
      </c>
      <c r="E1465" s="18">
        <v>130</v>
      </c>
      <c r="F1465" s="18">
        <v>0</v>
      </c>
      <c r="G1465" s="122" t="str">
        <f t="shared" si="68"/>
        <v/>
      </c>
      <c r="H1465" s="255" t="str">
        <f>IF(G1465="기사임",(COUNTIF($B$2:B1465,B1465)-COUNTIFS($B$2:B1464,B1465,$G$2:G1464,"")),"")</f>
        <v/>
      </c>
      <c r="I1465" s="122" t="str">
        <f>IF(H1465=1,COUNTIF($H$1:H1465,1),"")</f>
        <v/>
      </c>
      <c r="J1465" s="122">
        <f t="shared" si="67"/>
        <v>0</v>
      </c>
      <c r="K1465" s="122" t="b">
        <f t="shared" si="69"/>
        <v>0</v>
      </c>
      <c r="L1465" s="122" t="str">
        <f>IF(K1465=FALSE,"",B1465&amp;"@"&amp;COUNTIFS($B$2:B1465,B1465,$K$2:K1465,TRUE))</f>
        <v/>
      </c>
    </row>
    <row r="1466" spans="1:12">
      <c r="A1466" s="18" t="s">
        <v>532</v>
      </c>
      <c r="B1466" s="18" t="s">
        <v>2228</v>
      </c>
      <c r="C1466" s="18">
        <v>2</v>
      </c>
      <c r="D1466" s="18">
        <v>1</v>
      </c>
      <c r="E1466" s="18">
        <v>34</v>
      </c>
      <c r="F1466" s="18">
        <v>0</v>
      </c>
      <c r="G1466" s="122" t="str">
        <f t="shared" si="68"/>
        <v/>
      </c>
      <c r="H1466" s="255" t="str">
        <f>IF(G1466="기사임",(COUNTIF($B$2:B1466,B1466)-COUNTIFS($B$2:B1465,B1466,$G$2:G1465,"")),"")</f>
        <v/>
      </c>
      <c r="I1466" s="122" t="str">
        <f>IF(H1466=1,COUNTIF($H$1:H1466,1),"")</f>
        <v/>
      </c>
      <c r="J1466" s="122">
        <f t="shared" si="67"/>
        <v>0</v>
      </c>
      <c r="K1466" s="122" t="b">
        <f t="shared" si="69"/>
        <v>0</v>
      </c>
      <c r="L1466" s="122" t="str">
        <f>IF(K1466=FALSE,"",B1466&amp;"@"&amp;COUNTIFS($B$2:B1466,B1466,$K$2:K1466,TRUE))</f>
        <v/>
      </c>
    </row>
    <row r="1467" spans="1:12">
      <c r="A1467" s="18" t="s">
        <v>532</v>
      </c>
      <c r="B1467" s="18" t="s">
        <v>904</v>
      </c>
      <c r="C1467" s="18">
        <v>2</v>
      </c>
      <c r="D1467" s="18">
        <v>1</v>
      </c>
      <c r="E1467" s="18">
        <v>20</v>
      </c>
      <c r="F1467" s="18">
        <v>0</v>
      </c>
      <c r="G1467" s="122" t="str">
        <f t="shared" si="68"/>
        <v/>
      </c>
      <c r="H1467" s="255" t="str">
        <f>IF(G1467="기사임",(COUNTIF($B$2:B1467,B1467)-COUNTIFS($B$2:B1466,B1467,$G$2:G1466,"")),"")</f>
        <v/>
      </c>
      <c r="I1467" s="122" t="str">
        <f>IF(H1467=1,COUNTIF($H$1:H1467,1),"")</f>
        <v/>
      </c>
      <c r="J1467" s="122">
        <f t="shared" si="67"/>
        <v>0</v>
      </c>
      <c r="K1467" s="122" t="b">
        <f t="shared" si="69"/>
        <v>0</v>
      </c>
      <c r="L1467" s="122" t="str">
        <f>IF(K1467=FALSE,"",B1467&amp;"@"&amp;COUNTIFS($B$2:B1467,B1467,$K$2:K1467,TRUE))</f>
        <v/>
      </c>
    </row>
    <row r="1468" spans="1:12">
      <c r="A1468" s="18" t="s">
        <v>532</v>
      </c>
      <c r="B1468" s="18" t="s">
        <v>913</v>
      </c>
      <c r="C1468" s="18">
        <v>2</v>
      </c>
      <c r="D1468" s="18">
        <v>2</v>
      </c>
      <c r="E1468" s="18">
        <v>35.5</v>
      </c>
      <c r="F1468" s="18">
        <v>0</v>
      </c>
      <c r="G1468" s="122" t="str">
        <f t="shared" si="68"/>
        <v/>
      </c>
      <c r="H1468" s="255" t="str">
        <f>IF(G1468="기사임",(COUNTIF($B$2:B1468,B1468)-COUNTIFS($B$2:B1467,B1468,$G$2:G1467,"")),"")</f>
        <v/>
      </c>
      <c r="I1468" s="122" t="str">
        <f>IF(H1468=1,COUNTIF($H$1:H1468,1),"")</f>
        <v/>
      </c>
      <c r="J1468" s="122">
        <f t="shared" si="67"/>
        <v>0</v>
      </c>
      <c r="K1468" s="122" t="b">
        <f t="shared" si="69"/>
        <v>0</v>
      </c>
      <c r="L1468" s="122" t="str">
        <f>IF(K1468=FALSE,"",B1468&amp;"@"&amp;COUNTIFS($B$2:B1468,B1468,$K$2:K1468,TRUE))</f>
        <v/>
      </c>
    </row>
    <row r="1469" spans="1:12">
      <c r="A1469" s="18" t="s">
        <v>532</v>
      </c>
      <c r="B1469" s="18" t="s">
        <v>916</v>
      </c>
      <c r="C1469" s="18">
        <v>2</v>
      </c>
      <c r="D1469" s="18">
        <v>2</v>
      </c>
      <c r="E1469" s="18">
        <v>16</v>
      </c>
      <c r="F1469" s="18">
        <v>0</v>
      </c>
      <c r="G1469" s="122" t="str">
        <f t="shared" si="68"/>
        <v/>
      </c>
      <c r="H1469" s="255" t="str">
        <f>IF(G1469="기사임",(COUNTIF($B$2:B1469,B1469)-COUNTIFS($B$2:B1468,B1469,$G$2:G1468,"")),"")</f>
        <v/>
      </c>
      <c r="I1469" s="122" t="str">
        <f>IF(H1469=1,COUNTIF($H$1:H1469,1),"")</f>
        <v/>
      </c>
      <c r="J1469" s="122">
        <f t="shared" si="67"/>
        <v>0</v>
      </c>
      <c r="K1469" s="122" t="b">
        <f t="shared" si="69"/>
        <v>0</v>
      </c>
      <c r="L1469" s="122" t="str">
        <f>IF(K1469=FALSE,"",B1469&amp;"@"&amp;COUNTIFS($B$2:B1469,B1469,$K$2:K1469,TRUE))</f>
        <v/>
      </c>
    </row>
    <row r="1470" spans="1:12">
      <c r="A1470" s="18" t="s">
        <v>572</v>
      </c>
      <c r="B1470" s="18" t="s">
        <v>902</v>
      </c>
      <c r="C1470" s="18">
        <v>2</v>
      </c>
      <c r="D1470" s="18">
        <v>1</v>
      </c>
      <c r="E1470" s="18">
        <v>11</v>
      </c>
      <c r="F1470" s="18">
        <v>0</v>
      </c>
      <c r="G1470" s="122" t="str">
        <f t="shared" si="68"/>
        <v/>
      </c>
      <c r="H1470" s="255" t="str">
        <f>IF(G1470="기사임",(COUNTIF($B$2:B1470,B1470)-COUNTIFS($B$2:B1469,B1470,$G$2:G1469,"")),"")</f>
        <v/>
      </c>
      <c r="I1470" s="122" t="str">
        <f>IF(H1470=1,COUNTIF($H$1:H1470,1),"")</f>
        <v/>
      </c>
      <c r="J1470" s="122">
        <f t="shared" si="67"/>
        <v>0</v>
      </c>
      <c r="K1470" s="122" t="b">
        <f t="shared" si="69"/>
        <v>0</v>
      </c>
      <c r="L1470" s="122" t="str">
        <f>IF(K1470=FALSE,"",B1470&amp;"@"&amp;COUNTIFS($B$2:B1470,B1470,$K$2:K1470,TRUE))</f>
        <v/>
      </c>
    </row>
    <row r="1471" spans="1:12">
      <c r="A1471" s="18" t="s">
        <v>572</v>
      </c>
      <c r="B1471" s="18" t="s">
        <v>897</v>
      </c>
      <c r="C1471" s="18">
        <v>2</v>
      </c>
      <c r="D1471" s="18">
        <v>1</v>
      </c>
      <c r="E1471" s="18">
        <v>26</v>
      </c>
      <c r="F1471" s="18">
        <v>0</v>
      </c>
      <c r="G1471" s="122" t="str">
        <f t="shared" si="68"/>
        <v/>
      </c>
      <c r="H1471" s="255" t="str">
        <f>IF(G1471="기사임",(COUNTIF($B$2:B1471,B1471)-COUNTIFS($B$2:B1470,B1471,$G$2:G1470,"")),"")</f>
        <v/>
      </c>
      <c r="I1471" s="122" t="str">
        <f>IF(H1471=1,COUNTIF($H$1:H1471,1),"")</f>
        <v/>
      </c>
      <c r="J1471" s="122">
        <f t="shared" si="67"/>
        <v>1</v>
      </c>
      <c r="K1471" s="122" t="b">
        <f t="shared" si="69"/>
        <v>0</v>
      </c>
      <c r="L1471" s="122" t="str">
        <f>IF(K1471=FALSE,"",B1471&amp;"@"&amp;COUNTIFS($B$2:B1471,B1471,$K$2:K1471,TRUE))</f>
        <v/>
      </c>
    </row>
    <row r="1472" spans="1:12">
      <c r="A1472" s="18" t="s">
        <v>572</v>
      </c>
      <c r="B1472" s="18" t="s">
        <v>928</v>
      </c>
      <c r="C1472" s="18">
        <v>2</v>
      </c>
      <c r="D1472" s="18">
        <v>2</v>
      </c>
      <c r="E1472" s="18">
        <v>91</v>
      </c>
      <c r="F1472" s="18">
        <v>2</v>
      </c>
      <c r="G1472" s="122" t="str">
        <f t="shared" si="68"/>
        <v/>
      </c>
      <c r="H1472" s="255" t="str">
        <f>IF(G1472="기사임",(COUNTIF($B$2:B1472,B1472)-COUNTIFS($B$2:B1471,B1472,$G$2:G1471,"")),"")</f>
        <v/>
      </c>
      <c r="I1472" s="122" t="str">
        <f>IF(H1472=1,COUNTIF($H$1:H1472,1),"")</f>
        <v/>
      </c>
      <c r="J1472" s="122">
        <f t="shared" si="67"/>
        <v>0</v>
      </c>
      <c r="K1472" s="122" t="b">
        <f t="shared" si="69"/>
        <v>0</v>
      </c>
      <c r="L1472" s="122" t="str">
        <f>IF(K1472=FALSE,"",B1472&amp;"@"&amp;COUNTIFS($B$2:B1472,B1472,$K$2:K1472,TRUE))</f>
        <v/>
      </c>
    </row>
    <row r="1473" spans="1:12">
      <c r="A1473" s="18" t="s">
        <v>536</v>
      </c>
      <c r="B1473" s="18" t="s">
        <v>905</v>
      </c>
      <c r="C1473" s="18">
        <v>2</v>
      </c>
      <c r="D1473" s="18">
        <v>2</v>
      </c>
      <c r="E1473" s="18">
        <v>53</v>
      </c>
      <c r="F1473" s="18">
        <v>0</v>
      </c>
      <c r="G1473" s="122" t="str">
        <f t="shared" si="68"/>
        <v/>
      </c>
      <c r="H1473" s="255" t="str">
        <f>IF(G1473="기사임",(COUNTIF($B$2:B1473,B1473)-COUNTIFS($B$2:B1472,B1473,$G$2:G1472,"")),"")</f>
        <v/>
      </c>
      <c r="I1473" s="122" t="str">
        <f>IF(H1473=1,COUNTIF($H$1:H1473,1),"")</f>
        <v/>
      </c>
      <c r="J1473" s="122">
        <f t="shared" si="67"/>
        <v>0</v>
      </c>
      <c r="K1473" s="122" t="b">
        <f t="shared" si="69"/>
        <v>0</v>
      </c>
      <c r="L1473" s="122" t="str">
        <f>IF(K1473=FALSE,"",B1473&amp;"@"&amp;COUNTIFS($B$2:B1473,B1473,$K$2:K1473,TRUE))</f>
        <v/>
      </c>
    </row>
    <row r="1474" spans="1:12">
      <c r="A1474" s="18" t="s">
        <v>536</v>
      </c>
      <c r="B1474" s="18" t="s">
        <v>900</v>
      </c>
      <c r="C1474" s="18">
        <v>2</v>
      </c>
      <c r="D1474" s="18">
        <v>2</v>
      </c>
      <c r="E1474" s="18">
        <v>0</v>
      </c>
      <c r="F1474" s="18">
        <v>0</v>
      </c>
      <c r="G1474" s="122" t="str">
        <f t="shared" si="68"/>
        <v/>
      </c>
      <c r="H1474" s="255" t="str">
        <f>IF(G1474="기사임",(COUNTIF($B$2:B1474,B1474)-COUNTIFS($B$2:B1473,B1474,$G$2:G1473,"")),"")</f>
        <v/>
      </c>
      <c r="I1474" s="122" t="str">
        <f>IF(H1474=1,COUNTIF($H$1:H1474,1),"")</f>
        <v/>
      </c>
      <c r="J1474" s="122">
        <f t="shared" ref="J1474:J1537" si="70">COUNTIF($N$2:$N$4,B1474)</f>
        <v>0</v>
      </c>
      <c r="K1474" s="122" t="b">
        <f t="shared" si="69"/>
        <v>0</v>
      </c>
      <c r="L1474" s="122" t="str">
        <f>IF(K1474=FALSE,"",B1474&amp;"@"&amp;COUNTIFS($B$2:B1474,B1474,$K$2:K1474,TRUE))</f>
        <v/>
      </c>
    </row>
    <row r="1475" spans="1:12">
      <c r="A1475" s="18" t="s">
        <v>538</v>
      </c>
      <c r="B1475" s="18" t="s">
        <v>901</v>
      </c>
      <c r="C1475" s="18">
        <v>2</v>
      </c>
      <c r="D1475" s="18">
        <v>2</v>
      </c>
      <c r="E1475" s="18">
        <v>28</v>
      </c>
      <c r="F1475" s="18">
        <v>1</v>
      </c>
      <c r="G1475" s="122" t="str">
        <f t="shared" ref="G1475:G1538" si="71">IF(AND(LEFT(A1475,17)="/global/archives/",ISNUMBER(_xlfn.NUMBERVALUE(MID(A1475,18,1))),ISERROR(FIND("ckattempt",A1475)),ISERROR(FIND("preview",A1475))),"기사임","")</f>
        <v/>
      </c>
      <c r="H1475" s="255" t="str">
        <f>IF(G1475="기사임",(COUNTIF($B$2:B1475,B1475)-COUNTIFS($B$2:B1474,B1475,$G$2:G1474,"")),"")</f>
        <v/>
      </c>
      <c r="I1475" s="122" t="str">
        <f>IF(H1475=1,COUNTIF($H$1:H1475,1),"")</f>
        <v/>
      </c>
      <c r="J1475" s="122">
        <f t="shared" si="70"/>
        <v>0</v>
      </c>
      <c r="K1475" s="122" t="b">
        <f t="shared" ref="K1475:K1538" si="72">AND(J1475=1,H1475&gt;=1,H1475&lt;&gt;"")</f>
        <v>0</v>
      </c>
      <c r="L1475" s="122" t="str">
        <f>IF(K1475=FALSE,"",B1475&amp;"@"&amp;COUNTIFS($B$2:B1475,B1475,$K$2:K1475,TRUE))</f>
        <v/>
      </c>
    </row>
    <row r="1476" spans="1:12">
      <c r="A1476" s="18" t="s">
        <v>538</v>
      </c>
      <c r="B1476" s="18" t="s">
        <v>907</v>
      </c>
      <c r="C1476" s="18">
        <v>2</v>
      </c>
      <c r="D1476" s="18">
        <v>2</v>
      </c>
      <c r="E1476" s="18">
        <v>20</v>
      </c>
      <c r="F1476" s="18">
        <v>0</v>
      </c>
      <c r="G1476" s="122" t="str">
        <f t="shared" si="71"/>
        <v/>
      </c>
      <c r="H1476" s="255" t="str">
        <f>IF(G1476="기사임",(COUNTIF($B$2:B1476,B1476)-COUNTIFS($B$2:B1475,B1476,$G$2:G1475,"")),"")</f>
        <v/>
      </c>
      <c r="I1476" s="122" t="str">
        <f>IF(H1476=1,COUNTIF($H$1:H1476,1),"")</f>
        <v/>
      </c>
      <c r="J1476" s="122">
        <f t="shared" si="70"/>
        <v>0</v>
      </c>
      <c r="K1476" s="122" t="b">
        <f t="shared" si="72"/>
        <v>0</v>
      </c>
      <c r="L1476" s="122" t="str">
        <f>IF(K1476=FALSE,"",B1476&amp;"@"&amp;COUNTIFS($B$2:B1476,B1476,$K$2:K1476,TRUE))</f>
        <v/>
      </c>
    </row>
    <row r="1477" spans="1:12">
      <c r="A1477" s="18" t="s">
        <v>501</v>
      </c>
      <c r="B1477" s="18" t="s">
        <v>906</v>
      </c>
      <c r="C1477" s="18">
        <v>2</v>
      </c>
      <c r="D1477" s="18">
        <v>1</v>
      </c>
      <c r="E1477" s="18">
        <v>31.5</v>
      </c>
      <c r="F1477" s="18">
        <v>0</v>
      </c>
      <c r="G1477" s="122" t="str">
        <f t="shared" si="71"/>
        <v/>
      </c>
      <c r="H1477" s="255" t="str">
        <f>IF(G1477="기사임",(COUNTIF($B$2:B1477,B1477)-COUNTIFS($B$2:B1476,B1477,$G$2:G1476,"")),"")</f>
        <v/>
      </c>
      <c r="I1477" s="122" t="str">
        <f>IF(H1477=1,COUNTIF($H$1:H1477,1),"")</f>
        <v/>
      </c>
      <c r="J1477" s="122">
        <f t="shared" si="70"/>
        <v>0</v>
      </c>
      <c r="K1477" s="122" t="b">
        <f t="shared" si="72"/>
        <v>0</v>
      </c>
      <c r="L1477" s="122" t="str">
        <f>IF(K1477=FALSE,"",B1477&amp;"@"&amp;COUNTIFS($B$2:B1477,B1477,$K$2:K1477,TRUE))</f>
        <v/>
      </c>
    </row>
    <row r="1478" spans="1:12">
      <c r="A1478" s="18" t="s">
        <v>501</v>
      </c>
      <c r="B1478" s="18" t="s">
        <v>916</v>
      </c>
      <c r="C1478" s="18">
        <v>2</v>
      </c>
      <c r="D1478" s="18">
        <v>2</v>
      </c>
      <c r="E1478" s="18">
        <v>12</v>
      </c>
      <c r="F1478" s="18">
        <v>0</v>
      </c>
      <c r="G1478" s="122" t="str">
        <f t="shared" si="71"/>
        <v/>
      </c>
      <c r="H1478" s="255" t="str">
        <f>IF(G1478="기사임",(COUNTIF($B$2:B1478,B1478)-COUNTIFS($B$2:B1477,B1478,$G$2:G1477,"")),"")</f>
        <v/>
      </c>
      <c r="I1478" s="122" t="str">
        <f>IF(H1478=1,COUNTIF($H$1:H1478,1),"")</f>
        <v/>
      </c>
      <c r="J1478" s="122">
        <f t="shared" si="70"/>
        <v>0</v>
      </c>
      <c r="K1478" s="122" t="b">
        <f t="shared" si="72"/>
        <v>0</v>
      </c>
      <c r="L1478" s="122" t="str">
        <f>IF(K1478=FALSE,"",B1478&amp;"@"&amp;COUNTIFS($B$2:B1478,B1478,$K$2:K1478,TRUE))</f>
        <v/>
      </c>
    </row>
    <row r="1479" spans="1:12">
      <c r="A1479" s="18" t="s">
        <v>499</v>
      </c>
      <c r="B1479" s="18" t="s">
        <v>950</v>
      </c>
      <c r="C1479" s="18">
        <v>2</v>
      </c>
      <c r="D1479" s="18">
        <v>2</v>
      </c>
      <c r="E1479" s="18">
        <v>0</v>
      </c>
      <c r="F1479" s="18">
        <v>1</v>
      </c>
      <c r="G1479" s="122" t="str">
        <f t="shared" si="71"/>
        <v/>
      </c>
      <c r="H1479" s="255" t="str">
        <f>IF(G1479="기사임",(COUNTIF($B$2:B1479,B1479)-COUNTIFS($B$2:B1478,B1479,$G$2:G1478,"")),"")</f>
        <v/>
      </c>
      <c r="I1479" s="122" t="str">
        <f>IF(H1479=1,COUNTIF($H$1:H1479,1),"")</f>
        <v/>
      </c>
      <c r="J1479" s="122">
        <f t="shared" si="70"/>
        <v>0</v>
      </c>
      <c r="K1479" s="122" t="b">
        <f t="shared" si="72"/>
        <v>0</v>
      </c>
      <c r="L1479" s="122" t="str">
        <f>IF(K1479=FALSE,"",B1479&amp;"@"&amp;COUNTIFS($B$2:B1479,B1479,$K$2:K1479,TRUE))</f>
        <v/>
      </c>
    </row>
    <row r="1480" spans="1:12">
      <c r="A1480" s="18" t="s">
        <v>1256</v>
      </c>
      <c r="B1480" s="18" t="s">
        <v>901</v>
      </c>
      <c r="C1480" s="18">
        <v>2</v>
      </c>
      <c r="D1480" s="18">
        <v>2</v>
      </c>
      <c r="E1480" s="18">
        <v>48</v>
      </c>
      <c r="F1480" s="18">
        <v>2</v>
      </c>
      <c r="G1480" s="122" t="str">
        <f t="shared" si="71"/>
        <v/>
      </c>
      <c r="H1480" s="255" t="str">
        <f>IF(G1480="기사임",(COUNTIF($B$2:B1480,B1480)-COUNTIFS($B$2:B1479,B1480,$G$2:G1479,"")),"")</f>
        <v/>
      </c>
      <c r="I1480" s="122" t="str">
        <f>IF(H1480=1,COUNTIF($H$1:H1480,1),"")</f>
        <v/>
      </c>
      <c r="J1480" s="122">
        <f t="shared" si="70"/>
        <v>0</v>
      </c>
      <c r="K1480" s="122" t="b">
        <f t="shared" si="72"/>
        <v>0</v>
      </c>
      <c r="L1480" s="122" t="str">
        <f>IF(K1480=FALSE,"",B1480&amp;"@"&amp;COUNTIFS($B$2:B1480,B1480,$K$2:K1480,TRUE))</f>
        <v/>
      </c>
    </row>
    <row r="1481" spans="1:12">
      <c r="A1481" s="18" t="s">
        <v>635</v>
      </c>
      <c r="B1481" s="18" t="s">
        <v>900</v>
      </c>
      <c r="C1481" s="18">
        <v>2</v>
      </c>
      <c r="D1481" s="18">
        <v>2</v>
      </c>
      <c r="E1481" s="18">
        <v>42</v>
      </c>
      <c r="F1481" s="18">
        <v>1</v>
      </c>
      <c r="G1481" s="122" t="str">
        <f t="shared" si="71"/>
        <v/>
      </c>
      <c r="H1481" s="255" t="str">
        <f>IF(G1481="기사임",(COUNTIF($B$2:B1481,B1481)-COUNTIFS($B$2:B1480,B1481,$G$2:G1480,"")),"")</f>
        <v/>
      </c>
      <c r="I1481" s="122" t="str">
        <f>IF(H1481=1,COUNTIF($H$1:H1481,1),"")</f>
        <v/>
      </c>
      <c r="J1481" s="122">
        <f t="shared" si="70"/>
        <v>0</v>
      </c>
      <c r="K1481" s="122" t="b">
        <f t="shared" si="72"/>
        <v>0</v>
      </c>
      <c r="L1481" s="122" t="str">
        <f>IF(K1481=FALSE,"",B1481&amp;"@"&amp;COUNTIFS($B$2:B1481,B1481,$K$2:K1481,TRUE))</f>
        <v/>
      </c>
    </row>
    <row r="1482" spans="1:12">
      <c r="A1482" s="18" t="s">
        <v>607</v>
      </c>
      <c r="B1482" s="18" t="s">
        <v>901</v>
      </c>
      <c r="C1482" s="18">
        <v>2</v>
      </c>
      <c r="D1482" s="18">
        <v>2</v>
      </c>
      <c r="E1482" s="18">
        <v>20</v>
      </c>
      <c r="F1482" s="18">
        <v>0</v>
      </c>
      <c r="G1482" s="122" t="str">
        <f t="shared" si="71"/>
        <v/>
      </c>
      <c r="H1482" s="255" t="str">
        <f>IF(G1482="기사임",(COUNTIF($B$2:B1482,B1482)-COUNTIFS($B$2:B1481,B1482,$G$2:G1481,"")),"")</f>
        <v/>
      </c>
      <c r="I1482" s="122" t="str">
        <f>IF(H1482=1,COUNTIF($H$1:H1482,1),"")</f>
        <v/>
      </c>
      <c r="J1482" s="122">
        <f t="shared" si="70"/>
        <v>0</v>
      </c>
      <c r="K1482" s="122" t="b">
        <f t="shared" si="72"/>
        <v>0</v>
      </c>
      <c r="L1482" s="122" t="str">
        <f>IF(K1482=FALSE,"",B1482&amp;"@"&amp;COUNTIFS($B$2:B1482,B1482,$K$2:K1482,TRUE))</f>
        <v/>
      </c>
    </row>
    <row r="1483" spans="1:12">
      <c r="A1483" s="18" t="s">
        <v>607</v>
      </c>
      <c r="B1483" s="18" t="s">
        <v>897</v>
      </c>
      <c r="C1483" s="18">
        <v>2</v>
      </c>
      <c r="D1483" s="18">
        <v>2</v>
      </c>
      <c r="E1483" s="18">
        <v>16</v>
      </c>
      <c r="F1483" s="18">
        <v>1</v>
      </c>
      <c r="G1483" s="122" t="str">
        <f t="shared" si="71"/>
        <v/>
      </c>
      <c r="H1483" s="255" t="str">
        <f>IF(G1483="기사임",(COUNTIF($B$2:B1483,B1483)-COUNTIFS($B$2:B1482,B1483,$G$2:G1482,"")),"")</f>
        <v/>
      </c>
      <c r="I1483" s="122" t="str">
        <f>IF(H1483=1,COUNTIF($H$1:H1483,1),"")</f>
        <v/>
      </c>
      <c r="J1483" s="122">
        <f t="shared" si="70"/>
        <v>1</v>
      </c>
      <c r="K1483" s="122" t="b">
        <f t="shared" si="72"/>
        <v>0</v>
      </c>
      <c r="L1483" s="122" t="str">
        <f>IF(K1483=FALSE,"",B1483&amp;"@"&amp;COUNTIFS($B$2:B1483,B1483,$K$2:K1483,TRUE))</f>
        <v/>
      </c>
    </row>
    <row r="1484" spans="1:12">
      <c r="A1484" s="18" t="s">
        <v>607</v>
      </c>
      <c r="B1484" s="18" t="s">
        <v>898</v>
      </c>
      <c r="C1484" s="18">
        <v>2</v>
      </c>
      <c r="D1484" s="18">
        <v>1</v>
      </c>
      <c r="E1484" s="18">
        <v>21.5</v>
      </c>
      <c r="F1484" s="18">
        <v>0</v>
      </c>
      <c r="G1484" s="122" t="str">
        <f t="shared" si="71"/>
        <v/>
      </c>
      <c r="H1484" s="255" t="str">
        <f>IF(G1484="기사임",(COUNTIF($B$2:B1484,B1484)-COUNTIFS($B$2:B1483,B1484,$G$2:G1483,"")),"")</f>
        <v/>
      </c>
      <c r="I1484" s="122" t="str">
        <f>IF(H1484=1,COUNTIF($H$1:H1484,1),"")</f>
        <v/>
      </c>
      <c r="J1484" s="122">
        <f t="shared" si="70"/>
        <v>0</v>
      </c>
      <c r="K1484" s="122" t="b">
        <f t="shared" si="72"/>
        <v>0</v>
      </c>
      <c r="L1484" s="122" t="str">
        <f>IF(K1484=FALSE,"",B1484&amp;"@"&amp;COUNTIFS($B$2:B1484,B1484,$K$2:K1484,TRUE))</f>
        <v/>
      </c>
    </row>
    <row r="1485" spans="1:12">
      <c r="A1485" s="18" t="s">
        <v>607</v>
      </c>
      <c r="B1485" s="18" t="s">
        <v>921</v>
      </c>
      <c r="C1485" s="18">
        <v>2</v>
      </c>
      <c r="D1485" s="18">
        <v>1</v>
      </c>
      <c r="E1485" s="18">
        <v>33</v>
      </c>
      <c r="F1485" s="18">
        <v>0</v>
      </c>
      <c r="G1485" s="122" t="str">
        <f t="shared" si="71"/>
        <v/>
      </c>
      <c r="H1485" s="255" t="str">
        <f>IF(G1485="기사임",(COUNTIF($B$2:B1485,B1485)-COUNTIFS($B$2:B1484,B1485,$G$2:G1484,"")),"")</f>
        <v/>
      </c>
      <c r="I1485" s="122" t="str">
        <f>IF(H1485=1,COUNTIF($H$1:H1485,1),"")</f>
        <v/>
      </c>
      <c r="J1485" s="122">
        <f t="shared" si="70"/>
        <v>0</v>
      </c>
      <c r="K1485" s="122" t="b">
        <f t="shared" si="72"/>
        <v>0</v>
      </c>
      <c r="L1485" s="122" t="str">
        <f>IF(K1485=FALSE,"",B1485&amp;"@"&amp;COUNTIFS($B$2:B1485,B1485,$K$2:K1485,TRUE))</f>
        <v/>
      </c>
    </row>
    <row r="1486" spans="1:12">
      <c r="A1486" s="18" t="s">
        <v>533</v>
      </c>
      <c r="B1486" s="18" t="s">
        <v>897</v>
      </c>
      <c r="C1486" s="18">
        <v>2</v>
      </c>
      <c r="D1486" s="18">
        <v>2</v>
      </c>
      <c r="E1486" s="18">
        <v>0</v>
      </c>
      <c r="F1486" s="18">
        <v>0</v>
      </c>
      <c r="G1486" s="122" t="str">
        <f t="shared" si="71"/>
        <v/>
      </c>
      <c r="H1486" s="255" t="str">
        <f>IF(G1486="기사임",(COUNTIF($B$2:B1486,B1486)-COUNTIFS($B$2:B1485,B1486,$G$2:G1485,"")),"")</f>
        <v/>
      </c>
      <c r="I1486" s="122" t="str">
        <f>IF(H1486=1,COUNTIF($H$1:H1486,1),"")</f>
        <v/>
      </c>
      <c r="J1486" s="122">
        <f t="shared" si="70"/>
        <v>1</v>
      </c>
      <c r="K1486" s="122" t="b">
        <f t="shared" si="72"/>
        <v>0</v>
      </c>
      <c r="L1486" s="122" t="str">
        <f>IF(K1486=FALSE,"",B1486&amp;"@"&amp;COUNTIFS($B$2:B1486,B1486,$K$2:K1486,TRUE))</f>
        <v/>
      </c>
    </row>
    <row r="1487" spans="1:12">
      <c r="A1487" s="18" t="s">
        <v>507</v>
      </c>
      <c r="B1487" s="18" t="s">
        <v>901</v>
      </c>
      <c r="C1487" s="18">
        <v>2</v>
      </c>
      <c r="D1487" s="18">
        <v>2</v>
      </c>
      <c r="E1487" s="18">
        <v>16</v>
      </c>
      <c r="F1487" s="18">
        <v>1</v>
      </c>
      <c r="G1487" s="122" t="str">
        <f t="shared" si="71"/>
        <v/>
      </c>
      <c r="H1487" s="255" t="str">
        <f>IF(G1487="기사임",(COUNTIF($B$2:B1487,B1487)-COUNTIFS($B$2:B1486,B1487,$G$2:G1486,"")),"")</f>
        <v/>
      </c>
      <c r="I1487" s="122" t="str">
        <f>IF(H1487=1,COUNTIF($H$1:H1487,1),"")</f>
        <v/>
      </c>
      <c r="J1487" s="122">
        <f t="shared" si="70"/>
        <v>0</v>
      </c>
      <c r="K1487" s="122" t="b">
        <f t="shared" si="72"/>
        <v>0</v>
      </c>
      <c r="L1487" s="122" t="str">
        <f>IF(K1487=FALSE,"",B1487&amp;"@"&amp;COUNTIFS($B$2:B1487,B1487,$K$2:K1487,TRUE))</f>
        <v/>
      </c>
    </row>
    <row r="1488" spans="1:12">
      <c r="A1488" s="18" t="s">
        <v>507</v>
      </c>
      <c r="B1488" s="18" t="s">
        <v>902</v>
      </c>
      <c r="C1488" s="18">
        <v>2</v>
      </c>
      <c r="D1488" s="18">
        <v>2</v>
      </c>
      <c r="E1488" s="18">
        <v>13</v>
      </c>
      <c r="F1488" s="18">
        <v>0</v>
      </c>
      <c r="G1488" s="122" t="str">
        <f t="shared" si="71"/>
        <v/>
      </c>
      <c r="H1488" s="255" t="str">
        <f>IF(G1488="기사임",(COUNTIF($B$2:B1488,B1488)-COUNTIFS($B$2:B1487,B1488,$G$2:G1487,"")),"")</f>
        <v/>
      </c>
      <c r="I1488" s="122" t="str">
        <f>IF(H1488=1,COUNTIF($H$1:H1488,1),"")</f>
        <v/>
      </c>
      <c r="J1488" s="122">
        <f t="shared" si="70"/>
        <v>0</v>
      </c>
      <c r="K1488" s="122" t="b">
        <f t="shared" si="72"/>
        <v>0</v>
      </c>
      <c r="L1488" s="122" t="str">
        <f>IF(K1488=FALSE,"",B1488&amp;"@"&amp;COUNTIFS($B$2:B1488,B1488,$K$2:K1488,TRUE))</f>
        <v/>
      </c>
    </row>
    <row r="1489" spans="1:12">
      <c r="A1489" s="18" t="s">
        <v>507</v>
      </c>
      <c r="B1489" s="18" t="s">
        <v>913</v>
      </c>
      <c r="C1489" s="18">
        <v>2</v>
      </c>
      <c r="D1489" s="18">
        <v>2</v>
      </c>
      <c r="E1489" s="18">
        <v>10</v>
      </c>
      <c r="F1489" s="18">
        <v>1</v>
      </c>
      <c r="G1489" s="122" t="str">
        <f t="shared" si="71"/>
        <v/>
      </c>
      <c r="H1489" s="255" t="str">
        <f>IF(G1489="기사임",(COUNTIF($B$2:B1489,B1489)-COUNTIFS($B$2:B1488,B1489,$G$2:G1488,"")),"")</f>
        <v/>
      </c>
      <c r="I1489" s="122" t="str">
        <f>IF(H1489=1,COUNTIF($H$1:H1489,1),"")</f>
        <v/>
      </c>
      <c r="J1489" s="122">
        <f t="shared" si="70"/>
        <v>0</v>
      </c>
      <c r="K1489" s="122" t="b">
        <f t="shared" si="72"/>
        <v>0</v>
      </c>
      <c r="L1489" s="122" t="str">
        <f>IF(K1489=FALSE,"",B1489&amp;"@"&amp;COUNTIFS($B$2:B1489,B1489,$K$2:K1489,TRUE))</f>
        <v/>
      </c>
    </row>
    <row r="1490" spans="1:12">
      <c r="A1490" s="18" t="s">
        <v>507</v>
      </c>
      <c r="B1490" s="18" t="s">
        <v>950</v>
      </c>
      <c r="C1490" s="18">
        <v>2</v>
      </c>
      <c r="D1490" s="18">
        <v>1</v>
      </c>
      <c r="E1490" s="18">
        <v>12.5</v>
      </c>
      <c r="F1490" s="18">
        <v>0</v>
      </c>
      <c r="G1490" s="122" t="str">
        <f t="shared" si="71"/>
        <v/>
      </c>
      <c r="H1490" s="255" t="str">
        <f>IF(G1490="기사임",(COUNTIF($B$2:B1490,B1490)-COUNTIFS($B$2:B1489,B1490,$G$2:G1489,"")),"")</f>
        <v/>
      </c>
      <c r="I1490" s="122" t="str">
        <f>IF(H1490=1,COUNTIF($H$1:H1490,1),"")</f>
        <v/>
      </c>
      <c r="J1490" s="122">
        <f t="shared" si="70"/>
        <v>0</v>
      </c>
      <c r="K1490" s="122" t="b">
        <f t="shared" si="72"/>
        <v>0</v>
      </c>
      <c r="L1490" s="122" t="str">
        <f>IF(K1490=FALSE,"",B1490&amp;"@"&amp;COUNTIFS($B$2:B1490,B1490,$K$2:K1490,TRUE))</f>
        <v/>
      </c>
    </row>
    <row r="1491" spans="1:12">
      <c r="A1491" s="18" t="s">
        <v>541</v>
      </c>
      <c r="B1491" s="18" t="s">
        <v>897</v>
      </c>
      <c r="C1491" s="18">
        <v>2</v>
      </c>
      <c r="D1491" s="18">
        <v>2</v>
      </c>
      <c r="E1491" s="18">
        <v>21</v>
      </c>
      <c r="F1491" s="18">
        <v>0</v>
      </c>
      <c r="G1491" s="122" t="str">
        <f t="shared" si="71"/>
        <v/>
      </c>
      <c r="H1491" s="255" t="str">
        <f>IF(G1491="기사임",(COUNTIF($B$2:B1491,B1491)-COUNTIFS($B$2:B1490,B1491,$G$2:G1490,"")),"")</f>
        <v/>
      </c>
      <c r="I1491" s="122" t="str">
        <f>IF(H1491=1,COUNTIF($H$1:H1491,1),"")</f>
        <v/>
      </c>
      <c r="J1491" s="122">
        <f t="shared" si="70"/>
        <v>1</v>
      </c>
      <c r="K1491" s="122" t="b">
        <f t="shared" si="72"/>
        <v>0</v>
      </c>
      <c r="L1491" s="122" t="str">
        <f>IF(K1491=FALSE,"",B1491&amp;"@"&amp;COUNTIFS($B$2:B1491,B1491,$K$2:K1491,TRUE))</f>
        <v/>
      </c>
    </row>
    <row r="1492" spans="1:12">
      <c r="A1492" s="18" t="s">
        <v>616</v>
      </c>
      <c r="B1492" s="18" t="s">
        <v>897</v>
      </c>
      <c r="C1492" s="18">
        <v>2</v>
      </c>
      <c r="D1492" s="18">
        <v>2</v>
      </c>
      <c r="E1492" s="18">
        <v>9.5</v>
      </c>
      <c r="F1492" s="18">
        <v>0</v>
      </c>
      <c r="G1492" s="122" t="str">
        <f t="shared" si="71"/>
        <v/>
      </c>
      <c r="H1492" s="255" t="str">
        <f>IF(G1492="기사임",(COUNTIF($B$2:B1492,B1492)-COUNTIFS($B$2:B1491,B1492,$G$2:G1491,"")),"")</f>
        <v/>
      </c>
      <c r="I1492" s="122" t="str">
        <f>IF(H1492=1,COUNTIF($H$1:H1492,1),"")</f>
        <v/>
      </c>
      <c r="J1492" s="122">
        <f t="shared" si="70"/>
        <v>1</v>
      </c>
      <c r="K1492" s="122" t="b">
        <f t="shared" si="72"/>
        <v>0</v>
      </c>
      <c r="L1492" s="122" t="str">
        <f>IF(K1492=FALSE,"",B1492&amp;"@"&amp;COUNTIFS($B$2:B1492,B1492,$K$2:K1492,TRUE))</f>
        <v/>
      </c>
    </row>
    <row r="1493" spans="1:12">
      <c r="A1493" s="18" t="s">
        <v>616</v>
      </c>
      <c r="B1493" s="18" t="s">
        <v>906</v>
      </c>
      <c r="C1493" s="18">
        <v>2</v>
      </c>
      <c r="D1493" s="18">
        <v>1</v>
      </c>
      <c r="E1493" s="18">
        <v>9.5</v>
      </c>
      <c r="F1493" s="18">
        <v>0</v>
      </c>
      <c r="G1493" s="122" t="str">
        <f t="shared" si="71"/>
        <v/>
      </c>
      <c r="H1493" s="255" t="str">
        <f>IF(G1493="기사임",(COUNTIF($B$2:B1493,B1493)-COUNTIFS($B$2:B1492,B1493,$G$2:G1492,"")),"")</f>
        <v/>
      </c>
      <c r="I1493" s="122" t="str">
        <f>IF(H1493=1,COUNTIF($H$1:H1493,1),"")</f>
        <v/>
      </c>
      <c r="J1493" s="122">
        <f t="shared" si="70"/>
        <v>0</v>
      </c>
      <c r="K1493" s="122" t="b">
        <f t="shared" si="72"/>
        <v>0</v>
      </c>
      <c r="L1493" s="122" t="str">
        <f>IF(K1493=FALSE,"",B1493&amp;"@"&amp;COUNTIFS($B$2:B1493,B1493,$K$2:K1493,TRUE))</f>
        <v/>
      </c>
    </row>
    <row r="1494" spans="1:12">
      <c r="A1494" s="18" t="s">
        <v>616</v>
      </c>
      <c r="B1494" s="18" t="s">
        <v>914</v>
      </c>
      <c r="C1494" s="18">
        <v>2</v>
      </c>
      <c r="D1494" s="18">
        <v>2</v>
      </c>
      <c r="E1494" s="18">
        <v>30</v>
      </c>
      <c r="F1494" s="18">
        <v>0</v>
      </c>
      <c r="G1494" s="122" t="str">
        <f t="shared" si="71"/>
        <v/>
      </c>
      <c r="H1494" s="255" t="str">
        <f>IF(G1494="기사임",(COUNTIF($B$2:B1494,B1494)-COUNTIFS($B$2:B1493,B1494,$G$2:G1493,"")),"")</f>
        <v/>
      </c>
      <c r="I1494" s="122" t="str">
        <f>IF(H1494=1,COUNTIF($H$1:H1494,1),"")</f>
        <v/>
      </c>
      <c r="J1494" s="122">
        <f t="shared" si="70"/>
        <v>1</v>
      </c>
      <c r="K1494" s="122" t="b">
        <f t="shared" si="72"/>
        <v>0</v>
      </c>
      <c r="L1494" s="122" t="str">
        <f>IF(K1494=FALSE,"",B1494&amp;"@"&amp;COUNTIFS($B$2:B1494,B1494,$K$2:K1494,TRUE))</f>
        <v/>
      </c>
    </row>
    <row r="1495" spans="1:12">
      <c r="A1495" s="18" t="s">
        <v>515</v>
      </c>
      <c r="B1495" s="18" t="s">
        <v>905</v>
      </c>
      <c r="C1495" s="18">
        <v>2</v>
      </c>
      <c r="D1495" s="18">
        <v>2</v>
      </c>
      <c r="E1495" s="18">
        <v>32.5</v>
      </c>
      <c r="F1495" s="18">
        <v>0</v>
      </c>
      <c r="G1495" s="122" t="str">
        <f t="shared" si="71"/>
        <v/>
      </c>
      <c r="H1495" s="255" t="str">
        <f>IF(G1495="기사임",(COUNTIF($B$2:B1495,B1495)-COUNTIFS($B$2:B1494,B1495,$G$2:G1494,"")),"")</f>
        <v/>
      </c>
      <c r="I1495" s="122" t="str">
        <f>IF(H1495=1,COUNTIF($H$1:H1495,1),"")</f>
        <v/>
      </c>
      <c r="J1495" s="122">
        <f t="shared" si="70"/>
        <v>0</v>
      </c>
      <c r="K1495" s="122" t="b">
        <f t="shared" si="72"/>
        <v>0</v>
      </c>
      <c r="L1495" s="122" t="str">
        <f>IF(K1495=FALSE,"",B1495&amp;"@"&amp;COUNTIFS($B$2:B1495,B1495,$K$2:K1495,TRUE))</f>
        <v/>
      </c>
    </row>
    <row r="1496" spans="1:12">
      <c r="A1496" s="18" t="s">
        <v>515</v>
      </c>
      <c r="B1496" s="18" t="s">
        <v>333</v>
      </c>
      <c r="C1496" s="18">
        <v>2</v>
      </c>
      <c r="D1496" s="18">
        <v>1</v>
      </c>
      <c r="E1496" s="18">
        <v>12.5</v>
      </c>
      <c r="F1496" s="18">
        <v>0</v>
      </c>
      <c r="G1496" s="122" t="str">
        <f t="shared" si="71"/>
        <v/>
      </c>
      <c r="H1496" s="255" t="str">
        <f>IF(G1496="기사임",(COUNTIF($B$2:B1496,B1496)-COUNTIFS($B$2:B1495,B1496,$G$2:G1495,"")),"")</f>
        <v/>
      </c>
      <c r="I1496" s="122" t="str">
        <f>IF(H1496=1,COUNTIF($H$1:H1496,1),"")</f>
        <v/>
      </c>
      <c r="J1496" s="122">
        <f t="shared" si="70"/>
        <v>0</v>
      </c>
      <c r="K1496" s="122" t="b">
        <f t="shared" si="72"/>
        <v>0</v>
      </c>
      <c r="L1496" s="122" t="str">
        <f>IF(K1496=FALSE,"",B1496&amp;"@"&amp;COUNTIFS($B$2:B1496,B1496,$K$2:K1496,TRUE))</f>
        <v/>
      </c>
    </row>
    <row r="1497" spans="1:12">
      <c r="A1497" s="18" t="s">
        <v>515</v>
      </c>
      <c r="B1497" s="18" t="s">
        <v>918</v>
      </c>
      <c r="C1497" s="18">
        <v>2</v>
      </c>
      <c r="D1497" s="18">
        <v>1</v>
      </c>
      <c r="E1497" s="18">
        <v>20.5</v>
      </c>
      <c r="F1497" s="18">
        <v>0</v>
      </c>
      <c r="G1497" s="122" t="str">
        <f t="shared" si="71"/>
        <v/>
      </c>
      <c r="H1497" s="255" t="str">
        <f>IF(G1497="기사임",(COUNTIF($B$2:B1497,B1497)-COUNTIFS($B$2:B1496,B1497,$G$2:G1496,"")),"")</f>
        <v/>
      </c>
      <c r="I1497" s="122" t="str">
        <f>IF(H1497=1,COUNTIF($H$1:H1497,1),"")</f>
        <v/>
      </c>
      <c r="J1497" s="122">
        <f t="shared" si="70"/>
        <v>0</v>
      </c>
      <c r="K1497" s="122" t="b">
        <f t="shared" si="72"/>
        <v>0</v>
      </c>
      <c r="L1497" s="122" t="str">
        <f>IF(K1497=FALSE,"",B1497&amp;"@"&amp;COUNTIFS($B$2:B1497,B1497,$K$2:K1497,TRUE))</f>
        <v/>
      </c>
    </row>
    <row r="1498" spans="1:12">
      <c r="A1498" s="18" t="s">
        <v>515</v>
      </c>
      <c r="B1498" s="18" t="s">
        <v>955</v>
      </c>
      <c r="C1498" s="18">
        <v>2</v>
      </c>
      <c r="D1498" s="18">
        <v>1</v>
      </c>
      <c r="E1498" s="18">
        <v>31</v>
      </c>
      <c r="F1498" s="18">
        <v>0</v>
      </c>
      <c r="G1498" s="122" t="str">
        <f t="shared" si="71"/>
        <v/>
      </c>
      <c r="H1498" s="255" t="str">
        <f>IF(G1498="기사임",(COUNTIF($B$2:B1498,B1498)-COUNTIFS($B$2:B1497,B1498,$G$2:G1497,"")),"")</f>
        <v/>
      </c>
      <c r="I1498" s="122" t="str">
        <f>IF(H1498=1,COUNTIF($H$1:H1498,1),"")</f>
        <v/>
      </c>
      <c r="J1498" s="122">
        <f t="shared" si="70"/>
        <v>0</v>
      </c>
      <c r="K1498" s="122" t="b">
        <f t="shared" si="72"/>
        <v>0</v>
      </c>
      <c r="L1498" s="122" t="str">
        <f>IF(K1498=FALSE,"",B1498&amp;"@"&amp;COUNTIFS($B$2:B1498,B1498,$K$2:K1498,TRUE))</f>
        <v/>
      </c>
    </row>
    <row r="1499" spans="1:12">
      <c r="A1499" s="18" t="s">
        <v>595</v>
      </c>
      <c r="B1499" s="18" t="s">
        <v>901</v>
      </c>
      <c r="C1499" s="18">
        <v>2</v>
      </c>
      <c r="D1499" s="18">
        <v>2</v>
      </c>
      <c r="E1499" s="18">
        <v>7</v>
      </c>
      <c r="F1499" s="18">
        <v>0</v>
      </c>
      <c r="G1499" s="122" t="str">
        <f t="shared" si="71"/>
        <v/>
      </c>
      <c r="H1499" s="255" t="str">
        <f>IF(G1499="기사임",(COUNTIF($B$2:B1499,B1499)-COUNTIFS($B$2:B1498,B1499,$G$2:G1498,"")),"")</f>
        <v/>
      </c>
      <c r="I1499" s="122" t="str">
        <f>IF(H1499=1,COUNTIF($H$1:H1499,1),"")</f>
        <v/>
      </c>
      <c r="J1499" s="122">
        <f t="shared" si="70"/>
        <v>0</v>
      </c>
      <c r="K1499" s="122" t="b">
        <f t="shared" si="72"/>
        <v>0</v>
      </c>
      <c r="L1499" s="122" t="str">
        <f>IF(K1499=FALSE,"",B1499&amp;"@"&amp;COUNTIFS($B$2:B1499,B1499,$K$2:K1499,TRUE))</f>
        <v/>
      </c>
    </row>
    <row r="1500" spans="1:12">
      <c r="A1500" s="18" t="s">
        <v>500</v>
      </c>
      <c r="B1500" s="18" t="s">
        <v>912</v>
      </c>
      <c r="C1500" s="18">
        <v>2</v>
      </c>
      <c r="D1500" s="18">
        <v>2</v>
      </c>
      <c r="E1500" s="18">
        <v>29.5</v>
      </c>
      <c r="F1500" s="18">
        <v>1</v>
      </c>
      <c r="G1500" s="122" t="str">
        <f t="shared" si="71"/>
        <v/>
      </c>
      <c r="H1500" s="255" t="str">
        <f>IF(G1500="기사임",(COUNTIF($B$2:B1500,B1500)-COUNTIFS($B$2:B1499,B1500,$G$2:G1499,"")),"")</f>
        <v/>
      </c>
      <c r="I1500" s="122" t="str">
        <f>IF(H1500=1,COUNTIF($H$1:H1500,1),"")</f>
        <v/>
      </c>
      <c r="J1500" s="122">
        <f t="shared" si="70"/>
        <v>0</v>
      </c>
      <c r="K1500" s="122" t="b">
        <f t="shared" si="72"/>
        <v>0</v>
      </c>
      <c r="L1500" s="122" t="str">
        <f>IF(K1500=FALSE,"",B1500&amp;"@"&amp;COUNTIFS($B$2:B1500,B1500,$K$2:K1500,TRUE))</f>
        <v/>
      </c>
    </row>
    <row r="1501" spans="1:12">
      <c r="A1501" s="18" t="s">
        <v>500</v>
      </c>
      <c r="B1501" s="18" t="s">
        <v>333</v>
      </c>
      <c r="C1501" s="18">
        <v>2</v>
      </c>
      <c r="D1501" s="18">
        <v>2</v>
      </c>
      <c r="E1501" s="18">
        <v>18</v>
      </c>
      <c r="F1501" s="18">
        <v>2</v>
      </c>
      <c r="G1501" s="122" t="str">
        <f t="shared" si="71"/>
        <v/>
      </c>
      <c r="H1501" s="255" t="str">
        <f>IF(G1501="기사임",(COUNTIF($B$2:B1501,B1501)-COUNTIFS($B$2:B1500,B1501,$G$2:G1500,"")),"")</f>
        <v/>
      </c>
      <c r="I1501" s="122" t="str">
        <f>IF(H1501=1,COUNTIF($H$1:H1501,1),"")</f>
        <v/>
      </c>
      <c r="J1501" s="122">
        <f t="shared" si="70"/>
        <v>0</v>
      </c>
      <c r="K1501" s="122" t="b">
        <f t="shared" si="72"/>
        <v>0</v>
      </c>
      <c r="L1501" s="122" t="str">
        <f>IF(K1501=FALSE,"",B1501&amp;"@"&amp;COUNTIFS($B$2:B1501,B1501,$K$2:K1501,TRUE))</f>
        <v/>
      </c>
    </row>
    <row r="1502" spans="1:12">
      <c r="A1502" s="18" t="s">
        <v>498</v>
      </c>
      <c r="B1502" s="18" t="s">
        <v>903</v>
      </c>
      <c r="C1502" s="18">
        <v>2</v>
      </c>
      <c r="D1502" s="18">
        <v>2</v>
      </c>
      <c r="E1502" s="18">
        <v>58</v>
      </c>
      <c r="F1502" s="18">
        <v>1</v>
      </c>
      <c r="G1502" s="122" t="str">
        <f t="shared" si="71"/>
        <v/>
      </c>
      <c r="H1502" s="255" t="str">
        <f>IF(G1502="기사임",(COUNTIF($B$2:B1502,B1502)-COUNTIFS($B$2:B1501,B1502,$G$2:G1501,"")),"")</f>
        <v/>
      </c>
      <c r="I1502" s="122" t="str">
        <f>IF(H1502=1,COUNTIF($H$1:H1502,1),"")</f>
        <v/>
      </c>
      <c r="J1502" s="122">
        <f t="shared" si="70"/>
        <v>0</v>
      </c>
      <c r="K1502" s="122" t="b">
        <f t="shared" si="72"/>
        <v>0</v>
      </c>
      <c r="L1502" s="122" t="str">
        <f>IF(K1502=FALSE,"",B1502&amp;"@"&amp;COUNTIFS($B$2:B1502,B1502,$K$2:K1502,TRUE))</f>
        <v/>
      </c>
    </row>
    <row r="1503" spans="1:12">
      <c r="A1503" s="18" t="s">
        <v>498</v>
      </c>
      <c r="B1503" s="18" t="s">
        <v>915</v>
      </c>
      <c r="C1503" s="18">
        <v>2</v>
      </c>
      <c r="D1503" s="18">
        <v>2</v>
      </c>
      <c r="E1503" s="18">
        <v>41</v>
      </c>
      <c r="F1503" s="18">
        <v>0</v>
      </c>
      <c r="G1503" s="122" t="str">
        <f t="shared" si="71"/>
        <v/>
      </c>
      <c r="H1503" s="255" t="str">
        <f>IF(G1503="기사임",(COUNTIF($B$2:B1503,B1503)-COUNTIFS($B$2:B1502,B1503,$G$2:G1502,"")),"")</f>
        <v/>
      </c>
      <c r="I1503" s="122" t="str">
        <f>IF(H1503=1,COUNTIF($H$1:H1503,1),"")</f>
        <v/>
      </c>
      <c r="J1503" s="122">
        <f t="shared" si="70"/>
        <v>0</v>
      </c>
      <c r="K1503" s="122" t="b">
        <f t="shared" si="72"/>
        <v>0</v>
      </c>
      <c r="L1503" s="122" t="str">
        <f>IF(K1503=FALSE,"",B1503&amp;"@"&amp;COUNTIFS($B$2:B1503,B1503,$K$2:K1503,TRUE))</f>
        <v/>
      </c>
    </row>
    <row r="1504" spans="1:12">
      <c r="A1504" s="18" t="s">
        <v>1251</v>
      </c>
      <c r="B1504" s="18" t="s">
        <v>897</v>
      </c>
      <c r="C1504" s="18">
        <v>2</v>
      </c>
      <c r="D1504" s="18">
        <v>2</v>
      </c>
      <c r="E1504" s="18">
        <v>0</v>
      </c>
      <c r="F1504" s="18">
        <v>2</v>
      </c>
      <c r="G1504" s="122" t="str">
        <f t="shared" si="71"/>
        <v/>
      </c>
      <c r="H1504" s="255" t="str">
        <f>IF(G1504="기사임",(COUNTIF($B$2:B1504,B1504)-COUNTIFS($B$2:B1503,B1504,$G$2:G1503,"")),"")</f>
        <v/>
      </c>
      <c r="I1504" s="122" t="str">
        <f>IF(H1504=1,COUNTIF($H$1:H1504,1),"")</f>
        <v/>
      </c>
      <c r="J1504" s="122">
        <f t="shared" si="70"/>
        <v>1</v>
      </c>
      <c r="K1504" s="122" t="b">
        <f t="shared" si="72"/>
        <v>0</v>
      </c>
      <c r="L1504" s="122" t="str">
        <f>IF(K1504=FALSE,"",B1504&amp;"@"&amp;COUNTIFS($B$2:B1504,B1504,$K$2:K1504,TRUE))</f>
        <v/>
      </c>
    </row>
    <row r="1505" spans="1:12">
      <c r="A1505" s="18" t="s">
        <v>1257</v>
      </c>
      <c r="B1505" s="18" t="s">
        <v>895</v>
      </c>
      <c r="C1505" s="18">
        <v>2</v>
      </c>
      <c r="D1505" s="18">
        <v>1</v>
      </c>
      <c r="E1505" s="18">
        <v>53.5</v>
      </c>
      <c r="F1505" s="18">
        <v>1</v>
      </c>
      <c r="G1505" s="122" t="str">
        <f t="shared" si="71"/>
        <v/>
      </c>
      <c r="H1505" s="255" t="str">
        <f>IF(G1505="기사임",(COUNTIF($B$2:B1505,B1505)-COUNTIFS($B$2:B1504,B1505,$G$2:G1504,"")),"")</f>
        <v/>
      </c>
      <c r="I1505" s="122" t="str">
        <f>IF(H1505=1,COUNTIF($H$1:H1505,1),"")</f>
        <v/>
      </c>
      <c r="J1505" s="122">
        <f t="shared" si="70"/>
        <v>0</v>
      </c>
      <c r="K1505" s="122" t="b">
        <f t="shared" si="72"/>
        <v>0</v>
      </c>
      <c r="L1505" s="122" t="str">
        <f>IF(K1505=FALSE,"",B1505&amp;"@"&amp;COUNTIFS($B$2:B1505,B1505,$K$2:K1505,TRUE))</f>
        <v/>
      </c>
    </row>
    <row r="1506" spans="1:12">
      <c r="A1506" s="18" t="s">
        <v>1257</v>
      </c>
      <c r="B1506" s="18" t="s">
        <v>896</v>
      </c>
      <c r="C1506" s="18">
        <v>2</v>
      </c>
      <c r="D1506" s="18">
        <v>1</v>
      </c>
      <c r="E1506" s="18">
        <v>556</v>
      </c>
      <c r="F1506" s="18">
        <v>0</v>
      </c>
      <c r="G1506" s="122" t="str">
        <f t="shared" si="71"/>
        <v/>
      </c>
      <c r="H1506" s="255" t="str">
        <f>IF(G1506="기사임",(COUNTIF($B$2:B1506,B1506)-COUNTIFS($B$2:B1505,B1506,$G$2:G1505,"")),"")</f>
        <v/>
      </c>
      <c r="I1506" s="122" t="str">
        <f>IF(H1506=1,COUNTIF($H$1:H1506,1),"")</f>
        <v/>
      </c>
      <c r="J1506" s="122">
        <f t="shared" si="70"/>
        <v>1</v>
      </c>
      <c r="K1506" s="122" t="b">
        <f t="shared" si="72"/>
        <v>0</v>
      </c>
      <c r="L1506" s="122" t="str">
        <f>IF(K1506=FALSE,"",B1506&amp;"@"&amp;COUNTIFS($B$2:B1506,B1506,$K$2:K1506,TRUE))</f>
        <v/>
      </c>
    </row>
    <row r="1507" spans="1:12">
      <c r="A1507" s="18" t="s">
        <v>1456</v>
      </c>
      <c r="B1507" s="18" t="s">
        <v>900</v>
      </c>
      <c r="C1507" s="18">
        <v>2</v>
      </c>
      <c r="D1507" s="18">
        <v>1</v>
      </c>
      <c r="E1507" s="18">
        <v>10</v>
      </c>
      <c r="F1507" s="18">
        <v>1</v>
      </c>
      <c r="G1507" s="122" t="str">
        <f t="shared" si="71"/>
        <v/>
      </c>
      <c r="H1507" s="255" t="str">
        <f>IF(G1507="기사임",(COUNTIF($B$2:B1507,B1507)-COUNTIFS($B$2:B1506,B1507,$G$2:G1506,"")),"")</f>
        <v/>
      </c>
      <c r="I1507" s="122" t="str">
        <f>IF(H1507=1,COUNTIF($H$1:H1507,1),"")</f>
        <v/>
      </c>
      <c r="J1507" s="122">
        <f t="shared" si="70"/>
        <v>0</v>
      </c>
      <c r="K1507" s="122" t="b">
        <f t="shared" si="72"/>
        <v>0</v>
      </c>
      <c r="L1507" s="122" t="str">
        <f>IF(K1507=FALSE,"",B1507&amp;"@"&amp;COUNTIFS($B$2:B1507,B1507,$K$2:K1507,TRUE))</f>
        <v/>
      </c>
    </row>
    <row r="1508" spans="1:12">
      <c r="A1508" s="18" t="s">
        <v>1456</v>
      </c>
      <c r="B1508" s="18" t="s">
        <v>896</v>
      </c>
      <c r="C1508" s="18">
        <v>2</v>
      </c>
      <c r="D1508" s="18">
        <v>2</v>
      </c>
      <c r="E1508" s="18">
        <v>0</v>
      </c>
      <c r="F1508" s="18">
        <v>2</v>
      </c>
      <c r="G1508" s="122" t="str">
        <f t="shared" si="71"/>
        <v/>
      </c>
      <c r="H1508" s="255" t="str">
        <f>IF(G1508="기사임",(COUNTIF($B$2:B1508,B1508)-COUNTIFS($B$2:B1507,B1508,$G$2:G1507,"")),"")</f>
        <v/>
      </c>
      <c r="I1508" s="122" t="str">
        <f>IF(H1508=1,COUNTIF($H$1:H1508,1),"")</f>
        <v/>
      </c>
      <c r="J1508" s="122">
        <f t="shared" si="70"/>
        <v>1</v>
      </c>
      <c r="K1508" s="122" t="b">
        <f t="shared" si="72"/>
        <v>0</v>
      </c>
      <c r="L1508" s="122" t="str">
        <f>IF(K1508=FALSE,"",B1508&amp;"@"&amp;COUNTIFS($B$2:B1508,B1508,$K$2:K1508,TRUE))</f>
        <v/>
      </c>
    </row>
    <row r="1509" spans="1:12">
      <c r="A1509" s="18" t="s">
        <v>778</v>
      </c>
      <c r="B1509" s="18" t="s">
        <v>918</v>
      </c>
      <c r="C1509" s="18">
        <v>2</v>
      </c>
      <c r="D1509" s="18">
        <v>1</v>
      </c>
      <c r="E1509" s="18">
        <v>11</v>
      </c>
      <c r="F1509" s="18">
        <v>1</v>
      </c>
      <c r="G1509" s="122" t="str">
        <f t="shared" si="71"/>
        <v/>
      </c>
      <c r="H1509" s="255" t="str">
        <f>IF(G1509="기사임",(COUNTIF($B$2:B1509,B1509)-COUNTIFS($B$2:B1508,B1509,$G$2:G1508,"")),"")</f>
        <v/>
      </c>
      <c r="I1509" s="122" t="str">
        <f>IF(H1509=1,COUNTIF($H$1:H1509,1),"")</f>
        <v/>
      </c>
      <c r="J1509" s="122">
        <f t="shared" si="70"/>
        <v>0</v>
      </c>
      <c r="K1509" s="122" t="b">
        <f t="shared" si="72"/>
        <v>0</v>
      </c>
      <c r="L1509" s="122" t="str">
        <f>IF(K1509=FALSE,"",B1509&amp;"@"&amp;COUNTIFS($B$2:B1509,B1509,$K$2:K1509,TRUE))</f>
        <v/>
      </c>
    </row>
    <row r="1510" spans="1:12">
      <c r="A1510" s="18" t="s">
        <v>1262</v>
      </c>
      <c r="B1510" s="18" t="s">
        <v>898</v>
      </c>
      <c r="C1510" s="18">
        <v>2</v>
      </c>
      <c r="D1510" s="18">
        <v>1</v>
      </c>
      <c r="E1510" s="18">
        <v>76</v>
      </c>
      <c r="F1510" s="18">
        <v>1</v>
      </c>
      <c r="G1510" s="122" t="str">
        <f t="shared" si="71"/>
        <v/>
      </c>
      <c r="H1510" s="255" t="str">
        <f>IF(G1510="기사임",(COUNTIF($B$2:B1510,B1510)-COUNTIFS($B$2:B1509,B1510,$G$2:G1509,"")),"")</f>
        <v/>
      </c>
      <c r="I1510" s="122" t="str">
        <f>IF(H1510=1,COUNTIF($H$1:H1510,1),"")</f>
        <v/>
      </c>
      <c r="J1510" s="122">
        <f t="shared" si="70"/>
        <v>0</v>
      </c>
      <c r="K1510" s="122" t="b">
        <f t="shared" si="72"/>
        <v>0</v>
      </c>
      <c r="L1510" s="122" t="str">
        <f>IF(K1510=FALSE,"",B1510&amp;"@"&amp;COUNTIFS($B$2:B1510,B1510,$K$2:K1510,TRUE))</f>
        <v/>
      </c>
    </row>
    <row r="1511" spans="1:12">
      <c r="A1511" s="18" t="s">
        <v>779</v>
      </c>
      <c r="B1511" s="18" t="s">
        <v>895</v>
      </c>
      <c r="C1511" s="18">
        <v>2</v>
      </c>
      <c r="D1511" s="18">
        <v>1</v>
      </c>
      <c r="E1511" s="18">
        <v>9</v>
      </c>
      <c r="F1511" s="18">
        <v>0</v>
      </c>
      <c r="G1511" s="122" t="str">
        <f t="shared" si="71"/>
        <v/>
      </c>
      <c r="H1511" s="255" t="str">
        <f>IF(G1511="기사임",(COUNTIF($B$2:B1511,B1511)-COUNTIFS($B$2:B1510,B1511,$G$2:G1510,"")),"")</f>
        <v/>
      </c>
      <c r="I1511" s="122" t="str">
        <f>IF(H1511=1,COUNTIF($H$1:H1511,1),"")</f>
        <v/>
      </c>
      <c r="J1511" s="122">
        <f t="shared" si="70"/>
        <v>0</v>
      </c>
      <c r="K1511" s="122" t="b">
        <f t="shared" si="72"/>
        <v>0</v>
      </c>
      <c r="L1511" s="122" t="str">
        <f>IF(K1511=FALSE,"",B1511&amp;"@"&amp;COUNTIFS($B$2:B1511,B1511,$K$2:K1511,TRUE))</f>
        <v/>
      </c>
    </row>
    <row r="1512" spans="1:12">
      <c r="A1512" s="18" t="s">
        <v>1704</v>
      </c>
      <c r="B1512" s="18" t="s">
        <v>899</v>
      </c>
      <c r="C1512" s="18">
        <v>2</v>
      </c>
      <c r="D1512" s="18">
        <v>2</v>
      </c>
      <c r="E1512" s="18">
        <v>5</v>
      </c>
      <c r="F1512" s="18">
        <v>1</v>
      </c>
      <c r="G1512" s="122" t="str">
        <f t="shared" si="71"/>
        <v/>
      </c>
      <c r="H1512" s="255" t="str">
        <f>IF(G1512="기사임",(COUNTIF($B$2:B1512,B1512)-COUNTIFS($B$2:B1511,B1512,$G$2:G1511,"")),"")</f>
        <v/>
      </c>
      <c r="I1512" s="122" t="str">
        <f>IF(H1512=1,COUNTIF($H$1:H1512,1),"")</f>
        <v/>
      </c>
      <c r="J1512" s="122">
        <f t="shared" si="70"/>
        <v>0</v>
      </c>
      <c r="K1512" s="122" t="b">
        <f t="shared" si="72"/>
        <v>0</v>
      </c>
      <c r="L1512" s="122" t="str">
        <f>IF(K1512=FALSE,"",B1512&amp;"@"&amp;COUNTIFS($B$2:B1512,B1512,$K$2:K1512,TRUE))</f>
        <v/>
      </c>
    </row>
    <row r="1513" spans="1:12">
      <c r="A1513" s="18" t="s">
        <v>743</v>
      </c>
      <c r="B1513" s="18" t="s">
        <v>898</v>
      </c>
      <c r="C1513" s="18">
        <v>2</v>
      </c>
      <c r="D1513" s="18">
        <v>2</v>
      </c>
      <c r="E1513" s="18">
        <v>0</v>
      </c>
      <c r="F1513" s="18">
        <v>1</v>
      </c>
      <c r="G1513" s="122" t="str">
        <f t="shared" si="71"/>
        <v/>
      </c>
      <c r="H1513" s="255" t="str">
        <f>IF(G1513="기사임",(COUNTIF($B$2:B1513,B1513)-COUNTIFS($B$2:B1512,B1513,$G$2:G1512,"")),"")</f>
        <v/>
      </c>
      <c r="I1513" s="122" t="str">
        <f>IF(H1513=1,COUNTIF($H$1:H1513,1),"")</f>
        <v/>
      </c>
      <c r="J1513" s="122">
        <f t="shared" si="70"/>
        <v>0</v>
      </c>
      <c r="K1513" s="122" t="b">
        <f t="shared" si="72"/>
        <v>0</v>
      </c>
      <c r="L1513" s="122" t="str">
        <f>IF(K1513=FALSE,"",B1513&amp;"@"&amp;COUNTIFS($B$2:B1513,B1513,$K$2:K1513,TRUE))</f>
        <v/>
      </c>
    </row>
    <row r="1514" spans="1:12">
      <c r="A1514" s="18" t="s">
        <v>806</v>
      </c>
      <c r="B1514" s="18" t="s">
        <v>942</v>
      </c>
      <c r="C1514" s="18">
        <v>2</v>
      </c>
      <c r="D1514" s="18">
        <v>2</v>
      </c>
      <c r="E1514" s="18">
        <v>0</v>
      </c>
      <c r="F1514" s="18">
        <v>2</v>
      </c>
      <c r="G1514" s="122" t="str">
        <f t="shared" si="71"/>
        <v/>
      </c>
      <c r="H1514" s="255" t="str">
        <f>IF(G1514="기사임",(COUNTIF($B$2:B1514,B1514)-COUNTIFS($B$2:B1513,B1514,$G$2:G1513,"")),"")</f>
        <v/>
      </c>
      <c r="I1514" s="122" t="str">
        <f>IF(H1514=1,COUNTIF($H$1:H1514,1),"")</f>
        <v/>
      </c>
      <c r="J1514" s="122">
        <f t="shared" si="70"/>
        <v>0</v>
      </c>
      <c r="K1514" s="122" t="b">
        <f t="shared" si="72"/>
        <v>0</v>
      </c>
      <c r="L1514" s="122" t="str">
        <f>IF(K1514=FALSE,"",B1514&amp;"@"&amp;COUNTIFS($B$2:B1514,B1514,$K$2:K1514,TRUE))</f>
        <v/>
      </c>
    </row>
    <row r="1515" spans="1:12">
      <c r="A1515" s="18" t="s">
        <v>670</v>
      </c>
      <c r="B1515" s="18" t="s">
        <v>895</v>
      </c>
      <c r="C1515" s="18">
        <v>2</v>
      </c>
      <c r="D1515" s="18">
        <v>2</v>
      </c>
      <c r="E1515" s="18">
        <v>0</v>
      </c>
      <c r="F1515" s="18">
        <v>2</v>
      </c>
      <c r="G1515" s="122" t="str">
        <f t="shared" si="71"/>
        <v/>
      </c>
      <c r="H1515" s="255" t="str">
        <f>IF(G1515="기사임",(COUNTIF($B$2:B1515,B1515)-COUNTIFS($B$2:B1514,B1515,$G$2:G1514,"")),"")</f>
        <v/>
      </c>
      <c r="I1515" s="122" t="str">
        <f>IF(H1515=1,COUNTIF($H$1:H1515,1),"")</f>
        <v/>
      </c>
      <c r="J1515" s="122">
        <f t="shared" si="70"/>
        <v>0</v>
      </c>
      <c r="K1515" s="122" t="b">
        <f t="shared" si="72"/>
        <v>0</v>
      </c>
      <c r="L1515" s="122" t="str">
        <f>IF(K1515=FALSE,"",B1515&amp;"@"&amp;COUNTIFS($B$2:B1515,B1515,$K$2:K1515,TRUE))</f>
        <v/>
      </c>
    </row>
    <row r="1516" spans="1:12">
      <c r="A1516" s="18" t="s">
        <v>835</v>
      </c>
      <c r="B1516" s="18" t="s">
        <v>932</v>
      </c>
      <c r="C1516" s="18">
        <v>2</v>
      </c>
      <c r="D1516" s="18">
        <v>1</v>
      </c>
      <c r="E1516" s="18">
        <v>9</v>
      </c>
      <c r="F1516" s="18">
        <v>0</v>
      </c>
      <c r="G1516" s="122" t="str">
        <f t="shared" si="71"/>
        <v/>
      </c>
      <c r="H1516" s="255" t="str">
        <f>IF(G1516="기사임",(COUNTIF($B$2:B1516,B1516)-COUNTIFS($B$2:B1515,B1516,$G$2:G1515,"")),"")</f>
        <v/>
      </c>
      <c r="I1516" s="122" t="str">
        <f>IF(H1516=1,COUNTIF($H$1:H1516,1),"")</f>
        <v/>
      </c>
      <c r="J1516" s="122">
        <f t="shared" si="70"/>
        <v>0</v>
      </c>
      <c r="K1516" s="122" t="b">
        <f t="shared" si="72"/>
        <v>0</v>
      </c>
      <c r="L1516" s="122" t="str">
        <f>IF(K1516=FALSE,"",B1516&amp;"@"&amp;COUNTIFS($B$2:B1516,B1516,$K$2:K1516,TRUE))</f>
        <v/>
      </c>
    </row>
    <row r="1517" spans="1:12">
      <c r="A1517" s="18" t="s">
        <v>1787</v>
      </c>
      <c r="B1517" s="18" t="s">
        <v>903</v>
      </c>
      <c r="C1517" s="18">
        <v>2</v>
      </c>
      <c r="D1517" s="18">
        <v>2</v>
      </c>
      <c r="E1517" s="18">
        <v>10</v>
      </c>
      <c r="F1517" s="18">
        <v>2</v>
      </c>
      <c r="G1517" s="122" t="str">
        <f t="shared" si="71"/>
        <v/>
      </c>
      <c r="H1517" s="255" t="str">
        <f>IF(G1517="기사임",(COUNTIF($B$2:B1517,B1517)-COUNTIFS($B$2:B1516,B1517,$G$2:G1516,"")),"")</f>
        <v/>
      </c>
      <c r="I1517" s="122" t="str">
        <f>IF(H1517=1,COUNTIF($H$1:H1517,1),"")</f>
        <v/>
      </c>
      <c r="J1517" s="122">
        <f t="shared" si="70"/>
        <v>0</v>
      </c>
      <c r="K1517" s="122" t="b">
        <f t="shared" si="72"/>
        <v>0</v>
      </c>
      <c r="L1517" s="122" t="str">
        <f>IF(K1517=FALSE,"",B1517&amp;"@"&amp;COUNTIFS($B$2:B1517,B1517,$K$2:K1517,TRUE))</f>
        <v/>
      </c>
    </row>
    <row r="1518" spans="1:12">
      <c r="A1518" s="18" t="s">
        <v>987</v>
      </c>
      <c r="B1518" s="18" t="s">
        <v>896</v>
      </c>
      <c r="C1518" s="18">
        <v>2</v>
      </c>
      <c r="D1518" s="18">
        <v>2</v>
      </c>
      <c r="E1518" s="18">
        <v>13</v>
      </c>
      <c r="F1518" s="18">
        <v>2</v>
      </c>
      <c r="G1518" s="122" t="str">
        <f t="shared" si="71"/>
        <v/>
      </c>
      <c r="H1518" s="255" t="str">
        <f>IF(G1518="기사임",(COUNTIF($B$2:B1518,B1518)-COUNTIFS($B$2:B1517,B1518,$G$2:G1517,"")),"")</f>
        <v/>
      </c>
      <c r="I1518" s="122" t="str">
        <f>IF(H1518=1,COUNTIF($H$1:H1518,1),"")</f>
        <v/>
      </c>
      <c r="J1518" s="122">
        <f t="shared" si="70"/>
        <v>1</v>
      </c>
      <c r="K1518" s="122" t="b">
        <f t="shared" si="72"/>
        <v>0</v>
      </c>
      <c r="L1518" s="122" t="str">
        <f>IF(K1518=FALSE,"",B1518&amp;"@"&amp;COUNTIFS($B$2:B1518,B1518,$K$2:K1518,TRUE))</f>
        <v/>
      </c>
    </row>
    <row r="1519" spans="1:12">
      <c r="A1519" s="18" t="s">
        <v>1492</v>
      </c>
      <c r="B1519" s="18" t="s">
        <v>929</v>
      </c>
      <c r="C1519" s="18">
        <v>2</v>
      </c>
      <c r="D1519" s="18">
        <v>1</v>
      </c>
      <c r="E1519" s="18">
        <v>11</v>
      </c>
      <c r="F1519" s="18">
        <v>1</v>
      </c>
      <c r="G1519" s="122" t="str">
        <f t="shared" si="71"/>
        <v/>
      </c>
      <c r="H1519" s="255" t="str">
        <f>IF(G1519="기사임",(COUNTIF($B$2:B1519,B1519)-COUNTIFS($B$2:B1518,B1519,$G$2:G1518,"")),"")</f>
        <v/>
      </c>
      <c r="I1519" s="122" t="str">
        <f>IF(H1519=1,COUNTIF($H$1:H1519,1),"")</f>
        <v/>
      </c>
      <c r="J1519" s="122">
        <f t="shared" si="70"/>
        <v>0</v>
      </c>
      <c r="K1519" s="122" t="b">
        <f t="shared" si="72"/>
        <v>0</v>
      </c>
      <c r="L1519" s="122" t="str">
        <f>IF(K1519=FALSE,"",B1519&amp;"@"&amp;COUNTIFS($B$2:B1519,B1519,$K$2:K1519,TRUE))</f>
        <v/>
      </c>
    </row>
    <row r="1520" spans="1:12">
      <c r="A1520" s="18" t="s">
        <v>1492</v>
      </c>
      <c r="B1520" s="18" t="s">
        <v>915</v>
      </c>
      <c r="C1520" s="18">
        <v>2</v>
      </c>
      <c r="D1520" s="18">
        <v>1</v>
      </c>
      <c r="E1520" s="18">
        <v>13</v>
      </c>
      <c r="F1520" s="18">
        <v>1</v>
      </c>
      <c r="G1520" s="122" t="str">
        <f t="shared" si="71"/>
        <v/>
      </c>
      <c r="H1520" s="255" t="str">
        <f>IF(G1520="기사임",(COUNTIF($B$2:B1520,B1520)-COUNTIFS($B$2:B1519,B1520,$G$2:G1519,"")),"")</f>
        <v/>
      </c>
      <c r="I1520" s="122" t="str">
        <f>IF(H1520=1,COUNTIF($H$1:H1520,1),"")</f>
        <v/>
      </c>
      <c r="J1520" s="122">
        <f t="shared" si="70"/>
        <v>0</v>
      </c>
      <c r="K1520" s="122" t="b">
        <f t="shared" si="72"/>
        <v>0</v>
      </c>
      <c r="L1520" s="122" t="str">
        <f>IF(K1520=FALSE,"",B1520&amp;"@"&amp;COUNTIFS($B$2:B1520,B1520,$K$2:K1520,TRUE))</f>
        <v/>
      </c>
    </row>
    <row r="1521" spans="1:12">
      <c r="A1521" s="18" t="s">
        <v>887</v>
      </c>
      <c r="B1521" s="18" t="s">
        <v>897</v>
      </c>
      <c r="C1521" s="18">
        <v>2</v>
      </c>
      <c r="D1521" s="18">
        <v>2</v>
      </c>
      <c r="E1521" s="18">
        <v>0</v>
      </c>
      <c r="F1521" s="18">
        <v>0</v>
      </c>
      <c r="G1521" s="122" t="str">
        <f t="shared" si="71"/>
        <v/>
      </c>
      <c r="H1521" s="255" t="str">
        <f>IF(G1521="기사임",(COUNTIF($B$2:B1521,B1521)-COUNTIFS($B$2:B1520,B1521,$G$2:G1520,"")),"")</f>
        <v/>
      </c>
      <c r="I1521" s="122" t="str">
        <f>IF(H1521=1,COUNTIF($H$1:H1521,1),"")</f>
        <v/>
      </c>
      <c r="J1521" s="122">
        <f t="shared" si="70"/>
        <v>1</v>
      </c>
      <c r="K1521" s="122" t="b">
        <f t="shared" si="72"/>
        <v>0</v>
      </c>
      <c r="L1521" s="122" t="str">
        <f>IF(K1521=FALSE,"",B1521&amp;"@"&amp;COUNTIFS($B$2:B1521,B1521,$K$2:K1521,TRUE))</f>
        <v/>
      </c>
    </row>
    <row r="1522" spans="1:12">
      <c r="A1522" s="18" t="s">
        <v>744</v>
      </c>
      <c r="B1522" s="18" t="s">
        <v>900</v>
      </c>
      <c r="C1522" s="18">
        <v>2</v>
      </c>
      <c r="D1522" s="18">
        <v>1</v>
      </c>
      <c r="E1522" s="18">
        <v>23</v>
      </c>
      <c r="F1522" s="18">
        <v>1</v>
      </c>
      <c r="G1522" s="122" t="str">
        <f t="shared" si="71"/>
        <v/>
      </c>
      <c r="H1522" s="255" t="str">
        <f>IF(G1522="기사임",(COUNTIF($B$2:B1522,B1522)-COUNTIFS($B$2:B1521,B1522,$G$2:G1521,"")),"")</f>
        <v/>
      </c>
      <c r="I1522" s="122" t="str">
        <f>IF(H1522=1,COUNTIF($H$1:H1522,1),"")</f>
        <v/>
      </c>
      <c r="J1522" s="122">
        <f t="shared" si="70"/>
        <v>0</v>
      </c>
      <c r="K1522" s="122" t="b">
        <f t="shared" si="72"/>
        <v>0</v>
      </c>
      <c r="L1522" s="122" t="str">
        <f>IF(K1522=FALSE,"",B1522&amp;"@"&amp;COUNTIFS($B$2:B1522,B1522,$K$2:K1522,TRUE))</f>
        <v/>
      </c>
    </row>
    <row r="1523" spans="1:12">
      <c r="A1523" s="18" t="s">
        <v>1654</v>
      </c>
      <c r="B1523" s="18" t="s">
        <v>895</v>
      </c>
      <c r="C1523" s="18">
        <v>2</v>
      </c>
      <c r="D1523" s="18">
        <v>2</v>
      </c>
      <c r="E1523" s="18">
        <v>6</v>
      </c>
      <c r="F1523" s="18">
        <v>2</v>
      </c>
      <c r="G1523" s="122" t="str">
        <f t="shared" si="71"/>
        <v/>
      </c>
      <c r="H1523" s="255" t="str">
        <f>IF(G1523="기사임",(COUNTIF($B$2:B1523,B1523)-COUNTIFS($B$2:B1522,B1523,$G$2:G1522,"")),"")</f>
        <v/>
      </c>
      <c r="I1523" s="122" t="str">
        <f>IF(H1523=1,COUNTIF($H$1:H1523,1),"")</f>
        <v/>
      </c>
      <c r="J1523" s="122">
        <f t="shared" si="70"/>
        <v>0</v>
      </c>
      <c r="K1523" s="122" t="b">
        <f t="shared" si="72"/>
        <v>0</v>
      </c>
      <c r="L1523" s="122" t="str">
        <f>IF(K1523=FALSE,"",B1523&amp;"@"&amp;COUNTIFS($B$2:B1523,B1523,$K$2:K1523,TRUE))</f>
        <v/>
      </c>
    </row>
    <row r="1524" spans="1:12">
      <c r="A1524" s="18" t="s">
        <v>1790</v>
      </c>
      <c r="B1524" s="18" t="s">
        <v>903</v>
      </c>
      <c r="C1524" s="18">
        <v>2</v>
      </c>
      <c r="D1524" s="18">
        <v>1</v>
      </c>
      <c r="E1524" s="18">
        <v>13.5</v>
      </c>
      <c r="F1524" s="18">
        <v>0</v>
      </c>
      <c r="G1524" s="122" t="str">
        <f t="shared" si="71"/>
        <v/>
      </c>
      <c r="H1524" s="255" t="str">
        <f>IF(G1524="기사임",(COUNTIF($B$2:B1524,B1524)-COUNTIFS($B$2:B1523,B1524,$G$2:G1523,"")),"")</f>
        <v/>
      </c>
      <c r="I1524" s="122" t="str">
        <f>IF(H1524=1,COUNTIF($H$1:H1524,1),"")</f>
        <v/>
      </c>
      <c r="J1524" s="122">
        <f t="shared" si="70"/>
        <v>0</v>
      </c>
      <c r="K1524" s="122" t="b">
        <f t="shared" si="72"/>
        <v>0</v>
      </c>
      <c r="L1524" s="122" t="str">
        <f>IF(K1524=FALSE,"",B1524&amp;"@"&amp;COUNTIFS($B$2:B1524,B1524,$K$2:K1524,TRUE))</f>
        <v/>
      </c>
    </row>
    <row r="1525" spans="1:12">
      <c r="A1525" s="18" t="s">
        <v>1791</v>
      </c>
      <c r="B1525" s="18" t="s">
        <v>895</v>
      </c>
      <c r="C1525" s="18">
        <v>2</v>
      </c>
      <c r="D1525" s="18">
        <v>1</v>
      </c>
      <c r="E1525" s="18">
        <v>6</v>
      </c>
      <c r="F1525" s="18">
        <v>1</v>
      </c>
      <c r="G1525" s="122" t="str">
        <f t="shared" si="71"/>
        <v/>
      </c>
      <c r="H1525" s="255" t="str">
        <f>IF(G1525="기사임",(COUNTIF($B$2:B1525,B1525)-COUNTIFS($B$2:B1524,B1525,$G$2:G1524,"")),"")</f>
        <v/>
      </c>
      <c r="I1525" s="122" t="str">
        <f>IF(H1525=1,COUNTIF($H$1:H1525,1),"")</f>
        <v/>
      </c>
      <c r="J1525" s="122">
        <f t="shared" si="70"/>
        <v>0</v>
      </c>
      <c r="K1525" s="122" t="b">
        <f t="shared" si="72"/>
        <v>0</v>
      </c>
      <c r="L1525" s="122" t="str">
        <f>IF(K1525=FALSE,"",B1525&amp;"@"&amp;COUNTIFS($B$2:B1525,B1525,$K$2:K1525,TRUE))</f>
        <v/>
      </c>
    </row>
    <row r="1526" spans="1:12">
      <c r="A1526" s="18" t="s">
        <v>1792</v>
      </c>
      <c r="B1526" s="18" t="s">
        <v>895</v>
      </c>
      <c r="C1526" s="18">
        <v>2</v>
      </c>
      <c r="D1526" s="18">
        <v>1</v>
      </c>
      <c r="E1526" s="18">
        <v>10</v>
      </c>
      <c r="F1526" s="18">
        <v>1</v>
      </c>
      <c r="G1526" s="122" t="str">
        <f t="shared" si="71"/>
        <v/>
      </c>
      <c r="H1526" s="255" t="str">
        <f>IF(G1526="기사임",(COUNTIF($B$2:B1526,B1526)-COUNTIFS($B$2:B1525,B1526,$G$2:G1525,"")),"")</f>
        <v/>
      </c>
      <c r="I1526" s="122" t="str">
        <f>IF(H1526=1,COUNTIF($H$1:H1526,1),"")</f>
        <v/>
      </c>
      <c r="J1526" s="122">
        <f t="shared" si="70"/>
        <v>0</v>
      </c>
      <c r="K1526" s="122" t="b">
        <f t="shared" si="72"/>
        <v>0</v>
      </c>
      <c r="L1526" s="122" t="str">
        <f>IF(K1526=FALSE,"",B1526&amp;"@"&amp;COUNTIFS($B$2:B1526,B1526,$K$2:K1526,TRUE))</f>
        <v/>
      </c>
    </row>
    <row r="1527" spans="1:12">
      <c r="A1527" s="18" t="s">
        <v>994</v>
      </c>
      <c r="B1527" s="18" t="s">
        <v>896</v>
      </c>
      <c r="C1527" s="18">
        <v>2</v>
      </c>
      <c r="D1527" s="18">
        <v>2</v>
      </c>
      <c r="E1527" s="18">
        <v>0</v>
      </c>
      <c r="F1527" s="18">
        <v>2</v>
      </c>
      <c r="G1527" s="122" t="str">
        <f t="shared" si="71"/>
        <v/>
      </c>
      <c r="H1527" s="255" t="str">
        <f>IF(G1527="기사임",(COUNTIF($B$2:B1527,B1527)-COUNTIFS($B$2:B1526,B1527,$G$2:G1526,"")),"")</f>
        <v/>
      </c>
      <c r="I1527" s="122" t="str">
        <f>IF(H1527=1,COUNTIF($H$1:H1527,1),"")</f>
        <v/>
      </c>
      <c r="J1527" s="122">
        <f t="shared" si="70"/>
        <v>1</v>
      </c>
      <c r="K1527" s="122" t="b">
        <f t="shared" si="72"/>
        <v>0</v>
      </c>
      <c r="L1527" s="122" t="str">
        <f>IF(K1527=FALSE,"",B1527&amp;"@"&amp;COUNTIFS($B$2:B1527,B1527,$K$2:K1527,TRUE))</f>
        <v/>
      </c>
    </row>
    <row r="1528" spans="1:12">
      <c r="A1528" s="18" t="s">
        <v>1794</v>
      </c>
      <c r="B1528" s="18" t="s">
        <v>895</v>
      </c>
      <c r="C1528" s="18">
        <v>2</v>
      </c>
      <c r="D1528" s="18">
        <v>1</v>
      </c>
      <c r="E1528" s="18">
        <v>1746</v>
      </c>
      <c r="F1528" s="18">
        <v>1</v>
      </c>
      <c r="G1528" s="122" t="str">
        <f t="shared" si="71"/>
        <v/>
      </c>
      <c r="H1528" s="255" t="str">
        <f>IF(G1528="기사임",(COUNTIF($B$2:B1528,B1528)-COUNTIFS($B$2:B1527,B1528,$G$2:G1527,"")),"")</f>
        <v/>
      </c>
      <c r="I1528" s="122" t="str">
        <f>IF(H1528=1,COUNTIF($H$1:H1528,1),"")</f>
        <v/>
      </c>
      <c r="J1528" s="122">
        <f t="shared" si="70"/>
        <v>0</v>
      </c>
      <c r="K1528" s="122" t="b">
        <f t="shared" si="72"/>
        <v>0</v>
      </c>
      <c r="L1528" s="122" t="str">
        <f>IF(K1528=FALSE,"",B1528&amp;"@"&amp;COUNTIFS($B$2:B1528,B1528,$K$2:K1528,TRUE))</f>
        <v/>
      </c>
    </row>
    <row r="1529" spans="1:12">
      <c r="A1529" s="18" t="s">
        <v>836</v>
      </c>
      <c r="B1529" s="18" t="s">
        <v>895</v>
      </c>
      <c r="C1529" s="18">
        <v>2</v>
      </c>
      <c r="D1529" s="18">
        <v>2</v>
      </c>
      <c r="E1529" s="18">
        <v>0</v>
      </c>
      <c r="F1529" s="18">
        <v>2</v>
      </c>
      <c r="G1529" s="122" t="str">
        <f t="shared" si="71"/>
        <v/>
      </c>
      <c r="H1529" s="255" t="str">
        <f>IF(G1529="기사임",(COUNTIF($B$2:B1529,B1529)-COUNTIFS($B$2:B1528,B1529,$G$2:G1528,"")),"")</f>
        <v/>
      </c>
      <c r="I1529" s="122" t="str">
        <f>IF(H1529=1,COUNTIF($H$1:H1529,1),"")</f>
        <v/>
      </c>
      <c r="J1529" s="122">
        <f t="shared" si="70"/>
        <v>0</v>
      </c>
      <c r="K1529" s="122" t="b">
        <f t="shared" si="72"/>
        <v>0</v>
      </c>
      <c r="L1529" s="122" t="str">
        <f>IF(K1529=FALSE,"",B1529&amp;"@"&amp;COUNTIFS($B$2:B1529,B1529,$K$2:K1529,TRUE))</f>
        <v/>
      </c>
    </row>
    <row r="1530" spans="1:12">
      <c r="A1530" s="18" t="s">
        <v>745</v>
      </c>
      <c r="B1530" s="18" t="s">
        <v>912</v>
      </c>
      <c r="C1530" s="18">
        <v>2</v>
      </c>
      <c r="D1530" s="18">
        <v>1</v>
      </c>
      <c r="E1530" s="18">
        <v>22</v>
      </c>
      <c r="F1530" s="18">
        <v>1</v>
      </c>
      <c r="G1530" s="122" t="str">
        <f t="shared" si="71"/>
        <v/>
      </c>
      <c r="H1530" s="255" t="str">
        <f>IF(G1530="기사임",(COUNTIF($B$2:B1530,B1530)-COUNTIFS($B$2:B1529,B1530,$G$2:G1529,"")),"")</f>
        <v/>
      </c>
      <c r="I1530" s="122" t="str">
        <f>IF(H1530=1,COUNTIF($H$1:H1530,1),"")</f>
        <v/>
      </c>
      <c r="J1530" s="122">
        <f t="shared" si="70"/>
        <v>0</v>
      </c>
      <c r="K1530" s="122" t="b">
        <f t="shared" si="72"/>
        <v>0</v>
      </c>
      <c r="L1530" s="122" t="str">
        <f>IF(K1530=FALSE,"",B1530&amp;"@"&amp;COUNTIFS($B$2:B1530,B1530,$K$2:K1530,TRUE))</f>
        <v/>
      </c>
    </row>
    <row r="1531" spans="1:12">
      <c r="A1531" s="18" t="s">
        <v>745</v>
      </c>
      <c r="B1531" s="18" t="s">
        <v>913</v>
      </c>
      <c r="C1531" s="18">
        <v>2</v>
      </c>
      <c r="D1531" s="18">
        <v>1</v>
      </c>
      <c r="E1531" s="18">
        <v>45</v>
      </c>
      <c r="F1531" s="18">
        <v>1</v>
      </c>
      <c r="G1531" s="122" t="str">
        <f t="shared" si="71"/>
        <v/>
      </c>
      <c r="H1531" s="255" t="str">
        <f>IF(G1531="기사임",(COUNTIF($B$2:B1531,B1531)-COUNTIFS($B$2:B1530,B1531,$G$2:G1530,"")),"")</f>
        <v/>
      </c>
      <c r="I1531" s="122" t="str">
        <f>IF(H1531=1,COUNTIF($H$1:H1531,1),"")</f>
        <v/>
      </c>
      <c r="J1531" s="122">
        <f t="shared" si="70"/>
        <v>0</v>
      </c>
      <c r="K1531" s="122" t="b">
        <f t="shared" si="72"/>
        <v>0</v>
      </c>
      <c r="L1531" s="122" t="str">
        <f>IF(K1531=FALSE,"",B1531&amp;"@"&amp;COUNTIFS($B$2:B1531,B1531,$K$2:K1531,TRUE))</f>
        <v/>
      </c>
    </row>
    <row r="1532" spans="1:12">
      <c r="A1532" s="18" t="s">
        <v>1795</v>
      </c>
      <c r="B1532" s="18" t="s">
        <v>900</v>
      </c>
      <c r="C1532" s="18">
        <v>2</v>
      </c>
      <c r="D1532" s="18">
        <v>1</v>
      </c>
      <c r="E1532" s="18">
        <v>8</v>
      </c>
      <c r="F1532" s="18">
        <v>1</v>
      </c>
      <c r="G1532" s="122" t="str">
        <f t="shared" si="71"/>
        <v/>
      </c>
      <c r="H1532" s="255" t="str">
        <f>IF(G1532="기사임",(COUNTIF($B$2:B1532,B1532)-COUNTIFS($B$2:B1531,B1532,$G$2:G1531,"")),"")</f>
        <v/>
      </c>
      <c r="I1532" s="122" t="str">
        <f>IF(H1532=1,COUNTIF($H$1:H1532,1),"")</f>
        <v/>
      </c>
      <c r="J1532" s="122">
        <f t="shared" si="70"/>
        <v>0</v>
      </c>
      <c r="K1532" s="122" t="b">
        <f t="shared" si="72"/>
        <v>0</v>
      </c>
      <c r="L1532" s="122" t="str">
        <f>IF(K1532=FALSE,"",B1532&amp;"@"&amp;COUNTIFS($B$2:B1532,B1532,$K$2:K1532,TRUE))</f>
        <v/>
      </c>
    </row>
    <row r="1533" spans="1:12">
      <c r="A1533" s="18" t="s">
        <v>1796</v>
      </c>
      <c r="B1533" s="18" t="s">
        <v>898</v>
      </c>
      <c r="C1533" s="18">
        <v>2</v>
      </c>
      <c r="D1533" s="18">
        <v>1</v>
      </c>
      <c r="E1533" s="18">
        <v>8</v>
      </c>
      <c r="F1533" s="18">
        <v>0</v>
      </c>
      <c r="G1533" s="122" t="str">
        <f t="shared" si="71"/>
        <v/>
      </c>
      <c r="H1533" s="255" t="str">
        <f>IF(G1533="기사임",(COUNTIF($B$2:B1533,B1533)-COUNTIFS($B$2:B1532,B1533,$G$2:G1532,"")),"")</f>
        <v/>
      </c>
      <c r="I1533" s="122" t="str">
        <f>IF(H1533=1,COUNTIF($H$1:H1533,1),"")</f>
        <v/>
      </c>
      <c r="J1533" s="122">
        <f t="shared" si="70"/>
        <v>0</v>
      </c>
      <c r="K1533" s="122" t="b">
        <f t="shared" si="72"/>
        <v>0</v>
      </c>
      <c r="L1533" s="122" t="str">
        <f>IF(K1533=FALSE,"",B1533&amp;"@"&amp;COUNTIFS($B$2:B1533,B1533,$K$2:K1533,TRUE))</f>
        <v/>
      </c>
    </row>
    <row r="1534" spans="1:12">
      <c r="A1534" s="18" t="s">
        <v>888</v>
      </c>
      <c r="B1534" s="18" t="s">
        <v>896</v>
      </c>
      <c r="C1534" s="18">
        <v>2</v>
      </c>
      <c r="D1534" s="18">
        <v>1</v>
      </c>
      <c r="E1534" s="18">
        <v>25</v>
      </c>
      <c r="F1534" s="18">
        <v>0</v>
      </c>
      <c r="G1534" s="122" t="str">
        <f t="shared" si="71"/>
        <v/>
      </c>
      <c r="H1534" s="255" t="str">
        <f>IF(G1534="기사임",(COUNTIF($B$2:B1534,B1534)-COUNTIFS($B$2:B1533,B1534,$G$2:G1533,"")),"")</f>
        <v/>
      </c>
      <c r="I1534" s="122" t="str">
        <f>IF(H1534=1,COUNTIF($H$1:H1534,1),"")</f>
        <v/>
      </c>
      <c r="J1534" s="122">
        <f t="shared" si="70"/>
        <v>1</v>
      </c>
      <c r="K1534" s="122" t="b">
        <f t="shared" si="72"/>
        <v>0</v>
      </c>
      <c r="L1534" s="122" t="str">
        <f>IF(K1534=FALSE,"",B1534&amp;"@"&amp;COUNTIFS($B$2:B1534,B1534,$K$2:K1534,TRUE))</f>
        <v/>
      </c>
    </row>
    <row r="1535" spans="1:12">
      <c r="A1535" s="18" t="s">
        <v>809</v>
      </c>
      <c r="B1535" s="18" t="s">
        <v>943</v>
      </c>
      <c r="C1535" s="18">
        <v>2</v>
      </c>
      <c r="D1535" s="18">
        <v>1</v>
      </c>
      <c r="E1535" s="18">
        <v>122</v>
      </c>
      <c r="F1535" s="18">
        <v>1</v>
      </c>
      <c r="G1535" s="122" t="str">
        <f t="shared" si="71"/>
        <v/>
      </c>
      <c r="H1535" s="255" t="str">
        <f>IF(G1535="기사임",(COUNTIF($B$2:B1535,B1535)-COUNTIFS($B$2:B1534,B1535,$G$2:G1534,"")),"")</f>
        <v/>
      </c>
      <c r="I1535" s="122" t="str">
        <f>IF(H1535=1,COUNTIF($H$1:H1535,1),"")</f>
        <v/>
      </c>
      <c r="J1535" s="122">
        <f t="shared" si="70"/>
        <v>0</v>
      </c>
      <c r="K1535" s="122" t="b">
        <f t="shared" si="72"/>
        <v>0</v>
      </c>
      <c r="L1535" s="122" t="str">
        <f>IF(K1535=FALSE,"",B1535&amp;"@"&amp;COUNTIFS($B$2:B1535,B1535,$K$2:K1535,TRUE))</f>
        <v/>
      </c>
    </row>
    <row r="1536" spans="1:12">
      <c r="A1536" s="18" t="s">
        <v>809</v>
      </c>
      <c r="B1536" s="18" t="s">
        <v>895</v>
      </c>
      <c r="C1536" s="18">
        <v>2</v>
      </c>
      <c r="D1536" s="18">
        <v>2</v>
      </c>
      <c r="E1536" s="18">
        <v>85</v>
      </c>
      <c r="F1536" s="18">
        <v>1</v>
      </c>
      <c r="G1536" s="122" t="str">
        <f t="shared" si="71"/>
        <v/>
      </c>
      <c r="H1536" s="255" t="str">
        <f>IF(G1536="기사임",(COUNTIF($B$2:B1536,B1536)-COUNTIFS($B$2:B1535,B1536,$G$2:G1535,"")),"")</f>
        <v/>
      </c>
      <c r="I1536" s="122" t="str">
        <f>IF(H1536=1,COUNTIF($H$1:H1536,1),"")</f>
        <v/>
      </c>
      <c r="J1536" s="122">
        <f t="shared" si="70"/>
        <v>0</v>
      </c>
      <c r="K1536" s="122" t="b">
        <f t="shared" si="72"/>
        <v>0</v>
      </c>
      <c r="L1536" s="122" t="str">
        <f>IF(K1536=FALSE,"",B1536&amp;"@"&amp;COUNTIFS($B$2:B1536,B1536,$K$2:K1536,TRUE))</f>
        <v/>
      </c>
    </row>
    <row r="1537" spans="1:12">
      <c r="A1537" s="18" t="s">
        <v>1797</v>
      </c>
      <c r="B1537" s="18" t="s">
        <v>895</v>
      </c>
      <c r="C1537" s="18">
        <v>2</v>
      </c>
      <c r="D1537" s="18">
        <v>2</v>
      </c>
      <c r="E1537" s="18">
        <v>4</v>
      </c>
      <c r="F1537" s="18">
        <v>2</v>
      </c>
      <c r="G1537" s="122" t="str">
        <f t="shared" si="71"/>
        <v/>
      </c>
      <c r="H1537" s="255" t="str">
        <f>IF(G1537="기사임",(COUNTIF($B$2:B1537,B1537)-COUNTIFS($B$2:B1536,B1537,$G$2:G1536,"")),"")</f>
        <v/>
      </c>
      <c r="I1537" s="122" t="str">
        <f>IF(H1537=1,COUNTIF($H$1:H1537,1),"")</f>
        <v/>
      </c>
      <c r="J1537" s="122">
        <f t="shared" si="70"/>
        <v>0</v>
      </c>
      <c r="K1537" s="122" t="b">
        <f t="shared" si="72"/>
        <v>0</v>
      </c>
      <c r="L1537" s="122" t="str">
        <f>IF(K1537=FALSE,"",B1537&amp;"@"&amp;COUNTIFS($B$2:B1537,B1537,$K$2:K1537,TRUE))</f>
        <v/>
      </c>
    </row>
    <row r="1538" spans="1:12">
      <c r="A1538" s="18" t="s">
        <v>780</v>
      </c>
      <c r="B1538" s="18" t="s">
        <v>897</v>
      </c>
      <c r="C1538" s="18">
        <v>2</v>
      </c>
      <c r="D1538" s="18">
        <v>1</v>
      </c>
      <c r="E1538" s="18">
        <v>14.5</v>
      </c>
      <c r="F1538" s="18">
        <v>1</v>
      </c>
      <c r="G1538" s="122" t="str">
        <f t="shared" si="71"/>
        <v/>
      </c>
      <c r="H1538" s="255" t="str">
        <f>IF(G1538="기사임",(COUNTIF($B$2:B1538,B1538)-COUNTIFS($B$2:B1537,B1538,$G$2:G1537,"")),"")</f>
        <v/>
      </c>
      <c r="I1538" s="122" t="str">
        <f>IF(H1538=1,COUNTIF($H$1:H1538,1),"")</f>
        <v/>
      </c>
      <c r="J1538" s="122">
        <f t="shared" ref="J1538:J1601" si="73">COUNTIF($N$2:$N$4,B1538)</f>
        <v>1</v>
      </c>
      <c r="K1538" s="122" t="b">
        <f t="shared" si="72"/>
        <v>0</v>
      </c>
      <c r="L1538" s="122" t="str">
        <f>IF(K1538=FALSE,"",B1538&amp;"@"&amp;COUNTIFS($B$2:B1538,B1538,$K$2:K1538,TRUE))</f>
        <v/>
      </c>
    </row>
    <row r="1539" spans="1:12">
      <c r="A1539" s="18" t="s">
        <v>780</v>
      </c>
      <c r="B1539" s="18" t="s">
        <v>896</v>
      </c>
      <c r="C1539" s="18">
        <v>2</v>
      </c>
      <c r="D1539" s="18">
        <v>1</v>
      </c>
      <c r="E1539" s="18">
        <v>14</v>
      </c>
      <c r="F1539" s="18">
        <v>1</v>
      </c>
      <c r="G1539" s="122" t="str">
        <f t="shared" ref="G1539:G1602" si="74">IF(AND(LEFT(A1539,17)="/global/archives/",ISNUMBER(_xlfn.NUMBERVALUE(MID(A1539,18,1))),ISERROR(FIND("ckattempt",A1539)),ISERROR(FIND("preview",A1539))),"기사임","")</f>
        <v/>
      </c>
      <c r="H1539" s="255" t="str">
        <f>IF(G1539="기사임",(COUNTIF($B$2:B1539,B1539)-COUNTIFS($B$2:B1538,B1539,$G$2:G1538,"")),"")</f>
        <v/>
      </c>
      <c r="I1539" s="122" t="str">
        <f>IF(H1539=1,COUNTIF($H$1:H1539,1),"")</f>
        <v/>
      </c>
      <c r="J1539" s="122">
        <f t="shared" si="73"/>
        <v>1</v>
      </c>
      <c r="K1539" s="122" t="b">
        <f t="shared" ref="K1539:K1602" si="75">AND(J1539=1,H1539&gt;=1,H1539&lt;&gt;"")</f>
        <v>0</v>
      </c>
      <c r="L1539" s="122" t="str">
        <f>IF(K1539=FALSE,"",B1539&amp;"@"&amp;COUNTIFS($B$2:B1539,B1539,$K$2:K1539,TRUE))</f>
        <v/>
      </c>
    </row>
    <row r="1540" spans="1:12">
      <c r="A1540" s="18" t="s">
        <v>810</v>
      </c>
      <c r="B1540" s="18" t="s">
        <v>932</v>
      </c>
      <c r="C1540" s="18">
        <v>2</v>
      </c>
      <c r="D1540" s="18">
        <v>1</v>
      </c>
      <c r="E1540" s="18">
        <v>122</v>
      </c>
      <c r="F1540" s="18">
        <v>1</v>
      </c>
      <c r="G1540" s="122" t="str">
        <f t="shared" si="74"/>
        <v/>
      </c>
      <c r="H1540" s="255" t="str">
        <f>IF(G1540="기사임",(COUNTIF($B$2:B1540,B1540)-COUNTIFS($B$2:B1539,B1540,$G$2:G1539,"")),"")</f>
        <v/>
      </c>
      <c r="I1540" s="122" t="str">
        <f>IF(H1540=1,COUNTIF($H$1:H1540,1),"")</f>
        <v/>
      </c>
      <c r="J1540" s="122">
        <f t="shared" si="73"/>
        <v>0</v>
      </c>
      <c r="K1540" s="122" t="b">
        <f t="shared" si="75"/>
        <v>0</v>
      </c>
      <c r="L1540" s="122" t="str">
        <f>IF(K1540=FALSE,"",B1540&amp;"@"&amp;COUNTIFS($B$2:B1540,B1540,$K$2:K1540,TRUE))</f>
        <v/>
      </c>
    </row>
    <row r="1541" spans="1:12">
      <c r="A1541" s="18" t="s">
        <v>552</v>
      </c>
      <c r="B1541" s="18" t="s">
        <v>1031</v>
      </c>
      <c r="C1541" s="18">
        <v>2</v>
      </c>
      <c r="D1541" s="18">
        <v>2</v>
      </c>
      <c r="E1541" s="18">
        <v>31</v>
      </c>
      <c r="F1541" s="18">
        <v>1</v>
      </c>
      <c r="G1541" s="122" t="str">
        <f t="shared" si="74"/>
        <v/>
      </c>
      <c r="H1541" s="255" t="str">
        <f>IF(G1541="기사임",(COUNTIF($B$2:B1541,B1541)-COUNTIFS($B$2:B1540,B1541,$G$2:G1540,"")),"")</f>
        <v/>
      </c>
      <c r="I1541" s="122" t="str">
        <f>IF(H1541=1,COUNTIF($H$1:H1541,1),"")</f>
        <v/>
      </c>
      <c r="J1541" s="122">
        <f t="shared" si="73"/>
        <v>0</v>
      </c>
      <c r="K1541" s="122" t="b">
        <f t="shared" si="75"/>
        <v>0</v>
      </c>
      <c r="L1541" s="122" t="str">
        <f>IF(K1541=FALSE,"",B1541&amp;"@"&amp;COUNTIFS($B$2:B1541,B1541,$K$2:K1541,TRUE))</f>
        <v/>
      </c>
    </row>
    <row r="1542" spans="1:12">
      <c r="A1542" s="18" t="s">
        <v>552</v>
      </c>
      <c r="B1542" s="18" t="s">
        <v>895</v>
      </c>
      <c r="C1542" s="18">
        <v>2</v>
      </c>
      <c r="D1542" s="18">
        <v>2</v>
      </c>
      <c r="E1542" s="18">
        <v>889</v>
      </c>
      <c r="F1542" s="18">
        <v>1</v>
      </c>
      <c r="G1542" s="122" t="str">
        <f t="shared" si="74"/>
        <v/>
      </c>
      <c r="H1542" s="255" t="str">
        <f>IF(G1542="기사임",(COUNTIF($B$2:B1542,B1542)-COUNTIFS($B$2:B1541,B1542,$G$2:G1541,"")),"")</f>
        <v/>
      </c>
      <c r="I1542" s="122" t="str">
        <f>IF(H1542=1,COUNTIF($H$1:H1542,1),"")</f>
        <v/>
      </c>
      <c r="J1542" s="122">
        <f t="shared" si="73"/>
        <v>0</v>
      </c>
      <c r="K1542" s="122" t="b">
        <f t="shared" si="75"/>
        <v>0</v>
      </c>
      <c r="L1542" s="122" t="str">
        <f>IF(K1542=FALSE,"",B1542&amp;"@"&amp;COUNTIFS($B$2:B1542,B1542,$K$2:K1542,TRUE))</f>
        <v/>
      </c>
    </row>
    <row r="1543" spans="1:12">
      <c r="A1543" s="18" t="s">
        <v>552</v>
      </c>
      <c r="B1543" s="18" t="s">
        <v>928</v>
      </c>
      <c r="C1543" s="18">
        <v>2</v>
      </c>
      <c r="D1543" s="18">
        <v>1</v>
      </c>
      <c r="E1543" s="18">
        <v>14</v>
      </c>
      <c r="F1543" s="18">
        <v>1</v>
      </c>
      <c r="G1543" s="122" t="str">
        <f t="shared" si="74"/>
        <v/>
      </c>
      <c r="H1543" s="255" t="str">
        <f>IF(G1543="기사임",(COUNTIF($B$2:B1543,B1543)-COUNTIFS($B$2:B1542,B1543,$G$2:G1542,"")),"")</f>
        <v/>
      </c>
      <c r="I1543" s="122" t="str">
        <f>IF(H1543=1,COUNTIF($H$1:H1543,1),"")</f>
        <v/>
      </c>
      <c r="J1543" s="122">
        <f t="shared" si="73"/>
        <v>0</v>
      </c>
      <c r="K1543" s="122" t="b">
        <f t="shared" si="75"/>
        <v>0</v>
      </c>
      <c r="L1543" s="122" t="str">
        <f>IF(K1543=FALSE,"",B1543&amp;"@"&amp;COUNTIFS($B$2:B1543,B1543,$K$2:K1543,TRUE))</f>
        <v/>
      </c>
    </row>
    <row r="1544" spans="1:12">
      <c r="A1544" s="18" t="s">
        <v>552</v>
      </c>
      <c r="B1544" s="18" t="s">
        <v>916</v>
      </c>
      <c r="C1544" s="18">
        <v>2</v>
      </c>
      <c r="D1544" s="18">
        <v>1</v>
      </c>
      <c r="E1544" s="18">
        <v>4</v>
      </c>
      <c r="F1544" s="18">
        <v>1</v>
      </c>
      <c r="G1544" s="122" t="str">
        <f t="shared" si="74"/>
        <v/>
      </c>
      <c r="H1544" s="255" t="str">
        <f>IF(G1544="기사임",(COUNTIF($B$2:B1544,B1544)-COUNTIFS($B$2:B1543,B1544,$G$2:G1543,"")),"")</f>
        <v/>
      </c>
      <c r="I1544" s="122" t="str">
        <f>IF(H1544=1,COUNTIF($H$1:H1544,1),"")</f>
        <v/>
      </c>
      <c r="J1544" s="122">
        <f t="shared" si="73"/>
        <v>0</v>
      </c>
      <c r="K1544" s="122" t="b">
        <f t="shared" si="75"/>
        <v>0</v>
      </c>
      <c r="L1544" s="122" t="str">
        <f>IF(K1544=FALSE,"",B1544&amp;"@"&amp;COUNTIFS($B$2:B1544,B1544,$K$2:K1544,TRUE))</f>
        <v/>
      </c>
    </row>
    <row r="1545" spans="1:12">
      <c r="A1545" s="18" t="s">
        <v>552</v>
      </c>
      <c r="B1545" s="18" t="s">
        <v>896</v>
      </c>
      <c r="C1545" s="18">
        <v>2</v>
      </c>
      <c r="D1545" s="18">
        <v>2</v>
      </c>
      <c r="E1545" s="18">
        <v>179</v>
      </c>
      <c r="F1545" s="18">
        <v>1</v>
      </c>
      <c r="G1545" s="122" t="str">
        <f t="shared" si="74"/>
        <v/>
      </c>
      <c r="H1545" s="255" t="str">
        <f>IF(G1545="기사임",(COUNTIF($B$2:B1545,B1545)-COUNTIFS($B$2:B1544,B1545,$G$2:G1544,"")),"")</f>
        <v/>
      </c>
      <c r="I1545" s="122" t="str">
        <f>IF(H1545=1,COUNTIF($H$1:H1545,1),"")</f>
        <v/>
      </c>
      <c r="J1545" s="122">
        <f t="shared" si="73"/>
        <v>1</v>
      </c>
      <c r="K1545" s="122" t="b">
        <f t="shared" si="75"/>
        <v>0</v>
      </c>
      <c r="L1545" s="122" t="str">
        <f>IF(K1545=FALSE,"",B1545&amp;"@"&amp;COUNTIFS($B$2:B1545,B1545,$K$2:K1545,TRUE))</f>
        <v/>
      </c>
    </row>
    <row r="1546" spans="1:12">
      <c r="A1546" s="18" t="s">
        <v>1798</v>
      </c>
      <c r="B1546" s="18" t="s">
        <v>910</v>
      </c>
      <c r="C1546" s="18">
        <v>2</v>
      </c>
      <c r="D1546" s="18">
        <v>2</v>
      </c>
      <c r="E1546" s="18">
        <v>50</v>
      </c>
      <c r="F1546" s="18">
        <v>0</v>
      </c>
      <c r="G1546" s="122" t="str">
        <f t="shared" si="74"/>
        <v/>
      </c>
      <c r="H1546" s="255" t="str">
        <f>IF(G1546="기사임",(COUNTIF($B$2:B1546,B1546)-COUNTIFS($B$2:B1545,B1546,$G$2:G1545,"")),"")</f>
        <v/>
      </c>
      <c r="I1546" s="122" t="str">
        <f>IF(H1546=1,COUNTIF($H$1:H1546,1),"")</f>
        <v/>
      </c>
      <c r="J1546" s="122">
        <f t="shared" si="73"/>
        <v>0</v>
      </c>
      <c r="K1546" s="122" t="b">
        <f t="shared" si="75"/>
        <v>0</v>
      </c>
      <c r="L1546" s="122" t="str">
        <f>IF(K1546=FALSE,"",B1546&amp;"@"&amp;COUNTIFS($B$2:B1546,B1546,$K$2:K1546,TRUE))</f>
        <v/>
      </c>
    </row>
    <row r="1547" spans="1:12">
      <c r="A1547" s="18" t="s">
        <v>889</v>
      </c>
      <c r="B1547" s="18" t="s">
        <v>896</v>
      </c>
      <c r="C1547" s="18">
        <v>2</v>
      </c>
      <c r="D1547" s="18">
        <v>1</v>
      </c>
      <c r="E1547" s="18">
        <v>23</v>
      </c>
      <c r="F1547" s="18">
        <v>1</v>
      </c>
      <c r="G1547" s="122" t="str">
        <f t="shared" si="74"/>
        <v/>
      </c>
      <c r="H1547" s="255" t="str">
        <f>IF(G1547="기사임",(COUNTIF($B$2:B1547,B1547)-COUNTIFS($B$2:B1546,B1547,$G$2:G1546,"")),"")</f>
        <v/>
      </c>
      <c r="I1547" s="122" t="str">
        <f>IF(H1547=1,COUNTIF($H$1:H1547,1),"")</f>
        <v/>
      </c>
      <c r="J1547" s="122">
        <f t="shared" si="73"/>
        <v>1</v>
      </c>
      <c r="K1547" s="122" t="b">
        <f t="shared" si="75"/>
        <v>0</v>
      </c>
      <c r="L1547" s="122" t="str">
        <f>IF(K1547=FALSE,"",B1547&amp;"@"&amp;COUNTIFS($B$2:B1547,B1547,$K$2:K1547,TRUE))</f>
        <v/>
      </c>
    </row>
    <row r="1548" spans="1:12">
      <c r="A1548" s="18" t="s">
        <v>576</v>
      </c>
      <c r="B1548" s="18" t="s">
        <v>908</v>
      </c>
      <c r="C1548" s="18">
        <v>2</v>
      </c>
      <c r="D1548" s="18">
        <v>1</v>
      </c>
      <c r="E1548" s="18">
        <v>7</v>
      </c>
      <c r="F1548" s="18">
        <v>1</v>
      </c>
      <c r="G1548" s="122" t="str">
        <f t="shared" si="74"/>
        <v/>
      </c>
      <c r="H1548" s="255" t="str">
        <f>IF(G1548="기사임",(COUNTIF($B$2:B1548,B1548)-COUNTIFS($B$2:B1547,B1548,$G$2:G1547,"")),"")</f>
        <v/>
      </c>
      <c r="I1548" s="122" t="str">
        <f>IF(H1548=1,COUNTIF($H$1:H1548,1),"")</f>
        <v/>
      </c>
      <c r="J1548" s="122">
        <f t="shared" si="73"/>
        <v>0</v>
      </c>
      <c r="K1548" s="122" t="b">
        <f t="shared" si="75"/>
        <v>0</v>
      </c>
      <c r="L1548" s="122" t="str">
        <f>IF(K1548=FALSE,"",B1548&amp;"@"&amp;COUNTIFS($B$2:B1548,B1548,$K$2:K1548,TRUE))</f>
        <v/>
      </c>
    </row>
    <row r="1549" spans="1:12">
      <c r="A1549" s="18" t="s">
        <v>518</v>
      </c>
      <c r="B1549" s="18" t="s">
        <v>903</v>
      </c>
      <c r="C1549" s="18">
        <v>2</v>
      </c>
      <c r="D1549" s="18">
        <v>2</v>
      </c>
      <c r="E1549" s="18">
        <v>0</v>
      </c>
      <c r="F1549" s="18">
        <v>1</v>
      </c>
      <c r="G1549" s="122" t="str">
        <f t="shared" si="74"/>
        <v/>
      </c>
      <c r="H1549" s="255" t="str">
        <f>IF(G1549="기사임",(COUNTIF($B$2:B1549,B1549)-COUNTIFS($B$2:B1548,B1549,$G$2:G1548,"")),"")</f>
        <v/>
      </c>
      <c r="I1549" s="122" t="str">
        <f>IF(H1549=1,COUNTIF($H$1:H1549,1),"")</f>
        <v/>
      </c>
      <c r="J1549" s="122">
        <f t="shared" si="73"/>
        <v>0</v>
      </c>
      <c r="K1549" s="122" t="b">
        <f t="shared" si="75"/>
        <v>0</v>
      </c>
      <c r="L1549" s="122" t="str">
        <f>IF(K1549=FALSE,"",B1549&amp;"@"&amp;COUNTIFS($B$2:B1549,B1549,$K$2:K1549,TRUE))</f>
        <v/>
      </c>
    </row>
    <row r="1550" spans="1:12">
      <c r="A1550" s="18" t="s">
        <v>518</v>
      </c>
      <c r="B1550" s="18" t="s">
        <v>908</v>
      </c>
      <c r="C1550" s="18">
        <v>2</v>
      </c>
      <c r="D1550" s="18">
        <v>2</v>
      </c>
      <c r="E1550" s="18">
        <v>866</v>
      </c>
      <c r="F1550" s="18">
        <v>1</v>
      </c>
      <c r="G1550" s="122" t="str">
        <f t="shared" si="74"/>
        <v/>
      </c>
      <c r="H1550" s="255" t="str">
        <f>IF(G1550="기사임",(COUNTIF($B$2:B1550,B1550)-COUNTIFS($B$2:B1549,B1550,$G$2:G1549,"")),"")</f>
        <v/>
      </c>
      <c r="I1550" s="122" t="str">
        <f>IF(H1550=1,COUNTIF($H$1:H1550,1),"")</f>
        <v/>
      </c>
      <c r="J1550" s="122">
        <f t="shared" si="73"/>
        <v>0</v>
      </c>
      <c r="K1550" s="122" t="b">
        <f t="shared" si="75"/>
        <v>0</v>
      </c>
      <c r="L1550" s="122" t="str">
        <f>IF(K1550=FALSE,"",B1550&amp;"@"&amp;COUNTIFS($B$2:B1550,B1550,$K$2:K1550,TRUE))</f>
        <v/>
      </c>
    </row>
    <row r="1551" spans="1:12">
      <c r="A1551" s="18" t="s">
        <v>1799</v>
      </c>
      <c r="B1551" s="18" t="s">
        <v>895</v>
      </c>
      <c r="C1551" s="18">
        <v>2</v>
      </c>
      <c r="D1551" s="18">
        <v>2</v>
      </c>
      <c r="E1551" s="18">
        <v>8</v>
      </c>
      <c r="F1551" s="18">
        <v>2</v>
      </c>
      <c r="G1551" s="122" t="str">
        <f t="shared" si="74"/>
        <v/>
      </c>
      <c r="H1551" s="255" t="str">
        <f>IF(G1551="기사임",(COUNTIF($B$2:B1551,B1551)-COUNTIFS($B$2:B1550,B1551,$G$2:G1550,"")),"")</f>
        <v/>
      </c>
      <c r="I1551" s="122" t="str">
        <f>IF(H1551=1,COUNTIF($H$1:H1551,1),"")</f>
        <v/>
      </c>
      <c r="J1551" s="122">
        <f t="shared" si="73"/>
        <v>0</v>
      </c>
      <c r="K1551" s="122" t="b">
        <f t="shared" si="75"/>
        <v>0</v>
      </c>
      <c r="L1551" s="122" t="str">
        <f>IF(K1551=FALSE,"",B1551&amp;"@"&amp;COUNTIFS($B$2:B1551,B1551,$K$2:K1551,TRUE))</f>
        <v/>
      </c>
    </row>
    <row r="1552" spans="1:12">
      <c r="A1552" s="18" t="s">
        <v>646</v>
      </c>
      <c r="B1552" s="18" t="s">
        <v>929</v>
      </c>
      <c r="C1552" s="18">
        <v>2</v>
      </c>
      <c r="D1552" s="18">
        <v>2</v>
      </c>
      <c r="E1552" s="18">
        <v>52</v>
      </c>
      <c r="F1552" s="18">
        <v>2</v>
      </c>
      <c r="G1552" s="122" t="str">
        <f t="shared" si="74"/>
        <v/>
      </c>
      <c r="H1552" s="255" t="str">
        <f>IF(G1552="기사임",(COUNTIF($B$2:B1552,B1552)-COUNTIFS($B$2:B1551,B1552,$G$2:G1551,"")),"")</f>
        <v/>
      </c>
      <c r="I1552" s="122" t="str">
        <f>IF(H1552=1,COUNTIF($H$1:H1552,1),"")</f>
        <v/>
      </c>
      <c r="J1552" s="122">
        <f t="shared" si="73"/>
        <v>0</v>
      </c>
      <c r="K1552" s="122" t="b">
        <f t="shared" si="75"/>
        <v>0</v>
      </c>
      <c r="L1552" s="122" t="str">
        <f>IF(K1552=FALSE,"",B1552&amp;"@"&amp;COUNTIFS($B$2:B1552,B1552,$K$2:K1552,TRUE))</f>
        <v/>
      </c>
    </row>
    <row r="1553" spans="1:12">
      <c r="A1553" s="18" t="s">
        <v>646</v>
      </c>
      <c r="B1553" s="18" t="s">
        <v>898</v>
      </c>
      <c r="C1553" s="18">
        <v>2</v>
      </c>
      <c r="D1553" s="18">
        <v>2</v>
      </c>
      <c r="E1553" s="18">
        <v>48</v>
      </c>
      <c r="F1553" s="18">
        <v>2</v>
      </c>
      <c r="G1553" s="122" t="str">
        <f t="shared" si="74"/>
        <v/>
      </c>
      <c r="H1553" s="255" t="str">
        <f>IF(G1553="기사임",(COUNTIF($B$2:B1553,B1553)-COUNTIFS($B$2:B1552,B1553,$G$2:G1552,"")),"")</f>
        <v/>
      </c>
      <c r="I1553" s="122" t="str">
        <f>IF(H1553=1,COUNTIF($H$1:H1553,1),"")</f>
        <v/>
      </c>
      <c r="J1553" s="122">
        <f t="shared" si="73"/>
        <v>0</v>
      </c>
      <c r="K1553" s="122" t="b">
        <f t="shared" si="75"/>
        <v>0</v>
      </c>
      <c r="L1553" s="122" t="str">
        <f>IF(K1553=FALSE,"",B1553&amp;"@"&amp;COUNTIFS($B$2:B1553,B1553,$K$2:K1553,TRUE))</f>
        <v/>
      </c>
    </row>
    <row r="1554" spans="1:12">
      <c r="A1554" s="18" t="s">
        <v>1119</v>
      </c>
      <c r="B1554" s="18" t="s">
        <v>939</v>
      </c>
      <c r="C1554" s="18">
        <v>2</v>
      </c>
      <c r="D1554" s="18">
        <v>1</v>
      </c>
      <c r="E1554" s="18">
        <v>51</v>
      </c>
      <c r="F1554" s="18">
        <v>1</v>
      </c>
      <c r="G1554" s="122" t="str">
        <f t="shared" si="74"/>
        <v/>
      </c>
      <c r="H1554" s="255" t="str">
        <f>IF(G1554="기사임",(COUNTIF($B$2:B1554,B1554)-COUNTIFS($B$2:B1553,B1554,$G$2:G1553,"")),"")</f>
        <v/>
      </c>
      <c r="I1554" s="122" t="str">
        <f>IF(H1554=1,COUNTIF($H$1:H1554,1),"")</f>
        <v/>
      </c>
      <c r="J1554" s="122">
        <f t="shared" si="73"/>
        <v>0</v>
      </c>
      <c r="K1554" s="122" t="b">
        <f t="shared" si="75"/>
        <v>0</v>
      </c>
      <c r="L1554" s="122" t="str">
        <f>IF(K1554=FALSE,"",B1554&amp;"@"&amp;COUNTIFS($B$2:B1554,B1554,$K$2:K1554,TRUE))</f>
        <v/>
      </c>
    </row>
    <row r="1555" spans="1:12">
      <c r="A1555" s="18" t="s">
        <v>1528</v>
      </c>
      <c r="B1555" s="18" t="s">
        <v>896</v>
      </c>
      <c r="C1555" s="18">
        <v>2</v>
      </c>
      <c r="D1555" s="18">
        <v>1</v>
      </c>
      <c r="E1555" s="18">
        <v>10</v>
      </c>
      <c r="F1555" s="18">
        <v>0</v>
      </c>
      <c r="G1555" s="122" t="str">
        <f t="shared" si="74"/>
        <v/>
      </c>
      <c r="H1555" s="255" t="str">
        <f>IF(G1555="기사임",(COUNTIF($B$2:B1555,B1555)-COUNTIFS($B$2:B1554,B1555,$G$2:G1554,"")),"")</f>
        <v/>
      </c>
      <c r="I1555" s="122" t="str">
        <f>IF(H1555=1,COUNTIF($H$1:H1555,1),"")</f>
        <v/>
      </c>
      <c r="J1555" s="122">
        <f t="shared" si="73"/>
        <v>1</v>
      </c>
      <c r="K1555" s="122" t="b">
        <f t="shared" si="75"/>
        <v>0</v>
      </c>
      <c r="L1555" s="122" t="str">
        <f>IF(K1555=FALSE,"",B1555&amp;"@"&amp;COUNTIFS($B$2:B1555,B1555,$K$2:K1555,TRUE))</f>
        <v/>
      </c>
    </row>
    <row r="1556" spans="1:12">
      <c r="A1556" s="18" t="s">
        <v>703</v>
      </c>
      <c r="B1556" s="18" t="s">
        <v>897</v>
      </c>
      <c r="C1556" s="18">
        <v>2</v>
      </c>
      <c r="D1556" s="18">
        <v>2</v>
      </c>
      <c r="E1556" s="18">
        <v>33</v>
      </c>
      <c r="F1556" s="18">
        <v>1</v>
      </c>
      <c r="G1556" s="122" t="str">
        <f t="shared" si="74"/>
        <v/>
      </c>
      <c r="H1556" s="255" t="str">
        <f>IF(G1556="기사임",(COUNTIF($B$2:B1556,B1556)-COUNTIFS($B$2:B1555,B1556,$G$2:G1555,"")),"")</f>
        <v/>
      </c>
      <c r="I1556" s="122" t="str">
        <f>IF(H1556=1,COUNTIF($H$1:H1556,1),"")</f>
        <v/>
      </c>
      <c r="J1556" s="122">
        <f t="shared" si="73"/>
        <v>1</v>
      </c>
      <c r="K1556" s="122" t="b">
        <f t="shared" si="75"/>
        <v>0</v>
      </c>
      <c r="L1556" s="122" t="str">
        <f>IF(K1556=FALSE,"",B1556&amp;"@"&amp;COUNTIFS($B$2:B1556,B1556,$K$2:K1556,TRUE))</f>
        <v/>
      </c>
    </row>
    <row r="1557" spans="1:12">
      <c r="A1557" s="18" t="s">
        <v>866</v>
      </c>
      <c r="B1557" s="18" t="s">
        <v>895</v>
      </c>
      <c r="C1557" s="18">
        <v>2</v>
      </c>
      <c r="D1557" s="18">
        <v>1</v>
      </c>
      <c r="E1557" s="18">
        <v>8</v>
      </c>
      <c r="F1557" s="18">
        <v>1</v>
      </c>
      <c r="G1557" s="122" t="str">
        <f t="shared" si="74"/>
        <v/>
      </c>
      <c r="H1557" s="255" t="str">
        <f>IF(G1557="기사임",(COUNTIF($B$2:B1557,B1557)-COUNTIFS($B$2:B1556,B1557,$G$2:G1556,"")),"")</f>
        <v/>
      </c>
      <c r="I1557" s="122" t="str">
        <f>IF(H1557=1,COUNTIF($H$1:H1557,1),"")</f>
        <v/>
      </c>
      <c r="J1557" s="122">
        <f t="shared" si="73"/>
        <v>0</v>
      </c>
      <c r="K1557" s="122" t="b">
        <f t="shared" si="75"/>
        <v>0</v>
      </c>
      <c r="L1557" s="122" t="str">
        <f>IF(K1557=FALSE,"",B1557&amp;"@"&amp;COUNTIFS($B$2:B1557,B1557,$K$2:K1557,TRUE))</f>
        <v/>
      </c>
    </row>
    <row r="1558" spans="1:12">
      <c r="A1558" s="18" t="s">
        <v>1800</v>
      </c>
      <c r="B1558" s="18" t="s">
        <v>905</v>
      </c>
      <c r="C1558" s="18">
        <v>2</v>
      </c>
      <c r="D1558" s="18">
        <v>2</v>
      </c>
      <c r="E1558" s="18">
        <v>0</v>
      </c>
      <c r="F1558" s="18">
        <v>2</v>
      </c>
      <c r="G1558" s="122" t="str">
        <f t="shared" si="74"/>
        <v/>
      </c>
      <c r="H1558" s="255" t="str">
        <f>IF(G1558="기사임",(COUNTIF($B$2:B1558,B1558)-COUNTIFS($B$2:B1557,B1558,$G$2:G1557,"")),"")</f>
        <v/>
      </c>
      <c r="I1558" s="122" t="str">
        <f>IF(H1558=1,COUNTIF($H$1:H1558,1),"")</f>
        <v/>
      </c>
      <c r="J1558" s="122">
        <f t="shared" si="73"/>
        <v>0</v>
      </c>
      <c r="K1558" s="122" t="b">
        <f t="shared" si="75"/>
        <v>0</v>
      </c>
      <c r="L1558" s="122" t="str">
        <f>IF(K1558=FALSE,"",B1558&amp;"@"&amp;COUNTIFS($B$2:B1558,B1558,$K$2:K1558,TRUE))</f>
        <v/>
      </c>
    </row>
    <row r="1559" spans="1:12">
      <c r="A1559" s="18" t="s">
        <v>761</v>
      </c>
      <c r="B1559" s="18" t="s">
        <v>898</v>
      </c>
      <c r="C1559" s="18">
        <v>2</v>
      </c>
      <c r="D1559" s="18">
        <v>1</v>
      </c>
      <c r="E1559" s="18">
        <v>14</v>
      </c>
      <c r="F1559" s="18">
        <v>1</v>
      </c>
      <c r="G1559" s="122" t="str">
        <f t="shared" si="74"/>
        <v/>
      </c>
      <c r="H1559" s="255" t="str">
        <f>IF(G1559="기사임",(COUNTIF($B$2:B1559,B1559)-COUNTIFS($B$2:B1558,B1559,$G$2:G1558,"")),"")</f>
        <v/>
      </c>
      <c r="I1559" s="122" t="str">
        <f>IF(H1559=1,COUNTIF($H$1:H1559,1),"")</f>
        <v/>
      </c>
      <c r="J1559" s="122">
        <f t="shared" si="73"/>
        <v>0</v>
      </c>
      <c r="K1559" s="122" t="b">
        <f t="shared" si="75"/>
        <v>0</v>
      </c>
      <c r="L1559" s="122" t="str">
        <f>IF(K1559=FALSE,"",B1559&amp;"@"&amp;COUNTIFS($B$2:B1559,B1559,$K$2:K1559,TRUE))</f>
        <v/>
      </c>
    </row>
    <row r="1560" spans="1:12">
      <c r="A1560" s="18" t="s">
        <v>720</v>
      </c>
      <c r="B1560" s="18" t="s">
        <v>895</v>
      </c>
      <c r="C1560" s="18">
        <v>2</v>
      </c>
      <c r="D1560" s="18">
        <v>2</v>
      </c>
      <c r="E1560" s="18">
        <v>15</v>
      </c>
      <c r="F1560" s="18">
        <v>1</v>
      </c>
      <c r="G1560" s="122" t="str">
        <f t="shared" si="74"/>
        <v/>
      </c>
      <c r="H1560" s="255" t="str">
        <f>IF(G1560="기사임",(COUNTIF($B$2:B1560,B1560)-COUNTIFS($B$2:B1559,B1560,$G$2:G1559,"")),"")</f>
        <v/>
      </c>
      <c r="I1560" s="122" t="str">
        <f>IF(H1560=1,COUNTIF($H$1:H1560,1),"")</f>
        <v/>
      </c>
      <c r="J1560" s="122">
        <f t="shared" si="73"/>
        <v>0</v>
      </c>
      <c r="K1560" s="122" t="b">
        <f t="shared" si="75"/>
        <v>0</v>
      </c>
      <c r="L1560" s="122" t="str">
        <f>IF(K1560=FALSE,"",B1560&amp;"@"&amp;COUNTIFS($B$2:B1560,B1560,$K$2:K1560,TRUE))</f>
        <v/>
      </c>
    </row>
    <row r="1561" spans="1:12">
      <c r="A1561" s="18" t="s">
        <v>1801</v>
      </c>
      <c r="B1561" s="18" t="s">
        <v>908</v>
      </c>
      <c r="C1561" s="18">
        <v>2</v>
      </c>
      <c r="D1561" s="18">
        <v>1</v>
      </c>
      <c r="E1561" s="18">
        <v>77</v>
      </c>
      <c r="F1561" s="18">
        <v>0</v>
      </c>
      <c r="G1561" s="122" t="str">
        <f t="shared" si="74"/>
        <v/>
      </c>
      <c r="H1561" s="255" t="str">
        <f>IF(G1561="기사임",(COUNTIF($B$2:B1561,B1561)-COUNTIFS($B$2:B1560,B1561,$G$2:G1560,"")),"")</f>
        <v/>
      </c>
      <c r="I1561" s="122" t="str">
        <f>IF(H1561=1,COUNTIF($H$1:H1561,1),"")</f>
        <v/>
      </c>
      <c r="J1561" s="122">
        <f t="shared" si="73"/>
        <v>0</v>
      </c>
      <c r="K1561" s="122" t="b">
        <f t="shared" si="75"/>
        <v>0</v>
      </c>
      <c r="L1561" s="122" t="str">
        <f>IF(K1561=FALSE,"",B1561&amp;"@"&amp;COUNTIFS($B$2:B1561,B1561,$K$2:K1561,TRUE))</f>
        <v/>
      </c>
    </row>
    <row r="1562" spans="1:12">
      <c r="A1562" s="18" t="s">
        <v>603</v>
      </c>
      <c r="B1562" s="18" t="s">
        <v>906</v>
      </c>
      <c r="C1562" s="18">
        <v>2</v>
      </c>
      <c r="D1562" s="18">
        <v>1</v>
      </c>
      <c r="E1562" s="18">
        <v>112.5</v>
      </c>
      <c r="F1562" s="18">
        <v>1</v>
      </c>
      <c r="G1562" s="122" t="str">
        <f t="shared" si="74"/>
        <v/>
      </c>
      <c r="H1562" s="255" t="str">
        <f>IF(G1562="기사임",(COUNTIF($B$2:B1562,B1562)-COUNTIFS($B$2:B1561,B1562,$G$2:G1561,"")),"")</f>
        <v/>
      </c>
      <c r="I1562" s="122" t="str">
        <f>IF(H1562=1,COUNTIF($H$1:H1562,1),"")</f>
        <v/>
      </c>
      <c r="J1562" s="122">
        <f t="shared" si="73"/>
        <v>0</v>
      </c>
      <c r="K1562" s="122" t="b">
        <f t="shared" si="75"/>
        <v>0</v>
      </c>
      <c r="L1562" s="122" t="str">
        <f>IF(K1562=FALSE,"",B1562&amp;"@"&amp;COUNTIFS($B$2:B1562,B1562,$K$2:K1562,TRUE))</f>
        <v/>
      </c>
    </row>
    <row r="1563" spans="1:12">
      <c r="A1563" s="18" t="s">
        <v>603</v>
      </c>
      <c r="B1563" s="18" t="s">
        <v>914</v>
      </c>
      <c r="C1563" s="18">
        <v>2</v>
      </c>
      <c r="D1563" s="18">
        <v>2</v>
      </c>
      <c r="E1563" s="18">
        <v>0</v>
      </c>
      <c r="F1563" s="18">
        <v>2</v>
      </c>
      <c r="G1563" s="122" t="str">
        <f t="shared" si="74"/>
        <v/>
      </c>
      <c r="H1563" s="255" t="str">
        <f>IF(G1563="기사임",(COUNTIF($B$2:B1563,B1563)-COUNTIFS($B$2:B1562,B1563,$G$2:G1562,"")),"")</f>
        <v/>
      </c>
      <c r="I1563" s="122" t="str">
        <f>IF(H1563=1,COUNTIF($H$1:H1563,1),"")</f>
        <v/>
      </c>
      <c r="J1563" s="122">
        <f t="shared" si="73"/>
        <v>1</v>
      </c>
      <c r="K1563" s="122" t="b">
        <f t="shared" si="75"/>
        <v>0</v>
      </c>
      <c r="L1563" s="122" t="str">
        <f>IF(K1563=FALSE,"",B1563&amp;"@"&amp;COUNTIFS($B$2:B1563,B1563,$K$2:K1563,TRUE))</f>
        <v/>
      </c>
    </row>
    <row r="1564" spans="1:12">
      <c r="A1564" s="18" t="s">
        <v>1675</v>
      </c>
      <c r="B1564" s="18" t="s">
        <v>895</v>
      </c>
      <c r="C1564" s="18">
        <v>2</v>
      </c>
      <c r="D1564" s="18">
        <v>1</v>
      </c>
      <c r="E1564" s="18">
        <v>5.5</v>
      </c>
      <c r="F1564" s="18">
        <v>1</v>
      </c>
      <c r="G1564" s="122" t="str">
        <f t="shared" si="74"/>
        <v/>
      </c>
      <c r="H1564" s="255" t="str">
        <f>IF(G1564="기사임",(COUNTIF($B$2:B1564,B1564)-COUNTIFS($B$2:B1563,B1564,$G$2:G1563,"")),"")</f>
        <v/>
      </c>
      <c r="I1564" s="122" t="str">
        <f>IF(H1564=1,COUNTIF($H$1:H1564,1),"")</f>
        <v/>
      </c>
      <c r="J1564" s="122">
        <f t="shared" si="73"/>
        <v>0</v>
      </c>
      <c r="K1564" s="122" t="b">
        <f t="shared" si="75"/>
        <v>0</v>
      </c>
      <c r="L1564" s="122" t="str">
        <f>IF(K1564=FALSE,"",B1564&amp;"@"&amp;COUNTIFS($B$2:B1564,B1564,$K$2:K1564,TRUE))</f>
        <v/>
      </c>
    </row>
    <row r="1565" spans="1:12">
      <c r="A1565" s="18" t="s">
        <v>1675</v>
      </c>
      <c r="B1565" s="18" t="s">
        <v>900</v>
      </c>
      <c r="C1565" s="18">
        <v>2</v>
      </c>
      <c r="D1565" s="18">
        <v>1</v>
      </c>
      <c r="E1565" s="18">
        <v>8</v>
      </c>
      <c r="F1565" s="18">
        <v>1</v>
      </c>
      <c r="G1565" s="122" t="str">
        <f t="shared" si="74"/>
        <v/>
      </c>
      <c r="H1565" s="255" t="str">
        <f>IF(G1565="기사임",(COUNTIF($B$2:B1565,B1565)-COUNTIFS($B$2:B1564,B1565,$G$2:G1564,"")),"")</f>
        <v/>
      </c>
      <c r="I1565" s="122" t="str">
        <f>IF(H1565=1,COUNTIF($H$1:H1565,1),"")</f>
        <v/>
      </c>
      <c r="J1565" s="122">
        <f t="shared" si="73"/>
        <v>0</v>
      </c>
      <c r="K1565" s="122" t="b">
        <f t="shared" si="75"/>
        <v>0</v>
      </c>
      <c r="L1565" s="122" t="str">
        <f>IF(K1565=FALSE,"",B1565&amp;"@"&amp;COUNTIFS($B$2:B1565,B1565,$K$2:K1565,TRUE))</f>
        <v/>
      </c>
    </row>
    <row r="1566" spans="1:12">
      <c r="A1566" s="18" t="s">
        <v>1802</v>
      </c>
      <c r="B1566" s="18" t="s">
        <v>898</v>
      </c>
      <c r="C1566" s="18">
        <v>2</v>
      </c>
      <c r="D1566" s="18">
        <v>1</v>
      </c>
      <c r="E1566" s="18">
        <v>22.5</v>
      </c>
      <c r="F1566" s="18">
        <v>1</v>
      </c>
      <c r="G1566" s="122" t="str">
        <f t="shared" si="74"/>
        <v/>
      </c>
      <c r="H1566" s="255" t="str">
        <f>IF(G1566="기사임",(COUNTIF($B$2:B1566,B1566)-COUNTIFS($B$2:B1565,B1566,$G$2:G1565,"")),"")</f>
        <v/>
      </c>
      <c r="I1566" s="122" t="str">
        <f>IF(H1566=1,COUNTIF($H$1:H1566,1),"")</f>
        <v/>
      </c>
      <c r="J1566" s="122">
        <f t="shared" si="73"/>
        <v>0</v>
      </c>
      <c r="K1566" s="122" t="b">
        <f t="shared" si="75"/>
        <v>0</v>
      </c>
      <c r="L1566" s="122" t="str">
        <f>IF(K1566=FALSE,"",B1566&amp;"@"&amp;COUNTIFS($B$2:B1566,B1566,$K$2:K1566,TRUE))</f>
        <v/>
      </c>
    </row>
    <row r="1567" spans="1:12">
      <c r="A1567" s="18" t="s">
        <v>1709</v>
      </c>
      <c r="B1567" s="18" t="s">
        <v>910</v>
      </c>
      <c r="C1567" s="18">
        <v>2</v>
      </c>
      <c r="D1567" s="18">
        <v>2</v>
      </c>
      <c r="E1567" s="18">
        <v>9.5</v>
      </c>
      <c r="F1567" s="18">
        <v>1</v>
      </c>
      <c r="G1567" s="122" t="str">
        <f t="shared" si="74"/>
        <v/>
      </c>
      <c r="H1567" s="255" t="str">
        <f>IF(G1567="기사임",(COUNTIF($B$2:B1567,B1567)-COUNTIFS($B$2:B1566,B1567,$G$2:G1566,"")),"")</f>
        <v/>
      </c>
      <c r="I1567" s="122" t="str">
        <f>IF(H1567=1,COUNTIF($H$1:H1567,1),"")</f>
        <v/>
      </c>
      <c r="J1567" s="122">
        <f t="shared" si="73"/>
        <v>0</v>
      </c>
      <c r="K1567" s="122" t="b">
        <f t="shared" si="75"/>
        <v>0</v>
      </c>
      <c r="L1567" s="122" t="str">
        <f>IF(K1567=FALSE,"",B1567&amp;"@"&amp;COUNTIFS($B$2:B1567,B1567,$K$2:K1567,TRUE))</f>
        <v/>
      </c>
    </row>
    <row r="1568" spans="1:12">
      <c r="A1568" s="18" t="s">
        <v>680</v>
      </c>
      <c r="B1568" s="18" t="s">
        <v>910</v>
      </c>
      <c r="C1568" s="18">
        <v>2</v>
      </c>
      <c r="D1568" s="18">
        <v>2</v>
      </c>
      <c r="E1568" s="18">
        <v>79</v>
      </c>
      <c r="F1568" s="18">
        <v>1</v>
      </c>
      <c r="G1568" s="122" t="str">
        <f t="shared" si="74"/>
        <v/>
      </c>
      <c r="H1568" s="255" t="str">
        <f>IF(G1568="기사임",(COUNTIF($B$2:B1568,B1568)-COUNTIFS($B$2:B1567,B1568,$G$2:G1567,"")),"")</f>
        <v/>
      </c>
      <c r="I1568" s="122" t="str">
        <f>IF(H1568=1,COUNTIF($H$1:H1568,1),"")</f>
        <v/>
      </c>
      <c r="J1568" s="122">
        <f t="shared" si="73"/>
        <v>0</v>
      </c>
      <c r="K1568" s="122" t="b">
        <f t="shared" si="75"/>
        <v>0</v>
      </c>
      <c r="L1568" s="122" t="str">
        <f>IF(K1568=FALSE,"",B1568&amp;"@"&amp;COUNTIFS($B$2:B1568,B1568,$K$2:K1568,TRUE))</f>
        <v/>
      </c>
    </row>
    <row r="1569" spans="1:12">
      <c r="A1569" s="18" t="s">
        <v>588</v>
      </c>
      <c r="B1569" s="18" t="s">
        <v>936</v>
      </c>
      <c r="C1569" s="18">
        <v>2</v>
      </c>
      <c r="D1569" s="18">
        <v>1</v>
      </c>
      <c r="E1569" s="18">
        <v>31</v>
      </c>
      <c r="F1569" s="18">
        <v>1</v>
      </c>
      <c r="G1569" s="122" t="str">
        <f t="shared" si="74"/>
        <v/>
      </c>
      <c r="H1569" s="255" t="str">
        <f>IF(G1569="기사임",(COUNTIF($B$2:B1569,B1569)-COUNTIFS($B$2:B1568,B1569,$G$2:G1568,"")),"")</f>
        <v/>
      </c>
      <c r="I1569" s="122" t="str">
        <f>IF(H1569=1,COUNTIF($H$1:H1569,1),"")</f>
        <v/>
      </c>
      <c r="J1569" s="122">
        <f t="shared" si="73"/>
        <v>0</v>
      </c>
      <c r="K1569" s="122" t="b">
        <f t="shared" si="75"/>
        <v>0</v>
      </c>
      <c r="L1569" s="122" t="str">
        <f>IF(K1569=FALSE,"",B1569&amp;"@"&amp;COUNTIFS($B$2:B1569,B1569,$K$2:K1569,TRUE))</f>
        <v/>
      </c>
    </row>
    <row r="1570" spans="1:12">
      <c r="A1570" s="18" t="s">
        <v>1676</v>
      </c>
      <c r="B1570" s="18" t="s">
        <v>902</v>
      </c>
      <c r="C1570" s="18">
        <v>2</v>
      </c>
      <c r="D1570" s="18">
        <v>1</v>
      </c>
      <c r="E1570" s="18">
        <v>9</v>
      </c>
      <c r="F1570" s="18">
        <v>1</v>
      </c>
      <c r="G1570" s="122" t="str">
        <f t="shared" si="74"/>
        <v/>
      </c>
      <c r="H1570" s="255" t="str">
        <f>IF(G1570="기사임",(COUNTIF($B$2:B1570,B1570)-COUNTIFS($B$2:B1569,B1570,$G$2:G1569,"")),"")</f>
        <v/>
      </c>
      <c r="I1570" s="122" t="str">
        <f>IF(H1570=1,COUNTIF($H$1:H1570,1),"")</f>
        <v/>
      </c>
      <c r="J1570" s="122">
        <f t="shared" si="73"/>
        <v>0</v>
      </c>
      <c r="K1570" s="122" t="b">
        <f t="shared" si="75"/>
        <v>0</v>
      </c>
      <c r="L1570" s="122" t="str">
        <f>IF(K1570=FALSE,"",B1570&amp;"@"&amp;COUNTIFS($B$2:B1570,B1570,$K$2:K1570,TRUE))</f>
        <v/>
      </c>
    </row>
    <row r="1571" spans="1:12">
      <c r="A1571" s="18" t="s">
        <v>1711</v>
      </c>
      <c r="B1571" s="18" t="s">
        <v>897</v>
      </c>
      <c r="C1571" s="18">
        <v>2</v>
      </c>
      <c r="D1571" s="18">
        <v>2</v>
      </c>
      <c r="E1571" s="18">
        <v>16</v>
      </c>
      <c r="F1571" s="18">
        <v>0</v>
      </c>
      <c r="G1571" s="122" t="str">
        <f t="shared" si="74"/>
        <v/>
      </c>
      <c r="H1571" s="255" t="str">
        <f>IF(G1571="기사임",(COUNTIF($B$2:B1571,B1571)-COUNTIFS($B$2:B1570,B1571,$G$2:G1570,"")),"")</f>
        <v/>
      </c>
      <c r="I1571" s="122" t="str">
        <f>IF(H1571=1,COUNTIF($H$1:H1571,1),"")</f>
        <v/>
      </c>
      <c r="J1571" s="122">
        <f t="shared" si="73"/>
        <v>1</v>
      </c>
      <c r="K1571" s="122" t="b">
        <f t="shared" si="75"/>
        <v>0</v>
      </c>
      <c r="L1571" s="122" t="str">
        <f>IF(K1571=FALSE,"",B1571&amp;"@"&amp;COUNTIFS($B$2:B1571,B1571,$K$2:K1571,TRUE))</f>
        <v/>
      </c>
    </row>
    <row r="1572" spans="1:12">
      <c r="A1572" s="18" t="s">
        <v>1274</v>
      </c>
      <c r="B1572" s="18" t="s">
        <v>895</v>
      </c>
      <c r="C1572" s="18">
        <v>2</v>
      </c>
      <c r="D1572" s="18">
        <v>2</v>
      </c>
      <c r="E1572" s="18">
        <v>5</v>
      </c>
      <c r="F1572" s="18">
        <v>2</v>
      </c>
      <c r="G1572" s="122" t="str">
        <f t="shared" si="74"/>
        <v/>
      </c>
      <c r="H1572" s="255" t="str">
        <f>IF(G1572="기사임",(COUNTIF($B$2:B1572,B1572)-COUNTIFS($B$2:B1571,B1572,$G$2:G1571,"")),"")</f>
        <v/>
      </c>
      <c r="I1572" s="122" t="str">
        <f>IF(H1572=1,COUNTIF($H$1:H1572,1),"")</f>
        <v/>
      </c>
      <c r="J1572" s="122">
        <f t="shared" si="73"/>
        <v>0</v>
      </c>
      <c r="K1572" s="122" t="b">
        <f t="shared" si="75"/>
        <v>0</v>
      </c>
      <c r="L1572" s="122" t="str">
        <f>IF(K1572=FALSE,"",B1572&amp;"@"&amp;COUNTIFS($B$2:B1572,B1572,$K$2:K1572,TRUE))</f>
        <v/>
      </c>
    </row>
    <row r="1573" spans="1:12">
      <c r="A1573" s="18" t="s">
        <v>1712</v>
      </c>
      <c r="B1573" s="18" t="s">
        <v>898</v>
      </c>
      <c r="C1573" s="18">
        <v>2</v>
      </c>
      <c r="D1573" s="18">
        <v>1</v>
      </c>
      <c r="E1573" s="18">
        <v>5</v>
      </c>
      <c r="F1573" s="18">
        <v>1</v>
      </c>
      <c r="G1573" s="122" t="str">
        <f t="shared" si="74"/>
        <v/>
      </c>
      <c r="H1573" s="255" t="str">
        <f>IF(G1573="기사임",(COUNTIF($B$2:B1573,B1573)-COUNTIFS($B$2:B1572,B1573,$G$2:G1572,"")),"")</f>
        <v/>
      </c>
      <c r="I1573" s="122" t="str">
        <f>IF(H1573=1,COUNTIF($H$1:H1573,1),"")</f>
        <v/>
      </c>
      <c r="J1573" s="122">
        <f t="shared" si="73"/>
        <v>0</v>
      </c>
      <c r="K1573" s="122" t="b">
        <f t="shared" si="75"/>
        <v>0</v>
      </c>
      <c r="L1573" s="122" t="str">
        <f>IF(K1573=FALSE,"",B1573&amp;"@"&amp;COUNTIFS($B$2:B1573,B1573,$K$2:K1573,TRUE))</f>
        <v/>
      </c>
    </row>
    <row r="1574" spans="1:12">
      <c r="A1574" s="18" t="s">
        <v>1713</v>
      </c>
      <c r="B1574" s="18" t="s">
        <v>895</v>
      </c>
      <c r="C1574" s="18">
        <v>2</v>
      </c>
      <c r="D1574" s="18">
        <v>2</v>
      </c>
      <c r="E1574" s="18">
        <v>34</v>
      </c>
      <c r="F1574" s="18">
        <v>2</v>
      </c>
      <c r="G1574" s="122" t="str">
        <f t="shared" si="74"/>
        <v/>
      </c>
      <c r="H1574" s="255" t="str">
        <f>IF(G1574="기사임",(COUNTIF($B$2:B1574,B1574)-COUNTIFS($B$2:B1573,B1574,$G$2:G1573,"")),"")</f>
        <v/>
      </c>
      <c r="I1574" s="122" t="str">
        <f>IF(H1574=1,COUNTIF($H$1:H1574,1),"")</f>
        <v/>
      </c>
      <c r="J1574" s="122">
        <f t="shared" si="73"/>
        <v>0</v>
      </c>
      <c r="K1574" s="122" t="b">
        <f t="shared" si="75"/>
        <v>0</v>
      </c>
      <c r="L1574" s="122" t="str">
        <f>IF(K1574=FALSE,"",B1574&amp;"@"&amp;COUNTIFS($B$2:B1574,B1574,$K$2:K1574,TRUE))</f>
        <v/>
      </c>
    </row>
    <row r="1575" spans="1:12">
      <c r="A1575" s="18" t="s">
        <v>617</v>
      </c>
      <c r="B1575" s="18" t="s">
        <v>899</v>
      </c>
      <c r="C1575" s="18">
        <v>2</v>
      </c>
      <c r="D1575" s="18">
        <v>2</v>
      </c>
      <c r="E1575" s="18">
        <v>7</v>
      </c>
      <c r="F1575" s="18">
        <v>2</v>
      </c>
      <c r="G1575" s="122" t="str">
        <f t="shared" si="74"/>
        <v/>
      </c>
      <c r="H1575" s="255" t="str">
        <f>IF(G1575="기사임",(COUNTIF($B$2:B1575,B1575)-COUNTIFS($B$2:B1574,B1575,$G$2:G1574,"")),"")</f>
        <v/>
      </c>
      <c r="I1575" s="122" t="str">
        <f>IF(H1575=1,COUNTIF($H$1:H1575,1),"")</f>
        <v/>
      </c>
      <c r="J1575" s="122">
        <f t="shared" si="73"/>
        <v>0</v>
      </c>
      <c r="K1575" s="122" t="b">
        <f t="shared" si="75"/>
        <v>0</v>
      </c>
      <c r="L1575" s="122" t="str">
        <f>IF(K1575=FALSE,"",B1575&amp;"@"&amp;COUNTIFS($B$2:B1575,B1575,$K$2:K1575,TRUE))</f>
        <v/>
      </c>
    </row>
    <row r="1576" spans="1:12">
      <c r="A1576" s="18" t="s">
        <v>617</v>
      </c>
      <c r="B1576" s="18" t="s">
        <v>895</v>
      </c>
      <c r="C1576" s="18">
        <v>2</v>
      </c>
      <c r="D1576" s="18">
        <v>2</v>
      </c>
      <c r="E1576" s="18">
        <v>0</v>
      </c>
      <c r="F1576" s="18">
        <v>2</v>
      </c>
      <c r="G1576" s="122" t="str">
        <f t="shared" si="74"/>
        <v/>
      </c>
      <c r="H1576" s="255" t="str">
        <f>IF(G1576="기사임",(COUNTIF($B$2:B1576,B1576)-COUNTIFS($B$2:B1575,B1576,$G$2:G1575,"")),"")</f>
        <v/>
      </c>
      <c r="I1576" s="122" t="str">
        <f>IF(H1576=1,COUNTIF($H$1:H1576,1),"")</f>
        <v/>
      </c>
      <c r="J1576" s="122">
        <f t="shared" si="73"/>
        <v>0</v>
      </c>
      <c r="K1576" s="122" t="b">
        <f t="shared" si="75"/>
        <v>0</v>
      </c>
      <c r="L1576" s="122" t="str">
        <f>IF(K1576=FALSE,"",B1576&amp;"@"&amp;COUNTIFS($B$2:B1576,B1576,$K$2:K1576,TRUE))</f>
        <v/>
      </c>
    </row>
    <row r="1577" spans="1:12">
      <c r="A1577" s="18" t="s">
        <v>721</v>
      </c>
      <c r="B1577" s="18" t="s">
        <v>897</v>
      </c>
      <c r="C1577" s="18">
        <v>2</v>
      </c>
      <c r="D1577" s="18">
        <v>2</v>
      </c>
      <c r="E1577" s="18">
        <v>11.5</v>
      </c>
      <c r="F1577" s="18">
        <v>2</v>
      </c>
      <c r="G1577" s="122" t="str">
        <f t="shared" si="74"/>
        <v/>
      </c>
      <c r="H1577" s="255" t="str">
        <f>IF(G1577="기사임",(COUNTIF($B$2:B1577,B1577)-COUNTIFS($B$2:B1576,B1577,$G$2:G1576,"")),"")</f>
        <v/>
      </c>
      <c r="I1577" s="122" t="str">
        <f>IF(H1577=1,COUNTIF($H$1:H1577,1),"")</f>
        <v/>
      </c>
      <c r="J1577" s="122">
        <f t="shared" si="73"/>
        <v>1</v>
      </c>
      <c r="K1577" s="122" t="b">
        <f t="shared" si="75"/>
        <v>0</v>
      </c>
      <c r="L1577" s="122" t="str">
        <f>IF(K1577=FALSE,"",B1577&amp;"@"&amp;COUNTIFS($B$2:B1577,B1577,$K$2:K1577,TRUE))</f>
        <v/>
      </c>
    </row>
    <row r="1578" spans="1:12">
      <c r="A1578" s="18" t="s">
        <v>1803</v>
      </c>
      <c r="B1578" s="18" t="s">
        <v>333</v>
      </c>
      <c r="C1578" s="18">
        <v>2</v>
      </c>
      <c r="D1578" s="18">
        <v>2</v>
      </c>
      <c r="E1578" s="18">
        <v>0</v>
      </c>
      <c r="F1578" s="18">
        <v>2</v>
      </c>
      <c r="G1578" s="122" t="str">
        <f t="shared" si="74"/>
        <v/>
      </c>
      <c r="H1578" s="255" t="str">
        <f>IF(G1578="기사임",(COUNTIF($B$2:B1578,B1578)-COUNTIFS($B$2:B1577,B1578,$G$2:G1577,"")),"")</f>
        <v/>
      </c>
      <c r="I1578" s="122" t="str">
        <f>IF(H1578=1,COUNTIF($H$1:H1578,1),"")</f>
        <v/>
      </c>
      <c r="J1578" s="122">
        <f t="shared" si="73"/>
        <v>0</v>
      </c>
      <c r="K1578" s="122" t="b">
        <f t="shared" si="75"/>
        <v>0</v>
      </c>
      <c r="L1578" s="122" t="str">
        <f>IF(K1578=FALSE,"",B1578&amp;"@"&amp;COUNTIFS($B$2:B1578,B1578,$K$2:K1578,TRUE))</f>
        <v/>
      </c>
    </row>
    <row r="1579" spans="1:12">
      <c r="A1579" s="18" t="s">
        <v>841</v>
      </c>
      <c r="B1579" s="18" t="s">
        <v>908</v>
      </c>
      <c r="C1579" s="18">
        <v>2</v>
      </c>
      <c r="D1579" s="18">
        <v>1</v>
      </c>
      <c r="E1579" s="18">
        <v>16</v>
      </c>
      <c r="F1579" s="18">
        <v>1</v>
      </c>
      <c r="G1579" s="122" t="str">
        <f t="shared" si="74"/>
        <v/>
      </c>
      <c r="H1579" s="255" t="str">
        <f>IF(G1579="기사임",(COUNTIF($B$2:B1579,B1579)-COUNTIFS($B$2:B1578,B1579,$G$2:G1578,"")),"")</f>
        <v/>
      </c>
      <c r="I1579" s="122" t="str">
        <f>IF(H1579=1,COUNTIF($H$1:H1579,1),"")</f>
        <v/>
      </c>
      <c r="J1579" s="122">
        <f t="shared" si="73"/>
        <v>0</v>
      </c>
      <c r="K1579" s="122" t="b">
        <f t="shared" si="75"/>
        <v>0</v>
      </c>
      <c r="L1579" s="122" t="str">
        <f>IF(K1579=FALSE,"",B1579&amp;"@"&amp;COUNTIFS($B$2:B1579,B1579,$K$2:K1579,TRUE))</f>
        <v/>
      </c>
    </row>
    <row r="1580" spans="1:12">
      <c r="A1580" s="18" t="s">
        <v>841</v>
      </c>
      <c r="B1580" s="18" t="s">
        <v>915</v>
      </c>
      <c r="C1580" s="18">
        <v>2</v>
      </c>
      <c r="D1580" s="18">
        <v>2</v>
      </c>
      <c r="E1580" s="18">
        <v>0</v>
      </c>
      <c r="F1580" s="18">
        <v>2</v>
      </c>
      <c r="G1580" s="122" t="str">
        <f t="shared" si="74"/>
        <v/>
      </c>
      <c r="H1580" s="255" t="str">
        <f>IF(G1580="기사임",(COUNTIF($B$2:B1580,B1580)-COUNTIFS($B$2:B1579,B1580,$G$2:G1579,"")),"")</f>
        <v/>
      </c>
      <c r="I1580" s="122" t="str">
        <f>IF(H1580=1,COUNTIF($H$1:H1580,1),"")</f>
        <v/>
      </c>
      <c r="J1580" s="122">
        <f t="shared" si="73"/>
        <v>0</v>
      </c>
      <c r="K1580" s="122" t="b">
        <f t="shared" si="75"/>
        <v>0</v>
      </c>
      <c r="L1580" s="122" t="str">
        <f>IF(K1580=FALSE,"",B1580&amp;"@"&amp;COUNTIFS($B$2:B1580,B1580,$K$2:K1580,TRUE))</f>
        <v/>
      </c>
    </row>
    <row r="1581" spans="1:12">
      <c r="A1581" s="18" t="s">
        <v>841</v>
      </c>
      <c r="B1581" s="18" t="s">
        <v>896</v>
      </c>
      <c r="C1581" s="18">
        <v>2</v>
      </c>
      <c r="D1581" s="18">
        <v>1</v>
      </c>
      <c r="E1581" s="18">
        <v>37</v>
      </c>
      <c r="F1581" s="18">
        <v>1</v>
      </c>
      <c r="G1581" s="122" t="str">
        <f t="shared" si="74"/>
        <v/>
      </c>
      <c r="H1581" s="255" t="str">
        <f>IF(G1581="기사임",(COUNTIF($B$2:B1581,B1581)-COUNTIFS($B$2:B1580,B1581,$G$2:G1580,"")),"")</f>
        <v/>
      </c>
      <c r="I1581" s="122" t="str">
        <f>IF(H1581=1,COUNTIF($H$1:H1581,1),"")</f>
        <v/>
      </c>
      <c r="J1581" s="122">
        <f t="shared" si="73"/>
        <v>1</v>
      </c>
      <c r="K1581" s="122" t="b">
        <f t="shared" si="75"/>
        <v>0</v>
      </c>
      <c r="L1581" s="122" t="str">
        <f>IF(K1581=FALSE,"",B1581&amp;"@"&amp;COUNTIFS($B$2:B1581,B1581,$K$2:K1581,TRUE))</f>
        <v/>
      </c>
    </row>
    <row r="1582" spans="1:12">
      <c r="A1582" s="18" t="s">
        <v>891</v>
      </c>
      <c r="B1582" s="18" t="s">
        <v>900</v>
      </c>
      <c r="C1582" s="18">
        <v>2</v>
      </c>
      <c r="D1582" s="18">
        <v>2</v>
      </c>
      <c r="E1582" s="18">
        <v>43.5</v>
      </c>
      <c r="F1582" s="18">
        <v>2</v>
      </c>
      <c r="G1582" s="122" t="str">
        <f t="shared" si="74"/>
        <v/>
      </c>
      <c r="H1582" s="255" t="str">
        <f>IF(G1582="기사임",(COUNTIF($B$2:B1582,B1582)-COUNTIFS($B$2:B1581,B1582,$G$2:G1581,"")),"")</f>
        <v/>
      </c>
      <c r="I1582" s="122" t="str">
        <f>IF(H1582=1,COUNTIF($H$1:H1582,1),"")</f>
        <v/>
      </c>
      <c r="J1582" s="122">
        <f t="shared" si="73"/>
        <v>0</v>
      </c>
      <c r="K1582" s="122" t="b">
        <f t="shared" si="75"/>
        <v>0</v>
      </c>
      <c r="L1582" s="122" t="str">
        <f>IF(K1582=FALSE,"",B1582&amp;"@"&amp;COUNTIFS($B$2:B1582,B1582,$K$2:K1582,TRUE))</f>
        <v/>
      </c>
    </row>
    <row r="1583" spans="1:12">
      <c r="A1583" s="18" t="s">
        <v>892</v>
      </c>
      <c r="B1583" s="18" t="s">
        <v>898</v>
      </c>
      <c r="C1583" s="18">
        <v>2</v>
      </c>
      <c r="D1583" s="18">
        <v>1</v>
      </c>
      <c r="E1583" s="18">
        <v>58</v>
      </c>
      <c r="F1583" s="18">
        <v>1</v>
      </c>
      <c r="G1583" s="122" t="str">
        <f t="shared" si="74"/>
        <v/>
      </c>
      <c r="H1583" s="255" t="str">
        <f>IF(G1583="기사임",(COUNTIF($B$2:B1583,B1583)-COUNTIFS($B$2:B1582,B1583,$G$2:G1582,"")),"")</f>
        <v/>
      </c>
      <c r="I1583" s="122" t="str">
        <f>IF(H1583=1,COUNTIF($H$1:H1583,1),"")</f>
        <v/>
      </c>
      <c r="J1583" s="122">
        <f t="shared" si="73"/>
        <v>0</v>
      </c>
      <c r="K1583" s="122" t="b">
        <f t="shared" si="75"/>
        <v>0</v>
      </c>
      <c r="L1583" s="122" t="str">
        <f>IF(K1583=FALSE,"",B1583&amp;"@"&amp;COUNTIFS($B$2:B1583,B1583,$K$2:K1583,TRUE))</f>
        <v/>
      </c>
    </row>
    <row r="1584" spans="1:12">
      <c r="A1584" s="18" t="s">
        <v>1266</v>
      </c>
      <c r="B1584" s="18" t="s">
        <v>895</v>
      </c>
      <c r="C1584" s="18">
        <v>2</v>
      </c>
      <c r="D1584" s="18">
        <v>2</v>
      </c>
      <c r="E1584" s="18">
        <v>0</v>
      </c>
      <c r="F1584" s="18">
        <v>2</v>
      </c>
      <c r="G1584" s="122" t="str">
        <f t="shared" si="74"/>
        <v/>
      </c>
      <c r="H1584" s="255" t="str">
        <f>IF(G1584="기사임",(COUNTIF($B$2:B1584,B1584)-COUNTIFS($B$2:B1583,B1584,$G$2:G1583,"")),"")</f>
        <v/>
      </c>
      <c r="I1584" s="122" t="str">
        <f>IF(H1584=1,COUNTIF($H$1:H1584,1),"")</f>
        <v/>
      </c>
      <c r="J1584" s="122">
        <f t="shared" si="73"/>
        <v>0</v>
      </c>
      <c r="K1584" s="122" t="b">
        <f t="shared" si="75"/>
        <v>0</v>
      </c>
      <c r="L1584" s="122" t="str">
        <f>IF(K1584=FALSE,"",B1584&amp;"@"&amp;COUNTIFS($B$2:B1584,B1584,$K$2:K1584,TRUE))</f>
        <v/>
      </c>
    </row>
    <row r="1585" spans="1:12">
      <c r="A1585" s="18" t="s">
        <v>1474</v>
      </c>
      <c r="B1585" s="18" t="s">
        <v>895</v>
      </c>
      <c r="C1585" s="18">
        <v>2</v>
      </c>
      <c r="D1585" s="18">
        <v>1</v>
      </c>
      <c r="E1585" s="18">
        <v>5.5</v>
      </c>
      <c r="F1585" s="18">
        <v>1</v>
      </c>
      <c r="G1585" s="122" t="str">
        <f t="shared" si="74"/>
        <v/>
      </c>
      <c r="H1585" s="255" t="str">
        <f>IF(G1585="기사임",(COUNTIF($B$2:B1585,B1585)-COUNTIFS($B$2:B1584,B1585,$G$2:G1584,"")),"")</f>
        <v/>
      </c>
      <c r="I1585" s="122" t="str">
        <f>IF(H1585=1,COUNTIF($H$1:H1585,1),"")</f>
        <v/>
      </c>
      <c r="J1585" s="122">
        <f t="shared" si="73"/>
        <v>0</v>
      </c>
      <c r="K1585" s="122" t="b">
        <f t="shared" si="75"/>
        <v>0</v>
      </c>
      <c r="L1585" s="122" t="str">
        <f>IF(K1585=FALSE,"",B1585&amp;"@"&amp;COUNTIFS($B$2:B1585,B1585,$K$2:K1585,TRUE))</f>
        <v/>
      </c>
    </row>
    <row r="1586" spans="1:12">
      <c r="A1586" s="18" t="s">
        <v>988</v>
      </c>
      <c r="B1586" s="18" t="s">
        <v>897</v>
      </c>
      <c r="C1586" s="18">
        <v>2</v>
      </c>
      <c r="D1586" s="18">
        <v>2</v>
      </c>
      <c r="E1586" s="18">
        <v>62</v>
      </c>
      <c r="F1586" s="18">
        <v>2</v>
      </c>
      <c r="G1586" s="122" t="str">
        <f t="shared" si="74"/>
        <v/>
      </c>
      <c r="H1586" s="255" t="str">
        <f>IF(G1586="기사임",(COUNTIF($B$2:B1586,B1586)-COUNTIFS($B$2:B1585,B1586,$G$2:G1585,"")),"")</f>
        <v/>
      </c>
      <c r="I1586" s="122" t="str">
        <f>IF(H1586=1,COUNTIF($H$1:H1586,1),"")</f>
        <v/>
      </c>
      <c r="J1586" s="122">
        <f t="shared" si="73"/>
        <v>1</v>
      </c>
      <c r="K1586" s="122" t="b">
        <f t="shared" si="75"/>
        <v>0</v>
      </c>
      <c r="L1586" s="122" t="str">
        <f>IF(K1586=FALSE,"",B1586&amp;"@"&amp;COUNTIFS($B$2:B1586,B1586,$K$2:K1586,TRUE))</f>
        <v/>
      </c>
    </row>
    <row r="1587" spans="1:12">
      <c r="A1587" s="18" t="s">
        <v>782</v>
      </c>
      <c r="B1587" s="18" t="s">
        <v>897</v>
      </c>
      <c r="C1587" s="18">
        <v>2</v>
      </c>
      <c r="D1587" s="18">
        <v>1</v>
      </c>
      <c r="E1587" s="18">
        <v>1</v>
      </c>
      <c r="F1587" s="18">
        <v>1</v>
      </c>
      <c r="G1587" s="122" t="str">
        <f t="shared" si="74"/>
        <v/>
      </c>
      <c r="H1587" s="255" t="str">
        <f>IF(G1587="기사임",(COUNTIF($B$2:B1587,B1587)-COUNTIFS($B$2:B1586,B1587,$G$2:G1586,"")),"")</f>
        <v/>
      </c>
      <c r="I1587" s="122" t="str">
        <f>IF(H1587=1,COUNTIF($H$1:H1587,1),"")</f>
        <v/>
      </c>
      <c r="J1587" s="122">
        <f t="shared" si="73"/>
        <v>1</v>
      </c>
      <c r="K1587" s="122" t="b">
        <f t="shared" si="75"/>
        <v>0</v>
      </c>
      <c r="L1587" s="122" t="str">
        <f>IF(K1587=FALSE,"",B1587&amp;"@"&amp;COUNTIFS($B$2:B1587,B1587,$K$2:K1587,TRUE))</f>
        <v/>
      </c>
    </row>
    <row r="1588" spans="1:12">
      <c r="A1588" s="18" t="s">
        <v>782</v>
      </c>
      <c r="B1588" s="18" t="s">
        <v>895</v>
      </c>
      <c r="C1588" s="18">
        <v>2</v>
      </c>
      <c r="D1588" s="18">
        <v>2</v>
      </c>
      <c r="E1588" s="18">
        <v>0</v>
      </c>
      <c r="F1588" s="18">
        <v>2</v>
      </c>
      <c r="G1588" s="122" t="str">
        <f t="shared" si="74"/>
        <v/>
      </c>
      <c r="H1588" s="255" t="str">
        <f>IF(G1588="기사임",(COUNTIF($B$2:B1588,B1588)-COUNTIFS($B$2:B1587,B1588,$G$2:G1587,"")),"")</f>
        <v/>
      </c>
      <c r="I1588" s="122" t="str">
        <f>IF(H1588=1,COUNTIF($H$1:H1588,1),"")</f>
        <v/>
      </c>
      <c r="J1588" s="122">
        <f t="shared" si="73"/>
        <v>0</v>
      </c>
      <c r="K1588" s="122" t="b">
        <f t="shared" si="75"/>
        <v>0</v>
      </c>
      <c r="L1588" s="122" t="str">
        <f>IF(K1588=FALSE,"",B1588&amp;"@"&amp;COUNTIFS($B$2:B1588,B1588,$K$2:K1588,TRUE))</f>
        <v/>
      </c>
    </row>
    <row r="1589" spans="1:12">
      <c r="A1589" s="18" t="s">
        <v>527</v>
      </c>
      <c r="B1589" s="18" t="s">
        <v>909</v>
      </c>
      <c r="C1589" s="18">
        <v>2</v>
      </c>
      <c r="D1589" s="18">
        <v>2</v>
      </c>
      <c r="E1589" s="18">
        <v>0</v>
      </c>
      <c r="F1589" s="18">
        <v>2</v>
      </c>
      <c r="G1589" s="122" t="str">
        <f t="shared" si="74"/>
        <v/>
      </c>
      <c r="H1589" s="255" t="str">
        <f>IF(G1589="기사임",(COUNTIF($B$2:B1589,B1589)-COUNTIFS($B$2:B1588,B1589,$G$2:G1588,"")),"")</f>
        <v/>
      </c>
      <c r="I1589" s="122" t="str">
        <f>IF(H1589=1,COUNTIF($H$1:H1589,1),"")</f>
        <v/>
      </c>
      <c r="J1589" s="122">
        <f t="shared" si="73"/>
        <v>0</v>
      </c>
      <c r="K1589" s="122" t="b">
        <f t="shared" si="75"/>
        <v>0</v>
      </c>
      <c r="L1589" s="122" t="str">
        <f>IF(K1589=FALSE,"",B1589&amp;"@"&amp;COUNTIFS($B$2:B1589,B1589,$K$2:K1589,TRUE))</f>
        <v/>
      </c>
    </row>
    <row r="1590" spans="1:12">
      <c r="A1590" s="18" t="s">
        <v>527</v>
      </c>
      <c r="B1590" s="18" t="s">
        <v>936</v>
      </c>
      <c r="C1590" s="18">
        <v>2</v>
      </c>
      <c r="D1590" s="18">
        <v>1</v>
      </c>
      <c r="E1590" s="18">
        <v>54.5</v>
      </c>
      <c r="F1590" s="18">
        <v>1</v>
      </c>
      <c r="G1590" s="122" t="str">
        <f t="shared" si="74"/>
        <v/>
      </c>
      <c r="H1590" s="255" t="str">
        <f>IF(G1590="기사임",(COUNTIF($B$2:B1590,B1590)-COUNTIFS($B$2:B1589,B1590,$G$2:G1589,"")),"")</f>
        <v/>
      </c>
      <c r="I1590" s="122" t="str">
        <f>IF(H1590=1,COUNTIF($H$1:H1590,1),"")</f>
        <v/>
      </c>
      <c r="J1590" s="122">
        <f t="shared" si="73"/>
        <v>0</v>
      </c>
      <c r="K1590" s="122" t="b">
        <f t="shared" si="75"/>
        <v>0</v>
      </c>
      <c r="L1590" s="122" t="str">
        <f>IF(K1590=FALSE,"",B1590&amp;"@"&amp;COUNTIFS($B$2:B1590,B1590,$K$2:K1590,TRUE))</f>
        <v/>
      </c>
    </row>
    <row r="1591" spans="1:12">
      <c r="A1591" s="18" t="s">
        <v>812</v>
      </c>
      <c r="B1591" s="18" t="s">
        <v>898</v>
      </c>
      <c r="C1591" s="18">
        <v>2</v>
      </c>
      <c r="D1591" s="18">
        <v>1</v>
      </c>
      <c r="E1591" s="18">
        <v>14</v>
      </c>
      <c r="F1591" s="18">
        <v>1</v>
      </c>
      <c r="G1591" s="122" t="str">
        <f t="shared" si="74"/>
        <v/>
      </c>
      <c r="H1591" s="255" t="str">
        <f>IF(G1591="기사임",(COUNTIF($B$2:B1591,B1591)-COUNTIFS($B$2:B1590,B1591,$G$2:G1590,"")),"")</f>
        <v/>
      </c>
      <c r="I1591" s="122" t="str">
        <f>IF(H1591=1,COUNTIF($H$1:H1591,1),"")</f>
        <v/>
      </c>
      <c r="J1591" s="122">
        <f t="shared" si="73"/>
        <v>0</v>
      </c>
      <c r="K1591" s="122" t="b">
        <f t="shared" si="75"/>
        <v>0</v>
      </c>
      <c r="L1591" s="122" t="str">
        <f>IF(K1591=FALSE,"",B1591&amp;"@"&amp;COUNTIFS($B$2:B1591,B1591,$K$2:K1591,TRUE))</f>
        <v/>
      </c>
    </row>
    <row r="1592" spans="1:12">
      <c r="A1592" s="18" t="s">
        <v>812</v>
      </c>
      <c r="B1592" s="18" t="s">
        <v>2228</v>
      </c>
      <c r="C1592" s="18">
        <v>2</v>
      </c>
      <c r="D1592" s="18">
        <v>1</v>
      </c>
      <c r="E1592" s="18">
        <v>46</v>
      </c>
      <c r="F1592" s="18">
        <v>0</v>
      </c>
      <c r="G1592" s="122" t="str">
        <f t="shared" si="74"/>
        <v/>
      </c>
      <c r="H1592" s="255" t="str">
        <f>IF(G1592="기사임",(COUNTIF($B$2:B1592,B1592)-COUNTIFS($B$2:B1591,B1592,$G$2:G1591,"")),"")</f>
        <v/>
      </c>
      <c r="I1592" s="122" t="str">
        <f>IF(H1592=1,COUNTIF($H$1:H1592,1),"")</f>
        <v/>
      </c>
      <c r="J1592" s="122">
        <f t="shared" si="73"/>
        <v>0</v>
      </c>
      <c r="K1592" s="122" t="b">
        <f t="shared" si="75"/>
        <v>0</v>
      </c>
      <c r="L1592" s="122" t="str">
        <f>IF(K1592=FALSE,"",B1592&amp;"@"&amp;COUNTIFS($B$2:B1592,B1592,$K$2:K1592,TRUE))</f>
        <v/>
      </c>
    </row>
    <row r="1593" spans="1:12">
      <c r="A1593" s="18" t="s">
        <v>1319</v>
      </c>
      <c r="B1593" s="18" t="s">
        <v>901</v>
      </c>
      <c r="C1593" s="18">
        <v>2</v>
      </c>
      <c r="D1593" s="18">
        <v>1</v>
      </c>
      <c r="E1593" s="18">
        <v>19.5</v>
      </c>
      <c r="F1593" s="18">
        <v>1</v>
      </c>
      <c r="G1593" s="122" t="str">
        <f t="shared" si="74"/>
        <v/>
      </c>
      <c r="H1593" s="255" t="str">
        <f>IF(G1593="기사임",(COUNTIF($B$2:B1593,B1593)-COUNTIFS($B$2:B1592,B1593,$G$2:G1592,"")),"")</f>
        <v/>
      </c>
      <c r="I1593" s="122" t="str">
        <f>IF(H1593=1,COUNTIF($H$1:H1593,1),"")</f>
        <v/>
      </c>
      <c r="J1593" s="122">
        <f t="shared" si="73"/>
        <v>0</v>
      </c>
      <c r="K1593" s="122" t="b">
        <f t="shared" si="75"/>
        <v>0</v>
      </c>
      <c r="L1593" s="122" t="str">
        <f>IF(K1593=FALSE,"",B1593&amp;"@"&amp;COUNTIFS($B$2:B1593,B1593,$K$2:K1593,TRUE))</f>
        <v/>
      </c>
    </row>
    <row r="1594" spans="1:12">
      <c r="A1594" s="18" t="s">
        <v>870</v>
      </c>
      <c r="B1594" s="18" t="s">
        <v>896</v>
      </c>
      <c r="C1594" s="18">
        <v>2</v>
      </c>
      <c r="D1594" s="18">
        <v>2</v>
      </c>
      <c r="E1594" s="18">
        <v>44</v>
      </c>
      <c r="F1594" s="18">
        <v>2</v>
      </c>
      <c r="G1594" s="122" t="str">
        <f t="shared" si="74"/>
        <v/>
      </c>
      <c r="H1594" s="255" t="str">
        <f>IF(G1594="기사임",(COUNTIF($B$2:B1594,B1594)-COUNTIFS($B$2:B1593,B1594,$G$2:G1593,"")),"")</f>
        <v/>
      </c>
      <c r="I1594" s="122" t="str">
        <f>IF(H1594=1,COUNTIF($H$1:H1594,1),"")</f>
        <v/>
      </c>
      <c r="J1594" s="122">
        <f t="shared" si="73"/>
        <v>1</v>
      </c>
      <c r="K1594" s="122" t="b">
        <f t="shared" si="75"/>
        <v>0</v>
      </c>
      <c r="L1594" s="122" t="str">
        <f>IF(K1594=FALSE,"",B1594&amp;"@"&amp;COUNTIFS($B$2:B1594,B1594,$K$2:K1594,TRUE))</f>
        <v/>
      </c>
    </row>
    <row r="1595" spans="1:12">
      <c r="A1595" s="18" t="s">
        <v>813</v>
      </c>
      <c r="B1595" s="18" t="s">
        <v>898</v>
      </c>
      <c r="C1595" s="18">
        <v>2</v>
      </c>
      <c r="D1595" s="18">
        <v>2</v>
      </c>
      <c r="E1595" s="18">
        <v>10</v>
      </c>
      <c r="F1595" s="18">
        <v>1</v>
      </c>
      <c r="G1595" s="122" t="str">
        <f t="shared" si="74"/>
        <v/>
      </c>
      <c r="H1595" s="255" t="str">
        <f>IF(G1595="기사임",(COUNTIF($B$2:B1595,B1595)-COUNTIFS($B$2:B1594,B1595,$G$2:G1594,"")),"")</f>
        <v/>
      </c>
      <c r="I1595" s="122" t="str">
        <f>IF(H1595=1,COUNTIF($H$1:H1595,1),"")</f>
        <v/>
      </c>
      <c r="J1595" s="122">
        <f t="shared" si="73"/>
        <v>0</v>
      </c>
      <c r="K1595" s="122" t="b">
        <f t="shared" si="75"/>
        <v>0</v>
      </c>
      <c r="L1595" s="122" t="str">
        <f>IF(K1595=FALSE,"",B1595&amp;"@"&amp;COUNTIFS($B$2:B1595,B1595,$K$2:K1595,TRUE))</f>
        <v/>
      </c>
    </row>
    <row r="1596" spans="1:12">
      <c r="A1596" s="18" t="s">
        <v>560</v>
      </c>
      <c r="B1596" s="18" t="s">
        <v>897</v>
      </c>
      <c r="C1596" s="18">
        <v>2</v>
      </c>
      <c r="D1596" s="18">
        <v>2</v>
      </c>
      <c r="E1596" s="18">
        <v>25</v>
      </c>
      <c r="F1596" s="18">
        <v>2</v>
      </c>
      <c r="G1596" s="122" t="str">
        <f t="shared" si="74"/>
        <v/>
      </c>
      <c r="H1596" s="255" t="str">
        <f>IF(G1596="기사임",(COUNTIF($B$2:B1596,B1596)-COUNTIFS($B$2:B1595,B1596,$G$2:G1595,"")),"")</f>
        <v/>
      </c>
      <c r="I1596" s="122" t="str">
        <f>IF(H1596=1,COUNTIF($H$1:H1596,1),"")</f>
        <v/>
      </c>
      <c r="J1596" s="122">
        <f t="shared" si="73"/>
        <v>1</v>
      </c>
      <c r="K1596" s="122" t="b">
        <f t="shared" si="75"/>
        <v>0</v>
      </c>
      <c r="L1596" s="122" t="str">
        <f>IF(K1596=FALSE,"",B1596&amp;"@"&amp;COUNTIFS($B$2:B1596,B1596,$K$2:K1596,TRUE))</f>
        <v/>
      </c>
    </row>
    <row r="1597" spans="1:12">
      <c r="A1597" s="18" t="s">
        <v>784</v>
      </c>
      <c r="B1597" s="18" t="s">
        <v>910</v>
      </c>
      <c r="C1597" s="18">
        <v>2</v>
      </c>
      <c r="D1597" s="18">
        <v>2</v>
      </c>
      <c r="E1597" s="18">
        <v>0</v>
      </c>
      <c r="F1597" s="18">
        <v>2</v>
      </c>
      <c r="G1597" s="122" t="str">
        <f t="shared" si="74"/>
        <v/>
      </c>
      <c r="H1597" s="255" t="str">
        <f>IF(G1597="기사임",(COUNTIF($B$2:B1597,B1597)-COUNTIFS($B$2:B1596,B1597,$G$2:G1596,"")),"")</f>
        <v/>
      </c>
      <c r="I1597" s="122" t="str">
        <f>IF(H1597=1,COUNTIF($H$1:H1597,1),"")</f>
        <v/>
      </c>
      <c r="J1597" s="122">
        <f t="shared" si="73"/>
        <v>0</v>
      </c>
      <c r="K1597" s="122" t="b">
        <f t="shared" si="75"/>
        <v>0</v>
      </c>
      <c r="L1597" s="122" t="str">
        <f>IF(K1597=FALSE,"",B1597&amp;"@"&amp;COUNTIFS($B$2:B1597,B1597,$K$2:K1597,TRUE))</f>
        <v/>
      </c>
    </row>
    <row r="1598" spans="1:12">
      <c r="A1598" s="18" t="s">
        <v>1300</v>
      </c>
      <c r="B1598" s="18" t="s">
        <v>895</v>
      </c>
      <c r="C1598" s="18">
        <v>2</v>
      </c>
      <c r="D1598" s="18">
        <v>2</v>
      </c>
      <c r="E1598" s="18">
        <v>4</v>
      </c>
      <c r="F1598" s="18">
        <v>2</v>
      </c>
      <c r="G1598" s="122" t="str">
        <f t="shared" si="74"/>
        <v/>
      </c>
      <c r="H1598" s="255" t="str">
        <f>IF(G1598="기사임",(COUNTIF($B$2:B1598,B1598)-COUNTIFS($B$2:B1597,B1598,$G$2:G1597,"")),"")</f>
        <v/>
      </c>
      <c r="I1598" s="122" t="str">
        <f>IF(H1598=1,COUNTIF($H$1:H1598,1),"")</f>
        <v/>
      </c>
      <c r="J1598" s="122">
        <f t="shared" si="73"/>
        <v>0</v>
      </c>
      <c r="K1598" s="122" t="b">
        <f t="shared" si="75"/>
        <v>0</v>
      </c>
      <c r="L1598" s="122" t="str">
        <f>IF(K1598=FALSE,"",B1598&amp;"@"&amp;COUNTIFS($B$2:B1598,B1598,$K$2:K1598,TRUE))</f>
        <v/>
      </c>
    </row>
    <row r="1599" spans="1:12">
      <c r="A1599" s="18" t="s">
        <v>762</v>
      </c>
      <c r="B1599" s="18" t="s">
        <v>904</v>
      </c>
      <c r="C1599" s="18">
        <v>2</v>
      </c>
      <c r="D1599" s="18">
        <v>1</v>
      </c>
      <c r="E1599" s="18">
        <v>11.5</v>
      </c>
      <c r="F1599" s="18">
        <v>1</v>
      </c>
      <c r="G1599" s="122" t="str">
        <f t="shared" si="74"/>
        <v/>
      </c>
      <c r="H1599" s="255" t="str">
        <f>IF(G1599="기사임",(COUNTIF($B$2:B1599,B1599)-COUNTIFS($B$2:B1598,B1599,$G$2:G1598,"")),"")</f>
        <v/>
      </c>
      <c r="I1599" s="122" t="str">
        <f>IF(H1599=1,COUNTIF($H$1:H1599,1),"")</f>
        <v/>
      </c>
      <c r="J1599" s="122">
        <f t="shared" si="73"/>
        <v>0</v>
      </c>
      <c r="K1599" s="122" t="b">
        <f t="shared" si="75"/>
        <v>0</v>
      </c>
      <c r="L1599" s="122" t="str">
        <f>IF(K1599=FALSE,"",B1599&amp;"@"&amp;COUNTIFS($B$2:B1599,B1599,$K$2:K1599,TRUE))</f>
        <v/>
      </c>
    </row>
    <row r="1600" spans="1:12">
      <c r="A1600" s="18" t="s">
        <v>762</v>
      </c>
      <c r="B1600" s="18" t="s">
        <v>914</v>
      </c>
      <c r="C1600" s="18">
        <v>2</v>
      </c>
      <c r="D1600" s="18">
        <v>2</v>
      </c>
      <c r="E1600" s="18">
        <v>0</v>
      </c>
      <c r="F1600" s="18">
        <v>2</v>
      </c>
      <c r="G1600" s="122" t="str">
        <f t="shared" si="74"/>
        <v/>
      </c>
      <c r="H1600" s="255" t="str">
        <f>IF(G1600="기사임",(COUNTIF($B$2:B1600,B1600)-COUNTIFS($B$2:B1599,B1600,$G$2:G1599,"")),"")</f>
        <v/>
      </c>
      <c r="I1600" s="122" t="str">
        <f>IF(H1600=1,COUNTIF($H$1:H1600,1),"")</f>
        <v/>
      </c>
      <c r="J1600" s="122">
        <f t="shared" si="73"/>
        <v>1</v>
      </c>
      <c r="K1600" s="122" t="b">
        <f t="shared" si="75"/>
        <v>0</v>
      </c>
      <c r="L1600" s="122" t="str">
        <f>IF(K1600=FALSE,"",B1600&amp;"@"&amp;COUNTIFS($B$2:B1600,B1600,$K$2:K1600,TRUE))</f>
        <v/>
      </c>
    </row>
    <row r="1601" spans="1:12">
      <c r="A1601" s="18" t="s">
        <v>1134</v>
      </c>
      <c r="B1601" s="18" t="s">
        <v>895</v>
      </c>
      <c r="C1601" s="18">
        <v>2</v>
      </c>
      <c r="D1601" s="18">
        <v>2</v>
      </c>
      <c r="E1601" s="18">
        <v>0</v>
      </c>
      <c r="F1601" s="18">
        <v>2</v>
      </c>
      <c r="G1601" s="122" t="str">
        <f t="shared" si="74"/>
        <v/>
      </c>
      <c r="H1601" s="255" t="str">
        <f>IF(G1601="기사임",(COUNTIF($B$2:B1601,B1601)-COUNTIFS($B$2:B1600,B1601,$G$2:G1600,"")),"")</f>
        <v/>
      </c>
      <c r="I1601" s="122" t="str">
        <f>IF(H1601=1,COUNTIF($H$1:H1601,1),"")</f>
        <v/>
      </c>
      <c r="J1601" s="122">
        <f t="shared" si="73"/>
        <v>0</v>
      </c>
      <c r="K1601" s="122" t="b">
        <f t="shared" si="75"/>
        <v>0</v>
      </c>
      <c r="L1601" s="122" t="str">
        <f>IF(K1601=FALSE,"",B1601&amp;"@"&amp;COUNTIFS($B$2:B1601,B1601,$K$2:K1601,TRUE))</f>
        <v/>
      </c>
    </row>
    <row r="1602" spans="1:12">
      <c r="A1602" s="18" t="s">
        <v>1805</v>
      </c>
      <c r="B1602" s="18" t="s">
        <v>954</v>
      </c>
      <c r="C1602" s="18">
        <v>2</v>
      </c>
      <c r="D1602" s="18">
        <v>1</v>
      </c>
      <c r="E1602" s="18">
        <v>28</v>
      </c>
      <c r="F1602" s="18">
        <v>1</v>
      </c>
      <c r="G1602" s="122" t="str">
        <f t="shared" si="74"/>
        <v/>
      </c>
      <c r="H1602" s="255" t="str">
        <f>IF(G1602="기사임",(COUNTIF($B$2:B1602,B1602)-COUNTIFS($B$2:B1601,B1602,$G$2:G1601,"")),"")</f>
        <v/>
      </c>
      <c r="I1602" s="122" t="str">
        <f>IF(H1602=1,COUNTIF($H$1:H1602,1),"")</f>
        <v/>
      </c>
      <c r="J1602" s="122">
        <f t="shared" ref="J1602:J1665" si="76">COUNTIF($N$2:$N$4,B1602)</f>
        <v>0</v>
      </c>
      <c r="K1602" s="122" t="b">
        <f t="shared" si="75"/>
        <v>0</v>
      </c>
      <c r="L1602" s="122" t="str">
        <f>IF(K1602=FALSE,"",B1602&amp;"@"&amp;COUNTIFS($B$2:B1602,B1602,$K$2:K1602,TRUE))</f>
        <v/>
      </c>
    </row>
    <row r="1603" spans="1:12">
      <c r="A1603" s="18" t="s">
        <v>981</v>
      </c>
      <c r="B1603" s="18" t="s">
        <v>895</v>
      </c>
      <c r="C1603" s="18">
        <v>2</v>
      </c>
      <c r="D1603" s="18">
        <v>2</v>
      </c>
      <c r="E1603" s="18">
        <v>0</v>
      </c>
      <c r="F1603" s="18">
        <v>2</v>
      </c>
      <c r="G1603" s="122" t="str">
        <f t="shared" ref="G1603:G1666" si="77">IF(AND(LEFT(A1603,17)="/global/archives/",ISNUMBER(_xlfn.NUMBERVALUE(MID(A1603,18,1))),ISERROR(FIND("ckattempt",A1603)),ISERROR(FIND("preview",A1603))),"기사임","")</f>
        <v/>
      </c>
      <c r="H1603" s="255" t="str">
        <f>IF(G1603="기사임",(COUNTIF($B$2:B1603,B1603)-COUNTIFS($B$2:B1602,B1603,$G$2:G1602,"")),"")</f>
        <v/>
      </c>
      <c r="I1603" s="122" t="str">
        <f>IF(H1603=1,COUNTIF($H$1:H1603,1),"")</f>
        <v/>
      </c>
      <c r="J1603" s="122">
        <f t="shared" si="76"/>
        <v>0</v>
      </c>
      <c r="K1603" s="122" t="b">
        <f t="shared" ref="K1603:K1666" si="78">AND(J1603=1,H1603&gt;=1,H1603&lt;&gt;"")</f>
        <v>0</v>
      </c>
      <c r="L1603" s="122" t="str">
        <f>IF(K1603=FALSE,"",B1603&amp;"@"&amp;COUNTIFS($B$2:B1603,B1603,$K$2:K1603,TRUE))</f>
        <v/>
      </c>
    </row>
    <row r="1604" spans="1:12">
      <c r="A1604" s="18" t="s">
        <v>574</v>
      </c>
      <c r="B1604" s="18" t="s">
        <v>903</v>
      </c>
      <c r="C1604" s="18">
        <v>2</v>
      </c>
      <c r="D1604" s="18">
        <v>1</v>
      </c>
      <c r="E1604" s="18">
        <v>14</v>
      </c>
      <c r="F1604" s="18">
        <v>1</v>
      </c>
      <c r="G1604" s="122" t="str">
        <f t="shared" si="77"/>
        <v/>
      </c>
      <c r="H1604" s="255" t="str">
        <f>IF(G1604="기사임",(COUNTIF($B$2:B1604,B1604)-COUNTIFS($B$2:B1603,B1604,$G$2:G1603,"")),"")</f>
        <v/>
      </c>
      <c r="I1604" s="122" t="str">
        <f>IF(H1604=1,COUNTIF($H$1:H1604,1),"")</f>
        <v/>
      </c>
      <c r="J1604" s="122">
        <f t="shared" si="76"/>
        <v>0</v>
      </c>
      <c r="K1604" s="122" t="b">
        <f t="shared" si="78"/>
        <v>0</v>
      </c>
      <c r="L1604" s="122" t="str">
        <f>IF(K1604=FALSE,"",B1604&amp;"@"&amp;COUNTIFS($B$2:B1604,B1604,$K$2:K1604,TRUE))</f>
        <v/>
      </c>
    </row>
    <row r="1605" spans="1:12">
      <c r="A1605" s="18" t="s">
        <v>574</v>
      </c>
      <c r="B1605" s="18" t="s">
        <v>923</v>
      </c>
      <c r="C1605" s="18">
        <v>2</v>
      </c>
      <c r="D1605" s="18">
        <v>1</v>
      </c>
      <c r="E1605" s="18">
        <v>28</v>
      </c>
      <c r="F1605" s="18">
        <v>1</v>
      </c>
      <c r="G1605" s="122" t="str">
        <f t="shared" si="77"/>
        <v/>
      </c>
      <c r="H1605" s="255" t="str">
        <f>IF(G1605="기사임",(COUNTIF($B$2:B1605,B1605)-COUNTIFS($B$2:B1604,B1605,$G$2:G1604,"")),"")</f>
        <v/>
      </c>
      <c r="I1605" s="122" t="str">
        <f>IF(H1605=1,COUNTIF($H$1:H1605,1),"")</f>
        <v/>
      </c>
      <c r="J1605" s="122">
        <f t="shared" si="76"/>
        <v>0</v>
      </c>
      <c r="K1605" s="122" t="b">
        <f t="shared" si="78"/>
        <v>0</v>
      </c>
      <c r="L1605" s="122" t="str">
        <f>IF(K1605=FALSE,"",B1605&amp;"@"&amp;COUNTIFS($B$2:B1605,B1605,$K$2:K1605,TRUE))</f>
        <v/>
      </c>
    </row>
    <row r="1606" spans="1:12">
      <c r="A1606" s="18" t="s">
        <v>610</v>
      </c>
      <c r="B1606" s="18" t="s">
        <v>900</v>
      </c>
      <c r="C1606" s="18">
        <v>2</v>
      </c>
      <c r="D1606" s="18">
        <v>1</v>
      </c>
      <c r="E1606" s="18">
        <v>7</v>
      </c>
      <c r="F1606" s="18">
        <v>1</v>
      </c>
      <c r="G1606" s="122" t="str">
        <f t="shared" si="77"/>
        <v/>
      </c>
      <c r="H1606" s="255" t="str">
        <f>IF(G1606="기사임",(COUNTIF($B$2:B1606,B1606)-COUNTIFS($B$2:B1605,B1606,$G$2:G1605,"")),"")</f>
        <v/>
      </c>
      <c r="I1606" s="122" t="str">
        <f>IF(H1606=1,COUNTIF($H$1:H1606,1),"")</f>
        <v/>
      </c>
      <c r="J1606" s="122">
        <f t="shared" si="76"/>
        <v>0</v>
      </c>
      <c r="K1606" s="122" t="b">
        <f t="shared" si="78"/>
        <v>0</v>
      </c>
      <c r="L1606" s="122" t="str">
        <f>IF(K1606=FALSE,"",B1606&amp;"@"&amp;COUNTIFS($B$2:B1606,B1606,$K$2:K1606,TRUE))</f>
        <v/>
      </c>
    </row>
    <row r="1607" spans="1:12">
      <c r="A1607" s="18" t="s">
        <v>610</v>
      </c>
      <c r="B1607" s="18" t="s">
        <v>914</v>
      </c>
      <c r="C1607" s="18">
        <v>2</v>
      </c>
      <c r="D1607" s="18">
        <v>1</v>
      </c>
      <c r="E1607" s="18">
        <v>17</v>
      </c>
      <c r="F1607" s="18">
        <v>1</v>
      </c>
      <c r="G1607" s="122" t="str">
        <f t="shared" si="77"/>
        <v/>
      </c>
      <c r="H1607" s="255" t="str">
        <f>IF(G1607="기사임",(COUNTIF($B$2:B1607,B1607)-COUNTIFS($B$2:B1606,B1607,$G$2:G1606,"")),"")</f>
        <v/>
      </c>
      <c r="I1607" s="122" t="str">
        <f>IF(H1607=1,COUNTIF($H$1:H1607,1),"")</f>
        <v/>
      </c>
      <c r="J1607" s="122">
        <f t="shared" si="76"/>
        <v>1</v>
      </c>
      <c r="K1607" s="122" t="b">
        <f t="shared" si="78"/>
        <v>0</v>
      </c>
      <c r="L1607" s="122" t="str">
        <f>IF(K1607=FALSE,"",B1607&amp;"@"&amp;COUNTIFS($B$2:B1607,B1607,$K$2:K1607,TRUE))</f>
        <v/>
      </c>
    </row>
    <row r="1608" spans="1:12">
      <c r="A1608" s="18" t="s">
        <v>1120</v>
      </c>
      <c r="B1608" s="18" t="s">
        <v>895</v>
      </c>
      <c r="C1608" s="18">
        <v>2</v>
      </c>
      <c r="D1608" s="18">
        <v>2</v>
      </c>
      <c r="E1608" s="18">
        <v>9</v>
      </c>
      <c r="F1608" s="18">
        <v>2</v>
      </c>
      <c r="G1608" s="122" t="str">
        <f t="shared" si="77"/>
        <v/>
      </c>
      <c r="H1608" s="255" t="str">
        <f>IF(G1608="기사임",(COUNTIF($B$2:B1608,B1608)-COUNTIFS($B$2:B1607,B1608,$G$2:G1607,"")),"")</f>
        <v/>
      </c>
      <c r="I1608" s="122" t="str">
        <f>IF(H1608=1,COUNTIF($H$1:H1608,1),"")</f>
        <v/>
      </c>
      <c r="J1608" s="122">
        <f t="shared" si="76"/>
        <v>0</v>
      </c>
      <c r="K1608" s="122" t="b">
        <f t="shared" si="78"/>
        <v>0</v>
      </c>
      <c r="L1608" s="122" t="str">
        <f>IF(K1608=FALSE,"",B1608&amp;"@"&amp;COUNTIFS($B$2:B1608,B1608,$K$2:K1608,TRUE))</f>
        <v/>
      </c>
    </row>
    <row r="1609" spans="1:12">
      <c r="A1609" s="18" t="s">
        <v>1267</v>
      </c>
      <c r="B1609" s="18" t="s">
        <v>954</v>
      </c>
      <c r="C1609" s="18">
        <v>2</v>
      </c>
      <c r="D1609" s="18">
        <v>1</v>
      </c>
      <c r="E1609" s="18">
        <v>5.5</v>
      </c>
      <c r="F1609" s="18">
        <v>1</v>
      </c>
      <c r="G1609" s="122" t="str">
        <f t="shared" si="77"/>
        <v/>
      </c>
      <c r="H1609" s="255" t="str">
        <f>IF(G1609="기사임",(COUNTIF($B$2:B1609,B1609)-COUNTIFS($B$2:B1608,B1609,$G$2:G1608,"")),"")</f>
        <v/>
      </c>
      <c r="I1609" s="122" t="str">
        <f>IF(H1609=1,COUNTIF($H$1:H1609,1),"")</f>
        <v/>
      </c>
      <c r="J1609" s="122">
        <f t="shared" si="76"/>
        <v>0</v>
      </c>
      <c r="K1609" s="122" t="b">
        <f t="shared" si="78"/>
        <v>0</v>
      </c>
      <c r="L1609" s="122" t="str">
        <f>IF(K1609=FALSE,"",B1609&amp;"@"&amp;COUNTIFS($B$2:B1609,B1609,$K$2:K1609,TRUE))</f>
        <v/>
      </c>
    </row>
    <row r="1610" spans="1:12">
      <c r="A1610" s="18" t="s">
        <v>1267</v>
      </c>
      <c r="B1610" s="18" t="s">
        <v>934</v>
      </c>
      <c r="C1610" s="18">
        <v>2</v>
      </c>
      <c r="D1610" s="18">
        <v>1</v>
      </c>
      <c r="E1610" s="18">
        <v>55</v>
      </c>
      <c r="F1610" s="18">
        <v>1</v>
      </c>
      <c r="G1610" s="122" t="str">
        <f t="shared" si="77"/>
        <v/>
      </c>
      <c r="H1610" s="255" t="str">
        <f>IF(G1610="기사임",(COUNTIF($B$2:B1610,B1610)-COUNTIFS($B$2:B1609,B1610,$G$2:G1609,"")),"")</f>
        <v/>
      </c>
      <c r="I1610" s="122" t="str">
        <f>IF(H1610=1,COUNTIF($H$1:H1610,1),"")</f>
        <v/>
      </c>
      <c r="J1610" s="122">
        <f t="shared" si="76"/>
        <v>0</v>
      </c>
      <c r="K1610" s="122" t="b">
        <f t="shared" si="78"/>
        <v>0</v>
      </c>
      <c r="L1610" s="122" t="str">
        <f>IF(K1610=FALSE,"",B1610&amp;"@"&amp;COUNTIFS($B$2:B1610,B1610,$K$2:K1610,TRUE))</f>
        <v/>
      </c>
    </row>
    <row r="1611" spans="1:12">
      <c r="A1611" s="18" t="s">
        <v>655</v>
      </c>
      <c r="B1611" s="18" t="s">
        <v>898</v>
      </c>
      <c r="C1611" s="18">
        <v>2</v>
      </c>
      <c r="D1611" s="18">
        <v>2</v>
      </c>
      <c r="E1611" s="18">
        <v>9</v>
      </c>
      <c r="F1611" s="18">
        <v>1</v>
      </c>
      <c r="G1611" s="122" t="str">
        <f t="shared" si="77"/>
        <v/>
      </c>
      <c r="H1611" s="255" t="str">
        <f>IF(G1611="기사임",(COUNTIF($B$2:B1611,B1611)-COUNTIFS($B$2:B1610,B1611,$G$2:G1610,"")),"")</f>
        <v/>
      </c>
      <c r="I1611" s="122" t="str">
        <f>IF(H1611=1,COUNTIF($H$1:H1611,1),"")</f>
        <v/>
      </c>
      <c r="J1611" s="122">
        <f t="shared" si="76"/>
        <v>0</v>
      </c>
      <c r="K1611" s="122" t="b">
        <f t="shared" si="78"/>
        <v>0</v>
      </c>
      <c r="L1611" s="122" t="str">
        <f>IF(K1611=FALSE,"",B1611&amp;"@"&amp;COUNTIFS($B$2:B1611,B1611,$K$2:K1611,TRUE))</f>
        <v/>
      </c>
    </row>
    <row r="1612" spans="1:12">
      <c r="A1612" s="18" t="s">
        <v>655</v>
      </c>
      <c r="B1612" s="18" t="s">
        <v>918</v>
      </c>
      <c r="C1612" s="18">
        <v>2</v>
      </c>
      <c r="D1612" s="18">
        <v>2</v>
      </c>
      <c r="E1612" s="18">
        <v>0</v>
      </c>
      <c r="F1612" s="18">
        <v>2</v>
      </c>
      <c r="G1612" s="122" t="str">
        <f t="shared" si="77"/>
        <v/>
      </c>
      <c r="H1612" s="255" t="str">
        <f>IF(G1612="기사임",(COUNTIF($B$2:B1612,B1612)-COUNTIFS($B$2:B1611,B1612,$G$2:G1611,"")),"")</f>
        <v/>
      </c>
      <c r="I1612" s="122" t="str">
        <f>IF(H1612=1,COUNTIF($H$1:H1612,1),"")</f>
        <v/>
      </c>
      <c r="J1612" s="122">
        <f t="shared" si="76"/>
        <v>0</v>
      </c>
      <c r="K1612" s="122" t="b">
        <f t="shared" si="78"/>
        <v>0</v>
      </c>
      <c r="L1612" s="122" t="str">
        <f>IF(K1612=FALSE,"",B1612&amp;"@"&amp;COUNTIFS($B$2:B1612,B1612,$K$2:K1612,TRUE))</f>
        <v/>
      </c>
    </row>
    <row r="1613" spans="1:12">
      <c r="A1613" s="18" t="s">
        <v>1806</v>
      </c>
      <c r="B1613" s="18" t="s">
        <v>918</v>
      </c>
      <c r="C1613" s="18">
        <v>2</v>
      </c>
      <c r="D1613" s="18">
        <v>2</v>
      </c>
      <c r="E1613" s="18">
        <v>44</v>
      </c>
      <c r="F1613" s="18">
        <v>1</v>
      </c>
      <c r="G1613" s="122" t="str">
        <f t="shared" si="77"/>
        <v/>
      </c>
      <c r="H1613" s="255" t="str">
        <f>IF(G1613="기사임",(COUNTIF($B$2:B1613,B1613)-COUNTIFS($B$2:B1612,B1613,$G$2:G1612,"")),"")</f>
        <v/>
      </c>
      <c r="I1613" s="122" t="str">
        <f>IF(H1613=1,COUNTIF($H$1:H1613,1),"")</f>
        <v/>
      </c>
      <c r="J1613" s="122">
        <f t="shared" si="76"/>
        <v>0</v>
      </c>
      <c r="K1613" s="122" t="b">
        <f t="shared" si="78"/>
        <v>0</v>
      </c>
      <c r="L1613" s="122" t="str">
        <f>IF(K1613=FALSE,"",B1613&amp;"@"&amp;COUNTIFS($B$2:B1613,B1613,$K$2:K1613,TRUE))</f>
        <v/>
      </c>
    </row>
    <row r="1614" spans="1:12">
      <c r="A1614" s="18" t="s">
        <v>814</v>
      </c>
      <c r="B1614" s="18" t="s">
        <v>928</v>
      </c>
      <c r="C1614" s="18">
        <v>2</v>
      </c>
      <c r="D1614" s="18">
        <v>1</v>
      </c>
      <c r="E1614" s="18">
        <v>27</v>
      </c>
      <c r="F1614" s="18">
        <v>1</v>
      </c>
      <c r="G1614" s="122" t="str">
        <f t="shared" si="77"/>
        <v/>
      </c>
      <c r="H1614" s="255" t="str">
        <f>IF(G1614="기사임",(COUNTIF($B$2:B1614,B1614)-COUNTIFS($B$2:B1613,B1614,$G$2:G1613,"")),"")</f>
        <v/>
      </c>
      <c r="I1614" s="122" t="str">
        <f>IF(H1614=1,COUNTIF($H$1:H1614,1),"")</f>
        <v/>
      </c>
      <c r="J1614" s="122">
        <f t="shared" si="76"/>
        <v>0</v>
      </c>
      <c r="K1614" s="122" t="b">
        <f t="shared" si="78"/>
        <v>0</v>
      </c>
      <c r="L1614" s="122" t="str">
        <f>IF(K1614=FALSE,"",B1614&amp;"@"&amp;COUNTIFS($B$2:B1614,B1614,$K$2:K1614,TRUE))</f>
        <v/>
      </c>
    </row>
    <row r="1615" spans="1:12">
      <c r="A1615" s="18" t="s">
        <v>1807</v>
      </c>
      <c r="B1615" s="18" t="s">
        <v>895</v>
      </c>
      <c r="C1615" s="18">
        <v>2</v>
      </c>
      <c r="D1615" s="18">
        <v>2</v>
      </c>
      <c r="E1615" s="18">
        <v>5</v>
      </c>
      <c r="F1615" s="18">
        <v>2</v>
      </c>
      <c r="G1615" s="122" t="str">
        <f t="shared" si="77"/>
        <v/>
      </c>
      <c r="H1615" s="255" t="str">
        <f>IF(G1615="기사임",(COUNTIF($B$2:B1615,B1615)-COUNTIFS($B$2:B1614,B1615,$G$2:G1614,"")),"")</f>
        <v/>
      </c>
      <c r="I1615" s="122" t="str">
        <f>IF(H1615=1,COUNTIF($H$1:H1615,1),"")</f>
        <v/>
      </c>
      <c r="J1615" s="122">
        <f t="shared" si="76"/>
        <v>0</v>
      </c>
      <c r="K1615" s="122" t="b">
        <f t="shared" si="78"/>
        <v>0</v>
      </c>
      <c r="L1615" s="122" t="str">
        <f>IF(K1615=FALSE,"",B1615&amp;"@"&amp;COUNTIFS($B$2:B1615,B1615,$K$2:K1615,TRUE))</f>
        <v/>
      </c>
    </row>
    <row r="1616" spans="1:12">
      <c r="A1616" s="18" t="s">
        <v>1808</v>
      </c>
      <c r="B1616" s="18" t="s">
        <v>895</v>
      </c>
      <c r="C1616" s="18">
        <v>2</v>
      </c>
      <c r="D1616" s="18">
        <v>1</v>
      </c>
      <c r="E1616" s="18">
        <v>11</v>
      </c>
      <c r="F1616" s="18">
        <v>1</v>
      </c>
      <c r="G1616" s="122" t="str">
        <f t="shared" si="77"/>
        <v/>
      </c>
      <c r="H1616" s="255" t="str">
        <f>IF(G1616="기사임",(COUNTIF($B$2:B1616,B1616)-COUNTIFS($B$2:B1615,B1616,$G$2:G1615,"")),"")</f>
        <v/>
      </c>
      <c r="I1616" s="122" t="str">
        <f>IF(H1616=1,COUNTIF($H$1:H1616,1),"")</f>
        <v/>
      </c>
      <c r="J1616" s="122">
        <f t="shared" si="76"/>
        <v>0</v>
      </c>
      <c r="K1616" s="122" t="b">
        <f t="shared" si="78"/>
        <v>0</v>
      </c>
      <c r="L1616" s="122" t="str">
        <f>IF(K1616=FALSE,"",B1616&amp;"@"&amp;COUNTIFS($B$2:B1616,B1616,$K$2:K1616,TRUE))</f>
        <v/>
      </c>
    </row>
    <row r="1617" spans="1:12">
      <c r="A1617" s="18" t="s">
        <v>1680</v>
      </c>
      <c r="B1617" s="18" t="s">
        <v>896</v>
      </c>
      <c r="C1617" s="18">
        <v>2</v>
      </c>
      <c r="D1617" s="18">
        <v>1</v>
      </c>
      <c r="E1617" s="18">
        <v>13</v>
      </c>
      <c r="F1617" s="18">
        <v>0</v>
      </c>
      <c r="G1617" s="122" t="str">
        <f t="shared" si="77"/>
        <v/>
      </c>
      <c r="H1617" s="255" t="str">
        <f>IF(G1617="기사임",(COUNTIF($B$2:B1617,B1617)-COUNTIFS($B$2:B1616,B1617,$G$2:G1616,"")),"")</f>
        <v/>
      </c>
      <c r="I1617" s="122" t="str">
        <f>IF(H1617=1,COUNTIF($H$1:H1617,1),"")</f>
        <v/>
      </c>
      <c r="J1617" s="122">
        <f t="shared" si="76"/>
        <v>1</v>
      </c>
      <c r="K1617" s="122" t="b">
        <f t="shared" si="78"/>
        <v>0</v>
      </c>
      <c r="L1617" s="122" t="str">
        <f>IF(K1617=FALSE,"",B1617&amp;"@"&amp;COUNTIFS($B$2:B1617,B1617,$K$2:K1617,TRUE))</f>
        <v/>
      </c>
    </row>
    <row r="1618" spans="1:12">
      <c r="A1618" s="18" t="s">
        <v>1716</v>
      </c>
      <c r="B1618" s="18" t="s">
        <v>897</v>
      </c>
      <c r="C1618" s="18">
        <v>2</v>
      </c>
      <c r="D1618" s="18">
        <v>2</v>
      </c>
      <c r="E1618" s="18">
        <v>7</v>
      </c>
      <c r="F1618" s="18">
        <v>2</v>
      </c>
      <c r="G1618" s="122" t="str">
        <f t="shared" si="77"/>
        <v/>
      </c>
      <c r="H1618" s="255" t="str">
        <f>IF(G1618="기사임",(COUNTIF($B$2:B1618,B1618)-COUNTIFS($B$2:B1617,B1618,$G$2:G1617,"")),"")</f>
        <v/>
      </c>
      <c r="I1618" s="122" t="str">
        <f>IF(H1618=1,COUNTIF($H$1:H1618,1),"")</f>
        <v/>
      </c>
      <c r="J1618" s="122">
        <f t="shared" si="76"/>
        <v>1</v>
      </c>
      <c r="K1618" s="122" t="b">
        <f t="shared" si="78"/>
        <v>0</v>
      </c>
      <c r="L1618" s="122" t="str">
        <f>IF(K1618=FALSE,"",B1618&amp;"@"&amp;COUNTIFS($B$2:B1618,B1618,$K$2:K1618,TRUE))</f>
        <v/>
      </c>
    </row>
    <row r="1619" spans="1:12">
      <c r="A1619" s="18" t="s">
        <v>1809</v>
      </c>
      <c r="B1619" s="18" t="s">
        <v>895</v>
      </c>
      <c r="C1619" s="18">
        <v>2</v>
      </c>
      <c r="D1619" s="18">
        <v>1</v>
      </c>
      <c r="E1619" s="18">
        <v>15</v>
      </c>
      <c r="F1619" s="18">
        <v>1</v>
      </c>
      <c r="G1619" s="122" t="str">
        <f t="shared" si="77"/>
        <v/>
      </c>
      <c r="H1619" s="255" t="str">
        <f>IF(G1619="기사임",(COUNTIF($B$2:B1619,B1619)-COUNTIFS($B$2:B1618,B1619,$G$2:G1618,"")),"")</f>
        <v/>
      </c>
      <c r="I1619" s="122" t="str">
        <f>IF(H1619=1,COUNTIF($H$1:H1619,1),"")</f>
        <v/>
      </c>
      <c r="J1619" s="122">
        <f t="shared" si="76"/>
        <v>0</v>
      </c>
      <c r="K1619" s="122" t="b">
        <f t="shared" si="78"/>
        <v>0</v>
      </c>
      <c r="L1619" s="122" t="str">
        <f>IF(K1619=FALSE,"",B1619&amp;"@"&amp;COUNTIFS($B$2:B1619,B1619,$K$2:K1619,TRUE))</f>
        <v/>
      </c>
    </row>
    <row r="1620" spans="1:12">
      <c r="A1620" s="18" t="s">
        <v>631</v>
      </c>
      <c r="B1620" s="18" t="s">
        <v>957</v>
      </c>
      <c r="C1620" s="18">
        <v>2</v>
      </c>
      <c r="D1620" s="18">
        <v>2</v>
      </c>
      <c r="E1620" s="18">
        <v>167</v>
      </c>
      <c r="F1620" s="18">
        <v>0</v>
      </c>
      <c r="G1620" s="122" t="str">
        <f t="shared" si="77"/>
        <v/>
      </c>
      <c r="H1620" s="255" t="str">
        <f>IF(G1620="기사임",(COUNTIF($B$2:B1620,B1620)-COUNTIFS($B$2:B1619,B1620,$G$2:G1619,"")),"")</f>
        <v/>
      </c>
      <c r="I1620" s="122" t="str">
        <f>IF(H1620=1,COUNTIF($H$1:H1620,1),"")</f>
        <v/>
      </c>
      <c r="J1620" s="122">
        <f t="shared" si="76"/>
        <v>0</v>
      </c>
      <c r="K1620" s="122" t="b">
        <f t="shared" si="78"/>
        <v>0</v>
      </c>
      <c r="L1620" s="122" t="str">
        <f>IF(K1620=FALSE,"",B1620&amp;"@"&amp;COUNTIFS($B$2:B1620,B1620,$K$2:K1620,TRUE))</f>
        <v/>
      </c>
    </row>
    <row r="1621" spans="1:12">
      <c r="A1621" s="18" t="s">
        <v>631</v>
      </c>
      <c r="B1621" s="18" t="s">
        <v>898</v>
      </c>
      <c r="C1621" s="18">
        <v>2</v>
      </c>
      <c r="D1621" s="18">
        <v>2</v>
      </c>
      <c r="E1621" s="18">
        <v>46</v>
      </c>
      <c r="F1621" s="18">
        <v>0</v>
      </c>
      <c r="G1621" s="122" t="str">
        <f t="shared" si="77"/>
        <v/>
      </c>
      <c r="H1621" s="255" t="str">
        <f>IF(G1621="기사임",(COUNTIF($B$2:B1621,B1621)-COUNTIFS($B$2:B1620,B1621,$G$2:G1620,"")),"")</f>
        <v/>
      </c>
      <c r="I1621" s="122" t="str">
        <f>IF(H1621=1,COUNTIF($H$1:H1621,1),"")</f>
        <v/>
      </c>
      <c r="J1621" s="122">
        <f t="shared" si="76"/>
        <v>0</v>
      </c>
      <c r="K1621" s="122" t="b">
        <f t="shared" si="78"/>
        <v>0</v>
      </c>
      <c r="L1621" s="122" t="str">
        <f>IF(K1621=FALSE,"",B1621&amp;"@"&amp;COUNTIFS($B$2:B1621,B1621,$K$2:K1621,TRUE))</f>
        <v/>
      </c>
    </row>
    <row r="1622" spans="1:12">
      <c r="A1622" s="18" t="s">
        <v>1810</v>
      </c>
      <c r="B1622" s="18" t="s">
        <v>895</v>
      </c>
      <c r="C1622" s="18">
        <v>2</v>
      </c>
      <c r="D1622" s="18">
        <v>1</v>
      </c>
      <c r="E1622" s="18">
        <v>5</v>
      </c>
      <c r="F1622" s="18">
        <v>1</v>
      </c>
      <c r="G1622" s="122" t="str">
        <f t="shared" si="77"/>
        <v/>
      </c>
      <c r="H1622" s="255" t="str">
        <f>IF(G1622="기사임",(COUNTIF($B$2:B1622,B1622)-COUNTIFS($B$2:B1621,B1622,$G$2:G1621,"")),"")</f>
        <v/>
      </c>
      <c r="I1622" s="122" t="str">
        <f>IF(H1622=1,COUNTIF($H$1:H1622,1),"")</f>
        <v/>
      </c>
      <c r="J1622" s="122">
        <f t="shared" si="76"/>
        <v>0</v>
      </c>
      <c r="K1622" s="122" t="b">
        <f t="shared" si="78"/>
        <v>0</v>
      </c>
      <c r="L1622" s="122" t="str">
        <f>IF(K1622=FALSE,"",B1622&amp;"@"&amp;COUNTIFS($B$2:B1622,B1622,$K$2:K1622,TRUE))</f>
        <v/>
      </c>
    </row>
    <row r="1623" spans="1:12">
      <c r="A1623" s="18" t="s">
        <v>495</v>
      </c>
      <c r="B1623" s="18" t="s">
        <v>927</v>
      </c>
      <c r="C1623" s="18">
        <v>2</v>
      </c>
      <c r="D1623" s="18">
        <v>1</v>
      </c>
      <c r="E1623" s="18">
        <v>23</v>
      </c>
      <c r="F1623" s="18">
        <v>1</v>
      </c>
      <c r="G1623" s="122" t="str">
        <f t="shared" si="77"/>
        <v/>
      </c>
      <c r="H1623" s="255" t="str">
        <f>IF(G1623="기사임",(COUNTIF($B$2:B1623,B1623)-COUNTIFS($B$2:B1622,B1623,$G$2:G1622,"")),"")</f>
        <v/>
      </c>
      <c r="I1623" s="122" t="str">
        <f>IF(H1623=1,COUNTIF($H$1:H1623,1),"")</f>
        <v/>
      </c>
      <c r="J1623" s="122">
        <f t="shared" si="76"/>
        <v>0</v>
      </c>
      <c r="K1623" s="122" t="b">
        <f t="shared" si="78"/>
        <v>0</v>
      </c>
      <c r="L1623" s="122" t="str">
        <f>IF(K1623=FALSE,"",B1623&amp;"@"&amp;COUNTIFS($B$2:B1623,B1623,$K$2:K1623,TRUE))</f>
        <v/>
      </c>
    </row>
    <row r="1624" spans="1:12">
      <c r="A1624" s="18" t="s">
        <v>495</v>
      </c>
      <c r="B1624" s="18" t="s">
        <v>904</v>
      </c>
      <c r="C1624" s="18">
        <v>2</v>
      </c>
      <c r="D1624" s="18">
        <v>1</v>
      </c>
      <c r="E1624" s="18">
        <v>227</v>
      </c>
      <c r="F1624" s="18">
        <v>0</v>
      </c>
      <c r="G1624" s="122" t="str">
        <f t="shared" si="77"/>
        <v/>
      </c>
      <c r="H1624" s="255" t="str">
        <f>IF(G1624="기사임",(COUNTIF($B$2:B1624,B1624)-COUNTIFS($B$2:B1623,B1624,$G$2:G1623,"")),"")</f>
        <v/>
      </c>
      <c r="I1624" s="122" t="str">
        <f>IF(H1624=1,COUNTIF($H$1:H1624,1),"")</f>
        <v/>
      </c>
      <c r="J1624" s="122">
        <f t="shared" si="76"/>
        <v>0</v>
      </c>
      <c r="K1624" s="122" t="b">
        <f t="shared" si="78"/>
        <v>0</v>
      </c>
      <c r="L1624" s="122" t="str">
        <f>IF(K1624=FALSE,"",B1624&amp;"@"&amp;COUNTIFS($B$2:B1624,B1624,$K$2:K1624,TRUE))</f>
        <v/>
      </c>
    </row>
    <row r="1625" spans="1:12">
      <c r="A1625" s="18" t="s">
        <v>495</v>
      </c>
      <c r="B1625" s="18" t="s">
        <v>915</v>
      </c>
      <c r="C1625" s="18">
        <v>2</v>
      </c>
      <c r="D1625" s="18">
        <v>2</v>
      </c>
      <c r="E1625" s="18">
        <v>0</v>
      </c>
      <c r="F1625" s="18">
        <v>0</v>
      </c>
      <c r="G1625" s="122" t="str">
        <f t="shared" si="77"/>
        <v/>
      </c>
      <c r="H1625" s="255" t="str">
        <f>IF(G1625="기사임",(COUNTIF($B$2:B1625,B1625)-COUNTIFS($B$2:B1624,B1625,$G$2:G1624,"")),"")</f>
        <v/>
      </c>
      <c r="I1625" s="122" t="str">
        <f>IF(H1625=1,COUNTIF($H$1:H1625,1),"")</f>
        <v/>
      </c>
      <c r="J1625" s="122">
        <f t="shared" si="76"/>
        <v>0</v>
      </c>
      <c r="K1625" s="122" t="b">
        <f t="shared" si="78"/>
        <v>0</v>
      </c>
      <c r="L1625" s="122" t="str">
        <f>IF(K1625=FALSE,"",B1625&amp;"@"&amp;COUNTIFS($B$2:B1625,B1625,$K$2:K1625,TRUE))</f>
        <v/>
      </c>
    </row>
    <row r="1626" spans="1:12">
      <c r="A1626" s="18" t="s">
        <v>495</v>
      </c>
      <c r="B1626" s="18" t="s">
        <v>914</v>
      </c>
      <c r="C1626" s="18">
        <v>2</v>
      </c>
      <c r="D1626" s="18">
        <v>2</v>
      </c>
      <c r="E1626" s="18">
        <v>29.5</v>
      </c>
      <c r="F1626" s="18">
        <v>2</v>
      </c>
      <c r="G1626" s="122" t="str">
        <f t="shared" si="77"/>
        <v/>
      </c>
      <c r="H1626" s="255" t="str">
        <f>IF(G1626="기사임",(COUNTIF($B$2:B1626,B1626)-COUNTIFS($B$2:B1625,B1626,$G$2:G1625,"")),"")</f>
        <v/>
      </c>
      <c r="I1626" s="122" t="str">
        <f>IF(H1626=1,COUNTIF($H$1:H1626,1),"")</f>
        <v/>
      </c>
      <c r="J1626" s="122">
        <f t="shared" si="76"/>
        <v>1</v>
      </c>
      <c r="K1626" s="122" t="b">
        <f t="shared" si="78"/>
        <v>0</v>
      </c>
      <c r="L1626" s="122" t="str">
        <f>IF(K1626=FALSE,"",B1626&amp;"@"&amp;COUNTIFS($B$2:B1626,B1626,$K$2:K1626,TRUE))</f>
        <v/>
      </c>
    </row>
    <row r="1627" spans="1:12">
      <c r="A1627" s="18" t="s">
        <v>1811</v>
      </c>
      <c r="B1627" s="18" t="s">
        <v>895</v>
      </c>
      <c r="C1627" s="18">
        <v>2</v>
      </c>
      <c r="D1627" s="18">
        <v>1</v>
      </c>
      <c r="E1627" s="18">
        <v>95</v>
      </c>
      <c r="F1627" s="18">
        <v>0</v>
      </c>
      <c r="G1627" s="122" t="str">
        <f t="shared" si="77"/>
        <v/>
      </c>
      <c r="H1627" s="255" t="str">
        <f>IF(G1627="기사임",(COUNTIF($B$2:B1627,B1627)-COUNTIFS($B$2:B1626,B1627,$G$2:G1626,"")),"")</f>
        <v/>
      </c>
      <c r="I1627" s="122" t="str">
        <f>IF(H1627=1,COUNTIF($H$1:H1627,1),"")</f>
        <v/>
      </c>
      <c r="J1627" s="122">
        <f t="shared" si="76"/>
        <v>0</v>
      </c>
      <c r="K1627" s="122" t="b">
        <f t="shared" si="78"/>
        <v>0</v>
      </c>
      <c r="L1627" s="122" t="str">
        <f>IF(K1627=FALSE,"",B1627&amp;"@"&amp;COUNTIFS($B$2:B1627,B1627,$K$2:K1627,TRUE))</f>
        <v/>
      </c>
    </row>
    <row r="1628" spans="1:12">
      <c r="A1628" s="18" t="s">
        <v>523</v>
      </c>
      <c r="B1628" s="18" t="s">
        <v>901</v>
      </c>
      <c r="C1628" s="18">
        <v>2</v>
      </c>
      <c r="D1628" s="18">
        <v>2</v>
      </c>
      <c r="E1628" s="18">
        <v>0</v>
      </c>
      <c r="F1628" s="18">
        <v>2</v>
      </c>
      <c r="G1628" s="122" t="str">
        <f t="shared" si="77"/>
        <v/>
      </c>
      <c r="H1628" s="255" t="str">
        <f>IF(G1628="기사임",(COUNTIF($B$2:B1628,B1628)-COUNTIFS($B$2:B1627,B1628,$G$2:G1627,"")),"")</f>
        <v/>
      </c>
      <c r="I1628" s="122" t="str">
        <f>IF(H1628=1,COUNTIF($H$1:H1628,1),"")</f>
        <v/>
      </c>
      <c r="J1628" s="122">
        <f t="shared" si="76"/>
        <v>0</v>
      </c>
      <c r="K1628" s="122" t="b">
        <f t="shared" si="78"/>
        <v>0</v>
      </c>
      <c r="L1628" s="122" t="str">
        <f>IF(K1628=FALSE,"",B1628&amp;"@"&amp;COUNTIFS($B$2:B1628,B1628,$K$2:K1628,TRUE))</f>
        <v/>
      </c>
    </row>
    <row r="1629" spans="1:12">
      <c r="A1629" s="18" t="s">
        <v>523</v>
      </c>
      <c r="B1629" s="18" t="s">
        <v>907</v>
      </c>
      <c r="C1629" s="18">
        <v>2</v>
      </c>
      <c r="D1629" s="18">
        <v>2</v>
      </c>
      <c r="E1629" s="18">
        <v>0</v>
      </c>
      <c r="F1629" s="18">
        <v>2</v>
      </c>
      <c r="G1629" s="122" t="str">
        <f t="shared" si="77"/>
        <v/>
      </c>
      <c r="H1629" s="255" t="str">
        <f>IF(G1629="기사임",(COUNTIF($B$2:B1629,B1629)-COUNTIFS($B$2:B1628,B1629,$G$2:G1628,"")),"")</f>
        <v/>
      </c>
      <c r="I1629" s="122" t="str">
        <f>IF(H1629=1,COUNTIF($H$1:H1629,1),"")</f>
        <v/>
      </c>
      <c r="J1629" s="122">
        <f t="shared" si="76"/>
        <v>0</v>
      </c>
      <c r="K1629" s="122" t="b">
        <f t="shared" si="78"/>
        <v>0</v>
      </c>
      <c r="L1629" s="122" t="str">
        <f>IF(K1629=FALSE,"",B1629&amp;"@"&amp;COUNTIFS($B$2:B1629,B1629,$K$2:K1629,TRUE))</f>
        <v/>
      </c>
    </row>
    <row r="1630" spans="1:12">
      <c r="A1630" s="18" t="s">
        <v>523</v>
      </c>
      <c r="B1630" s="18" t="s">
        <v>939</v>
      </c>
      <c r="C1630" s="18">
        <v>2</v>
      </c>
      <c r="D1630" s="18">
        <v>1</v>
      </c>
      <c r="E1630" s="18">
        <v>270</v>
      </c>
      <c r="F1630" s="18">
        <v>0</v>
      </c>
      <c r="G1630" s="122" t="str">
        <f t="shared" si="77"/>
        <v/>
      </c>
      <c r="H1630" s="255" t="str">
        <f>IF(G1630="기사임",(COUNTIF($B$2:B1630,B1630)-COUNTIFS($B$2:B1629,B1630,$G$2:G1629,"")),"")</f>
        <v/>
      </c>
      <c r="I1630" s="122" t="str">
        <f>IF(H1630=1,COUNTIF($H$1:H1630,1),"")</f>
        <v/>
      </c>
      <c r="J1630" s="122">
        <f t="shared" si="76"/>
        <v>0</v>
      </c>
      <c r="K1630" s="122" t="b">
        <f t="shared" si="78"/>
        <v>0</v>
      </c>
      <c r="L1630" s="122" t="str">
        <f>IF(K1630=FALSE,"",B1630&amp;"@"&amp;COUNTIFS($B$2:B1630,B1630,$K$2:K1630,TRUE))</f>
        <v/>
      </c>
    </row>
    <row r="1631" spans="1:12">
      <c r="A1631" s="18" t="s">
        <v>548</v>
      </c>
      <c r="B1631" s="18" t="s">
        <v>901</v>
      </c>
      <c r="C1631" s="18">
        <v>2</v>
      </c>
      <c r="D1631" s="18">
        <v>2</v>
      </c>
      <c r="E1631" s="18">
        <v>0</v>
      </c>
      <c r="F1631" s="18">
        <v>0</v>
      </c>
      <c r="G1631" s="122" t="str">
        <f t="shared" si="77"/>
        <v/>
      </c>
      <c r="H1631" s="255" t="str">
        <f>IF(G1631="기사임",(COUNTIF($B$2:B1631,B1631)-COUNTIFS($B$2:B1630,B1631,$G$2:G1630,"")),"")</f>
        <v/>
      </c>
      <c r="I1631" s="122" t="str">
        <f>IF(H1631=1,COUNTIF($H$1:H1631,1),"")</f>
        <v/>
      </c>
      <c r="J1631" s="122">
        <f t="shared" si="76"/>
        <v>0</v>
      </c>
      <c r="K1631" s="122" t="b">
        <f t="shared" si="78"/>
        <v>0</v>
      </c>
      <c r="L1631" s="122" t="str">
        <f>IF(K1631=FALSE,"",B1631&amp;"@"&amp;COUNTIFS($B$2:B1631,B1631,$K$2:K1631,TRUE))</f>
        <v/>
      </c>
    </row>
    <row r="1632" spans="1:12">
      <c r="A1632" s="18" t="s">
        <v>548</v>
      </c>
      <c r="B1632" s="18" t="s">
        <v>910</v>
      </c>
      <c r="C1632" s="18">
        <v>2</v>
      </c>
      <c r="D1632" s="18">
        <v>2</v>
      </c>
      <c r="E1632" s="18">
        <v>0</v>
      </c>
      <c r="F1632" s="18">
        <v>0</v>
      </c>
      <c r="G1632" s="122" t="str">
        <f t="shared" si="77"/>
        <v/>
      </c>
      <c r="H1632" s="255" t="str">
        <f>IF(G1632="기사임",(COUNTIF($B$2:B1632,B1632)-COUNTIFS($B$2:B1631,B1632,$G$2:G1631,"")),"")</f>
        <v/>
      </c>
      <c r="I1632" s="122" t="str">
        <f>IF(H1632=1,COUNTIF($H$1:H1632,1),"")</f>
        <v/>
      </c>
      <c r="J1632" s="122">
        <f t="shared" si="76"/>
        <v>0</v>
      </c>
      <c r="K1632" s="122" t="b">
        <f t="shared" si="78"/>
        <v>0</v>
      </c>
      <c r="L1632" s="122" t="str">
        <f>IF(K1632=FALSE,"",B1632&amp;"@"&amp;COUNTIFS($B$2:B1632,B1632,$K$2:K1632,TRUE))</f>
        <v/>
      </c>
    </row>
    <row r="1633" spans="1:12">
      <c r="A1633" s="18" t="s">
        <v>494</v>
      </c>
      <c r="B1633" s="18" t="s">
        <v>943</v>
      </c>
      <c r="C1633" s="18">
        <v>1</v>
      </c>
      <c r="D1633" s="18">
        <v>1</v>
      </c>
      <c r="E1633" s="18">
        <v>0</v>
      </c>
      <c r="F1633" s="18">
        <v>1</v>
      </c>
      <c r="G1633" s="122" t="str">
        <f t="shared" si="77"/>
        <v/>
      </c>
      <c r="H1633" s="255" t="str">
        <f>IF(G1633="기사임",(COUNTIF($B$2:B1633,B1633)-COUNTIFS($B$2:B1632,B1633,$G$2:G1632,"")),"")</f>
        <v/>
      </c>
      <c r="I1633" s="122" t="str">
        <f>IF(H1633=1,COUNTIF($H$1:H1633,1),"")</f>
        <v/>
      </c>
      <c r="J1633" s="122">
        <f t="shared" si="76"/>
        <v>0</v>
      </c>
      <c r="K1633" s="122" t="b">
        <f t="shared" si="78"/>
        <v>0</v>
      </c>
      <c r="L1633" s="122" t="str">
        <f>IF(K1633=FALSE,"",B1633&amp;"@"&amp;COUNTIFS($B$2:B1633,B1633,$K$2:K1633,TRUE))</f>
        <v/>
      </c>
    </row>
    <row r="1634" spans="1:12">
      <c r="A1634" s="18" t="s">
        <v>494</v>
      </c>
      <c r="B1634" s="18" t="s">
        <v>935</v>
      </c>
      <c r="C1634" s="18">
        <v>1</v>
      </c>
      <c r="D1634" s="18">
        <v>1</v>
      </c>
      <c r="E1634" s="18">
        <v>237</v>
      </c>
      <c r="F1634" s="18">
        <v>1</v>
      </c>
      <c r="G1634" s="122" t="str">
        <f t="shared" si="77"/>
        <v/>
      </c>
      <c r="H1634" s="255" t="str">
        <f>IF(G1634="기사임",(COUNTIF($B$2:B1634,B1634)-COUNTIFS($B$2:B1633,B1634,$G$2:G1633,"")),"")</f>
        <v/>
      </c>
      <c r="I1634" s="122" t="str">
        <f>IF(H1634=1,COUNTIF($H$1:H1634,1),"")</f>
        <v/>
      </c>
      <c r="J1634" s="122">
        <f t="shared" si="76"/>
        <v>0</v>
      </c>
      <c r="K1634" s="122" t="b">
        <f t="shared" si="78"/>
        <v>0</v>
      </c>
      <c r="L1634" s="122" t="str">
        <f>IF(K1634=FALSE,"",B1634&amp;"@"&amp;COUNTIFS($B$2:B1634,B1634,$K$2:K1634,TRUE))</f>
        <v/>
      </c>
    </row>
    <row r="1635" spans="1:12">
      <c r="A1635" s="18" t="s">
        <v>494</v>
      </c>
      <c r="B1635" s="18" t="s">
        <v>949</v>
      </c>
      <c r="C1635" s="18">
        <v>1</v>
      </c>
      <c r="D1635" s="18">
        <v>1</v>
      </c>
      <c r="E1635" s="18">
        <v>0</v>
      </c>
      <c r="F1635" s="18">
        <v>0</v>
      </c>
      <c r="G1635" s="122" t="str">
        <f t="shared" si="77"/>
        <v/>
      </c>
      <c r="H1635" s="255" t="str">
        <f>IF(G1635="기사임",(COUNTIF($B$2:B1635,B1635)-COUNTIFS($B$2:B1634,B1635,$G$2:G1634,"")),"")</f>
        <v/>
      </c>
      <c r="I1635" s="122" t="str">
        <f>IF(H1635=1,COUNTIF($H$1:H1635,1),"")</f>
        <v/>
      </c>
      <c r="J1635" s="122">
        <f t="shared" si="76"/>
        <v>0</v>
      </c>
      <c r="K1635" s="122" t="b">
        <f t="shared" si="78"/>
        <v>0</v>
      </c>
      <c r="L1635" s="122" t="str">
        <f>IF(K1635=FALSE,"",B1635&amp;"@"&amp;COUNTIFS($B$2:B1635,B1635,$K$2:K1635,TRUE))</f>
        <v/>
      </c>
    </row>
    <row r="1636" spans="1:12">
      <c r="A1636" s="18" t="s">
        <v>494</v>
      </c>
      <c r="B1636" s="18" t="s">
        <v>940</v>
      </c>
      <c r="C1636" s="18">
        <v>1</v>
      </c>
      <c r="D1636" s="18">
        <v>1</v>
      </c>
      <c r="E1636" s="18">
        <v>0</v>
      </c>
      <c r="F1636" s="18">
        <v>1</v>
      </c>
      <c r="G1636" s="122" t="str">
        <f t="shared" si="77"/>
        <v/>
      </c>
      <c r="H1636" s="255" t="str">
        <f>IF(G1636="기사임",(COUNTIF($B$2:B1636,B1636)-COUNTIFS($B$2:B1635,B1636,$G$2:G1635,"")),"")</f>
        <v/>
      </c>
      <c r="I1636" s="122" t="str">
        <f>IF(H1636=1,COUNTIF($H$1:H1636,1),"")</f>
        <v/>
      </c>
      <c r="J1636" s="122">
        <f t="shared" si="76"/>
        <v>0</v>
      </c>
      <c r="K1636" s="122" t="b">
        <f t="shared" si="78"/>
        <v>0</v>
      </c>
      <c r="L1636" s="122" t="str">
        <f>IF(K1636=FALSE,"",B1636&amp;"@"&amp;COUNTIFS($B$2:B1636,B1636,$K$2:K1636,TRUE))</f>
        <v/>
      </c>
    </row>
    <row r="1637" spans="1:12">
      <c r="A1637" s="18" t="s">
        <v>494</v>
      </c>
      <c r="B1637" s="18" t="s">
        <v>924</v>
      </c>
      <c r="C1637" s="18">
        <v>1</v>
      </c>
      <c r="D1637" s="18">
        <v>1</v>
      </c>
      <c r="E1637" s="18">
        <v>0</v>
      </c>
      <c r="F1637" s="18">
        <v>1</v>
      </c>
      <c r="G1637" s="122" t="str">
        <f t="shared" si="77"/>
        <v/>
      </c>
      <c r="H1637" s="255" t="str">
        <f>IF(G1637="기사임",(COUNTIF($B$2:B1637,B1637)-COUNTIFS($B$2:B1636,B1637,$G$2:G1636,"")),"")</f>
        <v/>
      </c>
      <c r="I1637" s="122" t="str">
        <f>IF(H1637=1,COUNTIF($H$1:H1637,1),"")</f>
        <v/>
      </c>
      <c r="J1637" s="122">
        <f t="shared" si="76"/>
        <v>0</v>
      </c>
      <c r="K1637" s="122" t="b">
        <f t="shared" si="78"/>
        <v>0</v>
      </c>
      <c r="L1637" s="122" t="str">
        <f>IF(K1637=FALSE,"",B1637&amp;"@"&amp;COUNTIFS($B$2:B1637,B1637,$K$2:K1637,TRUE))</f>
        <v/>
      </c>
    </row>
    <row r="1638" spans="1:12">
      <c r="A1638" s="18" t="s">
        <v>494</v>
      </c>
      <c r="B1638" s="18" t="s">
        <v>2233</v>
      </c>
      <c r="C1638" s="18">
        <v>1</v>
      </c>
      <c r="D1638" s="18">
        <v>1</v>
      </c>
      <c r="E1638" s="18">
        <v>68</v>
      </c>
      <c r="F1638" s="18">
        <v>1</v>
      </c>
      <c r="G1638" s="122" t="str">
        <f t="shared" si="77"/>
        <v/>
      </c>
      <c r="H1638" s="255" t="str">
        <f>IF(G1638="기사임",(COUNTIF($B$2:B1638,B1638)-COUNTIFS($B$2:B1637,B1638,$G$2:G1637,"")),"")</f>
        <v/>
      </c>
      <c r="I1638" s="122" t="str">
        <f>IF(H1638=1,COUNTIF($H$1:H1638,1),"")</f>
        <v/>
      </c>
      <c r="J1638" s="122">
        <f t="shared" si="76"/>
        <v>0</v>
      </c>
      <c r="K1638" s="122" t="b">
        <f t="shared" si="78"/>
        <v>0</v>
      </c>
      <c r="L1638" s="122" t="str">
        <f>IF(K1638=FALSE,"",B1638&amp;"@"&amp;COUNTIFS($B$2:B1638,B1638,$K$2:K1638,TRUE))</f>
        <v/>
      </c>
    </row>
    <row r="1639" spans="1:12">
      <c r="A1639" s="18" t="s">
        <v>494</v>
      </c>
      <c r="B1639" s="18" t="s">
        <v>930</v>
      </c>
      <c r="C1639" s="18">
        <v>1</v>
      </c>
      <c r="D1639" s="18">
        <v>1</v>
      </c>
      <c r="E1639" s="18">
        <v>9</v>
      </c>
      <c r="F1639" s="18">
        <v>0</v>
      </c>
      <c r="G1639" s="122" t="str">
        <f t="shared" si="77"/>
        <v/>
      </c>
      <c r="H1639" s="255" t="str">
        <f>IF(G1639="기사임",(COUNTIF($B$2:B1639,B1639)-COUNTIFS($B$2:B1638,B1639,$G$2:G1638,"")),"")</f>
        <v/>
      </c>
      <c r="I1639" s="122" t="str">
        <f>IF(H1639=1,COUNTIF($H$1:H1639,1),"")</f>
        <v/>
      </c>
      <c r="J1639" s="122">
        <f t="shared" si="76"/>
        <v>0</v>
      </c>
      <c r="K1639" s="122" t="b">
        <f t="shared" si="78"/>
        <v>0</v>
      </c>
      <c r="L1639" s="122" t="str">
        <f>IF(K1639=FALSE,"",B1639&amp;"@"&amp;COUNTIFS($B$2:B1639,B1639,$K$2:K1639,TRUE))</f>
        <v/>
      </c>
    </row>
    <row r="1640" spans="1:12">
      <c r="A1640" s="18" t="s">
        <v>494</v>
      </c>
      <c r="B1640" s="18" t="s">
        <v>917</v>
      </c>
      <c r="C1640" s="18">
        <v>1</v>
      </c>
      <c r="D1640" s="18">
        <v>1</v>
      </c>
      <c r="E1640" s="18">
        <v>33</v>
      </c>
      <c r="F1640" s="18">
        <v>1</v>
      </c>
      <c r="G1640" s="122" t="str">
        <f t="shared" si="77"/>
        <v/>
      </c>
      <c r="H1640" s="255" t="str">
        <f>IF(G1640="기사임",(COUNTIF($B$2:B1640,B1640)-COUNTIFS($B$2:B1639,B1640,$G$2:G1639,"")),"")</f>
        <v/>
      </c>
      <c r="I1640" s="122" t="str">
        <f>IF(H1640=1,COUNTIF($H$1:H1640,1),"")</f>
        <v/>
      </c>
      <c r="J1640" s="122">
        <f t="shared" si="76"/>
        <v>0</v>
      </c>
      <c r="K1640" s="122" t="b">
        <f t="shared" si="78"/>
        <v>0</v>
      </c>
      <c r="L1640" s="122" t="str">
        <f>IF(K1640=FALSE,"",B1640&amp;"@"&amp;COUNTIFS($B$2:B1640,B1640,$K$2:K1640,TRUE))</f>
        <v/>
      </c>
    </row>
    <row r="1641" spans="1:12">
      <c r="A1641" s="18" t="s">
        <v>494</v>
      </c>
      <c r="B1641" s="18" t="s">
        <v>938</v>
      </c>
      <c r="C1641" s="18">
        <v>1</v>
      </c>
      <c r="D1641" s="18">
        <v>1</v>
      </c>
      <c r="E1641" s="18">
        <v>16</v>
      </c>
      <c r="F1641" s="18">
        <v>1</v>
      </c>
      <c r="G1641" s="122" t="str">
        <f t="shared" si="77"/>
        <v/>
      </c>
      <c r="H1641" s="255" t="str">
        <f>IF(G1641="기사임",(COUNTIF($B$2:B1641,B1641)-COUNTIFS($B$2:B1640,B1641,$G$2:G1640,"")),"")</f>
        <v/>
      </c>
      <c r="I1641" s="122" t="str">
        <f>IF(H1641=1,COUNTIF($H$1:H1641,1),"")</f>
        <v/>
      </c>
      <c r="J1641" s="122">
        <f t="shared" si="76"/>
        <v>0</v>
      </c>
      <c r="K1641" s="122" t="b">
        <f t="shared" si="78"/>
        <v>0</v>
      </c>
      <c r="L1641" s="122" t="str">
        <f>IF(K1641=FALSE,"",B1641&amp;"@"&amp;COUNTIFS($B$2:B1641,B1641,$K$2:K1641,TRUE))</f>
        <v/>
      </c>
    </row>
    <row r="1642" spans="1:12">
      <c r="A1642" s="18" t="s">
        <v>494</v>
      </c>
      <c r="B1642" s="18" t="s">
        <v>1139</v>
      </c>
      <c r="C1642" s="18">
        <v>1</v>
      </c>
      <c r="D1642" s="18">
        <v>1</v>
      </c>
      <c r="E1642" s="18">
        <v>0</v>
      </c>
      <c r="F1642" s="18">
        <v>1</v>
      </c>
      <c r="G1642" s="122" t="str">
        <f t="shared" si="77"/>
        <v/>
      </c>
      <c r="H1642" s="255" t="str">
        <f>IF(G1642="기사임",(COUNTIF($B$2:B1642,B1642)-COUNTIFS($B$2:B1641,B1642,$G$2:G1641,"")),"")</f>
        <v/>
      </c>
      <c r="I1642" s="122" t="str">
        <f>IF(H1642=1,COUNTIF($H$1:H1642,1),"")</f>
        <v/>
      </c>
      <c r="J1642" s="122">
        <f t="shared" si="76"/>
        <v>0</v>
      </c>
      <c r="K1642" s="122" t="b">
        <f t="shared" si="78"/>
        <v>0</v>
      </c>
      <c r="L1642" s="122" t="str">
        <f>IF(K1642=FALSE,"",B1642&amp;"@"&amp;COUNTIFS($B$2:B1642,B1642,$K$2:K1642,TRUE))</f>
        <v/>
      </c>
    </row>
    <row r="1643" spans="1:12">
      <c r="A1643" s="18" t="s">
        <v>494</v>
      </c>
      <c r="B1643" s="18" t="s">
        <v>920</v>
      </c>
      <c r="C1643" s="18">
        <v>1</v>
      </c>
      <c r="D1643" s="18">
        <v>1</v>
      </c>
      <c r="E1643" s="18">
        <v>0</v>
      </c>
      <c r="F1643" s="18">
        <v>1</v>
      </c>
      <c r="G1643" s="122" t="str">
        <f t="shared" si="77"/>
        <v/>
      </c>
      <c r="H1643" s="255" t="str">
        <f>IF(G1643="기사임",(COUNTIF($B$2:B1643,B1643)-COUNTIFS($B$2:B1642,B1643,$G$2:G1642,"")),"")</f>
        <v/>
      </c>
      <c r="I1643" s="122" t="str">
        <f>IF(H1643=1,COUNTIF($H$1:H1643,1),"")</f>
        <v/>
      </c>
      <c r="J1643" s="122">
        <f t="shared" si="76"/>
        <v>0</v>
      </c>
      <c r="K1643" s="122" t="b">
        <f t="shared" si="78"/>
        <v>0</v>
      </c>
      <c r="L1643" s="122" t="str">
        <f>IF(K1643=FALSE,"",B1643&amp;"@"&amp;COUNTIFS($B$2:B1643,B1643,$K$2:K1643,TRUE))</f>
        <v/>
      </c>
    </row>
    <row r="1644" spans="1:12">
      <c r="A1644" s="18" t="s">
        <v>494</v>
      </c>
      <c r="B1644" s="18" t="s">
        <v>932</v>
      </c>
      <c r="C1644" s="18">
        <v>1</v>
      </c>
      <c r="D1644" s="18">
        <v>1</v>
      </c>
      <c r="E1644" s="18">
        <v>10</v>
      </c>
      <c r="F1644" s="18">
        <v>1</v>
      </c>
      <c r="G1644" s="122" t="str">
        <f t="shared" si="77"/>
        <v/>
      </c>
      <c r="H1644" s="255" t="str">
        <f>IF(G1644="기사임",(COUNTIF($B$2:B1644,B1644)-COUNTIFS($B$2:B1643,B1644,$G$2:G1643,"")),"")</f>
        <v/>
      </c>
      <c r="I1644" s="122" t="str">
        <f>IF(H1644=1,COUNTIF($H$1:H1644,1),"")</f>
        <v/>
      </c>
      <c r="J1644" s="122">
        <f t="shared" si="76"/>
        <v>0</v>
      </c>
      <c r="K1644" s="122" t="b">
        <f t="shared" si="78"/>
        <v>0</v>
      </c>
      <c r="L1644" s="122" t="str">
        <f>IF(K1644=FALSE,"",B1644&amp;"@"&amp;COUNTIFS($B$2:B1644,B1644,$K$2:K1644,TRUE))</f>
        <v/>
      </c>
    </row>
    <row r="1645" spans="1:12">
      <c r="A1645" s="18" t="s">
        <v>494</v>
      </c>
      <c r="B1645" s="18" t="s">
        <v>933</v>
      </c>
      <c r="C1645" s="18">
        <v>1</v>
      </c>
      <c r="D1645" s="18">
        <v>1</v>
      </c>
      <c r="E1645" s="18">
        <v>0</v>
      </c>
      <c r="F1645" s="18">
        <v>0</v>
      </c>
      <c r="G1645" s="122" t="str">
        <f t="shared" si="77"/>
        <v/>
      </c>
      <c r="H1645" s="255" t="str">
        <f>IF(G1645="기사임",(COUNTIF($B$2:B1645,B1645)-COUNTIFS($B$2:B1644,B1645,$G$2:G1644,"")),"")</f>
        <v/>
      </c>
      <c r="I1645" s="122" t="str">
        <f>IF(H1645=1,COUNTIF($H$1:H1645,1),"")</f>
        <v/>
      </c>
      <c r="J1645" s="122">
        <f t="shared" si="76"/>
        <v>0</v>
      </c>
      <c r="K1645" s="122" t="b">
        <f t="shared" si="78"/>
        <v>0</v>
      </c>
      <c r="L1645" s="122" t="str">
        <f>IF(K1645=FALSE,"",B1645&amp;"@"&amp;COUNTIFS($B$2:B1645,B1645,$K$2:K1645,TRUE))</f>
        <v/>
      </c>
    </row>
    <row r="1646" spans="1:12">
      <c r="A1646" s="18" t="s">
        <v>494</v>
      </c>
      <c r="B1646" s="18" t="s">
        <v>928</v>
      </c>
      <c r="C1646" s="18">
        <v>1</v>
      </c>
      <c r="D1646" s="18">
        <v>1</v>
      </c>
      <c r="E1646" s="18">
        <v>32</v>
      </c>
      <c r="F1646" s="18">
        <v>1</v>
      </c>
      <c r="G1646" s="122" t="str">
        <f t="shared" si="77"/>
        <v/>
      </c>
      <c r="H1646" s="255" t="str">
        <f>IF(G1646="기사임",(COUNTIF($B$2:B1646,B1646)-COUNTIFS($B$2:B1645,B1646,$G$2:G1645,"")),"")</f>
        <v/>
      </c>
      <c r="I1646" s="122" t="str">
        <f>IF(H1646=1,COUNTIF($H$1:H1646,1),"")</f>
        <v/>
      </c>
      <c r="J1646" s="122">
        <f t="shared" si="76"/>
        <v>0</v>
      </c>
      <c r="K1646" s="122" t="b">
        <f t="shared" si="78"/>
        <v>0</v>
      </c>
      <c r="L1646" s="122" t="str">
        <f>IF(K1646=FALSE,"",B1646&amp;"@"&amp;COUNTIFS($B$2:B1646,B1646,$K$2:K1646,TRUE))</f>
        <v/>
      </c>
    </row>
    <row r="1647" spans="1:12">
      <c r="A1647" s="18" t="s">
        <v>494</v>
      </c>
      <c r="B1647" s="18" t="s">
        <v>944</v>
      </c>
      <c r="C1647" s="18">
        <v>1</v>
      </c>
      <c r="D1647" s="18">
        <v>1</v>
      </c>
      <c r="E1647" s="18">
        <v>0</v>
      </c>
      <c r="F1647" s="18">
        <v>1</v>
      </c>
      <c r="G1647" s="122" t="str">
        <f t="shared" si="77"/>
        <v/>
      </c>
      <c r="H1647" s="255" t="str">
        <f>IF(G1647="기사임",(COUNTIF($B$2:B1647,B1647)-COUNTIFS($B$2:B1646,B1647,$G$2:G1646,"")),"")</f>
        <v/>
      </c>
      <c r="I1647" s="122" t="str">
        <f>IF(H1647=1,COUNTIF($H$1:H1647,1),"")</f>
        <v/>
      </c>
      <c r="J1647" s="122">
        <f t="shared" si="76"/>
        <v>0</v>
      </c>
      <c r="K1647" s="122" t="b">
        <f t="shared" si="78"/>
        <v>0</v>
      </c>
      <c r="L1647" s="122" t="str">
        <f>IF(K1647=FALSE,"",B1647&amp;"@"&amp;COUNTIFS($B$2:B1647,B1647,$K$2:K1647,TRUE))</f>
        <v/>
      </c>
    </row>
    <row r="1648" spans="1:12">
      <c r="A1648" s="18" t="s">
        <v>494</v>
      </c>
      <c r="B1648" s="18" t="s">
        <v>333</v>
      </c>
      <c r="C1648" s="18">
        <v>1</v>
      </c>
      <c r="D1648" s="18">
        <v>1</v>
      </c>
      <c r="E1648" s="18">
        <v>0</v>
      </c>
      <c r="F1648" s="18">
        <v>1</v>
      </c>
      <c r="G1648" s="122" t="str">
        <f t="shared" si="77"/>
        <v/>
      </c>
      <c r="H1648" s="255" t="str">
        <f>IF(G1648="기사임",(COUNTIF($B$2:B1648,B1648)-COUNTIFS($B$2:B1647,B1648,$G$2:G1647,"")),"")</f>
        <v/>
      </c>
      <c r="I1648" s="122" t="str">
        <f>IF(H1648=1,COUNTIF($H$1:H1648,1),"")</f>
        <v/>
      </c>
      <c r="J1648" s="122">
        <f t="shared" si="76"/>
        <v>0</v>
      </c>
      <c r="K1648" s="122" t="b">
        <f t="shared" si="78"/>
        <v>0</v>
      </c>
      <c r="L1648" s="122" t="str">
        <f>IF(K1648=FALSE,"",B1648&amp;"@"&amp;COUNTIFS($B$2:B1648,B1648,$K$2:K1648,TRUE))</f>
        <v/>
      </c>
    </row>
    <row r="1649" spans="1:12">
      <c r="A1649" s="18" t="s">
        <v>1249</v>
      </c>
      <c r="B1649" s="18" t="s">
        <v>910</v>
      </c>
      <c r="C1649" s="18">
        <v>1</v>
      </c>
      <c r="D1649" s="18">
        <v>1</v>
      </c>
      <c r="E1649" s="18">
        <v>4</v>
      </c>
      <c r="F1649" s="18">
        <v>1</v>
      </c>
      <c r="G1649" s="122" t="str">
        <f t="shared" si="77"/>
        <v/>
      </c>
      <c r="H1649" s="255" t="str">
        <f>IF(G1649="기사임",(COUNTIF($B$2:B1649,B1649)-COUNTIFS($B$2:B1648,B1649,$G$2:G1648,"")),"")</f>
        <v/>
      </c>
      <c r="I1649" s="122" t="str">
        <f>IF(H1649=1,COUNTIF($H$1:H1649,1),"")</f>
        <v/>
      </c>
      <c r="J1649" s="122">
        <f t="shared" si="76"/>
        <v>0</v>
      </c>
      <c r="K1649" s="122" t="b">
        <f t="shared" si="78"/>
        <v>0</v>
      </c>
      <c r="L1649" s="122" t="str">
        <f>IF(K1649=FALSE,"",B1649&amp;"@"&amp;COUNTIFS($B$2:B1649,B1649,$K$2:K1649,TRUE))</f>
        <v/>
      </c>
    </row>
    <row r="1650" spans="1:12">
      <c r="A1650" s="18" t="s">
        <v>1249</v>
      </c>
      <c r="B1650" s="18" t="s">
        <v>897</v>
      </c>
      <c r="C1650" s="18">
        <v>1</v>
      </c>
      <c r="D1650" s="18">
        <v>1</v>
      </c>
      <c r="E1650" s="18">
        <v>0</v>
      </c>
      <c r="F1650" s="18">
        <v>1</v>
      </c>
      <c r="G1650" s="122" t="str">
        <f t="shared" si="77"/>
        <v/>
      </c>
      <c r="H1650" s="255" t="str">
        <f>IF(G1650="기사임",(COUNTIF($B$2:B1650,B1650)-COUNTIFS($B$2:B1649,B1650,$G$2:G1649,"")),"")</f>
        <v/>
      </c>
      <c r="I1650" s="122" t="str">
        <f>IF(H1650=1,COUNTIF($H$1:H1650,1),"")</f>
        <v/>
      </c>
      <c r="J1650" s="122">
        <f t="shared" si="76"/>
        <v>1</v>
      </c>
      <c r="K1650" s="122" t="b">
        <f t="shared" si="78"/>
        <v>0</v>
      </c>
      <c r="L1650" s="122" t="str">
        <f>IF(K1650=FALSE,"",B1650&amp;"@"&amp;COUNTIFS($B$2:B1650,B1650,$K$2:K1650,TRUE))</f>
        <v/>
      </c>
    </row>
    <row r="1651" spans="1:12">
      <c r="A1651" s="18" t="s">
        <v>1249</v>
      </c>
      <c r="B1651" s="18" t="s">
        <v>898</v>
      </c>
      <c r="C1651" s="18">
        <v>1</v>
      </c>
      <c r="D1651" s="18">
        <v>1</v>
      </c>
      <c r="E1651" s="18">
        <v>22</v>
      </c>
      <c r="F1651" s="18">
        <v>1</v>
      </c>
      <c r="G1651" s="122" t="str">
        <f t="shared" si="77"/>
        <v/>
      </c>
      <c r="H1651" s="255" t="str">
        <f>IF(G1651="기사임",(COUNTIF($B$2:B1651,B1651)-COUNTIFS($B$2:B1650,B1651,$G$2:G1650,"")),"")</f>
        <v/>
      </c>
      <c r="I1651" s="122" t="str">
        <f>IF(H1651=1,COUNTIF($H$1:H1651,1),"")</f>
        <v/>
      </c>
      <c r="J1651" s="122">
        <f t="shared" si="76"/>
        <v>0</v>
      </c>
      <c r="K1651" s="122" t="b">
        <f t="shared" si="78"/>
        <v>0</v>
      </c>
      <c r="L1651" s="122" t="str">
        <f>IF(K1651=FALSE,"",B1651&amp;"@"&amp;COUNTIFS($B$2:B1651,B1651,$K$2:K1651,TRUE))</f>
        <v/>
      </c>
    </row>
    <row r="1652" spans="1:12">
      <c r="A1652" s="18" t="s">
        <v>1249</v>
      </c>
      <c r="B1652" s="18" t="s">
        <v>895</v>
      </c>
      <c r="C1652" s="18">
        <v>1</v>
      </c>
      <c r="D1652" s="18">
        <v>1</v>
      </c>
      <c r="E1652" s="18">
        <v>23</v>
      </c>
      <c r="F1652" s="18">
        <v>0</v>
      </c>
      <c r="G1652" s="122" t="str">
        <f t="shared" si="77"/>
        <v/>
      </c>
      <c r="H1652" s="255" t="str">
        <f>IF(G1652="기사임",(COUNTIF($B$2:B1652,B1652)-COUNTIFS($B$2:B1651,B1652,$G$2:G1651,"")),"")</f>
        <v/>
      </c>
      <c r="I1652" s="122" t="str">
        <f>IF(H1652=1,COUNTIF($H$1:H1652,1),"")</f>
        <v/>
      </c>
      <c r="J1652" s="122">
        <f t="shared" si="76"/>
        <v>0</v>
      </c>
      <c r="K1652" s="122" t="b">
        <f t="shared" si="78"/>
        <v>0</v>
      </c>
      <c r="L1652" s="122" t="str">
        <f>IF(K1652=FALSE,"",B1652&amp;"@"&amp;COUNTIFS($B$2:B1652,B1652,$K$2:K1652,TRUE))</f>
        <v/>
      </c>
    </row>
    <row r="1653" spans="1:12">
      <c r="A1653" s="18" t="s">
        <v>1812</v>
      </c>
      <c r="B1653" s="18" t="s">
        <v>895</v>
      </c>
      <c r="C1653" s="18">
        <v>1</v>
      </c>
      <c r="D1653" s="18">
        <v>1</v>
      </c>
      <c r="E1653" s="18">
        <v>0</v>
      </c>
      <c r="F1653" s="18">
        <v>0</v>
      </c>
      <c r="G1653" s="122" t="str">
        <f t="shared" si="77"/>
        <v/>
      </c>
      <c r="H1653" s="255" t="str">
        <f>IF(G1653="기사임",(COUNTIF($B$2:B1653,B1653)-COUNTIFS($B$2:B1652,B1653,$G$2:G1652,"")),"")</f>
        <v/>
      </c>
      <c r="I1653" s="122" t="str">
        <f>IF(H1653=1,COUNTIF($H$1:H1653,1),"")</f>
        <v/>
      </c>
      <c r="J1653" s="122">
        <f t="shared" si="76"/>
        <v>0</v>
      </c>
      <c r="K1653" s="122" t="b">
        <f t="shared" si="78"/>
        <v>0</v>
      </c>
      <c r="L1653" s="122" t="str">
        <f>IF(K1653=FALSE,"",B1653&amp;"@"&amp;COUNTIFS($B$2:B1653,B1653,$K$2:K1653,TRUE))</f>
        <v/>
      </c>
    </row>
    <row r="1654" spans="1:12">
      <c r="A1654" s="18" t="s">
        <v>1813</v>
      </c>
      <c r="B1654" s="18" t="s">
        <v>895</v>
      </c>
      <c r="C1654" s="18">
        <v>1</v>
      </c>
      <c r="D1654" s="18">
        <v>1</v>
      </c>
      <c r="E1654" s="18">
        <v>365</v>
      </c>
      <c r="F1654" s="18">
        <v>1</v>
      </c>
      <c r="G1654" s="122" t="str">
        <f t="shared" si="77"/>
        <v/>
      </c>
      <c r="H1654" s="255" t="str">
        <f>IF(G1654="기사임",(COUNTIF($B$2:B1654,B1654)-COUNTIFS($B$2:B1653,B1654,$G$2:G1653,"")),"")</f>
        <v/>
      </c>
      <c r="I1654" s="122" t="str">
        <f>IF(H1654=1,COUNTIF($H$1:H1654,1),"")</f>
        <v/>
      </c>
      <c r="J1654" s="122">
        <f t="shared" si="76"/>
        <v>0</v>
      </c>
      <c r="K1654" s="122" t="b">
        <f t="shared" si="78"/>
        <v>0</v>
      </c>
      <c r="L1654" s="122" t="str">
        <f>IF(K1654=FALSE,"",B1654&amp;"@"&amp;COUNTIFS($B$2:B1654,B1654,$K$2:K1654,TRUE))</f>
        <v/>
      </c>
    </row>
    <row r="1655" spans="1:12">
      <c r="A1655" s="18" t="s">
        <v>1814</v>
      </c>
      <c r="B1655" s="18" t="s">
        <v>895</v>
      </c>
      <c r="C1655" s="18">
        <v>1</v>
      </c>
      <c r="D1655" s="18">
        <v>1</v>
      </c>
      <c r="E1655" s="18">
        <v>687</v>
      </c>
      <c r="F1655" s="18">
        <v>0</v>
      </c>
      <c r="G1655" s="122" t="str">
        <f t="shared" si="77"/>
        <v/>
      </c>
      <c r="H1655" s="255" t="str">
        <f>IF(G1655="기사임",(COUNTIF($B$2:B1655,B1655)-COUNTIFS($B$2:B1654,B1655,$G$2:G1654,"")),"")</f>
        <v/>
      </c>
      <c r="I1655" s="122" t="str">
        <f>IF(H1655=1,COUNTIF($H$1:H1655,1),"")</f>
        <v/>
      </c>
      <c r="J1655" s="122">
        <f t="shared" si="76"/>
        <v>0</v>
      </c>
      <c r="K1655" s="122" t="b">
        <f t="shared" si="78"/>
        <v>0</v>
      </c>
      <c r="L1655" s="122" t="str">
        <f>IF(K1655=FALSE,"",B1655&amp;"@"&amp;COUNTIFS($B$2:B1655,B1655,$K$2:K1655,TRUE))</f>
        <v/>
      </c>
    </row>
    <row r="1656" spans="1:12">
      <c r="A1656" s="18" t="s">
        <v>1815</v>
      </c>
      <c r="B1656" s="18" t="s">
        <v>895</v>
      </c>
      <c r="C1656" s="18">
        <v>1</v>
      </c>
      <c r="D1656" s="18">
        <v>1</v>
      </c>
      <c r="E1656" s="18">
        <v>85</v>
      </c>
      <c r="F1656" s="18">
        <v>0</v>
      </c>
      <c r="G1656" s="122" t="str">
        <f t="shared" si="77"/>
        <v/>
      </c>
      <c r="H1656" s="255" t="str">
        <f>IF(G1656="기사임",(COUNTIF($B$2:B1656,B1656)-COUNTIFS($B$2:B1655,B1656,$G$2:G1655,"")),"")</f>
        <v/>
      </c>
      <c r="I1656" s="122" t="str">
        <f>IF(H1656=1,COUNTIF($H$1:H1656,1),"")</f>
        <v/>
      </c>
      <c r="J1656" s="122">
        <f t="shared" si="76"/>
        <v>0</v>
      </c>
      <c r="K1656" s="122" t="b">
        <f t="shared" si="78"/>
        <v>0</v>
      </c>
      <c r="L1656" s="122" t="str">
        <f>IF(K1656=FALSE,"",B1656&amp;"@"&amp;COUNTIFS($B$2:B1656,B1656,$K$2:K1656,TRUE))</f>
        <v/>
      </c>
    </row>
    <row r="1657" spans="1:12">
      <c r="A1657" s="18" t="s">
        <v>1816</v>
      </c>
      <c r="B1657" s="18" t="s">
        <v>895</v>
      </c>
      <c r="C1657" s="18">
        <v>1</v>
      </c>
      <c r="D1657" s="18">
        <v>1</v>
      </c>
      <c r="E1657" s="18">
        <v>8</v>
      </c>
      <c r="F1657" s="18">
        <v>0</v>
      </c>
      <c r="G1657" s="122" t="str">
        <f t="shared" si="77"/>
        <v/>
      </c>
      <c r="H1657" s="255" t="str">
        <f>IF(G1657="기사임",(COUNTIF($B$2:B1657,B1657)-COUNTIFS($B$2:B1656,B1657,$G$2:G1656,"")),"")</f>
        <v/>
      </c>
      <c r="I1657" s="122" t="str">
        <f>IF(H1657=1,COUNTIF($H$1:H1657,1),"")</f>
        <v/>
      </c>
      <c r="J1657" s="122">
        <f t="shared" si="76"/>
        <v>0</v>
      </c>
      <c r="K1657" s="122" t="b">
        <f t="shared" si="78"/>
        <v>0</v>
      </c>
      <c r="L1657" s="122" t="str">
        <f>IF(K1657=FALSE,"",B1657&amp;"@"&amp;COUNTIFS($B$2:B1657,B1657,$K$2:K1657,TRUE))</f>
        <v/>
      </c>
    </row>
    <row r="1658" spans="1:12">
      <c r="A1658" s="18" t="s">
        <v>1817</v>
      </c>
      <c r="B1658" s="18" t="s">
        <v>895</v>
      </c>
      <c r="C1658" s="18">
        <v>1</v>
      </c>
      <c r="D1658" s="18">
        <v>1</v>
      </c>
      <c r="E1658" s="18">
        <v>55</v>
      </c>
      <c r="F1658" s="18">
        <v>0</v>
      </c>
      <c r="G1658" s="122" t="str">
        <f t="shared" si="77"/>
        <v/>
      </c>
      <c r="H1658" s="255" t="str">
        <f>IF(G1658="기사임",(COUNTIF($B$2:B1658,B1658)-COUNTIFS($B$2:B1657,B1658,$G$2:G1657,"")),"")</f>
        <v/>
      </c>
      <c r="I1658" s="122" t="str">
        <f>IF(H1658=1,COUNTIF($H$1:H1658,1),"")</f>
        <v/>
      </c>
      <c r="J1658" s="122">
        <f t="shared" si="76"/>
        <v>0</v>
      </c>
      <c r="K1658" s="122" t="b">
        <f t="shared" si="78"/>
        <v>0</v>
      </c>
      <c r="L1658" s="122" t="str">
        <f>IF(K1658=FALSE,"",B1658&amp;"@"&amp;COUNTIFS($B$2:B1658,B1658,$K$2:K1658,TRUE))</f>
        <v/>
      </c>
    </row>
    <row r="1659" spans="1:12">
      <c r="A1659" s="18" t="s">
        <v>1818</v>
      </c>
      <c r="B1659" s="18" t="s">
        <v>895</v>
      </c>
      <c r="C1659" s="18">
        <v>1</v>
      </c>
      <c r="D1659" s="18">
        <v>1</v>
      </c>
      <c r="E1659" s="18">
        <v>67</v>
      </c>
      <c r="F1659" s="18">
        <v>0</v>
      </c>
      <c r="G1659" s="122" t="str">
        <f t="shared" si="77"/>
        <v/>
      </c>
      <c r="H1659" s="255" t="str">
        <f>IF(G1659="기사임",(COUNTIF($B$2:B1659,B1659)-COUNTIFS($B$2:B1658,B1659,$G$2:G1658,"")),"")</f>
        <v/>
      </c>
      <c r="I1659" s="122" t="str">
        <f>IF(H1659=1,COUNTIF($H$1:H1659,1),"")</f>
        <v/>
      </c>
      <c r="J1659" s="122">
        <f t="shared" si="76"/>
        <v>0</v>
      </c>
      <c r="K1659" s="122" t="b">
        <f t="shared" si="78"/>
        <v>0</v>
      </c>
      <c r="L1659" s="122" t="str">
        <f>IF(K1659=FALSE,"",B1659&amp;"@"&amp;COUNTIFS($B$2:B1659,B1659,$K$2:K1659,TRUE))</f>
        <v/>
      </c>
    </row>
    <row r="1660" spans="1:12">
      <c r="A1660" s="18" t="s">
        <v>1819</v>
      </c>
      <c r="B1660" s="18" t="s">
        <v>895</v>
      </c>
      <c r="C1660" s="18">
        <v>1</v>
      </c>
      <c r="D1660" s="18">
        <v>1</v>
      </c>
      <c r="E1660" s="18">
        <v>195</v>
      </c>
      <c r="F1660" s="18">
        <v>0</v>
      </c>
      <c r="G1660" s="122" t="str">
        <f t="shared" si="77"/>
        <v/>
      </c>
      <c r="H1660" s="255" t="str">
        <f>IF(G1660="기사임",(COUNTIF($B$2:B1660,B1660)-COUNTIFS($B$2:B1659,B1660,$G$2:G1659,"")),"")</f>
        <v/>
      </c>
      <c r="I1660" s="122" t="str">
        <f>IF(H1660=1,COUNTIF($H$1:H1660,1),"")</f>
        <v/>
      </c>
      <c r="J1660" s="122">
        <f t="shared" si="76"/>
        <v>0</v>
      </c>
      <c r="K1660" s="122" t="b">
        <f t="shared" si="78"/>
        <v>0</v>
      </c>
      <c r="L1660" s="122" t="str">
        <f>IF(K1660=FALSE,"",B1660&amp;"@"&amp;COUNTIFS($B$2:B1660,B1660,$K$2:K1660,TRUE))</f>
        <v/>
      </c>
    </row>
    <row r="1661" spans="1:12">
      <c r="A1661" s="18" t="s">
        <v>1820</v>
      </c>
      <c r="B1661" s="18" t="s">
        <v>895</v>
      </c>
      <c r="C1661" s="18">
        <v>1</v>
      </c>
      <c r="D1661" s="18">
        <v>1</v>
      </c>
      <c r="E1661" s="18">
        <v>923</v>
      </c>
      <c r="F1661" s="18">
        <v>0</v>
      </c>
      <c r="G1661" s="122" t="str">
        <f t="shared" si="77"/>
        <v/>
      </c>
      <c r="H1661" s="255" t="str">
        <f>IF(G1661="기사임",(COUNTIF($B$2:B1661,B1661)-COUNTIFS($B$2:B1660,B1661,$G$2:G1660,"")),"")</f>
        <v/>
      </c>
      <c r="I1661" s="122" t="str">
        <f>IF(H1661=1,COUNTIF($H$1:H1661,1),"")</f>
        <v/>
      </c>
      <c r="J1661" s="122">
        <f t="shared" si="76"/>
        <v>0</v>
      </c>
      <c r="K1661" s="122" t="b">
        <f t="shared" si="78"/>
        <v>0</v>
      </c>
      <c r="L1661" s="122" t="str">
        <f>IF(K1661=FALSE,"",B1661&amp;"@"&amp;COUNTIFS($B$2:B1661,B1661,$K$2:K1661,TRUE))</f>
        <v/>
      </c>
    </row>
    <row r="1662" spans="1:12">
      <c r="A1662" s="18" t="s">
        <v>1821</v>
      </c>
      <c r="B1662" s="18" t="s">
        <v>897</v>
      </c>
      <c r="C1662" s="18">
        <v>1</v>
      </c>
      <c r="D1662" s="18">
        <v>1</v>
      </c>
      <c r="E1662" s="18">
        <v>51</v>
      </c>
      <c r="F1662" s="18">
        <v>0</v>
      </c>
      <c r="G1662" s="122" t="str">
        <f t="shared" si="77"/>
        <v/>
      </c>
      <c r="H1662" s="255" t="str">
        <f>IF(G1662="기사임",(COUNTIF($B$2:B1662,B1662)-COUNTIFS($B$2:B1661,B1662,$G$2:G1661,"")),"")</f>
        <v/>
      </c>
      <c r="I1662" s="122" t="str">
        <f>IF(H1662=1,COUNTIF($H$1:H1662,1),"")</f>
        <v/>
      </c>
      <c r="J1662" s="122">
        <f t="shared" si="76"/>
        <v>1</v>
      </c>
      <c r="K1662" s="122" t="b">
        <f t="shared" si="78"/>
        <v>0</v>
      </c>
      <c r="L1662" s="122" t="str">
        <f>IF(K1662=FALSE,"",B1662&amp;"@"&amp;COUNTIFS($B$2:B1662,B1662,$K$2:K1662,TRUE))</f>
        <v/>
      </c>
    </row>
    <row r="1663" spans="1:12">
      <c r="A1663" s="18" t="s">
        <v>1822</v>
      </c>
      <c r="B1663" s="18" t="s">
        <v>895</v>
      </c>
      <c r="C1663" s="18">
        <v>1</v>
      </c>
      <c r="D1663" s="18">
        <v>1</v>
      </c>
      <c r="E1663" s="18">
        <v>36</v>
      </c>
      <c r="F1663" s="18">
        <v>0</v>
      </c>
      <c r="G1663" s="122" t="str">
        <f t="shared" si="77"/>
        <v/>
      </c>
      <c r="H1663" s="255" t="str">
        <f>IF(G1663="기사임",(COUNTIF($B$2:B1663,B1663)-COUNTIFS($B$2:B1662,B1663,$G$2:G1662,"")),"")</f>
        <v/>
      </c>
      <c r="I1663" s="122" t="str">
        <f>IF(H1663=1,COUNTIF($H$1:H1663,1),"")</f>
        <v/>
      </c>
      <c r="J1663" s="122">
        <f t="shared" si="76"/>
        <v>0</v>
      </c>
      <c r="K1663" s="122" t="b">
        <f t="shared" si="78"/>
        <v>0</v>
      </c>
      <c r="L1663" s="122" t="str">
        <f>IF(K1663=FALSE,"",B1663&amp;"@"&amp;COUNTIFS($B$2:B1663,B1663,$K$2:K1663,TRUE))</f>
        <v/>
      </c>
    </row>
    <row r="1664" spans="1:12">
      <c r="A1664" s="18" t="s">
        <v>1823</v>
      </c>
      <c r="B1664" s="18" t="s">
        <v>895</v>
      </c>
      <c r="C1664" s="18">
        <v>1</v>
      </c>
      <c r="D1664" s="18">
        <v>1</v>
      </c>
      <c r="E1664" s="18">
        <v>0</v>
      </c>
      <c r="F1664" s="18">
        <v>1</v>
      </c>
      <c r="G1664" s="122" t="str">
        <f t="shared" si="77"/>
        <v/>
      </c>
      <c r="H1664" s="255" t="str">
        <f>IF(G1664="기사임",(COUNTIF($B$2:B1664,B1664)-COUNTIFS($B$2:B1663,B1664,$G$2:G1663,"")),"")</f>
        <v/>
      </c>
      <c r="I1664" s="122" t="str">
        <f>IF(H1664=1,COUNTIF($H$1:H1664,1),"")</f>
        <v/>
      </c>
      <c r="J1664" s="122">
        <f t="shared" si="76"/>
        <v>0</v>
      </c>
      <c r="K1664" s="122" t="b">
        <f t="shared" si="78"/>
        <v>0</v>
      </c>
      <c r="L1664" s="122" t="str">
        <f>IF(K1664=FALSE,"",B1664&amp;"@"&amp;COUNTIFS($B$2:B1664,B1664,$K$2:K1664,TRUE))</f>
        <v/>
      </c>
    </row>
    <row r="1665" spans="1:12">
      <c r="A1665" s="18" t="s">
        <v>1824</v>
      </c>
      <c r="B1665" s="18" t="s">
        <v>895</v>
      </c>
      <c r="C1665" s="18">
        <v>1</v>
      </c>
      <c r="D1665" s="18">
        <v>1</v>
      </c>
      <c r="E1665" s="18">
        <v>50</v>
      </c>
      <c r="F1665" s="18">
        <v>0</v>
      </c>
      <c r="G1665" s="122" t="str">
        <f t="shared" si="77"/>
        <v/>
      </c>
      <c r="H1665" s="255" t="str">
        <f>IF(G1665="기사임",(COUNTIF($B$2:B1665,B1665)-COUNTIFS($B$2:B1664,B1665,$G$2:G1664,"")),"")</f>
        <v/>
      </c>
      <c r="I1665" s="122" t="str">
        <f>IF(H1665=1,COUNTIF($H$1:H1665,1),"")</f>
        <v/>
      </c>
      <c r="J1665" s="122">
        <f t="shared" si="76"/>
        <v>0</v>
      </c>
      <c r="K1665" s="122" t="b">
        <f t="shared" si="78"/>
        <v>0</v>
      </c>
      <c r="L1665" s="122" t="str">
        <f>IF(K1665=FALSE,"",B1665&amp;"@"&amp;COUNTIFS($B$2:B1665,B1665,$K$2:K1665,TRUE))</f>
        <v/>
      </c>
    </row>
    <row r="1666" spans="1:12">
      <c r="A1666" s="18" t="s">
        <v>1825</v>
      </c>
      <c r="B1666" s="18" t="s">
        <v>895</v>
      </c>
      <c r="C1666" s="18">
        <v>1</v>
      </c>
      <c r="D1666" s="18">
        <v>1</v>
      </c>
      <c r="E1666" s="18">
        <v>199</v>
      </c>
      <c r="F1666" s="18">
        <v>1</v>
      </c>
      <c r="G1666" s="122" t="str">
        <f t="shared" si="77"/>
        <v/>
      </c>
      <c r="H1666" s="255" t="str">
        <f>IF(G1666="기사임",(COUNTIF($B$2:B1666,B1666)-COUNTIFS($B$2:B1665,B1666,$G$2:G1665,"")),"")</f>
        <v/>
      </c>
      <c r="I1666" s="122" t="str">
        <f>IF(H1666=1,COUNTIF($H$1:H1666,1),"")</f>
        <v/>
      </c>
      <c r="J1666" s="122">
        <f t="shared" ref="J1666:J1729" si="79">COUNTIF($N$2:$N$4,B1666)</f>
        <v>0</v>
      </c>
      <c r="K1666" s="122" t="b">
        <f t="shared" si="78"/>
        <v>0</v>
      </c>
      <c r="L1666" s="122" t="str">
        <f>IF(K1666=FALSE,"",B1666&amp;"@"&amp;COUNTIFS($B$2:B1666,B1666,$K$2:K1666,TRUE))</f>
        <v/>
      </c>
    </row>
    <row r="1667" spans="1:12">
      <c r="A1667" s="18" t="s">
        <v>1826</v>
      </c>
      <c r="B1667" s="18" t="s">
        <v>895</v>
      </c>
      <c r="C1667" s="18">
        <v>1</v>
      </c>
      <c r="D1667" s="18">
        <v>1</v>
      </c>
      <c r="E1667" s="18">
        <v>0</v>
      </c>
      <c r="F1667" s="18">
        <v>0</v>
      </c>
      <c r="G1667" s="122" t="str">
        <f t="shared" ref="G1667:G1730" si="80">IF(AND(LEFT(A1667,17)="/global/archives/",ISNUMBER(_xlfn.NUMBERVALUE(MID(A1667,18,1))),ISERROR(FIND("ckattempt",A1667)),ISERROR(FIND("preview",A1667))),"기사임","")</f>
        <v/>
      </c>
      <c r="H1667" s="255" t="str">
        <f>IF(G1667="기사임",(COUNTIF($B$2:B1667,B1667)-COUNTIFS($B$2:B1666,B1667,$G$2:G1666,"")),"")</f>
        <v/>
      </c>
      <c r="I1667" s="122" t="str">
        <f>IF(H1667=1,COUNTIF($H$1:H1667,1),"")</f>
        <v/>
      </c>
      <c r="J1667" s="122">
        <f t="shared" si="79"/>
        <v>0</v>
      </c>
      <c r="K1667" s="122" t="b">
        <f t="shared" ref="K1667:K1730" si="81">AND(J1667=1,H1667&gt;=1,H1667&lt;&gt;"")</f>
        <v>0</v>
      </c>
      <c r="L1667" s="122" t="str">
        <f>IF(K1667=FALSE,"",B1667&amp;"@"&amp;COUNTIFS($B$2:B1667,B1667,$K$2:K1667,TRUE))</f>
        <v/>
      </c>
    </row>
    <row r="1668" spans="1:12">
      <c r="A1668" s="18" t="s">
        <v>1827</v>
      </c>
      <c r="B1668" s="18" t="s">
        <v>895</v>
      </c>
      <c r="C1668" s="18">
        <v>1</v>
      </c>
      <c r="D1668" s="18">
        <v>1</v>
      </c>
      <c r="E1668" s="18">
        <v>0</v>
      </c>
      <c r="F1668" s="18">
        <v>1</v>
      </c>
      <c r="G1668" s="122" t="str">
        <f t="shared" si="80"/>
        <v/>
      </c>
      <c r="H1668" s="255" t="str">
        <f>IF(G1668="기사임",(COUNTIF($B$2:B1668,B1668)-COUNTIFS($B$2:B1667,B1668,$G$2:G1667,"")),"")</f>
        <v/>
      </c>
      <c r="I1668" s="122" t="str">
        <f>IF(H1668=1,COUNTIF($H$1:H1668,1),"")</f>
        <v/>
      </c>
      <c r="J1668" s="122">
        <f t="shared" si="79"/>
        <v>0</v>
      </c>
      <c r="K1668" s="122" t="b">
        <f t="shared" si="81"/>
        <v>0</v>
      </c>
      <c r="L1668" s="122" t="str">
        <f>IF(K1668=FALSE,"",B1668&amp;"@"&amp;COUNTIFS($B$2:B1668,B1668,$K$2:K1668,TRUE))</f>
        <v/>
      </c>
    </row>
    <row r="1669" spans="1:12">
      <c r="A1669" s="18" t="s">
        <v>1828</v>
      </c>
      <c r="B1669" s="18" t="s">
        <v>895</v>
      </c>
      <c r="C1669" s="18">
        <v>1</v>
      </c>
      <c r="D1669" s="18">
        <v>1</v>
      </c>
      <c r="E1669" s="18">
        <v>26</v>
      </c>
      <c r="F1669" s="18">
        <v>1</v>
      </c>
      <c r="G1669" s="122" t="str">
        <f t="shared" si="80"/>
        <v/>
      </c>
      <c r="H1669" s="255" t="str">
        <f>IF(G1669="기사임",(COUNTIF($B$2:B1669,B1669)-COUNTIFS($B$2:B1668,B1669,$G$2:G1668,"")),"")</f>
        <v/>
      </c>
      <c r="I1669" s="122" t="str">
        <f>IF(H1669=1,COUNTIF($H$1:H1669,1),"")</f>
        <v/>
      </c>
      <c r="J1669" s="122">
        <f t="shared" si="79"/>
        <v>0</v>
      </c>
      <c r="K1669" s="122" t="b">
        <f t="shared" si="81"/>
        <v>0</v>
      </c>
      <c r="L1669" s="122" t="str">
        <f>IF(K1669=FALSE,"",B1669&amp;"@"&amp;COUNTIFS($B$2:B1669,B1669,$K$2:K1669,TRUE))</f>
        <v/>
      </c>
    </row>
    <row r="1670" spans="1:12">
      <c r="A1670" s="18" t="s">
        <v>1829</v>
      </c>
      <c r="B1670" s="18" t="s">
        <v>895</v>
      </c>
      <c r="C1670" s="18">
        <v>1</v>
      </c>
      <c r="D1670" s="18">
        <v>1</v>
      </c>
      <c r="E1670" s="18">
        <v>46</v>
      </c>
      <c r="F1670" s="18">
        <v>0</v>
      </c>
      <c r="G1670" s="122" t="str">
        <f t="shared" si="80"/>
        <v/>
      </c>
      <c r="H1670" s="255" t="str">
        <f>IF(G1670="기사임",(COUNTIF($B$2:B1670,B1670)-COUNTIFS($B$2:B1669,B1670,$G$2:G1669,"")),"")</f>
        <v/>
      </c>
      <c r="I1670" s="122" t="str">
        <f>IF(H1670=1,COUNTIF($H$1:H1670,1),"")</f>
        <v/>
      </c>
      <c r="J1670" s="122">
        <f t="shared" si="79"/>
        <v>0</v>
      </c>
      <c r="K1670" s="122" t="b">
        <f t="shared" si="81"/>
        <v>0</v>
      </c>
      <c r="L1670" s="122" t="str">
        <f>IF(K1670=FALSE,"",B1670&amp;"@"&amp;COUNTIFS($B$2:B1670,B1670,$K$2:K1670,TRUE))</f>
        <v/>
      </c>
    </row>
    <row r="1671" spans="1:12">
      <c r="A1671" s="18" t="s">
        <v>1830</v>
      </c>
      <c r="B1671" s="18" t="s">
        <v>895</v>
      </c>
      <c r="C1671" s="18">
        <v>1</v>
      </c>
      <c r="D1671" s="18">
        <v>1</v>
      </c>
      <c r="E1671" s="18">
        <v>305</v>
      </c>
      <c r="F1671" s="18">
        <v>0</v>
      </c>
      <c r="G1671" s="122" t="str">
        <f t="shared" si="80"/>
        <v/>
      </c>
      <c r="H1671" s="255" t="str">
        <f>IF(G1671="기사임",(COUNTIF($B$2:B1671,B1671)-COUNTIFS($B$2:B1670,B1671,$G$2:G1670,"")),"")</f>
        <v/>
      </c>
      <c r="I1671" s="122" t="str">
        <f>IF(H1671=1,COUNTIF($H$1:H1671,1),"")</f>
        <v/>
      </c>
      <c r="J1671" s="122">
        <f t="shared" si="79"/>
        <v>0</v>
      </c>
      <c r="K1671" s="122" t="b">
        <f t="shared" si="81"/>
        <v>0</v>
      </c>
      <c r="L1671" s="122" t="str">
        <f>IF(K1671=FALSE,"",B1671&amp;"@"&amp;COUNTIFS($B$2:B1671,B1671,$K$2:K1671,TRUE))</f>
        <v/>
      </c>
    </row>
    <row r="1672" spans="1:12">
      <c r="A1672" s="18" t="s">
        <v>1831</v>
      </c>
      <c r="B1672" s="18" t="s">
        <v>895</v>
      </c>
      <c r="C1672" s="18">
        <v>1</v>
      </c>
      <c r="D1672" s="18">
        <v>1</v>
      </c>
      <c r="E1672" s="18">
        <v>11</v>
      </c>
      <c r="F1672" s="18">
        <v>0</v>
      </c>
      <c r="G1672" s="122" t="str">
        <f t="shared" si="80"/>
        <v/>
      </c>
      <c r="H1672" s="255" t="str">
        <f>IF(G1672="기사임",(COUNTIF($B$2:B1672,B1672)-COUNTIFS($B$2:B1671,B1672,$G$2:G1671,"")),"")</f>
        <v/>
      </c>
      <c r="I1672" s="122" t="str">
        <f>IF(H1672=1,COUNTIF($H$1:H1672,1),"")</f>
        <v/>
      </c>
      <c r="J1672" s="122">
        <f t="shared" si="79"/>
        <v>0</v>
      </c>
      <c r="K1672" s="122" t="b">
        <f t="shared" si="81"/>
        <v>0</v>
      </c>
      <c r="L1672" s="122" t="str">
        <f>IF(K1672=FALSE,"",B1672&amp;"@"&amp;COUNTIFS($B$2:B1672,B1672,$K$2:K1672,TRUE))</f>
        <v/>
      </c>
    </row>
    <row r="1673" spans="1:12">
      <c r="A1673" s="18" t="s">
        <v>1832</v>
      </c>
      <c r="B1673" s="18" t="s">
        <v>895</v>
      </c>
      <c r="C1673" s="18">
        <v>1</v>
      </c>
      <c r="D1673" s="18">
        <v>1</v>
      </c>
      <c r="E1673" s="18">
        <v>197</v>
      </c>
      <c r="F1673" s="18">
        <v>0</v>
      </c>
      <c r="G1673" s="122" t="str">
        <f t="shared" si="80"/>
        <v/>
      </c>
      <c r="H1673" s="255" t="str">
        <f>IF(G1673="기사임",(COUNTIF($B$2:B1673,B1673)-COUNTIFS($B$2:B1672,B1673,$G$2:G1672,"")),"")</f>
        <v/>
      </c>
      <c r="I1673" s="122" t="str">
        <f>IF(H1673=1,COUNTIF($H$1:H1673,1),"")</f>
        <v/>
      </c>
      <c r="J1673" s="122">
        <f t="shared" si="79"/>
        <v>0</v>
      </c>
      <c r="K1673" s="122" t="b">
        <f t="shared" si="81"/>
        <v>0</v>
      </c>
      <c r="L1673" s="122" t="str">
        <f>IF(K1673=FALSE,"",B1673&amp;"@"&amp;COUNTIFS($B$2:B1673,B1673,$K$2:K1673,TRUE))</f>
        <v/>
      </c>
    </row>
    <row r="1674" spans="1:12">
      <c r="A1674" s="18" t="s">
        <v>1833</v>
      </c>
      <c r="B1674" s="18" t="s">
        <v>895</v>
      </c>
      <c r="C1674" s="18">
        <v>1</v>
      </c>
      <c r="D1674" s="18">
        <v>1</v>
      </c>
      <c r="E1674" s="18">
        <v>168</v>
      </c>
      <c r="F1674" s="18">
        <v>0</v>
      </c>
      <c r="G1674" s="122" t="str">
        <f t="shared" si="80"/>
        <v/>
      </c>
      <c r="H1674" s="255" t="str">
        <f>IF(G1674="기사임",(COUNTIF($B$2:B1674,B1674)-COUNTIFS($B$2:B1673,B1674,$G$2:G1673,"")),"")</f>
        <v/>
      </c>
      <c r="I1674" s="122" t="str">
        <f>IF(H1674=1,COUNTIF($H$1:H1674,1),"")</f>
        <v/>
      </c>
      <c r="J1674" s="122">
        <f t="shared" si="79"/>
        <v>0</v>
      </c>
      <c r="K1674" s="122" t="b">
        <f t="shared" si="81"/>
        <v>0</v>
      </c>
      <c r="L1674" s="122" t="str">
        <f>IF(K1674=FALSE,"",B1674&amp;"@"&amp;COUNTIFS($B$2:B1674,B1674,$K$2:K1674,TRUE))</f>
        <v/>
      </c>
    </row>
    <row r="1675" spans="1:12">
      <c r="A1675" s="18" t="s">
        <v>1834</v>
      </c>
      <c r="B1675" s="18" t="s">
        <v>895</v>
      </c>
      <c r="C1675" s="18">
        <v>1</v>
      </c>
      <c r="D1675" s="18">
        <v>1</v>
      </c>
      <c r="E1675" s="18">
        <v>7</v>
      </c>
      <c r="F1675" s="18">
        <v>0</v>
      </c>
      <c r="G1675" s="122" t="str">
        <f t="shared" si="80"/>
        <v/>
      </c>
      <c r="H1675" s="255" t="str">
        <f>IF(G1675="기사임",(COUNTIF($B$2:B1675,B1675)-COUNTIFS($B$2:B1674,B1675,$G$2:G1674,"")),"")</f>
        <v/>
      </c>
      <c r="I1675" s="122" t="str">
        <f>IF(H1675=1,COUNTIF($H$1:H1675,1),"")</f>
        <v/>
      </c>
      <c r="J1675" s="122">
        <f t="shared" si="79"/>
        <v>0</v>
      </c>
      <c r="K1675" s="122" t="b">
        <f t="shared" si="81"/>
        <v>0</v>
      </c>
      <c r="L1675" s="122" t="str">
        <f>IF(K1675=FALSE,"",B1675&amp;"@"&amp;COUNTIFS($B$2:B1675,B1675,$K$2:K1675,TRUE))</f>
        <v/>
      </c>
    </row>
    <row r="1676" spans="1:12">
      <c r="A1676" s="18" t="s">
        <v>1835</v>
      </c>
      <c r="B1676" s="18" t="s">
        <v>895</v>
      </c>
      <c r="C1676" s="18">
        <v>1</v>
      </c>
      <c r="D1676" s="18">
        <v>1</v>
      </c>
      <c r="E1676" s="18">
        <v>5</v>
      </c>
      <c r="F1676" s="18">
        <v>0</v>
      </c>
      <c r="G1676" s="122" t="str">
        <f t="shared" si="80"/>
        <v/>
      </c>
      <c r="H1676" s="255" t="str">
        <f>IF(G1676="기사임",(COUNTIF($B$2:B1676,B1676)-COUNTIFS($B$2:B1675,B1676,$G$2:G1675,"")),"")</f>
        <v/>
      </c>
      <c r="I1676" s="122" t="str">
        <f>IF(H1676=1,COUNTIF($H$1:H1676,1),"")</f>
        <v/>
      </c>
      <c r="J1676" s="122">
        <f t="shared" si="79"/>
        <v>0</v>
      </c>
      <c r="K1676" s="122" t="b">
        <f t="shared" si="81"/>
        <v>0</v>
      </c>
      <c r="L1676" s="122" t="str">
        <f>IF(K1676=FALSE,"",B1676&amp;"@"&amp;COUNTIFS($B$2:B1676,B1676,$K$2:K1676,TRUE))</f>
        <v/>
      </c>
    </row>
    <row r="1677" spans="1:12">
      <c r="A1677" s="18" t="s">
        <v>1836</v>
      </c>
      <c r="B1677" s="18" t="s">
        <v>897</v>
      </c>
      <c r="C1677" s="18">
        <v>1</v>
      </c>
      <c r="D1677" s="18">
        <v>1</v>
      </c>
      <c r="E1677" s="18">
        <v>1479</v>
      </c>
      <c r="F1677" s="18">
        <v>0</v>
      </c>
      <c r="G1677" s="122" t="str">
        <f t="shared" si="80"/>
        <v/>
      </c>
      <c r="H1677" s="255" t="str">
        <f>IF(G1677="기사임",(COUNTIF($B$2:B1677,B1677)-COUNTIFS($B$2:B1676,B1677,$G$2:G1676,"")),"")</f>
        <v/>
      </c>
      <c r="I1677" s="122" t="str">
        <f>IF(H1677=1,COUNTIF($H$1:H1677,1),"")</f>
        <v/>
      </c>
      <c r="J1677" s="122">
        <f t="shared" si="79"/>
        <v>1</v>
      </c>
      <c r="K1677" s="122" t="b">
        <f t="shared" si="81"/>
        <v>0</v>
      </c>
      <c r="L1677" s="122" t="str">
        <f>IF(K1677=FALSE,"",B1677&amp;"@"&amp;COUNTIFS($B$2:B1677,B1677,$K$2:K1677,TRUE))</f>
        <v/>
      </c>
    </row>
    <row r="1678" spans="1:12">
      <c r="A1678" s="18" t="s">
        <v>1837</v>
      </c>
      <c r="B1678" s="18" t="s">
        <v>895</v>
      </c>
      <c r="C1678" s="18">
        <v>1</v>
      </c>
      <c r="D1678" s="18">
        <v>1</v>
      </c>
      <c r="E1678" s="18">
        <v>32</v>
      </c>
      <c r="F1678" s="18">
        <v>0</v>
      </c>
      <c r="G1678" s="122" t="str">
        <f t="shared" si="80"/>
        <v/>
      </c>
      <c r="H1678" s="255" t="str">
        <f>IF(G1678="기사임",(COUNTIF($B$2:B1678,B1678)-COUNTIFS($B$2:B1677,B1678,$G$2:G1677,"")),"")</f>
        <v/>
      </c>
      <c r="I1678" s="122" t="str">
        <f>IF(H1678=1,COUNTIF($H$1:H1678,1),"")</f>
        <v/>
      </c>
      <c r="J1678" s="122">
        <f t="shared" si="79"/>
        <v>0</v>
      </c>
      <c r="K1678" s="122" t="b">
        <f t="shared" si="81"/>
        <v>0</v>
      </c>
      <c r="L1678" s="122" t="str">
        <f>IF(K1678=FALSE,"",B1678&amp;"@"&amp;COUNTIFS($B$2:B1678,B1678,$K$2:K1678,TRUE))</f>
        <v/>
      </c>
    </row>
    <row r="1679" spans="1:12">
      <c r="A1679" s="18" t="s">
        <v>1838</v>
      </c>
      <c r="B1679" s="18" t="s">
        <v>895</v>
      </c>
      <c r="C1679" s="18">
        <v>1</v>
      </c>
      <c r="D1679" s="18">
        <v>1</v>
      </c>
      <c r="E1679" s="18">
        <v>9</v>
      </c>
      <c r="F1679" s="18">
        <v>0</v>
      </c>
      <c r="G1679" s="122" t="str">
        <f t="shared" si="80"/>
        <v/>
      </c>
      <c r="H1679" s="255" t="str">
        <f>IF(G1679="기사임",(COUNTIF($B$2:B1679,B1679)-COUNTIFS($B$2:B1678,B1679,$G$2:G1678,"")),"")</f>
        <v/>
      </c>
      <c r="I1679" s="122" t="str">
        <f>IF(H1679=1,COUNTIF($H$1:H1679,1),"")</f>
        <v/>
      </c>
      <c r="J1679" s="122">
        <f t="shared" si="79"/>
        <v>0</v>
      </c>
      <c r="K1679" s="122" t="b">
        <f t="shared" si="81"/>
        <v>0</v>
      </c>
      <c r="L1679" s="122" t="str">
        <f>IF(K1679=FALSE,"",B1679&amp;"@"&amp;COUNTIFS($B$2:B1679,B1679,$K$2:K1679,TRUE))</f>
        <v/>
      </c>
    </row>
    <row r="1680" spans="1:12">
      <c r="A1680" s="18" t="s">
        <v>1839</v>
      </c>
      <c r="B1680" s="18" t="s">
        <v>895</v>
      </c>
      <c r="C1680" s="18">
        <v>1</v>
      </c>
      <c r="D1680" s="18">
        <v>1</v>
      </c>
      <c r="E1680" s="18">
        <v>17</v>
      </c>
      <c r="F1680" s="18">
        <v>0</v>
      </c>
      <c r="G1680" s="122" t="str">
        <f t="shared" si="80"/>
        <v/>
      </c>
      <c r="H1680" s="255" t="str">
        <f>IF(G1680="기사임",(COUNTIF($B$2:B1680,B1680)-COUNTIFS($B$2:B1679,B1680,$G$2:G1679,"")),"")</f>
        <v/>
      </c>
      <c r="I1680" s="122" t="str">
        <f>IF(H1680=1,COUNTIF($H$1:H1680,1),"")</f>
        <v/>
      </c>
      <c r="J1680" s="122">
        <f t="shared" si="79"/>
        <v>0</v>
      </c>
      <c r="K1680" s="122" t="b">
        <f t="shared" si="81"/>
        <v>0</v>
      </c>
      <c r="L1680" s="122" t="str">
        <f>IF(K1680=FALSE,"",B1680&amp;"@"&amp;COUNTIFS($B$2:B1680,B1680,$K$2:K1680,TRUE))</f>
        <v/>
      </c>
    </row>
    <row r="1681" spans="1:12">
      <c r="A1681" s="18" t="s">
        <v>1840</v>
      </c>
      <c r="B1681" s="18" t="s">
        <v>900</v>
      </c>
      <c r="C1681" s="18">
        <v>1</v>
      </c>
      <c r="D1681" s="18">
        <v>1</v>
      </c>
      <c r="E1681" s="18">
        <v>0</v>
      </c>
      <c r="F1681" s="18">
        <v>0</v>
      </c>
      <c r="G1681" s="122" t="str">
        <f t="shared" si="80"/>
        <v/>
      </c>
      <c r="H1681" s="255" t="str">
        <f>IF(G1681="기사임",(COUNTIF($B$2:B1681,B1681)-COUNTIFS($B$2:B1680,B1681,$G$2:G1680,"")),"")</f>
        <v/>
      </c>
      <c r="I1681" s="122" t="str">
        <f>IF(H1681=1,COUNTIF($H$1:H1681,1),"")</f>
        <v/>
      </c>
      <c r="J1681" s="122">
        <f t="shared" si="79"/>
        <v>0</v>
      </c>
      <c r="K1681" s="122" t="b">
        <f t="shared" si="81"/>
        <v>0</v>
      </c>
      <c r="L1681" s="122" t="str">
        <f>IF(K1681=FALSE,"",B1681&amp;"@"&amp;COUNTIFS($B$2:B1681,B1681,$K$2:K1681,TRUE))</f>
        <v/>
      </c>
    </row>
    <row r="1682" spans="1:12">
      <c r="A1682" s="18" t="s">
        <v>1841</v>
      </c>
      <c r="B1682" s="18" t="s">
        <v>895</v>
      </c>
      <c r="C1682" s="18">
        <v>1</v>
      </c>
      <c r="D1682" s="18">
        <v>1</v>
      </c>
      <c r="E1682" s="18">
        <v>11</v>
      </c>
      <c r="F1682" s="18">
        <v>0</v>
      </c>
      <c r="G1682" s="122" t="str">
        <f t="shared" si="80"/>
        <v/>
      </c>
      <c r="H1682" s="255" t="str">
        <f>IF(G1682="기사임",(COUNTIF($B$2:B1682,B1682)-COUNTIFS($B$2:B1681,B1682,$G$2:G1681,"")),"")</f>
        <v/>
      </c>
      <c r="I1682" s="122" t="str">
        <f>IF(H1682=1,COUNTIF($H$1:H1682,1),"")</f>
        <v/>
      </c>
      <c r="J1682" s="122">
        <f t="shared" si="79"/>
        <v>0</v>
      </c>
      <c r="K1682" s="122" t="b">
        <f t="shared" si="81"/>
        <v>0</v>
      </c>
      <c r="L1682" s="122" t="str">
        <f>IF(K1682=FALSE,"",B1682&amp;"@"&amp;COUNTIFS($B$2:B1682,B1682,$K$2:K1682,TRUE))</f>
        <v/>
      </c>
    </row>
    <row r="1683" spans="1:12">
      <c r="A1683" s="18" t="s">
        <v>1842</v>
      </c>
      <c r="B1683" s="18" t="s">
        <v>895</v>
      </c>
      <c r="C1683" s="18">
        <v>1</v>
      </c>
      <c r="D1683" s="18">
        <v>1</v>
      </c>
      <c r="E1683" s="18">
        <v>0</v>
      </c>
      <c r="F1683" s="18">
        <v>0</v>
      </c>
      <c r="G1683" s="122" t="str">
        <f t="shared" si="80"/>
        <v/>
      </c>
      <c r="H1683" s="255" t="str">
        <f>IF(G1683="기사임",(COUNTIF($B$2:B1683,B1683)-COUNTIFS($B$2:B1682,B1683,$G$2:G1682,"")),"")</f>
        <v/>
      </c>
      <c r="I1683" s="122" t="str">
        <f>IF(H1683=1,COUNTIF($H$1:H1683,1),"")</f>
        <v/>
      </c>
      <c r="J1683" s="122">
        <f t="shared" si="79"/>
        <v>0</v>
      </c>
      <c r="K1683" s="122" t="b">
        <f t="shared" si="81"/>
        <v>0</v>
      </c>
      <c r="L1683" s="122" t="str">
        <f>IF(K1683=FALSE,"",B1683&amp;"@"&amp;COUNTIFS($B$2:B1683,B1683,$K$2:K1683,TRUE))</f>
        <v/>
      </c>
    </row>
    <row r="1684" spans="1:12">
      <c r="A1684" s="18" t="s">
        <v>1843</v>
      </c>
      <c r="B1684" s="18" t="s">
        <v>895</v>
      </c>
      <c r="C1684" s="18">
        <v>1</v>
      </c>
      <c r="D1684" s="18">
        <v>1</v>
      </c>
      <c r="E1684" s="18">
        <v>510</v>
      </c>
      <c r="F1684" s="18">
        <v>0</v>
      </c>
      <c r="G1684" s="122" t="str">
        <f t="shared" si="80"/>
        <v/>
      </c>
      <c r="H1684" s="255" t="str">
        <f>IF(G1684="기사임",(COUNTIF($B$2:B1684,B1684)-COUNTIFS($B$2:B1683,B1684,$G$2:G1683,"")),"")</f>
        <v/>
      </c>
      <c r="I1684" s="122" t="str">
        <f>IF(H1684=1,COUNTIF($H$1:H1684,1),"")</f>
        <v/>
      </c>
      <c r="J1684" s="122">
        <f t="shared" si="79"/>
        <v>0</v>
      </c>
      <c r="K1684" s="122" t="b">
        <f t="shared" si="81"/>
        <v>0</v>
      </c>
      <c r="L1684" s="122" t="str">
        <f>IF(K1684=FALSE,"",B1684&amp;"@"&amp;COUNTIFS($B$2:B1684,B1684,$K$2:K1684,TRUE))</f>
        <v/>
      </c>
    </row>
    <row r="1685" spans="1:12">
      <c r="A1685" s="18" t="s">
        <v>1844</v>
      </c>
      <c r="B1685" s="18" t="s">
        <v>895</v>
      </c>
      <c r="C1685" s="18">
        <v>1</v>
      </c>
      <c r="D1685" s="18">
        <v>1</v>
      </c>
      <c r="E1685" s="18">
        <v>10</v>
      </c>
      <c r="F1685" s="18">
        <v>0</v>
      </c>
      <c r="G1685" s="122" t="str">
        <f t="shared" si="80"/>
        <v/>
      </c>
      <c r="H1685" s="255" t="str">
        <f>IF(G1685="기사임",(COUNTIF($B$2:B1685,B1685)-COUNTIFS($B$2:B1684,B1685,$G$2:G1684,"")),"")</f>
        <v/>
      </c>
      <c r="I1685" s="122" t="str">
        <f>IF(H1685=1,COUNTIF($H$1:H1685,1),"")</f>
        <v/>
      </c>
      <c r="J1685" s="122">
        <f t="shared" si="79"/>
        <v>0</v>
      </c>
      <c r="K1685" s="122" t="b">
        <f t="shared" si="81"/>
        <v>0</v>
      </c>
      <c r="L1685" s="122" t="str">
        <f>IF(K1685=FALSE,"",B1685&amp;"@"&amp;COUNTIFS($B$2:B1685,B1685,$K$2:K1685,TRUE))</f>
        <v/>
      </c>
    </row>
    <row r="1686" spans="1:12">
      <c r="A1686" s="18" t="s">
        <v>1845</v>
      </c>
      <c r="B1686" s="18" t="s">
        <v>895</v>
      </c>
      <c r="C1686" s="18">
        <v>1</v>
      </c>
      <c r="D1686" s="18">
        <v>1</v>
      </c>
      <c r="E1686" s="18">
        <v>6</v>
      </c>
      <c r="F1686" s="18">
        <v>0</v>
      </c>
      <c r="G1686" s="122" t="str">
        <f t="shared" si="80"/>
        <v/>
      </c>
      <c r="H1686" s="255" t="str">
        <f>IF(G1686="기사임",(COUNTIF($B$2:B1686,B1686)-COUNTIFS($B$2:B1685,B1686,$G$2:G1685,"")),"")</f>
        <v/>
      </c>
      <c r="I1686" s="122" t="str">
        <f>IF(H1686=1,COUNTIF($H$1:H1686,1),"")</f>
        <v/>
      </c>
      <c r="J1686" s="122">
        <f t="shared" si="79"/>
        <v>0</v>
      </c>
      <c r="K1686" s="122" t="b">
        <f t="shared" si="81"/>
        <v>0</v>
      </c>
      <c r="L1686" s="122" t="str">
        <f>IF(K1686=FALSE,"",B1686&amp;"@"&amp;COUNTIFS($B$2:B1686,B1686,$K$2:K1686,TRUE))</f>
        <v/>
      </c>
    </row>
    <row r="1687" spans="1:12">
      <c r="A1687" s="18" t="s">
        <v>1846</v>
      </c>
      <c r="B1687" s="18" t="s">
        <v>901</v>
      </c>
      <c r="C1687" s="18">
        <v>1</v>
      </c>
      <c r="D1687" s="18">
        <v>1</v>
      </c>
      <c r="E1687" s="18">
        <v>18</v>
      </c>
      <c r="F1687" s="18">
        <v>0</v>
      </c>
      <c r="G1687" s="122" t="str">
        <f t="shared" si="80"/>
        <v/>
      </c>
      <c r="H1687" s="255" t="str">
        <f>IF(G1687="기사임",(COUNTIF($B$2:B1687,B1687)-COUNTIFS($B$2:B1686,B1687,$G$2:G1686,"")),"")</f>
        <v/>
      </c>
      <c r="I1687" s="122" t="str">
        <f>IF(H1687=1,COUNTIF($H$1:H1687,1),"")</f>
        <v/>
      </c>
      <c r="J1687" s="122">
        <f t="shared" si="79"/>
        <v>0</v>
      </c>
      <c r="K1687" s="122" t="b">
        <f t="shared" si="81"/>
        <v>0</v>
      </c>
      <c r="L1687" s="122" t="str">
        <f>IF(K1687=FALSE,"",B1687&amp;"@"&amp;COUNTIFS($B$2:B1687,B1687,$K$2:K1687,TRUE))</f>
        <v/>
      </c>
    </row>
    <row r="1688" spans="1:12">
      <c r="A1688" s="18" t="s">
        <v>1847</v>
      </c>
      <c r="B1688" s="18" t="s">
        <v>895</v>
      </c>
      <c r="C1688" s="18">
        <v>1</v>
      </c>
      <c r="D1688" s="18">
        <v>1</v>
      </c>
      <c r="E1688" s="18">
        <v>3</v>
      </c>
      <c r="F1688" s="18">
        <v>0</v>
      </c>
      <c r="G1688" s="122" t="str">
        <f t="shared" si="80"/>
        <v/>
      </c>
      <c r="H1688" s="255" t="str">
        <f>IF(G1688="기사임",(COUNTIF($B$2:B1688,B1688)-COUNTIFS($B$2:B1687,B1688,$G$2:G1687,"")),"")</f>
        <v/>
      </c>
      <c r="I1688" s="122" t="str">
        <f>IF(H1688=1,COUNTIF($H$1:H1688,1),"")</f>
        <v/>
      </c>
      <c r="J1688" s="122">
        <f t="shared" si="79"/>
        <v>0</v>
      </c>
      <c r="K1688" s="122" t="b">
        <f t="shared" si="81"/>
        <v>0</v>
      </c>
      <c r="L1688" s="122" t="str">
        <f>IF(K1688=FALSE,"",B1688&amp;"@"&amp;COUNTIFS($B$2:B1688,B1688,$K$2:K1688,TRUE))</f>
        <v/>
      </c>
    </row>
    <row r="1689" spans="1:12">
      <c r="A1689" s="18" t="s">
        <v>1848</v>
      </c>
      <c r="B1689" s="18" t="s">
        <v>895</v>
      </c>
      <c r="C1689" s="18">
        <v>1</v>
      </c>
      <c r="D1689" s="18">
        <v>1</v>
      </c>
      <c r="E1689" s="18">
        <v>57</v>
      </c>
      <c r="F1689" s="18">
        <v>0</v>
      </c>
      <c r="G1689" s="122" t="str">
        <f t="shared" si="80"/>
        <v/>
      </c>
      <c r="H1689" s="255" t="str">
        <f>IF(G1689="기사임",(COUNTIF($B$2:B1689,B1689)-COUNTIFS($B$2:B1688,B1689,$G$2:G1688,"")),"")</f>
        <v/>
      </c>
      <c r="I1689" s="122" t="str">
        <f>IF(H1689=1,COUNTIF($H$1:H1689,1),"")</f>
        <v/>
      </c>
      <c r="J1689" s="122">
        <f t="shared" si="79"/>
        <v>0</v>
      </c>
      <c r="K1689" s="122" t="b">
        <f t="shared" si="81"/>
        <v>0</v>
      </c>
      <c r="L1689" s="122" t="str">
        <f>IF(K1689=FALSE,"",B1689&amp;"@"&amp;COUNTIFS($B$2:B1689,B1689,$K$2:K1689,TRUE))</f>
        <v/>
      </c>
    </row>
    <row r="1690" spans="1:12">
      <c r="A1690" s="18" t="s">
        <v>1849</v>
      </c>
      <c r="B1690" s="18" t="s">
        <v>895</v>
      </c>
      <c r="C1690" s="18">
        <v>1</v>
      </c>
      <c r="D1690" s="18">
        <v>1</v>
      </c>
      <c r="E1690" s="18">
        <v>4</v>
      </c>
      <c r="F1690" s="18">
        <v>0</v>
      </c>
      <c r="G1690" s="122" t="str">
        <f t="shared" si="80"/>
        <v/>
      </c>
      <c r="H1690" s="255" t="str">
        <f>IF(G1690="기사임",(COUNTIF($B$2:B1690,B1690)-COUNTIFS($B$2:B1689,B1690,$G$2:G1689,"")),"")</f>
        <v/>
      </c>
      <c r="I1690" s="122" t="str">
        <f>IF(H1690=1,COUNTIF($H$1:H1690,1),"")</f>
        <v/>
      </c>
      <c r="J1690" s="122">
        <f t="shared" si="79"/>
        <v>0</v>
      </c>
      <c r="K1690" s="122" t="b">
        <f t="shared" si="81"/>
        <v>0</v>
      </c>
      <c r="L1690" s="122" t="str">
        <f>IF(K1690=FALSE,"",B1690&amp;"@"&amp;COUNTIFS($B$2:B1690,B1690,$K$2:K1690,TRUE))</f>
        <v/>
      </c>
    </row>
    <row r="1691" spans="1:12">
      <c r="A1691" s="18" t="s">
        <v>1850</v>
      </c>
      <c r="B1691" s="18" t="s">
        <v>895</v>
      </c>
      <c r="C1691" s="18">
        <v>1</v>
      </c>
      <c r="D1691" s="18">
        <v>1</v>
      </c>
      <c r="E1691" s="18">
        <v>0</v>
      </c>
      <c r="F1691" s="18">
        <v>0</v>
      </c>
      <c r="G1691" s="122" t="str">
        <f t="shared" si="80"/>
        <v/>
      </c>
      <c r="H1691" s="255" t="str">
        <f>IF(G1691="기사임",(COUNTIF($B$2:B1691,B1691)-COUNTIFS($B$2:B1690,B1691,$G$2:G1690,"")),"")</f>
        <v/>
      </c>
      <c r="I1691" s="122" t="str">
        <f>IF(H1691=1,COUNTIF($H$1:H1691,1),"")</f>
        <v/>
      </c>
      <c r="J1691" s="122">
        <f t="shared" si="79"/>
        <v>0</v>
      </c>
      <c r="K1691" s="122" t="b">
        <f t="shared" si="81"/>
        <v>0</v>
      </c>
      <c r="L1691" s="122" t="str">
        <f>IF(K1691=FALSE,"",B1691&amp;"@"&amp;COUNTIFS($B$2:B1691,B1691,$K$2:K1691,TRUE))</f>
        <v/>
      </c>
    </row>
    <row r="1692" spans="1:12">
      <c r="A1692" s="18" t="s">
        <v>1721</v>
      </c>
      <c r="B1692" s="18" t="s">
        <v>917</v>
      </c>
      <c r="C1692" s="18">
        <v>1</v>
      </c>
      <c r="D1692" s="18">
        <v>1</v>
      </c>
      <c r="E1692" s="18">
        <v>15</v>
      </c>
      <c r="F1692" s="18">
        <v>0</v>
      </c>
      <c r="G1692" s="122" t="str">
        <f t="shared" si="80"/>
        <v/>
      </c>
      <c r="H1692" s="255" t="str">
        <f>IF(G1692="기사임",(COUNTIF($B$2:B1692,B1692)-COUNTIFS($B$2:B1691,B1692,$G$2:G1691,"")),"")</f>
        <v/>
      </c>
      <c r="I1692" s="122" t="str">
        <f>IF(H1692=1,COUNTIF($H$1:H1692,1),"")</f>
        <v/>
      </c>
      <c r="J1692" s="122">
        <f t="shared" si="79"/>
        <v>0</v>
      </c>
      <c r="K1692" s="122" t="b">
        <f t="shared" si="81"/>
        <v>0</v>
      </c>
      <c r="L1692" s="122" t="str">
        <f>IF(K1692=FALSE,"",B1692&amp;"@"&amp;COUNTIFS($B$2:B1692,B1692,$K$2:K1692,TRUE))</f>
        <v/>
      </c>
    </row>
    <row r="1693" spans="1:12">
      <c r="A1693" s="18" t="s">
        <v>1721</v>
      </c>
      <c r="B1693" s="18" t="s">
        <v>896</v>
      </c>
      <c r="C1693" s="18">
        <v>1</v>
      </c>
      <c r="D1693" s="18">
        <v>1</v>
      </c>
      <c r="E1693" s="18">
        <v>21</v>
      </c>
      <c r="F1693" s="18">
        <v>0</v>
      </c>
      <c r="G1693" s="122" t="str">
        <f t="shared" si="80"/>
        <v/>
      </c>
      <c r="H1693" s="255" t="str">
        <f>IF(G1693="기사임",(COUNTIF($B$2:B1693,B1693)-COUNTIFS($B$2:B1692,B1693,$G$2:G1692,"")),"")</f>
        <v/>
      </c>
      <c r="I1693" s="122" t="str">
        <f>IF(H1693=1,COUNTIF($H$1:H1693,1),"")</f>
        <v/>
      </c>
      <c r="J1693" s="122">
        <f t="shared" si="79"/>
        <v>1</v>
      </c>
      <c r="K1693" s="122" t="b">
        <f t="shared" si="81"/>
        <v>0</v>
      </c>
      <c r="L1693" s="122" t="str">
        <f>IF(K1693=FALSE,"",B1693&amp;"@"&amp;COUNTIFS($B$2:B1693,B1693,$K$2:K1693,TRUE))</f>
        <v/>
      </c>
    </row>
    <row r="1694" spans="1:12">
      <c r="A1694" s="18" t="s">
        <v>1851</v>
      </c>
      <c r="B1694" s="18" t="s">
        <v>895</v>
      </c>
      <c r="C1694" s="18">
        <v>1</v>
      </c>
      <c r="D1694" s="18">
        <v>1</v>
      </c>
      <c r="E1694" s="18">
        <v>12</v>
      </c>
      <c r="F1694" s="18">
        <v>0</v>
      </c>
      <c r="G1694" s="122" t="str">
        <f t="shared" si="80"/>
        <v/>
      </c>
      <c r="H1694" s="255" t="str">
        <f>IF(G1694="기사임",(COUNTIF($B$2:B1694,B1694)-COUNTIFS($B$2:B1693,B1694,$G$2:G1693,"")),"")</f>
        <v/>
      </c>
      <c r="I1694" s="122" t="str">
        <f>IF(H1694=1,COUNTIF($H$1:H1694,1),"")</f>
        <v/>
      </c>
      <c r="J1694" s="122">
        <f t="shared" si="79"/>
        <v>0</v>
      </c>
      <c r="K1694" s="122" t="b">
        <f t="shared" si="81"/>
        <v>0</v>
      </c>
      <c r="L1694" s="122" t="str">
        <f>IF(K1694=FALSE,"",B1694&amp;"@"&amp;COUNTIFS($B$2:B1694,B1694,$K$2:K1694,TRUE))</f>
        <v/>
      </c>
    </row>
    <row r="1695" spans="1:12">
      <c r="A1695" s="18" t="s">
        <v>1852</v>
      </c>
      <c r="B1695" s="18" t="s">
        <v>895</v>
      </c>
      <c r="C1695" s="18">
        <v>1</v>
      </c>
      <c r="D1695" s="18">
        <v>1</v>
      </c>
      <c r="E1695" s="18">
        <v>5</v>
      </c>
      <c r="F1695" s="18">
        <v>0</v>
      </c>
      <c r="G1695" s="122" t="str">
        <f t="shared" si="80"/>
        <v/>
      </c>
      <c r="H1695" s="255" t="str">
        <f>IF(G1695="기사임",(COUNTIF($B$2:B1695,B1695)-COUNTIFS($B$2:B1694,B1695,$G$2:G1694,"")),"")</f>
        <v/>
      </c>
      <c r="I1695" s="122" t="str">
        <f>IF(H1695=1,COUNTIF($H$1:H1695,1),"")</f>
        <v/>
      </c>
      <c r="J1695" s="122">
        <f t="shared" si="79"/>
        <v>0</v>
      </c>
      <c r="K1695" s="122" t="b">
        <f t="shared" si="81"/>
        <v>0</v>
      </c>
      <c r="L1695" s="122" t="str">
        <f>IF(K1695=FALSE,"",B1695&amp;"@"&amp;COUNTIFS($B$2:B1695,B1695,$K$2:K1695,TRUE))</f>
        <v/>
      </c>
    </row>
    <row r="1696" spans="1:12">
      <c r="A1696" s="18" t="s">
        <v>1853</v>
      </c>
      <c r="B1696" s="18" t="s">
        <v>895</v>
      </c>
      <c r="C1696" s="18">
        <v>1</v>
      </c>
      <c r="D1696" s="18">
        <v>1</v>
      </c>
      <c r="E1696" s="18">
        <v>8</v>
      </c>
      <c r="F1696" s="18">
        <v>0</v>
      </c>
      <c r="G1696" s="122" t="str">
        <f t="shared" si="80"/>
        <v/>
      </c>
      <c r="H1696" s="255" t="str">
        <f>IF(G1696="기사임",(COUNTIF($B$2:B1696,B1696)-COUNTIFS($B$2:B1695,B1696,$G$2:G1695,"")),"")</f>
        <v/>
      </c>
      <c r="I1696" s="122" t="str">
        <f>IF(H1696=1,COUNTIF($H$1:H1696,1),"")</f>
        <v/>
      </c>
      <c r="J1696" s="122">
        <f t="shared" si="79"/>
        <v>0</v>
      </c>
      <c r="K1696" s="122" t="b">
        <f t="shared" si="81"/>
        <v>0</v>
      </c>
      <c r="L1696" s="122" t="str">
        <f>IF(K1696=FALSE,"",B1696&amp;"@"&amp;COUNTIFS($B$2:B1696,B1696,$K$2:K1696,TRUE))</f>
        <v/>
      </c>
    </row>
    <row r="1697" spans="1:12">
      <c r="A1697" s="18" t="s">
        <v>1854</v>
      </c>
      <c r="B1697" s="18" t="s">
        <v>895</v>
      </c>
      <c r="C1697" s="18">
        <v>1</v>
      </c>
      <c r="D1697" s="18">
        <v>1</v>
      </c>
      <c r="E1697" s="18">
        <v>0</v>
      </c>
      <c r="F1697" s="18">
        <v>0</v>
      </c>
      <c r="G1697" s="122" t="str">
        <f t="shared" si="80"/>
        <v/>
      </c>
      <c r="H1697" s="255" t="str">
        <f>IF(G1697="기사임",(COUNTIF($B$2:B1697,B1697)-COUNTIFS($B$2:B1696,B1697,$G$2:G1696,"")),"")</f>
        <v/>
      </c>
      <c r="I1697" s="122" t="str">
        <f>IF(H1697=1,COUNTIF($H$1:H1697,1),"")</f>
        <v/>
      </c>
      <c r="J1697" s="122">
        <f t="shared" si="79"/>
        <v>0</v>
      </c>
      <c r="K1697" s="122" t="b">
        <f t="shared" si="81"/>
        <v>0</v>
      </c>
      <c r="L1697" s="122" t="str">
        <f>IF(K1697=FALSE,"",B1697&amp;"@"&amp;COUNTIFS($B$2:B1697,B1697,$K$2:K1697,TRUE))</f>
        <v/>
      </c>
    </row>
    <row r="1698" spans="1:12">
      <c r="A1698" s="18" t="s">
        <v>1855</v>
      </c>
      <c r="B1698" s="18" t="s">
        <v>895</v>
      </c>
      <c r="C1698" s="18">
        <v>1</v>
      </c>
      <c r="D1698" s="18">
        <v>1</v>
      </c>
      <c r="E1698" s="18">
        <v>10</v>
      </c>
      <c r="F1698" s="18">
        <v>0</v>
      </c>
      <c r="G1698" s="122" t="str">
        <f t="shared" si="80"/>
        <v/>
      </c>
      <c r="H1698" s="255" t="str">
        <f>IF(G1698="기사임",(COUNTIF($B$2:B1698,B1698)-COUNTIFS($B$2:B1697,B1698,$G$2:G1697,"")),"")</f>
        <v/>
      </c>
      <c r="I1698" s="122" t="str">
        <f>IF(H1698=1,COUNTIF($H$1:H1698,1),"")</f>
        <v/>
      </c>
      <c r="J1698" s="122">
        <f t="shared" si="79"/>
        <v>0</v>
      </c>
      <c r="K1698" s="122" t="b">
        <f t="shared" si="81"/>
        <v>0</v>
      </c>
      <c r="L1698" s="122" t="str">
        <f>IF(K1698=FALSE,"",B1698&amp;"@"&amp;COUNTIFS($B$2:B1698,B1698,$K$2:K1698,TRUE))</f>
        <v/>
      </c>
    </row>
    <row r="1699" spans="1:12">
      <c r="A1699" s="18" t="s">
        <v>1476</v>
      </c>
      <c r="B1699" s="18" t="s">
        <v>903</v>
      </c>
      <c r="C1699" s="18">
        <v>1</v>
      </c>
      <c r="D1699" s="18">
        <v>1</v>
      </c>
      <c r="E1699" s="18">
        <v>50</v>
      </c>
      <c r="F1699" s="18">
        <v>0</v>
      </c>
      <c r="G1699" s="122" t="str">
        <f t="shared" si="80"/>
        <v/>
      </c>
      <c r="H1699" s="255" t="str">
        <f>IF(G1699="기사임",(COUNTIF($B$2:B1699,B1699)-COUNTIFS($B$2:B1698,B1699,$G$2:G1698,"")),"")</f>
        <v/>
      </c>
      <c r="I1699" s="122" t="str">
        <f>IF(H1699=1,COUNTIF($H$1:H1699,1),"")</f>
        <v/>
      </c>
      <c r="J1699" s="122">
        <f t="shared" si="79"/>
        <v>0</v>
      </c>
      <c r="K1699" s="122" t="b">
        <f t="shared" si="81"/>
        <v>0</v>
      </c>
      <c r="L1699" s="122" t="str">
        <f>IF(K1699=FALSE,"",B1699&amp;"@"&amp;COUNTIFS($B$2:B1699,B1699,$K$2:K1699,TRUE))</f>
        <v/>
      </c>
    </row>
    <row r="1700" spans="1:12">
      <c r="A1700" s="18" t="s">
        <v>1476</v>
      </c>
      <c r="B1700" s="18" t="s">
        <v>899</v>
      </c>
      <c r="C1700" s="18">
        <v>1</v>
      </c>
      <c r="D1700" s="18">
        <v>1</v>
      </c>
      <c r="E1700" s="18">
        <v>12</v>
      </c>
      <c r="F1700" s="18">
        <v>0</v>
      </c>
      <c r="G1700" s="122" t="str">
        <f t="shared" si="80"/>
        <v/>
      </c>
      <c r="H1700" s="255" t="str">
        <f>IF(G1700="기사임",(COUNTIF($B$2:B1700,B1700)-COUNTIFS($B$2:B1699,B1700,$G$2:G1699,"")),"")</f>
        <v/>
      </c>
      <c r="I1700" s="122" t="str">
        <f>IF(H1700=1,COUNTIF($H$1:H1700,1),"")</f>
        <v/>
      </c>
      <c r="J1700" s="122">
        <f t="shared" si="79"/>
        <v>0</v>
      </c>
      <c r="K1700" s="122" t="b">
        <f t="shared" si="81"/>
        <v>0</v>
      </c>
      <c r="L1700" s="122" t="str">
        <f>IF(K1700=FALSE,"",B1700&amp;"@"&amp;COUNTIFS($B$2:B1700,B1700,$K$2:K1700,TRUE))</f>
        <v/>
      </c>
    </row>
    <row r="1701" spans="1:12">
      <c r="A1701" s="18" t="s">
        <v>1476</v>
      </c>
      <c r="B1701" s="18" t="s">
        <v>908</v>
      </c>
      <c r="C1701" s="18">
        <v>1</v>
      </c>
      <c r="D1701" s="18">
        <v>1</v>
      </c>
      <c r="E1701" s="18">
        <v>219</v>
      </c>
      <c r="F1701" s="18">
        <v>0</v>
      </c>
      <c r="G1701" s="122" t="str">
        <f t="shared" si="80"/>
        <v/>
      </c>
      <c r="H1701" s="255" t="str">
        <f>IF(G1701="기사임",(COUNTIF($B$2:B1701,B1701)-COUNTIFS($B$2:B1700,B1701,$G$2:G1700,"")),"")</f>
        <v/>
      </c>
      <c r="I1701" s="122" t="str">
        <f>IF(H1701=1,COUNTIF($H$1:H1701,1),"")</f>
        <v/>
      </c>
      <c r="J1701" s="122">
        <f t="shared" si="79"/>
        <v>0</v>
      </c>
      <c r="K1701" s="122" t="b">
        <f t="shared" si="81"/>
        <v>0</v>
      </c>
      <c r="L1701" s="122" t="str">
        <f>IF(K1701=FALSE,"",B1701&amp;"@"&amp;COUNTIFS($B$2:B1701,B1701,$K$2:K1701,TRUE))</f>
        <v/>
      </c>
    </row>
    <row r="1702" spans="1:12">
      <c r="A1702" s="18" t="s">
        <v>1476</v>
      </c>
      <c r="B1702" s="18" t="s">
        <v>895</v>
      </c>
      <c r="C1702" s="18">
        <v>1</v>
      </c>
      <c r="D1702" s="18">
        <v>1</v>
      </c>
      <c r="E1702" s="18">
        <v>29</v>
      </c>
      <c r="F1702" s="18">
        <v>0</v>
      </c>
      <c r="G1702" s="122" t="str">
        <f t="shared" si="80"/>
        <v/>
      </c>
      <c r="H1702" s="255" t="str">
        <f>IF(G1702="기사임",(COUNTIF($B$2:B1702,B1702)-COUNTIFS($B$2:B1701,B1702,$G$2:G1701,"")),"")</f>
        <v/>
      </c>
      <c r="I1702" s="122" t="str">
        <f>IF(H1702=1,COUNTIF($H$1:H1702,1),"")</f>
        <v/>
      </c>
      <c r="J1702" s="122">
        <f t="shared" si="79"/>
        <v>0</v>
      </c>
      <c r="K1702" s="122" t="b">
        <f t="shared" si="81"/>
        <v>0</v>
      </c>
      <c r="L1702" s="122" t="str">
        <f>IF(K1702=FALSE,"",B1702&amp;"@"&amp;COUNTIFS($B$2:B1702,B1702,$K$2:K1702,TRUE))</f>
        <v/>
      </c>
    </row>
    <row r="1703" spans="1:12">
      <c r="A1703" s="18" t="s">
        <v>1476</v>
      </c>
      <c r="B1703" s="18" t="s">
        <v>938</v>
      </c>
      <c r="C1703" s="18">
        <v>1</v>
      </c>
      <c r="D1703" s="18">
        <v>1</v>
      </c>
      <c r="E1703" s="18">
        <v>538</v>
      </c>
      <c r="F1703" s="18">
        <v>0</v>
      </c>
      <c r="G1703" s="122" t="str">
        <f t="shared" si="80"/>
        <v/>
      </c>
      <c r="H1703" s="255" t="str">
        <f>IF(G1703="기사임",(COUNTIF($B$2:B1703,B1703)-COUNTIFS($B$2:B1702,B1703,$G$2:G1702,"")),"")</f>
        <v/>
      </c>
      <c r="I1703" s="122" t="str">
        <f>IF(H1703=1,COUNTIF($H$1:H1703,1),"")</f>
        <v/>
      </c>
      <c r="J1703" s="122">
        <f t="shared" si="79"/>
        <v>0</v>
      </c>
      <c r="K1703" s="122" t="b">
        <f t="shared" si="81"/>
        <v>0</v>
      </c>
      <c r="L1703" s="122" t="str">
        <f>IF(K1703=FALSE,"",B1703&amp;"@"&amp;COUNTIFS($B$2:B1703,B1703,$K$2:K1703,TRUE))</f>
        <v/>
      </c>
    </row>
    <row r="1704" spans="1:12">
      <c r="A1704" s="18" t="s">
        <v>1856</v>
      </c>
      <c r="B1704" s="18" t="s">
        <v>903</v>
      </c>
      <c r="C1704" s="18">
        <v>1</v>
      </c>
      <c r="D1704" s="18">
        <v>1</v>
      </c>
      <c r="E1704" s="18">
        <v>2</v>
      </c>
      <c r="F1704" s="18">
        <v>0</v>
      </c>
      <c r="G1704" s="122" t="str">
        <f t="shared" si="80"/>
        <v/>
      </c>
      <c r="H1704" s="255" t="str">
        <f>IF(G1704="기사임",(COUNTIF($B$2:B1704,B1704)-COUNTIFS($B$2:B1703,B1704,$G$2:G1703,"")),"")</f>
        <v/>
      </c>
      <c r="I1704" s="122" t="str">
        <f>IF(H1704=1,COUNTIF($H$1:H1704,1),"")</f>
        <v/>
      </c>
      <c r="J1704" s="122">
        <f t="shared" si="79"/>
        <v>0</v>
      </c>
      <c r="K1704" s="122" t="b">
        <f t="shared" si="81"/>
        <v>0</v>
      </c>
      <c r="L1704" s="122" t="str">
        <f>IF(K1704=FALSE,"",B1704&amp;"@"&amp;COUNTIFS($B$2:B1704,B1704,$K$2:K1704,TRUE))</f>
        <v/>
      </c>
    </row>
    <row r="1705" spans="1:12">
      <c r="A1705" s="18" t="s">
        <v>1857</v>
      </c>
      <c r="B1705" s="18" t="s">
        <v>895</v>
      </c>
      <c r="C1705" s="18">
        <v>1</v>
      </c>
      <c r="D1705" s="18">
        <v>1</v>
      </c>
      <c r="E1705" s="18">
        <v>15</v>
      </c>
      <c r="F1705" s="18">
        <v>0</v>
      </c>
      <c r="G1705" s="122" t="str">
        <f t="shared" si="80"/>
        <v/>
      </c>
      <c r="H1705" s="255" t="str">
        <f>IF(G1705="기사임",(COUNTIF($B$2:B1705,B1705)-COUNTIFS($B$2:B1704,B1705,$G$2:G1704,"")),"")</f>
        <v/>
      </c>
      <c r="I1705" s="122" t="str">
        <f>IF(H1705=1,COUNTIF($H$1:H1705,1),"")</f>
        <v/>
      </c>
      <c r="J1705" s="122">
        <f t="shared" si="79"/>
        <v>0</v>
      </c>
      <c r="K1705" s="122" t="b">
        <f t="shared" si="81"/>
        <v>0</v>
      </c>
      <c r="L1705" s="122" t="str">
        <f>IF(K1705=FALSE,"",B1705&amp;"@"&amp;COUNTIFS($B$2:B1705,B1705,$K$2:K1705,TRUE))</f>
        <v/>
      </c>
    </row>
    <row r="1706" spans="1:12">
      <c r="A1706" s="18" t="s">
        <v>1858</v>
      </c>
      <c r="B1706" s="18" t="s">
        <v>900</v>
      </c>
      <c r="C1706" s="18">
        <v>1</v>
      </c>
      <c r="D1706" s="18">
        <v>1</v>
      </c>
      <c r="E1706" s="18">
        <v>7</v>
      </c>
      <c r="F1706" s="18">
        <v>0</v>
      </c>
      <c r="G1706" s="122" t="str">
        <f t="shared" si="80"/>
        <v/>
      </c>
      <c r="H1706" s="255" t="str">
        <f>IF(G1706="기사임",(COUNTIF($B$2:B1706,B1706)-COUNTIFS($B$2:B1705,B1706,$G$2:G1705,"")),"")</f>
        <v/>
      </c>
      <c r="I1706" s="122" t="str">
        <f>IF(H1706=1,COUNTIF($H$1:H1706,1),"")</f>
        <v/>
      </c>
      <c r="J1706" s="122">
        <f t="shared" si="79"/>
        <v>0</v>
      </c>
      <c r="K1706" s="122" t="b">
        <f t="shared" si="81"/>
        <v>0</v>
      </c>
      <c r="L1706" s="122" t="str">
        <f>IF(K1706=FALSE,"",B1706&amp;"@"&amp;COUNTIFS($B$2:B1706,B1706,$K$2:K1706,TRUE))</f>
        <v/>
      </c>
    </row>
    <row r="1707" spans="1:12">
      <c r="A1707" s="18" t="s">
        <v>1859</v>
      </c>
      <c r="B1707" s="18" t="s">
        <v>900</v>
      </c>
      <c r="C1707" s="18">
        <v>1</v>
      </c>
      <c r="D1707" s="18">
        <v>1</v>
      </c>
      <c r="E1707" s="18">
        <v>30</v>
      </c>
      <c r="F1707" s="18">
        <v>0</v>
      </c>
      <c r="G1707" s="122" t="str">
        <f t="shared" si="80"/>
        <v/>
      </c>
      <c r="H1707" s="255" t="str">
        <f>IF(G1707="기사임",(COUNTIF($B$2:B1707,B1707)-COUNTIFS($B$2:B1706,B1707,$G$2:G1706,"")),"")</f>
        <v/>
      </c>
      <c r="I1707" s="122" t="str">
        <f>IF(H1707=1,COUNTIF($H$1:H1707,1),"")</f>
        <v/>
      </c>
      <c r="J1707" s="122">
        <f t="shared" si="79"/>
        <v>0</v>
      </c>
      <c r="K1707" s="122" t="b">
        <f t="shared" si="81"/>
        <v>0</v>
      </c>
      <c r="L1707" s="122" t="str">
        <f>IF(K1707=FALSE,"",B1707&amp;"@"&amp;COUNTIFS($B$2:B1707,B1707,$K$2:K1707,TRUE))</f>
        <v/>
      </c>
    </row>
    <row r="1708" spans="1:12">
      <c r="A1708" s="18" t="s">
        <v>1860</v>
      </c>
      <c r="B1708" s="18" t="s">
        <v>897</v>
      </c>
      <c r="C1708" s="18">
        <v>1</v>
      </c>
      <c r="D1708" s="18">
        <v>1</v>
      </c>
      <c r="E1708" s="18">
        <v>8</v>
      </c>
      <c r="F1708" s="18">
        <v>0</v>
      </c>
      <c r="G1708" s="122" t="str">
        <f t="shared" si="80"/>
        <v/>
      </c>
      <c r="H1708" s="255" t="str">
        <f>IF(G1708="기사임",(COUNTIF($B$2:B1708,B1708)-COUNTIFS($B$2:B1707,B1708,$G$2:G1707,"")),"")</f>
        <v/>
      </c>
      <c r="I1708" s="122" t="str">
        <f>IF(H1708=1,COUNTIF($H$1:H1708,1),"")</f>
        <v/>
      </c>
      <c r="J1708" s="122">
        <f t="shared" si="79"/>
        <v>1</v>
      </c>
      <c r="K1708" s="122" t="b">
        <f t="shared" si="81"/>
        <v>0</v>
      </c>
      <c r="L1708" s="122" t="str">
        <f>IF(K1708=FALSE,"",B1708&amp;"@"&amp;COUNTIFS($B$2:B1708,B1708,$K$2:K1708,TRUE))</f>
        <v/>
      </c>
    </row>
    <row r="1709" spans="1:12">
      <c r="A1709" s="18" t="s">
        <v>1861</v>
      </c>
      <c r="B1709" s="18" t="s">
        <v>895</v>
      </c>
      <c r="C1709" s="18">
        <v>1</v>
      </c>
      <c r="D1709" s="18">
        <v>1</v>
      </c>
      <c r="E1709" s="18">
        <v>3</v>
      </c>
      <c r="F1709" s="18">
        <v>0</v>
      </c>
      <c r="G1709" s="122" t="str">
        <f t="shared" si="80"/>
        <v/>
      </c>
      <c r="H1709" s="255" t="str">
        <f>IF(G1709="기사임",(COUNTIF($B$2:B1709,B1709)-COUNTIFS($B$2:B1708,B1709,$G$2:G1708,"")),"")</f>
        <v/>
      </c>
      <c r="I1709" s="122" t="str">
        <f>IF(H1709=1,COUNTIF($H$1:H1709,1),"")</f>
        <v/>
      </c>
      <c r="J1709" s="122">
        <f t="shared" si="79"/>
        <v>0</v>
      </c>
      <c r="K1709" s="122" t="b">
        <f t="shared" si="81"/>
        <v>0</v>
      </c>
      <c r="L1709" s="122" t="str">
        <f>IF(K1709=FALSE,"",B1709&amp;"@"&amp;COUNTIFS($B$2:B1709,B1709,$K$2:K1709,TRUE))</f>
        <v/>
      </c>
    </row>
    <row r="1710" spans="1:12">
      <c r="A1710" s="18" t="s">
        <v>1862</v>
      </c>
      <c r="B1710" s="18" t="s">
        <v>895</v>
      </c>
      <c r="C1710" s="18">
        <v>1</v>
      </c>
      <c r="D1710" s="18">
        <v>1</v>
      </c>
      <c r="E1710" s="18">
        <v>15</v>
      </c>
      <c r="F1710" s="18">
        <v>0</v>
      </c>
      <c r="G1710" s="122" t="str">
        <f t="shared" si="80"/>
        <v/>
      </c>
      <c r="H1710" s="255" t="str">
        <f>IF(G1710="기사임",(COUNTIF($B$2:B1710,B1710)-COUNTIFS($B$2:B1709,B1710,$G$2:G1709,"")),"")</f>
        <v/>
      </c>
      <c r="I1710" s="122" t="str">
        <f>IF(H1710=1,COUNTIF($H$1:H1710,1),"")</f>
        <v/>
      </c>
      <c r="J1710" s="122">
        <f t="shared" si="79"/>
        <v>0</v>
      </c>
      <c r="K1710" s="122" t="b">
        <f t="shared" si="81"/>
        <v>0</v>
      </c>
      <c r="L1710" s="122" t="str">
        <f>IF(K1710=FALSE,"",B1710&amp;"@"&amp;COUNTIFS($B$2:B1710,B1710,$K$2:K1710,TRUE))</f>
        <v/>
      </c>
    </row>
    <row r="1711" spans="1:12">
      <c r="A1711" s="18" t="s">
        <v>1863</v>
      </c>
      <c r="B1711" s="18" t="s">
        <v>895</v>
      </c>
      <c r="C1711" s="18">
        <v>1</v>
      </c>
      <c r="D1711" s="18">
        <v>1</v>
      </c>
      <c r="E1711" s="18">
        <v>9</v>
      </c>
      <c r="F1711" s="18">
        <v>0</v>
      </c>
      <c r="G1711" s="122" t="str">
        <f t="shared" si="80"/>
        <v/>
      </c>
      <c r="H1711" s="255" t="str">
        <f>IF(G1711="기사임",(COUNTIF($B$2:B1711,B1711)-COUNTIFS($B$2:B1710,B1711,$G$2:G1710,"")),"")</f>
        <v/>
      </c>
      <c r="I1711" s="122" t="str">
        <f>IF(H1711=1,COUNTIF($H$1:H1711,1),"")</f>
        <v/>
      </c>
      <c r="J1711" s="122">
        <f t="shared" si="79"/>
        <v>0</v>
      </c>
      <c r="K1711" s="122" t="b">
        <f t="shared" si="81"/>
        <v>0</v>
      </c>
      <c r="L1711" s="122" t="str">
        <f>IF(K1711=FALSE,"",B1711&amp;"@"&amp;COUNTIFS($B$2:B1711,B1711,$K$2:K1711,TRUE))</f>
        <v/>
      </c>
    </row>
    <row r="1712" spans="1:12">
      <c r="A1712" s="18" t="s">
        <v>1864</v>
      </c>
      <c r="B1712" s="18" t="s">
        <v>895</v>
      </c>
      <c r="C1712" s="18">
        <v>1</v>
      </c>
      <c r="D1712" s="18">
        <v>1</v>
      </c>
      <c r="E1712" s="18">
        <v>8</v>
      </c>
      <c r="F1712" s="18">
        <v>0</v>
      </c>
      <c r="G1712" s="122" t="str">
        <f t="shared" si="80"/>
        <v/>
      </c>
      <c r="H1712" s="255" t="str">
        <f>IF(G1712="기사임",(COUNTIF($B$2:B1712,B1712)-COUNTIFS($B$2:B1711,B1712,$G$2:G1711,"")),"")</f>
        <v/>
      </c>
      <c r="I1712" s="122" t="str">
        <f>IF(H1712=1,COUNTIF($H$1:H1712,1),"")</f>
        <v/>
      </c>
      <c r="J1712" s="122">
        <f t="shared" si="79"/>
        <v>0</v>
      </c>
      <c r="K1712" s="122" t="b">
        <f t="shared" si="81"/>
        <v>0</v>
      </c>
      <c r="L1712" s="122" t="str">
        <f>IF(K1712=FALSE,"",B1712&amp;"@"&amp;COUNTIFS($B$2:B1712,B1712,$K$2:K1712,TRUE))</f>
        <v/>
      </c>
    </row>
    <row r="1713" spans="1:12">
      <c r="A1713" s="18" t="s">
        <v>1865</v>
      </c>
      <c r="B1713" s="18" t="s">
        <v>895</v>
      </c>
      <c r="C1713" s="18">
        <v>1</v>
      </c>
      <c r="D1713" s="18">
        <v>1</v>
      </c>
      <c r="E1713" s="18">
        <v>6</v>
      </c>
      <c r="F1713" s="18">
        <v>0</v>
      </c>
      <c r="G1713" s="122" t="str">
        <f t="shared" si="80"/>
        <v/>
      </c>
      <c r="H1713" s="255" t="str">
        <f>IF(G1713="기사임",(COUNTIF($B$2:B1713,B1713)-COUNTIFS($B$2:B1712,B1713,$G$2:G1712,"")),"")</f>
        <v/>
      </c>
      <c r="I1713" s="122" t="str">
        <f>IF(H1713=1,COUNTIF($H$1:H1713,1),"")</f>
        <v/>
      </c>
      <c r="J1713" s="122">
        <f t="shared" si="79"/>
        <v>0</v>
      </c>
      <c r="K1713" s="122" t="b">
        <f t="shared" si="81"/>
        <v>0</v>
      </c>
      <c r="L1713" s="122" t="str">
        <f>IF(K1713=FALSE,"",B1713&amp;"@"&amp;COUNTIFS($B$2:B1713,B1713,$K$2:K1713,TRUE))</f>
        <v/>
      </c>
    </row>
    <row r="1714" spans="1:12">
      <c r="A1714" s="18" t="s">
        <v>1866</v>
      </c>
      <c r="B1714" s="18" t="s">
        <v>903</v>
      </c>
      <c r="C1714" s="18">
        <v>1</v>
      </c>
      <c r="D1714" s="18">
        <v>1</v>
      </c>
      <c r="E1714" s="18">
        <v>120</v>
      </c>
      <c r="F1714" s="18">
        <v>0</v>
      </c>
      <c r="G1714" s="122" t="str">
        <f t="shared" si="80"/>
        <v/>
      </c>
      <c r="H1714" s="255" t="str">
        <f>IF(G1714="기사임",(COUNTIF($B$2:B1714,B1714)-COUNTIFS($B$2:B1713,B1714,$G$2:G1713,"")),"")</f>
        <v/>
      </c>
      <c r="I1714" s="122" t="str">
        <f>IF(H1714=1,COUNTIF($H$1:H1714,1),"")</f>
        <v/>
      </c>
      <c r="J1714" s="122">
        <f t="shared" si="79"/>
        <v>0</v>
      </c>
      <c r="K1714" s="122" t="b">
        <f t="shared" si="81"/>
        <v>0</v>
      </c>
      <c r="L1714" s="122" t="str">
        <f>IF(K1714=FALSE,"",B1714&amp;"@"&amp;COUNTIFS($B$2:B1714,B1714,$K$2:K1714,TRUE))</f>
        <v/>
      </c>
    </row>
    <row r="1715" spans="1:12">
      <c r="A1715" s="18" t="s">
        <v>1867</v>
      </c>
      <c r="B1715" s="18" t="s">
        <v>895</v>
      </c>
      <c r="C1715" s="18">
        <v>1</v>
      </c>
      <c r="D1715" s="18">
        <v>1</v>
      </c>
      <c r="E1715" s="18">
        <v>89</v>
      </c>
      <c r="F1715" s="18">
        <v>0</v>
      </c>
      <c r="G1715" s="122" t="str">
        <f t="shared" si="80"/>
        <v/>
      </c>
      <c r="H1715" s="255" t="str">
        <f>IF(G1715="기사임",(COUNTIF($B$2:B1715,B1715)-COUNTIFS($B$2:B1714,B1715,$G$2:G1714,"")),"")</f>
        <v/>
      </c>
      <c r="I1715" s="122" t="str">
        <f>IF(H1715=1,COUNTIF($H$1:H1715,1),"")</f>
        <v/>
      </c>
      <c r="J1715" s="122">
        <f t="shared" si="79"/>
        <v>0</v>
      </c>
      <c r="K1715" s="122" t="b">
        <f t="shared" si="81"/>
        <v>0</v>
      </c>
      <c r="L1715" s="122" t="str">
        <f>IF(K1715=FALSE,"",B1715&amp;"@"&amp;COUNTIFS($B$2:B1715,B1715,$K$2:K1715,TRUE))</f>
        <v/>
      </c>
    </row>
    <row r="1716" spans="1:12">
      <c r="A1716" s="18" t="s">
        <v>1868</v>
      </c>
      <c r="B1716" s="18" t="s">
        <v>895</v>
      </c>
      <c r="C1716" s="18">
        <v>1</v>
      </c>
      <c r="D1716" s="18">
        <v>1</v>
      </c>
      <c r="E1716" s="18">
        <v>22</v>
      </c>
      <c r="F1716" s="18">
        <v>1</v>
      </c>
      <c r="G1716" s="122" t="str">
        <f t="shared" si="80"/>
        <v/>
      </c>
      <c r="H1716" s="255" t="str">
        <f>IF(G1716="기사임",(COUNTIF($B$2:B1716,B1716)-COUNTIFS($B$2:B1715,B1716,$G$2:G1715,"")),"")</f>
        <v/>
      </c>
      <c r="I1716" s="122" t="str">
        <f>IF(H1716=1,COUNTIF($H$1:H1716,1),"")</f>
        <v/>
      </c>
      <c r="J1716" s="122">
        <f t="shared" si="79"/>
        <v>0</v>
      </c>
      <c r="K1716" s="122" t="b">
        <f t="shared" si="81"/>
        <v>0</v>
      </c>
      <c r="L1716" s="122" t="str">
        <f>IF(K1716=FALSE,"",B1716&amp;"@"&amp;COUNTIFS($B$2:B1716,B1716,$K$2:K1716,TRUE))</f>
        <v/>
      </c>
    </row>
    <row r="1717" spans="1:12">
      <c r="A1717" s="18" t="s">
        <v>1869</v>
      </c>
      <c r="B1717" s="18" t="s">
        <v>895</v>
      </c>
      <c r="C1717" s="18">
        <v>1</v>
      </c>
      <c r="D1717" s="18">
        <v>1</v>
      </c>
      <c r="E1717" s="18">
        <v>7</v>
      </c>
      <c r="F1717" s="18">
        <v>1</v>
      </c>
      <c r="G1717" s="122" t="str">
        <f t="shared" si="80"/>
        <v/>
      </c>
      <c r="H1717" s="255" t="str">
        <f>IF(G1717="기사임",(COUNTIF($B$2:B1717,B1717)-COUNTIFS($B$2:B1716,B1717,$G$2:G1716,"")),"")</f>
        <v/>
      </c>
      <c r="I1717" s="122" t="str">
        <f>IF(H1717=1,COUNTIF($H$1:H1717,1),"")</f>
        <v/>
      </c>
      <c r="J1717" s="122">
        <f t="shared" si="79"/>
        <v>0</v>
      </c>
      <c r="K1717" s="122" t="b">
        <f t="shared" si="81"/>
        <v>0</v>
      </c>
      <c r="L1717" s="122" t="str">
        <f>IF(K1717=FALSE,"",B1717&amp;"@"&amp;COUNTIFS($B$2:B1717,B1717,$K$2:K1717,TRUE))</f>
        <v/>
      </c>
    </row>
    <row r="1718" spans="1:12">
      <c r="A1718" s="18" t="s">
        <v>1870</v>
      </c>
      <c r="B1718" s="18" t="s">
        <v>895</v>
      </c>
      <c r="C1718" s="18">
        <v>1</v>
      </c>
      <c r="D1718" s="18">
        <v>1</v>
      </c>
      <c r="E1718" s="18">
        <v>14</v>
      </c>
      <c r="F1718" s="18">
        <v>0</v>
      </c>
      <c r="G1718" s="122" t="str">
        <f t="shared" si="80"/>
        <v/>
      </c>
      <c r="H1718" s="255" t="str">
        <f>IF(G1718="기사임",(COUNTIF($B$2:B1718,B1718)-COUNTIFS($B$2:B1717,B1718,$G$2:G1717,"")),"")</f>
        <v/>
      </c>
      <c r="I1718" s="122" t="str">
        <f>IF(H1718=1,COUNTIF($H$1:H1718,1),"")</f>
        <v/>
      </c>
      <c r="J1718" s="122">
        <f t="shared" si="79"/>
        <v>0</v>
      </c>
      <c r="K1718" s="122" t="b">
        <f t="shared" si="81"/>
        <v>0</v>
      </c>
      <c r="L1718" s="122" t="str">
        <f>IF(K1718=FALSE,"",B1718&amp;"@"&amp;COUNTIFS($B$2:B1718,B1718,$K$2:K1718,TRUE))</f>
        <v/>
      </c>
    </row>
    <row r="1719" spans="1:12">
      <c r="A1719" s="18" t="s">
        <v>1301</v>
      </c>
      <c r="B1719" s="18" t="s">
        <v>895</v>
      </c>
      <c r="C1719" s="18">
        <v>1</v>
      </c>
      <c r="D1719" s="18">
        <v>1</v>
      </c>
      <c r="E1719" s="18">
        <v>9</v>
      </c>
      <c r="F1719" s="18">
        <v>0</v>
      </c>
      <c r="G1719" s="122" t="str">
        <f t="shared" si="80"/>
        <v/>
      </c>
      <c r="H1719" s="255" t="str">
        <f>IF(G1719="기사임",(COUNTIF($B$2:B1719,B1719)-COUNTIFS($B$2:B1718,B1719,$G$2:G1718,"")),"")</f>
        <v/>
      </c>
      <c r="I1719" s="122" t="str">
        <f>IF(H1719=1,COUNTIF($H$1:H1719,1),"")</f>
        <v/>
      </c>
      <c r="J1719" s="122">
        <f t="shared" si="79"/>
        <v>0</v>
      </c>
      <c r="K1719" s="122" t="b">
        <f t="shared" si="81"/>
        <v>0</v>
      </c>
      <c r="L1719" s="122" t="str">
        <f>IF(K1719=FALSE,"",B1719&amp;"@"&amp;COUNTIFS($B$2:B1719,B1719,$K$2:K1719,TRUE))</f>
        <v/>
      </c>
    </row>
    <row r="1720" spans="1:12">
      <c r="A1720" s="18" t="s">
        <v>1871</v>
      </c>
      <c r="B1720" s="18" t="s">
        <v>895</v>
      </c>
      <c r="C1720" s="18">
        <v>1</v>
      </c>
      <c r="D1720" s="18">
        <v>1</v>
      </c>
      <c r="E1720" s="18">
        <v>22</v>
      </c>
      <c r="F1720" s="18">
        <v>0</v>
      </c>
      <c r="G1720" s="122" t="str">
        <f t="shared" si="80"/>
        <v/>
      </c>
      <c r="H1720" s="255" t="str">
        <f>IF(G1720="기사임",(COUNTIF($B$2:B1720,B1720)-COUNTIFS($B$2:B1719,B1720,$G$2:G1719,"")),"")</f>
        <v/>
      </c>
      <c r="I1720" s="122" t="str">
        <f>IF(H1720=1,COUNTIF($H$1:H1720,1),"")</f>
        <v/>
      </c>
      <c r="J1720" s="122">
        <f t="shared" si="79"/>
        <v>0</v>
      </c>
      <c r="K1720" s="122" t="b">
        <f t="shared" si="81"/>
        <v>0</v>
      </c>
      <c r="L1720" s="122" t="str">
        <f>IF(K1720=FALSE,"",B1720&amp;"@"&amp;COUNTIFS($B$2:B1720,B1720,$K$2:K1720,TRUE))</f>
        <v/>
      </c>
    </row>
    <row r="1721" spans="1:12">
      <c r="A1721" s="18" t="s">
        <v>1872</v>
      </c>
      <c r="B1721" s="18" t="s">
        <v>897</v>
      </c>
      <c r="C1721" s="18">
        <v>1</v>
      </c>
      <c r="D1721" s="18">
        <v>1</v>
      </c>
      <c r="E1721" s="18">
        <v>8</v>
      </c>
      <c r="F1721" s="18">
        <v>0</v>
      </c>
      <c r="G1721" s="122" t="str">
        <f t="shared" si="80"/>
        <v/>
      </c>
      <c r="H1721" s="255" t="str">
        <f>IF(G1721="기사임",(COUNTIF($B$2:B1721,B1721)-COUNTIFS($B$2:B1720,B1721,$G$2:G1720,"")),"")</f>
        <v/>
      </c>
      <c r="I1721" s="122" t="str">
        <f>IF(H1721=1,COUNTIF($H$1:H1721,1),"")</f>
        <v/>
      </c>
      <c r="J1721" s="122">
        <f t="shared" si="79"/>
        <v>1</v>
      </c>
      <c r="K1721" s="122" t="b">
        <f t="shared" si="81"/>
        <v>0</v>
      </c>
      <c r="L1721" s="122" t="str">
        <f>IF(K1721=FALSE,"",B1721&amp;"@"&amp;COUNTIFS($B$2:B1721,B1721,$K$2:K1721,TRUE))</f>
        <v/>
      </c>
    </row>
    <row r="1722" spans="1:12">
      <c r="A1722" s="18" t="s">
        <v>1873</v>
      </c>
      <c r="B1722" s="18" t="s">
        <v>895</v>
      </c>
      <c r="C1722" s="18">
        <v>1</v>
      </c>
      <c r="D1722" s="18">
        <v>1</v>
      </c>
      <c r="E1722" s="18">
        <v>0</v>
      </c>
      <c r="F1722" s="18">
        <v>0</v>
      </c>
      <c r="G1722" s="122" t="str">
        <f t="shared" si="80"/>
        <v/>
      </c>
      <c r="H1722" s="255" t="str">
        <f>IF(G1722="기사임",(COUNTIF($B$2:B1722,B1722)-COUNTIFS($B$2:B1721,B1722,$G$2:G1721,"")),"")</f>
        <v/>
      </c>
      <c r="I1722" s="122" t="str">
        <f>IF(H1722=1,COUNTIF($H$1:H1722,1),"")</f>
        <v/>
      </c>
      <c r="J1722" s="122">
        <f t="shared" si="79"/>
        <v>0</v>
      </c>
      <c r="K1722" s="122" t="b">
        <f t="shared" si="81"/>
        <v>0</v>
      </c>
      <c r="L1722" s="122" t="str">
        <f>IF(K1722=FALSE,"",B1722&amp;"@"&amp;COUNTIFS($B$2:B1722,B1722,$K$2:K1722,TRUE))</f>
        <v/>
      </c>
    </row>
    <row r="1723" spans="1:12">
      <c r="A1723" s="18" t="s">
        <v>1874</v>
      </c>
      <c r="B1723" s="18" t="s">
        <v>895</v>
      </c>
      <c r="C1723" s="18">
        <v>1</v>
      </c>
      <c r="D1723" s="18">
        <v>1</v>
      </c>
      <c r="E1723" s="18">
        <v>12</v>
      </c>
      <c r="F1723" s="18">
        <v>0</v>
      </c>
      <c r="G1723" s="122" t="str">
        <f t="shared" si="80"/>
        <v/>
      </c>
      <c r="H1723" s="255" t="str">
        <f>IF(G1723="기사임",(COUNTIF($B$2:B1723,B1723)-COUNTIFS($B$2:B1722,B1723,$G$2:G1722,"")),"")</f>
        <v/>
      </c>
      <c r="I1723" s="122" t="str">
        <f>IF(H1723=1,COUNTIF($H$1:H1723,1),"")</f>
        <v/>
      </c>
      <c r="J1723" s="122">
        <f t="shared" si="79"/>
        <v>0</v>
      </c>
      <c r="K1723" s="122" t="b">
        <f t="shared" si="81"/>
        <v>0</v>
      </c>
      <c r="L1723" s="122" t="str">
        <f>IF(K1723=FALSE,"",B1723&amp;"@"&amp;COUNTIFS($B$2:B1723,B1723,$K$2:K1723,TRUE))</f>
        <v/>
      </c>
    </row>
    <row r="1724" spans="1:12">
      <c r="A1724" s="18" t="s">
        <v>1875</v>
      </c>
      <c r="B1724" s="18" t="s">
        <v>897</v>
      </c>
      <c r="C1724" s="18">
        <v>1</v>
      </c>
      <c r="D1724" s="18">
        <v>1</v>
      </c>
      <c r="E1724" s="18">
        <v>54</v>
      </c>
      <c r="F1724" s="18">
        <v>0</v>
      </c>
      <c r="G1724" s="122" t="str">
        <f t="shared" si="80"/>
        <v/>
      </c>
      <c r="H1724" s="255" t="str">
        <f>IF(G1724="기사임",(COUNTIF($B$2:B1724,B1724)-COUNTIFS($B$2:B1723,B1724,$G$2:G1723,"")),"")</f>
        <v/>
      </c>
      <c r="I1724" s="122" t="str">
        <f>IF(H1724=1,COUNTIF($H$1:H1724,1),"")</f>
        <v/>
      </c>
      <c r="J1724" s="122">
        <f t="shared" si="79"/>
        <v>1</v>
      </c>
      <c r="K1724" s="122" t="b">
        <f t="shared" si="81"/>
        <v>0</v>
      </c>
      <c r="L1724" s="122" t="str">
        <f>IF(K1724=FALSE,"",B1724&amp;"@"&amp;COUNTIFS($B$2:B1724,B1724,$K$2:K1724,TRUE))</f>
        <v/>
      </c>
    </row>
    <row r="1725" spans="1:12">
      <c r="A1725" s="18" t="s">
        <v>1876</v>
      </c>
      <c r="B1725" s="18" t="s">
        <v>895</v>
      </c>
      <c r="C1725" s="18">
        <v>1</v>
      </c>
      <c r="D1725" s="18">
        <v>1</v>
      </c>
      <c r="E1725" s="18">
        <v>0</v>
      </c>
      <c r="F1725" s="18">
        <v>0</v>
      </c>
      <c r="G1725" s="122" t="str">
        <f t="shared" si="80"/>
        <v/>
      </c>
      <c r="H1725" s="255" t="str">
        <f>IF(G1725="기사임",(COUNTIF($B$2:B1725,B1725)-COUNTIFS($B$2:B1724,B1725,$G$2:G1724,"")),"")</f>
        <v/>
      </c>
      <c r="I1725" s="122" t="str">
        <f>IF(H1725=1,COUNTIF($H$1:H1725,1),"")</f>
        <v/>
      </c>
      <c r="J1725" s="122">
        <f t="shared" si="79"/>
        <v>0</v>
      </c>
      <c r="K1725" s="122" t="b">
        <f t="shared" si="81"/>
        <v>0</v>
      </c>
      <c r="L1725" s="122" t="str">
        <f>IF(K1725=FALSE,"",B1725&amp;"@"&amp;COUNTIFS($B$2:B1725,B1725,$K$2:K1725,TRUE))</f>
        <v/>
      </c>
    </row>
    <row r="1726" spans="1:12">
      <c r="A1726" s="18" t="s">
        <v>1877</v>
      </c>
      <c r="B1726" s="18" t="s">
        <v>895</v>
      </c>
      <c r="C1726" s="18">
        <v>1</v>
      </c>
      <c r="D1726" s="18">
        <v>1</v>
      </c>
      <c r="E1726" s="18">
        <v>12</v>
      </c>
      <c r="F1726" s="18">
        <v>0</v>
      </c>
      <c r="G1726" s="122" t="str">
        <f t="shared" si="80"/>
        <v/>
      </c>
      <c r="H1726" s="255" t="str">
        <f>IF(G1726="기사임",(COUNTIF($B$2:B1726,B1726)-COUNTIFS($B$2:B1725,B1726,$G$2:G1725,"")),"")</f>
        <v/>
      </c>
      <c r="I1726" s="122" t="str">
        <f>IF(H1726=1,COUNTIF($H$1:H1726,1),"")</f>
        <v/>
      </c>
      <c r="J1726" s="122">
        <f t="shared" si="79"/>
        <v>0</v>
      </c>
      <c r="K1726" s="122" t="b">
        <f t="shared" si="81"/>
        <v>0</v>
      </c>
      <c r="L1726" s="122" t="str">
        <f>IF(K1726=FALSE,"",B1726&amp;"@"&amp;COUNTIFS($B$2:B1726,B1726,$K$2:K1726,TRUE))</f>
        <v/>
      </c>
    </row>
    <row r="1727" spans="1:12">
      <c r="A1727" s="18" t="s">
        <v>1878</v>
      </c>
      <c r="B1727" s="18" t="s">
        <v>929</v>
      </c>
      <c r="C1727" s="18">
        <v>1</v>
      </c>
      <c r="D1727" s="18">
        <v>1</v>
      </c>
      <c r="E1727" s="18">
        <v>0</v>
      </c>
      <c r="F1727" s="18">
        <v>0</v>
      </c>
      <c r="G1727" s="122" t="str">
        <f t="shared" si="80"/>
        <v/>
      </c>
      <c r="H1727" s="255" t="str">
        <f>IF(G1727="기사임",(COUNTIF($B$2:B1727,B1727)-COUNTIFS($B$2:B1726,B1727,$G$2:G1726,"")),"")</f>
        <v/>
      </c>
      <c r="I1727" s="122" t="str">
        <f>IF(H1727=1,COUNTIF($H$1:H1727,1),"")</f>
        <v/>
      </c>
      <c r="J1727" s="122">
        <f t="shared" si="79"/>
        <v>0</v>
      </c>
      <c r="K1727" s="122" t="b">
        <f t="shared" si="81"/>
        <v>0</v>
      </c>
      <c r="L1727" s="122" t="str">
        <f>IF(K1727=FALSE,"",B1727&amp;"@"&amp;COUNTIFS($B$2:B1727,B1727,$K$2:K1727,TRUE))</f>
        <v/>
      </c>
    </row>
    <row r="1728" spans="1:12">
      <c r="A1728" s="18" t="s">
        <v>1879</v>
      </c>
      <c r="B1728" s="18" t="s">
        <v>897</v>
      </c>
      <c r="C1728" s="18">
        <v>1</v>
      </c>
      <c r="D1728" s="18">
        <v>1</v>
      </c>
      <c r="E1728" s="18">
        <v>16</v>
      </c>
      <c r="F1728" s="18">
        <v>0</v>
      </c>
      <c r="G1728" s="122" t="str">
        <f t="shared" si="80"/>
        <v/>
      </c>
      <c r="H1728" s="255" t="str">
        <f>IF(G1728="기사임",(COUNTIF($B$2:B1728,B1728)-COUNTIFS($B$2:B1727,B1728,$G$2:G1727,"")),"")</f>
        <v/>
      </c>
      <c r="I1728" s="122" t="str">
        <f>IF(H1728=1,COUNTIF($H$1:H1728,1),"")</f>
        <v/>
      </c>
      <c r="J1728" s="122">
        <f t="shared" si="79"/>
        <v>1</v>
      </c>
      <c r="K1728" s="122" t="b">
        <f t="shared" si="81"/>
        <v>0</v>
      </c>
      <c r="L1728" s="122" t="str">
        <f>IF(K1728=FALSE,"",B1728&amp;"@"&amp;COUNTIFS($B$2:B1728,B1728,$K$2:K1728,TRUE))</f>
        <v/>
      </c>
    </row>
    <row r="1729" spans="1:12">
      <c r="A1729" s="18" t="s">
        <v>1880</v>
      </c>
      <c r="B1729" s="18" t="s">
        <v>895</v>
      </c>
      <c r="C1729" s="18">
        <v>1</v>
      </c>
      <c r="D1729" s="18">
        <v>1</v>
      </c>
      <c r="E1729" s="18">
        <v>16</v>
      </c>
      <c r="F1729" s="18">
        <v>0</v>
      </c>
      <c r="G1729" s="122" t="str">
        <f t="shared" si="80"/>
        <v/>
      </c>
      <c r="H1729" s="255" t="str">
        <f>IF(G1729="기사임",(COUNTIF($B$2:B1729,B1729)-COUNTIFS($B$2:B1728,B1729,$G$2:G1728,"")),"")</f>
        <v/>
      </c>
      <c r="I1729" s="122" t="str">
        <f>IF(H1729=1,COUNTIF($H$1:H1729,1),"")</f>
        <v/>
      </c>
      <c r="J1729" s="122">
        <f t="shared" si="79"/>
        <v>0</v>
      </c>
      <c r="K1729" s="122" t="b">
        <f t="shared" si="81"/>
        <v>0</v>
      </c>
      <c r="L1729" s="122" t="str">
        <f>IF(K1729=FALSE,"",B1729&amp;"@"&amp;COUNTIFS($B$2:B1729,B1729,$K$2:K1729,TRUE))</f>
        <v/>
      </c>
    </row>
    <row r="1730" spans="1:12">
      <c r="A1730" s="18" t="s">
        <v>1881</v>
      </c>
      <c r="B1730" s="18" t="s">
        <v>895</v>
      </c>
      <c r="C1730" s="18">
        <v>1</v>
      </c>
      <c r="D1730" s="18">
        <v>1</v>
      </c>
      <c r="E1730" s="18">
        <v>10</v>
      </c>
      <c r="F1730" s="18">
        <v>0</v>
      </c>
      <c r="G1730" s="122" t="str">
        <f t="shared" si="80"/>
        <v/>
      </c>
      <c r="H1730" s="255" t="str">
        <f>IF(G1730="기사임",(COUNTIF($B$2:B1730,B1730)-COUNTIFS($B$2:B1729,B1730,$G$2:G1729,"")),"")</f>
        <v/>
      </c>
      <c r="I1730" s="122" t="str">
        <f>IF(H1730=1,COUNTIF($H$1:H1730,1),"")</f>
        <v/>
      </c>
      <c r="J1730" s="122">
        <f t="shared" ref="J1730:J1793" si="82">COUNTIF($N$2:$N$4,B1730)</f>
        <v>0</v>
      </c>
      <c r="K1730" s="122" t="b">
        <f t="shared" si="81"/>
        <v>0</v>
      </c>
      <c r="L1730" s="122" t="str">
        <f>IF(K1730=FALSE,"",B1730&amp;"@"&amp;COUNTIFS($B$2:B1730,B1730,$K$2:K1730,TRUE))</f>
        <v/>
      </c>
    </row>
    <row r="1731" spans="1:12">
      <c r="A1731" s="18" t="s">
        <v>1882</v>
      </c>
      <c r="B1731" s="18" t="s">
        <v>910</v>
      </c>
      <c r="C1731" s="18">
        <v>1</v>
      </c>
      <c r="D1731" s="18">
        <v>1</v>
      </c>
      <c r="E1731" s="18">
        <v>17</v>
      </c>
      <c r="F1731" s="18">
        <v>0</v>
      </c>
      <c r="G1731" s="122" t="str">
        <f t="shared" ref="G1731:G1794" si="83">IF(AND(LEFT(A1731,17)="/global/archives/",ISNUMBER(_xlfn.NUMBERVALUE(MID(A1731,18,1))),ISERROR(FIND("ckattempt",A1731)),ISERROR(FIND("preview",A1731))),"기사임","")</f>
        <v/>
      </c>
      <c r="H1731" s="255" t="str">
        <f>IF(G1731="기사임",(COUNTIF($B$2:B1731,B1731)-COUNTIFS($B$2:B1730,B1731,$G$2:G1730,"")),"")</f>
        <v/>
      </c>
      <c r="I1731" s="122" t="str">
        <f>IF(H1731=1,COUNTIF($H$1:H1731,1),"")</f>
        <v/>
      </c>
      <c r="J1731" s="122">
        <f t="shared" si="82"/>
        <v>0</v>
      </c>
      <c r="K1731" s="122" t="b">
        <f t="shared" ref="K1731:K1794" si="84">AND(J1731=1,H1731&gt;=1,H1731&lt;&gt;"")</f>
        <v>0</v>
      </c>
      <c r="L1731" s="122" t="str">
        <f>IF(K1731=FALSE,"",B1731&amp;"@"&amp;COUNTIFS($B$2:B1731,B1731,$K$2:K1731,TRUE))</f>
        <v/>
      </c>
    </row>
    <row r="1732" spans="1:12">
      <c r="A1732" s="18" t="s">
        <v>1883</v>
      </c>
      <c r="B1732" s="18" t="s">
        <v>895</v>
      </c>
      <c r="C1732" s="18">
        <v>1</v>
      </c>
      <c r="D1732" s="18">
        <v>1</v>
      </c>
      <c r="E1732" s="18">
        <v>12</v>
      </c>
      <c r="F1732" s="18">
        <v>0</v>
      </c>
      <c r="G1732" s="122" t="str">
        <f t="shared" si="83"/>
        <v/>
      </c>
      <c r="H1732" s="255" t="str">
        <f>IF(G1732="기사임",(COUNTIF($B$2:B1732,B1732)-COUNTIFS($B$2:B1731,B1732,$G$2:G1731,"")),"")</f>
        <v/>
      </c>
      <c r="I1732" s="122" t="str">
        <f>IF(H1732=1,COUNTIF($H$1:H1732,1),"")</f>
        <v/>
      </c>
      <c r="J1732" s="122">
        <f t="shared" si="82"/>
        <v>0</v>
      </c>
      <c r="K1732" s="122" t="b">
        <f t="shared" si="84"/>
        <v>0</v>
      </c>
      <c r="L1732" s="122" t="str">
        <f>IF(K1732=FALSE,"",B1732&amp;"@"&amp;COUNTIFS($B$2:B1732,B1732,$K$2:K1732,TRUE))</f>
        <v/>
      </c>
    </row>
    <row r="1733" spans="1:12">
      <c r="A1733" s="18" t="s">
        <v>1884</v>
      </c>
      <c r="B1733" s="18" t="s">
        <v>895</v>
      </c>
      <c r="C1733" s="18">
        <v>1</v>
      </c>
      <c r="D1733" s="18">
        <v>1</v>
      </c>
      <c r="E1733" s="18">
        <v>14</v>
      </c>
      <c r="F1733" s="18">
        <v>0</v>
      </c>
      <c r="G1733" s="122" t="str">
        <f t="shared" si="83"/>
        <v/>
      </c>
      <c r="H1733" s="255" t="str">
        <f>IF(G1733="기사임",(COUNTIF($B$2:B1733,B1733)-COUNTIFS($B$2:B1732,B1733,$G$2:G1732,"")),"")</f>
        <v/>
      </c>
      <c r="I1733" s="122" t="str">
        <f>IF(H1733=1,COUNTIF($H$1:H1733,1),"")</f>
        <v/>
      </c>
      <c r="J1733" s="122">
        <f t="shared" si="82"/>
        <v>0</v>
      </c>
      <c r="K1733" s="122" t="b">
        <f t="shared" si="84"/>
        <v>0</v>
      </c>
      <c r="L1733" s="122" t="str">
        <f>IF(K1733=FALSE,"",B1733&amp;"@"&amp;COUNTIFS($B$2:B1733,B1733,$K$2:K1733,TRUE))</f>
        <v/>
      </c>
    </row>
    <row r="1734" spans="1:12">
      <c r="A1734" s="18" t="s">
        <v>1885</v>
      </c>
      <c r="B1734" s="18" t="s">
        <v>905</v>
      </c>
      <c r="C1734" s="18">
        <v>1</v>
      </c>
      <c r="D1734" s="18">
        <v>1</v>
      </c>
      <c r="E1734" s="18">
        <v>5</v>
      </c>
      <c r="F1734" s="18">
        <v>0</v>
      </c>
      <c r="G1734" s="122" t="str">
        <f t="shared" si="83"/>
        <v/>
      </c>
      <c r="H1734" s="255" t="str">
        <f>IF(G1734="기사임",(COUNTIF($B$2:B1734,B1734)-COUNTIFS($B$2:B1733,B1734,$G$2:G1733,"")),"")</f>
        <v/>
      </c>
      <c r="I1734" s="122" t="str">
        <f>IF(H1734=1,COUNTIF($H$1:H1734,1),"")</f>
        <v/>
      </c>
      <c r="J1734" s="122">
        <f t="shared" si="82"/>
        <v>0</v>
      </c>
      <c r="K1734" s="122" t="b">
        <f t="shared" si="84"/>
        <v>0</v>
      </c>
      <c r="L1734" s="122" t="str">
        <f>IF(K1734=FALSE,"",B1734&amp;"@"&amp;COUNTIFS($B$2:B1734,B1734,$K$2:K1734,TRUE))</f>
        <v/>
      </c>
    </row>
    <row r="1735" spans="1:12">
      <c r="A1735" s="18" t="s">
        <v>1477</v>
      </c>
      <c r="B1735" s="18" t="s">
        <v>895</v>
      </c>
      <c r="C1735" s="18">
        <v>1</v>
      </c>
      <c r="D1735" s="18">
        <v>1</v>
      </c>
      <c r="E1735" s="18">
        <v>12</v>
      </c>
      <c r="F1735" s="18">
        <v>0</v>
      </c>
      <c r="G1735" s="122" t="str">
        <f t="shared" si="83"/>
        <v/>
      </c>
      <c r="H1735" s="255" t="str">
        <f>IF(G1735="기사임",(COUNTIF($B$2:B1735,B1735)-COUNTIFS($B$2:B1734,B1735,$G$2:G1734,"")),"")</f>
        <v/>
      </c>
      <c r="I1735" s="122" t="str">
        <f>IF(H1735=1,COUNTIF($H$1:H1735,1),"")</f>
        <v/>
      </c>
      <c r="J1735" s="122">
        <f t="shared" si="82"/>
        <v>0</v>
      </c>
      <c r="K1735" s="122" t="b">
        <f t="shared" si="84"/>
        <v>0</v>
      </c>
      <c r="L1735" s="122" t="str">
        <f>IF(K1735=FALSE,"",B1735&amp;"@"&amp;COUNTIFS($B$2:B1735,B1735,$K$2:K1735,TRUE))</f>
        <v/>
      </c>
    </row>
    <row r="1736" spans="1:12">
      <c r="A1736" s="18" t="s">
        <v>1886</v>
      </c>
      <c r="B1736" s="18" t="s">
        <v>895</v>
      </c>
      <c r="C1736" s="18">
        <v>1</v>
      </c>
      <c r="D1736" s="18">
        <v>1</v>
      </c>
      <c r="E1736" s="18">
        <v>148</v>
      </c>
      <c r="F1736" s="18">
        <v>0</v>
      </c>
      <c r="G1736" s="122" t="str">
        <f t="shared" si="83"/>
        <v/>
      </c>
      <c r="H1736" s="255" t="str">
        <f>IF(G1736="기사임",(COUNTIF($B$2:B1736,B1736)-COUNTIFS($B$2:B1735,B1736,$G$2:G1735,"")),"")</f>
        <v/>
      </c>
      <c r="I1736" s="122" t="str">
        <f>IF(H1736=1,COUNTIF($H$1:H1736,1),"")</f>
        <v/>
      </c>
      <c r="J1736" s="122">
        <f t="shared" si="82"/>
        <v>0</v>
      </c>
      <c r="K1736" s="122" t="b">
        <f t="shared" si="84"/>
        <v>0</v>
      </c>
      <c r="L1736" s="122" t="str">
        <f>IF(K1736=FALSE,"",B1736&amp;"@"&amp;COUNTIFS($B$2:B1736,B1736,$K$2:K1736,TRUE))</f>
        <v/>
      </c>
    </row>
    <row r="1737" spans="1:12">
      <c r="A1737" s="18" t="s">
        <v>1725</v>
      </c>
      <c r="B1737" s="18" t="s">
        <v>912</v>
      </c>
      <c r="C1737" s="18">
        <v>1</v>
      </c>
      <c r="D1737" s="18">
        <v>1</v>
      </c>
      <c r="E1737" s="18">
        <v>26</v>
      </c>
      <c r="F1737" s="18">
        <v>0</v>
      </c>
      <c r="G1737" s="122" t="str">
        <f t="shared" si="83"/>
        <v/>
      </c>
      <c r="H1737" s="255" t="str">
        <f>IF(G1737="기사임",(COUNTIF($B$2:B1737,B1737)-COUNTIFS($B$2:B1736,B1737,$G$2:G1736,"")),"")</f>
        <v/>
      </c>
      <c r="I1737" s="122" t="str">
        <f>IF(H1737=1,COUNTIF($H$1:H1737,1),"")</f>
        <v/>
      </c>
      <c r="J1737" s="122">
        <f t="shared" si="82"/>
        <v>0</v>
      </c>
      <c r="K1737" s="122" t="b">
        <f t="shared" si="84"/>
        <v>0</v>
      </c>
      <c r="L1737" s="122" t="str">
        <f>IF(K1737=FALSE,"",B1737&amp;"@"&amp;COUNTIFS($B$2:B1737,B1737,$K$2:K1737,TRUE))</f>
        <v/>
      </c>
    </row>
    <row r="1738" spans="1:12">
      <c r="A1738" s="18" t="s">
        <v>1725</v>
      </c>
      <c r="B1738" s="18" t="s">
        <v>900</v>
      </c>
      <c r="C1738" s="18">
        <v>1</v>
      </c>
      <c r="D1738" s="18">
        <v>1</v>
      </c>
      <c r="E1738" s="18">
        <v>244</v>
      </c>
      <c r="F1738" s="18">
        <v>0</v>
      </c>
      <c r="G1738" s="122" t="str">
        <f t="shared" si="83"/>
        <v/>
      </c>
      <c r="H1738" s="255" t="str">
        <f>IF(G1738="기사임",(COUNTIF($B$2:B1738,B1738)-COUNTIFS($B$2:B1737,B1738,$G$2:G1737,"")),"")</f>
        <v/>
      </c>
      <c r="I1738" s="122" t="str">
        <f>IF(H1738=1,COUNTIF($H$1:H1738,1),"")</f>
        <v/>
      </c>
      <c r="J1738" s="122">
        <f t="shared" si="82"/>
        <v>0</v>
      </c>
      <c r="K1738" s="122" t="b">
        <f t="shared" si="84"/>
        <v>0</v>
      </c>
      <c r="L1738" s="122" t="str">
        <f>IF(K1738=FALSE,"",B1738&amp;"@"&amp;COUNTIFS($B$2:B1738,B1738,$K$2:K1738,TRUE))</f>
        <v/>
      </c>
    </row>
    <row r="1739" spans="1:12">
      <c r="A1739" s="18" t="s">
        <v>1459</v>
      </c>
      <c r="B1739" s="18" t="s">
        <v>912</v>
      </c>
      <c r="C1739" s="18">
        <v>1</v>
      </c>
      <c r="D1739" s="18">
        <v>1</v>
      </c>
      <c r="E1739" s="18">
        <v>43</v>
      </c>
      <c r="F1739" s="18">
        <v>0</v>
      </c>
      <c r="G1739" s="122" t="str">
        <f t="shared" si="83"/>
        <v/>
      </c>
      <c r="H1739" s="255" t="str">
        <f>IF(G1739="기사임",(COUNTIF($B$2:B1739,B1739)-COUNTIFS($B$2:B1738,B1739,$G$2:G1738,"")),"")</f>
        <v/>
      </c>
      <c r="I1739" s="122" t="str">
        <f>IF(H1739=1,COUNTIF($H$1:H1739,1),"")</f>
        <v/>
      </c>
      <c r="J1739" s="122">
        <f t="shared" si="82"/>
        <v>0</v>
      </c>
      <c r="K1739" s="122" t="b">
        <f t="shared" si="84"/>
        <v>0</v>
      </c>
      <c r="L1739" s="122" t="str">
        <f>IF(K1739=FALSE,"",B1739&amp;"@"&amp;COUNTIFS($B$2:B1739,B1739,$K$2:K1739,TRUE))</f>
        <v/>
      </c>
    </row>
    <row r="1740" spans="1:12">
      <c r="A1740" s="18" t="s">
        <v>1887</v>
      </c>
      <c r="B1740" s="18" t="s">
        <v>896</v>
      </c>
      <c r="C1740" s="18">
        <v>1</v>
      </c>
      <c r="D1740" s="18">
        <v>1</v>
      </c>
      <c r="E1740" s="18">
        <v>15</v>
      </c>
      <c r="F1740" s="18">
        <v>0</v>
      </c>
      <c r="G1740" s="122" t="str">
        <f t="shared" si="83"/>
        <v/>
      </c>
      <c r="H1740" s="255" t="str">
        <f>IF(G1740="기사임",(COUNTIF($B$2:B1740,B1740)-COUNTIFS($B$2:B1739,B1740,$G$2:G1739,"")),"")</f>
        <v/>
      </c>
      <c r="I1740" s="122" t="str">
        <f>IF(H1740=1,COUNTIF($H$1:H1740,1),"")</f>
        <v/>
      </c>
      <c r="J1740" s="122">
        <f t="shared" si="82"/>
        <v>1</v>
      </c>
      <c r="K1740" s="122" t="b">
        <f t="shared" si="84"/>
        <v>0</v>
      </c>
      <c r="L1740" s="122" t="str">
        <f>IF(K1740=FALSE,"",B1740&amp;"@"&amp;COUNTIFS($B$2:B1740,B1740,$K$2:K1740,TRUE))</f>
        <v/>
      </c>
    </row>
    <row r="1741" spans="1:12">
      <c r="A1741" s="18" t="s">
        <v>1888</v>
      </c>
      <c r="B1741" s="18" t="s">
        <v>895</v>
      </c>
      <c r="C1741" s="18">
        <v>1</v>
      </c>
      <c r="D1741" s="18">
        <v>1</v>
      </c>
      <c r="E1741" s="18">
        <v>4</v>
      </c>
      <c r="F1741" s="18">
        <v>0</v>
      </c>
      <c r="G1741" s="122" t="str">
        <f t="shared" si="83"/>
        <v/>
      </c>
      <c r="H1741" s="255" t="str">
        <f>IF(G1741="기사임",(COUNTIF($B$2:B1741,B1741)-COUNTIFS($B$2:B1740,B1741,$G$2:G1740,"")),"")</f>
        <v/>
      </c>
      <c r="I1741" s="122" t="str">
        <f>IF(H1741=1,COUNTIF($H$1:H1741,1),"")</f>
        <v/>
      </c>
      <c r="J1741" s="122">
        <f t="shared" si="82"/>
        <v>0</v>
      </c>
      <c r="K1741" s="122" t="b">
        <f t="shared" si="84"/>
        <v>0</v>
      </c>
      <c r="L1741" s="122" t="str">
        <f>IF(K1741=FALSE,"",B1741&amp;"@"&amp;COUNTIFS($B$2:B1741,B1741,$K$2:K1741,TRUE))</f>
        <v/>
      </c>
    </row>
    <row r="1742" spans="1:12">
      <c r="A1742" s="18" t="s">
        <v>1889</v>
      </c>
      <c r="B1742" s="18" t="s">
        <v>895</v>
      </c>
      <c r="C1742" s="18">
        <v>1</v>
      </c>
      <c r="D1742" s="18">
        <v>1</v>
      </c>
      <c r="E1742" s="18">
        <v>65</v>
      </c>
      <c r="F1742" s="18">
        <v>0</v>
      </c>
      <c r="G1742" s="122" t="str">
        <f t="shared" si="83"/>
        <v/>
      </c>
      <c r="H1742" s="255" t="str">
        <f>IF(G1742="기사임",(COUNTIF($B$2:B1742,B1742)-COUNTIFS($B$2:B1741,B1742,$G$2:G1741,"")),"")</f>
        <v/>
      </c>
      <c r="I1742" s="122" t="str">
        <f>IF(H1742=1,COUNTIF($H$1:H1742,1),"")</f>
        <v/>
      </c>
      <c r="J1742" s="122">
        <f t="shared" si="82"/>
        <v>0</v>
      </c>
      <c r="K1742" s="122" t="b">
        <f t="shared" si="84"/>
        <v>0</v>
      </c>
      <c r="L1742" s="122" t="str">
        <f>IF(K1742=FALSE,"",B1742&amp;"@"&amp;COUNTIFS($B$2:B1742,B1742,$K$2:K1742,TRUE))</f>
        <v/>
      </c>
    </row>
    <row r="1743" spans="1:12">
      <c r="A1743" s="18" t="s">
        <v>1890</v>
      </c>
      <c r="B1743" s="18" t="s">
        <v>897</v>
      </c>
      <c r="C1743" s="18">
        <v>1</v>
      </c>
      <c r="D1743" s="18">
        <v>1</v>
      </c>
      <c r="E1743" s="18">
        <v>0</v>
      </c>
      <c r="F1743" s="18">
        <v>0</v>
      </c>
      <c r="G1743" s="122" t="str">
        <f t="shared" si="83"/>
        <v/>
      </c>
      <c r="H1743" s="255" t="str">
        <f>IF(G1743="기사임",(COUNTIF($B$2:B1743,B1743)-COUNTIFS($B$2:B1742,B1743,$G$2:G1742,"")),"")</f>
        <v/>
      </c>
      <c r="I1743" s="122" t="str">
        <f>IF(H1743=1,COUNTIF($H$1:H1743,1),"")</f>
        <v/>
      </c>
      <c r="J1743" s="122">
        <f t="shared" si="82"/>
        <v>1</v>
      </c>
      <c r="K1743" s="122" t="b">
        <f t="shared" si="84"/>
        <v>0</v>
      </c>
      <c r="L1743" s="122" t="str">
        <f>IF(K1743=FALSE,"",B1743&amp;"@"&amp;COUNTIFS($B$2:B1743,B1743,$K$2:K1743,TRUE))</f>
        <v/>
      </c>
    </row>
    <row r="1744" spans="1:12">
      <c r="A1744" s="18" t="s">
        <v>1499</v>
      </c>
      <c r="B1744" s="18" t="s">
        <v>895</v>
      </c>
      <c r="C1744" s="18">
        <v>1</v>
      </c>
      <c r="D1744" s="18">
        <v>1</v>
      </c>
      <c r="E1744" s="18">
        <v>35</v>
      </c>
      <c r="F1744" s="18">
        <v>0</v>
      </c>
      <c r="G1744" s="122" t="str">
        <f t="shared" si="83"/>
        <v/>
      </c>
      <c r="H1744" s="255" t="str">
        <f>IF(G1744="기사임",(COUNTIF($B$2:B1744,B1744)-COUNTIFS($B$2:B1743,B1744,$G$2:G1743,"")),"")</f>
        <v/>
      </c>
      <c r="I1744" s="122" t="str">
        <f>IF(H1744=1,COUNTIF($H$1:H1744,1),"")</f>
        <v/>
      </c>
      <c r="J1744" s="122">
        <f t="shared" si="82"/>
        <v>0</v>
      </c>
      <c r="K1744" s="122" t="b">
        <f t="shared" si="84"/>
        <v>0</v>
      </c>
      <c r="L1744" s="122" t="str">
        <f>IF(K1744=FALSE,"",B1744&amp;"@"&amp;COUNTIFS($B$2:B1744,B1744,$K$2:K1744,TRUE))</f>
        <v/>
      </c>
    </row>
    <row r="1745" spans="1:12">
      <c r="A1745" s="18" t="s">
        <v>1891</v>
      </c>
      <c r="B1745" s="18" t="s">
        <v>895</v>
      </c>
      <c r="C1745" s="18">
        <v>1</v>
      </c>
      <c r="D1745" s="18">
        <v>1</v>
      </c>
      <c r="E1745" s="18">
        <v>294</v>
      </c>
      <c r="F1745" s="18">
        <v>0</v>
      </c>
      <c r="G1745" s="122" t="str">
        <f t="shared" si="83"/>
        <v/>
      </c>
      <c r="H1745" s="255" t="str">
        <f>IF(G1745="기사임",(COUNTIF($B$2:B1745,B1745)-COUNTIFS($B$2:B1744,B1745,$G$2:G1744,"")),"")</f>
        <v/>
      </c>
      <c r="I1745" s="122" t="str">
        <f>IF(H1745=1,COUNTIF($H$1:H1745,1),"")</f>
        <v/>
      </c>
      <c r="J1745" s="122">
        <f t="shared" si="82"/>
        <v>0</v>
      </c>
      <c r="K1745" s="122" t="b">
        <f t="shared" si="84"/>
        <v>0</v>
      </c>
      <c r="L1745" s="122" t="str">
        <f>IF(K1745=FALSE,"",B1745&amp;"@"&amp;COUNTIFS($B$2:B1745,B1745,$K$2:K1745,TRUE))</f>
        <v/>
      </c>
    </row>
    <row r="1746" spans="1:12">
      <c r="A1746" s="18" t="s">
        <v>1892</v>
      </c>
      <c r="B1746" s="18" t="s">
        <v>895</v>
      </c>
      <c r="C1746" s="18">
        <v>1</v>
      </c>
      <c r="D1746" s="18">
        <v>1</v>
      </c>
      <c r="E1746" s="18">
        <v>19</v>
      </c>
      <c r="F1746" s="18">
        <v>0</v>
      </c>
      <c r="G1746" s="122" t="str">
        <f t="shared" si="83"/>
        <v/>
      </c>
      <c r="H1746" s="255" t="str">
        <f>IF(G1746="기사임",(COUNTIF($B$2:B1746,B1746)-COUNTIFS($B$2:B1745,B1746,$G$2:G1745,"")),"")</f>
        <v/>
      </c>
      <c r="I1746" s="122" t="str">
        <f>IF(H1746=1,COUNTIF($H$1:H1746,1),"")</f>
        <v/>
      </c>
      <c r="J1746" s="122">
        <f t="shared" si="82"/>
        <v>0</v>
      </c>
      <c r="K1746" s="122" t="b">
        <f t="shared" si="84"/>
        <v>0</v>
      </c>
      <c r="L1746" s="122" t="str">
        <f>IF(K1746=FALSE,"",B1746&amp;"@"&amp;COUNTIFS($B$2:B1746,B1746,$K$2:K1746,TRUE))</f>
        <v/>
      </c>
    </row>
    <row r="1747" spans="1:12">
      <c r="A1747" s="18" t="s">
        <v>1893</v>
      </c>
      <c r="B1747" s="18" t="s">
        <v>895</v>
      </c>
      <c r="C1747" s="18">
        <v>1</v>
      </c>
      <c r="D1747" s="18">
        <v>1</v>
      </c>
      <c r="E1747" s="18">
        <v>0</v>
      </c>
      <c r="F1747" s="18">
        <v>0</v>
      </c>
      <c r="G1747" s="122" t="str">
        <f t="shared" si="83"/>
        <v/>
      </c>
      <c r="H1747" s="255" t="str">
        <f>IF(G1747="기사임",(COUNTIF($B$2:B1747,B1747)-COUNTIFS($B$2:B1746,B1747,$G$2:G1746,"")),"")</f>
        <v/>
      </c>
      <c r="I1747" s="122" t="str">
        <f>IF(H1747=1,COUNTIF($H$1:H1747,1),"")</f>
        <v/>
      </c>
      <c r="J1747" s="122">
        <f t="shared" si="82"/>
        <v>0</v>
      </c>
      <c r="K1747" s="122" t="b">
        <f t="shared" si="84"/>
        <v>0</v>
      </c>
      <c r="L1747" s="122" t="str">
        <f>IF(K1747=FALSE,"",B1747&amp;"@"&amp;COUNTIFS($B$2:B1747,B1747,$K$2:K1747,TRUE))</f>
        <v/>
      </c>
    </row>
    <row r="1748" spans="1:12">
      <c r="A1748" s="18" t="s">
        <v>1894</v>
      </c>
      <c r="B1748" s="18" t="s">
        <v>898</v>
      </c>
      <c r="C1748" s="18">
        <v>1</v>
      </c>
      <c r="D1748" s="18">
        <v>1</v>
      </c>
      <c r="E1748" s="18">
        <v>0</v>
      </c>
      <c r="F1748" s="18">
        <v>0</v>
      </c>
      <c r="G1748" s="122" t="str">
        <f t="shared" si="83"/>
        <v/>
      </c>
      <c r="H1748" s="255" t="str">
        <f>IF(G1748="기사임",(COUNTIF($B$2:B1748,B1748)-COUNTIFS($B$2:B1747,B1748,$G$2:G1747,"")),"")</f>
        <v/>
      </c>
      <c r="I1748" s="122" t="str">
        <f>IF(H1748=1,COUNTIF($H$1:H1748,1),"")</f>
        <v/>
      </c>
      <c r="J1748" s="122">
        <f t="shared" si="82"/>
        <v>0</v>
      </c>
      <c r="K1748" s="122" t="b">
        <f t="shared" si="84"/>
        <v>0</v>
      </c>
      <c r="L1748" s="122" t="str">
        <f>IF(K1748=FALSE,"",B1748&amp;"@"&amp;COUNTIFS($B$2:B1748,B1748,$K$2:K1748,TRUE))</f>
        <v/>
      </c>
    </row>
    <row r="1749" spans="1:12">
      <c r="A1749" s="18" t="s">
        <v>1895</v>
      </c>
      <c r="B1749" s="18" t="s">
        <v>895</v>
      </c>
      <c r="C1749" s="18">
        <v>1</v>
      </c>
      <c r="D1749" s="18">
        <v>1</v>
      </c>
      <c r="E1749" s="18">
        <v>28</v>
      </c>
      <c r="F1749" s="18">
        <v>0</v>
      </c>
      <c r="G1749" s="122" t="str">
        <f t="shared" si="83"/>
        <v/>
      </c>
      <c r="H1749" s="255" t="str">
        <f>IF(G1749="기사임",(COUNTIF($B$2:B1749,B1749)-COUNTIFS($B$2:B1748,B1749,$G$2:G1748,"")),"")</f>
        <v/>
      </c>
      <c r="I1749" s="122" t="str">
        <f>IF(H1749=1,COUNTIF($H$1:H1749,1),"")</f>
        <v/>
      </c>
      <c r="J1749" s="122">
        <f t="shared" si="82"/>
        <v>0</v>
      </c>
      <c r="K1749" s="122" t="b">
        <f t="shared" si="84"/>
        <v>0</v>
      </c>
      <c r="L1749" s="122" t="str">
        <f>IF(K1749=FALSE,"",B1749&amp;"@"&amp;COUNTIFS($B$2:B1749,B1749,$K$2:K1749,TRUE))</f>
        <v/>
      </c>
    </row>
    <row r="1750" spans="1:12">
      <c r="A1750" s="18" t="s">
        <v>1896</v>
      </c>
      <c r="B1750" s="18" t="s">
        <v>895</v>
      </c>
      <c r="C1750" s="18">
        <v>1</v>
      </c>
      <c r="D1750" s="18">
        <v>1</v>
      </c>
      <c r="E1750" s="18">
        <v>10</v>
      </c>
      <c r="F1750" s="18">
        <v>0</v>
      </c>
      <c r="G1750" s="122" t="str">
        <f t="shared" si="83"/>
        <v/>
      </c>
      <c r="H1750" s="255" t="str">
        <f>IF(G1750="기사임",(COUNTIF($B$2:B1750,B1750)-COUNTIFS($B$2:B1749,B1750,$G$2:G1749,"")),"")</f>
        <v/>
      </c>
      <c r="I1750" s="122" t="str">
        <f>IF(H1750=1,COUNTIF($H$1:H1750,1),"")</f>
        <v/>
      </c>
      <c r="J1750" s="122">
        <f t="shared" si="82"/>
        <v>0</v>
      </c>
      <c r="K1750" s="122" t="b">
        <f t="shared" si="84"/>
        <v>0</v>
      </c>
      <c r="L1750" s="122" t="str">
        <f>IF(K1750=FALSE,"",B1750&amp;"@"&amp;COUNTIFS($B$2:B1750,B1750,$K$2:K1750,TRUE))</f>
        <v/>
      </c>
    </row>
    <row r="1751" spans="1:12">
      <c r="A1751" s="18" t="s">
        <v>1897</v>
      </c>
      <c r="B1751" s="18" t="s">
        <v>895</v>
      </c>
      <c r="C1751" s="18">
        <v>1</v>
      </c>
      <c r="D1751" s="18">
        <v>1</v>
      </c>
      <c r="E1751" s="18">
        <v>23</v>
      </c>
      <c r="F1751" s="18">
        <v>0</v>
      </c>
      <c r="G1751" s="122" t="str">
        <f t="shared" si="83"/>
        <v/>
      </c>
      <c r="H1751" s="255" t="str">
        <f>IF(G1751="기사임",(COUNTIF($B$2:B1751,B1751)-COUNTIFS($B$2:B1750,B1751,$G$2:G1750,"")),"")</f>
        <v/>
      </c>
      <c r="I1751" s="122" t="str">
        <f>IF(H1751=1,COUNTIF($H$1:H1751,1),"")</f>
        <v/>
      </c>
      <c r="J1751" s="122">
        <f t="shared" si="82"/>
        <v>0</v>
      </c>
      <c r="K1751" s="122" t="b">
        <f t="shared" si="84"/>
        <v>0</v>
      </c>
      <c r="L1751" s="122" t="str">
        <f>IF(K1751=FALSE,"",B1751&amp;"@"&amp;COUNTIFS($B$2:B1751,B1751,$K$2:K1751,TRUE))</f>
        <v/>
      </c>
    </row>
    <row r="1752" spans="1:12">
      <c r="A1752" s="18" t="s">
        <v>1898</v>
      </c>
      <c r="B1752" s="18" t="s">
        <v>895</v>
      </c>
      <c r="C1752" s="18">
        <v>1</v>
      </c>
      <c r="D1752" s="18">
        <v>1</v>
      </c>
      <c r="E1752" s="18">
        <v>9</v>
      </c>
      <c r="F1752" s="18">
        <v>0</v>
      </c>
      <c r="G1752" s="122" t="str">
        <f t="shared" si="83"/>
        <v/>
      </c>
      <c r="H1752" s="255" t="str">
        <f>IF(G1752="기사임",(COUNTIF($B$2:B1752,B1752)-COUNTIFS($B$2:B1751,B1752,$G$2:G1751,"")),"")</f>
        <v/>
      </c>
      <c r="I1752" s="122" t="str">
        <f>IF(H1752=1,COUNTIF($H$1:H1752,1),"")</f>
        <v/>
      </c>
      <c r="J1752" s="122">
        <f t="shared" si="82"/>
        <v>0</v>
      </c>
      <c r="K1752" s="122" t="b">
        <f t="shared" si="84"/>
        <v>0</v>
      </c>
      <c r="L1752" s="122" t="str">
        <f>IF(K1752=FALSE,"",B1752&amp;"@"&amp;COUNTIFS($B$2:B1752,B1752,$K$2:K1752,TRUE))</f>
        <v/>
      </c>
    </row>
    <row r="1753" spans="1:12">
      <c r="A1753" s="18" t="s">
        <v>1899</v>
      </c>
      <c r="B1753" s="18" t="s">
        <v>895</v>
      </c>
      <c r="C1753" s="18">
        <v>1</v>
      </c>
      <c r="D1753" s="18">
        <v>1</v>
      </c>
      <c r="E1753" s="18">
        <v>4</v>
      </c>
      <c r="F1753" s="18">
        <v>0</v>
      </c>
      <c r="G1753" s="122" t="str">
        <f t="shared" si="83"/>
        <v/>
      </c>
      <c r="H1753" s="255" t="str">
        <f>IF(G1753="기사임",(COUNTIF($B$2:B1753,B1753)-COUNTIFS($B$2:B1752,B1753,$G$2:G1752,"")),"")</f>
        <v/>
      </c>
      <c r="I1753" s="122" t="str">
        <f>IF(H1753=1,COUNTIF($H$1:H1753,1),"")</f>
        <v/>
      </c>
      <c r="J1753" s="122">
        <f t="shared" si="82"/>
        <v>0</v>
      </c>
      <c r="K1753" s="122" t="b">
        <f t="shared" si="84"/>
        <v>0</v>
      </c>
      <c r="L1753" s="122" t="str">
        <f>IF(K1753=FALSE,"",B1753&amp;"@"&amp;COUNTIFS($B$2:B1753,B1753,$K$2:K1753,TRUE))</f>
        <v/>
      </c>
    </row>
    <row r="1754" spans="1:12">
      <c r="A1754" s="18" t="s">
        <v>1900</v>
      </c>
      <c r="B1754" s="18" t="s">
        <v>895</v>
      </c>
      <c r="C1754" s="18">
        <v>1</v>
      </c>
      <c r="D1754" s="18">
        <v>1</v>
      </c>
      <c r="E1754" s="18">
        <v>5</v>
      </c>
      <c r="F1754" s="18">
        <v>0</v>
      </c>
      <c r="G1754" s="122" t="str">
        <f t="shared" si="83"/>
        <v/>
      </c>
      <c r="H1754" s="255" t="str">
        <f>IF(G1754="기사임",(COUNTIF($B$2:B1754,B1754)-COUNTIFS($B$2:B1753,B1754,$G$2:G1753,"")),"")</f>
        <v/>
      </c>
      <c r="I1754" s="122" t="str">
        <f>IF(H1754=1,COUNTIF($H$1:H1754,1),"")</f>
        <v/>
      </c>
      <c r="J1754" s="122">
        <f t="shared" si="82"/>
        <v>0</v>
      </c>
      <c r="K1754" s="122" t="b">
        <f t="shared" si="84"/>
        <v>0</v>
      </c>
      <c r="L1754" s="122" t="str">
        <f>IF(K1754=FALSE,"",B1754&amp;"@"&amp;COUNTIFS($B$2:B1754,B1754,$K$2:K1754,TRUE))</f>
        <v/>
      </c>
    </row>
    <row r="1755" spans="1:12">
      <c r="A1755" s="18" t="s">
        <v>1901</v>
      </c>
      <c r="B1755" s="18" t="s">
        <v>895</v>
      </c>
      <c r="C1755" s="18">
        <v>1</v>
      </c>
      <c r="D1755" s="18">
        <v>1</v>
      </c>
      <c r="E1755" s="18">
        <v>18</v>
      </c>
      <c r="F1755" s="18">
        <v>0</v>
      </c>
      <c r="G1755" s="122" t="str">
        <f t="shared" si="83"/>
        <v/>
      </c>
      <c r="H1755" s="255" t="str">
        <f>IF(G1755="기사임",(COUNTIF($B$2:B1755,B1755)-COUNTIFS($B$2:B1754,B1755,$G$2:G1754,"")),"")</f>
        <v/>
      </c>
      <c r="I1755" s="122" t="str">
        <f>IF(H1755=1,COUNTIF($H$1:H1755,1),"")</f>
        <v/>
      </c>
      <c r="J1755" s="122">
        <f t="shared" si="82"/>
        <v>0</v>
      </c>
      <c r="K1755" s="122" t="b">
        <f t="shared" si="84"/>
        <v>0</v>
      </c>
      <c r="L1755" s="122" t="str">
        <f>IF(K1755=FALSE,"",B1755&amp;"@"&amp;COUNTIFS($B$2:B1755,B1755,$K$2:K1755,TRUE))</f>
        <v/>
      </c>
    </row>
    <row r="1756" spans="1:12">
      <c r="A1756" s="18" t="s">
        <v>1902</v>
      </c>
      <c r="B1756" s="18" t="s">
        <v>895</v>
      </c>
      <c r="C1756" s="18">
        <v>1</v>
      </c>
      <c r="D1756" s="18">
        <v>1</v>
      </c>
      <c r="E1756" s="18">
        <v>824</v>
      </c>
      <c r="F1756" s="18">
        <v>0</v>
      </c>
      <c r="G1756" s="122" t="str">
        <f t="shared" si="83"/>
        <v/>
      </c>
      <c r="H1756" s="255" t="str">
        <f>IF(G1756="기사임",(COUNTIF($B$2:B1756,B1756)-COUNTIFS($B$2:B1755,B1756,$G$2:G1755,"")),"")</f>
        <v/>
      </c>
      <c r="I1756" s="122" t="str">
        <f>IF(H1756=1,COUNTIF($H$1:H1756,1),"")</f>
        <v/>
      </c>
      <c r="J1756" s="122">
        <f t="shared" si="82"/>
        <v>0</v>
      </c>
      <c r="K1756" s="122" t="b">
        <f t="shared" si="84"/>
        <v>0</v>
      </c>
      <c r="L1756" s="122" t="str">
        <f>IF(K1756=FALSE,"",B1756&amp;"@"&amp;COUNTIFS($B$2:B1756,B1756,$K$2:K1756,TRUE))</f>
        <v/>
      </c>
    </row>
    <row r="1757" spans="1:12">
      <c r="A1757" s="18" t="s">
        <v>1903</v>
      </c>
      <c r="B1757" s="18" t="s">
        <v>896</v>
      </c>
      <c r="C1757" s="18">
        <v>1</v>
      </c>
      <c r="D1757" s="18">
        <v>1</v>
      </c>
      <c r="E1757" s="18">
        <v>0</v>
      </c>
      <c r="F1757" s="18">
        <v>0</v>
      </c>
      <c r="G1757" s="122" t="str">
        <f t="shared" si="83"/>
        <v/>
      </c>
      <c r="H1757" s="255" t="str">
        <f>IF(G1757="기사임",(COUNTIF($B$2:B1757,B1757)-COUNTIFS($B$2:B1756,B1757,$G$2:G1756,"")),"")</f>
        <v/>
      </c>
      <c r="I1757" s="122" t="str">
        <f>IF(H1757=1,COUNTIF($H$1:H1757,1),"")</f>
        <v/>
      </c>
      <c r="J1757" s="122">
        <f t="shared" si="82"/>
        <v>1</v>
      </c>
      <c r="K1757" s="122" t="b">
        <f t="shared" si="84"/>
        <v>0</v>
      </c>
      <c r="L1757" s="122" t="str">
        <f>IF(K1757=FALSE,"",B1757&amp;"@"&amp;COUNTIFS($B$2:B1757,B1757,$K$2:K1757,TRUE))</f>
        <v/>
      </c>
    </row>
    <row r="1758" spans="1:12">
      <c r="A1758" s="18" t="s">
        <v>1904</v>
      </c>
      <c r="B1758" s="18" t="s">
        <v>895</v>
      </c>
      <c r="C1758" s="18">
        <v>1</v>
      </c>
      <c r="D1758" s="18">
        <v>1</v>
      </c>
      <c r="E1758" s="18">
        <v>6</v>
      </c>
      <c r="F1758" s="18">
        <v>0</v>
      </c>
      <c r="G1758" s="122" t="str">
        <f t="shared" si="83"/>
        <v/>
      </c>
      <c r="H1758" s="255" t="str">
        <f>IF(G1758="기사임",(COUNTIF($B$2:B1758,B1758)-COUNTIFS($B$2:B1757,B1758,$G$2:G1757,"")),"")</f>
        <v/>
      </c>
      <c r="I1758" s="122" t="str">
        <f>IF(H1758=1,COUNTIF($H$1:H1758,1),"")</f>
        <v/>
      </c>
      <c r="J1758" s="122">
        <f t="shared" si="82"/>
        <v>0</v>
      </c>
      <c r="K1758" s="122" t="b">
        <f t="shared" si="84"/>
        <v>0</v>
      </c>
      <c r="L1758" s="122" t="str">
        <f>IF(K1758=FALSE,"",B1758&amp;"@"&amp;COUNTIFS($B$2:B1758,B1758,$K$2:K1758,TRUE))</f>
        <v/>
      </c>
    </row>
    <row r="1759" spans="1:12">
      <c r="A1759" s="18" t="s">
        <v>1905</v>
      </c>
      <c r="B1759" s="18" t="s">
        <v>895</v>
      </c>
      <c r="C1759" s="18">
        <v>1</v>
      </c>
      <c r="D1759" s="18">
        <v>1</v>
      </c>
      <c r="E1759" s="18">
        <v>19</v>
      </c>
      <c r="F1759" s="18">
        <v>0</v>
      </c>
      <c r="G1759" s="122" t="str">
        <f t="shared" si="83"/>
        <v/>
      </c>
      <c r="H1759" s="255" t="str">
        <f>IF(G1759="기사임",(COUNTIF($B$2:B1759,B1759)-COUNTIFS($B$2:B1758,B1759,$G$2:G1758,"")),"")</f>
        <v/>
      </c>
      <c r="I1759" s="122" t="str">
        <f>IF(H1759=1,COUNTIF($H$1:H1759,1),"")</f>
        <v/>
      </c>
      <c r="J1759" s="122">
        <f t="shared" si="82"/>
        <v>0</v>
      </c>
      <c r="K1759" s="122" t="b">
        <f t="shared" si="84"/>
        <v>0</v>
      </c>
      <c r="L1759" s="122" t="str">
        <f>IF(K1759=FALSE,"",B1759&amp;"@"&amp;COUNTIFS($B$2:B1759,B1759,$K$2:K1759,TRUE))</f>
        <v/>
      </c>
    </row>
    <row r="1760" spans="1:12">
      <c r="A1760" s="18" t="s">
        <v>1906</v>
      </c>
      <c r="B1760" s="18" t="s">
        <v>895</v>
      </c>
      <c r="C1760" s="18">
        <v>1</v>
      </c>
      <c r="D1760" s="18">
        <v>1</v>
      </c>
      <c r="E1760" s="18">
        <v>854</v>
      </c>
      <c r="F1760" s="18">
        <v>0</v>
      </c>
      <c r="G1760" s="122" t="str">
        <f t="shared" si="83"/>
        <v/>
      </c>
      <c r="H1760" s="255" t="str">
        <f>IF(G1760="기사임",(COUNTIF($B$2:B1760,B1760)-COUNTIFS($B$2:B1759,B1760,$G$2:G1759,"")),"")</f>
        <v/>
      </c>
      <c r="I1760" s="122" t="str">
        <f>IF(H1760=1,COUNTIF($H$1:H1760,1),"")</f>
        <v/>
      </c>
      <c r="J1760" s="122">
        <f t="shared" si="82"/>
        <v>0</v>
      </c>
      <c r="K1760" s="122" t="b">
        <f t="shared" si="84"/>
        <v>0</v>
      </c>
      <c r="L1760" s="122" t="str">
        <f>IF(K1760=FALSE,"",B1760&amp;"@"&amp;COUNTIFS($B$2:B1760,B1760,$K$2:K1760,TRUE))</f>
        <v/>
      </c>
    </row>
    <row r="1761" spans="1:12">
      <c r="A1761" s="18" t="s">
        <v>1907</v>
      </c>
      <c r="B1761" s="18" t="s">
        <v>900</v>
      </c>
      <c r="C1761" s="18">
        <v>1</v>
      </c>
      <c r="D1761" s="18">
        <v>1</v>
      </c>
      <c r="E1761" s="18">
        <v>132</v>
      </c>
      <c r="F1761" s="18">
        <v>0</v>
      </c>
      <c r="G1761" s="122" t="str">
        <f t="shared" si="83"/>
        <v/>
      </c>
      <c r="H1761" s="255" t="str">
        <f>IF(G1761="기사임",(COUNTIF($B$2:B1761,B1761)-COUNTIFS($B$2:B1760,B1761,$G$2:G1760,"")),"")</f>
        <v/>
      </c>
      <c r="I1761" s="122" t="str">
        <f>IF(H1761=1,COUNTIF($H$1:H1761,1),"")</f>
        <v/>
      </c>
      <c r="J1761" s="122">
        <f t="shared" si="82"/>
        <v>0</v>
      </c>
      <c r="K1761" s="122" t="b">
        <f t="shared" si="84"/>
        <v>0</v>
      </c>
      <c r="L1761" s="122" t="str">
        <f>IF(K1761=FALSE,"",B1761&amp;"@"&amp;COUNTIFS($B$2:B1761,B1761,$K$2:K1761,TRUE))</f>
        <v/>
      </c>
    </row>
    <row r="1762" spans="1:12">
      <c r="A1762" s="18" t="s">
        <v>1908</v>
      </c>
      <c r="B1762" s="18" t="s">
        <v>895</v>
      </c>
      <c r="C1762" s="18">
        <v>1</v>
      </c>
      <c r="D1762" s="18">
        <v>1</v>
      </c>
      <c r="E1762" s="18">
        <v>12</v>
      </c>
      <c r="F1762" s="18">
        <v>0</v>
      </c>
      <c r="G1762" s="122" t="str">
        <f t="shared" si="83"/>
        <v/>
      </c>
      <c r="H1762" s="255" t="str">
        <f>IF(G1762="기사임",(COUNTIF($B$2:B1762,B1762)-COUNTIFS($B$2:B1761,B1762,$G$2:G1761,"")),"")</f>
        <v/>
      </c>
      <c r="I1762" s="122" t="str">
        <f>IF(H1762=1,COUNTIF($H$1:H1762,1),"")</f>
        <v/>
      </c>
      <c r="J1762" s="122">
        <f t="shared" si="82"/>
        <v>0</v>
      </c>
      <c r="K1762" s="122" t="b">
        <f t="shared" si="84"/>
        <v>0</v>
      </c>
      <c r="L1762" s="122" t="str">
        <f>IF(K1762=FALSE,"",B1762&amp;"@"&amp;COUNTIFS($B$2:B1762,B1762,$K$2:K1762,TRUE))</f>
        <v/>
      </c>
    </row>
    <row r="1763" spans="1:12">
      <c r="A1763" s="18" t="s">
        <v>1909</v>
      </c>
      <c r="B1763" s="18" t="s">
        <v>895</v>
      </c>
      <c r="C1763" s="18">
        <v>1</v>
      </c>
      <c r="D1763" s="18">
        <v>1</v>
      </c>
      <c r="E1763" s="18">
        <v>9</v>
      </c>
      <c r="F1763" s="18">
        <v>1</v>
      </c>
      <c r="G1763" s="122" t="str">
        <f t="shared" si="83"/>
        <v/>
      </c>
      <c r="H1763" s="255" t="str">
        <f>IF(G1763="기사임",(COUNTIF($B$2:B1763,B1763)-COUNTIFS($B$2:B1762,B1763,$G$2:G1762,"")),"")</f>
        <v/>
      </c>
      <c r="I1763" s="122" t="str">
        <f>IF(H1763=1,COUNTIF($H$1:H1763,1),"")</f>
        <v/>
      </c>
      <c r="J1763" s="122">
        <f t="shared" si="82"/>
        <v>0</v>
      </c>
      <c r="K1763" s="122" t="b">
        <f t="shared" si="84"/>
        <v>0</v>
      </c>
      <c r="L1763" s="122" t="str">
        <f>IF(K1763=FALSE,"",B1763&amp;"@"&amp;COUNTIFS($B$2:B1763,B1763,$K$2:K1763,TRUE))</f>
        <v/>
      </c>
    </row>
    <row r="1764" spans="1:12">
      <c r="A1764" s="18" t="s">
        <v>1910</v>
      </c>
      <c r="B1764" s="18" t="s">
        <v>895</v>
      </c>
      <c r="C1764" s="18">
        <v>1</v>
      </c>
      <c r="D1764" s="18">
        <v>1</v>
      </c>
      <c r="E1764" s="18">
        <v>36</v>
      </c>
      <c r="F1764" s="18">
        <v>0</v>
      </c>
      <c r="G1764" s="122" t="str">
        <f t="shared" si="83"/>
        <v/>
      </c>
      <c r="H1764" s="255" t="str">
        <f>IF(G1764="기사임",(COUNTIF($B$2:B1764,B1764)-COUNTIFS($B$2:B1763,B1764,$G$2:G1763,"")),"")</f>
        <v/>
      </c>
      <c r="I1764" s="122" t="str">
        <f>IF(H1764=1,COUNTIF($H$1:H1764,1),"")</f>
        <v/>
      </c>
      <c r="J1764" s="122">
        <f t="shared" si="82"/>
        <v>0</v>
      </c>
      <c r="K1764" s="122" t="b">
        <f t="shared" si="84"/>
        <v>0</v>
      </c>
      <c r="L1764" s="122" t="str">
        <f>IF(K1764=FALSE,"",B1764&amp;"@"&amp;COUNTIFS($B$2:B1764,B1764,$K$2:K1764,TRUE))</f>
        <v/>
      </c>
    </row>
    <row r="1765" spans="1:12">
      <c r="A1765" s="18" t="s">
        <v>1911</v>
      </c>
      <c r="B1765" s="18" t="s">
        <v>895</v>
      </c>
      <c r="C1765" s="18">
        <v>1</v>
      </c>
      <c r="D1765" s="18">
        <v>1</v>
      </c>
      <c r="E1765" s="18">
        <v>189</v>
      </c>
      <c r="F1765" s="18">
        <v>0</v>
      </c>
      <c r="G1765" s="122" t="str">
        <f t="shared" si="83"/>
        <v/>
      </c>
      <c r="H1765" s="255" t="str">
        <f>IF(G1765="기사임",(COUNTIF($B$2:B1765,B1765)-COUNTIFS($B$2:B1764,B1765,$G$2:G1764,"")),"")</f>
        <v/>
      </c>
      <c r="I1765" s="122" t="str">
        <f>IF(H1765=1,COUNTIF($H$1:H1765,1),"")</f>
        <v/>
      </c>
      <c r="J1765" s="122">
        <f t="shared" si="82"/>
        <v>0</v>
      </c>
      <c r="K1765" s="122" t="b">
        <f t="shared" si="84"/>
        <v>0</v>
      </c>
      <c r="L1765" s="122" t="str">
        <f>IF(K1765=FALSE,"",B1765&amp;"@"&amp;COUNTIFS($B$2:B1765,B1765,$K$2:K1765,TRUE))</f>
        <v/>
      </c>
    </row>
    <row r="1766" spans="1:12">
      <c r="A1766" s="18" t="s">
        <v>1912</v>
      </c>
      <c r="B1766" s="18" t="s">
        <v>895</v>
      </c>
      <c r="C1766" s="18">
        <v>1</v>
      </c>
      <c r="D1766" s="18">
        <v>1</v>
      </c>
      <c r="E1766" s="18">
        <v>19</v>
      </c>
      <c r="F1766" s="18">
        <v>0</v>
      </c>
      <c r="G1766" s="122" t="str">
        <f t="shared" si="83"/>
        <v/>
      </c>
      <c r="H1766" s="255" t="str">
        <f>IF(G1766="기사임",(COUNTIF($B$2:B1766,B1766)-COUNTIFS($B$2:B1765,B1766,$G$2:G1765,"")),"")</f>
        <v/>
      </c>
      <c r="I1766" s="122" t="str">
        <f>IF(H1766=1,COUNTIF($H$1:H1766,1),"")</f>
        <v/>
      </c>
      <c r="J1766" s="122">
        <f t="shared" si="82"/>
        <v>0</v>
      </c>
      <c r="K1766" s="122" t="b">
        <f t="shared" si="84"/>
        <v>0</v>
      </c>
      <c r="L1766" s="122" t="str">
        <f>IF(K1766=FALSE,"",B1766&amp;"@"&amp;COUNTIFS($B$2:B1766,B1766,$K$2:K1766,TRUE))</f>
        <v/>
      </c>
    </row>
    <row r="1767" spans="1:12">
      <c r="A1767" s="18" t="s">
        <v>1500</v>
      </c>
      <c r="B1767" s="18" t="s">
        <v>895</v>
      </c>
      <c r="C1767" s="18">
        <v>1</v>
      </c>
      <c r="D1767" s="18">
        <v>1</v>
      </c>
      <c r="E1767" s="18">
        <v>39</v>
      </c>
      <c r="F1767" s="18">
        <v>0</v>
      </c>
      <c r="G1767" s="122" t="str">
        <f t="shared" si="83"/>
        <v/>
      </c>
      <c r="H1767" s="255" t="str">
        <f>IF(G1767="기사임",(COUNTIF($B$2:B1767,B1767)-COUNTIFS($B$2:B1766,B1767,$G$2:G1766,"")),"")</f>
        <v/>
      </c>
      <c r="I1767" s="122" t="str">
        <f>IF(H1767=1,COUNTIF($H$1:H1767,1),"")</f>
        <v/>
      </c>
      <c r="J1767" s="122">
        <f t="shared" si="82"/>
        <v>0</v>
      </c>
      <c r="K1767" s="122" t="b">
        <f t="shared" si="84"/>
        <v>0</v>
      </c>
      <c r="L1767" s="122" t="str">
        <f>IF(K1767=FALSE,"",B1767&amp;"@"&amp;COUNTIFS($B$2:B1767,B1767,$K$2:K1767,TRUE))</f>
        <v/>
      </c>
    </row>
    <row r="1768" spans="1:12">
      <c r="A1768" s="18" t="s">
        <v>872</v>
      </c>
      <c r="B1768" s="18" t="s">
        <v>903</v>
      </c>
      <c r="C1768" s="18">
        <v>1</v>
      </c>
      <c r="D1768" s="18">
        <v>1</v>
      </c>
      <c r="E1768" s="18">
        <v>70</v>
      </c>
      <c r="F1768" s="18">
        <v>0</v>
      </c>
      <c r="G1768" s="122" t="str">
        <f t="shared" si="83"/>
        <v/>
      </c>
      <c r="H1768" s="255" t="str">
        <f>IF(G1768="기사임",(COUNTIF($B$2:B1768,B1768)-COUNTIFS($B$2:B1767,B1768,$G$2:G1767,"")),"")</f>
        <v/>
      </c>
      <c r="I1768" s="122" t="str">
        <f>IF(H1768=1,COUNTIF($H$1:H1768,1),"")</f>
        <v/>
      </c>
      <c r="J1768" s="122">
        <f t="shared" si="82"/>
        <v>0</v>
      </c>
      <c r="K1768" s="122" t="b">
        <f t="shared" si="84"/>
        <v>0</v>
      </c>
      <c r="L1768" s="122" t="str">
        <f>IF(K1768=FALSE,"",B1768&amp;"@"&amp;COUNTIFS($B$2:B1768,B1768,$K$2:K1768,TRUE))</f>
        <v/>
      </c>
    </row>
    <row r="1769" spans="1:12">
      <c r="A1769" s="18" t="s">
        <v>872</v>
      </c>
      <c r="B1769" s="18" t="s">
        <v>896</v>
      </c>
      <c r="C1769" s="18">
        <v>1</v>
      </c>
      <c r="D1769" s="18">
        <v>1</v>
      </c>
      <c r="E1769" s="18">
        <v>0</v>
      </c>
      <c r="F1769" s="18">
        <v>0</v>
      </c>
      <c r="G1769" s="122" t="str">
        <f t="shared" si="83"/>
        <v/>
      </c>
      <c r="H1769" s="255" t="str">
        <f>IF(G1769="기사임",(COUNTIF($B$2:B1769,B1769)-COUNTIFS($B$2:B1768,B1769,$G$2:G1768,"")),"")</f>
        <v/>
      </c>
      <c r="I1769" s="122" t="str">
        <f>IF(H1769=1,COUNTIF($H$1:H1769,1),"")</f>
        <v/>
      </c>
      <c r="J1769" s="122">
        <f t="shared" si="82"/>
        <v>1</v>
      </c>
      <c r="K1769" s="122" t="b">
        <f t="shared" si="84"/>
        <v>0</v>
      </c>
      <c r="L1769" s="122" t="str">
        <f>IF(K1769=FALSE,"",B1769&amp;"@"&amp;COUNTIFS($B$2:B1769,B1769,$K$2:K1769,TRUE))</f>
        <v/>
      </c>
    </row>
    <row r="1770" spans="1:12">
      <c r="A1770" s="18" t="s">
        <v>1913</v>
      </c>
      <c r="B1770" s="18" t="s">
        <v>896</v>
      </c>
      <c r="C1770" s="18">
        <v>1</v>
      </c>
      <c r="D1770" s="18">
        <v>1</v>
      </c>
      <c r="E1770" s="18">
        <v>22</v>
      </c>
      <c r="F1770" s="18">
        <v>0</v>
      </c>
      <c r="G1770" s="122" t="str">
        <f t="shared" si="83"/>
        <v/>
      </c>
      <c r="H1770" s="255" t="str">
        <f>IF(G1770="기사임",(COUNTIF($B$2:B1770,B1770)-COUNTIFS($B$2:B1769,B1770,$G$2:G1769,"")),"")</f>
        <v/>
      </c>
      <c r="I1770" s="122" t="str">
        <f>IF(H1770=1,COUNTIF($H$1:H1770,1),"")</f>
        <v/>
      </c>
      <c r="J1770" s="122">
        <f t="shared" si="82"/>
        <v>1</v>
      </c>
      <c r="K1770" s="122" t="b">
        <f t="shared" si="84"/>
        <v>0</v>
      </c>
      <c r="L1770" s="122" t="str">
        <f>IF(K1770=FALSE,"",B1770&amp;"@"&amp;COUNTIFS($B$2:B1770,B1770,$K$2:K1770,TRUE))</f>
        <v/>
      </c>
    </row>
    <row r="1771" spans="1:12">
      <c r="A1771" s="18" t="s">
        <v>1914</v>
      </c>
      <c r="B1771" s="18" t="s">
        <v>895</v>
      </c>
      <c r="C1771" s="18">
        <v>1</v>
      </c>
      <c r="D1771" s="18">
        <v>1</v>
      </c>
      <c r="E1771" s="18">
        <v>12</v>
      </c>
      <c r="F1771" s="18">
        <v>0</v>
      </c>
      <c r="G1771" s="122" t="str">
        <f t="shared" si="83"/>
        <v/>
      </c>
      <c r="H1771" s="255" t="str">
        <f>IF(G1771="기사임",(COUNTIF($B$2:B1771,B1771)-COUNTIFS($B$2:B1770,B1771,$G$2:G1770,"")),"")</f>
        <v/>
      </c>
      <c r="I1771" s="122" t="str">
        <f>IF(H1771=1,COUNTIF($H$1:H1771,1),"")</f>
        <v/>
      </c>
      <c r="J1771" s="122">
        <f t="shared" si="82"/>
        <v>0</v>
      </c>
      <c r="K1771" s="122" t="b">
        <f t="shared" si="84"/>
        <v>0</v>
      </c>
      <c r="L1771" s="122" t="str">
        <f>IF(K1771=FALSE,"",B1771&amp;"@"&amp;COUNTIFS($B$2:B1771,B1771,$K$2:K1771,TRUE))</f>
        <v/>
      </c>
    </row>
    <row r="1772" spans="1:12">
      <c r="A1772" s="18" t="s">
        <v>1915</v>
      </c>
      <c r="B1772" s="18" t="s">
        <v>895</v>
      </c>
      <c r="C1772" s="18">
        <v>1</v>
      </c>
      <c r="D1772" s="18">
        <v>1</v>
      </c>
      <c r="E1772" s="18">
        <v>14</v>
      </c>
      <c r="F1772" s="18">
        <v>0</v>
      </c>
      <c r="G1772" s="122" t="str">
        <f t="shared" si="83"/>
        <v/>
      </c>
      <c r="H1772" s="255" t="str">
        <f>IF(G1772="기사임",(COUNTIF($B$2:B1772,B1772)-COUNTIFS($B$2:B1771,B1772,$G$2:G1771,"")),"")</f>
        <v/>
      </c>
      <c r="I1772" s="122" t="str">
        <f>IF(H1772=1,COUNTIF($H$1:H1772,1),"")</f>
        <v/>
      </c>
      <c r="J1772" s="122">
        <f t="shared" si="82"/>
        <v>0</v>
      </c>
      <c r="K1772" s="122" t="b">
        <f t="shared" si="84"/>
        <v>0</v>
      </c>
      <c r="L1772" s="122" t="str">
        <f>IF(K1772=FALSE,"",B1772&amp;"@"&amp;COUNTIFS($B$2:B1772,B1772,$K$2:K1772,TRUE))</f>
        <v/>
      </c>
    </row>
    <row r="1773" spans="1:12">
      <c r="A1773" s="18" t="s">
        <v>1916</v>
      </c>
      <c r="B1773" s="18" t="s">
        <v>929</v>
      </c>
      <c r="C1773" s="18">
        <v>1</v>
      </c>
      <c r="D1773" s="18">
        <v>1</v>
      </c>
      <c r="E1773" s="18">
        <v>11</v>
      </c>
      <c r="F1773" s="18">
        <v>0</v>
      </c>
      <c r="G1773" s="122" t="str">
        <f t="shared" si="83"/>
        <v/>
      </c>
      <c r="H1773" s="255" t="str">
        <f>IF(G1773="기사임",(COUNTIF($B$2:B1773,B1773)-COUNTIFS($B$2:B1772,B1773,$G$2:G1772,"")),"")</f>
        <v/>
      </c>
      <c r="I1773" s="122" t="str">
        <f>IF(H1773=1,COUNTIF($H$1:H1773,1),"")</f>
        <v/>
      </c>
      <c r="J1773" s="122">
        <f t="shared" si="82"/>
        <v>0</v>
      </c>
      <c r="K1773" s="122" t="b">
        <f t="shared" si="84"/>
        <v>0</v>
      </c>
      <c r="L1773" s="122" t="str">
        <f>IF(K1773=FALSE,"",B1773&amp;"@"&amp;COUNTIFS($B$2:B1773,B1773,$K$2:K1773,TRUE))</f>
        <v/>
      </c>
    </row>
    <row r="1774" spans="1:12">
      <c r="A1774" s="18" t="s">
        <v>1917</v>
      </c>
      <c r="B1774" s="18" t="s">
        <v>895</v>
      </c>
      <c r="C1774" s="18">
        <v>1</v>
      </c>
      <c r="D1774" s="18">
        <v>1</v>
      </c>
      <c r="E1774" s="18">
        <v>8</v>
      </c>
      <c r="F1774" s="18">
        <v>0</v>
      </c>
      <c r="G1774" s="122" t="str">
        <f t="shared" si="83"/>
        <v/>
      </c>
      <c r="H1774" s="255" t="str">
        <f>IF(G1774="기사임",(COUNTIF($B$2:B1774,B1774)-COUNTIFS($B$2:B1773,B1774,$G$2:G1773,"")),"")</f>
        <v/>
      </c>
      <c r="I1774" s="122" t="str">
        <f>IF(H1774=1,COUNTIF($H$1:H1774,1),"")</f>
        <v/>
      </c>
      <c r="J1774" s="122">
        <f t="shared" si="82"/>
        <v>0</v>
      </c>
      <c r="K1774" s="122" t="b">
        <f t="shared" si="84"/>
        <v>0</v>
      </c>
      <c r="L1774" s="122" t="str">
        <f>IF(K1774=FALSE,"",B1774&amp;"@"&amp;COUNTIFS($B$2:B1774,B1774,$K$2:K1774,TRUE))</f>
        <v/>
      </c>
    </row>
    <row r="1775" spans="1:12">
      <c r="A1775" s="18" t="s">
        <v>1302</v>
      </c>
      <c r="B1775" s="18" t="s">
        <v>901</v>
      </c>
      <c r="C1775" s="18">
        <v>1</v>
      </c>
      <c r="D1775" s="18">
        <v>1</v>
      </c>
      <c r="E1775" s="18">
        <v>19</v>
      </c>
      <c r="F1775" s="18">
        <v>0</v>
      </c>
      <c r="G1775" s="122" t="str">
        <f t="shared" si="83"/>
        <v/>
      </c>
      <c r="H1775" s="255" t="str">
        <f>IF(G1775="기사임",(COUNTIF($B$2:B1775,B1775)-COUNTIFS($B$2:B1774,B1775,$G$2:G1774,"")),"")</f>
        <v/>
      </c>
      <c r="I1775" s="122" t="str">
        <f>IF(H1775=1,COUNTIF($H$1:H1775,1),"")</f>
        <v/>
      </c>
      <c r="J1775" s="122">
        <f t="shared" si="82"/>
        <v>0</v>
      </c>
      <c r="K1775" s="122" t="b">
        <f t="shared" si="84"/>
        <v>0</v>
      </c>
      <c r="L1775" s="122" t="str">
        <f>IF(K1775=FALSE,"",B1775&amp;"@"&amp;COUNTIFS($B$2:B1775,B1775,$K$2:K1775,TRUE))</f>
        <v/>
      </c>
    </row>
    <row r="1776" spans="1:12">
      <c r="A1776" s="18" t="s">
        <v>1918</v>
      </c>
      <c r="B1776" s="18" t="s">
        <v>898</v>
      </c>
      <c r="C1776" s="18">
        <v>1</v>
      </c>
      <c r="D1776" s="18">
        <v>1</v>
      </c>
      <c r="E1776" s="18">
        <v>7</v>
      </c>
      <c r="F1776" s="18">
        <v>0</v>
      </c>
      <c r="G1776" s="122" t="str">
        <f t="shared" si="83"/>
        <v/>
      </c>
      <c r="H1776" s="255" t="str">
        <f>IF(G1776="기사임",(COUNTIF($B$2:B1776,B1776)-COUNTIFS($B$2:B1775,B1776,$G$2:G1775,"")),"")</f>
        <v/>
      </c>
      <c r="I1776" s="122" t="str">
        <f>IF(H1776=1,COUNTIF($H$1:H1776,1),"")</f>
        <v/>
      </c>
      <c r="J1776" s="122">
        <f t="shared" si="82"/>
        <v>0</v>
      </c>
      <c r="K1776" s="122" t="b">
        <f t="shared" si="84"/>
        <v>0</v>
      </c>
      <c r="L1776" s="122" t="str">
        <f>IF(K1776=FALSE,"",B1776&amp;"@"&amp;COUNTIFS($B$2:B1776,B1776,$K$2:K1776,TRUE))</f>
        <v/>
      </c>
    </row>
    <row r="1777" spans="1:12">
      <c r="A1777" s="18" t="s">
        <v>1919</v>
      </c>
      <c r="B1777" s="18" t="s">
        <v>898</v>
      </c>
      <c r="C1777" s="18">
        <v>1</v>
      </c>
      <c r="D1777" s="18">
        <v>1</v>
      </c>
      <c r="E1777" s="18">
        <v>0</v>
      </c>
      <c r="F1777" s="18">
        <v>0</v>
      </c>
      <c r="G1777" s="122" t="str">
        <f t="shared" si="83"/>
        <v/>
      </c>
      <c r="H1777" s="255" t="str">
        <f>IF(G1777="기사임",(COUNTIF($B$2:B1777,B1777)-COUNTIFS($B$2:B1776,B1777,$G$2:G1776,"")),"")</f>
        <v/>
      </c>
      <c r="I1777" s="122" t="str">
        <f>IF(H1777=1,COUNTIF($H$1:H1777,1),"")</f>
        <v/>
      </c>
      <c r="J1777" s="122">
        <f t="shared" si="82"/>
        <v>0</v>
      </c>
      <c r="K1777" s="122" t="b">
        <f t="shared" si="84"/>
        <v>0</v>
      </c>
      <c r="L1777" s="122" t="str">
        <f>IF(K1777=FALSE,"",B1777&amp;"@"&amp;COUNTIFS($B$2:B1777,B1777,$K$2:K1777,TRUE))</f>
        <v/>
      </c>
    </row>
    <row r="1778" spans="1:12">
      <c r="A1778" s="18" t="s">
        <v>1920</v>
      </c>
      <c r="B1778" s="18" t="s">
        <v>895</v>
      </c>
      <c r="C1778" s="18">
        <v>1</v>
      </c>
      <c r="D1778" s="18">
        <v>1</v>
      </c>
      <c r="E1778" s="18">
        <v>963</v>
      </c>
      <c r="F1778" s="18">
        <v>0</v>
      </c>
      <c r="G1778" s="122" t="str">
        <f t="shared" si="83"/>
        <v/>
      </c>
      <c r="H1778" s="255" t="str">
        <f>IF(G1778="기사임",(COUNTIF($B$2:B1778,B1778)-COUNTIFS($B$2:B1777,B1778,$G$2:G1777,"")),"")</f>
        <v/>
      </c>
      <c r="I1778" s="122" t="str">
        <f>IF(H1778=1,COUNTIF($H$1:H1778,1),"")</f>
        <v/>
      </c>
      <c r="J1778" s="122">
        <f t="shared" si="82"/>
        <v>0</v>
      </c>
      <c r="K1778" s="122" t="b">
        <f t="shared" si="84"/>
        <v>0</v>
      </c>
      <c r="L1778" s="122" t="str">
        <f>IF(K1778=FALSE,"",B1778&amp;"@"&amp;COUNTIFS($B$2:B1778,B1778,$K$2:K1778,TRUE))</f>
        <v/>
      </c>
    </row>
    <row r="1779" spans="1:12">
      <c r="A1779" s="18" t="s">
        <v>1921</v>
      </c>
      <c r="B1779" s="18" t="s">
        <v>895</v>
      </c>
      <c r="C1779" s="18">
        <v>1</v>
      </c>
      <c r="D1779" s="18">
        <v>1</v>
      </c>
      <c r="E1779" s="18">
        <v>5</v>
      </c>
      <c r="F1779" s="18">
        <v>0</v>
      </c>
      <c r="G1779" s="122" t="str">
        <f t="shared" si="83"/>
        <v/>
      </c>
      <c r="H1779" s="255" t="str">
        <f>IF(G1779="기사임",(COUNTIF($B$2:B1779,B1779)-COUNTIFS($B$2:B1778,B1779,$G$2:G1778,"")),"")</f>
        <v/>
      </c>
      <c r="I1779" s="122" t="str">
        <f>IF(H1779=1,COUNTIF($H$1:H1779,1),"")</f>
        <v/>
      </c>
      <c r="J1779" s="122">
        <f t="shared" si="82"/>
        <v>0</v>
      </c>
      <c r="K1779" s="122" t="b">
        <f t="shared" si="84"/>
        <v>0</v>
      </c>
      <c r="L1779" s="122" t="str">
        <f>IF(K1779=FALSE,"",B1779&amp;"@"&amp;COUNTIFS($B$2:B1779,B1779,$K$2:K1779,TRUE))</f>
        <v/>
      </c>
    </row>
    <row r="1780" spans="1:12">
      <c r="A1780" s="18" t="s">
        <v>1922</v>
      </c>
      <c r="B1780" s="18" t="s">
        <v>917</v>
      </c>
      <c r="C1780" s="18">
        <v>1</v>
      </c>
      <c r="D1780" s="18">
        <v>1</v>
      </c>
      <c r="E1780" s="18">
        <v>13</v>
      </c>
      <c r="F1780" s="18">
        <v>0</v>
      </c>
      <c r="G1780" s="122" t="str">
        <f t="shared" si="83"/>
        <v/>
      </c>
      <c r="H1780" s="255" t="str">
        <f>IF(G1780="기사임",(COUNTIF($B$2:B1780,B1780)-COUNTIFS($B$2:B1779,B1780,$G$2:G1779,"")),"")</f>
        <v/>
      </c>
      <c r="I1780" s="122" t="str">
        <f>IF(H1780=1,COUNTIF($H$1:H1780,1),"")</f>
        <v/>
      </c>
      <c r="J1780" s="122">
        <f t="shared" si="82"/>
        <v>0</v>
      </c>
      <c r="K1780" s="122" t="b">
        <f t="shared" si="84"/>
        <v>0</v>
      </c>
      <c r="L1780" s="122" t="str">
        <f>IF(K1780=FALSE,"",B1780&amp;"@"&amp;COUNTIFS($B$2:B1780,B1780,$K$2:K1780,TRUE))</f>
        <v/>
      </c>
    </row>
    <row r="1781" spans="1:12">
      <c r="A1781" s="18" t="s">
        <v>1923</v>
      </c>
      <c r="B1781" s="18" t="s">
        <v>897</v>
      </c>
      <c r="C1781" s="18">
        <v>1</v>
      </c>
      <c r="D1781" s="18">
        <v>1</v>
      </c>
      <c r="E1781" s="18">
        <v>45</v>
      </c>
      <c r="F1781" s="18">
        <v>0</v>
      </c>
      <c r="G1781" s="122" t="str">
        <f t="shared" si="83"/>
        <v/>
      </c>
      <c r="H1781" s="255" t="str">
        <f>IF(G1781="기사임",(COUNTIF($B$2:B1781,B1781)-COUNTIFS($B$2:B1780,B1781,$G$2:G1780,"")),"")</f>
        <v/>
      </c>
      <c r="I1781" s="122" t="str">
        <f>IF(H1781=1,COUNTIF($H$1:H1781,1),"")</f>
        <v/>
      </c>
      <c r="J1781" s="122">
        <f t="shared" si="82"/>
        <v>1</v>
      </c>
      <c r="K1781" s="122" t="b">
        <f t="shared" si="84"/>
        <v>0</v>
      </c>
      <c r="L1781" s="122" t="str">
        <f>IF(K1781=FALSE,"",B1781&amp;"@"&amp;COUNTIFS($B$2:B1781,B1781,$K$2:K1781,TRUE))</f>
        <v/>
      </c>
    </row>
    <row r="1782" spans="1:12">
      <c r="A1782" s="18" t="s">
        <v>1924</v>
      </c>
      <c r="B1782" s="18" t="s">
        <v>897</v>
      </c>
      <c r="C1782" s="18">
        <v>1</v>
      </c>
      <c r="D1782" s="18">
        <v>1</v>
      </c>
      <c r="E1782" s="18">
        <v>17</v>
      </c>
      <c r="F1782" s="18">
        <v>0</v>
      </c>
      <c r="G1782" s="122" t="str">
        <f t="shared" si="83"/>
        <v/>
      </c>
      <c r="H1782" s="255" t="str">
        <f>IF(G1782="기사임",(COUNTIF($B$2:B1782,B1782)-COUNTIFS($B$2:B1781,B1782,$G$2:G1781,"")),"")</f>
        <v/>
      </c>
      <c r="I1782" s="122" t="str">
        <f>IF(H1782=1,COUNTIF($H$1:H1782,1),"")</f>
        <v/>
      </c>
      <c r="J1782" s="122">
        <f t="shared" si="82"/>
        <v>1</v>
      </c>
      <c r="K1782" s="122" t="b">
        <f t="shared" si="84"/>
        <v>0</v>
      </c>
      <c r="L1782" s="122" t="str">
        <f>IF(K1782=FALSE,"",B1782&amp;"@"&amp;COUNTIFS($B$2:B1782,B1782,$K$2:K1782,TRUE))</f>
        <v/>
      </c>
    </row>
    <row r="1783" spans="1:12">
      <c r="A1783" s="18" t="s">
        <v>1925</v>
      </c>
      <c r="B1783" s="18" t="s">
        <v>895</v>
      </c>
      <c r="C1783" s="18">
        <v>1</v>
      </c>
      <c r="D1783" s="18">
        <v>1</v>
      </c>
      <c r="E1783" s="18">
        <v>21</v>
      </c>
      <c r="F1783" s="18">
        <v>0</v>
      </c>
      <c r="G1783" s="122" t="str">
        <f t="shared" si="83"/>
        <v/>
      </c>
      <c r="H1783" s="255" t="str">
        <f>IF(G1783="기사임",(COUNTIF($B$2:B1783,B1783)-COUNTIFS($B$2:B1782,B1783,$G$2:G1782,"")),"")</f>
        <v/>
      </c>
      <c r="I1783" s="122" t="str">
        <f>IF(H1783=1,COUNTIF($H$1:H1783,1),"")</f>
        <v/>
      </c>
      <c r="J1783" s="122">
        <f t="shared" si="82"/>
        <v>0</v>
      </c>
      <c r="K1783" s="122" t="b">
        <f t="shared" si="84"/>
        <v>0</v>
      </c>
      <c r="L1783" s="122" t="str">
        <f>IF(K1783=FALSE,"",B1783&amp;"@"&amp;COUNTIFS($B$2:B1783,B1783,$K$2:K1783,TRUE))</f>
        <v/>
      </c>
    </row>
    <row r="1784" spans="1:12">
      <c r="A1784" s="18" t="s">
        <v>1926</v>
      </c>
      <c r="B1784" s="18" t="s">
        <v>895</v>
      </c>
      <c r="C1784" s="18">
        <v>1</v>
      </c>
      <c r="D1784" s="18">
        <v>1</v>
      </c>
      <c r="E1784" s="18">
        <v>7</v>
      </c>
      <c r="F1784" s="18">
        <v>0</v>
      </c>
      <c r="G1784" s="122" t="str">
        <f t="shared" si="83"/>
        <v/>
      </c>
      <c r="H1784" s="255" t="str">
        <f>IF(G1784="기사임",(COUNTIF($B$2:B1784,B1784)-COUNTIFS($B$2:B1783,B1784,$G$2:G1783,"")),"")</f>
        <v/>
      </c>
      <c r="I1784" s="122" t="str">
        <f>IF(H1784=1,COUNTIF($H$1:H1784,1),"")</f>
        <v/>
      </c>
      <c r="J1784" s="122">
        <f t="shared" si="82"/>
        <v>0</v>
      </c>
      <c r="K1784" s="122" t="b">
        <f t="shared" si="84"/>
        <v>0</v>
      </c>
      <c r="L1784" s="122" t="str">
        <f>IF(K1784=FALSE,"",B1784&amp;"@"&amp;COUNTIFS($B$2:B1784,B1784,$K$2:K1784,TRUE))</f>
        <v/>
      </c>
    </row>
    <row r="1785" spans="1:12">
      <c r="A1785" s="18" t="s">
        <v>1927</v>
      </c>
      <c r="B1785" s="18" t="s">
        <v>895</v>
      </c>
      <c r="C1785" s="18">
        <v>1</v>
      </c>
      <c r="D1785" s="18">
        <v>1</v>
      </c>
      <c r="E1785" s="18">
        <v>1038</v>
      </c>
      <c r="F1785" s="18">
        <v>0</v>
      </c>
      <c r="G1785" s="122" t="str">
        <f t="shared" si="83"/>
        <v/>
      </c>
      <c r="H1785" s="255" t="str">
        <f>IF(G1785="기사임",(COUNTIF($B$2:B1785,B1785)-COUNTIFS($B$2:B1784,B1785,$G$2:G1784,"")),"")</f>
        <v/>
      </c>
      <c r="I1785" s="122" t="str">
        <f>IF(H1785=1,COUNTIF($H$1:H1785,1),"")</f>
        <v/>
      </c>
      <c r="J1785" s="122">
        <f t="shared" si="82"/>
        <v>0</v>
      </c>
      <c r="K1785" s="122" t="b">
        <f t="shared" si="84"/>
        <v>0</v>
      </c>
      <c r="L1785" s="122" t="str">
        <f>IF(K1785=FALSE,"",B1785&amp;"@"&amp;COUNTIFS($B$2:B1785,B1785,$K$2:K1785,TRUE))</f>
        <v/>
      </c>
    </row>
    <row r="1786" spans="1:12">
      <c r="A1786" s="18" t="s">
        <v>1928</v>
      </c>
      <c r="B1786" s="18" t="s">
        <v>895</v>
      </c>
      <c r="C1786" s="18">
        <v>1</v>
      </c>
      <c r="D1786" s="18">
        <v>1</v>
      </c>
      <c r="E1786" s="18">
        <v>0</v>
      </c>
      <c r="F1786" s="18">
        <v>0</v>
      </c>
      <c r="G1786" s="122" t="str">
        <f t="shared" si="83"/>
        <v/>
      </c>
      <c r="H1786" s="255" t="str">
        <f>IF(G1786="기사임",(COUNTIF($B$2:B1786,B1786)-COUNTIFS($B$2:B1785,B1786,$G$2:G1785,"")),"")</f>
        <v/>
      </c>
      <c r="I1786" s="122" t="str">
        <f>IF(H1786=1,COUNTIF($H$1:H1786,1),"")</f>
        <v/>
      </c>
      <c r="J1786" s="122">
        <f t="shared" si="82"/>
        <v>0</v>
      </c>
      <c r="K1786" s="122" t="b">
        <f t="shared" si="84"/>
        <v>0</v>
      </c>
      <c r="L1786" s="122" t="str">
        <f>IF(K1786=FALSE,"",B1786&amp;"@"&amp;COUNTIFS($B$2:B1786,B1786,$K$2:K1786,TRUE))</f>
        <v/>
      </c>
    </row>
    <row r="1787" spans="1:12">
      <c r="A1787" s="18" t="s">
        <v>1929</v>
      </c>
      <c r="B1787" s="18" t="s">
        <v>895</v>
      </c>
      <c r="C1787" s="18">
        <v>1</v>
      </c>
      <c r="D1787" s="18">
        <v>1</v>
      </c>
      <c r="E1787" s="18">
        <v>20</v>
      </c>
      <c r="F1787" s="18">
        <v>0</v>
      </c>
      <c r="G1787" s="122" t="str">
        <f t="shared" si="83"/>
        <v/>
      </c>
      <c r="H1787" s="255" t="str">
        <f>IF(G1787="기사임",(COUNTIF($B$2:B1787,B1787)-COUNTIFS($B$2:B1786,B1787,$G$2:G1786,"")),"")</f>
        <v/>
      </c>
      <c r="I1787" s="122" t="str">
        <f>IF(H1787=1,COUNTIF($H$1:H1787,1),"")</f>
        <v/>
      </c>
      <c r="J1787" s="122">
        <f t="shared" si="82"/>
        <v>0</v>
      </c>
      <c r="K1787" s="122" t="b">
        <f t="shared" si="84"/>
        <v>0</v>
      </c>
      <c r="L1787" s="122" t="str">
        <f>IF(K1787=FALSE,"",B1787&amp;"@"&amp;COUNTIFS($B$2:B1787,B1787,$K$2:K1787,TRUE))</f>
        <v/>
      </c>
    </row>
    <row r="1788" spans="1:12">
      <c r="A1788" s="18" t="s">
        <v>1930</v>
      </c>
      <c r="B1788" s="18" t="s">
        <v>895</v>
      </c>
      <c r="C1788" s="18">
        <v>1</v>
      </c>
      <c r="D1788" s="18">
        <v>1</v>
      </c>
      <c r="E1788" s="18">
        <v>8</v>
      </c>
      <c r="F1788" s="18">
        <v>0</v>
      </c>
      <c r="G1788" s="122" t="str">
        <f t="shared" si="83"/>
        <v/>
      </c>
      <c r="H1788" s="255" t="str">
        <f>IF(G1788="기사임",(COUNTIF($B$2:B1788,B1788)-COUNTIFS($B$2:B1787,B1788,$G$2:G1787,"")),"")</f>
        <v/>
      </c>
      <c r="I1788" s="122" t="str">
        <f>IF(H1788=1,COUNTIF($H$1:H1788,1),"")</f>
        <v/>
      </c>
      <c r="J1788" s="122">
        <f t="shared" si="82"/>
        <v>0</v>
      </c>
      <c r="K1788" s="122" t="b">
        <f t="shared" si="84"/>
        <v>0</v>
      </c>
      <c r="L1788" s="122" t="str">
        <f>IF(K1788=FALSE,"",B1788&amp;"@"&amp;COUNTIFS($B$2:B1788,B1788,$K$2:K1788,TRUE))</f>
        <v/>
      </c>
    </row>
    <row r="1789" spans="1:12">
      <c r="A1789" s="18" t="s">
        <v>1931</v>
      </c>
      <c r="B1789" s="18" t="s">
        <v>895</v>
      </c>
      <c r="C1789" s="18">
        <v>1</v>
      </c>
      <c r="D1789" s="18">
        <v>1</v>
      </c>
      <c r="E1789" s="18">
        <v>387</v>
      </c>
      <c r="F1789" s="18">
        <v>0</v>
      </c>
      <c r="G1789" s="122" t="str">
        <f t="shared" si="83"/>
        <v/>
      </c>
      <c r="H1789" s="255" t="str">
        <f>IF(G1789="기사임",(COUNTIF($B$2:B1789,B1789)-COUNTIFS($B$2:B1788,B1789,$G$2:G1788,"")),"")</f>
        <v/>
      </c>
      <c r="I1789" s="122" t="str">
        <f>IF(H1789=1,COUNTIF($H$1:H1789,1),"")</f>
        <v/>
      </c>
      <c r="J1789" s="122">
        <f t="shared" si="82"/>
        <v>0</v>
      </c>
      <c r="K1789" s="122" t="b">
        <f t="shared" si="84"/>
        <v>0</v>
      </c>
      <c r="L1789" s="122" t="str">
        <f>IF(K1789=FALSE,"",B1789&amp;"@"&amp;COUNTIFS($B$2:B1789,B1789,$K$2:K1789,TRUE))</f>
        <v/>
      </c>
    </row>
    <row r="1790" spans="1:12">
      <c r="A1790" s="18" t="s">
        <v>1661</v>
      </c>
      <c r="B1790" s="18" t="s">
        <v>895</v>
      </c>
      <c r="C1790" s="18">
        <v>1</v>
      </c>
      <c r="D1790" s="18">
        <v>1</v>
      </c>
      <c r="E1790" s="18">
        <v>5</v>
      </c>
      <c r="F1790" s="18">
        <v>0</v>
      </c>
      <c r="G1790" s="122" t="str">
        <f t="shared" si="83"/>
        <v/>
      </c>
      <c r="H1790" s="255" t="str">
        <f>IF(G1790="기사임",(COUNTIF($B$2:B1790,B1790)-COUNTIFS($B$2:B1789,B1790,$G$2:G1789,"")),"")</f>
        <v/>
      </c>
      <c r="I1790" s="122" t="str">
        <f>IF(H1790=1,COUNTIF($H$1:H1790,1),"")</f>
        <v/>
      </c>
      <c r="J1790" s="122">
        <f t="shared" si="82"/>
        <v>0</v>
      </c>
      <c r="K1790" s="122" t="b">
        <f t="shared" si="84"/>
        <v>0</v>
      </c>
      <c r="L1790" s="122" t="str">
        <f>IF(K1790=FALSE,"",B1790&amp;"@"&amp;COUNTIFS($B$2:B1790,B1790,$K$2:K1790,TRUE))</f>
        <v/>
      </c>
    </row>
    <row r="1791" spans="1:12">
      <c r="A1791" s="18" t="s">
        <v>1932</v>
      </c>
      <c r="B1791" s="18" t="s">
        <v>897</v>
      </c>
      <c r="C1791" s="18">
        <v>1</v>
      </c>
      <c r="D1791" s="18">
        <v>1</v>
      </c>
      <c r="E1791" s="18">
        <v>7</v>
      </c>
      <c r="F1791" s="18">
        <v>0</v>
      </c>
      <c r="G1791" s="122" t="str">
        <f t="shared" si="83"/>
        <v/>
      </c>
      <c r="H1791" s="255" t="str">
        <f>IF(G1791="기사임",(COUNTIF($B$2:B1791,B1791)-COUNTIFS($B$2:B1790,B1791,$G$2:G1790,"")),"")</f>
        <v/>
      </c>
      <c r="I1791" s="122" t="str">
        <f>IF(H1791=1,COUNTIF($H$1:H1791,1),"")</f>
        <v/>
      </c>
      <c r="J1791" s="122">
        <f t="shared" si="82"/>
        <v>1</v>
      </c>
      <c r="K1791" s="122" t="b">
        <f t="shared" si="84"/>
        <v>0</v>
      </c>
      <c r="L1791" s="122" t="str">
        <f>IF(K1791=FALSE,"",B1791&amp;"@"&amp;COUNTIFS($B$2:B1791,B1791,$K$2:K1791,TRUE))</f>
        <v/>
      </c>
    </row>
    <row r="1792" spans="1:12">
      <c r="A1792" s="18" t="s">
        <v>1933</v>
      </c>
      <c r="B1792" s="18" t="s">
        <v>897</v>
      </c>
      <c r="C1792" s="18">
        <v>1</v>
      </c>
      <c r="D1792" s="18">
        <v>1</v>
      </c>
      <c r="E1792" s="18">
        <v>0</v>
      </c>
      <c r="F1792" s="18">
        <v>0</v>
      </c>
      <c r="G1792" s="122" t="str">
        <f t="shared" si="83"/>
        <v/>
      </c>
      <c r="H1792" s="255" t="str">
        <f>IF(G1792="기사임",(COUNTIF($B$2:B1792,B1792)-COUNTIFS($B$2:B1791,B1792,$G$2:G1791,"")),"")</f>
        <v/>
      </c>
      <c r="I1792" s="122" t="str">
        <f>IF(H1792=1,COUNTIF($H$1:H1792,1),"")</f>
        <v/>
      </c>
      <c r="J1792" s="122">
        <f t="shared" si="82"/>
        <v>1</v>
      </c>
      <c r="K1792" s="122" t="b">
        <f t="shared" si="84"/>
        <v>0</v>
      </c>
      <c r="L1792" s="122" t="str">
        <f>IF(K1792=FALSE,"",B1792&amp;"@"&amp;COUNTIFS($B$2:B1792,B1792,$K$2:K1792,TRUE))</f>
        <v/>
      </c>
    </row>
    <row r="1793" spans="1:12">
      <c r="A1793" s="18" t="s">
        <v>1934</v>
      </c>
      <c r="B1793" s="18" t="s">
        <v>914</v>
      </c>
      <c r="C1793" s="18">
        <v>1</v>
      </c>
      <c r="D1793" s="18">
        <v>1</v>
      </c>
      <c r="E1793" s="18">
        <v>7</v>
      </c>
      <c r="F1793" s="18">
        <v>0</v>
      </c>
      <c r="G1793" s="122" t="str">
        <f t="shared" si="83"/>
        <v/>
      </c>
      <c r="H1793" s="255" t="str">
        <f>IF(G1793="기사임",(COUNTIF($B$2:B1793,B1793)-COUNTIFS($B$2:B1792,B1793,$G$2:G1792,"")),"")</f>
        <v/>
      </c>
      <c r="I1793" s="122" t="str">
        <f>IF(H1793=1,COUNTIF($H$1:H1793,1),"")</f>
        <v/>
      </c>
      <c r="J1793" s="122">
        <f t="shared" si="82"/>
        <v>1</v>
      </c>
      <c r="K1793" s="122" t="b">
        <f t="shared" si="84"/>
        <v>0</v>
      </c>
      <c r="L1793" s="122" t="str">
        <f>IF(K1793=FALSE,"",B1793&amp;"@"&amp;COUNTIFS($B$2:B1793,B1793,$K$2:K1793,TRUE))</f>
        <v/>
      </c>
    </row>
    <row r="1794" spans="1:12">
      <c r="A1794" s="18" t="s">
        <v>1935</v>
      </c>
      <c r="B1794" s="18" t="s">
        <v>914</v>
      </c>
      <c r="C1794" s="18">
        <v>1</v>
      </c>
      <c r="D1794" s="18">
        <v>1</v>
      </c>
      <c r="E1794" s="18">
        <v>9</v>
      </c>
      <c r="F1794" s="18">
        <v>0</v>
      </c>
      <c r="G1794" s="122" t="str">
        <f t="shared" si="83"/>
        <v/>
      </c>
      <c r="H1794" s="255" t="str">
        <f>IF(G1794="기사임",(COUNTIF($B$2:B1794,B1794)-COUNTIFS($B$2:B1793,B1794,$G$2:G1793,"")),"")</f>
        <v/>
      </c>
      <c r="I1794" s="122" t="str">
        <f>IF(H1794=1,COUNTIF($H$1:H1794,1),"")</f>
        <v/>
      </c>
      <c r="J1794" s="122">
        <f t="shared" ref="J1794:J1857" si="85">COUNTIF($N$2:$N$4,B1794)</f>
        <v>1</v>
      </c>
      <c r="K1794" s="122" t="b">
        <f t="shared" si="84"/>
        <v>0</v>
      </c>
      <c r="L1794" s="122" t="str">
        <f>IF(K1794=FALSE,"",B1794&amp;"@"&amp;COUNTIFS($B$2:B1794,B1794,$K$2:K1794,TRUE))</f>
        <v/>
      </c>
    </row>
    <row r="1795" spans="1:12">
      <c r="A1795" s="18" t="s">
        <v>1631</v>
      </c>
      <c r="B1795" s="18" t="s">
        <v>914</v>
      </c>
      <c r="C1795" s="18">
        <v>1</v>
      </c>
      <c r="D1795" s="18">
        <v>1</v>
      </c>
      <c r="E1795" s="18">
        <v>0</v>
      </c>
      <c r="F1795" s="18">
        <v>0</v>
      </c>
      <c r="G1795" s="122" t="str">
        <f t="shared" ref="G1795:G1858" si="86">IF(AND(LEFT(A1795,17)="/global/archives/",ISNUMBER(_xlfn.NUMBERVALUE(MID(A1795,18,1))),ISERROR(FIND("ckattempt",A1795)),ISERROR(FIND("preview",A1795))),"기사임","")</f>
        <v/>
      </c>
      <c r="H1795" s="255" t="str">
        <f>IF(G1795="기사임",(COUNTIF($B$2:B1795,B1795)-COUNTIFS($B$2:B1794,B1795,$G$2:G1794,"")),"")</f>
        <v/>
      </c>
      <c r="I1795" s="122" t="str">
        <f>IF(H1795=1,COUNTIF($H$1:H1795,1),"")</f>
        <v/>
      </c>
      <c r="J1795" s="122">
        <f t="shared" si="85"/>
        <v>1</v>
      </c>
      <c r="K1795" s="122" t="b">
        <f t="shared" ref="K1795:K1858" si="87">AND(J1795=1,H1795&gt;=1,H1795&lt;&gt;"")</f>
        <v>0</v>
      </c>
      <c r="L1795" s="122" t="str">
        <f>IF(K1795=FALSE,"",B1795&amp;"@"&amp;COUNTIFS($B$2:B1795,B1795,$K$2:K1795,TRUE))</f>
        <v/>
      </c>
    </row>
    <row r="1796" spans="1:12">
      <c r="A1796" s="18" t="s">
        <v>1936</v>
      </c>
      <c r="B1796" s="18" t="s">
        <v>896</v>
      </c>
      <c r="C1796" s="18">
        <v>1</v>
      </c>
      <c r="D1796" s="18">
        <v>1</v>
      </c>
      <c r="E1796" s="18">
        <v>17</v>
      </c>
      <c r="F1796" s="18">
        <v>0</v>
      </c>
      <c r="G1796" s="122" t="str">
        <f t="shared" si="86"/>
        <v/>
      </c>
      <c r="H1796" s="255" t="str">
        <f>IF(G1796="기사임",(COUNTIF($B$2:B1796,B1796)-COUNTIFS($B$2:B1795,B1796,$G$2:G1795,"")),"")</f>
        <v/>
      </c>
      <c r="I1796" s="122" t="str">
        <f>IF(H1796=1,COUNTIF($H$1:H1796,1),"")</f>
        <v/>
      </c>
      <c r="J1796" s="122">
        <f t="shared" si="85"/>
        <v>1</v>
      </c>
      <c r="K1796" s="122" t="b">
        <f t="shared" si="87"/>
        <v>0</v>
      </c>
      <c r="L1796" s="122" t="str">
        <f>IF(K1796=FALSE,"",B1796&amp;"@"&amp;COUNTIFS($B$2:B1796,B1796,$K$2:K1796,TRUE))</f>
        <v/>
      </c>
    </row>
    <row r="1797" spans="1:12">
      <c r="A1797" s="18" t="s">
        <v>1937</v>
      </c>
      <c r="B1797" s="18" t="s">
        <v>895</v>
      </c>
      <c r="C1797" s="18">
        <v>1</v>
      </c>
      <c r="D1797" s="18">
        <v>1</v>
      </c>
      <c r="E1797" s="18">
        <v>25</v>
      </c>
      <c r="F1797" s="18">
        <v>0</v>
      </c>
      <c r="G1797" s="122" t="str">
        <f t="shared" si="86"/>
        <v/>
      </c>
      <c r="H1797" s="255" t="str">
        <f>IF(G1797="기사임",(COUNTIF($B$2:B1797,B1797)-COUNTIFS($B$2:B1796,B1797,$G$2:G1796,"")),"")</f>
        <v/>
      </c>
      <c r="I1797" s="122" t="str">
        <f>IF(H1797=1,COUNTIF($H$1:H1797,1),"")</f>
        <v/>
      </c>
      <c r="J1797" s="122">
        <f t="shared" si="85"/>
        <v>0</v>
      </c>
      <c r="K1797" s="122" t="b">
        <f t="shared" si="87"/>
        <v>0</v>
      </c>
      <c r="L1797" s="122" t="str">
        <f>IF(K1797=FALSE,"",B1797&amp;"@"&amp;COUNTIFS($B$2:B1797,B1797,$K$2:K1797,TRUE))</f>
        <v/>
      </c>
    </row>
    <row r="1798" spans="1:12">
      <c r="A1798" s="18" t="s">
        <v>1938</v>
      </c>
      <c r="B1798" s="18" t="s">
        <v>895</v>
      </c>
      <c r="C1798" s="18">
        <v>1</v>
      </c>
      <c r="D1798" s="18">
        <v>1</v>
      </c>
      <c r="E1798" s="18">
        <v>14</v>
      </c>
      <c r="F1798" s="18">
        <v>0</v>
      </c>
      <c r="G1798" s="122" t="str">
        <f t="shared" si="86"/>
        <v/>
      </c>
      <c r="H1798" s="255" t="str">
        <f>IF(G1798="기사임",(COUNTIF($B$2:B1798,B1798)-COUNTIFS($B$2:B1797,B1798,$G$2:G1797,"")),"")</f>
        <v/>
      </c>
      <c r="I1798" s="122" t="str">
        <f>IF(H1798=1,COUNTIF($H$1:H1798,1),"")</f>
        <v/>
      </c>
      <c r="J1798" s="122">
        <f t="shared" si="85"/>
        <v>0</v>
      </c>
      <c r="K1798" s="122" t="b">
        <f t="shared" si="87"/>
        <v>0</v>
      </c>
      <c r="L1798" s="122" t="str">
        <f>IF(K1798=FALSE,"",B1798&amp;"@"&amp;COUNTIFS($B$2:B1798,B1798,$K$2:K1798,TRUE))</f>
        <v/>
      </c>
    </row>
    <row r="1799" spans="1:12">
      <c r="A1799" s="18" t="s">
        <v>1939</v>
      </c>
      <c r="B1799" s="18" t="s">
        <v>895</v>
      </c>
      <c r="C1799" s="18">
        <v>1</v>
      </c>
      <c r="D1799" s="18">
        <v>1</v>
      </c>
      <c r="E1799" s="18">
        <v>97</v>
      </c>
      <c r="F1799" s="18">
        <v>0</v>
      </c>
      <c r="G1799" s="122" t="str">
        <f t="shared" si="86"/>
        <v/>
      </c>
      <c r="H1799" s="255" t="str">
        <f>IF(G1799="기사임",(COUNTIF($B$2:B1799,B1799)-COUNTIFS($B$2:B1798,B1799,$G$2:G1798,"")),"")</f>
        <v/>
      </c>
      <c r="I1799" s="122" t="str">
        <f>IF(H1799=1,COUNTIF($H$1:H1799,1),"")</f>
        <v/>
      </c>
      <c r="J1799" s="122">
        <f t="shared" si="85"/>
        <v>0</v>
      </c>
      <c r="K1799" s="122" t="b">
        <f t="shared" si="87"/>
        <v>0</v>
      </c>
      <c r="L1799" s="122" t="str">
        <f>IF(K1799=FALSE,"",B1799&amp;"@"&amp;COUNTIFS($B$2:B1799,B1799,$K$2:K1799,TRUE))</f>
        <v/>
      </c>
    </row>
    <row r="1800" spans="1:12">
      <c r="A1800" s="18" t="s">
        <v>1940</v>
      </c>
      <c r="B1800" s="18" t="s">
        <v>895</v>
      </c>
      <c r="C1800" s="18">
        <v>1</v>
      </c>
      <c r="D1800" s="18">
        <v>1</v>
      </c>
      <c r="E1800" s="18">
        <v>25</v>
      </c>
      <c r="F1800" s="18">
        <v>0</v>
      </c>
      <c r="G1800" s="122" t="str">
        <f t="shared" si="86"/>
        <v/>
      </c>
      <c r="H1800" s="255" t="str">
        <f>IF(G1800="기사임",(COUNTIF($B$2:B1800,B1800)-COUNTIFS($B$2:B1799,B1800,$G$2:G1799,"")),"")</f>
        <v/>
      </c>
      <c r="I1800" s="122" t="str">
        <f>IF(H1800=1,COUNTIF($H$1:H1800,1),"")</f>
        <v/>
      </c>
      <c r="J1800" s="122">
        <f t="shared" si="85"/>
        <v>0</v>
      </c>
      <c r="K1800" s="122" t="b">
        <f t="shared" si="87"/>
        <v>0</v>
      </c>
      <c r="L1800" s="122" t="str">
        <f>IF(K1800=FALSE,"",B1800&amp;"@"&amp;COUNTIFS($B$2:B1800,B1800,$K$2:K1800,TRUE))</f>
        <v/>
      </c>
    </row>
    <row r="1801" spans="1:12">
      <c r="A1801" s="18" t="s">
        <v>1941</v>
      </c>
      <c r="B1801" s="18" t="s">
        <v>897</v>
      </c>
      <c r="C1801" s="18">
        <v>1</v>
      </c>
      <c r="D1801" s="18">
        <v>1</v>
      </c>
      <c r="E1801" s="18">
        <v>0</v>
      </c>
      <c r="F1801" s="18">
        <v>0</v>
      </c>
      <c r="G1801" s="122" t="str">
        <f t="shared" si="86"/>
        <v/>
      </c>
      <c r="H1801" s="255" t="str">
        <f>IF(G1801="기사임",(COUNTIF($B$2:B1801,B1801)-COUNTIFS($B$2:B1800,B1801,$G$2:G1800,"")),"")</f>
        <v/>
      </c>
      <c r="I1801" s="122" t="str">
        <f>IF(H1801=1,COUNTIF($H$1:H1801,1),"")</f>
        <v/>
      </c>
      <c r="J1801" s="122">
        <f t="shared" si="85"/>
        <v>1</v>
      </c>
      <c r="K1801" s="122" t="b">
        <f t="shared" si="87"/>
        <v>0</v>
      </c>
      <c r="L1801" s="122" t="str">
        <f>IF(K1801=FALSE,"",B1801&amp;"@"&amp;COUNTIFS($B$2:B1801,B1801,$K$2:K1801,TRUE))</f>
        <v/>
      </c>
    </row>
    <row r="1802" spans="1:12">
      <c r="A1802" s="18" t="s">
        <v>1942</v>
      </c>
      <c r="B1802" s="18" t="s">
        <v>930</v>
      </c>
      <c r="C1802" s="18">
        <v>1</v>
      </c>
      <c r="D1802" s="18">
        <v>1</v>
      </c>
      <c r="E1802" s="18">
        <v>42</v>
      </c>
      <c r="F1802" s="18">
        <v>0</v>
      </c>
      <c r="G1802" s="122" t="str">
        <f t="shared" si="86"/>
        <v/>
      </c>
      <c r="H1802" s="255" t="str">
        <f>IF(G1802="기사임",(COUNTIF($B$2:B1802,B1802)-COUNTIFS($B$2:B1801,B1802,$G$2:G1801,"")),"")</f>
        <v/>
      </c>
      <c r="I1802" s="122" t="str">
        <f>IF(H1802=1,COUNTIF($H$1:H1802,1),"")</f>
        <v/>
      </c>
      <c r="J1802" s="122">
        <f t="shared" si="85"/>
        <v>0</v>
      </c>
      <c r="K1802" s="122" t="b">
        <f t="shared" si="87"/>
        <v>0</v>
      </c>
      <c r="L1802" s="122" t="str">
        <f>IF(K1802=FALSE,"",B1802&amp;"@"&amp;COUNTIFS($B$2:B1802,B1802,$K$2:K1802,TRUE))</f>
        <v/>
      </c>
    </row>
    <row r="1803" spans="1:12">
      <c r="A1803" s="18" t="s">
        <v>1943</v>
      </c>
      <c r="B1803" s="18" t="s">
        <v>895</v>
      </c>
      <c r="C1803" s="18">
        <v>1</v>
      </c>
      <c r="D1803" s="18">
        <v>1</v>
      </c>
      <c r="E1803" s="18">
        <v>832</v>
      </c>
      <c r="F1803" s="18">
        <v>0</v>
      </c>
      <c r="G1803" s="122" t="str">
        <f t="shared" si="86"/>
        <v/>
      </c>
      <c r="H1803" s="255" t="str">
        <f>IF(G1803="기사임",(COUNTIF($B$2:B1803,B1803)-COUNTIFS($B$2:B1802,B1803,$G$2:G1802,"")),"")</f>
        <v/>
      </c>
      <c r="I1803" s="122" t="str">
        <f>IF(H1803=1,COUNTIF($H$1:H1803,1),"")</f>
        <v/>
      </c>
      <c r="J1803" s="122">
        <f t="shared" si="85"/>
        <v>0</v>
      </c>
      <c r="K1803" s="122" t="b">
        <f t="shared" si="87"/>
        <v>0</v>
      </c>
      <c r="L1803" s="122" t="str">
        <f>IF(K1803=FALSE,"",B1803&amp;"@"&amp;COUNTIFS($B$2:B1803,B1803,$K$2:K1803,TRUE))</f>
        <v/>
      </c>
    </row>
    <row r="1804" spans="1:12">
      <c r="A1804" s="18" t="s">
        <v>1944</v>
      </c>
      <c r="B1804" s="18" t="s">
        <v>895</v>
      </c>
      <c r="C1804" s="18">
        <v>1</v>
      </c>
      <c r="D1804" s="18">
        <v>1</v>
      </c>
      <c r="E1804" s="18">
        <v>69</v>
      </c>
      <c r="F1804" s="18">
        <v>0</v>
      </c>
      <c r="G1804" s="122" t="str">
        <f t="shared" si="86"/>
        <v/>
      </c>
      <c r="H1804" s="255" t="str">
        <f>IF(G1804="기사임",(COUNTIF($B$2:B1804,B1804)-COUNTIFS($B$2:B1803,B1804,$G$2:G1803,"")),"")</f>
        <v/>
      </c>
      <c r="I1804" s="122" t="str">
        <f>IF(H1804=1,COUNTIF($H$1:H1804,1),"")</f>
        <v/>
      </c>
      <c r="J1804" s="122">
        <f t="shared" si="85"/>
        <v>0</v>
      </c>
      <c r="K1804" s="122" t="b">
        <f t="shared" si="87"/>
        <v>0</v>
      </c>
      <c r="L1804" s="122" t="str">
        <f>IF(K1804=FALSE,"",B1804&amp;"@"&amp;COUNTIFS($B$2:B1804,B1804,$K$2:K1804,TRUE))</f>
        <v/>
      </c>
    </row>
    <row r="1805" spans="1:12">
      <c r="A1805" s="18" t="s">
        <v>1945</v>
      </c>
      <c r="B1805" s="18" t="s">
        <v>895</v>
      </c>
      <c r="C1805" s="18">
        <v>1</v>
      </c>
      <c r="D1805" s="18">
        <v>1</v>
      </c>
      <c r="E1805" s="18">
        <v>22</v>
      </c>
      <c r="F1805" s="18">
        <v>1</v>
      </c>
      <c r="G1805" s="122" t="str">
        <f t="shared" si="86"/>
        <v/>
      </c>
      <c r="H1805" s="255" t="str">
        <f>IF(G1805="기사임",(COUNTIF($B$2:B1805,B1805)-COUNTIFS($B$2:B1804,B1805,$G$2:G1804,"")),"")</f>
        <v/>
      </c>
      <c r="I1805" s="122" t="str">
        <f>IF(H1805=1,COUNTIF($H$1:H1805,1),"")</f>
        <v/>
      </c>
      <c r="J1805" s="122">
        <f t="shared" si="85"/>
        <v>0</v>
      </c>
      <c r="K1805" s="122" t="b">
        <f t="shared" si="87"/>
        <v>0</v>
      </c>
      <c r="L1805" s="122" t="str">
        <f>IF(K1805=FALSE,"",B1805&amp;"@"&amp;COUNTIFS($B$2:B1805,B1805,$K$2:K1805,TRUE))</f>
        <v/>
      </c>
    </row>
    <row r="1806" spans="1:12">
      <c r="A1806" s="18" t="s">
        <v>1946</v>
      </c>
      <c r="B1806" s="18" t="s">
        <v>901</v>
      </c>
      <c r="C1806" s="18">
        <v>1</v>
      </c>
      <c r="D1806" s="18">
        <v>1</v>
      </c>
      <c r="E1806" s="18">
        <v>24</v>
      </c>
      <c r="F1806" s="18">
        <v>0</v>
      </c>
      <c r="G1806" s="122" t="str">
        <f t="shared" si="86"/>
        <v/>
      </c>
      <c r="H1806" s="255" t="str">
        <f>IF(G1806="기사임",(COUNTIF($B$2:B1806,B1806)-COUNTIFS($B$2:B1805,B1806,$G$2:G1805,"")),"")</f>
        <v/>
      </c>
      <c r="I1806" s="122" t="str">
        <f>IF(H1806=1,COUNTIF($H$1:H1806,1),"")</f>
        <v/>
      </c>
      <c r="J1806" s="122">
        <f t="shared" si="85"/>
        <v>0</v>
      </c>
      <c r="K1806" s="122" t="b">
        <f t="shared" si="87"/>
        <v>0</v>
      </c>
      <c r="L1806" s="122" t="str">
        <f>IF(K1806=FALSE,"",B1806&amp;"@"&amp;COUNTIFS($B$2:B1806,B1806,$K$2:K1806,TRUE))</f>
        <v/>
      </c>
    </row>
    <row r="1807" spans="1:12">
      <c r="A1807" s="18" t="s">
        <v>1947</v>
      </c>
      <c r="B1807" s="18" t="s">
        <v>895</v>
      </c>
      <c r="C1807" s="18">
        <v>1</v>
      </c>
      <c r="D1807" s="18">
        <v>1</v>
      </c>
      <c r="E1807" s="18">
        <v>10</v>
      </c>
      <c r="F1807" s="18">
        <v>0</v>
      </c>
      <c r="G1807" s="122" t="str">
        <f t="shared" si="86"/>
        <v/>
      </c>
      <c r="H1807" s="255" t="str">
        <f>IF(G1807="기사임",(COUNTIF($B$2:B1807,B1807)-COUNTIFS($B$2:B1806,B1807,$G$2:G1806,"")),"")</f>
        <v/>
      </c>
      <c r="I1807" s="122" t="str">
        <f>IF(H1807=1,COUNTIF($H$1:H1807,1),"")</f>
        <v/>
      </c>
      <c r="J1807" s="122">
        <f t="shared" si="85"/>
        <v>0</v>
      </c>
      <c r="K1807" s="122" t="b">
        <f t="shared" si="87"/>
        <v>0</v>
      </c>
      <c r="L1807" s="122" t="str">
        <f>IF(K1807=FALSE,"",B1807&amp;"@"&amp;COUNTIFS($B$2:B1807,B1807,$K$2:K1807,TRUE))</f>
        <v/>
      </c>
    </row>
    <row r="1808" spans="1:12">
      <c r="A1808" s="18" t="s">
        <v>1948</v>
      </c>
      <c r="B1808" s="18" t="s">
        <v>895</v>
      </c>
      <c r="C1808" s="18">
        <v>1</v>
      </c>
      <c r="D1808" s="18">
        <v>1</v>
      </c>
      <c r="E1808" s="18">
        <v>34</v>
      </c>
      <c r="F1808" s="18">
        <v>0</v>
      </c>
      <c r="G1808" s="122" t="str">
        <f t="shared" si="86"/>
        <v/>
      </c>
      <c r="H1808" s="255" t="str">
        <f>IF(G1808="기사임",(COUNTIF($B$2:B1808,B1808)-COUNTIFS($B$2:B1807,B1808,$G$2:G1807,"")),"")</f>
        <v/>
      </c>
      <c r="I1808" s="122" t="str">
        <f>IF(H1808=1,COUNTIF($H$1:H1808,1),"")</f>
        <v/>
      </c>
      <c r="J1808" s="122">
        <f t="shared" si="85"/>
        <v>0</v>
      </c>
      <c r="K1808" s="122" t="b">
        <f t="shared" si="87"/>
        <v>0</v>
      </c>
      <c r="L1808" s="122" t="str">
        <f>IF(K1808=FALSE,"",B1808&amp;"@"&amp;COUNTIFS($B$2:B1808,B1808,$K$2:K1808,TRUE))</f>
        <v/>
      </c>
    </row>
    <row r="1809" spans="1:12">
      <c r="A1809" s="18" t="s">
        <v>1949</v>
      </c>
      <c r="B1809" s="18" t="s">
        <v>895</v>
      </c>
      <c r="C1809" s="18">
        <v>1</v>
      </c>
      <c r="D1809" s="18">
        <v>1</v>
      </c>
      <c r="E1809" s="18">
        <v>144</v>
      </c>
      <c r="F1809" s="18">
        <v>0</v>
      </c>
      <c r="G1809" s="122" t="str">
        <f t="shared" si="86"/>
        <v/>
      </c>
      <c r="H1809" s="255" t="str">
        <f>IF(G1809="기사임",(COUNTIF($B$2:B1809,B1809)-COUNTIFS($B$2:B1808,B1809,$G$2:G1808,"")),"")</f>
        <v/>
      </c>
      <c r="I1809" s="122" t="str">
        <f>IF(H1809=1,COUNTIF($H$1:H1809,1),"")</f>
        <v/>
      </c>
      <c r="J1809" s="122">
        <f t="shared" si="85"/>
        <v>0</v>
      </c>
      <c r="K1809" s="122" t="b">
        <f t="shared" si="87"/>
        <v>0</v>
      </c>
      <c r="L1809" s="122" t="str">
        <f>IF(K1809=FALSE,"",B1809&amp;"@"&amp;COUNTIFS($B$2:B1809,B1809,$K$2:K1809,TRUE))</f>
        <v/>
      </c>
    </row>
    <row r="1810" spans="1:12">
      <c r="A1810" s="18" t="s">
        <v>1950</v>
      </c>
      <c r="B1810" s="18" t="s">
        <v>895</v>
      </c>
      <c r="C1810" s="18">
        <v>1</v>
      </c>
      <c r="D1810" s="18">
        <v>1</v>
      </c>
      <c r="E1810" s="18">
        <v>424</v>
      </c>
      <c r="F1810" s="18">
        <v>0</v>
      </c>
      <c r="G1810" s="122" t="str">
        <f t="shared" si="86"/>
        <v/>
      </c>
      <c r="H1810" s="255" t="str">
        <f>IF(G1810="기사임",(COUNTIF($B$2:B1810,B1810)-COUNTIFS($B$2:B1809,B1810,$G$2:G1809,"")),"")</f>
        <v/>
      </c>
      <c r="I1810" s="122" t="str">
        <f>IF(H1810=1,COUNTIF($H$1:H1810,1),"")</f>
        <v/>
      </c>
      <c r="J1810" s="122">
        <f t="shared" si="85"/>
        <v>0</v>
      </c>
      <c r="K1810" s="122" t="b">
        <f t="shared" si="87"/>
        <v>0</v>
      </c>
      <c r="L1810" s="122" t="str">
        <f>IF(K1810=FALSE,"",B1810&amp;"@"&amp;COUNTIFS($B$2:B1810,B1810,$K$2:K1810,TRUE))</f>
        <v/>
      </c>
    </row>
    <row r="1811" spans="1:12">
      <c r="A1811" s="18" t="s">
        <v>1951</v>
      </c>
      <c r="B1811" s="18" t="s">
        <v>895</v>
      </c>
      <c r="C1811" s="18">
        <v>1</v>
      </c>
      <c r="D1811" s="18">
        <v>1</v>
      </c>
      <c r="E1811" s="18">
        <v>53</v>
      </c>
      <c r="F1811" s="18">
        <v>0</v>
      </c>
      <c r="G1811" s="122" t="str">
        <f t="shared" si="86"/>
        <v/>
      </c>
      <c r="H1811" s="255" t="str">
        <f>IF(G1811="기사임",(COUNTIF($B$2:B1811,B1811)-COUNTIFS($B$2:B1810,B1811,$G$2:G1810,"")),"")</f>
        <v/>
      </c>
      <c r="I1811" s="122" t="str">
        <f>IF(H1811=1,COUNTIF($H$1:H1811,1),"")</f>
        <v/>
      </c>
      <c r="J1811" s="122">
        <f t="shared" si="85"/>
        <v>0</v>
      </c>
      <c r="K1811" s="122" t="b">
        <f t="shared" si="87"/>
        <v>0</v>
      </c>
      <c r="L1811" s="122" t="str">
        <f>IF(K1811=FALSE,"",B1811&amp;"@"&amp;COUNTIFS($B$2:B1811,B1811,$K$2:K1811,TRUE))</f>
        <v/>
      </c>
    </row>
    <row r="1812" spans="1:12">
      <c r="A1812" s="18" t="s">
        <v>1952</v>
      </c>
      <c r="B1812" s="18" t="s">
        <v>895</v>
      </c>
      <c r="C1812" s="18">
        <v>1</v>
      </c>
      <c r="D1812" s="18">
        <v>1</v>
      </c>
      <c r="E1812" s="18">
        <v>7</v>
      </c>
      <c r="F1812" s="18">
        <v>0</v>
      </c>
      <c r="G1812" s="122" t="str">
        <f t="shared" si="86"/>
        <v/>
      </c>
      <c r="H1812" s="255" t="str">
        <f>IF(G1812="기사임",(COUNTIF($B$2:B1812,B1812)-COUNTIFS($B$2:B1811,B1812,$G$2:G1811,"")),"")</f>
        <v/>
      </c>
      <c r="I1812" s="122" t="str">
        <f>IF(H1812=1,COUNTIF($H$1:H1812,1),"")</f>
        <v/>
      </c>
      <c r="J1812" s="122">
        <f t="shared" si="85"/>
        <v>0</v>
      </c>
      <c r="K1812" s="122" t="b">
        <f t="shared" si="87"/>
        <v>0</v>
      </c>
      <c r="L1812" s="122" t="str">
        <f>IF(K1812=FALSE,"",B1812&amp;"@"&amp;COUNTIFS($B$2:B1812,B1812,$K$2:K1812,TRUE))</f>
        <v/>
      </c>
    </row>
    <row r="1813" spans="1:12">
      <c r="A1813" s="18" t="s">
        <v>1953</v>
      </c>
      <c r="B1813" s="18" t="s">
        <v>907</v>
      </c>
      <c r="C1813" s="18">
        <v>1</v>
      </c>
      <c r="D1813" s="18">
        <v>1</v>
      </c>
      <c r="E1813" s="18">
        <v>0</v>
      </c>
      <c r="F1813" s="18">
        <v>0</v>
      </c>
      <c r="G1813" s="122" t="str">
        <f t="shared" si="86"/>
        <v/>
      </c>
      <c r="H1813" s="255" t="str">
        <f>IF(G1813="기사임",(COUNTIF($B$2:B1813,B1813)-COUNTIFS($B$2:B1812,B1813,$G$2:G1812,"")),"")</f>
        <v/>
      </c>
      <c r="I1813" s="122" t="str">
        <f>IF(H1813=1,COUNTIF($H$1:H1813,1),"")</f>
        <v/>
      </c>
      <c r="J1813" s="122">
        <f t="shared" si="85"/>
        <v>0</v>
      </c>
      <c r="K1813" s="122" t="b">
        <f t="shared" si="87"/>
        <v>0</v>
      </c>
      <c r="L1813" s="122" t="str">
        <f>IF(K1813=FALSE,"",B1813&amp;"@"&amp;COUNTIFS($B$2:B1813,B1813,$K$2:K1813,TRUE))</f>
        <v/>
      </c>
    </row>
    <row r="1814" spans="1:12">
      <c r="A1814" s="18" t="s">
        <v>1954</v>
      </c>
      <c r="B1814" s="18" t="s">
        <v>898</v>
      </c>
      <c r="C1814" s="18">
        <v>1</v>
      </c>
      <c r="D1814" s="18">
        <v>1</v>
      </c>
      <c r="E1814" s="18">
        <v>10</v>
      </c>
      <c r="F1814" s="18">
        <v>0</v>
      </c>
      <c r="G1814" s="122" t="str">
        <f t="shared" si="86"/>
        <v/>
      </c>
      <c r="H1814" s="255" t="str">
        <f>IF(G1814="기사임",(COUNTIF($B$2:B1814,B1814)-COUNTIFS($B$2:B1813,B1814,$G$2:G1813,"")),"")</f>
        <v/>
      </c>
      <c r="I1814" s="122" t="str">
        <f>IF(H1814=1,COUNTIF($H$1:H1814,1),"")</f>
        <v/>
      </c>
      <c r="J1814" s="122">
        <f t="shared" si="85"/>
        <v>0</v>
      </c>
      <c r="K1814" s="122" t="b">
        <f t="shared" si="87"/>
        <v>0</v>
      </c>
      <c r="L1814" s="122" t="str">
        <f>IF(K1814=FALSE,"",B1814&amp;"@"&amp;COUNTIFS($B$2:B1814,B1814,$K$2:K1814,TRUE))</f>
        <v/>
      </c>
    </row>
    <row r="1815" spans="1:12">
      <c r="A1815" s="18" t="s">
        <v>1303</v>
      </c>
      <c r="B1815" s="18" t="s">
        <v>895</v>
      </c>
      <c r="C1815" s="18">
        <v>1</v>
      </c>
      <c r="D1815" s="18">
        <v>1</v>
      </c>
      <c r="E1815" s="18">
        <v>635</v>
      </c>
      <c r="F1815" s="18">
        <v>1</v>
      </c>
      <c r="G1815" s="122" t="str">
        <f t="shared" si="86"/>
        <v/>
      </c>
      <c r="H1815" s="255" t="str">
        <f>IF(G1815="기사임",(COUNTIF($B$2:B1815,B1815)-COUNTIFS($B$2:B1814,B1815,$G$2:G1814,"")),"")</f>
        <v/>
      </c>
      <c r="I1815" s="122" t="str">
        <f>IF(H1815=1,COUNTIF($H$1:H1815,1),"")</f>
        <v/>
      </c>
      <c r="J1815" s="122">
        <f t="shared" si="85"/>
        <v>0</v>
      </c>
      <c r="K1815" s="122" t="b">
        <f t="shared" si="87"/>
        <v>0</v>
      </c>
      <c r="L1815" s="122" t="str">
        <f>IF(K1815=FALSE,"",B1815&amp;"@"&amp;COUNTIFS($B$2:B1815,B1815,$K$2:K1815,TRUE))</f>
        <v/>
      </c>
    </row>
    <row r="1816" spans="1:12">
      <c r="A1816" s="18" t="s">
        <v>1955</v>
      </c>
      <c r="B1816" s="18" t="s">
        <v>895</v>
      </c>
      <c r="C1816" s="18">
        <v>1</v>
      </c>
      <c r="D1816" s="18">
        <v>1</v>
      </c>
      <c r="E1816" s="18">
        <v>385</v>
      </c>
      <c r="F1816" s="18">
        <v>0</v>
      </c>
      <c r="G1816" s="122" t="str">
        <f t="shared" si="86"/>
        <v/>
      </c>
      <c r="H1816" s="255" t="str">
        <f>IF(G1816="기사임",(COUNTIF($B$2:B1816,B1816)-COUNTIFS($B$2:B1815,B1816,$G$2:G1815,"")),"")</f>
        <v/>
      </c>
      <c r="I1816" s="122" t="str">
        <f>IF(H1816=1,COUNTIF($H$1:H1816,1),"")</f>
        <v/>
      </c>
      <c r="J1816" s="122">
        <f t="shared" si="85"/>
        <v>0</v>
      </c>
      <c r="K1816" s="122" t="b">
        <f t="shared" si="87"/>
        <v>0</v>
      </c>
      <c r="L1816" s="122" t="str">
        <f>IF(K1816=FALSE,"",B1816&amp;"@"&amp;COUNTIFS($B$2:B1816,B1816,$K$2:K1816,TRUE))</f>
        <v/>
      </c>
    </row>
    <row r="1817" spans="1:12">
      <c r="A1817" s="18" t="s">
        <v>1304</v>
      </c>
      <c r="B1817" s="18" t="s">
        <v>895</v>
      </c>
      <c r="C1817" s="18">
        <v>1</v>
      </c>
      <c r="D1817" s="18">
        <v>1</v>
      </c>
      <c r="E1817" s="18">
        <v>4</v>
      </c>
      <c r="F1817" s="18">
        <v>0</v>
      </c>
      <c r="G1817" s="122" t="str">
        <f t="shared" si="86"/>
        <v/>
      </c>
      <c r="H1817" s="255" t="str">
        <f>IF(G1817="기사임",(COUNTIF($B$2:B1817,B1817)-COUNTIFS($B$2:B1816,B1817,$G$2:G1816,"")),"")</f>
        <v/>
      </c>
      <c r="I1817" s="122" t="str">
        <f>IF(H1817=1,COUNTIF($H$1:H1817,1),"")</f>
        <v/>
      </c>
      <c r="J1817" s="122">
        <f t="shared" si="85"/>
        <v>0</v>
      </c>
      <c r="K1817" s="122" t="b">
        <f t="shared" si="87"/>
        <v>0</v>
      </c>
      <c r="L1817" s="122" t="str">
        <f>IF(K1817=FALSE,"",B1817&amp;"@"&amp;COUNTIFS($B$2:B1817,B1817,$K$2:K1817,TRUE))</f>
        <v/>
      </c>
    </row>
    <row r="1818" spans="1:12">
      <c r="A1818" s="18" t="s">
        <v>1956</v>
      </c>
      <c r="B1818" s="18" t="s">
        <v>896</v>
      </c>
      <c r="C1818" s="18">
        <v>1</v>
      </c>
      <c r="D1818" s="18">
        <v>1</v>
      </c>
      <c r="E1818" s="18">
        <v>40</v>
      </c>
      <c r="F1818" s="18">
        <v>0</v>
      </c>
      <c r="G1818" s="122" t="str">
        <f t="shared" si="86"/>
        <v/>
      </c>
      <c r="H1818" s="255" t="str">
        <f>IF(G1818="기사임",(COUNTIF($B$2:B1818,B1818)-COUNTIFS($B$2:B1817,B1818,$G$2:G1817,"")),"")</f>
        <v/>
      </c>
      <c r="I1818" s="122" t="str">
        <f>IF(H1818=1,COUNTIF($H$1:H1818,1),"")</f>
        <v/>
      </c>
      <c r="J1818" s="122">
        <f t="shared" si="85"/>
        <v>1</v>
      </c>
      <c r="K1818" s="122" t="b">
        <f t="shared" si="87"/>
        <v>0</v>
      </c>
      <c r="L1818" s="122" t="str">
        <f>IF(K1818=FALSE,"",B1818&amp;"@"&amp;COUNTIFS($B$2:B1818,B1818,$K$2:K1818,TRUE))</f>
        <v/>
      </c>
    </row>
    <row r="1819" spans="1:12">
      <c r="A1819" s="18" t="s">
        <v>1957</v>
      </c>
      <c r="B1819" s="18" t="s">
        <v>896</v>
      </c>
      <c r="C1819" s="18">
        <v>1</v>
      </c>
      <c r="D1819" s="18">
        <v>1</v>
      </c>
      <c r="E1819" s="18">
        <v>0</v>
      </c>
      <c r="F1819" s="18">
        <v>0</v>
      </c>
      <c r="G1819" s="122" t="str">
        <f t="shared" si="86"/>
        <v/>
      </c>
      <c r="H1819" s="255" t="str">
        <f>IF(G1819="기사임",(COUNTIF($B$2:B1819,B1819)-COUNTIFS($B$2:B1818,B1819,$G$2:G1818,"")),"")</f>
        <v/>
      </c>
      <c r="I1819" s="122" t="str">
        <f>IF(H1819=1,COUNTIF($H$1:H1819,1),"")</f>
        <v/>
      </c>
      <c r="J1819" s="122">
        <f t="shared" si="85"/>
        <v>1</v>
      </c>
      <c r="K1819" s="122" t="b">
        <f t="shared" si="87"/>
        <v>0</v>
      </c>
      <c r="L1819" s="122" t="str">
        <f>IF(K1819=FALSE,"",B1819&amp;"@"&amp;COUNTIFS($B$2:B1819,B1819,$K$2:K1819,TRUE))</f>
        <v/>
      </c>
    </row>
    <row r="1820" spans="1:12">
      <c r="A1820" s="18" t="s">
        <v>1958</v>
      </c>
      <c r="B1820" s="18" t="s">
        <v>895</v>
      </c>
      <c r="C1820" s="18">
        <v>1</v>
      </c>
      <c r="D1820" s="18">
        <v>1</v>
      </c>
      <c r="E1820" s="18">
        <v>17</v>
      </c>
      <c r="F1820" s="18">
        <v>0</v>
      </c>
      <c r="G1820" s="122" t="str">
        <f t="shared" si="86"/>
        <v/>
      </c>
      <c r="H1820" s="255" t="str">
        <f>IF(G1820="기사임",(COUNTIF($B$2:B1820,B1820)-COUNTIFS($B$2:B1819,B1820,$G$2:G1819,"")),"")</f>
        <v/>
      </c>
      <c r="I1820" s="122" t="str">
        <f>IF(H1820=1,COUNTIF($H$1:H1820,1),"")</f>
        <v/>
      </c>
      <c r="J1820" s="122">
        <f t="shared" si="85"/>
        <v>0</v>
      </c>
      <c r="K1820" s="122" t="b">
        <f t="shared" si="87"/>
        <v>0</v>
      </c>
      <c r="L1820" s="122" t="str">
        <f>IF(K1820=FALSE,"",B1820&amp;"@"&amp;COUNTIFS($B$2:B1820,B1820,$K$2:K1820,TRUE))</f>
        <v/>
      </c>
    </row>
    <row r="1821" spans="1:12">
      <c r="A1821" s="18" t="s">
        <v>1959</v>
      </c>
      <c r="B1821" s="18" t="s">
        <v>895</v>
      </c>
      <c r="C1821" s="18">
        <v>1</v>
      </c>
      <c r="D1821" s="18">
        <v>1</v>
      </c>
      <c r="E1821" s="18">
        <v>18</v>
      </c>
      <c r="F1821" s="18">
        <v>0</v>
      </c>
      <c r="G1821" s="122" t="str">
        <f t="shared" si="86"/>
        <v/>
      </c>
      <c r="H1821" s="255" t="str">
        <f>IF(G1821="기사임",(COUNTIF($B$2:B1821,B1821)-COUNTIFS($B$2:B1820,B1821,$G$2:G1820,"")),"")</f>
        <v/>
      </c>
      <c r="I1821" s="122" t="str">
        <f>IF(H1821=1,COUNTIF($H$1:H1821,1),"")</f>
        <v/>
      </c>
      <c r="J1821" s="122">
        <f t="shared" si="85"/>
        <v>0</v>
      </c>
      <c r="K1821" s="122" t="b">
        <f t="shared" si="87"/>
        <v>0</v>
      </c>
      <c r="L1821" s="122" t="str">
        <f>IF(K1821=FALSE,"",B1821&amp;"@"&amp;COUNTIFS($B$2:B1821,B1821,$K$2:K1821,TRUE))</f>
        <v/>
      </c>
    </row>
    <row r="1822" spans="1:12">
      <c r="A1822" s="18" t="s">
        <v>1960</v>
      </c>
      <c r="B1822" s="18" t="s">
        <v>895</v>
      </c>
      <c r="C1822" s="18">
        <v>1</v>
      </c>
      <c r="D1822" s="18">
        <v>1</v>
      </c>
      <c r="E1822" s="18">
        <v>5</v>
      </c>
      <c r="F1822" s="18">
        <v>0</v>
      </c>
      <c r="G1822" s="122" t="str">
        <f t="shared" si="86"/>
        <v/>
      </c>
      <c r="H1822" s="255" t="str">
        <f>IF(G1822="기사임",(COUNTIF($B$2:B1822,B1822)-COUNTIFS($B$2:B1821,B1822,$G$2:G1821,"")),"")</f>
        <v/>
      </c>
      <c r="I1822" s="122" t="str">
        <f>IF(H1822=1,COUNTIF($H$1:H1822,1),"")</f>
        <v/>
      </c>
      <c r="J1822" s="122">
        <f t="shared" si="85"/>
        <v>0</v>
      </c>
      <c r="K1822" s="122" t="b">
        <f t="shared" si="87"/>
        <v>0</v>
      </c>
      <c r="L1822" s="122" t="str">
        <f>IF(K1822=FALSE,"",B1822&amp;"@"&amp;COUNTIFS($B$2:B1822,B1822,$K$2:K1822,TRUE))</f>
        <v/>
      </c>
    </row>
    <row r="1823" spans="1:12">
      <c r="A1823" s="18" t="s">
        <v>1961</v>
      </c>
      <c r="B1823" s="18" t="s">
        <v>895</v>
      </c>
      <c r="C1823" s="18">
        <v>1</v>
      </c>
      <c r="D1823" s="18">
        <v>1</v>
      </c>
      <c r="E1823" s="18">
        <v>10</v>
      </c>
      <c r="F1823" s="18">
        <v>0</v>
      </c>
      <c r="G1823" s="122" t="str">
        <f t="shared" si="86"/>
        <v/>
      </c>
      <c r="H1823" s="255" t="str">
        <f>IF(G1823="기사임",(COUNTIF($B$2:B1823,B1823)-COUNTIFS($B$2:B1822,B1823,$G$2:G1822,"")),"")</f>
        <v/>
      </c>
      <c r="I1823" s="122" t="str">
        <f>IF(H1823=1,COUNTIF($H$1:H1823,1),"")</f>
        <v/>
      </c>
      <c r="J1823" s="122">
        <f t="shared" si="85"/>
        <v>0</v>
      </c>
      <c r="K1823" s="122" t="b">
        <f t="shared" si="87"/>
        <v>0</v>
      </c>
      <c r="L1823" s="122" t="str">
        <f>IF(K1823=FALSE,"",B1823&amp;"@"&amp;COUNTIFS($B$2:B1823,B1823,$K$2:K1823,TRUE))</f>
        <v/>
      </c>
    </row>
    <row r="1824" spans="1:12">
      <c r="A1824" s="18" t="s">
        <v>1962</v>
      </c>
      <c r="B1824" s="18" t="s">
        <v>895</v>
      </c>
      <c r="C1824" s="18">
        <v>1</v>
      </c>
      <c r="D1824" s="18">
        <v>1</v>
      </c>
      <c r="E1824" s="18">
        <v>10</v>
      </c>
      <c r="F1824" s="18">
        <v>0</v>
      </c>
      <c r="G1824" s="122" t="str">
        <f t="shared" si="86"/>
        <v/>
      </c>
      <c r="H1824" s="255" t="str">
        <f>IF(G1824="기사임",(COUNTIF($B$2:B1824,B1824)-COUNTIFS($B$2:B1823,B1824,$G$2:G1823,"")),"")</f>
        <v/>
      </c>
      <c r="I1824" s="122" t="str">
        <f>IF(H1824=1,COUNTIF($H$1:H1824,1),"")</f>
        <v/>
      </c>
      <c r="J1824" s="122">
        <f t="shared" si="85"/>
        <v>0</v>
      </c>
      <c r="K1824" s="122" t="b">
        <f t="shared" si="87"/>
        <v>0</v>
      </c>
      <c r="L1824" s="122" t="str">
        <f>IF(K1824=FALSE,"",B1824&amp;"@"&amp;COUNTIFS($B$2:B1824,B1824,$K$2:K1824,TRUE))</f>
        <v/>
      </c>
    </row>
    <row r="1825" spans="1:12">
      <c r="A1825" s="18" t="s">
        <v>1963</v>
      </c>
      <c r="B1825" s="18" t="s">
        <v>895</v>
      </c>
      <c r="C1825" s="18">
        <v>1</v>
      </c>
      <c r="D1825" s="18">
        <v>1</v>
      </c>
      <c r="E1825" s="18">
        <v>0</v>
      </c>
      <c r="F1825" s="18">
        <v>0</v>
      </c>
      <c r="G1825" s="122" t="str">
        <f t="shared" si="86"/>
        <v/>
      </c>
      <c r="H1825" s="255" t="str">
        <f>IF(G1825="기사임",(COUNTIF($B$2:B1825,B1825)-COUNTIFS($B$2:B1824,B1825,$G$2:G1824,"")),"")</f>
        <v/>
      </c>
      <c r="I1825" s="122" t="str">
        <f>IF(H1825=1,COUNTIF($H$1:H1825,1),"")</f>
        <v/>
      </c>
      <c r="J1825" s="122">
        <f t="shared" si="85"/>
        <v>0</v>
      </c>
      <c r="K1825" s="122" t="b">
        <f t="shared" si="87"/>
        <v>0</v>
      </c>
      <c r="L1825" s="122" t="str">
        <f>IF(K1825=FALSE,"",B1825&amp;"@"&amp;COUNTIFS($B$2:B1825,B1825,$K$2:K1825,TRUE))</f>
        <v/>
      </c>
    </row>
    <row r="1826" spans="1:12">
      <c r="A1826" s="18" t="s">
        <v>1964</v>
      </c>
      <c r="B1826" s="18" t="s">
        <v>895</v>
      </c>
      <c r="C1826" s="18">
        <v>1</v>
      </c>
      <c r="D1826" s="18">
        <v>1</v>
      </c>
      <c r="E1826" s="18">
        <v>33</v>
      </c>
      <c r="F1826" s="18">
        <v>0</v>
      </c>
      <c r="G1826" s="122" t="str">
        <f t="shared" si="86"/>
        <v/>
      </c>
      <c r="H1826" s="255" t="str">
        <f>IF(G1826="기사임",(COUNTIF($B$2:B1826,B1826)-COUNTIFS($B$2:B1825,B1826,$G$2:G1825,"")),"")</f>
        <v/>
      </c>
      <c r="I1826" s="122" t="str">
        <f>IF(H1826=1,COUNTIF($H$1:H1826,1),"")</f>
        <v/>
      </c>
      <c r="J1826" s="122">
        <f t="shared" si="85"/>
        <v>0</v>
      </c>
      <c r="K1826" s="122" t="b">
        <f t="shared" si="87"/>
        <v>0</v>
      </c>
      <c r="L1826" s="122" t="str">
        <f>IF(K1826=FALSE,"",B1826&amp;"@"&amp;COUNTIFS($B$2:B1826,B1826,$K$2:K1826,TRUE))</f>
        <v/>
      </c>
    </row>
    <row r="1827" spans="1:12">
      <c r="A1827" s="18" t="s">
        <v>1501</v>
      </c>
      <c r="B1827" s="18" t="s">
        <v>895</v>
      </c>
      <c r="C1827" s="18">
        <v>1</v>
      </c>
      <c r="D1827" s="18">
        <v>1</v>
      </c>
      <c r="E1827" s="18">
        <v>23</v>
      </c>
      <c r="F1827" s="18">
        <v>0</v>
      </c>
      <c r="G1827" s="122" t="str">
        <f t="shared" si="86"/>
        <v/>
      </c>
      <c r="H1827" s="255" t="str">
        <f>IF(G1827="기사임",(COUNTIF($B$2:B1827,B1827)-COUNTIFS($B$2:B1826,B1827,$G$2:G1826,"")),"")</f>
        <v/>
      </c>
      <c r="I1827" s="122" t="str">
        <f>IF(H1827=1,COUNTIF($H$1:H1827,1),"")</f>
        <v/>
      </c>
      <c r="J1827" s="122">
        <f t="shared" si="85"/>
        <v>0</v>
      </c>
      <c r="K1827" s="122" t="b">
        <f t="shared" si="87"/>
        <v>0</v>
      </c>
      <c r="L1827" s="122" t="str">
        <f>IF(K1827=FALSE,"",B1827&amp;"@"&amp;COUNTIFS($B$2:B1827,B1827,$K$2:K1827,TRUE))</f>
        <v/>
      </c>
    </row>
    <row r="1828" spans="1:12">
      <c r="A1828" s="18" t="s">
        <v>1965</v>
      </c>
      <c r="B1828" s="18" t="s">
        <v>909</v>
      </c>
      <c r="C1828" s="18">
        <v>1</v>
      </c>
      <c r="D1828" s="18">
        <v>1</v>
      </c>
      <c r="E1828" s="18">
        <v>0</v>
      </c>
      <c r="F1828" s="18">
        <v>0</v>
      </c>
      <c r="G1828" s="122" t="str">
        <f t="shared" si="86"/>
        <v/>
      </c>
      <c r="H1828" s="255" t="str">
        <f>IF(G1828="기사임",(COUNTIF($B$2:B1828,B1828)-COUNTIFS($B$2:B1827,B1828,$G$2:G1827,"")),"")</f>
        <v/>
      </c>
      <c r="I1828" s="122" t="str">
        <f>IF(H1828=1,COUNTIF($H$1:H1828,1),"")</f>
        <v/>
      </c>
      <c r="J1828" s="122">
        <f t="shared" si="85"/>
        <v>0</v>
      </c>
      <c r="K1828" s="122" t="b">
        <f t="shared" si="87"/>
        <v>0</v>
      </c>
      <c r="L1828" s="122" t="str">
        <f>IF(K1828=FALSE,"",B1828&amp;"@"&amp;COUNTIFS($B$2:B1828,B1828,$K$2:K1828,TRUE))</f>
        <v/>
      </c>
    </row>
    <row r="1829" spans="1:12">
      <c r="A1829" s="18" t="s">
        <v>1966</v>
      </c>
      <c r="B1829" s="18" t="s">
        <v>897</v>
      </c>
      <c r="C1829" s="18">
        <v>1</v>
      </c>
      <c r="D1829" s="18">
        <v>1</v>
      </c>
      <c r="E1829" s="18">
        <v>0</v>
      </c>
      <c r="F1829" s="18">
        <v>0</v>
      </c>
      <c r="G1829" s="122" t="str">
        <f t="shared" si="86"/>
        <v/>
      </c>
      <c r="H1829" s="255" t="str">
        <f>IF(G1829="기사임",(COUNTIF($B$2:B1829,B1829)-COUNTIFS($B$2:B1828,B1829,$G$2:G1828,"")),"")</f>
        <v/>
      </c>
      <c r="I1829" s="122" t="str">
        <f>IF(H1829=1,COUNTIF($H$1:H1829,1),"")</f>
        <v/>
      </c>
      <c r="J1829" s="122">
        <f t="shared" si="85"/>
        <v>1</v>
      </c>
      <c r="K1829" s="122" t="b">
        <f t="shared" si="87"/>
        <v>0</v>
      </c>
      <c r="L1829" s="122" t="str">
        <f>IF(K1829=FALSE,"",B1829&amp;"@"&amp;COUNTIFS($B$2:B1829,B1829,$K$2:K1829,TRUE))</f>
        <v/>
      </c>
    </row>
    <row r="1830" spans="1:12">
      <c r="A1830" s="18" t="s">
        <v>1967</v>
      </c>
      <c r="B1830" s="18" t="s">
        <v>895</v>
      </c>
      <c r="C1830" s="18">
        <v>1</v>
      </c>
      <c r="D1830" s="18">
        <v>1</v>
      </c>
      <c r="E1830" s="18">
        <v>12</v>
      </c>
      <c r="F1830" s="18">
        <v>0</v>
      </c>
      <c r="G1830" s="122" t="str">
        <f t="shared" si="86"/>
        <v/>
      </c>
      <c r="H1830" s="255" t="str">
        <f>IF(G1830="기사임",(COUNTIF($B$2:B1830,B1830)-COUNTIFS($B$2:B1829,B1830,$G$2:G1829,"")),"")</f>
        <v/>
      </c>
      <c r="I1830" s="122" t="str">
        <f>IF(H1830=1,COUNTIF($H$1:H1830,1),"")</f>
        <v/>
      </c>
      <c r="J1830" s="122">
        <f t="shared" si="85"/>
        <v>0</v>
      </c>
      <c r="K1830" s="122" t="b">
        <f t="shared" si="87"/>
        <v>0</v>
      </c>
      <c r="L1830" s="122" t="str">
        <f>IF(K1830=FALSE,"",B1830&amp;"@"&amp;COUNTIFS($B$2:B1830,B1830,$K$2:K1830,TRUE))</f>
        <v/>
      </c>
    </row>
    <row r="1831" spans="1:12">
      <c r="A1831" s="18" t="s">
        <v>1968</v>
      </c>
      <c r="B1831" s="18" t="s">
        <v>895</v>
      </c>
      <c r="C1831" s="18">
        <v>1</v>
      </c>
      <c r="D1831" s="18">
        <v>1</v>
      </c>
      <c r="E1831" s="18">
        <v>16</v>
      </c>
      <c r="F1831" s="18">
        <v>0</v>
      </c>
      <c r="G1831" s="122" t="str">
        <f t="shared" si="86"/>
        <v/>
      </c>
      <c r="H1831" s="255" t="str">
        <f>IF(G1831="기사임",(COUNTIF($B$2:B1831,B1831)-COUNTIFS($B$2:B1830,B1831,$G$2:G1830,"")),"")</f>
        <v/>
      </c>
      <c r="I1831" s="122" t="str">
        <f>IF(H1831=1,COUNTIF($H$1:H1831,1),"")</f>
        <v/>
      </c>
      <c r="J1831" s="122">
        <f t="shared" si="85"/>
        <v>0</v>
      </c>
      <c r="K1831" s="122" t="b">
        <f t="shared" si="87"/>
        <v>0</v>
      </c>
      <c r="L1831" s="122" t="str">
        <f>IF(K1831=FALSE,"",B1831&amp;"@"&amp;COUNTIFS($B$2:B1831,B1831,$K$2:K1831,TRUE))</f>
        <v/>
      </c>
    </row>
    <row r="1832" spans="1:12">
      <c r="A1832" s="18" t="s">
        <v>1969</v>
      </c>
      <c r="B1832" s="18" t="s">
        <v>895</v>
      </c>
      <c r="C1832" s="18">
        <v>1</v>
      </c>
      <c r="D1832" s="18">
        <v>1</v>
      </c>
      <c r="E1832" s="18">
        <v>150</v>
      </c>
      <c r="F1832" s="18">
        <v>0</v>
      </c>
      <c r="G1832" s="122" t="str">
        <f t="shared" si="86"/>
        <v/>
      </c>
      <c r="H1832" s="255" t="str">
        <f>IF(G1832="기사임",(COUNTIF($B$2:B1832,B1832)-COUNTIFS($B$2:B1831,B1832,$G$2:G1831,"")),"")</f>
        <v/>
      </c>
      <c r="I1832" s="122" t="str">
        <f>IF(H1832=1,COUNTIF($H$1:H1832,1),"")</f>
        <v/>
      </c>
      <c r="J1832" s="122">
        <f t="shared" si="85"/>
        <v>0</v>
      </c>
      <c r="K1832" s="122" t="b">
        <f t="shared" si="87"/>
        <v>0</v>
      </c>
      <c r="L1832" s="122" t="str">
        <f>IF(K1832=FALSE,"",B1832&amp;"@"&amp;COUNTIFS($B$2:B1832,B1832,$K$2:K1832,TRUE))</f>
        <v/>
      </c>
    </row>
    <row r="1833" spans="1:12">
      <c r="A1833" s="18" t="s">
        <v>1970</v>
      </c>
      <c r="B1833" s="18" t="s">
        <v>895</v>
      </c>
      <c r="C1833" s="18">
        <v>1</v>
      </c>
      <c r="D1833" s="18">
        <v>1</v>
      </c>
      <c r="E1833" s="18">
        <v>0</v>
      </c>
      <c r="F1833" s="18">
        <v>0</v>
      </c>
      <c r="G1833" s="122" t="str">
        <f t="shared" si="86"/>
        <v/>
      </c>
      <c r="H1833" s="255" t="str">
        <f>IF(G1833="기사임",(COUNTIF($B$2:B1833,B1833)-COUNTIFS($B$2:B1832,B1833,$G$2:G1832,"")),"")</f>
        <v/>
      </c>
      <c r="I1833" s="122" t="str">
        <f>IF(H1833=1,COUNTIF($H$1:H1833,1),"")</f>
        <v/>
      </c>
      <c r="J1833" s="122">
        <f t="shared" si="85"/>
        <v>0</v>
      </c>
      <c r="K1833" s="122" t="b">
        <f t="shared" si="87"/>
        <v>0</v>
      </c>
      <c r="L1833" s="122" t="str">
        <f>IF(K1833=FALSE,"",B1833&amp;"@"&amp;COUNTIFS($B$2:B1833,B1833,$K$2:K1833,TRUE))</f>
        <v/>
      </c>
    </row>
    <row r="1834" spans="1:12">
      <c r="A1834" s="18" t="s">
        <v>1971</v>
      </c>
      <c r="B1834" s="18" t="s">
        <v>895</v>
      </c>
      <c r="C1834" s="18">
        <v>1</v>
      </c>
      <c r="D1834" s="18">
        <v>1</v>
      </c>
      <c r="E1834" s="18">
        <v>5</v>
      </c>
      <c r="F1834" s="18">
        <v>0</v>
      </c>
      <c r="G1834" s="122" t="str">
        <f t="shared" si="86"/>
        <v/>
      </c>
      <c r="H1834" s="255" t="str">
        <f>IF(G1834="기사임",(COUNTIF($B$2:B1834,B1834)-COUNTIFS($B$2:B1833,B1834,$G$2:G1833,"")),"")</f>
        <v/>
      </c>
      <c r="I1834" s="122" t="str">
        <f>IF(H1834=1,COUNTIF($H$1:H1834,1),"")</f>
        <v/>
      </c>
      <c r="J1834" s="122">
        <f t="shared" si="85"/>
        <v>0</v>
      </c>
      <c r="K1834" s="122" t="b">
        <f t="shared" si="87"/>
        <v>0</v>
      </c>
      <c r="L1834" s="122" t="str">
        <f>IF(K1834=FALSE,"",B1834&amp;"@"&amp;COUNTIFS($B$2:B1834,B1834,$K$2:K1834,TRUE))</f>
        <v/>
      </c>
    </row>
    <row r="1835" spans="1:12">
      <c r="A1835" s="18" t="s">
        <v>1972</v>
      </c>
      <c r="B1835" s="18" t="s">
        <v>895</v>
      </c>
      <c r="C1835" s="18">
        <v>1</v>
      </c>
      <c r="D1835" s="18">
        <v>1</v>
      </c>
      <c r="E1835" s="18">
        <v>91</v>
      </c>
      <c r="F1835" s="18">
        <v>0</v>
      </c>
      <c r="G1835" s="122" t="str">
        <f t="shared" si="86"/>
        <v/>
      </c>
      <c r="H1835" s="255" t="str">
        <f>IF(G1835="기사임",(COUNTIF($B$2:B1835,B1835)-COUNTIFS($B$2:B1834,B1835,$G$2:G1834,"")),"")</f>
        <v/>
      </c>
      <c r="I1835" s="122" t="str">
        <f>IF(H1835=1,COUNTIF($H$1:H1835,1),"")</f>
        <v/>
      </c>
      <c r="J1835" s="122">
        <f t="shared" si="85"/>
        <v>0</v>
      </c>
      <c r="K1835" s="122" t="b">
        <f t="shared" si="87"/>
        <v>0</v>
      </c>
      <c r="L1835" s="122" t="str">
        <f>IF(K1835=FALSE,"",B1835&amp;"@"&amp;COUNTIFS($B$2:B1835,B1835,$K$2:K1835,TRUE))</f>
        <v/>
      </c>
    </row>
    <row r="1836" spans="1:12">
      <c r="A1836" s="18" t="s">
        <v>1973</v>
      </c>
      <c r="B1836" s="18" t="s">
        <v>895</v>
      </c>
      <c r="C1836" s="18">
        <v>1</v>
      </c>
      <c r="D1836" s="18">
        <v>1</v>
      </c>
      <c r="E1836" s="18">
        <v>0</v>
      </c>
      <c r="F1836" s="18">
        <v>0</v>
      </c>
      <c r="G1836" s="122" t="str">
        <f t="shared" si="86"/>
        <v/>
      </c>
      <c r="H1836" s="255" t="str">
        <f>IF(G1836="기사임",(COUNTIF($B$2:B1836,B1836)-COUNTIFS($B$2:B1835,B1836,$G$2:G1835,"")),"")</f>
        <v/>
      </c>
      <c r="I1836" s="122" t="str">
        <f>IF(H1836=1,COUNTIF($H$1:H1836,1),"")</f>
        <v/>
      </c>
      <c r="J1836" s="122">
        <f t="shared" si="85"/>
        <v>0</v>
      </c>
      <c r="K1836" s="122" t="b">
        <f t="shared" si="87"/>
        <v>0</v>
      </c>
      <c r="L1836" s="122" t="str">
        <f>IF(K1836=FALSE,"",B1836&amp;"@"&amp;COUNTIFS($B$2:B1836,B1836,$K$2:K1836,TRUE))</f>
        <v/>
      </c>
    </row>
    <row r="1837" spans="1:12">
      <c r="A1837" s="18" t="s">
        <v>1974</v>
      </c>
      <c r="B1837" s="18" t="s">
        <v>895</v>
      </c>
      <c r="C1837" s="18">
        <v>1</v>
      </c>
      <c r="D1837" s="18">
        <v>1</v>
      </c>
      <c r="E1837" s="18">
        <v>18</v>
      </c>
      <c r="F1837" s="18">
        <v>0</v>
      </c>
      <c r="G1837" s="122" t="str">
        <f t="shared" si="86"/>
        <v/>
      </c>
      <c r="H1837" s="255" t="str">
        <f>IF(G1837="기사임",(COUNTIF($B$2:B1837,B1837)-COUNTIFS($B$2:B1836,B1837,$G$2:G1836,"")),"")</f>
        <v/>
      </c>
      <c r="I1837" s="122" t="str">
        <f>IF(H1837=1,COUNTIF($H$1:H1837,1),"")</f>
        <v/>
      </c>
      <c r="J1837" s="122">
        <f t="shared" si="85"/>
        <v>0</v>
      </c>
      <c r="K1837" s="122" t="b">
        <f t="shared" si="87"/>
        <v>0</v>
      </c>
      <c r="L1837" s="122" t="str">
        <f>IF(K1837=FALSE,"",B1837&amp;"@"&amp;COUNTIFS($B$2:B1837,B1837,$K$2:K1837,TRUE))</f>
        <v/>
      </c>
    </row>
    <row r="1838" spans="1:12">
      <c r="A1838" s="18" t="s">
        <v>1975</v>
      </c>
      <c r="B1838" s="18" t="s">
        <v>895</v>
      </c>
      <c r="C1838" s="18">
        <v>1</v>
      </c>
      <c r="D1838" s="18">
        <v>1</v>
      </c>
      <c r="E1838" s="18">
        <v>13</v>
      </c>
      <c r="F1838" s="18">
        <v>0</v>
      </c>
      <c r="G1838" s="122" t="str">
        <f t="shared" si="86"/>
        <v/>
      </c>
      <c r="H1838" s="255" t="str">
        <f>IF(G1838="기사임",(COUNTIF($B$2:B1838,B1838)-COUNTIFS($B$2:B1837,B1838,$G$2:G1837,"")),"")</f>
        <v/>
      </c>
      <c r="I1838" s="122" t="str">
        <f>IF(H1838=1,COUNTIF($H$1:H1838,1),"")</f>
        <v/>
      </c>
      <c r="J1838" s="122">
        <f t="shared" si="85"/>
        <v>0</v>
      </c>
      <c r="K1838" s="122" t="b">
        <f t="shared" si="87"/>
        <v>0</v>
      </c>
      <c r="L1838" s="122" t="str">
        <f>IF(K1838=FALSE,"",B1838&amp;"@"&amp;COUNTIFS($B$2:B1838,B1838,$K$2:K1838,TRUE))</f>
        <v/>
      </c>
    </row>
    <row r="1839" spans="1:12">
      <c r="A1839" s="18" t="s">
        <v>1976</v>
      </c>
      <c r="B1839" s="18" t="s">
        <v>895</v>
      </c>
      <c r="C1839" s="18">
        <v>1</v>
      </c>
      <c r="D1839" s="18">
        <v>1</v>
      </c>
      <c r="E1839" s="18">
        <v>12</v>
      </c>
      <c r="F1839" s="18">
        <v>0</v>
      </c>
      <c r="G1839" s="122" t="str">
        <f t="shared" si="86"/>
        <v/>
      </c>
      <c r="H1839" s="255" t="str">
        <f>IF(G1839="기사임",(COUNTIF($B$2:B1839,B1839)-COUNTIFS($B$2:B1838,B1839,$G$2:G1838,"")),"")</f>
        <v/>
      </c>
      <c r="I1839" s="122" t="str">
        <f>IF(H1839=1,COUNTIF($H$1:H1839,1),"")</f>
        <v/>
      </c>
      <c r="J1839" s="122">
        <f t="shared" si="85"/>
        <v>0</v>
      </c>
      <c r="K1839" s="122" t="b">
        <f t="shared" si="87"/>
        <v>0</v>
      </c>
      <c r="L1839" s="122" t="str">
        <f>IF(K1839=FALSE,"",B1839&amp;"@"&amp;COUNTIFS($B$2:B1839,B1839,$K$2:K1839,TRUE))</f>
        <v/>
      </c>
    </row>
    <row r="1840" spans="1:12">
      <c r="A1840" s="18" t="s">
        <v>1977</v>
      </c>
      <c r="B1840" s="18" t="s">
        <v>895</v>
      </c>
      <c r="C1840" s="18">
        <v>1</v>
      </c>
      <c r="D1840" s="18">
        <v>1</v>
      </c>
      <c r="E1840" s="18">
        <v>0</v>
      </c>
      <c r="F1840" s="18">
        <v>0</v>
      </c>
      <c r="G1840" s="122" t="str">
        <f t="shared" si="86"/>
        <v/>
      </c>
      <c r="H1840" s="255" t="str">
        <f>IF(G1840="기사임",(COUNTIF($B$2:B1840,B1840)-COUNTIFS($B$2:B1839,B1840,$G$2:G1839,"")),"")</f>
        <v/>
      </c>
      <c r="I1840" s="122" t="str">
        <f>IF(H1840=1,COUNTIF($H$1:H1840,1),"")</f>
        <v/>
      </c>
      <c r="J1840" s="122">
        <f t="shared" si="85"/>
        <v>0</v>
      </c>
      <c r="K1840" s="122" t="b">
        <f t="shared" si="87"/>
        <v>0</v>
      </c>
      <c r="L1840" s="122" t="str">
        <f>IF(K1840=FALSE,"",B1840&amp;"@"&amp;COUNTIFS($B$2:B1840,B1840,$K$2:K1840,TRUE))</f>
        <v/>
      </c>
    </row>
    <row r="1841" spans="1:12">
      <c r="A1841" s="18" t="s">
        <v>1978</v>
      </c>
      <c r="B1841" s="18" t="s">
        <v>895</v>
      </c>
      <c r="C1841" s="18">
        <v>1</v>
      </c>
      <c r="D1841" s="18">
        <v>1</v>
      </c>
      <c r="E1841" s="18">
        <v>6</v>
      </c>
      <c r="F1841" s="18">
        <v>0</v>
      </c>
      <c r="G1841" s="122" t="str">
        <f t="shared" si="86"/>
        <v/>
      </c>
      <c r="H1841" s="255" t="str">
        <f>IF(G1841="기사임",(COUNTIF($B$2:B1841,B1841)-COUNTIFS($B$2:B1840,B1841,$G$2:G1840,"")),"")</f>
        <v/>
      </c>
      <c r="I1841" s="122" t="str">
        <f>IF(H1841=1,COUNTIF($H$1:H1841,1),"")</f>
        <v/>
      </c>
      <c r="J1841" s="122">
        <f t="shared" si="85"/>
        <v>0</v>
      </c>
      <c r="K1841" s="122" t="b">
        <f t="shared" si="87"/>
        <v>0</v>
      </c>
      <c r="L1841" s="122" t="str">
        <f>IF(K1841=FALSE,"",B1841&amp;"@"&amp;COUNTIFS($B$2:B1841,B1841,$K$2:K1841,TRUE))</f>
        <v/>
      </c>
    </row>
    <row r="1842" spans="1:12">
      <c r="A1842" s="18" t="s">
        <v>1979</v>
      </c>
      <c r="B1842" s="18" t="s">
        <v>895</v>
      </c>
      <c r="C1842" s="18">
        <v>1</v>
      </c>
      <c r="D1842" s="18">
        <v>1</v>
      </c>
      <c r="E1842" s="18">
        <v>4</v>
      </c>
      <c r="F1842" s="18">
        <v>0</v>
      </c>
      <c r="G1842" s="122" t="str">
        <f t="shared" si="86"/>
        <v/>
      </c>
      <c r="H1842" s="255" t="str">
        <f>IF(G1842="기사임",(COUNTIF($B$2:B1842,B1842)-COUNTIFS($B$2:B1841,B1842,$G$2:G1841,"")),"")</f>
        <v/>
      </c>
      <c r="I1842" s="122" t="str">
        <f>IF(H1842=1,COUNTIF($H$1:H1842,1),"")</f>
        <v/>
      </c>
      <c r="J1842" s="122">
        <f t="shared" si="85"/>
        <v>0</v>
      </c>
      <c r="K1842" s="122" t="b">
        <f t="shared" si="87"/>
        <v>0</v>
      </c>
      <c r="L1842" s="122" t="str">
        <f>IF(K1842=FALSE,"",B1842&amp;"@"&amp;COUNTIFS($B$2:B1842,B1842,$K$2:K1842,TRUE))</f>
        <v/>
      </c>
    </row>
    <row r="1843" spans="1:12">
      <c r="A1843" s="18" t="s">
        <v>1289</v>
      </c>
      <c r="B1843" s="18" t="s">
        <v>895</v>
      </c>
      <c r="C1843" s="18">
        <v>1</v>
      </c>
      <c r="D1843" s="18">
        <v>1</v>
      </c>
      <c r="E1843" s="18">
        <v>7</v>
      </c>
      <c r="F1843" s="18">
        <v>0</v>
      </c>
      <c r="G1843" s="122" t="str">
        <f t="shared" si="86"/>
        <v/>
      </c>
      <c r="H1843" s="255" t="str">
        <f>IF(G1843="기사임",(COUNTIF($B$2:B1843,B1843)-COUNTIFS($B$2:B1842,B1843,$G$2:G1842,"")),"")</f>
        <v/>
      </c>
      <c r="I1843" s="122" t="str">
        <f>IF(H1843=1,COUNTIF($H$1:H1843,1),"")</f>
        <v/>
      </c>
      <c r="J1843" s="122">
        <f t="shared" si="85"/>
        <v>0</v>
      </c>
      <c r="K1843" s="122" t="b">
        <f t="shared" si="87"/>
        <v>0</v>
      </c>
      <c r="L1843" s="122" t="str">
        <f>IF(K1843=FALSE,"",B1843&amp;"@"&amp;COUNTIFS($B$2:B1843,B1843,$K$2:K1843,TRUE))</f>
        <v/>
      </c>
    </row>
    <row r="1844" spans="1:12">
      <c r="A1844" s="18" t="s">
        <v>1980</v>
      </c>
      <c r="B1844" s="18" t="s">
        <v>895</v>
      </c>
      <c r="C1844" s="18">
        <v>1</v>
      </c>
      <c r="D1844" s="18">
        <v>1</v>
      </c>
      <c r="E1844" s="18">
        <v>20</v>
      </c>
      <c r="F1844" s="18">
        <v>0</v>
      </c>
      <c r="G1844" s="122" t="str">
        <f t="shared" si="86"/>
        <v/>
      </c>
      <c r="H1844" s="255" t="str">
        <f>IF(G1844="기사임",(COUNTIF($B$2:B1844,B1844)-COUNTIFS($B$2:B1843,B1844,$G$2:G1843,"")),"")</f>
        <v/>
      </c>
      <c r="I1844" s="122" t="str">
        <f>IF(H1844=1,COUNTIF($H$1:H1844,1),"")</f>
        <v/>
      </c>
      <c r="J1844" s="122">
        <f t="shared" si="85"/>
        <v>0</v>
      </c>
      <c r="K1844" s="122" t="b">
        <f t="shared" si="87"/>
        <v>0</v>
      </c>
      <c r="L1844" s="122" t="str">
        <f>IF(K1844=FALSE,"",B1844&amp;"@"&amp;COUNTIFS($B$2:B1844,B1844,$K$2:K1844,TRUE))</f>
        <v/>
      </c>
    </row>
    <row r="1845" spans="1:12">
      <c r="A1845" s="18" t="s">
        <v>1981</v>
      </c>
      <c r="B1845" s="18" t="s">
        <v>895</v>
      </c>
      <c r="C1845" s="18">
        <v>1</v>
      </c>
      <c r="D1845" s="18">
        <v>1</v>
      </c>
      <c r="E1845" s="18">
        <v>153</v>
      </c>
      <c r="F1845" s="18">
        <v>0</v>
      </c>
      <c r="G1845" s="122" t="str">
        <f t="shared" si="86"/>
        <v/>
      </c>
      <c r="H1845" s="255" t="str">
        <f>IF(G1845="기사임",(COUNTIF($B$2:B1845,B1845)-COUNTIFS($B$2:B1844,B1845,$G$2:G1844,"")),"")</f>
        <v/>
      </c>
      <c r="I1845" s="122" t="str">
        <f>IF(H1845=1,COUNTIF($H$1:H1845,1),"")</f>
        <v/>
      </c>
      <c r="J1845" s="122">
        <f t="shared" si="85"/>
        <v>0</v>
      </c>
      <c r="K1845" s="122" t="b">
        <f t="shared" si="87"/>
        <v>0</v>
      </c>
      <c r="L1845" s="122" t="str">
        <f>IF(K1845=FALSE,"",B1845&amp;"@"&amp;COUNTIFS($B$2:B1845,B1845,$K$2:K1845,TRUE))</f>
        <v/>
      </c>
    </row>
    <row r="1846" spans="1:12">
      <c r="A1846" s="18" t="s">
        <v>1982</v>
      </c>
      <c r="B1846" s="18" t="s">
        <v>895</v>
      </c>
      <c r="C1846" s="18">
        <v>1</v>
      </c>
      <c r="D1846" s="18">
        <v>1</v>
      </c>
      <c r="E1846" s="18">
        <v>0</v>
      </c>
      <c r="F1846" s="18">
        <v>0</v>
      </c>
      <c r="G1846" s="122" t="str">
        <f t="shared" si="86"/>
        <v/>
      </c>
      <c r="H1846" s="255" t="str">
        <f>IF(G1846="기사임",(COUNTIF($B$2:B1846,B1846)-COUNTIFS($B$2:B1845,B1846,$G$2:G1845,"")),"")</f>
        <v/>
      </c>
      <c r="I1846" s="122" t="str">
        <f>IF(H1846=1,COUNTIF($H$1:H1846,1),"")</f>
        <v/>
      </c>
      <c r="J1846" s="122">
        <f t="shared" si="85"/>
        <v>0</v>
      </c>
      <c r="K1846" s="122" t="b">
        <f t="shared" si="87"/>
        <v>0</v>
      </c>
      <c r="L1846" s="122" t="str">
        <f>IF(K1846=FALSE,"",B1846&amp;"@"&amp;COUNTIFS($B$2:B1846,B1846,$K$2:K1846,TRUE))</f>
        <v/>
      </c>
    </row>
    <row r="1847" spans="1:12">
      <c r="A1847" s="18" t="s">
        <v>1983</v>
      </c>
      <c r="B1847" s="18" t="s">
        <v>895</v>
      </c>
      <c r="C1847" s="18">
        <v>1</v>
      </c>
      <c r="D1847" s="18">
        <v>1</v>
      </c>
      <c r="E1847" s="18">
        <v>10</v>
      </c>
      <c r="F1847" s="18">
        <v>0</v>
      </c>
      <c r="G1847" s="122" t="str">
        <f t="shared" si="86"/>
        <v/>
      </c>
      <c r="H1847" s="255" t="str">
        <f>IF(G1847="기사임",(COUNTIF($B$2:B1847,B1847)-COUNTIFS($B$2:B1846,B1847,$G$2:G1846,"")),"")</f>
        <v/>
      </c>
      <c r="I1847" s="122" t="str">
        <f>IF(H1847=1,COUNTIF($H$1:H1847,1),"")</f>
        <v/>
      </c>
      <c r="J1847" s="122">
        <f t="shared" si="85"/>
        <v>0</v>
      </c>
      <c r="K1847" s="122" t="b">
        <f t="shared" si="87"/>
        <v>0</v>
      </c>
      <c r="L1847" s="122" t="str">
        <f>IF(K1847=FALSE,"",B1847&amp;"@"&amp;COUNTIFS($B$2:B1847,B1847,$K$2:K1847,TRUE))</f>
        <v/>
      </c>
    </row>
    <row r="1848" spans="1:12">
      <c r="A1848" s="18" t="s">
        <v>1984</v>
      </c>
      <c r="B1848" s="18" t="s">
        <v>896</v>
      </c>
      <c r="C1848" s="18">
        <v>1</v>
      </c>
      <c r="D1848" s="18">
        <v>1</v>
      </c>
      <c r="E1848" s="18">
        <v>0</v>
      </c>
      <c r="F1848" s="18">
        <v>0</v>
      </c>
      <c r="G1848" s="122" t="str">
        <f t="shared" si="86"/>
        <v/>
      </c>
      <c r="H1848" s="255" t="str">
        <f>IF(G1848="기사임",(COUNTIF($B$2:B1848,B1848)-COUNTIFS($B$2:B1847,B1848,$G$2:G1847,"")),"")</f>
        <v/>
      </c>
      <c r="I1848" s="122" t="str">
        <f>IF(H1848=1,COUNTIF($H$1:H1848,1),"")</f>
        <v/>
      </c>
      <c r="J1848" s="122">
        <f t="shared" si="85"/>
        <v>1</v>
      </c>
      <c r="K1848" s="122" t="b">
        <f t="shared" si="87"/>
        <v>0</v>
      </c>
      <c r="L1848" s="122" t="str">
        <f>IF(K1848=FALSE,"",B1848&amp;"@"&amp;COUNTIFS($B$2:B1848,B1848,$K$2:K1848,TRUE))</f>
        <v/>
      </c>
    </row>
    <row r="1849" spans="1:12">
      <c r="A1849" s="18" t="s">
        <v>1985</v>
      </c>
      <c r="B1849" s="18" t="s">
        <v>897</v>
      </c>
      <c r="C1849" s="18">
        <v>1</v>
      </c>
      <c r="D1849" s="18">
        <v>1</v>
      </c>
      <c r="E1849" s="18">
        <v>11</v>
      </c>
      <c r="F1849" s="18">
        <v>0</v>
      </c>
      <c r="G1849" s="122" t="str">
        <f t="shared" si="86"/>
        <v/>
      </c>
      <c r="H1849" s="255" t="str">
        <f>IF(G1849="기사임",(COUNTIF($B$2:B1849,B1849)-COUNTIFS($B$2:B1848,B1849,$G$2:G1848,"")),"")</f>
        <v/>
      </c>
      <c r="I1849" s="122" t="str">
        <f>IF(H1849=1,COUNTIF($H$1:H1849,1),"")</f>
        <v/>
      </c>
      <c r="J1849" s="122">
        <f t="shared" si="85"/>
        <v>1</v>
      </c>
      <c r="K1849" s="122" t="b">
        <f t="shared" si="87"/>
        <v>0</v>
      </c>
      <c r="L1849" s="122" t="str">
        <f>IF(K1849=FALSE,"",B1849&amp;"@"&amp;COUNTIFS($B$2:B1849,B1849,$K$2:K1849,TRUE))</f>
        <v/>
      </c>
    </row>
    <row r="1850" spans="1:12">
      <c r="A1850" s="18" t="s">
        <v>1986</v>
      </c>
      <c r="B1850" s="18" t="s">
        <v>895</v>
      </c>
      <c r="C1850" s="18">
        <v>1</v>
      </c>
      <c r="D1850" s="18">
        <v>1</v>
      </c>
      <c r="E1850" s="18">
        <v>10</v>
      </c>
      <c r="F1850" s="18">
        <v>0</v>
      </c>
      <c r="G1850" s="122" t="str">
        <f t="shared" si="86"/>
        <v/>
      </c>
      <c r="H1850" s="255" t="str">
        <f>IF(G1850="기사임",(COUNTIF($B$2:B1850,B1850)-COUNTIFS($B$2:B1849,B1850,$G$2:G1849,"")),"")</f>
        <v/>
      </c>
      <c r="I1850" s="122" t="str">
        <f>IF(H1850=1,COUNTIF($H$1:H1850,1),"")</f>
        <v/>
      </c>
      <c r="J1850" s="122">
        <f t="shared" si="85"/>
        <v>0</v>
      </c>
      <c r="K1850" s="122" t="b">
        <f t="shared" si="87"/>
        <v>0</v>
      </c>
      <c r="L1850" s="122" t="str">
        <f>IF(K1850=FALSE,"",B1850&amp;"@"&amp;COUNTIFS($B$2:B1850,B1850,$K$2:K1850,TRUE))</f>
        <v/>
      </c>
    </row>
    <row r="1851" spans="1:12">
      <c r="A1851" s="18" t="s">
        <v>1987</v>
      </c>
      <c r="B1851" s="18" t="s">
        <v>895</v>
      </c>
      <c r="C1851" s="18">
        <v>1</v>
      </c>
      <c r="D1851" s="18">
        <v>1</v>
      </c>
      <c r="E1851" s="18">
        <v>146</v>
      </c>
      <c r="F1851" s="18">
        <v>0</v>
      </c>
      <c r="G1851" s="122" t="str">
        <f t="shared" si="86"/>
        <v/>
      </c>
      <c r="H1851" s="255" t="str">
        <f>IF(G1851="기사임",(COUNTIF($B$2:B1851,B1851)-COUNTIFS($B$2:B1850,B1851,$G$2:G1850,"")),"")</f>
        <v/>
      </c>
      <c r="I1851" s="122" t="str">
        <f>IF(H1851=1,COUNTIF($H$1:H1851,1),"")</f>
        <v/>
      </c>
      <c r="J1851" s="122">
        <f t="shared" si="85"/>
        <v>0</v>
      </c>
      <c r="K1851" s="122" t="b">
        <f t="shared" si="87"/>
        <v>0</v>
      </c>
      <c r="L1851" s="122" t="str">
        <f>IF(K1851=FALSE,"",B1851&amp;"@"&amp;COUNTIFS($B$2:B1851,B1851,$K$2:K1851,TRUE))</f>
        <v/>
      </c>
    </row>
    <row r="1852" spans="1:12">
      <c r="A1852" s="18" t="s">
        <v>1748</v>
      </c>
      <c r="B1852" s="18" t="s">
        <v>900</v>
      </c>
      <c r="C1852" s="18">
        <v>1</v>
      </c>
      <c r="D1852" s="18">
        <v>1</v>
      </c>
      <c r="E1852" s="18">
        <v>7</v>
      </c>
      <c r="F1852" s="18">
        <v>0</v>
      </c>
      <c r="G1852" s="122" t="str">
        <f t="shared" si="86"/>
        <v/>
      </c>
      <c r="H1852" s="255" t="str">
        <f>IF(G1852="기사임",(COUNTIF($B$2:B1852,B1852)-COUNTIFS($B$2:B1851,B1852,$G$2:G1851,"")),"")</f>
        <v/>
      </c>
      <c r="I1852" s="122" t="str">
        <f>IF(H1852=1,COUNTIF($H$1:H1852,1),"")</f>
        <v/>
      </c>
      <c r="J1852" s="122">
        <f t="shared" si="85"/>
        <v>0</v>
      </c>
      <c r="K1852" s="122" t="b">
        <f t="shared" si="87"/>
        <v>0</v>
      </c>
      <c r="L1852" s="122" t="str">
        <f>IF(K1852=FALSE,"",B1852&amp;"@"&amp;COUNTIFS($B$2:B1852,B1852,$K$2:K1852,TRUE))</f>
        <v/>
      </c>
    </row>
    <row r="1853" spans="1:12">
      <c r="A1853" s="18" t="s">
        <v>1748</v>
      </c>
      <c r="B1853" s="18" t="s">
        <v>914</v>
      </c>
      <c r="C1853" s="18">
        <v>1</v>
      </c>
      <c r="D1853" s="18">
        <v>1</v>
      </c>
      <c r="E1853" s="18">
        <v>19</v>
      </c>
      <c r="F1853" s="18">
        <v>0</v>
      </c>
      <c r="G1853" s="122" t="str">
        <f t="shared" si="86"/>
        <v/>
      </c>
      <c r="H1853" s="255" t="str">
        <f>IF(G1853="기사임",(COUNTIF($B$2:B1853,B1853)-COUNTIFS($B$2:B1852,B1853,$G$2:G1852,"")),"")</f>
        <v/>
      </c>
      <c r="I1853" s="122" t="str">
        <f>IF(H1853=1,COUNTIF($H$1:H1853,1),"")</f>
        <v/>
      </c>
      <c r="J1853" s="122">
        <f t="shared" si="85"/>
        <v>1</v>
      </c>
      <c r="K1853" s="122" t="b">
        <f t="shared" si="87"/>
        <v>0</v>
      </c>
      <c r="L1853" s="122" t="str">
        <f>IF(K1853=FALSE,"",B1853&amp;"@"&amp;COUNTIFS($B$2:B1853,B1853,$K$2:K1853,TRUE))</f>
        <v/>
      </c>
    </row>
    <row r="1854" spans="1:12">
      <c r="A1854" s="18" t="s">
        <v>1988</v>
      </c>
      <c r="B1854" s="18" t="s">
        <v>900</v>
      </c>
      <c r="C1854" s="18">
        <v>1</v>
      </c>
      <c r="D1854" s="18">
        <v>1</v>
      </c>
      <c r="E1854" s="18">
        <v>41</v>
      </c>
      <c r="F1854" s="18">
        <v>0</v>
      </c>
      <c r="G1854" s="122" t="str">
        <f t="shared" si="86"/>
        <v/>
      </c>
      <c r="H1854" s="255" t="str">
        <f>IF(G1854="기사임",(COUNTIF($B$2:B1854,B1854)-COUNTIFS($B$2:B1853,B1854,$G$2:G1853,"")),"")</f>
        <v/>
      </c>
      <c r="I1854" s="122" t="str">
        <f>IF(H1854=1,COUNTIF($H$1:H1854,1),"")</f>
        <v/>
      </c>
      <c r="J1854" s="122">
        <f t="shared" si="85"/>
        <v>0</v>
      </c>
      <c r="K1854" s="122" t="b">
        <f t="shared" si="87"/>
        <v>0</v>
      </c>
      <c r="L1854" s="122" t="str">
        <f>IF(K1854=FALSE,"",B1854&amp;"@"&amp;COUNTIFS($B$2:B1854,B1854,$K$2:K1854,TRUE))</f>
        <v/>
      </c>
    </row>
    <row r="1855" spans="1:12">
      <c r="A1855" s="18" t="s">
        <v>1989</v>
      </c>
      <c r="B1855" s="18" t="s">
        <v>895</v>
      </c>
      <c r="C1855" s="18">
        <v>1</v>
      </c>
      <c r="D1855" s="18">
        <v>1</v>
      </c>
      <c r="E1855" s="18">
        <v>12</v>
      </c>
      <c r="F1855" s="18">
        <v>0</v>
      </c>
      <c r="G1855" s="122" t="str">
        <f t="shared" si="86"/>
        <v/>
      </c>
      <c r="H1855" s="255" t="str">
        <f>IF(G1855="기사임",(COUNTIF($B$2:B1855,B1855)-COUNTIFS($B$2:B1854,B1855,$G$2:G1854,"")),"")</f>
        <v/>
      </c>
      <c r="I1855" s="122" t="str">
        <f>IF(H1855=1,COUNTIF($H$1:H1855,1),"")</f>
        <v/>
      </c>
      <c r="J1855" s="122">
        <f t="shared" si="85"/>
        <v>0</v>
      </c>
      <c r="K1855" s="122" t="b">
        <f t="shared" si="87"/>
        <v>0</v>
      </c>
      <c r="L1855" s="122" t="str">
        <f>IF(K1855=FALSE,"",B1855&amp;"@"&amp;COUNTIFS($B$2:B1855,B1855,$K$2:K1855,TRUE))</f>
        <v/>
      </c>
    </row>
    <row r="1856" spans="1:12">
      <c r="A1856" s="18" t="s">
        <v>1990</v>
      </c>
      <c r="B1856" s="18" t="s">
        <v>895</v>
      </c>
      <c r="C1856" s="18">
        <v>1</v>
      </c>
      <c r="D1856" s="18">
        <v>1</v>
      </c>
      <c r="E1856" s="18">
        <v>12</v>
      </c>
      <c r="F1856" s="18">
        <v>0</v>
      </c>
      <c r="G1856" s="122" t="str">
        <f t="shared" si="86"/>
        <v/>
      </c>
      <c r="H1856" s="255" t="str">
        <f>IF(G1856="기사임",(COUNTIF($B$2:B1856,B1856)-COUNTIFS($B$2:B1855,B1856,$G$2:G1855,"")),"")</f>
        <v/>
      </c>
      <c r="I1856" s="122" t="str">
        <f>IF(H1856=1,COUNTIF($H$1:H1856,1),"")</f>
        <v/>
      </c>
      <c r="J1856" s="122">
        <f t="shared" si="85"/>
        <v>0</v>
      </c>
      <c r="K1856" s="122" t="b">
        <f t="shared" si="87"/>
        <v>0</v>
      </c>
      <c r="L1856" s="122" t="str">
        <f>IF(K1856=FALSE,"",B1856&amp;"@"&amp;COUNTIFS($B$2:B1856,B1856,$K$2:K1856,TRUE))</f>
        <v/>
      </c>
    </row>
    <row r="1857" spans="1:12">
      <c r="A1857" s="18" t="s">
        <v>1991</v>
      </c>
      <c r="B1857" s="18" t="s">
        <v>895</v>
      </c>
      <c r="C1857" s="18">
        <v>1</v>
      </c>
      <c r="D1857" s="18">
        <v>1</v>
      </c>
      <c r="E1857" s="18">
        <v>8</v>
      </c>
      <c r="F1857" s="18">
        <v>0</v>
      </c>
      <c r="G1857" s="122" t="str">
        <f t="shared" si="86"/>
        <v/>
      </c>
      <c r="H1857" s="255" t="str">
        <f>IF(G1857="기사임",(COUNTIF($B$2:B1857,B1857)-COUNTIFS($B$2:B1856,B1857,$G$2:G1856,"")),"")</f>
        <v/>
      </c>
      <c r="I1857" s="122" t="str">
        <f>IF(H1857=1,COUNTIF($H$1:H1857,1),"")</f>
        <v/>
      </c>
      <c r="J1857" s="122">
        <f t="shared" si="85"/>
        <v>0</v>
      </c>
      <c r="K1857" s="122" t="b">
        <f t="shared" si="87"/>
        <v>0</v>
      </c>
      <c r="L1857" s="122" t="str">
        <f>IF(K1857=FALSE,"",B1857&amp;"@"&amp;COUNTIFS($B$2:B1857,B1857,$K$2:K1857,TRUE))</f>
        <v/>
      </c>
    </row>
    <row r="1858" spans="1:12">
      <c r="A1858" s="18" t="s">
        <v>1992</v>
      </c>
      <c r="B1858" s="18" t="s">
        <v>896</v>
      </c>
      <c r="C1858" s="18">
        <v>1</v>
      </c>
      <c r="D1858" s="18">
        <v>1</v>
      </c>
      <c r="E1858" s="18">
        <v>12</v>
      </c>
      <c r="F1858" s="18">
        <v>0</v>
      </c>
      <c r="G1858" s="122" t="str">
        <f t="shared" si="86"/>
        <v/>
      </c>
      <c r="H1858" s="255" t="str">
        <f>IF(G1858="기사임",(COUNTIF($B$2:B1858,B1858)-COUNTIFS($B$2:B1857,B1858,$G$2:G1857,"")),"")</f>
        <v/>
      </c>
      <c r="I1858" s="122" t="str">
        <f>IF(H1858=1,COUNTIF($H$1:H1858,1),"")</f>
        <v/>
      </c>
      <c r="J1858" s="122">
        <f t="shared" ref="J1858:J1921" si="88">COUNTIF($N$2:$N$4,B1858)</f>
        <v>1</v>
      </c>
      <c r="K1858" s="122" t="b">
        <f t="shared" si="87"/>
        <v>0</v>
      </c>
      <c r="L1858" s="122" t="str">
        <f>IF(K1858=FALSE,"",B1858&amp;"@"&amp;COUNTIFS($B$2:B1858,B1858,$K$2:K1858,TRUE))</f>
        <v/>
      </c>
    </row>
    <row r="1859" spans="1:12">
      <c r="A1859" s="18" t="s">
        <v>1993</v>
      </c>
      <c r="B1859" s="18" t="s">
        <v>897</v>
      </c>
      <c r="C1859" s="18">
        <v>1</v>
      </c>
      <c r="D1859" s="18">
        <v>1</v>
      </c>
      <c r="E1859" s="18">
        <v>0</v>
      </c>
      <c r="F1859" s="18">
        <v>0</v>
      </c>
      <c r="G1859" s="122" t="str">
        <f t="shared" ref="G1859:G1922" si="89">IF(AND(LEFT(A1859,17)="/global/archives/",ISNUMBER(_xlfn.NUMBERVALUE(MID(A1859,18,1))),ISERROR(FIND("ckattempt",A1859)),ISERROR(FIND("preview",A1859))),"기사임","")</f>
        <v/>
      </c>
      <c r="H1859" s="255" t="str">
        <f>IF(G1859="기사임",(COUNTIF($B$2:B1859,B1859)-COUNTIFS($B$2:B1858,B1859,$G$2:G1858,"")),"")</f>
        <v/>
      </c>
      <c r="I1859" s="122" t="str">
        <f>IF(H1859=1,COUNTIF($H$1:H1859,1),"")</f>
        <v/>
      </c>
      <c r="J1859" s="122">
        <f t="shared" si="88"/>
        <v>1</v>
      </c>
      <c r="K1859" s="122" t="b">
        <f t="shared" ref="K1859:K1922" si="90">AND(J1859=1,H1859&gt;=1,H1859&lt;&gt;"")</f>
        <v>0</v>
      </c>
      <c r="L1859" s="122" t="str">
        <f>IF(K1859=FALSE,"",B1859&amp;"@"&amp;COUNTIFS($B$2:B1859,B1859,$K$2:K1859,TRUE))</f>
        <v/>
      </c>
    </row>
    <row r="1860" spans="1:12">
      <c r="A1860" s="18" t="s">
        <v>1994</v>
      </c>
      <c r="B1860" s="18" t="s">
        <v>897</v>
      </c>
      <c r="C1860" s="18">
        <v>1</v>
      </c>
      <c r="D1860" s="18">
        <v>1</v>
      </c>
      <c r="E1860" s="18">
        <v>634</v>
      </c>
      <c r="F1860" s="18">
        <v>0</v>
      </c>
      <c r="G1860" s="122" t="str">
        <f t="shared" si="89"/>
        <v/>
      </c>
      <c r="H1860" s="255" t="str">
        <f>IF(G1860="기사임",(COUNTIF($B$2:B1860,B1860)-COUNTIFS($B$2:B1859,B1860,$G$2:G1859,"")),"")</f>
        <v/>
      </c>
      <c r="I1860" s="122" t="str">
        <f>IF(H1860=1,COUNTIF($H$1:H1860,1),"")</f>
        <v/>
      </c>
      <c r="J1860" s="122">
        <f t="shared" si="88"/>
        <v>1</v>
      </c>
      <c r="K1860" s="122" t="b">
        <f t="shared" si="90"/>
        <v>0</v>
      </c>
      <c r="L1860" s="122" t="str">
        <f>IF(K1860=FALSE,"",B1860&amp;"@"&amp;COUNTIFS($B$2:B1860,B1860,$K$2:K1860,TRUE))</f>
        <v/>
      </c>
    </row>
    <row r="1861" spans="1:12">
      <c r="A1861" s="18" t="s">
        <v>1995</v>
      </c>
      <c r="B1861" s="18" t="s">
        <v>950</v>
      </c>
      <c r="C1861" s="18">
        <v>1</v>
      </c>
      <c r="D1861" s="18">
        <v>1</v>
      </c>
      <c r="E1861" s="18">
        <v>127</v>
      </c>
      <c r="F1861" s="18">
        <v>1</v>
      </c>
      <c r="G1861" s="122" t="str">
        <f t="shared" si="89"/>
        <v/>
      </c>
      <c r="H1861" s="255" t="str">
        <f>IF(G1861="기사임",(COUNTIF($B$2:B1861,B1861)-COUNTIFS($B$2:B1860,B1861,$G$2:G1860,"")),"")</f>
        <v/>
      </c>
      <c r="I1861" s="122" t="str">
        <f>IF(H1861=1,COUNTIF($H$1:H1861,1),"")</f>
        <v/>
      </c>
      <c r="J1861" s="122">
        <f t="shared" si="88"/>
        <v>0</v>
      </c>
      <c r="K1861" s="122" t="b">
        <f t="shared" si="90"/>
        <v>0</v>
      </c>
      <c r="L1861" s="122" t="str">
        <f>IF(K1861=FALSE,"",B1861&amp;"@"&amp;COUNTIFS($B$2:B1861,B1861,$K$2:K1861,TRUE))</f>
        <v/>
      </c>
    </row>
    <row r="1862" spans="1:12">
      <c r="A1862" s="18" t="s">
        <v>1996</v>
      </c>
      <c r="B1862" s="18" t="s">
        <v>895</v>
      </c>
      <c r="C1862" s="18">
        <v>1</v>
      </c>
      <c r="D1862" s="18">
        <v>1</v>
      </c>
      <c r="E1862" s="18">
        <v>6</v>
      </c>
      <c r="F1862" s="18">
        <v>0</v>
      </c>
      <c r="G1862" s="122" t="str">
        <f t="shared" si="89"/>
        <v/>
      </c>
      <c r="H1862" s="255" t="str">
        <f>IF(G1862="기사임",(COUNTIF($B$2:B1862,B1862)-COUNTIFS($B$2:B1861,B1862,$G$2:G1861,"")),"")</f>
        <v/>
      </c>
      <c r="I1862" s="122" t="str">
        <f>IF(H1862=1,COUNTIF($H$1:H1862,1),"")</f>
        <v/>
      </c>
      <c r="J1862" s="122">
        <f t="shared" si="88"/>
        <v>0</v>
      </c>
      <c r="K1862" s="122" t="b">
        <f t="shared" si="90"/>
        <v>0</v>
      </c>
      <c r="L1862" s="122" t="str">
        <f>IF(K1862=FALSE,"",B1862&amp;"@"&amp;COUNTIFS($B$2:B1862,B1862,$K$2:K1862,TRUE))</f>
        <v/>
      </c>
    </row>
    <row r="1863" spans="1:12">
      <c r="A1863" s="18" t="s">
        <v>1997</v>
      </c>
      <c r="B1863" s="18" t="s">
        <v>895</v>
      </c>
      <c r="C1863" s="18">
        <v>1</v>
      </c>
      <c r="D1863" s="18">
        <v>1</v>
      </c>
      <c r="E1863" s="18">
        <v>84</v>
      </c>
      <c r="F1863" s="18">
        <v>1</v>
      </c>
      <c r="G1863" s="122" t="str">
        <f t="shared" si="89"/>
        <v/>
      </c>
      <c r="H1863" s="255" t="str">
        <f>IF(G1863="기사임",(COUNTIF($B$2:B1863,B1863)-COUNTIFS($B$2:B1862,B1863,$G$2:G1862,"")),"")</f>
        <v/>
      </c>
      <c r="I1863" s="122" t="str">
        <f>IF(H1863=1,COUNTIF($H$1:H1863,1),"")</f>
        <v/>
      </c>
      <c r="J1863" s="122">
        <f t="shared" si="88"/>
        <v>0</v>
      </c>
      <c r="K1863" s="122" t="b">
        <f t="shared" si="90"/>
        <v>0</v>
      </c>
      <c r="L1863" s="122" t="str">
        <f>IF(K1863=FALSE,"",B1863&amp;"@"&amp;COUNTIFS($B$2:B1863,B1863,$K$2:K1863,TRUE))</f>
        <v/>
      </c>
    </row>
    <row r="1864" spans="1:12">
      <c r="A1864" s="18" t="s">
        <v>1998</v>
      </c>
      <c r="B1864" s="18" t="s">
        <v>895</v>
      </c>
      <c r="C1864" s="18">
        <v>1</v>
      </c>
      <c r="D1864" s="18">
        <v>1</v>
      </c>
      <c r="E1864" s="18">
        <v>15</v>
      </c>
      <c r="F1864" s="18">
        <v>0</v>
      </c>
      <c r="G1864" s="122" t="str">
        <f t="shared" si="89"/>
        <v/>
      </c>
      <c r="H1864" s="255" t="str">
        <f>IF(G1864="기사임",(COUNTIF($B$2:B1864,B1864)-COUNTIFS($B$2:B1863,B1864,$G$2:G1863,"")),"")</f>
        <v/>
      </c>
      <c r="I1864" s="122" t="str">
        <f>IF(H1864=1,COUNTIF($H$1:H1864,1),"")</f>
        <v/>
      </c>
      <c r="J1864" s="122">
        <f t="shared" si="88"/>
        <v>0</v>
      </c>
      <c r="K1864" s="122" t="b">
        <f t="shared" si="90"/>
        <v>0</v>
      </c>
      <c r="L1864" s="122" t="str">
        <f>IF(K1864=FALSE,"",B1864&amp;"@"&amp;COUNTIFS($B$2:B1864,B1864,$K$2:K1864,TRUE))</f>
        <v/>
      </c>
    </row>
    <row r="1865" spans="1:12">
      <c r="A1865" s="18" t="s">
        <v>1999</v>
      </c>
      <c r="B1865" s="18" t="s">
        <v>895</v>
      </c>
      <c r="C1865" s="18">
        <v>1</v>
      </c>
      <c r="D1865" s="18">
        <v>1</v>
      </c>
      <c r="E1865" s="18">
        <v>8</v>
      </c>
      <c r="F1865" s="18">
        <v>0</v>
      </c>
      <c r="G1865" s="122" t="str">
        <f t="shared" si="89"/>
        <v/>
      </c>
      <c r="H1865" s="255" t="str">
        <f>IF(G1865="기사임",(COUNTIF($B$2:B1865,B1865)-COUNTIFS($B$2:B1864,B1865,$G$2:G1864,"")),"")</f>
        <v/>
      </c>
      <c r="I1865" s="122" t="str">
        <f>IF(H1865=1,COUNTIF($H$1:H1865,1),"")</f>
        <v/>
      </c>
      <c r="J1865" s="122">
        <f t="shared" si="88"/>
        <v>0</v>
      </c>
      <c r="K1865" s="122" t="b">
        <f t="shared" si="90"/>
        <v>0</v>
      </c>
      <c r="L1865" s="122" t="str">
        <f>IF(K1865=FALSE,"",B1865&amp;"@"&amp;COUNTIFS($B$2:B1865,B1865,$K$2:K1865,TRUE))</f>
        <v/>
      </c>
    </row>
    <row r="1866" spans="1:12">
      <c r="A1866" s="18" t="s">
        <v>1457</v>
      </c>
      <c r="B1866" s="18" t="s">
        <v>895</v>
      </c>
      <c r="C1866" s="18">
        <v>1</v>
      </c>
      <c r="D1866" s="18">
        <v>1</v>
      </c>
      <c r="E1866" s="18">
        <v>19</v>
      </c>
      <c r="F1866" s="18">
        <v>1</v>
      </c>
      <c r="G1866" s="122" t="str">
        <f t="shared" si="89"/>
        <v/>
      </c>
      <c r="H1866" s="255" t="str">
        <f>IF(G1866="기사임",(COUNTIF($B$2:B1866,B1866)-COUNTIFS($B$2:B1865,B1866,$G$2:G1865,"")),"")</f>
        <v/>
      </c>
      <c r="I1866" s="122" t="str">
        <f>IF(H1866=1,COUNTIF($H$1:H1866,1),"")</f>
        <v/>
      </c>
      <c r="J1866" s="122">
        <f t="shared" si="88"/>
        <v>0</v>
      </c>
      <c r="K1866" s="122" t="b">
        <f t="shared" si="90"/>
        <v>0</v>
      </c>
      <c r="L1866" s="122" t="str">
        <f>IF(K1866=FALSE,"",B1866&amp;"@"&amp;COUNTIFS($B$2:B1866,B1866,$K$2:K1866,TRUE))</f>
        <v/>
      </c>
    </row>
    <row r="1867" spans="1:12">
      <c r="A1867" s="18" t="s">
        <v>2000</v>
      </c>
      <c r="B1867" s="18" t="s">
        <v>898</v>
      </c>
      <c r="C1867" s="18">
        <v>1</v>
      </c>
      <c r="D1867" s="18">
        <v>1</v>
      </c>
      <c r="E1867" s="18">
        <v>8</v>
      </c>
      <c r="F1867" s="18">
        <v>0</v>
      </c>
      <c r="G1867" s="122" t="str">
        <f t="shared" si="89"/>
        <v/>
      </c>
      <c r="H1867" s="255" t="str">
        <f>IF(G1867="기사임",(COUNTIF($B$2:B1867,B1867)-COUNTIFS($B$2:B1866,B1867,$G$2:G1866,"")),"")</f>
        <v/>
      </c>
      <c r="I1867" s="122" t="str">
        <f>IF(H1867=1,COUNTIF($H$1:H1867,1),"")</f>
        <v/>
      </c>
      <c r="J1867" s="122">
        <f t="shared" si="88"/>
        <v>0</v>
      </c>
      <c r="K1867" s="122" t="b">
        <f t="shared" si="90"/>
        <v>0</v>
      </c>
      <c r="L1867" s="122" t="str">
        <f>IF(K1867=FALSE,"",B1867&amp;"@"&amp;COUNTIFS($B$2:B1867,B1867,$K$2:K1867,TRUE))</f>
        <v/>
      </c>
    </row>
    <row r="1868" spans="1:12">
      <c r="A1868" s="18" t="s">
        <v>1467</v>
      </c>
      <c r="B1868" s="18" t="s">
        <v>895</v>
      </c>
      <c r="C1868" s="18">
        <v>1</v>
      </c>
      <c r="D1868" s="18">
        <v>1</v>
      </c>
      <c r="E1868" s="18">
        <v>0</v>
      </c>
      <c r="F1868" s="18">
        <v>1</v>
      </c>
      <c r="G1868" s="122" t="str">
        <f t="shared" si="89"/>
        <v>기사임</v>
      </c>
      <c r="H1868" s="255">
        <f>IF(G1868="기사임",(COUNTIF($B$2:B1868,B1868)-COUNTIFS($B$2:B1867,B1868,$G$2:G1867,"")),"")</f>
        <v>261</v>
      </c>
      <c r="I1868" s="122" t="str">
        <f>IF(H1868=1,COUNTIF($H$1:H1868,1),"")</f>
        <v/>
      </c>
      <c r="J1868" s="122">
        <f t="shared" si="88"/>
        <v>0</v>
      </c>
      <c r="K1868" s="122" t="b">
        <f t="shared" si="90"/>
        <v>0</v>
      </c>
      <c r="L1868" s="122" t="str">
        <f>IF(K1868=FALSE,"",B1868&amp;"@"&amp;COUNTIFS($B$2:B1868,B1868,$K$2:K1868,TRUE))</f>
        <v/>
      </c>
    </row>
    <row r="1869" spans="1:12">
      <c r="A1869" s="18" t="s">
        <v>873</v>
      </c>
      <c r="B1869" s="18" t="s">
        <v>945</v>
      </c>
      <c r="C1869" s="18">
        <v>1</v>
      </c>
      <c r="D1869" s="18">
        <v>1</v>
      </c>
      <c r="E1869" s="18">
        <v>0</v>
      </c>
      <c r="F1869" s="18">
        <v>1</v>
      </c>
      <c r="G1869" s="122" t="str">
        <f t="shared" si="89"/>
        <v>기사임</v>
      </c>
      <c r="H1869" s="255">
        <f>IF(G1869="기사임",(COUNTIF($B$2:B1869,B1869)-COUNTIFS($B$2:B1868,B1869,$G$2:G1868,"")),"")</f>
        <v>2</v>
      </c>
      <c r="I1869" s="122" t="str">
        <f>IF(H1869=1,COUNTIF($H$1:H1869,1),"")</f>
        <v/>
      </c>
      <c r="J1869" s="122">
        <f t="shared" si="88"/>
        <v>0</v>
      </c>
      <c r="K1869" s="122" t="b">
        <f t="shared" si="90"/>
        <v>0</v>
      </c>
      <c r="L1869" s="122" t="str">
        <f>IF(K1869=FALSE,"",B1869&amp;"@"&amp;COUNTIFS($B$2:B1869,B1869,$K$2:K1869,TRUE))</f>
        <v/>
      </c>
    </row>
    <row r="1870" spans="1:12">
      <c r="A1870" s="18" t="s">
        <v>596</v>
      </c>
      <c r="B1870" s="18" t="s">
        <v>899</v>
      </c>
      <c r="C1870" s="18">
        <v>1</v>
      </c>
      <c r="D1870" s="18">
        <v>1</v>
      </c>
      <c r="E1870" s="18">
        <v>0</v>
      </c>
      <c r="F1870" s="18">
        <v>1</v>
      </c>
      <c r="G1870" s="122" t="str">
        <f t="shared" si="89"/>
        <v>기사임</v>
      </c>
      <c r="H1870" s="255">
        <f>IF(G1870="기사임",(COUNTIF($B$2:B1870,B1870)-COUNTIFS($B$2:B1869,B1870,$G$2:G1869,"")),"")</f>
        <v>41</v>
      </c>
      <c r="I1870" s="122" t="str">
        <f>IF(H1870=1,COUNTIF($H$1:H1870,1),"")</f>
        <v/>
      </c>
      <c r="J1870" s="122">
        <f t="shared" si="88"/>
        <v>0</v>
      </c>
      <c r="K1870" s="122" t="b">
        <f t="shared" si="90"/>
        <v>0</v>
      </c>
      <c r="L1870" s="122" t="str">
        <f>IF(K1870=FALSE,"",B1870&amp;"@"&amp;COUNTIFS($B$2:B1870,B1870,$K$2:K1870,TRUE))</f>
        <v/>
      </c>
    </row>
    <row r="1871" spans="1:12">
      <c r="A1871" s="18" t="s">
        <v>596</v>
      </c>
      <c r="B1871" s="18" t="s">
        <v>904</v>
      </c>
      <c r="C1871" s="18">
        <v>1</v>
      </c>
      <c r="D1871" s="18">
        <v>1</v>
      </c>
      <c r="E1871" s="18">
        <v>0</v>
      </c>
      <c r="F1871" s="18">
        <v>1</v>
      </c>
      <c r="G1871" s="122" t="str">
        <f t="shared" si="89"/>
        <v>기사임</v>
      </c>
      <c r="H1871" s="255">
        <f>IF(G1871="기사임",(COUNTIF($B$2:B1871,B1871)-COUNTIFS($B$2:B1870,B1871,$G$2:G1870,"")),"")</f>
        <v>12</v>
      </c>
      <c r="I1871" s="122" t="str">
        <f>IF(H1871=1,COUNTIF($H$1:H1871,1),"")</f>
        <v/>
      </c>
      <c r="J1871" s="122">
        <f t="shared" si="88"/>
        <v>0</v>
      </c>
      <c r="K1871" s="122" t="b">
        <f t="shared" si="90"/>
        <v>0</v>
      </c>
      <c r="L1871" s="122" t="str">
        <f>IF(K1871=FALSE,"",B1871&amp;"@"&amp;COUNTIFS($B$2:B1871,B1871,$K$2:K1871,TRUE))</f>
        <v/>
      </c>
    </row>
    <row r="1872" spans="1:12">
      <c r="A1872" s="18" t="s">
        <v>596</v>
      </c>
      <c r="B1872" s="18" t="s">
        <v>944</v>
      </c>
      <c r="C1872" s="18">
        <v>1</v>
      </c>
      <c r="D1872" s="18">
        <v>1</v>
      </c>
      <c r="E1872" s="18">
        <v>0</v>
      </c>
      <c r="F1872" s="18">
        <v>1</v>
      </c>
      <c r="G1872" s="122" t="str">
        <f t="shared" si="89"/>
        <v>기사임</v>
      </c>
      <c r="H1872" s="255">
        <f>IF(G1872="기사임",(COUNTIF($B$2:B1872,B1872)-COUNTIFS($B$2:B1871,B1872,$G$2:G1871,"")),"")</f>
        <v>2</v>
      </c>
      <c r="I1872" s="122" t="str">
        <f>IF(H1872=1,COUNTIF($H$1:H1872,1),"")</f>
        <v/>
      </c>
      <c r="J1872" s="122">
        <f t="shared" si="88"/>
        <v>0</v>
      </c>
      <c r="K1872" s="122" t="b">
        <f t="shared" si="90"/>
        <v>0</v>
      </c>
      <c r="L1872" s="122" t="str">
        <f>IF(K1872=FALSE,"",B1872&amp;"@"&amp;COUNTIFS($B$2:B1872,B1872,$K$2:K1872,TRUE))</f>
        <v/>
      </c>
    </row>
    <row r="1873" spans="1:12">
      <c r="A1873" s="18" t="s">
        <v>2001</v>
      </c>
      <c r="B1873" s="18" t="s">
        <v>905</v>
      </c>
      <c r="C1873" s="18">
        <v>1</v>
      </c>
      <c r="D1873" s="18">
        <v>1</v>
      </c>
      <c r="E1873" s="18">
        <v>0</v>
      </c>
      <c r="F1873" s="18">
        <v>1</v>
      </c>
      <c r="G1873" s="122" t="str">
        <f t="shared" si="89"/>
        <v/>
      </c>
      <c r="H1873" s="255" t="str">
        <f>IF(G1873="기사임",(COUNTIF($B$2:B1873,B1873)-COUNTIFS($B$2:B1872,B1873,$G$2:G1872,"")),"")</f>
        <v/>
      </c>
      <c r="I1873" s="122" t="str">
        <f>IF(H1873=1,COUNTIF($H$1:H1873,1),"")</f>
        <v/>
      </c>
      <c r="J1873" s="122">
        <f t="shared" si="88"/>
        <v>0</v>
      </c>
      <c r="K1873" s="122" t="b">
        <f t="shared" si="90"/>
        <v>0</v>
      </c>
      <c r="L1873" s="122" t="str">
        <f>IF(K1873=FALSE,"",B1873&amp;"@"&amp;COUNTIFS($B$2:B1873,B1873,$K$2:K1873,TRUE))</f>
        <v/>
      </c>
    </row>
    <row r="1874" spans="1:12">
      <c r="A1874" s="18" t="s">
        <v>815</v>
      </c>
      <c r="B1874" s="18" t="s">
        <v>913</v>
      </c>
      <c r="C1874" s="18">
        <v>1</v>
      </c>
      <c r="D1874" s="18">
        <v>1</v>
      </c>
      <c r="E1874" s="18">
        <v>0</v>
      </c>
      <c r="F1874" s="18">
        <v>1</v>
      </c>
      <c r="G1874" s="122" t="str">
        <f t="shared" si="89"/>
        <v>기사임</v>
      </c>
      <c r="H1874" s="255">
        <f>IF(G1874="기사임",(COUNTIF($B$2:B1874,B1874)-COUNTIFS($B$2:B1873,B1874,$G$2:G1873,"")),"")</f>
        <v>23</v>
      </c>
      <c r="I1874" s="122" t="str">
        <f>IF(H1874=1,COUNTIF($H$1:H1874,1),"")</f>
        <v/>
      </c>
      <c r="J1874" s="122">
        <f t="shared" si="88"/>
        <v>0</v>
      </c>
      <c r="K1874" s="122" t="b">
        <f t="shared" si="90"/>
        <v>0</v>
      </c>
      <c r="L1874" s="122" t="str">
        <f>IF(K1874=FALSE,"",B1874&amp;"@"&amp;COUNTIFS($B$2:B1874,B1874,$K$2:K1874,TRUE))</f>
        <v/>
      </c>
    </row>
    <row r="1875" spans="1:12">
      <c r="A1875" s="18" t="s">
        <v>705</v>
      </c>
      <c r="B1875" s="18" t="s">
        <v>905</v>
      </c>
      <c r="C1875" s="18">
        <v>1</v>
      </c>
      <c r="D1875" s="18">
        <v>1</v>
      </c>
      <c r="E1875" s="18">
        <v>0</v>
      </c>
      <c r="F1875" s="18">
        <v>0</v>
      </c>
      <c r="G1875" s="122" t="str">
        <f t="shared" si="89"/>
        <v>기사임</v>
      </c>
      <c r="H1875" s="255">
        <f>IF(G1875="기사임",(COUNTIF($B$2:B1875,B1875)-COUNTIFS($B$2:B1874,B1875,$G$2:G1874,"")),"")</f>
        <v>24</v>
      </c>
      <c r="I1875" s="122" t="str">
        <f>IF(H1875=1,COUNTIF($H$1:H1875,1),"")</f>
        <v/>
      </c>
      <c r="J1875" s="122">
        <f t="shared" si="88"/>
        <v>0</v>
      </c>
      <c r="K1875" s="122" t="b">
        <f t="shared" si="90"/>
        <v>0</v>
      </c>
      <c r="L1875" s="122" t="str">
        <f>IF(K1875=FALSE,"",B1875&amp;"@"&amp;COUNTIFS($B$2:B1875,B1875,$K$2:K1875,TRUE))</f>
        <v/>
      </c>
    </row>
    <row r="1876" spans="1:12">
      <c r="A1876" s="18" t="s">
        <v>705</v>
      </c>
      <c r="B1876" s="18" t="s">
        <v>910</v>
      </c>
      <c r="C1876" s="18">
        <v>1</v>
      </c>
      <c r="D1876" s="18">
        <v>1</v>
      </c>
      <c r="E1876" s="18">
        <v>0</v>
      </c>
      <c r="F1876" s="18">
        <v>1</v>
      </c>
      <c r="G1876" s="122" t="str">
        <f t="shared" si="89"/>
        <v>기사임</v>
      </c>
      <c r="H1876" s="255">
        <f>IF(G1876="기사임",(COUNTIF($B$2:B1876,B1876)-COUNTIFS($B$2:B1875,B1876,$G$2:G1875,"")),"")</f>
        <v>35</v>
      </c>
      <c r="I1876" s="122" t="str">
        <f>IF(H1876=1,COUNTIF($H$1:H1876,1),"")</f>
        <v/>
      </c>
      <c r="J1876" s="122">
        <f t="shared" si="88"/>
        <v>0</v>
      </c>
      <c r="K1876" s="122" t="b">
        <f t="shared" si="90"/>
        <v>0</v>
      </c>
      <c r="L1876" s="122" t="str">
        <f>IF(K1876=FALSE,"",B1876&amp;"@"&amp;COUNTIFS($B$2:B1876,B1876,$K$2:K1876,TRUE))</f>
        <v/>
      </c>
    </row>
    <row r="1877" spans="1:12">
      <c r="A1877" s="18" t="s">
        <v>705</v>
      </c>
      <c r="B1877" s="18" t="s">
        <v>908</v>
      </c>
      <c r="C1877" s="18">
        <v>1</v>
      </c>
      <c r="D1877" s="18">
        <v>1</v>
      </c>
      <c r="E1877" s="18">
        <v>0</v>
      </c>
      <c r="F1877" s="18">
        <v>1</v>
      </c>
      <c r="G1877" s="122" t="str">
        <f t="shared" si="89"/>
        <v>기사임</v>
      </c>
      <c r="H1877" s="255">
        <f>IF(G1877="기사임",(COUNTIF($B$2:B1877,B1877)-COUNTIFS($B$2:B1876,B1877,$G$2:G1876,"")),"")</f>
        <v>38</v>
      </c>
      <c r="I1877" s="122" t="str">
        <f>IF(H1877=1,COUNTIF($H$1:H1877,1),"")</f>
        <v/>
      </c>
      <c r="J1877" s="122">
        <f t="shared" si="88"/>
        <v>0</v>
      </c>
      <c r="K1877" s="122" t="b">
        <f t="shared" si="90"/>
        <v>0</v>
      </c>
      <c r="L1877" s="122" t="str">
        <f>IF(K1877=FALSE,"",B1877&amp;"@"&amp;COUNTIFS($B$2:B1877,B1877,$K$2:K1877,TRUE))</f>
        <v/>
      </c>
    </row>
    <row r="1878" spans="1:12">
      <c r="A1878" s="18" t="s">
        <v>705</v>
      </c>
      <c r="B1878" s="18" t="s">
        <v>897</v>
      </c>
      <c r="C1878" s="18">
        <v>1</v>
      </c>
      <c r="D1878" s="18">
        <v>1</v>
      </c>
      <c r="E1878" s="18">
        <v>0</v>
      </c>
      <c r="F1878" s="18">
        <v>1</v>
      </c>
      <c r="G1878" s="122" t="str">
        <f t="shared" si="89"/>
        <v>기사임</v>
      </c>
      <c r="H1878" s="255">
        <f>IF(G1878="기사임",(COUNTIF($B$2:B1878,B1878)-COUNTIFS($B$2:B1877,B1878,$G$2:G1877,"")),"")</f>
        <v>89</v>
      </c>
      <c r="I1878" s="122" t="str">
        <f>IF(H1878=1,COUNTIF($H$1:H1878,1),"")</f>
        <v/>
      </c>
      <c r="J1878" s="122">
        <f t="shared" si="88"/>
        <v>1</v>
      </c>
      <c r="K1878" s="122" t="b">
        <f t="shared" si="90"/>
        <v>1</v>
      </c>
      <c r="L1878" s="122" t="str">
        <f>IF(K1878=FALSE,"",B1878&amp;"@"&amp;COUNTIFS($B$2:B1878,B1878,$K$2:K1878,TRUE))</f>
        <v>India@89</v>
      </c>
    </row>
    <row r="1879" spans="1:12">
      <c r="A1879" s="18" t="s">
        <v>705</v>
      </c>
      <c r="B1879" s="18" t="s">
        <v>917</v>
      </c>
      <c r="C1879" s="18">
        <v>1</v>
      </c>
      <c r="D1879" s="18">
        <v>1</v>
      </c>
      <c r="E1879" s="18">
        <v>0</v>
      </c>
      <c r="F1879" s="18">
        <v>1</v>
      </c>
      <c r="G1879" s="122" t="str">
        <f t="shared" si="89"/>
        <v>기사임</v>
      </c>
      <c r="H1879" s="255">
        <f>IF(G1879="기사임",(COUNTIF($B$2:B1879,B1879)-COUNTIFS($B$2:B1878,B1879,$G$2:G1878,"")),"")</f>
        <v>6</v>
      </c>
      <c r="I1879" s="122" t="str">
        <f>IF(H1879=1,COUNTIF($H$1:H1879,1),"")</f>
        <v/>
      </c>
      <c r="J1879" s="122">
        <f t="shared" si="88"/>
        <v>0</v>
      </c>
      <c r="K1879" s="122" t="b">
        <f t="shared" si="90"/>
        <v>0</v>
      </c>
      <c r="L1879" s="122" t="str">
        <f>IF(K1879=FALSE,"",B1879&amp;"@"&amp;COUNTIFS($B$2:B1879,B1879,$K$2:K1879,TRUE))</f>
        <v/>
      </c>
    </row>
    <row r="1880" spans="1:12">
      <c r="A1880" s="18" t="s">
        <v>705</v>
      </c>
      <c r="B1880" s="18" t="s">
        <v>939</v>
      </c>
      <c r="C1880" s="18">
        <v>1</v>
      </c>
      <c r="D1880" s="18">
        <v>1</v>
      </c>
      <c r="E1880" s="18">
        <v>0</v>
      </c>
      <c r="F1880" s="18">
        <v>1</v>
      </c>
      <c r="G1880" s="122" t="str">
        <f t="shared" si="89"/>
        <v>기사임</v>
      </c>
      <c r="H1880" s="255">
        <f>IF(G1880="기사임",(COUNTIF($B$2:B1880,B1880)-COUNTIFS($B$2:B1879,B1880,$G$2:G1879,"")),"")</f>
        <v>2</v>
      </c>
      <c r="I1880" s="122" t="str">
        <f>IF(H1880=1,COUNTIF($H$1:H1880,1),"")</f>
        <v/>
      </c>
      <c r="J1880" s="122">
        <f t="shared" si="88"/>
        <v>0</v>
      </c>
      <c r="K1880" s="122" t="b">
        <f t="shared" si="90"/>
        <v>0</v>
      </c>
      <c r="L1880" s="122" t="str">
        <f>IF(K1880=FALSE,"",B1880&amp;"@"&amp;COUNTIFS($B$2:B1880,B1880,$K$2:K1880,TRUE))</f>
        <v/>
      </c>
    </row>
    <row r="1881" spans="1:12">
      <c r="A1881" s="18" t="s">
        <v>763</v>
      </c>
      <c r="B1881" s="18" t="s">
        <v>899</v>
      </c>
      <c r="C1881" s="18">
        <v>1</v>
      </c>
      <c r="D1881" s="18">
        <v>1</v>
      </c>
      <c r="E1881" s="18">
        <v>0</v>
      </c>
      <c r="F1881" s="18">
        <v>1</v>
      </c>
      <c r="G1881" s="122" t="str">
        <f t="shared" si="89"/>
        <v>기사임</v>
      </c>
      <c r="H1881" s="255">
        <f>IF(G1881="기사임",(COUNTIF($B$2:B1881,B1881)-COUNTIFS($B$2:B1880,B1881,$G$2:G1880,"")),"")</f>
        <v>42</v>
      </c>
      <c r="I1881" s="122" t="str">
        <f>IF(H1881=1,COUNTIF($H$1:H1881,1),"")</f>
        <v/>
      </c>
      <c r="J1881" s="122">
        <f t="shared" si="88"/>
        <v>0</v>
      </c>
      <c r="K1881" s="122" t="b">
        <f t="shared" si="90"/>
        <v>0</v>
      </c>
      <c r="L1881" s="122" t="str">
        <f>IF(K1881=FALSE,"",B1881&amp;"@"&amp;COUNTIFS($B$2:B1881,B1881,$K$2:K1881,TRUE))</f>
        <v/>
      </c>
    </row>
    <row r="1882" spans="1:12">
      <c r="A1882" s="18" t="s">
        <v>763</v>
      </c>
      <c r="B1882" s="18" t="s">
        <v>897</v>
      </c>
      <c r="C1882" s="18">
        <v>1</v>
      </c>
      <c r="D1882" s="18">
        <v>1</v>
      </c>
      <c r="E1882" s="18">
        <v>0</v>
      </c>
      <c r="F1882" s="18">
        <v>1</v>
      </c>
      <c r="G1882" s="122" t="str">
        <f t="shared" si="89"/>
        <v>기사임</v>
      </c>
      <c r="H1882" s="255">
        <f>IF(G1882="기사임",(COUNTIF($B$2:B1882,B1882)-COUNTIFS($B$2:B1881,B1882,$G$2:G1881,"")),"")</f>
        <v>90</v>
      </c>
      <c r="I1882" s="122" t="str">
        <f>IF(H1882=1,COUNTIF($H$1:H1882,1),"")</f>
        <v/>
      </c>
      <c r="J1882" s="122">
        <f t="shared" si="88"/>
        <v>1</v>
      </c>
      <c r="K1882" s="122" t="b">
        <f t="shared" si="90"/>
        <v>1</v>
      </c>
      <c r="L1882" s="122" t="str">
        <f>IF(K1882=FALSE,"",B1882&amp;"@"&amp;COUNTIFS($B$2:B1882,B1882,$K$2:K1882,TRUE))</f>
        <v>India@90</v>
      </c>
    </row>
    <row r="1883" spans="1:12">
      <c r="A1883" s="18" t="s">
        <v>763</v>
      </c>
      <c r="B1883" s="18" t="s">
        <v>895</v>
      </c>
      <c r="C1883" s="18">
        <v>1</v>
      </c>
      <c r="D1883" s="18">
        <v>1</v>
      </c>
      <c r="E1883" s="18">
        <v>0</v>
      </c>
      <c r="F1883" s="18">
        <v>1</v>
      </c>
      <c r="G1883" s="122" t="str">
        <f t="shared" si="89"/>
        <v>기사임</v>
      </c>
      <c r="H1883" s="255">
        <f>IF(G1883="기사임",(COUNTIF($B$2:B1883,B1883)-COUNTIFS($B$2:B1882,B1883,$G$2:G1882,"")),"")</f>
        <v>262</v>
      </c>
      <c r="I1883" s="122" t="str">
        <f>IF(H1883=1,COUNTIF($H$1:H1883,1),"")</f>
        <v/>
      </c>
      <c r="J1883" s="122">
        <f t="shared" si="88"/>
        <v>0</v>
      </c>
      <c r="K1883" s="122" t="b">
        <f t="shared" si="90"/>
        <v>0</v>
      </c>
      <c r="L1883" s="122" t="str">
        <f>IF(K1883=FALSE,"",B1883&amp;"@"&amp;COUNTIFS($B$2:B1883,B1883,$K$2:K1883,TRUE))</f>
        <v/>
      </c>
    </row>
    <row r="1884" spans="1:12">
      <c r="A1884" s="18" t="s">
        <v>763</v>
      </c>
      <c r="B1884" s="18" t="s">
        <v>896</v>
      </c>
      <c r="C1884" s="18">
        <v>1</v>
      </c>
      <c r="D1884" s="18">
        <v>1</v>
      </c>
      <c r="E1884" s="18">
        <v>0</v>
      </c>
      <c r="F1884" s="18">
        <v>1</v>
      </c>
      <c r="G1884" s="122" t="str">
        <f t="shared" si="89"/>
        <v>기사임</v>
      </c>
      <c r="H1884" s="255">
        <f>IF(G1884="기사임",(COUNTIF($B$2:B1884,B1884)-COUNTIFS($B$2:B1883,B1884,$G$2:G1883,"")),"")</f>
        <v>129</v>
      </c>
      <c r="I1884" s="122" t="str">
        <f>IF(H1884=1,COUNTIF($H$1:H1884,1),"")</f>
        <v/>
      </c>
      <c r="J1884" s="122">
        <f t="shared" si="88"/>
        <v>1</v>
      </c>
      <c r="K1884" s="122" t="b">
        <f t="shared" si="90"/>
        <v>1</v>
      </c>
      <c r="L1884" s="122" t="str">
        <f>IF(K1884=FALSE,"",B1884&amp;"@"&amp;COUNTIFS($B$2:B1884,B1884,$K$2:K1884,TRUE))</f>
        <v>United States@129</v>
      </c>
    </row>
    <row r="1885" spans="1:12">
      <c r="A1885" s="18" t="s">
        <v>1258</v>
      </c>
      <c r="B1885" s="18" t="s">
        <v>895</v>
      </c>
      <c r="C1885" s="18">
        <v>1</v>
      </c>
      <c r="D1885" s="18">
        <v>1</v>
      </c>
      <c r="E1885" s="18">
        <v>0</v>
      </c>
      <c r="F1885" s="18">
        <v>1</v>
      </c>
      <c r="G1885" s="122" t="str">
        <f t="shared" si="89"/>
        <v>기사임</v>
      </c>
      <c r="H1885" s="255">
        <f>IF(G1885="기사임",(COUNTIF($B$2:B1885,B1885)-COUNTIFS($B$2:B1884,B1885,$G$2:G1884,"")),"")</f>
        <v>263</v>
      </c>
      <c r="I1885" s="122" t="str">
        <f>IF(H1885=1,COUNTIF($H$1:H1885,1),"")</f>
        <v/>
      </c>
      <c r="J1885" s="122">
        <f t="shared" si="88"/>
        <v>0</v>
      </c>
      <c r="K1885" s="122" t="b">
        <f t="shared" si="90"/>
        <v>0</v>
      </c>
      <c r="L1885" s="122" t="str">
        <f>IF(K1885=FALSE,"",B1885&amp;"@"&amp;COUNTIFS($B$2:B1885,B1885,$K$2:K1885,TRUE))</f>
        <v/>
      </c>
    </row>
    <row r="1886" spans="1:12">
      <c r="A1886" s="18" t="s">
        <v>785</v>
      </c>
      <c r="B1886" s="18" t="s">
        <v>913</v>
      </c>
      <c r="C1886" s="18">
        <v>1</v>
      </c>
      <c r="D1886" s="18">
        <v>1</v>
      </c>
      <c r="E1886" s="18">
        <v>0</v>
      </c>
      <c r="F1886" s="18">
        <v>1</v>
      </c>
      <c r="G1886" s="122" t="str">
        <f t="shared" si="89"/>
        <v>기사임</v>
      </c>
      <c r="H1886" s="255">
        <f>IF(G1886="기사임",(COUNTIF($B$2:B1886,B1886)-COUNTIFS($B$2:B1885,B1886,$G$2:G1885,"")),"")</f>
        <v>24</v>
      </c>
      <c r="I1886" s="122" t="str">
        <f>IF(H1886=1,COUNTIF($H$1:H1886,1),"")</f>
        <v/>
      </c>
      <c r="J1886" s="122">
        <f t="shared" si="88"/>
        <v>0</v>
      </c>
      <c r="K1886" s="122" t="b">
        <f t="shared" si="90"/>
        <v>0</v>
      </c>
      <c r="L1886" s="122" t="str">
        <f>IF(K1886=FALSE,"",B1886&amp;"@"&amp;COUNTIFS($B$2:B1886,B1886,$K$2:K1886,TRUE))</f>
        <v/>
      </c>
    </row>
    <row r="1887" spans="1:12">
      <c r="A1887" s="18" t="s">
        <v>1664</v>
      </c>
      <c r="B1887" s="18" t="s">
        <v>896</v>
      </c>
      <c r="C1887" s="18">
        <v>1</v>
      </c>
      <c r="D1887" s="18">
        <v>1</v>
      </c>
      <c r="E1887" s="18">
        <v>0</v>
      </c>
      <c r="F1887" s="18">
        <v>1</v>
      </c>
      <c r="G1887" s="122" t="str">
        <f t="shared" si="89"/>
        <v>기사임</v>
      </c>
      <c r="H1887" s="255">
        <f>IF(G1887="기사임",(COUNTIF($B$2:B1887,B1887)-COUNTIFS($B$2:B1886,B1887,$G$2:G1886,"")),"")</f>
        <v>130</v>
      </c>
      <c r="I1887" s="122" t="str">
        <f>IF(H1887=1,COUNTIF($H$1:H1887,1),"")</f>
        <v/>
      </c>
      <c r="J1887" s="122">
        <f t="shared" si="88"/>
        <v>1</v>
      </c>
      <c r="K1887" s="122" t="b">
        <f t="shared" si="90"/>
        <v>1</v>
      </c>
      <c r="L1887" s="122" t="str">
        <f>IF(K1887=FALSE,"",B1887&amp;"@"&amp;COUNTIFS($B$2:B1887,B1887,$K$2:K1887,TRUE))</f>
        <v>United States@130</v>
      </c>
    </row>
    <row r="1888" spans="1:12">
      <c r="A1888" s="18" t="s">
        <v>1664</v>
      </c>
      <c r="B1888" s="18" t="s">
        <v>914</v>
      </c>
      <c r="C1888" s="18">
        <v>1</v>
      </c>
      <c r="D1888" s="18">
        <v>1</v>
      </c>
      <c r="E1888" s="18">
        <v>0</v>
      </c>
      <c r="F1888" s="18">
        <v>1</v>
      </c>
      <c r="G1888" s="122" t="str">
        <f t="shared" si="89"/>
        <v>기사임</v>
      </c>
      <c r="H1888" s="255">
        <f>IF(G1888="기사임",(COUNTIF($B$2:B1888,B1888)-COUNTIFS($B$2:B1887,B1888,$G$2:G1887,"")),"")</f>
        <v>16</v>
      </c>
      <c r="I1888" s="122" t="str">
        <f>IF(H1888=1,COUNTIF($H$1:H1888,1),"")</f>
        <v/>
      </c>
      <c r="J1888" s="122">
        <f t="shared" si="88"/>
        <v>1</v>
      </c>
      <c r="K1888" s="122" t="b">
        <f t="shared" si="90"/>
        <v>1</v>
      </c>
      <c r="L1888" s="122" t="str">
        <f>IF(K1888=FALSE,"",B1888&amp;"@"&amp;COUNTIFS($B$2:B1888,B1888,$K$2:K1888,TRUE))</f>
        <v>Vietnam@16</v>
      </c>
    </row>
    <row r="1889" spans="1:12">
      <c r="A1889" s="18" t="s">
        <v>1689</v>
      </c>
      <c r="B1889" s="18" t="s">
        <v>901</v>
      </c>
      <c r="C1889" s="18">
        <v>1</v>
      </c>
      <c r="D1889" s="18">
        <v>1</v>
      </c>
      <c r="E1889" s="18">
        <v>0</v>
      </c>
      <c r="F1889" s="18">
        <v>1</v>
      </c>
      <c r="G1889" s="122" t="str">
        <f t="shared" si="89"/>
        <v>기사임</v>
      </c>
      <c r="H1889" s="255">
        <f>IF(G1889="기사임",(COUNTIF($B$2:B1889,B1889)-COUNTIFS($B$2:B1888,B1889,$G$2:G1888,"")),"")</f>
        <v>46</v>
      </c>
      <c r="I1889" s="122" t="str">
        <f>IF(H1889=1,COUNTIF($H$1:H1889,1),"")</f>
        <v/>
      </c>
      <c r="J1889" s="122">
        <f t="shared" si="88"/>
        <v>0</v>
      </c>
      <c r="K1889" s="122" t="b">
        <f t="shared" si="90"/>
        <v>0</v>
      </c>
      <c r="L1889" s="122" t="str">
        <f>IF(K1889=FALSE,"",B1889&amp;"@"&amp;COUNTIFS($B$2:B1889,B1889,$K$2:K1889,TRUE))</f>
        <v/>
      </c>
    </row>
    <row r="1890" spans="1:12">
      <c r="A1890" s="18" t="s">
        <v>1689</v>
      </c>
      <c r="B1890" s="18" t="s">
        <v>895</v>
      </c>
      <c r="C1890" s="18">
        <v>1</v>
      </c>
      <c r="D1890" s="18">
        <v>1</v>
      </c>
      <c r="E1890" s="18">
        <v>1149</v>
      </c>
      <c r="F1890" s="18">
        <v>1</v>
      </c>
      <c r="G1890" s="122" t="str">
        <f t="shared" si="89"/>
        <v>기사임</v>
      </c>
      <c r="H1890" s="255">
        <f>IF(G1890="기사임",(COUNTIF($B$2:B1890,B1890)-COUNTIFS($B$2:B1889,B1890,$G$2:G1889,"")),"")</f>
        <v>264</v>
      </c>
      <c r="I1890" s="122" t="str">
        <f>IF(H1890=1,COUNTIF($H$1:H1890,1),"")</f>
        <v/>
      </c>
      <c r="J1890" s="122">
        <f t="shared" si="88"/>
        <v>0</v>
      </c>
      <c r="K1890" s="122" t="b">
        <f t="shared" si="90"/>
        <v>0</v>
      </c>
      <c r="L1890" s="122" t="str">
        <f>IF(K1890=FALSE,"",B1890&amp;"@"&amp;COUNTIFS($B$2:B1890,B1890,$K$2:K1890,TRUE))</f>
        <v/>
      </c>
    </row>
    <row r="1891" spans="1:12">
      <c r="A1891" s="18" t="s">
        <v>1689</v>
      </c>
      <c r="B1891" s="18" t="s">
        <v>914</v>
      </c>
      <c r="C1891" s="18">
        <v>1</v>
      </c>
      <c r="D1891" s="18">
        <v>1</v>
      </c>
      <c r="E1891" s="18">
        <v>0</v>
      </c>
      <c r="F1891" s="18">
        <v>1</v>
      </c>
      <c r="G1891" s="122" t="str">
        <f t="shared" si="89"/>
        <v>기사임</v>
      </c>
      <c r="H1891" s="255">
        <f>IF(G1891="기사임",(COUNTIF($B$2:B1891,B1891)-COUNTIFS($B$2:B1890,B1891,$G$2:G1890,"")),"")</f>
        <v>17</v>
      </c>
      <c r="I1891" s="122" t="str">
        <f>IF(H1891=1,COUNTIF($H$1:H1891,1),"")</f>
        <v/>
      </c>
      <c r="J1891" s="122">
        <f t="shared" si="88"/>
        <v>1</v>
      </c>
      <c r="K1891" s="122" t="b">
        <f t="shared" si="90"/>
        <v>1</v>
      </c>
      <c r="L1891" s="122" t="str">
        <f>IF(K1891=FALSE,"",B1891&amp;"@"&amp;COUNTIFS($B$2:B1891,B1891,$K$2:K1891,TRUE))</f>
        <v>Vietnam@17</v>
      </c>
    </row>
    <row r="1892" spans="1:12">
      <c r="A1892" s="18" t="s">
        <v>764</v>
      </c>
      <c r="B1892" s="18" t="s">
        <v>895</v>
      </c>
      <c r="C1892" s="18">
        <v>1</v>
      </c>
      <c r="D1892" s="18">
        <v>1</v>
      </c>
      <c r="E1892" s="18">
        <v>0</v>
      </c>
      <c r="F1892" s="18">
        <v>1</v>
      </c>
      <c r="G1892" s="122" t="str">
        <f t="shared" si="89"/>
        <v>기사임</v>
      </c>
      <c r="H1892" s="255">
        <f>IF(G1892="기사임",(COUNTIF($B$2:B1892,B1892)-COUNTIFS($B$2:B1891,B1892,$G$2:G1891,"")),"")</f>
        <v>265</v>
      </c>
      <c r="I1892" s="122" t="str">
        <f>IF(H1892=1,COUNTIF($H$1:H1892,1),"")</f>
        <v/>
      </c>
      <c r="J1892" s="122">
        <f t="shared" si="88"/>
        <v>0</v>
      </c>
      <c r="K1892" s="122" t="b">
        <f t="shared" si="90"/>
        <v>0</v>
      </c>
      <c r="L1892" s="122" t="str">
        <f>IF(K1892=FALSE,"",B1892&amp;"@"&amp;COUNTIFS($B$2:B1892,B1892,$K$2:K1892,TRUE))</f>
        <v/>
      </c>
    </row>
    <row r="1893" spans="1:12">
      <c r="A1893" s="18" t="s">
        <v>786</v>
      </c>
      <c r="B1893" s="18" t="s">
        <v>896</v>
      </c>
      <c r="C1893" s="18">
        <v>1</v>
      </c>
      <c r="D1893" s="18">
        <v>1</v>
      </c>
      <c r="E1893" s="18">
        <v>0</v>
      </c>
      <c r="F1893" s="18">
        <v>1</v>
      </c>
      <c r="G1893" s="122" t="str">
        <f t="shared" si="89"/>
        <v>기사임</v>
      </c>
      <c r="H1893" s="255">
        <f>IF(G1893="기사임",(COUNTIF($B$2:B1893,B1893)-COUNTIFS($B$2:B1892,B1893,$G$2:G1892,"")),"")</f>
        <v>131</v>
      </c>
      <c r="I1893" s="122" t="str">
        <f>IF(H1893=1,COUNTIF($H$1:H1893,1),"")</f>
        <v/>
      </c>
      <c r="J1893" s="122">
        <f t="shared" si="88"/>
        <v>1</v>
      </c>
      <c r="K1893" s="122" t="b">
        <f t="shared" si="90"/>
        <v>1</v>
      </c>
      <c r="L1893" s="122" t="str">
        <f>IF(K1893=FALSE,"",B1893&amp;"@"&amp;COUNTIFS($B$2:B1893,B1893,$K$2:K1893,TRUE))</f>
        <v>United States@131</v>
      </c>
    </row>
    <row r="1894" spans="1:12">
      <c r="A1894" s="18" t="s">
        <v>706</v>
      </c>
      <c r="B1894" s="18" t="s">
        <v>935</v>
      </c>
      <c r="C1894" s="18">
        <v>1</v>
      </c>
      <c r="D1894" s="18">
        <v>1</v>
      </c>
      <c r="E1894" s="18">
        <v>0</v>
      </c>
      <c r="F1894" s="18">
        <v>0</v>
      </c>
      <c r="G1894" s="122" t="str">
        <f t="shared" si="89"/>
        <v>기사임</v>
      </c>
      <c r="H1894" s="255">
        <f>IF(G1894="기사임",(COUNTIF($B$2:B1894,B1894)-COUNTIFS($B$2:B1893,B1894,$G$2:G1893,"")),"")</f>
        <v>4</v>
      </c>
      <c r="I1894" s="122" t="str">
        <f>IF(H1894=1,COUNTIF($H$1:H1894,1),"")</f>
        <v/>
      </c>
      <c r="J1894" s="122">
        <f t="shared" si="88"/>
        <v>0</v>
      </c>
      <c r="K1894" s="122" t="b">
        <f t="shared" si="90"/>
        <v>0</v>
      </c>
      <c r="L1894" s="122" t="str">
        <f>IF(K1894=FALSE,"",B1894&amp;"@"&amp;COUNTIFS($B$2:B1894,B1894,$K$2:K1894,TRUE))</f>
        <v/>
      </c>
    </row>
    <row r="1895" spans="1:12">
      <c r="A1895" s="18" t="s">
        <v>706</v>
      </c>
      <c r="B1895" s="18" t="s">
        <v>905</v>
      </c>
      <c r="C1895" s="18">
        <v>1</v>
      </c>
      <c r="D1895" s="18">
        <v>1</v>
      </c>
      <c r="E1895" s="18">
        <v>0</v>
      </c>
      <c r="F1895" s="18">
        <v>1</v>
      </c>
      <c r="G1895" s="122" t="str">
        <f t="shared" si="89"/>
        <v>기사임</v>
      </c>
      <c r="H1895" s="255">
        <f>IF(G1895="기사임",(COUNTIF($B$2:B1895,B1895)-COUNTIFS($B$2:B1894,B1895,$G$2:G1894,"")),"")</f>
        <v>25</v>
      </c>
      <c r="I1895" s="122" t="str">
        <f>IF(H1895=1,COUNTIF($H$1:H1895,1),"")</f>
        <v/>
      </c>
      <c r="J1895" s="122">
        <f t="shared" si="88"/>
        <v>0</v>
      </c>
      <c r="K1895" s="122" t="b">
        <f t="shared" si="90"/>
        <v>0</v>
      </c>
      <c r="L1895" s="122" t="str">
        <f>IF(K1895=FALSE,"",B1895&amp;"@"&amp;COUNTIFS($B$2:B1895,B1895,$K$2:K1895,TRUE))</f>
        <v/>
      </c>
    </row>
    <row r="1896" spans="1:12">
      <c r="A1896" s="18" t="s">
        <v>706</v>
      </c>
      <c r="B1896" s="18" t="s">
        <v>908</v>
      </c>
      <c r="C1896" s="18">
        <v>1</v>
      </c>
      <c r="D1896" s="18">
        <v>1</v>
      </c>
      <c r="E1896" s="18">
        <v>0</v>
      </c>
      <c r="F1896" s="18">
        <v>1</v>
      </c>
      <c r="G1896" s="122" t="str">
        <f t="shared" si="89"/>
        <v>기사임</v>
      </c>
      <c r="H1896" s="255">
        <f>IF(G1896="기사임",(COUNTIF($B$2:B1896,B1896)-COUNTIFS($B$2:B1895,B1896,$G$2:G1895,"")),"")</f>
        <v>39</v>
      </c>
      <c r="I1896" s="122" t="str">
        <f>IF(H1896=1,COUNTIF($H$1:H1896,1),"")</f>
        <v/>
      </c>
      <c r="J1896" s="122">
        <f t="shared" si="88"/>
        <v>0</v>
      </c>
      <c r="K1896" s="122" t="b">
        <f t="shared" si="90"/>
        <v>0</v>
      </c>
      <c r="L1896" s="122" t="str">
        <f>IF(K1896=FALSE,"",B1896&amp;"@"&amp;COUNTIFS($B$2:B1896,B1896,$K$2:K1896,TRUE))</f>
        <v/>
      </c>
    </row>
    <row r="1897" spans="1:12">
      <c r="A1897" s="18" t="s">
        <v>706</v>
      </c>
      <c r="B1897" s="18" t="s">
        <v>917</v>
      </c>
      <c r="C1897" s="18">
        <v>1</v>
      </c>
      <c r="D1897" s="18">
        <v>1</v>
      </c>
      <c r="E1897" s="18">
        <v>0</v>
      </c>
      <c r="F1897" s="18">
        <v>1</v>
      </c>
      <c r="G1897" s="122" t="str">
        <f t="shared" si="89"/>
        <v>기사임</v>
      </c>
      <c r="H1897" s="255">
        <f>IF(G1897="기사임",(COUNTIF($B$2:B1897,B1897)-COUNTIFS($B$2:B1896,B1897,$G$2:G1896,"")),"")</f>
        <v>7</v>
      </c>
      <c r="I1897" s="122" t="str">
        <f>IF(H1897=1,COUNTIF($H$1:H1897,1),"")</f>
        <v/>
      </c>
      <c r="J1897" s="122">
        <f t="shared" si="88"/>
        <v>0</v>
      </c>
      <c r="K1897" s="122" t="b">
        <f t="shared" si="90"/>
        <v>0</v>
      </c>
      <c r="L1897" s="122" t="str">
        <f>IF(K1897=FALSE,"",B1897&amp;"@"&amp;COUNTIFS($B$2:B1897,B1897,$K$2:K1897,TRUE))</f>
        <v/>
      </c>
    </row>
    <row r="1898" spans="1:12">
      <c r="A1898" s="18" t="s">
        <v>706</v>
      </c>
      <c r="B1898" s="18" t="s">
        <v>898</v>
      </c>
      <c r="C1898" s="18">
        <v>1</v>
      </c>
      <c r="D1898" s="18">
        <v>1</v>
      </c>
      <c r="E1898" s="18">
        <v>0</v>
      </c>
      <c r="F1898" s="18">
        <v>1</v>
      </c>
      <c r="G1898" s="122" t="str">
        <f t="shared" si="89"/>
        <v>기사임</v>
      </c>
      <c r="H1898" s="255">
        <f>IF(G1898="기사임",(COUNTIF($B$2:B1898,B1898)-COUNTIFS($B$2:B1897,B1898,$G$2:G1897,"")),"")</f>
        <v>75</v>
      </c>
      <c r="I1898" s="122" t="str">
        <f>IF(H1898=1,COUNTIF($H$1:H1898,1),"")</f>
        <v/>
      </c>
      <c r="J1898" s="122">
        <f t="shared" si="88"/>
        <v>0</v>
      </c>
      <c r="K1898" s="122" t="b">
        <f t="shared" si="90"/>
        <v>0</v>
      </c>
      <c r="L1898" s="122" t="str">
        <f>IF(K1898=FALSE,"",B1898&amp;"@"&amp;COUNTIFS($B$2:B1898,B1898,$K$2:K1898,TRUE))</f>
        <v/>
      </c>
    </row>
    <row r="1899" spans="1:12">
      <c r="A1899" s="18" t="s">
        <v>706</v>
      </c>
      <c r="B1899" s="18" t="s">
        <v>895</v>
      </c>
      <c r="C1899" s="18">
        <v>1</v>
      </c>
      <c r="D1899" s="18">
        <v>1</v>
      </c>
      <c r="E1899" s="18">
        <v>0</v>
      </c>
      <c r="F1899" s="18">
        <v>1</v>
      </c>
      <c r="G1899" s="122" t="str">
        <f t="shared" si="89"/>
        <v>기사임</v>
      </c>
      <c r="H1899" s="255">
        <f>IF(G1899="기사임",(COUNTIF($B$2:B1899,B1899)-COUNTIFS($B$2:B1898,B1899,$G$2:G1898,"")),"")</f>
        <v>266</v>
      </c>
      <c r="I1899" s="122" t="str">
        <f>IF(H1899=1,COUNTIF($H$1:H1899,1),"")</f>
        <v/>
      </c>
      <c r="J1899" s="122">
        <f t="shared" si="88"/>
        <v>0</v>
      </c>
      <c r="K1899" s="122" t="b">
        <f t="shared" si="90"/>
        <v>0</v>
      </c>
      <c r="L1899" s="122" t="str">
        <f>IF(K1899=FALSE,"",B1899&amp;"@"&amp;COUNTIFS($B$2:B1899,B1899,$K$2:K1899,TRUE))</f>
        <v/>
      </c>
    </row>
    <row r="1900" spans="1:12">
      <c r="A1900" s="18" t="s">
        <v>706</v>
      </c>
      <c r="B1900" s="18" t="s">
        <v>896</v>
      </c>
      <c r="C1900" s="18">
        <v>1</v>
      </c>
      <c r="D1900" s="18">
        <v>1</v>
      </c>
      <c r="E1900" s="18">
        <v>0</v>
      </c>
      <c r="F1900" s="18">
        <v>1</v>
      </c>
      <c r="G1900" s="122" t="str">
        <f t="shared" si="89"/>
        <v>기사임</v>
      </c>
      <c r="H1900" s="255">
        <f>IF(G1900="기사임",(COUNTIF($B$2:B1900,B1900)-COUNTIFS($B$2:B1899,B1900,$G$2:G1899,"")),"")</f>
        <v>132</v>
      </c>
      <c r="I1900" s="122" t="str">
        <f>IF(H1900=1,COUNTIF($H$1:H1900,1),"")</f>
        <v/>
      </c>
      <c r="J1900" s="122">
        <f t="shared" si="88"/>
        <v>1</v>
      </c>
      <c r="K1900" s="122" t="b">
        <f t="shared" si="90"/>
        <v>1</v>
      </c>
      <c r="L1900" s="122" t="str">
        <f>IF(K1900=FALSE,"",B1900&amp;"@"&amp;COUNTIFS($B$2:B1900,B1900,$K$2:K1900,TRUE))</f>
        <v>United States@132</v>
      </c>
    </row>
    <row r="1901" spans="1:12">
      <c r="A1901" s="18" t="s">
        <v>2002</v>
      </c>
      <c r="B1901" s="18" t="s">
        <v>908</v>
      </c>
      <c r="C1901" s="18">
        <v>1</v>
      </c>
      <c r="D1901" s="18">
        <v>1</v>
      </c>
      <c r="E1901" s="18">
        <v>0</v>
      </c>
      <c r="F1901" s="18">
        <v>1</v>
      </c>
      <c r="G1901" s="122" t="str">
        <f t="shared" si="89"/>
        <v/>
      </c>
      <c r="H1901" s="255" t="str">
        <f>IF(G1901="기사임",(COUNTIF($B$2:B1901,B1901)-COUNTIFS($B$2:B1900,B1901,$G$2:G1900,"")),"")</f>
        <v/>
      </c>
      <c r="I1901" s="122" t="str">
        <f>IF(H1901=1,COUNTIF($H$1:H1901,1),"")</f>
        <v/>
      </c>
      <c r="J1901" s="122">
        <f t="shared" si="88"/>
        <v>0</v>
      </c>
      <c r="K1901" s="122" t="b">
        <f t="shared" si="90"/>
        <v>0</v>
      </c>
      <c r="L1901" s="122" t="str">
        <f>IF(K1901=FALSE,"",B1901&amp;"@"&amp;COUNTIFS($B$2:B1901,B1901,$K$2:K1901,TRUE))</f>
        <v/>
      </c>
    </row>
    <row r="1902" spans="1:12">
      <c r="A1902" s="18" t="s">
        <v>624</v>
      </c>
      <c r="B1902" s="18" t="s">
        <v>897</v>
      </c>
      <c r="C1902" s="18">
        <v>1</v>
      </c>
      <c r="D1902" s="18">
        <v>1</v>
      </c>
      <c r="E1902" s="18">
        <v>0</v>
      </c>
      <c r="F1902" s="18">
        <v>1</v>
      </c>
      <c r="G1902" s="122" t="str">
        <f t="shared" si="89"/>
        <v>기사임</v>
      </c>
      <c r="H1902" s="255">
        <f>IF(G1902="기사임",(COUNTIF($B$2:B1902,B1902)-COUNTIFS($B$2:B1901,B1902,$G$2:G1901,"")),"")</f>
        <v>91</v>
      </c>
      <c r="I1902" s="122" t="str">
        <f>IF(H1902=1,COUNTIF($H$1:H1902,1),"")</f>
        <v/>
      </c>
      <c r="J1902" s="122">
        <f t="shared" si="88"/>
        <v>1</v>
      </c>
      <c r="K1902" s="122" t="b">
        <f t="shared" si="90"/>
        <v>1</v>
      </c>
      <c r="L1902" s="122" t="str">
        <f>IF(K1902=FALSE,"",B1902&amp;"@"&amp;COUNTIFS($B$2:B1902,B1902,$K$2:K1902,TRUE))</f>
        <v>India@91</v>
      </c>
    </row>
    <row r="1903" spans="1:12">
      <c r="A1903" s="18" t="s">
        <v>624</v>
      </c>
      <c r="B1903" s="18" t="s">
        <v>895</v>
      </c>
      <c r="C1903" s="18">
        <v>1</v>
      </c>
      <c r="D1903" s="18">
        <v>1</v>
      </c>
      <c r="E1903" s="18">
        <v>8</v>
      </c>
      <c r="F1903" s="18">
        <v>0</v>
      </c>
      <c r="G1903" s="122" t="str">
        <f t="shared" si="89"/>
        <v>기사임</v>
      </c>
      <c r="H1903" s="255">
        <f>IF(G1903="기사임",(COUNTIF($B$2:B1903,B1903)-COUNTIFS($B$2:B1902,B1903,$G$2:G1902,"")),"")</f>
        <v>267</v>
      </c>
      <c r="I1903" s="122" t="str">
        <f>IF(H1903=1,COUNTIF($H$1:H1903,1),"")</f>
        <v/>
      </c>
      <c r="J1903" s="122">
        <f t="shared" si="88"/>
        <v>0</v>
      </c>
      <c r="K1903" s="122" t="b">
        <f t="shared" si="90"/>
        <v>0</v>
      </c>
      <c r="L1903" s="122" t="str">
        <f>IF(K1903=FALSE,"",B1903&amp;"@"&amp;COUNTIFS($B$2:B1903,B1903,$K$2:K1903,TRUE))</f>
        <v/>
      </c>
    </row>
    <row r="1904" spans="1:12">
      <c r="A1904" s="18" t="s">
        <v>978</v>
      </c>
      <c r="B1904" s="18" t="s">
        <v>900</v>
      </c>
      <c r="C1904" s="18">
        <v>1</v>
      </c>
      <c r="D1904" s="18">
        <v>1</v>
      </c>
      <c r="E1904" s="18">
        <v>0</v>
      </c>
      <c r="F1904" s="18">
        <v>1</v>
      </c>
      <c r="G1904" s="122" t="str">
        <f t="shared" si="89"/>
        <v>기사임</v>
      </c>
      <c r="H1904" s="255">
        <f>IF(G1904="기사임",(COUNTIF($B$2:B1904,B1904)-COUNTIFS($B$2:B1903,B1904,$G$2:G1903,"")),"")</f>
        <v>38</v>
      </c>
      <c r="I1904" s="122" t="str">
        <f>IF(H1904=1,COUNTIF($H$1:H1904,1),"")</f>
        <v/>
      </c>
      <c r="J1904" s="122">
        <f t="shared" si="88"/>
        <v>0</v>
      </c>
      <c r="K1904" s="122" t="b">
        <f t="shared" si="90"/>
        <v>0</v>
      </c>
      <c r="L1904" s="122" t="str">
        <f>IF(K1904=FALSE,"",B1904&amp;"@"&amp;COUNTIFS($B$2:B1904,B1904,$K$2:K1904,TRUE))</f>
        <v/>
      </c>
    </row>
    <row r="1905" spans="1:12">
      <c r="A1905" s="18" t="s">
        <v>982</v>
      </c>
      <c r="B1905" s="18" t="s">
        <v>895</v>
      </c>
      <c r="C1905" s="18">
        <v>1</v>
      </c>
      <c r="D1905" s="18">
        <v>1</v>
      </c>
      <c r="E1905" s="18">
        <v>0</v>
      </c>
      <c r="F1905" s="18">
        <v>1</v>
      </c>
      <c r="G1905" s="122" t="str">
        <f t="shared" si="89"/>
        <v>기사임</v>
      </c>
      <c r="H1905" s="255">
        <f>IF(G1905="기사임",(COUNTIF($B$2:B1905,B1905)-COUNTIFS($B$2:B1904,B1905,$G$2:G1904,"")),"")</f>
        <v>268</v>
      </c>
      <c r="I1905" s="122" t="str">
        <f>IF(H1905=1,COUNTIF($H$1:H1905,1),"")</f>
        <v/>
      </c>
      <c r="J1905" s="122">
        <f t="shared" si="88"/>
        <v>0</v>
      </c>
      <c r="K1905" s="122" t="b">
        <f t="shared" si="90"/>
        <v>0</v>
      </c>
      <c r="L1905" s="122" t="str">
        <f>IF(K1905=FALSE,"",B1905&amp;"@"&amp;COUNTIFS($B$2:B1905,B1905,$K$2:K1905,TRUE))</f>
        <v/>
      </c>
    </row>
    <row r="1906" spans="1:12">
      <c r="A1906" s="18" t="s">
        <v>564</v>
      </c>
      <c r="B1906" s="18" t="s">
        <v>929</v>
      </c>
      <c r="C1906" s="18">
        <v>1</v>
      </c>
      <c r="D1906" s="18">
        <v>1</v>
      </c>
      <c r="E1906" s="18">
        <v>0</v>
      </c>
      <c r="F1906" s="18">
        <v>1</v>
      </c>
      <c r="G1906" s="122" t="str">
        <f t="shared" si="89"/>
        <v>기사임</v>
      </c>
      <c r="H1906" s="255">
        <f>IF(G1906="기사임",(COUNTIF($B$2:B1906,B1906)-COUNTIFS($B$2:B1905,B1906,$G$2:G1905,"")),"")</f>
        <v>5</v>
      </c>
      <c r="I1906" s="122" t="str">
        <f>IF(H1906=1,COUNTIF($H$1:H1906,1),"")</f>
        <v/>
      </c>
      <c r="J1906" s="122">
        <f t="shared" si="88"/>
        <v>0</v>
      </c>
      <c r="K1906" s="122" t="b">
        <f t="shared" si="90"/>
        <v>0</v>
      </c>
      <c r="L1906" s="122" t="str">
        <f>IF(K1906=FALSE,"",B1906&amp;"@"&amp;COUNTIFS($B$2:B1906,B1906,$K$2:K1906,TRUE))</f>
        <v/>
      </c>
    </row>
    <row r="1907" spans="1:12">
      <c r="A1907" s="18" t="s">
        <v>564</v>
      </c>
      <c r="B1907" s="18" t="s">
        <v>899</v>
      </c>
      <c r="C1907" s="18">
        <v>1</v>
      </c>
      <c r="D1907" s="18">
        <v>1</v>
      </c>
      <c r="E1907" s="18">
        <v>0</v>
      </c>
      <c r="F1907" s="18">
        <v>1</v>
      </c>
      <c r="G1907" s="122" t="str">
        <f t="shared" si="89"/>
        <v>기사임</v>
      </c>
      <c r="H1907" s="255">
        <f>IF(G1907="기사임",(COUNTIF($B$2:B1907,B1907)-COUNTIFS($B$2:B1906,B1907,$G$2:G1906,"")),"")</f>
        <v>43</v>
      </c>
      <c r="I1907" s="122" t="str">
        <f>IF(H1907=1,COUNTIF($H$1:H1907,1),"")</f>
        <v/>
      </c>
      <c r="J1907" s="122">
        <f t="shared" si="88"/>
        <v>0</v>
      </c>
      <c r="K1907" s="122" t="b">
        <f t="shared" si="90"/>
        <v>0</v>
      </c>
      <c r="L1907" s="122" t="str">
        <f>IF(K1907=FALSE,"",B1907&amp;"@"&amp;COUNTIFS($B$2:B1907,B1907,$K$2:K1907,TRUE))</f>
        <v/>
      </c>
    </row>
    <row r="1908" spans="1:12">
      <c r="A1908" s="18" t="s">
        <v>564</v>
      </c>
      <c r="B1908" s="18" t="s">
        <v>910</v>
      </c>
      <c r="C1908" s="18">
        <v>1</v>
      </c>
      <c r="D1908" s="18">
        <v>1</v>
      </c>
      <c r="E1908" s="18">
        <v>2</v>
      </c>
      <c r="F1908" s="18">
        <v>0</v>
      </c>
      <c r="G1908" s="122" t="str">
        <f t="shared" si="89"/>
        <v>기사임</v>
      </c>
      <c r="H1908" s="255">
        <f>IF(G1908="기사임",(COUNTIF($B$2:B1908,B1908)-COUNTIFS($B$2:B1907,B1908,$G$2:G1907,"")),"")</f>
        <v>36</v>
      </c>
      <c r="I1908" s="122" t="str">
        <f>IF(H1908=1,COUNTIF($H$1:H1908,1),"")</f>
        <v/>
      </c>
      <c r="J1908" s="122">
        <f t="shared" si="88"/>
        <v>0</v>
      </c>
      <c r="K1908" s="122" t="b">
        <f t="shared" si="90"/>
        <v>0</v>
      </c>
      <c r="L1908" s="122" t="str">
        <f>IF(K1908=FALSE,"",B1908&amp;"@"&amp;COUNTIFS($B$2:B1908,B1908,$K$2:K1908,TRUE))</f>
        <v/>
      </c>
    </row>
    <row r="1909" spans="1:12">
      <c r="A1909" s="18" t="s">
        <v>564</v>
      </c>
      <c r="B1909" s="18" t="s">
        <v>897</v>
      </c>
      <c r="C1909" s="18">
        <v>1</v>
      </c>
      <c r="D1909" s="18">
        <v>1</v>
      </c>
      <c r="E1909" s="18">
        <v>0</v>
      </c>
      <c r="F1909" s="18">
        <v>1</v>
      </c>
      <c r="G1909" s="122" t="str">
        <f t="shared" si="89"/>
        <v>기사임</v>
      </c>
      <c r="H1909" s="255">
        <f>IF(G1909="기사임",(COUNTIF($B$2:B1909,B1909)-COUNTIFS($B$2:B1908,B1909,$G$2:G1908,"")),"")</f>
        <v>92</v>
      </c>
      <c r="I1909" s="122" t="str">
        <f>IF(H1909=1,COUNTIF($H$1:H1909,1),"")</f>
        <v/>
      </c>
      <c r="J1909" s="122">
        <f t="shared" si="88"/>
        <v>1</v>
      </c>
      <c r="K1909" s="122" t="b">
        <f t="shared" si="90"/>
        <v>1</v>
      </c>
      <c r="L1909" s="122" t="str">
        <f>IF(K1909=FALSE,"",B1909&amp;"@"&amp;COUNTIFS($B$2:B1909,B1909,$K$2:K1909,TRUE))</f>
        <v>India@92</v>
      </c>
    </row>
    <row r="1910" spans="1:12">
      <c r="A1910" s="18" t="s">
        <v>874</v>
      </c>
      <c r="B1910" s="18" t="s">
        <v>897</v>
      </c>
      <c r="C1910" s="18">
        <v>1</v>
      </c>
      <c r="D1910" s="18">
        <v>1</v>
      </c>
      <c r="E1910" s="18">
        <v>9</v>
      </c>
      <c r="F1910" s="18">
        <v>0</v>
      </c>
      <c r="G1910" s="122" t="str">
        <f t="shared" si="89"/>
        <v>기사임</v>
      </c>
      <c r="H1910" s="255">
        <f>IF(G1910="기사임",(COUNTIF($B$2:B1910,B1910)-COUNTIFS($B$2:B1909,B1910,$G$2:G1909,"")),"")</f>
        <v>93</v>
      </c>
      <c r="I1910" s="122" t="str">
        <f>IF(H1910=1,COUNTIF($H$1:H1910,1),"")</f>
        <v/>
      </c>
      <c r="J1910" s="122">
        <f t="shared" si="88"/>
        <v>1</v>
      </c>
      <c r="K1910" s="122" t="b">
        <f t="shared" si="90"/>
        <v>1</v>
      </c>
      <c r="L1910" s="122" t="str">
        <f>IF(K1910=FALSE,"",B1910&amp;"@"&amp;COUNTIFS($B$2:B1910,B1910,$K$2:K1910,TRUE))</f>
        <v>India@93</v>
      </c>
    </row>
    <row r="1911" spans="1:12">
      <c r="A1911" s="18" t="s">
        <v>983</v>
      </c>
      <c r="B1911" s="18" t="s">
        <v>897</v>
      </c>
      <c r="C1911" s="18">
        <v>1</v>
      </c>
      <c r="D1911" s="18">
        <v>1</v>
      </c>
      <c r="E1911" s="18">
        <v>23</v>
      </c>
      <c r="F1911" s="18">
        <v>1</v>
      </c>
      <c r="G1911" s="122" t="str">
        <f t="shared" si="89"/>
        <v>기사임</v>
      </c>
      <c r="H1911" s="255">
        <f>IF(G1911="기사임",(COUNTIF($B$2:B1911,B1911)-COUNTIFS($B$2:B1910,B1911,$G$2:G1910,"")),"")</f>
        <v>94</v>
      </c>
      <c r="I1911" s="122" t="str">
        <f>IF(H1911=1,COUNTIF($H$1:H1911,1),"")</f>
        <v/>
      </c>
      <c r="J1911" s="122">
        <f t="shared" si="88"/>
        <v>1</v>
      </c>
      <c r="K1911" s="122" t="b">
        <f t="shared" si="90"/>
        <v>1</v>
      </c>
      <c r="L1911" s="122" t="str">
        <f>IF(K1911=FALSE,"",B1911&amp;"@"&amp;COUNTIFS($B$2:B1911,B1911,$K$2:K1911,TRUE))</f>
        <v>India@94</v>
      </c>
    </row>
    <row r="1912" spans="1:12">
      <c r="A1912" s="18" t="s">
        <v>983</v>
      </c>
      <c r="B1912" s="18" t="s">
        <v>917</v>
      </c>
      <c r="C1912" s="18">
        <v>1</v>
      </c>
      <c r="D1912" s="18">
        <v>1</v>
      </c>
      <c r="E1912" s="18">
        <v>0</v>
      </c>
      <c r="F1912" s="18">
        <v>1</v>
      </c>
      <c r="G1912" s="122" t="str">
        <f t="shared" si="89"/>
        <v>기사임</v>
      </c>
      <c r="H1912" s="255">
        <f>IF(G1912="기사임",(COUNTIF($B$2:B1912,B1912)-COUNTIFS($B$2:B1911,B1912,$G$2:G1911,"")),"")</f>
        <v>8</v>
      </c>
      <c r="I1912" s="122" t="str">
        <f>IF(H1912=1,COUNTIF($H$1:H1912,1),"")</f>
        <v/>
      </c>
      <c r="J1912" s="122">
        <f t="shared" si="88"/>
        <v>0</v>
      </c>
      <c r="K1912" s="122" t="b">
        <f t="shared" si="90"/>
        <v>0</v>
      </c>
      <c r="L1912" s="122" t="str">
        <f>IF(K1912=FALSE,"",B1912&amp;"@"&amp;COUNTIFS($B$2:B1912,B1912,$K$2:K1912,TRUE))</f>
        <v/>
      </c>
    </row>
    <row r="1913" spans="1:12">
      <c r="A1913" s="18" t="s">
        <v>723</v>
      </c>
      <c r="B1913" s="18" t="s">
        <v>943</v>
      </c>
      <c r="C1913" s="18">
        <v>1</v>
      </c>
      <c r="D1913" s="18">
        <v>1</v>
      </c>
      <c r="E1913" s="18">
        <v>0</v>
      </c>
      <c r="F1913" s="18">
        <v>1</v>
      </c>
      <c r="G1913" s="122" t="str">
        <f t="shared" si="89"/>
        <v>기사임</v>
      </c>
      <c r="H1913" s="255">
        <f>IF(G1913="기사임",(COUNTIF($B$2:B1913,B1913)-COUNTIFS($B$2:B1912,B1913,$G$2:G1912,"")),"")</f>
        <v>4</v>
      </c>
      <c r="I1913" s="122" t="str">
        <f>IF(H1913=1,COUNTIF($H$1:H1913,1),"")</f>
        <v/>
      </c>
      <c r="J1913" s="122">
        <f t="shared" si="88"/>
        <v>0</v>
      </c>
      <c r="K1913" s="122" t="b">
        <f t="shared" si="90"/>
        <v>0</v>
      </c>
      <c r="L1913" s="122" t="str">
        <f>IF(K1913=FALSE,"",B1913&amp;"@"&amp;COUNTIFS($B$2:B1913,B1913,$K$2:K1913,TRUE))</f>
        <v/>
      </c>
    </row>
    <row r="1914" spans="1:12">
      <c r="A1914" s="18" t="s">
        <v>723</v>
      </c>
      <c r="B1914" s="18" t="s">
        <v>899</v>
      </c>
      <c r="C1914" s="18">
        <v>1</v>
      </c>
      <c r="D1914" s="18">
        <v>1</v>
      </c>
      <c r="E1914" s="18">
        <v>0</v>
      </c>
      <c r="F1914" s="18">
        <v>1</v>
      </c>
      <c r="G1914" s="122" t="str">
        <f t="shared" si="89"/>
        <v>기사임</v>
      </c>
      <c r="H1914" s="255">
        <f>IF(G1914="기사임",(COUNTIF($B$2:B1914,B1914)-COUNTIFS($B$2:B1913,B1914,$G$2:G1913,"")),"")</f>
        <v>44</v>
      </c>
      <c r="I1914" s="122" t="str">
        <f>IF(H1914=1,COUNTIF($H$1:H1914,1),"")</f>
        <v/>
      </c>
      <c r="J1914" s="122">
        <f t="shared" si="88"/>
        <v>0</v>
      </c>
      <c r="K1914" s="122" t="b">
        <f t="shared" si="90"/>
        <v>0</v>
      </c>
      <c r="L1914" s="122" t="str">
        <f>IF(K1914=FALSE,"",B1914&amp;"@"&amp;COUNTIFS($B$2:B1914,B1914,$K$2:K1914,TRUE))</f>
        <v/>
      </c>
    </row>
    <row r="1915" spans="1:12">
      <c r="A1915" s="18" t="s">
        <v>723</v>
      </c>
      <c r="B1915" s="18" t="s">
        <v>910</v>
      </c>
      <c r="C1915" s="18">
        <v>1</v>
      </c>
      <c r="D1915" s="18">
        <v>1</v>
      </c>
      <c r="E1915" s="18">
        <v>0</v>
      </c>
      <c r="F1915" s="18">
        <v>1</v>
      </c>
      <c r="G1915" s="122" t="str">
        <f t="shared" si="89"/>
        <v>기사임</v>
      </c>
      <c r="H1915" s="255">
        <f>IF(G1915="기사임",(COUNTIF($B$2:B1915,B1915)-COUNTIFS($B$2:B1914,B1915,$G$2:G1914,"")),"")</f>
        <v>37</v>
      </c>
      <c r="I1915" s="122" t="str">
        <f>IF(H1915=1,COUNTIF($H$1:H1915,1),"")</f>
        <v/>
      </c>
      <c r="J1915" s="122">
        <f t="shared" si="88"/>
        <v>0</v>
      </c>
      <c r="K1915" s="122" t="b">
        <f t="shared" si="90"/>
        <v>0</v>
      </c>
      <c r="L1915" s="122" t="str">
        <f>IF(K1915=FALSE,"",B1915&amp;"@"&amp;COUNTIFS($B$2:B1915,B1915,$K$2:K1915,TRUE))</f>
        <v/>
      </c>
    </row>
    <row r="1916" spans="1:12">
      <c r="A1916" s="18" t="s">
        <v>723</v>
      </c>
      <c r="B1916" s="18" t="s">
        <v>946</v>
      </c>
      <c r="C1916" s="18">
        <v>1</v>
      </c>
      <c r="D1916" s="18">
        <v>1</v>
      </c>
      <c r="E1916" s="18">
        <v>0</v>
      </c>
      <c r="F1916" s="18">
        <v>1</v>
      </c>
      <c r="G1916" s="122" t="str">
        <f t="shared" si="89"/>
        <v>기사임</v>
      </c>
      <c r="H1916" s="255">
        <f>IF(G1916="기사임",(COUNTIF($B$2:B1916,B1916)-COUNTIFS($B$2:B1915,B1916,$G$2:G1915,"")),"")</f>
        <v>1</v>
      </c>
      <c r="I1916" s="122">
        <f>IF(H1916=1,COUNTIF($H$1:H1916,1),"")</f>
        <v>65</v>
      </c>
      <c r="J1916" s="122">
        <f t="shared" si="88"/>
        <v>0</v>
      </c>
      <c r="K1916" s="122" t="b">
        <f t="shared" si="90"/>
        <v>0</v>
      </c>
      <c r="L1916" s="122" t="str">
        <f>IF(K1916=FALSE,"",B1916&amp;"@"&amp;COUNTIFS($B$2:B1916,B1916,$K$2:K1916,TRUE))</f>
        <v/>
      </c>
    </row>
    <row r="1917" spans="1:12">
      <c r="A1917" s="18" t="s">
        <v>723</v>
      </c>
      <c r="B1917" s="18" t="s">
        <v>897</v>
      </c>
      <c r="C1917" s="18">
        <v>1</v>
      </c>
      <c r="D1917" s="18">
        <v>1</v>
      </c>
      <c r="E1917" s="18">
        <v>0</v>
      </c>
      <c r="F1917" s="18">
        <v>1</v>
      </c>
      <c r="G1917" s="122" t="str">
        <f t="shared" si="89"/>
        <v>기사임</v>
      </c>
      <c r="H1917" s="255">
        <f>IF(G1917="기사임",(COUNTIF($B$2:B1917,B1917)-COUNTIFS($B$2:B1916,B1917,$G$2:G1916,"")),"")</f>
        <v>95</v>
      </c>
      <c r="I1917" s="122" t="str">
        <f>IF(H1917=1,COUNTIF($H$1:H1917,1),"")</f>
        <v/>
      </c>
      <c r="J1917" s="122">
        <f t="shared" si="88"/>
        <v>1</v>
      </c>
      <c r="K1917" s="122" t="b">
        <f t="shared" si="90"/>
        <v>1</v>
      </c>
      <c r="L1917" s="122" t="str">
        <f>IF(K1917=FALSE,"",B1917&amp;"@"&amp;COUNTIFS($B$2:B1917,B1917,$K$2:K1917,TRUE))</f>
        <v>India@95</v>
      </c>
    </row>
    <row r="1918" spans="1:12">
      <c r="A1918" s="18" t="s">
        <v>723</v>
      </c>
      <c r="B1918" s="18" t="s">
        <v>896</v>
      </c>
      <c r="C1918" s="18">
        <v>1</v>
      </c>
      <c r="D1918" s="18">
        <v>1</v>
      </c>
      <c r="E1918" s="18">
        <v>0</v>
      </c>
      <c r="F1918" s="18">
        <v>1</v>
      </c>
      <c r="G1918" s="122" t="str">
        <f t="shared" si="89"/>
        <v>기사임</v>
      </c>
      <c r="H1918" s="255">
        <f>IF(G1918="기사임",(COUNTIF($B$2:B1918,B1918)-COUNTIFS($B$2:B1917,B1918,$G$2:G1917,"")),"")</f>
        <v>133</v>
      </c>
      <c r="I1918" s="122" t="str">
        <f>IF(H1918=1,COUNTIF($H$1:H1918,1),"")</f>
        <v/>
      </c>
      <c r="J1918" s="122">
        <f t="shared" si="88"/>
        <v>1</v>
      </c>
      <c r="K1918" s="122" t="b">
        <f t="shared" si="90"/>
        <v>1</v>
      </c>
      <c r="L1918" s="122" t="str">
        <f>IF(K1918=FALSE,"",B1918&amp;"@"&amp;COUNTIFS($B$2:B1918,B1918,$K$2:K1918,TRUE))</f>
        <v>United States@133</v>
      </c>
    </row>
    <row r="1919" spans="1:12">
      <c r="A1919" s="18" t="s">
        <v>747</v>
      </c>
      <c r="B1919" s="18" t="s">
        <v>895</v>
      </c>
      <c r="C1919" s="18">
        <v>1</v>
      </c>
      <c r="D1919" s="18">
        <v>1</v>
      </c>
      <c r="E1919" s="18">
        <v>0</v>
      </c>
      <c r="F1919" s="18">
        <v>0</v>
      </c>
      <c r="G1919" s="122" t="str">
        <f t="shared" si="89"/>
        <v>기사임</v>
      </c>
      <c r="H1919" s="255">
        <f>IF(G1919="기사임",(COUNTIF($B$2:B1919,B1919)-COUNTIFS($B$2:B1918,B1919,$G$2:G1918,"")),"")</f>
        <v>269</v>
      </c>
      <c r="I1919" s="122" t="str">
        <f>IF(H1919=1,COUNTIF($H$1:H1919,1),"")</f>
        <v/>
      </c>
      <c r="J1919" s="122">
        <f t="shared" si="88"/>
        <v>0</v>
      </c>
      <c r="K1919" s="122" t="b">
        <f t="shared" si="90"/>
        <v>0</v>
      </c>
      <c r="L1919" s="122" t="str">
        <f>IF(K1919=FALSE,"",B1919&amp;"@"&amp;COUNTIFS($B$2:B1919,B1919,$K$2:K1919,TRUE))</f>
        <v/>
      </c>
    </row>
    <row r="1920" spans="1:12">
      <c r="A1920" s="18" t="s">
        <v>747</v>
      </c>
      <c r="B1920" s="18" t="s">
        <v>896</v>
      </c>
      <c r="C1920" s="18">
        <v>1</v>
      </c>
      <c r="D1920" s="18">
        <v>1</v>
      </c>
      <c r="E1920" s="18">
        <v>0</v>
      </c>
      <c r="F1920" s="18">
        <v>1</v>
      </c>
      <c r="G1920" s="122" t="str">
        <f t="shared" si="89"/>
        <v>기사임</v>
      </c>
      <c r="H1920" s="255">
        <f>IF(G1920="기사임",(COUNTIF($B$2:B1920,B1920)-COUNTIFS($B$2:B1919,B1920,$G$2:G1919,"")),"")</f>
        <v>134</v>
      </c>
      <c r="I1920" s="122" t="str">
        <f>IF(H1920=1,COUNTIF($H$1:H1920,1),"")</f>
        <v/>
      </c>
      <c r="J1920" s="122">
        <f t="shared" si="88"/>
        <v>1</v>
      </c>
      <c r="K1920" s="122" t="b">
        <f t="shared" si="90"/>
        <v>1</v>
      </c>
      <c r="L1920" s="122" t="str">
        <f>IF(K1920=FALSE,"",B1920&amp;"@"&amp;COUNTIFS($B$2:B1920,B1920,$K$2:K1920,TRUE))</f>
        <v>United States@134</v>
      </c>
    </row>
    <row r="1921" spans="1:12">
      <c r="A1921" s="18" t="s">
        <v>513</v>
      </c>
      <c r="B1921" s="18" t="s">
        <v>901</v>
      </c>
      <c r="C1921" s="18">
        <v>1</v>
      </c>
      <c r="D1921" s="18">
        <v>1</v>
      </c>
      <c r="E1921" s="18">
        <v>0</v>
      </c>
      <c r="F1921" s="18">
        <v>1</v>
      </c>
      <c r="G1921" s="122" t="str">
        <f t="shared" si="89"/>
        <v>기사임</v>
      </c>
      <c r="H1921" s="255">
        <f>IF(G1921="기사임",(COUNTIF($B$2:B1921,B1921)-COUNTIFS($B$2:B1920,B1921,$G$2:G1920,"")),"")</f>
        <v>47</v>
      </c>
      <c r="I1921" s="122" t="str">
        <f>IF(H1921=1,COUNTIF($H$1:H1921,1),"")</f>
        <v/>
      </c>
      <c r="J1921" s="122">
        <f t="shared" si="88"/>
        <v>0</v>
      </c>
      <c r="K1921" s="122" t="b">
        <f t="shared" si="90"/>
        <v>0</v>
      </c>
      <c r="L1921" s="122" t="str">
        <f>IF(K1921=FALSE,"",B1921&amp;"@"&amp;COUNTIFS($B$2:B1921,B1921,$K$2:K1921,TRUE))</f>
        <v/>
      </c>
    </row>
    <row r="1922" spans="1:12">
      <c r="A1922" s="18" t="s">
        <v>513</v>
      </c>
      <c r="B1922" s="18" t="s">
        <v>899</v>
      </c>
      <c r="C1922" s="18">
        <v>1</v>
      </c>
      <c r="D1922" s="18">
        <v>1</v>
      </c>
      <c r="E1922" s="18">
        <v>0</v>
      </c>
      <c r="F1922" s="18">
        <v>1</v>
      </c>
      <c r="G1922" s="122" t="str">
        <f t="shared" si="89"/>
        <v>기사임</v>
      </c>
      <c r="H1922" s="255">
        <f>IF(G1922="기사임",(COUNTIF($B$2:B1922,B1922)-COUNTIFS($B$2:B1921,B1922,$G$2:G1921,"")),"")</f>
        <v>45</v>
      </c>
      <c r="I1922" s="122" t="str">
        <f>IF(H1922=1,COUNTIF($H$1:H1922,1),"")</f>
        <v/>
      </c>
      <c r="J1922" s="122">
        <f t="shared" ref="J1922:J1985" si="91">COUNTIF($N$2:$N$4,B1922)</f>
        <v>0</v>
      </c>
      <c r="K1922" s="122" t="b">
        <f t="shared" si="90"/>
        <v>0</v>
      </c>
      <c r="L1922" s="122" t="str">
        <f>IF(K1922=FALSE,"",B1922&amp;"@"&amp;COUNTIFS($B$2:B1922,B1922,$K$2:K1922,TRUE))</f>
        <v/>
      </c>
    </row>
    <row r="1923" spans="1:12">
      <c r="A1923" s="18" t="s">
        <v>513</v>
      </c>
      <c r="B1923" s="18" t="s">
        <v>915</v>
      </c>
      <c r="C1923" s="18">
        <v>1</v>
      </c>
      <c r="D1923" s="18">
        <v>1</v>
      </c>
      <c r="E1923" s="18">
        <v>0</v>
      </c>
      <c r="F1923" s="18">
        <v>1</v>
      </c>
      <c r="G1923" s="122" t="str">
        <f t="shared" ref="G1923:G1986" si="92">IF(AND(LEFT(A1923,17)="/global/archives/",ISNUMBER(_xlfn.NUMBERVALUE(MID(A1923,18,1))),ISERROR(FIND("ckattempt",A1923)),ISERROR(FIND("preview",A1923))),"기사임","")</f>
        <v>기사임</v>
      </c>
      <c r="H1923" s="255">
        <f>IF(G1923="기사임",(COUNTIF($B$2:B1923,B1923)-COUNTIFS($B$2:B1922,B1923,$G$2:G1922,"")),"")</f>
        <v>10</v>
      </c>
      <c r="I1923" s="122" t="str">
        <f>IF(H1923=1,COUNTIF($H$1:H1923,1),"")</f>
        <v/>
      </c>
      <c r="J1923" s="122">
        <f t="shared" si="91"/>
        <v>0</v>
      </c>
      <c r="K1923" s="122" t="b">
        <f t="shared" ref="K1923:K1986" si="93">AND(J1923=1,H1923&gt;=1,H1923&lt;&gt;"")</f>
        <v>0</v>
      </c>
      <c r="L1923" s="122" t="str">
        <f>IF(K1923=FALSE,"",B1923&amp;"@"&amp;COUNTIFS($B$2:B1923,B1923,$K$2:K1923,TRUE))</f>
        <v/>
      </c>
    </row>
    <row r="1924" spans="1:12">
      <c r="A1924" s="18" t="s">
        <v>724</v>
      </c>
      <c r="B1924" s="18" t="s">
        <v>897</v>
      </c>
      <c r="C1924" s="18">
        <v>1</v>
      </c>
      <c r="D1924" s="18">
        <v>1</v>
      </c>
      <c r="E1924" s="18">
        <v>0</v>
      </c>
      <c r="F1924" s="18">
        <v>1</v>
      </c>
      <c r="G1924" s="122" t="str">
        <f t="shared" si="92"/>
        <v>기사임</v>
      </c>
      <c r="H1924" s="255">
        <f>IF(G1924="기사임",(COUNTIF($B$2:B1924,B1924)-COUNTIFS($B$2:B1923,B1924,$G$2:G1923,"")),"")</f>
        <v>96</v>
      </c>
      <c r="I1924" s="122" t="str">
        <f>IF(H1924=1,COUNTIF($H$1:H1924,1),"")</f>
        <v/>
      </c>
      <c r="J1924" s="122">
        <f t="shared" si="91"/>
        <v>1</v>
      </c>
      <c r="K1924" s="122" t="b">
        <f t="shared" si="93"/>
        <v>1</v>
      </c>
      <c r="L1924" s="122" t="str">
        <f>IF(K1924=FALSE,"",B1924&amp;"@"&amp;COUNTIFS($B$2:B1924,B1924,$K$2:K1924,TRUE))</f>
        <v>India@96</v>
      </c>
    </row>
    <row r="1925" spans="1:12">
      <c r="A1925" s="18" t="s">
        <v>724</v>
      </c>
      <c r="B1925" s="18" t="s">
        <v>895</v>
      </c>
      <c r="C1925" s="18">
        <v>1</v>
      </c>
      <c r="D1925" s="18">
        <v>1</v>
      </c>
      <c r="E1925" s="18">
        <v>0</v>
      </c>
      <c r="F1925" s="18">
        <v>1</v>
      </c>
      <c r="G1925" s="122" t="str">
        <f t="shared" si="92"/>
        <v>기사임</v>
      </c>
      <c r="H1925" s="255">
        <f>IF(G1925="기사임",(COUNTIF($B$2:B1925,B1925)-COUNTIFS($B$2:B1924,B1925,$G$2:G1924,"")),"")</f>
        <v>270</v>
      </c>
      <c r="I1925" s="122" t="str">
        <f>IF(H1925=1,COUNTIF($H$1:H1925,1),"")</f>
        <v/>
      </c>
      <c r="J1925" s="122">
        <f t="shared" si="91"/>
        <v>0</v>
      </c>
      <c r="K1925" s="122" t="b">
        <f t="shared" si="93"/>
        <v>0</v>
      </c>
      <c r="L1925" s="122" t="str">
        <f>IF(K1925=FALSE,"",B1925&amp;"@"&amp;COUNTIFS($B$2:B1925,B1925,$K$2:K1925,TRUE))</f>
        <v/>
      </c>
    </row>
    <row r="1926" spans="1:12">
      <c r="A1926" s="18" t="s">
        <v>875</v>
      </c>
      <c r="B1926" s="18" t="s">
        <v>901</v>
      </c>
      <c r="C1926" s="18">
        <v>1</v>
      </c>
      <c r="D1926" s="18">
        <v>1</v>
      </c>
      <c r="E1926" s="18">
        <v>0</v>
      </c>
      <c r="F1926" s="18">
        <v>1</v>
      </c>
      <c r="G1926" s="122" t="str">
        <f t="shared" si="92"/>
        <v>기사임</v>
      </c>
      <c r="H1926" s="255">
        <f>IF(G1926="기사임",(COUNTIF($B$2:B1926,B1926)-COUNTIFS($B$2:B1925,B1926,$G$2:G1925,"")),"")</f>
        <v>48</v>
      </c>
      <c r="I1926" s="122" t="str">
        <f>IF(H1926=1,COUNTIF($H$1:H1926,1),"")</f>
        <v/>
      </c>
      <c r="J1926" s="122">
        <f t="shared" si="91"/>
        <v>0</v>
      </c>
      <c r="K1926" s="122" t="b">
        <f t="shared" si="93"/>
        <v>0</v>
      </c>
      <c r="L1926" s="122" t="str">
        <f>IF(K1926=FALSE,"",B1926&amp;"@"&amp;COUNTIFS($B$2:B1926,B1926,$K$2:K1926,TRUE))</f>
        <v/>
      </c>
    </row>
    <row r="1927" spans="1:12">
      <c r="A1927" s="18" t="s">
        <v>875</v>
      </c>
      <c r="B1927" s="18" t="s">
        <v>905</v>
      </c>
      <c r="C1927" s="18">
        <v>1</v>
      </c>
      <c r="D1927" s="18">
        <v>1</v>
      </c>
      <c r="E1927" s="18">
        <v>0</v>
      </c>
      <c r="F1927" s="18">
        <v>1</v>
      </c>
      <c r="G1927" s="122" t="str">
        <f t="shared" si="92"/>
        <v>기사임</v>
      </c>
      <c r="H1927" s="255">
        <f>IF(G1927="기사임",(COUNTIF($B$2:B1927,B1927)-COUNTIFS($B$2:B1926,B1927,$G$2:G1926,"")),"")</f>
        <v>26</v>
      </c>
      <c r="I1927" s="122" t="str">
        <f>IF(H1927=1,COUNTIF($H$1:H1927,1),"")</f>
        <v/>
      </c>
      <c r="J1927" s="122">
        <f t="shared" si="91"/>
        <v>0</v>
      </c>
      <c r="K1927" s="122" t="b">
        <f t="shared" si="93"/>
        <v>0</v>
      </c>
      <c r="L1927" s="122" t="str">
        <f>IF(K1927=FALSE,"",B1927&amp;"@"&amp;COUNTIFS($B$2:B1927,B1927,$K$2:K1927,TRUE))</f>
        <v/>
      </c>
    </row>
    <row r="1928" spans="1:12">
      <c r="A1928" s="18" t="s">
        <v>1290</v>
      </c>
      <c r="B1928" s="18" t="s">
        <v>895</v>
      </c>
      <c r="C1928" s="18">
        <v>1</v>
      </c>
      <c r="D1928" s="18">
        <v>1</v>
      </c>
      <c r="E1928" s="18">
        <v>0</v>
      </c>
      <c r="F1928" s="18">
        <v>1</v>
      </c>
      <c r="G1928" s="122" t="str">
        <f t="shared" si="92"/>
        <v>기사임</v>
      </c>
      <c r="H1928" s="255">
        <f>IF(G1928="기사임",(COUNTIF($B$2:B1928,B1928)-COUNTIFS($B$2:B1927,B1928,$G$2:G1927,"")),"")</f>
        <v>271</v>
      </c>
      <c r="I1928" s="122" t="str">
        <f>IF(H1928=1,COUNTIF($H$1:H1928,1),"")</f>
        <v/>
      </c>
      <c r="J1928" s="122">
        <f t="shared" si="91"/>
        <v>0</v>
      </c>
      <c r="K1928" s="122" t="b">
        <f t="shared" si="93"/>
        <v>0</v>
      </c>
      <c r="L1928" s="122" t="str">
        <f>IF(K1928=FALSE,"",B1928&amp;"@"&amp;COUNTIFS($B$2:B1928,B1928,$K$2:K1928,TRUE))</f>
        <v/>
      </c>
    </row>
    <row r="1929" spans="1:12">
      <c r="A1929" s="18" t="s">
        <v>816</v>
      </c>
      <c r="B1929" s="18" t="s">
        <v>895</v>
      </c>
      <c r="C1929" s="18">
        <v>1</v>
      </c>
      <c r="D1929" s="18">
        <v>1</v>
      </c>
      <c r="E1929" s="18">
        <v>5</v>
      </c>
      <c r="F1929" s="18">
        <v>0</v>
      </c>
      <c r="G1929" s="122" t="str">
        <f t="shared" si="92"/>
        <v>기사임</v>
      </c>
      <c r="H1929" s="255">
        <f>IF(G1929="기사임",(COUNTIF($B$2:B1929,B1929)-COUNTIFS($B$2:B1928,B1929,$G$2:G1928,"")),"")</f>
        <v>272</v>
      </c>
      <c r="I1929" s="122" t="str">
        <f>IF(H1929=1,COUNTIF($H$1:H1929,1),"")</f>
        <v/>
      </c>
      <c r="J1929" s="122">
        <f t="shared" si="91"/>
        <v>0</v>
      </c>
      <c r="K1929" s="122" t="b">
        <f t="shared" si="93"/>
        <v>0</v>
      </c>
      <c r="L1929" s="122" t="str">
        <f>IF(K1929=FALSE,"",B1929&amp;"@"&amp;COUNTIFS($B$2:B1929,B1929,$K$2:K1929,TRUE))</f>
        <v/>
      </c>
    </row>
    <row r="1930" spans="1:12">
      <c r="A1930" s="18" t="s">
        <v>816</v>
      </c>
      <c r="B1930" s="18" t="s">
        <v>896</v>
      </c>
      <c r="C1930" s="18">
        <v>1</v>
      </c>
      <c r="D1930" s="18">
        <v>1</v>
      </c>
      <c r="E1930" s="18">
        <v>6</v>
      </c>
      <c r="F1930" s="18">
        <v>0</v>
      </c>
      <c r="G1930" s="122" t="str">
        <f t="shared" si="92"/>
        <v>기사임</v>
      </c>
      <c r="H1930" s="255">
        <f>IF(G1930="기사임",(COUNTIF($B$2:B1930,B1930)-COUNTIFS($B$2:B1929,B1930,$G$2:G1929,"")),"")</f>
        <v>135</v>
      </c>
      <c r="I1930" s="122" t="str">
        <f>IF(H1930=1,COUNTIF($H$1:H1930,1),"")</f>
        <v/>
      </c>
      <c r="J1930" s="122">
        <f t="shared" si="91"/>
        <v>1</v>
      </c>
      <c r="K1930" s="122" t="b">
        <f t="shared" si="93"/>
        <v>1</v>
      </c>
      <c r="L1930" s="122" t="str">
        <f>IF(K1930=FALSE,"",B1930&amp;"@"&amp;COUNTIFS($B$2:B1930,B1930,$K$2:K1930,TRUE))</f>
        <v>United States@135</v>
      </c>
    </row>
    <row r="1931" spans="1:12">
      <c r="A1931" s="18" t="s">
        <v>681</v>
      </c>
      <c r="B1931" s="18" t="s">
        <v>901</v>
      </c>
      <c r="C1931" s="18">
        <v>1</v>
      </c>
      <c r="D1931" s="18">
        <v>1</v>
      </c>
      <c r="E1931" s="18">
        <v>0</v>
      </c>
      <c r="F1931" s="18">
        <v>1</v>
      </c>
      <c r="G1931" s="122" t="str">
        <f t="shared" si="92"/>
        <v>기사임</v>
      </c>
      <c r="H1931" s="255">
        <f>IF(G1931="기사임",(COUNTIF($B$2:B1931,B1931)-COUNTIFS($B$2:B1930,B1931,$G$2:G1930,"")),"")</f>
        <v>49</v>
      </c>
      <c r="I1931" s="122" t="str">
        <f>IF(H1931=1,COUNTIF($H$1:H1931,1),"")</f>
        <v/>
      </c>
      <c r="J1931" s="122">
        <f t="shared" si="91"/>
        <v>0</v>
      </c>
      <c r="K1931" s="122" t="b">
        <f t="shared" si="93"/>
        <v>0</v>
      </c>
      <c r="L1931" s="122" t="str">
        <f>IF(K1931=FALSE,"",B1931&amp;"@"&amp;COUNTIFS($B$2:B1931,B1931,$K$2:K1931,TRUE))</f>
        <v/>
      </c>
    </row>
    <row r="1932" spans="1:12">
      <c r="A1932" s="18" t="s">
        <v>681</v>
      </c>
      <c r="B1932" s="18" t="s">
        <v>910</v>
      </c>
      <c r="C1932" s="18">
        <v>1</v>
      </c>
      <c r="D1932" s="18">
        <v>1</v>
      </c>
      <c r="E1932" s="18">
        <v>0</v>
      </c>
      <c r="F1932" s="18">
        <v>1</v>
      </c>
      <c r="G1932" s="122" t="str">
        <f t="shared" si="92"/>
        <v>기사임</v>
      </c>
      <c r="H1932" s="255">
        <f>IF(G1932="기사임",(COUNTIF($B$2:B1932,B1932)-COUNTIFS($B$2:B1931,B1932,$G$2:G1931,"")),"")</f>
        <v>38</v>
      </c>
      <c r="I1932" s="122" t="str">
        <f>IF(H1932=1,COUNTIF($H$1:H1932,1),"")</f>
        <v/>
      </c>
      <c r="J1932" s="122">
        <f t="shared" si="91"/>
        <v>0</v>
      </c>
      <c r="K1932" s="122" t="b">
        <f t="shared" si="93"/>
        <v>0</v>
      </c>
      <c r="L1932" s="122" t="str">
        <f>IF(K1932=FALSE,"",B1932&amp;"@"&amp;COUNTIFS($B$2:B1932,B1932,$K$2:K1932,TRUE))</f>
        <v/>
      </c>
    </row>
    <row r="1933" spans="1:12">
      <c r="A1933" s="18" t="s">
        <v>681</v>
      </c>
      <c r="B1933" s="18" t="s">
        <v>908</v>
      </c>
      <c r="C1933" s="18">
        <v>1</v>
      </c>
      <c r="D1933" s="18">
        <v>1</v>
      </c>
      <c r="E1933" s="18">
        <v>0</v>
      </c>
      <c r="F1933" s="18">
        <v>1</v>
      </c>
      <c r="G1933" s="122" t="str">
        <f t="shared" si="92"/>
        <v>기사임</v>
      </c>
      <c r="H1933" s="255">
        <f>IF(G1933="기사임",(COUNTIF($B$2:B1933,B1933)-COUNTIFS($B$2:B1932,B1933,$G$2:G1932,"")),"")</f>
        <v>40</v>
      </c>
      <c r="I1933" s="122" t="str">
        <f>IF(H1933=1,COUNTIF($H$1:H1933,1),"")</f>
        <v/>
      </c>
      <c r="J1933" s="122">
        <f t="shared" si="91"/>
        <v>0</v>
      </c>
      <c r="K1933" s="122" t="b">
        <f t="shared" si="93"/>
        <v>0</v>
      </c>
      <c r="L1933" s="122" t="str">
        <f>IF(K1933=FALSE,"",B1933&amp;"@"&amp;COUNTIFS($B$2:B1933,B1933,$K$2:K1933,TRUE))</f>
        <v/>
      </c>
    </row>
    <row r="1934" spans="1:12">
      <c r="A1934" s="18" t="s">
        <v>681</v>
      </c>
      <c r="B1934" s="18" t="s">
        <v>920</v>
      </c>
      <c r="C1934" s="18">
        <v>1</v>
      </c>
      <c r="D1934" s="18">
        <v>1</v>
      </c>
      <c r="E1934" s="18">
        <v>0</v>
      </c>
      <c r="F1934" s="18">
        <v>1</v>
      </c>
      <c r="G1934" s="122" t="str">
        <f t="shared" si="92"/>
        <v>기사임</v>
      </c>
      <c r="H1934" s="255">
        <f>IF(G1934="기사임",(COUNTIF($B$2:B1934,B1934)-COUNTIFS($B$2:B1933,B1934,$G$2:G1933,"")),"")</f>
        <v>8</v>
      </c>
      <c r="I1934" s="122" t="str">
        <f>IF(H1934=1,COUNTIF($H$1:H1934,1),"")</f>
        <v/>
      </c>
      <c r="J1934" s="122">
        <f t="shared" si="91"/>
        <v>0</v>
      </c>
      <c r="K1934" s="122" t="b">
        <f t="shared" si="93"/>
        <v>0</v>
      </c>
      <c r="L1934" s="122" t="str">
        <f>IF(K1934=FALSE,"",B1934&amp;"@"&amp;COUNTIFS($B$2:B1934,B1934,$K$2:K1934,TRUE))</f>
        <v/>
      </c>
    </row>
    <row r="1935" spans="1:12">
      <c r="A1935" s="18" t="s">
        <v>503</v>
      </c>
      <c r="B1935" s="18" t="s">
        <v>912</v>
      </c>
      <c r="C1935" s="18">
        <v>1</v>
      </c>
      <c r="D1935" s="18">
        <v>1</v>
      </c>
      <c r="E1935" s="18">
        <v>0</v>
      </c>
      <c r="F1935" s="18">
        <v>1</v>
      </c>
      <c r="G1935" s="122" t="str">
        <f t="shared" si="92"/>
        <v>기사임</v>
      </c>
      <c r="H1935" s="255">
        <f>IF(G1935="기사임",(COUNTIF($B$2:B1935,B1935)-COUNTIFS($B$2:B1934,B1935,$G$2:G1934,"")),"")</f>
        <v>6</v>
      </c>
      <c r="I1935" s="122" t="str">
        <f>IF(H1935=1,COUNTIF($H$1:H1935,1),"")</f>
        <v/>
      </c>
      <c r="J1935" s="122">
        <f t="shared" si="91"/>
        <v>0</v>
      </c>
      <c r="K1935" s="122" t="b">
        <f t="shared" si="93"/>
        <v>0</v>
      </c>
      <c r="L1935" s="122" t="str">
        <f>IF(K1935=FALSE,"",B1935&amp;"@"&amp;COUNTIFS($B$2:B1935,B1935,$K$2:K1935,TRUE))</f>
        <v/>
      </c>
    </row>
    <row r="1936" spans="1:12">
      <c r="A1936" s="18" t="s">
        <v>503</v>
      </c>
      <c r="B1936" s="18" t="s">
        <v>2234</v>
      </c>
      <c r="C1936" s="18">
        <v>1</v>
      </c>
      <c r="D1936" s="18">
        <v>1</v>
      </c>
      <c r="E1936" s="18">
        <v>0</v>
      </c>
      <c r="F1936" s="18">
        <v>0</v>
      </c>
      <c r="G1936" s="122" t="str">
        <f t="shared" si="92"/>
        <v>기사임</v>
      </c>
      <c r="H1936" s="255">
        <f>IF(G1936="기사임",(COUNTIF($B$2:B1936,B1936)-COUNTIFS($B$2:B1935,B1936,$G$2:G1935,"")),"")</f>
        <v>1</v>
      </c>
      <c r="I1936" s="122">
        <f>IF(H1936=1,COUNTIF($H$1:H1936,1),"")</f>
        <v>66</v>
      </c>
      <c r="J1936" s="122">
        <f t="shared" si="91"/>
        <v>0</v>
      </c>
      <c r="K1936" s="122" t="b">
        <f t="shared" si="93"/>
        <v>0</v>
      </c>
      <c r="L1936" s="122" t="str">
        <f>IF(K1936=FALSE,"",B1936&amp;"@"&amp;COUNTIFS($B$2:B1936,B1936,$K$2:K1936,TRUE))</f>
        <v/>
      </c>
    </row>
    <row r="1937" spans="1:12">
      <c r="A1937" s="18" t="s">
        <v>503</v>
      </c>
      <c r="B1937" s="18" t="s">
        <v>901</v>
      </c>
      <c r="C1937" s="18">
        <v>1</v>
      </c>
      <c r="D1937" s="18">
        <v>1</v>
      </c>
      <c r="E1937" s="18">
        <v>0</v>
      </c>
      <c r="F1937" s="18">
        <v>1</v>
      </c>
      <c r="G1937" s="122" t="str">
        <f t="shared" si="92"/>
        <v>기사임</v>
      </c>
      <c r="H1937" s="255">
        <f>IF(G1937="기사임",(COUNTIF($B$2:B1937,B1937)-COUNTIFS($B$2:B1936,B1937,$G$2:G1936,"")),"")</f>
        <v>50</v>
      </c>
      <c r="I1937" s="122" t="str">
        <f>IF(H1937=1,COUNTIF($H$1:H1937,1),"")</f>
        <v/>
      </c>
      <c r="J1937" s="122">
        <f t="shared" si="91"/>
        <v>0</v>
      </c>
      <c r="K1937" s="122" t="b">
        <f t="shared" si="93"/>
        <v>0</v>
      </c>
      <c r="L1937" s="122" t="str">
        <f>IF(K1937=FALSE,"",B1937&amp;"@"&amp;COUNTIFS($B$2:B1937,B1937,$K$2:K1937,TRUE))</f>
        <v/>
      </c>
    </row>
    <row r="1938" spans="1:12">
      <c r="A1938" s="18" t="s">
        <v>503</v>
      </c>
      <c r="B1938" s="18" t="s">
        <v>931</v>
      </c>
      <c r="C1938" s="18">
        <v>1</v>
      </c>
      <c r="D1938" s="18">
        <v>1</v>
      </c>
      <c r="E1938" s="18">
        <v>0</v>
      </c>
      <c r="F1938" s="18">
        <v>1</v>
      </c>
      <c r="G1938" s="122" t="str">
        <f t="shared" si="92"/>
        <v>기사임</v>
      </c>
      <c r="H1938" s="255">
        <f>IF(G1938="기사임",(COUNTIF($B$2:B1938,B1938)-COUNTIFS($B$2:B1937,B1938,$G$2:G1937,"")),"")</f>
        <v>2</v>
      </c>
      <c r="I1938" s="122" t="str">
        <f>IF(H1938=1,COUNTIF($H$1:H1938,1),"")</f>
        <v/>
      </c>
      <c r="J1938" s="122">
        <f t="shared" si="91"/>
        <v>0</v>
      </c>
      <c r="K1938" s="122" t="b">
        <f t="shared" si="93"/>
        <v>0</v>
      </c>
      <c r="L1938" s="122" t="str">
        <f>IF(K1938=FALSE,"",B1938&amp;"@"&amp;COUNTIFS($B$2:B1938,B1938,$K$2:K1938,TRUE))</f>
        <v/>
      </c>
    </row>
    <row r="1939" spans="1:12">
      <c r="A1939" s="18" t="s">
        <v>503</v>
      </c>
      <c r="B1939" s="18" t="s">
        <v>915</v>
      </c>
      <c r="C1939" s="18">
        <v>1</v>
      </c>
      <c r="D1939" s="18">
        <v>1</v>
      </c>
      <c r="E1939" s="18">
        <v>1107</v>
      </c>
      <c r="F1939" s="18">
        <v>0</v>
      </c>
      <c r="G1939" s="122" t="str">
        <f t="shared" si="92"/>
        <v>기사임</v>
      </c>
      <c r="H1939" s="255">
        <f>IF(G1939="기사임",(COUNTIF($B$2:B1939,B1939)-COUNTIFS($B$2:B1938,B1939,$G$2:G1938,"")),"")</f>
        <v>11</v>
      </c>
      <c r="I1939" s="122" t="str">
        <f>IF(H1939=1,COUNTIF($H$1:H1939,1),"")</f>
        <v/>
      </c>
      <c r="J1939" s="122">
        <f t="shared" si="91"/>
        <v>0</v>
      </c>
      <c r="K1939" s="122" t="b">
        <f t="shared" si="93"/>
        <v>0</v>
      </c>
      <c r="L1939" s="122" t="str">
        <f>IF(K1939=FALSE,"",B1939&amp;"@"&amp;COUNTIFS($B$2:B1939,B1939,$K$2:K1939,TRUE))</f>
        <v/>
      </c>
    </row>
    <row r="1940" spans="1:12">
      <c r="A1940" s="18" t="s">
        <v>503</v>
      </c>
      <c r="B1940" s="18" t="s">
        <v>916</v>
      </c>
      <c r="C1940" s="18">
        <v>1</v>
      </c>
      <c r="D1940" s="18">
        <v>1</v>
      </c>
      <c r="E1940" s="18">
        <v>0</v>
      </c>
      <c r="F1940" s="18">
        <v>1</v>
      </c>
      <c r="G1940" s="122" t="str">
        <f t="shared" si="92"/>
        <v>기사임</v>
      </c>
      <c r="H1940" s="255">
        <f>IF(G1940="기사임",(COUNTIF($B$2:B1940,B1940)-COUNTIFS($B$2:B1939,B1940,$G$2:G1939,"")),"")</f>
        <v>5</v>
      </c>
      <c r="I1940" s="122" t="str">
        <f>IF(H1940=1,COUNTIF($H$1:H1940,1),"")</f>
        <v/>
      </c>
      <c r="J1940" s="122">
        <f t="shared" si="91"/>
        <v>0</v>
      </c>
      <c r="K1940" s="122" t="b">
        <f t="shared" si="93"/>
        <v>0</v>
      </c>
      <c r="L1940" s="122" t="str">
        <f>IF(K1940=FALSE,"",B1940&amp;"@"&amp;COUNTIFS($B$2:B1940,B1940,$K$2:K1940,TRUE))</f>
        <v/>
      </c>
    </row>
    <row r="1941" spans="1:12">
      <c r="A1941" s="18" t="s">
        <v>503</v>
      </c>
      <c r="B1941" s="18" t="s">
        <v>914</v>
      </c>
      <c r="C1941" s="18">
        <v>1</v>
      </c>
      <c r="D1941" s="18">
        <v>1</v>
      </c>
      <c r="E1941" s="18">
        <v>0</v>
      </c>
      <c r="F1941" s="18">
        <v>1</v>
      </c>
      <c r="G1941" s="122" t="str">
        <f t="shared" si="92"/>
        <v>기사임</v>
      </c>
      <c r="H1941" s="255">
        <f>IF(G1941="기사임",(COUNTIF($B$2:B1941,B1941)-COUNTIFS($B$2:B1940,B1941,$G$2:G1940,"")),"")</f>
        <v>18</v>
      </c>
      <c r="I1941" s="122" t="str">
        <f>IF(H1941=1,COUNTIF($H$1:H1941,1),"")</f>
        <v/>
      </c>
      <c r="J1941" s="122">
        <f t="shared" si="91"/>
        <v>1</v>
      </c>
      <c r="K1941" s="122" t="b">
        <f t="shared" si="93"/>
        <v>1</v>
      </c>
      <c r="L1941" s="122" t="str">
        <f>IF(K1941=FALSE,"",B1941&amp;"@"&amp;COUNTIFS($B$2:B1941,B1941,$K$2:K1941,TRUE))</f>
        <v>Vietnam@18</v>
      </c>
    </row>
    <row r="1942" spans="1:12">
      <c r="A1942" s="18" t="s">
        <v>1259</v>
      </c>
      <c r="B1942" s="18" t="s">
        <v>908</v>
      </c>
      <c r="C1942" s="18">
        <v>1</v>
      </c>
      <c r="D1942" s="18">
        <v>1</v>
      </c>
      <c r="E1942" s="18">
        <v>0</v>
      </c>
      <c r="F1942" s="18">
        <v>1</v>
      </c>
      <c r="G1942" s="122" t="str">
        <f t="shared" si="92"/>
        <v/>
      </c>
      <c r="H1942" s="255" t="str">
        <f>IF(G1942="기사임",(COUNTIF($B$2:B1942,B1942)-COUNTIFS($B$2:B1941,B1942,$G$2:G1941,"")),"")</f>
        <v/>
      </c>
      <c r="I1942" s="122" t="str">
        <f>IF(H1942=1,COUNTIF($H$1:H1942,1),"")</f>
        <v/>
      </c>
      <c r="J1942" s="122">
        <f t="shared" si="91"/>
        <v>0</v>
      </c>
      <c r="K1942" s="122" t="b">
        <f t="shared" si="93"/>
        <v>0</v>
      </c>
      <c r="L1942" s="122" t="str">
        <f>IF(K1942=FALSE,"",B1942&amp;"@"&amp;COUNTIFS($B$2:B1942,B1942,$K$2:K1942,TRUE))</f>
        <v/>
      </c>
    </row>
    <row r="1943" spans="1:12">
      <c r="A1943" s="18" t="s">
        <v>2003</v>
      </c>
      <c r="B1943" s="18" t="s">
        <v>896</v>
      </c>
      <c r="C1943" s="18">
        <v>1</v>
      </c>
      <c r="D1943" s="18">
        <v>1</v>
      </c>
      <c r="E1943" s="18">
        <v>0</v>
      </c>
      <c r="F1943" s="18">
        <v>0</v>
      </c>
      <c r="G1943" s="122" t="str">
        <f t="shared" si="92"/>
        <v>기사임</v>
      </c>
      <c r="H1943" s="255">
        <f>IF(G1943="기사임",(COUNTIF($B$2:B1943,B1943)-COUNTIFS($B$2:B1942,B1943,$G$2:G1942,"")),"")</f>
        <v>136</v>
      </c>
      <c r="I1943" s="122" t="str">
        <f>IF(H1943=1,COUNTIF($H$1:H1943,1),"")</f>
        <v/>
      </c>
      <c r="J1943" s="122">
        <f t="shared" si="91"/>
        <v>1</v>
      </c>
      <c r="K1943" s="122" t="b">
        <f t="shared" si="93"/>
        <v>1</v>
      </c>
      <c r="L1943" s="122" t="str">
        <f>IF(K1943=FALSE,"",B1943&amp;"@"&amp;COUNTIFS($B$2:B1943,B1943,$K$2:K1943,TRUE))</f>
        <v>United States@136</v>
      </c>
    </row>
    <row r="1944" spans="1:12">
      <c r="A1944" s="18" t="s">
        <v>543</v>
      </c>
      <c r="B1944" s="18" t="s">
        <v>929</v>
      </c>
      <c r="C1944" s="18">
        <v>1</v>
      </c>
      <c r="D1944" s="18">
        <v>1</v>
      </c>
      <c r="E1944" s="18">
        <v>0</v>
      </c>
      <c r="F1944" s="18">
        <v>1</v>
      </c>
      <c r="G1944" s="122" t="str">
        <f t="shared" si="92"/>
        <v>기사임</v>
      </c>
      <c r="H1944" s="255">
        <f>IF(G1944="기사임",(COUNTIF($B$2:B1944,B1944)-COUNTIFS($B$2:B1943,B1944,$G$2:G1943,"")),"")</f>
        <v>6</v>
      </c>
      <c r="I1944" s="122" t="str">
        <f>IF(H1944=1,COUNTIF($H$1:H1944,1),"")</f>
        <v/>
      </c>
      <c r="J1944" s="122">
        <f t="shared" si="91"/>
        <v>0</v>
      </c>
      <c r="K1944" s="122" t="b">
        <f t="shared" si="93"/>
        <v>0</v>
      </c>
      <c r="L1944" s="122" t="str">
        <f>IF(K1944=FALSE,"",B1944&amp;"@"&amp;COUNTIFS($B$2:B1944,B1944,$K$2:K1944,TRUE))</f>
        <v/>
      </c>
    </row>
    <row r="1945" spans="1:12">
      <c r="A1945" s="18" t="s">
        <v>543</v>
      </c>
      <c r="B1945" s="18" t="s">
        <v>901</v>
      </c>
      <c r="C1945" s="18">
        <v>1</v>
      </c>
      <c r="D1945" s="18">
        <v>1</v>
      </c>
      <c r="E1945" s="18">
        <v>835</v>
      </c>
      <c r="F1945" s="18">
        <v>1</v>
      </c>
      <c r="G1945" s="122" t="str">
        <f t="shared" si="92"/>
        <v>기사임</v>
      </c>
      <c r="H1945" s="255">
        <f>IF(G1945="기사임",(COUNTIF($B$2:B1945,B1945)-COUNTIFS($B$2:B1944,B1945,$G$2:G1944,"")),"")</f>
        <v>51</v>
      </c>
      <c r="I1945" s="122" t="str">
        <f>IF(H1945=1,COUNTIF($H$1:H1945,1),"")</f>
        <v/>
      </c>
      <c r="J1945" s="122">
        <f t="shared" si="91"/>
        <v>0</v>
      </c>
      <c r="K1945" s="122" t="b">
        <f t="shared" si="93"/>
        <v>0</v>
      </c>
      <c r="L1945" s="122" t="str">
        <f>IF(K1945=FALSE,"",B1945&amp;"@"&amp;COUNTIFS($B$2:B1945,B1945,$K$2:K1945,TRUE))</f>
        <v/>
      </c>
    </row>
    <row r="1946" spans="1:12">
      <c r="A1946" s="18" t="s">
        <v>543</v>
      </c>
      <c r="B1946" s="18" t="s">
        <v>909</v>
      </c>
      <c r="C1946" s="18">
        <v>1</v>
      </c>
      <c r="D1946" s="18">
        <v>1</v>
      </c>
      <c r="E1946" s="18">
        <v>40</v>
      </c>
      <c r="F1946" s="18">
        <v>0</v>
      </c>
      <c r="G1946" s="122" t="str">
        <f t="shared" si="92"/>
        <v>기사임</v>
      </c>
      <c r="H1946" s="255">
        <f>IF(G1946="기사임",(COUNTIF($B$2:B1946,B1946)-COUNTIFS($B$2:B1945,B1946,$G$2:G1945,"")),"")</f>
        <v>11</v>
      </c>
      <c r="I1946" s="122" t="str">
        <f>IF(H1946=1,COUNTIF($H$1:H1946,1),"")</f>
        <v/>
      </c>
      <c r="J1946" s="122">
        <f t="shared" si="91"/>
        <v>0</v>
      </c>
      <c r="K1946" s="122" t="b">
        <f t="shared" si="93"/>
        <v>0</v>
      </c>
      <c r="L1946" s="122" t="str">
        <f>IF(K1946=FALSE,"",B1946&amp;"@"&amp;COUNTIFS($B$2:B1946,B1946,$K$2:K1946,TRUE))</f>
        <v/>
      </c>
    </row>
    <row r="1947" spans="1:12">
      <c r="A1947" s="18" t="s">
        <v>543</v>
      </c>
      <c r="B1947" s="18" t="s">
        <v>913</v>
      </c>
      <c r="C1947" s="18">
        <v>1</v>
      </c>
      <c r="D1947" s="18">
        <v>1</v>
      </c>
      <c r="E1947" s="18">
        <v>1643</v>
      </c>
      <c r="F1947" s="18">
        <v>1</v>
      </c>
      <c r="G1947" s="122" t="str">
        <f t="shared" si="92"/>
        <v>기사임</v>
      </c>
      <c r="H1947" s="255">
        <f>IF(G1947="기사임",(COUNTIF($B$2:B1947,B1947)-COUNTIFS($B$2:B1946,B1947,$G$2:G1946,"")),"")</f>
        <v>25</v>
      </c>
      <c r="I1947" s="122" t="str">
        <f>IF(H1947=1,COUNTIF($H$1:H1947,1),"")</f>
        <v/>
      </c>
      <c r="J1947" s="122">
        <f t="shared" si="91"/>
        <v>0</v>
      </c>
      <c r="K1947" s="122" t="b">
        <f t="shared" si="93"/>
        <v>0</v>
      </c>
      <c r="L1947" s="122" t="str">
        <f>IF(K1947=FALSE,"",B1947&amp;"@"&amp;COUNTIFS($B$2:B1947,B1947,$K$2:K1947,TRUE))</f>
        <v/>
      </c>
    </row>
    <row r="1948" spans="1:12">
      <c r="A1948" s="18" t="s">
        <v>543</v>
      </c>
      <c r="B1948" s="18" t="s">
        <v>923</v>
      </c>
      <c r="C1948" s="18">
        <v>1</v>
      </c>
      <c r="D1948" s="18">
        <v>1</v>
      </c>
      <c r="E1948" s="18">
        <v>0</v>
      </c>
      <c r="F1948" s="18">
        <v>1</v>
      </c>
      <c r="G1948" s="122" t="str">
        <f t="shared" si="92"/>
        <v>기사임</v>
      </c>
      <c r="H1948" s="255">
        <f>IF(G1948="기사임",(COUNTIF($B$2:B1948,B1948)-COUNTIFS($B$2:B1947,B1948,$G$2:G1947,"")),"")</f>
        <v>2</v>
      </c>
      <c r="I1948" s="122" t="str">
        <f>IF(H1948=1,COUNTIF($H$1:H1948,1),"")</f>
        <v/>
      </c>
      <c r="J1948" s="122">
        <f t="shared" si="91"/>
        <v>0</v>
      </c>
      <c r="K1948" s="122" t="b">
        <f t="shared" si="93"/>
        <v>0</v>
      </c>
      <c r="L1948" s="122" t="str">
        <f>IF(K1948=FALSE,"",B1948&amp;"@"&amp;COUNTIFS($B$2:B1948,B1948,$K$2:K1948,TRUE))</f>
        <v/>
      </c>
    </row>
    <row r="1949" spans="1:12">
      <c r="A1949" s="18" t="s">
        <v>543</v>
      </c>
      <c r="B1949" s="18" t="s">
        <v>333</v>
      </c>
      <c r="C1949" s="18">
        <v>1</v>
      </c>
      <c r="D1949" s="18">
        <v>1</v>
      </c>
      <c r="E1949" s="18">
        <v>0</v>
      </c>
      <c r="F1949" s="18">
        <v>1</v>
      </c>
      <c r="G1949" s="122" t="str">
        <f t="shared" si="92"/>
        <v>기사임</v>
      </c>
      <c r="H1949" s="255">
        <f>IF(G1949="기사임",(COUNTIF($B$2:B1949,B1949)-COUNTIFS($B$2:B1948,B1949,$G$2:G1948,"")),"")</f>
        <v>4</v>
      </c>
      <c r="I1949" s="122" t="str">
        <f>IF(H1949=1,COUNTIF($H$1:H1949,1),"")</f>
        <v/>
      </c>
      <c r="J1949" s="122">
        <f t="shared" si="91"/>
        <v>0</v>
      </c>
      <c r="K1949" s="122" t="b">
        <f t="shared" si="93"/>
        <v>0</v>
      </c>
      <c r="L1949" s="122" t="str">
        <f>IF(K1949=FALSE,"",B1949&amp;"@"&amp;COUNTIFS($B$2:B1949,B1949,$K$2:K1949,TRUE))</f>
        <v/>
      </c>
    </row>
    <row r="1950" spans="1:12">
      <c r="A1950" s="18" t="s">
        <v>657</v>
      </c>
      <c r="B1950" s="18" t="s">
        <v>905</v>
      </c>
      <c r="C1950" s="18">
        <v>1</v>
      </c>
      <c r="D1950" s="18">
        <v>1</v>
      </c>
      <c r="E1950" s="18">
        <v>0</v>
      </c>
      <c r="F1950" s="18">
        <v>1</v>
      </c>
      <c r="G1950" s="122" t="str">
        <f t="shared" si="92"/>
        <v>기사임</v>
      </c>
      <c r="H1950" s="255">
        <f>IF(G1950="기사임",(COUNTIF($B$2:B1950,B1950)-COUNTIFS($B$2:B1949,B1950,$G$2:G1949,"")),"")</f>
        <v>27</v>
      </c>
      <c r="I1950" s="122" t="str">
        <f>IF(H1950=1,COUNTIF($H$1:H1950,1),"")</f>
        <v/>
      </c>
      <c r="J1950" s="122">
        <f t="shared" si="91"/>
        <v>0</v>
      </c>
      <c r="K1950" s="122" t="b">
        <f t="shared" si="93"/>
        <v>0</v>
      </c>
      <c r="L1950" s="122" t="str">
        <f>IF(K1950=FALSE,"",B1950&amp;"@"&amp;COUNTIFS($B$2:B1950,B1950,$K$2:K1950,TRUE))</f>
        <v/>
      </c>
    </row>
    <row r="1951" spans="1:12">
      <c r="A1951" s="18" t="s">
        <v>2004</v>
      </c>
      <c r="B1951" s="18" t="s">
        <v>901</v>
      </c>
      <c r="C1951" s="18">
        <v>1</v>
      </c>
      <c r="D1951" s="18">
        <v>1</v>
      </c>
      <c r="E1951" s="18">
        <v>0</v>
      </c>
      <c r="F1951" s="18">
        <v>1</v>
      </c>
      <c r="G1951" s="122" t="str">
        <f t="shared" si="92"/>
        <v/>
      </c>
      <c r="H1951" s="255" t="str">
        <f>IF(G1951="기사임",(COUNTIF($B$2:B1951,B1951)-COUNTIFS($B$2:B1950,B1951,$G$2:G1950,"")),"")</f>
        <v/>
      </c>
      <c r="I1951" s="122" t="str">
        <f>IF(H1951=1,COUNTIF($H$1:H1951,1),"")</f>
        <v/>
      </c>
      <c r="J1951" s="122">
        <f t="shared" si="91"/>
        <v>0</v>
      </c>
      <c r="K1951" s="122" t="b">
        <f t="shared" si="93"/>
        <v>0</v>
      </c>
      <c r="L1951" s="122" t="str">
        <f>IF(K1951=FALSE,"",B1951&amp;"@"&amp;COUNTIFS($B$2:B1951,B1951,$K$2:K1951,TRUE))</f>
        <v/>
      </c>
    </row>
    <row r="1952" spans="1:12">
      <c r="A1952" s="18" t="s">
        <v>597</v>
      </c>
      <c r="B1952" s="18" t="s">
        <v>901</v>
      </c>
      <c r="C1952" s="18">
        <v>1</v>
      </c>
      <c r="D1952" s="18">
        <v>1</v>
      </c>
      <c r="E1952" s="18">
        <v>0</v>
      </c>
      <c r="F1952" s="18">
        <v>1</v>
      </c>
      <c r="G1952" s="122" t="str">
        <f t="shared" si="92"/>
        <v>기사임</v>
      </c>
      <c r="H1952" s="255">
        <f>IF(G1952="기사임",(COUNTIF($B$2:B1952,B1952)-COUNTIFS($B$2:B1951,B1952,$G$2:G1951,"")),"")</f>
        <v>52</v>
      </c>
      <c r="I1952" s="122" t="str">
        <f>IF(H1952=1,COUNTIF($H$1:H1952,1),"")</f>
        <v/>
      </c>
      <c r="J1952" s="122">
        <f t="shared" si="91"/>
        <v>0</v>
      </c>
      <c r="K1952" s="122" t="b">
        <f t="shared" si="93"/>
        <v>0</v>
      </c>
      <c r="L1952" s="122" t="str">
        <f>IF(K1952=FALSE,"",B1952&amp;"@"&amp;COUNTIFS($B$2:B1952,B1952,$K$2:K1952,TRUE))</f>
        <v/>
      </c>
    </row>
    <row r="1953" spans="1:12">
      <c r="A1953" s="18" t="s">
        <v>597</v>
      </c>
      <c r="B1953" s="18" t="s">
        <v>908</v>
      </c>
      <c r="C1953" s="18">
        <v>1</v>
      </c>
      <c r="D1953" s="18">
        <v>1</v>
      </c>
      <c r="E1953" s="18">
        <v>36</v>
      </c>
      <c r="F1953" s="18">
        <v>1</v>
      </c>
      <c r="G1953" s="122" t="str">
        <f t="shared" si="92"/>
        <v>기사임</v>
      </c>
      <c r="H1953" s="255">
        <f>IF(G1953="기사임",(COUNTIF($B$2:B1953,B1953)-COUNTIFS($B$2:B1952,B1953,$G$2:G1952,"")),"")</f>
        <v>41</v>
      </c>
      <c r="I1953" s="122" t="str">
        <f>IF(H1953=1,COUNTIF($H$1:H1953,1),"")</f>
        <v/>
      </c>
      <c r="J1953" s="122">
        <f t="shared" si="91"/>
        <v>0</v>
      </c>
      <c r="K1953" s="122" t="b">
        <f t="shared" si="93"/>
        <v>0</v>
      </c>
      <c r="L1953" s="122" t="str">
        <f>IF(K1953=FALSE,"",B1953&amp;"@"&amp;COUNTIFS($B$2:B1953,B1953,$K$2:K1953,TRUE))</f>
        <v/>
      </c>
    </row>
    <row r="1954" spans="1:12">
      <c r="A1954" s="18" t="s">
        <v>597</v>
      </c>
      <c r="B1954" s="18" t="s">
        <v>917</v>
      </c>
      <c r="C1954" s="18">
        <v>1</v>
      </c>
      <c r="D1954" s="18">
        <v>1</v>
      </c>
      <c r="E1954" s="18">
        <v>0</v>
      </c>
      <c r="F1954" s="18">
        <v>1</v>
      </c>
      <c r="G1954" s="122" t="str">
        <f t="shared" si="92"/>
        <v>기사임</v>
      </c>
      <c r="H1954" s="255">
        <f>IF(G1954="기사임",(COUNTIF($B$2:B1954,B1954)-COUNTIFS($B$2:B1953,B1954,$G$2:G1953,"")),"")</f>
        <v>9</v>
      </c>
      <c r="I1954" s="122" t="str">
        <f>IF(H1954=1,COUNTIF($H$1:H1954,1),"")</f>
        <v/>
      </c>
      <c r="J1954" s="122">
        <f t="shared" si="91"/>
        <v>0</v>
      </c>
      <c r="K1954" s="122" t="b">
        <f t="shared" si="93"/>
        <v>0</v>
      </c>
      <c r="L1954" s="122" t="str">
        <f>IF(K1954=FALSE,"",B1954&amp;"@"&amp;COUNTIFS($B$2:B1954,B1954,$K$2:K1954,TRUE))</f>
        <v/>
      </c>
    </row>
    <row r="1955" spans="1:12">
      <c r="A1955" s="18" t="s">
        <v>597</v>
      </c>
      <c r="B1955" s="18" t="s">
        <v>932</v>
      </c>
      <c r="C1955" s="18">
        <v>1</v>
      </c>
      <c r="D1955" s="18">
        <v>1</v>
      </c>
      <c r="E1955" s="18">
        <v>42</v>
      </c>
      <c r="F1955" s="18">
        <v>0</v>
      </c>
      <c r="G1955" s="122" t="str">
        <f t="shared" si="92"/>
        <v>기사임</v>
      </c>
      <c r="H1955" s="255">
        <f>IF(G1955="기사임",(COUNTIF($B$2:B1955,B1955)-COUNTIFS($B$2:B1954,B1955,$G$2:G1954,"")),"")</f>
        <v>3</v>
      </c>
      <c r="I1955" s="122" t="str">
        <f>IF(H1955=1,COUNTIF($H$1:H1955,1),"")</f>
        <v/>
      </c>
      <c r="J1955" s="122">
        <f t="shared" si="91"/>
        <v>0</v>
      </c>
      <c r="K1955" s="122" t="b">
        <f t="shared" si="93"/>
        <v>0</v>
      </c>
      <c r="L1955" s="122" t="str">
        <f>IF(K1955=FALSE,"",B1955&amp;"@"&amp;COUNTIFS($B$2:B1955,B1955,$K$2:K1955,TRUE))</f>
        <v/>
      </c>
    </row>
    <row r="1956" spans="1:12">
      <c r="A1956" s="18" t="s">
        <v>597</v>
      </c>
      <c r="B1956" s="18" t="s">
        <v>915</v>
      </c>
      <c r="C1956" s="18">
        <v>1</v>
      </c>
      <c r="D1956" s="18">
        <v>1</v>
      </c>
      <c r="E1956" s="18">
        <v>0</v>
      </c>
      <c r="F1956" s="18">
        <v>0</v>
      </c>
      <c r="G1956" s="122" t="str">
        <f t="shared" si="92"/>
        <v>기사임</v>
      </c>
      <c r="H1956" s="255">
        <f>IF(G1956="기사임",(COUNTIF($B$2:B1956,B1956)-COUNTIFS($B$2:B1955,B1956,$G$2:G1955,"")),"")</f>
        <v>12</v>
      </c>
      <c r="I1956" s="122" t="str">
        <f>IF(H1956=1,COUNTIF($H$1:H1956,1),"")</f>
        <v/>
      </c>
      <c r="J1956" s="122">
        <f t="shared" si="91"/>
        <v>0</v>
      </c>
      <c r="K1956" s="122" t="b">
        <f t="shared" si="93"/>
        <v>0</v>
      </c>
      <c r="L1956" s="122" t="str">
        <f>IF(K1956=FALSE,"",B1956&amp;"@"&amp;COUNTIFS($B$2:B1956,B1956,$K$2:K1956,TRUE))</f>
        <v/>
      </c>
    </row>
    <row r="1957" spans="1:12">
      <c r="A1957" s="18" t="s">
        <v>2005</v>
      </c>
      <c r="B1957" s="18" t="s">
        <v>895</v>
      </c>
      <c r="C1957" s="18">
        <v>1</v>
      </c>
      <c r="D1957" s="18">
        <v>1</v>
      </c>
      <c r="E1957" s="18">
        <v>8</v>
      </c>
      <c r="F1957" s="18">
        <v>1</v>
      </c>
      <c r="G1957" s="122" t="str">
        <f t="shared" si="92"/>
        <v>기사임</v>
      </c>
      <c r="H1957" s="255">
        <f>IF(G1957="기사임",(COUNTIF($B$2:B1957,B1957)-COUNTIFS($B$2:B1956,B1957,$G$2:G1956,"")),"")</f>
        <v>273</v>
      </c>
      <c r="I1957" s="122" t="str">
        <f>IF(H1957=1,COUNTIF($H$1:H1957,1),"")</f>
        <v/>
      </c>
      <c r="J1957" s="122">
        <f t="shared" si="91"/>
        <v>0</v>
      </c>
      <c r="K1957" s="122" t="b">
        <f t="shared" si="93"/>
        <v>0</v>
      </c>
      <c r="L1957" s="122" t="str">
        <f>IF(K1957=FALSE,"",B1957&amp;"@"&amp;COUNTIFS($B$2:B1957,B1957,$K$2:K1957,TRUE))</f>
        <v/>
      </c>
    </row>
    <row r="1958" spans="1:12">
      <c r="A1958" s="18" t="s">
        <v>550</v>
      </c>
      <c r="B1958" s="18" t="s">
        <v>930</v>
      </c>
      <c r="C1958" s="18">
        <v>1</v>
      </c>
      <c r="D1958" s="18">
        <v>1</v>
      </c>
      <c r="E1958" s="18">
        <v>2</v>
      </c>
      <c r="F1958" s="18">
        <v>0</v>
      </c>
      <c r="G1958" s="122" t="str">
        <f t="shared" si="92"/>
        <v>기사임</v>
      </c>
      <c r="H1958" s="255">
        <f>IF(G1958="기사임",(COUNTIF($B$2:B1958,B1958)-COUNTIFS($B$2:B1957,B1958,$G$2:G1957,"")),"")</f>
        <v>3</v>
      </c>
      <c r="I1958" s="122" t="str">
        <f>IF(H1958=1,COUNTIF($H$1:H1958,1),"")</f>
        <v/>
      </c>
      <c r="J1958" s="122">
        <f t="shared" si="91"/>
        <v>0</v>
      </c>
      <c r="K1958" s="122" t="b">
        <f t="shared" si="93"/>
        <v>0</v>
      </c>
      <c r="L1958" s="122" t="str">
        <f>IF(K1958=FALSE,"",B1958&amp;"@"&amp;COUNTIFS($B$2:B1958,B1958,$K$2:K1958,TRUE))</f>
        <v/>
      </c>
    </row>
    <row r="1959" spans="1:12">
      <c r="A1959" s="18" t="s">
        <v>561</v>
      </c>
      <c r="B1959" s="18" t="s">
        <v>899</v>
      </c>
      <c r="C1959" s="18">
        <v>1</v>
      </c>
      <c r="D1959" s="18">
        <v>1</v>
      </c>
      <c r="E1959" s="18">
        <v>0</v>
      </c>
      <c r="F1959" s="18">
        <v>1</v>
      </c>
      <c r="G1959" s="122" t="str">
        <f t="shared" si="92"/>
        <v>기사임</v>
      </c>
      <c r="H1959" s="255">
        <f>IF(G1959="기사임",(COUNTIF($B$2:B1959,B1959)-COUNTIFS($B$2:B1958,B1959,$G$2:G1958,"")),"")</f>
        <v>46</v>
      </c>
      <c r="I1959" s="122" t="str">
        <f>IF(H1959=1,COUNTIF($H$1:H1959,1),"")</f>
        <v/>
      </c>
      <c r="J1959" s="122">
        <f t="shared" si="91"/>
        <v>0</v>
      </c>
      <c r="K1959" s="122" t="b">
        <f t="shared" si="93"/>
        <v>0</v>
      </c>
      <c r="L1959" s="122" t="str">
        <f>IF(K1959=FALSE,"",B1959&amp;"@"&amp;COUNTIFS($B$2:B1959,B1959,$K$2:K1959,TRUE))</f>
        <v/>
      </c>
    </row>
    <row r="1960" spans="1:12">
      <c r="A1960" s="18" t="s">
        <v>561</v>
      </c>
      <c r="B1960" s="18" t="s">
        <v>898</v>
      </c>
      <c r="C1960" s="18">
        <v>1</v>
      </c>
      <c r="D1960" s="18">
        <v>1</v>
      </c>
      <c r="E1960" s="18">
        <v>0</v>
      </c>
      <c r="F1960" s="18">
        <v>1</v>
      </c>
      <c r="G1960" s="122" t="str">
        <f t="shared" si="92"/>
        <v>기사임</v>
      </c>
      <c r="H1960" s="255">
        <f>IF(G1960="기사임",(COUNTIF($B$2:B1960,B1960)-COUNTIFS($B$2:B1959,B1960,$G$2:G1959,"")),"")</f>
        <v>76</v>
      </c>
      <c r="I1960" s="122" t="str">
        <f>IF(H1960=1,COUNTIF($H$1:H1960,1),"")</f>
        <v/>
      </c>
      <c r="J1960" s="122">
        <f t="shared" si="91"/>
        <v>0</v>
      </c>
      <c r="K1960" s="122" t="b">
        <f t="shared" si="93"/>
        <v>0</v>
      </c>
      <c r="L1960" s="122" t="str">
        <f>IF(K1960=FALSE,"",B1960&amp;"@"&amp;COUNTIFS($B$2:B1960,B1960,$K$2:K1960,TRUE))</f>
        <v/>
      </c>
    </row>
    <row r="1961" spans="1:12">
      <c r="A1961" s="18" t="s">
        <v>561</v>
      </c>
      <c r="B1961" s="18" t="s">
        <v>895</v>
      </c>
      <c r="C1961" s="18">
        <v>1</v>
      </c>
      <c r="D1961" s="18">
        <v>1</v>
      </c>
      <c r="E1961" s="18">
        <v>0</v>
      </c>
      <c r="F1961" s="18">
        <v>1</v>
      </c>
      <c r="G1961" s="122" t="str">
        <f t="shared" si="92"/>
        <v>기사임</v>
      </c>
      <c r="H1961" s="255">
        <f>IF(G1961="기사임",(COUNTIF($B$2:B1961,B1961)-COUNTIFS($B$2:B1960,B1961,$G$2:G1960,"")),"")</f>
        <v>274</v>
      </c>
      <c r="I1961" s="122" t="str">
        <f>IF(H1961=1,COUNTIF($H$1:H1961,1),"")</f>
        <v/>
      </c>
      <c r="J1961" s="122">
        <f t="shared" si="91"/>
        <v>0</v>
      </c>
      <c r="K1961" s="122" t="b">
        <f t="shared" si="93"/>
        <v>0</v>
      </c>
      <c r="L1961" s="122" t="str">
        <f>IF(K1961=FALSE,"",B1961&amp;"@"&amp;COUNTIFS($B$2:B1961,B1961,$K$2:K1961,TRUE))</f>
        <v/>
      </c>
    </row>
    <row r="1962" spans="1:12">
      <c r="A1962" s="18" t="s">
        <v>561</v>
      </c>
      <c r="B1962" s="18" t="s">
        <v>333</v>
      </c>
      <c r="C1962" s="18">
        <v>1</v>
      </c>
      <c r="D1962" s="18">
        <v>1</v>
      </c>
      <c r="E1962" s="18">
        <v>0</v>
      </c>
      <c r="F1962" s="18">
        <v>1</v>
      </c>
      <c r="G1962" s="122" t="str">
        <f t="shared" si="92"/>
        <v>기사임</v>
      </c>
      <c r="H1962" s="255">
        <f>IF(G1962="기사임",(COUNTIF($B$2:B1962,B1962)-COUNTIFS($B$2:B1961,B1962,$G$2:G1961,"")),"")</f>
        <v>5</v>
      </c>
      <c r="I1962" s="122" t="str">
        <f>IF(H1962=1,COUNTIF($H$1:H1962,1),"")</f>
        <v/>
      </c>
      <c r="J1962" s="122">
        <f t="shared" si="91"/>
        <v>0</v>
      </c>
      <c r="K1962" s="122" t="b">
        <f t="shared" si="93"/>
        <v>0</v>
      </c>
      <c r="L1962" s="122" t="str">
        <f>IF(K1962=FALSE,"",B1962&amp;"@"&amp;COUNTIFS($B$2:B1962,B1962,$K$2:K1962,TRUE))</f>
        <v/>
      </c>
    </row>
    <row r="1963" spans="1:12">
      <c r="A1963" s="18" t="s">
        <v>561</v>
      </c>
      <c r="B1963" s="18" t="s">
        <v>914</v>
      </c>
      <c r="C1963" s="18">
        <v>1</v>
      </c>
      <c r="D1963" s="18">
        <v>1</v>
      </c>
      <c r="E1963" s="18">
        <v>0</v>
      </c>
      <c r="F1963" s="18">
        <v>1</v>
      </c>
      <c r="G1963" s="122" t="str">
        <f t="shared" si="92"/>
        <v>기사임</v>
      </c>
      <c r="H1963" s="255">
        <f>IF(G1963="기사임",(COUNTIF($B$2:B1963,B1963)-COUNTIFS($B$2:B1962,B1963,$G$2:G1962,"")),"")</f>
        <v>19</v>
      </c>
      <c r="I1963" s="122" t="str">
        <f>IF(H1963=1,COUNTIF($H$1:H1963,1),"")</f>
        <v/>
      </c>
      <c r="J1963" s="122">
        <f t="shared" si="91"/>
        <v>1</v>
      </c>
      <c r="K1963" s="122" t="b">
        <f t="shared" si="93"/>
        <v>1</v>
      </c>
      <c r="L1963" s="122" t="str">
        <f>IF(K1963=FALSE,"",B1963&amp;"@"&amp;COUNTIFS($B$2:B1963,B1963,$K$2:K1963,TRUE))</f>
        <v>Vietnam@19</v>
      </c>
    </row>
    <row r="1964" spans="1:12">
      <c r="A1964" s="18" t="s">
        <v>636</v>
      </c>
      <c r="B1964" s="18" t="s">
        <v>910</v>
      </c>
      <c r="C1964" s="18">
        <v>1</v>
      </c>
      <c r="D1964" s="18">
        <v>1</v>
      </c>
      <c r="E1964" s="18">
        <v>0</v>
      </c>
      <c r="F1964" s="18">
        <v>1</v>
      </c>
      <c r="G1964" s="122" t="str">
        <f t="shared" si="92"/>
        <v>기사임</v>
      </c>
      <c r="H1964" s="255">
        <f>IF(G1964="기사임",(COUNTIF($B$2:B1964,B1964)-COUNTIFS($B$2:B1963,B1964,$G$2:G1963,"")),"")</f>
        <v>39</v>
      </c>
      <c r="I1964" s="122" t="str">
        <f>IF(H1964=1,COUNTIF($H$1:H1964,1),"")</f>
        <v/>
      </c>
      <c r="J1964" s="122">
        <f t="shared" si="91"/>
        <v>0</v>
      </c>
      <c r="K1964" s="122" t="b">
        <f t="shared" si="93"/>
        <v>0</v>
      </c>
      <c r="L1964" s="122" t="str">
        <f>IF(K1964=FALSE,"",B1964&amp;"@"&amp;COUNTIFS($B$2:B1964,B1964,$K$2:K1964,TRUE))</f>
        <v/>
      </c>
    </row>
    <row r="1965" spans="1:12">
      <c r="A1965" s="18" t="s">
        <v>636</v>
      </c>
      <c r="B1965" s="18" t="s">
        <v>908</v>
      </c>
      <c r="C1965" s="18">
        <v>1</v>
      </c>
      <c r="D1965" s="18">
        <v>1</v>
      </c>
      <c r="E1965" s="18">
        <v>0</v>
      </c>
      <c r="F1965" s="18">
        <v>1</v>
      </c>
      <c r="G1965" s="122" t="str">
        <f t="shared" si="92"/>
        <v>기사임</v>
      </c>
      <c r="H1965" s="255">
        <f>IF(G1965="기사임",(COUNTIF($B$2:B1965,B1965)-COUNTIFS($B$2:B1964,B1965,$G$2:G1964,"")),"")</f>
        <v>42</v>
      </c>
      <c r="I1965" s="122" t="str">
        <f>IF(H1965=1,COUNTIF($H$1:H1965,1),"")</f>
        <v/>
      </c>
      <c r="J1965" s="122">
        <f t="shared" si="91"/>
        <v>0</v>
      </c>
      <c r="K1965" s="122" t="b">
        <f t="shared" si="93"/>
        <v>0</v>
      </c>
      <c r="L1965" s="122" t="str">
        <f>IF(K1965=FALSE,"",B1965&amp;"@"&amp;COUNTIFS($B$2:B1965,B1965,$K$2:K1965,TRUE))</f>
        <v/>
      </c>
    </row>
    <row r="1966" spans="1:12">
      <c r="A1966" s="18" t="s">
        <v>636</v>
      </c>
      <c r="B1966" s="18" t="s">
        <v>902</v>
      </c>
      <c r="C1966" s="18">
        <v>1</v>
      </c>
      <c r="D1966" s="18">
        <v>1</v>
      </c>
      <c r="E1966" s="18">
        <v>23</v>
      </c>
      <c r="F1966" s="18">
        <v>0</v>
      </c>
      <c r="G1966" s="122" t="str">
        <f t="shared" si="92"/>
        <v>기사임</v>
      </c>
      <c r="H1966" s="255">
        <f>IF(G1966="기사임",(COUNTIF($B$2:B1966,B1966)-COUNTIFS($B$2:B1965,B1966,$G$2:G1965,"")),"")</f>
        <v>8</v>
      </c>
      <c r="I1966" s="122" t="str">
        <f>IF(H1966=1,COUNTIF($H$1:H1966,1),"")</f>
        <v/>
      </c>
      <c r="J1966" s="122">
        <f t="shared" si="91"/>
        <v>0</v>
      </c>
      <c r="K1966" s="122" t="b">
        <f t="shared" si="93"/>
        <v>0</v>
      </c>
      <c r="L1966" s="122" t="str">
        <f>IF(K1966=FALSE,"",B1966&amp;"@"&amp;COUNTIFS($B$2:B1966,B1966,$K$2:K1966,TRUE))</f>
        <v/>
      </c>
    </row>
    <row r="1967" spans="1:12">
      <c r="A1967" s="18" t="s">
        <v>636</v>
      </c>
      <c r="B1967" s="18" t="s">
        <v>898</v>
      </c>
      <c r="C1967" s="18">
        <v>1</v>
      </c>
      <c r="D1967" s="18">
        <v>1</v>
      </c>
      <c r="E1967" s="18">
        <v>0</v>
      </c>
      <c r="F1967" s="18">
        <v>1</v>
      </c>
      <c r="G1967" s="122" t="str">
        <f t="shared" si="92"/>
        <v>기사임</v>
      </c>
      <c r="H1967" s="255">
        <f>IF(G1967="기사임",(COUNTIF($B$2:B1967,B1967)-COUNTIFS($B$2:B1966,B1967,$G$2:G1966,"")),"")</f>
        <v>77</v>
      </c>
      <c r="I1967" s="122" t="str">
        <f>IF(H1967=1,COUNTIF($H$1:H1967,1),"")</f>
        <v/>
      </c>
      <c r="J1967" s="122">
        <f t="shared" si="91"/>
        <v>0</v>
      </c>
      <c r="K1967" s="122" t="b">
        <f t="shared" si="93"/>
        <v>0</v>
      </c>
      <c r="L1967" s="122" t="str">
        <f>IF(K1967=FALSE,"",B1967&amp;"@"&amp;COUNTIFS($B$2:B1967,B1967,$K$2:K1967,TRUE))</f>
        <v/>
      </c>
    </row>
    <row r="1968" spans="1:12">
      <c r="A1968" s="18" t="s">
        <v>636</v>
      </c>
      <c r="B1968" s="18" t="s">
        <v>2235</v>
      </c>
      <c r="C1968" s="18">
        <v>1</v>
      </c>
      <c r="D1968" s="18">
        <v>1</v>
      </c>
      <c r="E1968" s="18">
        <v>0</v>
      </c>
      <c r="F1968" s="18">
        <v>1</v>
      </c>
      <c r="G1968" s="122" t="str">
        <f t="shared" si="92"/>
        <v>기사임</v>
      </c>
      <c r="H1968" s="255">
        <f>IF(G1968="기사임",(COUNTIF($B$2:B1968,B1968)-COUNTIFS($B$2:B1967,B1968,$G$2:G1967,"")),"")</f>
        <v>1</v>
      </c>
      <c r="I1968" s="122">
        <f>IF(H1968=1,COUNTIF($H$1:H1968,1),"")</f>
        <v>67</v>
      </c>
      <c r="J1968" s="122">
        <f t="shared" si="91"/>
        <v>0</v>
      </c>
      <c r="K1968" s="122" t="b">
        <f t="shared" si="93"/>
        <v>0</v>
      </c>
      <c r="L1968" s="122" t="str">
        <f>IF(K1968=FALSE,"",B1968&amp;"@"&amp;COUNTIFS($B$2:B1968,B1968,$K$2:K1968,TRUE))</f>
        <v/>
      </c>
    </row>
    <row r="1969" spans="1:12">
      <c r="A1969" s="18" t="s">
        <v>636</v>
      </c>
      <c r="B1969" s="18" t="s">
        <v>928</v>
      </c>
      <c r="C1969" s="18">
        <v>1</v>
      </c>
      <c r="D1969" s="18">
        <v>1</v>
      </c>
      <c r="E1969" s="18">
        <v>0</v>
      </c>
      <c r="F1969" s="18">
        <v>1</v>
      </c>
      <c r="G1969" s="122" t="str">
        <f t="shared" si="92"/>
        <v>기사임</v>
      </c>
      <c r="H1969" s="255">
        <f>IF(G1969="기사임",(COUNTIF($B$2:B1969,B1969)-COUNTIFS($B$2:B1968,B1969,$G$2:G1968,"")),"")</f>
        <v>4</v>
      </c>
      <c r="I1969" s="122" t="str">
        <f>IF(H1969=1,COUNTIF($H$1:H1969,1),"")</f>
        <v/>
      </c>
      <c r="J1969" s="122">
        <f t="shared" si="91"/>
        <v>0</v>
      </c>
      <c r="K1969" s="122" t="b">
        <f t="shared" si="93"/>
        <v>0</v>
      </c>
      <c r="L1969" s="122" t="str">
        <f>IF(K1969=FALSE,"",B1969&amp;"@"&amp;COUNTIFS($B$2:B1969,B1969,$K$2:K1969,TRUE))</f>
        <v/>
      </c>
    </row>
    <row r="1970" spans="1:12">
      <c r="A1970" s="18" t="s">
        <v>636</v>
      </c>
      <c r="B1970" s="18" t="s">
        <v>915</v>
      </c>
      <c r="C1970" s="18">
        <v>1</v>
      </c>
      <c r="D1970" s="18">
        <v>1</v>
      </c>
      <c r="E1970" s="18">
        <v>0</v>
      </c>
      <c r="F1970" s="18">
        <v>1</v>
      </c>
      <c r="G1970" s="122" t="str">
        <f t="shared" si="92"/>
        <v>기사임</v>
      </c>
      <c r="H1970" s="255">
        <f>IF(G1970="기사임",(COUNTIF($B$2:B1970,B1970)-COUNTIFS($B$2:B1969,B1970,$G$2:G1969,"")),"")</f>
        <v>13</v>
      </c>
      <c r="I1970" s="122" t="str">
        <f>IF(H1970=1,COUNTIF($H$1:H1970,1),"")</f>
        <v/>
      </c>
      <c r="J1970" s="122">
        <f t="shared" si="91"/>
        <v>0</v>
      </c>
      <c r="K1970" s="122" t="b">
        <f t="shared" si="93"/>
        <v>0</v>
      </c>
      <c r="L1970" s="122" t="str">
        <f>IF(K1970=FALSE,"",B1970&amp;"@"&amp;COUNTIFS($B$2:B1970,B1970,$K$2:K1970,TRUE))</f>
        <v/>
      </c>
    </row>
    <row r="1971" spans="1:12">
      <c r="A1971" s="18" t="s">
        <v>636</v>
      </c>
      <c r="B1971" s="18" t="s">
        <v>914</v>
      </c>
      <c r="C1971" s="18">
        <v>1</v>
      </c>
      <c r="D1971" s="18">
        <v>1</v>
      </c>
      <c r="E1971" s="18">
        <v>9</v>
      </c>
      <c r="F1971" s="18">
        <v>0</v>
      </c>
      <c r="G1971" s="122" t="str">
        <f t="shared" si="92"/>
        <v>기사임</v>
      </c>
      <c r="H1971" s="255">
        <f>IF(G1971="기사임",(COUNTIF($B$2:B1971,B1971)-COUNTIFS($B$2:B1970,B1971,$G$2:G1970,"")),"")</f>
        <v>20</v>
      </c>
      <c r="I1971" s="122" t="str">
        <f>IF(H1971=1,COUNTIF($H$1:H1971,1),"")</f>
        <v/>
      </c>
      <c r="J1971" s="122">
        <f t="shared" si="91"/>
        <v>1</v>
      </c>
      <c r="K1971" s="122" t="b">
        <f t="shared" si="93"/>
        <v>1</v>
      </c>
      <c r="L1971" s="122" t="str">
        <f>IF(K1971=FALSE,"",B1971&amp;"@"&amp;COUNTIFS($B$2:B1971,B1971,$K$2:K1971,TRUE))</f>
        <v>Vietnam@20</v>
      </c>
    </row>
    <row r="1972" spans="1:12">
      <c r="A1972" s="18" t="s">
        <v>697</v>
      </c>
      <c r="B1972" s="18" t="s">
        <v>898</v>
      </c>
      <c r="C1972" s="18">
        <v>1</v>
      </c>
      <c r="D1972" s="18">
        <v>1</v>
      </c>
      <c r="E1972" s="18">
        <v>0</v>
      </c>
      <c r="F1972" s="18">
        <v>0</v>
      </c>
      <c r="G1972" s="122" t="str">
        <f t="shared" si="92"/>
        <v>기사임</v>
      </c>
      <c r="H1972" s="255">
        <f>IF(G1972="기사임",(COUNTIF($B$2:B1972,B1972)-COUNTIFS($B$2:B1971,B1972,$G$2:G1971,"")),"")</f>
        <v>78</v>
      </c>
      <c r="I1972" s="122" t="str">
        <f>IF(H1972=1,COUNTIF($H$1:H1972,1),"")</f>
        <v/>
      </c>
      <c r="J1972" s="122">
        <f t="shared" si="91"/>
        <v>0</v>
      </c>
      <c r="K1972" s="122" t="b">
        <f t="shared" si="93"/>
        <v>0</v>
      </c>
      <c r="L1972" s="122" t="str">
        <f>IF(K1972=FALSE,"",B1972&amp;"@"&amp;COUNTIFS($B$2:B1972,B1972,$K$2:K1972,TRUE))</f>
        <v/>
      </c>
    </row>
    <row r="1973" spans="1:12">
      <c r="A1973" s="18" t="s">
        <v>697</v>
      </c>
      <c r="B1973" s="18" t="s">
        <v>915</v>
      </c>
      <c r="C1973" s="18">
        <v>1</v>
      </c>
      <c r="D1973" s="18">
        <v>1</v>
      </c>
      <c r="E1973" s="18">
        <v>0</v>
      </c>
      <c r="F1973" s="18">
        <v>0</v>
      </c>
      <c r="G1973" s="122" t="str">
        <f t="shared" si="92"/>
        <v>기사임</v>
      </c>
      <c r="H1973" s="255">
        <f>IF(G1973="기사임",(COUNTIF($B$2:B1973,B1973)-COUNTIFS($B$2:B1972,B1973,$G$2:G1972,"")),"")</f>
        <v>14</v>
      </c>
      <c r="I1973" s="122" t="str">
        <f>IF(H1973=1,COUNTIF($H$1:H1973,1),"")</f>
        <v/>
      </c>
      <c r="J1973" s="122">
        <f t="shared" si="91"/>
        <v>0</v>
      </c>
      <c r="K1973" s="122" t="b">
        <f t="shared" si="93"/>
        <v>0</v>
      </c>
      <c r="L1973" s="122" t="str">
        <f>IF(K1973=FALSE,"",B1973&amp;"@"&amp;COUNTIFS($B$2:B1973,B1973,$K$2:K1973,TRUE))</f>
        <v/>
      </c>
    </row>
    <row r="1974" spans="1:12">
      <c r="A1974" s="18" t="s">
        <v>672</v>
      </c>
      <c r="B1974" s="18" t="s">
        <v>908</v>
      </c>
      <c r="C1974" s="18">
        <v>1</v>
      </c>
      <c r="D1974" s="18">
        <v>1</v>
      </c>
      <c r="E1974" s="18">
        <v>75</v>
      </c>
      <c r="F1974" s="18">
        <v>1</v>
      </c>
      <c r="G1974" s="122" t="str">
        <f t="shared" si="92"/>
        <v>기사임</v>
      </c>
      <c r="H1974" s="255">
        <f>IF(G1974="기사임",(COUNTIF($B$2:B1974,B1974)-COUNTIFS($B$2:B1973,B1974,$G$2:G1973,"")),"")</f>
        <v>43</v>
      </c>
      <c r="I1974" s="122" t="str">
        <f>IF(H1974=1,COUNTIF($H$1:H1974,1),"")</f>
        <v/>
      </c>
      <c r="J1974" s="122">
        <f t="shared" si="91"/>
        <v>0</v>
      </c>
      <c r="K1974" s="122" t="b">
        <f t="shared" si="93"/>
        <v>0</v>
      </c>
      <c r="L1974" s="122" t="str">
        <f>IF(K1974=FALSE,"",B1974&amp;"@"&amp;COUNTIFS($B$2:B1974,B1974,$K$2:K1974,TRUE))</f>
        <v/>
      </c>
    </row>
    <row r="1975" spans="1:12">
      <c r="A1975" s="18" t="s">
        <v>672</v>
      </c>
      <c r="B1975" s="18" t="s">
        <v>1324</v>
      </c>
      <c r="C1975" s="18">
        <v>1</v>
      </c>
      <c r="D1975" s="18">
        <v>1</v>
      </c>
      <c r="E1975" s="18">
        <v>14</v>
      </c>
      <c r="F1975" s="18">
        <v>1</v>
      </c>
      <c r="G1975" s="122" t="str">
        <f t="shared" si="92"/>
        <v>기사임</v>
      </c>
      <c r="H1975" s="255">
        <f>IF(G1975="기사임",(COUNTIF($B$2:B1975,B1975)-COUNTIFS($B$2:B1974,B1975,$G$2:G1974,"")),"")</f>
        <v>1</v>
      </c>
      <c r="I1975" s="122">
        <f>IF(H1975=1,COUNTIF($H$1:H1975,1),"")</f>
        <v>68</v>
      </c>
      <c r="J1975" s="122">
        <f t="shared" si="91"/>
        <v>0</v>
      </c>
      <c r="K1975" s="122" t="b">
        <f t="shared" si="93"/>
        <v>0</v>
      </c>
      <c r="L1975" s="122" t="str">
        <f>IF(K1975=FALSE,"",B1975&amp;"@"&amp;COUNTIFS($B$2:B1975,B1975,$K$2:K1975,TRUE))</f>
        <v/>
      </c>
    </row>
    <row r="1976" spans="1:12">
      <c r="A1976" s="18" t="s">
        <v>672</v>
      </c>
      <c r="B1976" s="18" t="s">
        <v>900</v>
      </c>
      <c r="C1976" s="18">
        <v>1</v>
      </c>
      <c r="D1976" s="18">
        <v>1</v>
      </c>
      <c r="E1976" s="18">
        <v>13</v>
      </c>
      <c r="F1976" s="18">
        <v>1</v>
      </c>
      <c r="G1976" s="122" t="str">
        <f t="shared" si="92"/>
        <v>기사임</v>
      </c>
      <c r="H1976" s="255">
        <f>IF(G1976="기사임",(COUNTIF($B$2:B1976,B1976)-COUNTIFS($B$2:B1975,B1976,$G$2:G1975,"")),"")</f>
        <v>39</v>
      </c>
      <c r="I1976" s="122" t="str">
        <f>IF(H1976=1,COUNTIF($H$1:H1976,1),"")</f>
        <v/>
      </c>
      <c r="J1976" s="122">
        <f t="shared" si="91"/>
        <v>0</v>
      </c>
      <c r="K1976" s="122" t="b">
        <f t="shared" si="93"/>
        <v>0</v>
      </c>
      <c r="L1976" s="122" t="str">
        <f>IF(K1976=FALSE,"",B1976&amp;"@"&amp;COUNTIFS($B$2:B1976,B1976,$K$2:K1976,TRUE))</f>
        <v/>
      </c>
    </row>
    <row r="1977" spans="1:12">
      <c r="A1977" s="18" t="s">
        <v>672</v>
      </c>
      <c r="B1977" s="18" t="s">
        <v>950</v>
      </c>
      <c r="C1977" s="18">
        <v>1</v>
      </c>
      <c r="D1977" s="18">
        <v>1</v>
      </c>
      <c r="E1977" s="18">
        <v>286</v>
      </c>
      <c r="F1977" s="18">
        <v>1</v>
      </c>
      <c r="G1977" s="122" t="str">
        <f t="shared" si="92"/>
        <v>기사임</v>
      </c>
      <c r="H1977" s="255">
        <f>IF(G1977="기사임",(COUNTIF($B$2:B1977,B1977)-COUNTIFS($B$2:B1976,B1977,$G$2:G1976,"")),"")</f>
        <v>3</v>
      </c>
      <c r="I1977" s="122" t="str">
        <f>IF(H1977=1,COUNTIF($H$1:H1977,1),"")</f>
        <v/>
      </c>
      <c r="J1977" s="122">
        <f t="shared" si="91"/>
        <v>0</v>
      </c>
      <c r="K1977" s="122" t="b">
        <f t="shared" si="93"/>
        <v>0</v>
      </c>
      <c r="L1977" s="122" t="str">
        <f>IF(K1977=FALSE,"",B1977&amp;"@"&amp;COUNTIFS($B$2:B1977,B1977,$K$2:K1977,TRUE))</f>
        <v/>
      </c>
    </row>
    <row r="1978" spans="1:12">
      <c r="A1978" s="18" t="s">
        <v>598</v>
      </c>
      <c r="B1978" s="18" t="s">
        <v>899</v>
      </c>
      <c r="C1978" s="18">
        <v>1</v>
      </c>
      <c r="D1978" s="18">
        <v>1</v>
      </c>
      <c r="E1978" s="18">
        <v>0</v>
      </c>
      <c r="F1978" s="18">
        <v>1</v>
      </c>
      <c r="G1978" s="122" t="str">
        <f t="shared" si="92"/>
        <v>기사임</v>
      </c>
      <c r="H1978" s="255">
        <f>IF(G1978="기사임",(COUNTIF($B$2:B1978,B1978)-COUNTIFS($B$2:B1977,B1978,$G$2:G1977,"")),"")</f>
        <v>47</v>
      </c>
      <c r="I1978" s="122" t="str">
        <f>IF(H1978=1,COUNTIF($H$1:H1978,1),"")</f>
        <v/>
      </c>
      <c r="J1978" s="122">
        <f t="shared" si="91"/>
        <v>0</v>
      </c>
      <c r="K1978" s="122" t="b">
        <f t="shared" si="93"/>
        <v>0</v>
      </c>
      <c r="L1978" s="122" t="str">
        <f>IF(K1978=FALSE,"",B1978&amp;"@"&amp;COUNTIFS($B$2:B1978,B1978,$K$2:K1978,TRUE))</f>
        <v/>
      </c>
    </row>
    <row r="1979" spans="1:12">
      <c r="A1979" s="18" t="s">
        <v>765</v>
      </c>
      <c r="B1979" s="18" t="s">
        <v>901</v>
      </c>
      <c r="C1979" s="18">
        <v>1</v>
      </c>
      <c r="D1979" s="18">
        <v>1</v>
      </c>
      <c r="E1979" s="18">
        <v>0</v>
      </c>
      <c r="F1979" s="18">
        <v>1</v>
      </c>
      <c r="G1979" s="122" t="str">
        <f t="shared" si="92"/>
        <v>기사임</v>
      </c>
      <c r="H1979" s="255">
        <f>IF(G1979="기사임",(COUNTIF($B$2:B1979,B1979)-COUNTIFS($B$2:B1978,B1979,$G$2:G1978,"")),"")</f>
        <v>53</v>
      </c>
      <c r="I1979" s="122" t="str">
        <f>IF(H1979=1,COUNTIF($H$1:H1979,1),"")</f>
        <v/>
      </c>
      <c r="J1979" s="122">
        <f t="shared" si="91"/>
        <v>0</v>
      </c>
      <c r="K1979" s="122" t="b">
        <f t="shared" si="93"/>
        <v>0</v>
      </c>
      <c r="L1979" s="122" t="str">
        <f>IF(K1979=FALSE,"",B1979&amp;"@"&amp;COUNTIFS($B$2:B1979,B1979,$K$2:K1979,TRUE))</f>
        <v/>
      </c>
    </row>
    <row r="1980" spans="1:12">
      <c r="A1980" s="18" t="s">
        <v>765</v>
      </c>
      <c r="B1980" s="18" t="s">
        <v>918</v>
      </c>
      <c r="C1980" s="18">
        <v>1</v>
      </c>
      <c r="D1980" s="18">
        <v>1</v>
      </c>
      <c r="E1980" s="18">
        <v>0</v>
      </c>
      <c r="F1980" s="18">
        <v>1</v>
      </c>
      <c r="G1980" s="122" t="str">
        <f t="shared" si="92"/>
        <v>기사임</v>
      </c>
      <c r="H1980" s="255">
        <f>IF(G1980="기사임",(COUNTIF($B$2:B1980,B1980)-COUNTIFS($B$2:B1979,B1980,$G$2:G1979,"")),"")</f>
        <v>10</v>
      </c>
      <c r="I1980" s="122" t="str">
        <f>IF(H1980=1,COUNTIF($H$1:H1980,1),"")</f>
        <v/>
      </c>
      <c r="J1980" s="122">
        <f t="shared" si="91"/>
        <v>0</v>
      </c>
      <c r="K1980" s="122" t="b">
        <f t="shared" si="93"/>
        <v>0</v>
      </c>
      <c r="L1980" s="122" t="str">
        <f>IF(K1980=FALSE,"",B1980&amp;"@"&amp;COUNTIFS($B$2:B1980,B1980,$K$2:K1980,TRUE))</f>
        <v/>
      </c>
    </row>
    <row r="1981" spans="1:12">
      <c r="A1981" s="18" t="s">
        <v>787</v>
      </c>
      <c r="B1981" s="18" t="s">
        <v>896</v>
      </c>
      <c r="C1981" s="18">
        <v>1</v>
      </c>
      <c r="D1981" s="18">
        <v>1</v>
      </c>
      <c r="E1981" s="18">
        <v>0</v>
      </c>
      <c r="F1981" s="18">
        <v>1</v>
      </c>
      <c r="G1981" s="122" t="str">
        <f t="shared" si="92"/>
        <v>기사임</v>
      </c>
      <c r="H1981" s="255">
        <f>IF(G1981="기사임",(COUNTIF($B$2:B1981,B1981)-COUNTIFS($B$2:B1980,B1981,$G$2:G1980,"")),"")</f>
        <v>137</v>
      </c>
      <c r="I1981" s="122" t="str">
        <f>IF(H1981=1,COUNTIF($H$1:H1981,1),"")</f>
        <v/>
      </c>
      <c r="J1981" s="122">
        <f t="shared" si="91"/>
        <v>1</v>
      </c>
      <c r="K1981" s="122" t="b">
        <f t="shared" si="93"/>
        <v>1</v>
      </c>
      <c r="L1981" s="122" t="str">
        <f>IF(K1981=FALSE,"",B1981&amp;"@"&amp;COUNTIFS($B$2:B1981,B1981,$K$2:K1981,TRUE))</f>
        <v>United States@137</v>
      </c>
    </row>
    <row r="1982" spans="1:12">
      <c r="A1982" s="18" t="s">
        <v>1665</v>
      </c>
      <c r="B1982" s="18" t="s">
        <v>896</v>
      </c>
      <c r="C1982" s="18">
        <v>1</v>
      </c>
      <c r="D1982" s="18">
        <v>1</v>
      </c>
      <c r="E1982" s="18">
        <v>0</v>
      </c>
      <c r="F1982" s="18">
        <v>1</v>
      </c>
      <c r="G1982" s="122" t="str">
        <f t="shared" si="92"/>
        <v>기사임</v>
      </c>
      <c r="H1982" s="255">
        <f>IF(G1982="기사임",(COUNTIF($B$2:B1982,B1982)-COUNTIFS($B$2:B1981,B1982,$G$2:G1981,"")),"")</f>
        <v>138</v>
      </c>
      <c r="I1982" s="122" t="str">
        <f>IF(H1982=1,COUNTIF($H$1:H1982,1),"")</f>
        <v/>
      </c>
      <c r="J1982" s="122">
        <f t="shared" si="91"/>
        <v>1</v>
      </c>
      <c r="K1982" s="122" t="b">
        <f t="shared" si="93"/>
        <v>1</v>
      </c>
      <c r="L1982" s="122" t="str">
        <f>IF(K1982=FALSE,"",B1982&amp;"@"&amp;COUNTIFS($B$2:B1982,B1982,$K$2:K1982,TRUE))</f>
        <v>United States@138</v>
      </c>
    </row>
    <row r="1983" spans="1:12">
      <c r="A1983" s="18" t="s">
        <v>725</v>
      </c>
      <c r="B1983" s="18" t="s">
        <v>897</v>
      </c>
      <c r="C1983" s="18">
        <v>1</v>
      </c>
      <c r="D1983" s="18">
        <v>1</v>
      </c>
      <c r="E1983" s="18">
        <v>2</v>
      </c>
      <c r="F1983" s="18">
        <v>1</v>
      </c>
      <c r="G1983" s="122" t="str">
        <f t="shared" si="92"/>
        <v>기사임</v>
      </c>
      <c r="H1983" s="255">
        <f>IF(G1983="기사임",(COUNTIF($B$2:B1983,B1983)-COUNTIFS($B$2:B1982,B1983,$G$2:G1982,"")),"")</f>
        <v>97</v>
      </c>
      <c r="I1983" s="122" t="str">
        <f>IF(H1983=1,COUNTIF($H$1:H1983,1),"")</f>
        <v/>
      </c>
      <c r="J1983" s="122">
        <f t="shared" si="91"/>
        <v>1</v>
      </c>
      <c r="K1983" s="122" t="b">
        <f t="shared" si="93"/>
        <v>1</v>
      </c>
      <c r="L1983" s="122" t="str">
        <f>IF(K1983=FALSE,"",B1983&amp;"@"&amp;COUNTIFS($B$2:B1983,B1983,$K$2:K1983,TRUE))</f>
        <v>India@97</v>
      </c>
    </row>
    <row r="1984" spans="1:12">
      <c r="A1984" s="18" t="s">
        <v>725</v>
      </c>
      <c r="B1984" s="18" t="s">
        <v>895</v>
      </c>
      <c r="C1984" s="18">
        <v>1</v>
      </c>
      <c r="D1984" s="18">
        <v>1</v>
      </c>
      <c r="E1984" s="18">
        <v>0</v>
      </c>
      <c r="F1984" s="18">
        <v>1</v>
      </c>
      <c r="G1984" s="122" t="str">
        <f t="shared" si="92"/>
        <v>기사임</v>
      </c>
      <c r="H1984" s="255">
        <f>IF(G1984="기사임",(COUNTIF($B$2:B1984,B1984)-COUNTIFS($B$2:B1983,B1984,$G$2:G1983,"")),"")</f>
        <v>275</v>
      </c>
      <c r="I1984" s="122" t="str">
        <f>IF(H1984=1,COUNTIF($H$1:H1984,1),"")</f>
        <v/>
      </c>
      <c r="J1984" s="122">
        <f t="shared" si="91"/>
        <v>0</v>
      </c>
      <c r="K1984" s="122" t="b">
        <f t="shared" si="93"/>
        <v>0</v>
      </c>
      <c r="L1984" s="122" t="str">
        <f>IF(K1984=FALSE,"",B1984&amp;"@"&amp;COUNTIFS($B$2:B1984,B1984,$K$2:K1984,TRUE))</f>
        <v/>
      </c>
    </row>
    <row r="1985" spans="1:12">
      <c r="A1985" s="18" t="s">
        <v>551</v>
      </c>
      <c r="B1985" s="18" t="s">
        <v>903</v>
      </c>
      <c r="C1985" s="18">
        <v>1</v>
      </c>
      <c r="D1985" s="18">
        <v>1</v>
      </c>
      <c r="E1985" s="18">
        <v>0</v>
      </c>
      <c r="F1985" s="18">
        <v>1</v>
      </c>
      <c r="G1985" s="122" t="str">
        <f t="shared" si="92"/>
        <v>기사임</v>
      </c>
      <c r="H1985" s="255">
        <f>IF(G1985="기사임",(COUNTIF($B$2:B1985,B1985)-COUNTIFS($B$2:B1984,B1985,$G$2:G1984,"")),"")</f>
        <v>24</v>
      </c>
      <c r="I1985" s="122" t="str">
        <f>IF(H1985=1,COUNTIF($H$1:H1985,1),"")</f>
        <v/>
      </c>
      <c r="J1985" s="122">
        <f t="shared" si="91"/>
        <v>0</v>
      </c>
      <c r="K1985" s="122" t="b">
        <f t="shared" si="93"/>
        <v>0</v>
      </c>
      <c r="L1985" s="122" t="str">
        <f>IF(K1985=FALSE,"",B1985&amp;"@"&amp;COUNTIFS($B$2:B1985,B1985,$K$2:K1985,TRUE))</f>
        <v/>
      </c>
    </row>
    <row r="1986" spans="1:12">
      <c r="A1986" s="18" t="s">
        <v>551</v>
      </c>
      <c r="B1986" s="18" t="s">
        <v>908</v>
      </c>
      <c r="C1986" s="18">
        <v>1</v>
      </c>
      <c r="D1986" s="18">
        <v>1</v>
      </c>
      <c r="E1986" s="18">
        <v>47</v>
      </c>
      <c r="F1986" s="18">
        <v>1</v>
      </c>
      <c r="G1986" s="122" t="str">
        <f t="shared" si="92"/>
        <v>기사임</v>
      </c>
      <c r="H1986" s="255">
        <f>IF(G1986="기사임",(COUNTIF($B$2:B1986,B1986)-COUNTIFS($B$2:B1985,B1986,$G$2:G1985,"")),"")</f>
        <v>44</v>
      </c>
      <c r="I1986" s="122" t="str">
        <f>IF(H1986=1,COUNTIF($H$1:H1986,1),"")</f>
        <v/>
      </c>
      <c r="J1986" s="122">
        <f t="shared" ref="J1986:J2049" si="94">COUNTIF($N$2:$N$4,B1986)</f>
        <v>0</v>
      </c>
      <c r="K1986" s="122" t="b">
        <f t="shared" si="93"/>
        <v>0</v>
      </c>
      <c r="L1986" s="122" t="str">
        <f>IF(K1986=FALSE,"",B1986&amp;"@"&amp;COUNTIFS($B$2:B1986,B1986,$K$2:K1986,TRUE))</f>
        <v/>
      </c>
    </row>
    <row r="1987" spans="1:12">
      <c r="A1987" s="18" t="s">
        <v>551</v>
      </c>
      <c r="B1987" s="18" t="s">
        <v>904</v>
      </c>
      <c r="C1987" s="18">
        <v>1</v>
      </c>
      <c r="D1987" s="18">
        <v>1</v>
      </c>
      <c r="E1987" s="18">
        <v>0</v>
      </c>
      <c r="F1987" s="18">
        <v>1</v>
      </c>
      <c r="G1987" s="122" t="str">
        <f t="shared" ref="G1987:G2050" si="95">IF(AND(LEFT(A1987,17)="/global/archives/",ISNUMBER(_xlfn.NUMBERVALUE(MID(A1987,18,1))),ISERROR(FIND("ckattempt",A1987)),ISERROR(FIND("preview",A1987))),"기사임","")</f>
        <v>기사임</v>
      </c>
      <c r="H1987" s="255">
        <f>IF(G1987="기사임",(COUNTIF($B$2:B1987,B1987)-COUNTIFS($B$2:B1986,B1987,$G$2:G1986,"")),"")</f>
        <v>13</v>
      </c>
      <c r="I1987" s="122" t="str">
        <f>IF(H1987=1,COUNTIF($H$1:H1987,1),"")</f>
        <v/>
      </c>
      <c r="J1987" s="122">
        <f t="shared" si="94"/>
        <v>0</v>
      </c>
      <c r="K1987" s="122" t="b">
        <f t="shared" ref="K1987:K2050" si="96">AND(J1987=1,H1987&gt;=1,H1987&lt;&gt;"")</f>
        <v>0</v>
      </c>
      <c r="L1987" s="122" t="str">
        <f>IF(K1987=FALSE,"",B1987&amp;"@"&amp;COUNTIFS($B$2:B1987,B1987,$K$2:K1987,TRUE))</f>
        <v/>
      </c>
    </row>
    <row r="1988" spans="1:12">
      <c r="A1988" s="18" t="s">
        <v>551</v>
      </c>
      <c r="B1988" s="18" t="s">
        <v>913</v>
      </c>
      <c r="C1988" s="18">
        <v>1</v>
      </c>
      <c r="D1988" s="18">
        <v>1</v>
      </c>
      <c r="E1988" s="18">
        <v>0</v>
      </c>
      <c r="F1988" s="18">
        <v>1</v>
      </c>
      <c r="G1988" s="122" t="str">
        <f t="shared" si="95"/>
        <v>기사임</v>
      </c>
      <c r="H1988" s="255">
        <f>IF(G1988="기사임",(COUNTIF($B$2:B1988,B1988)-COUNTIFS($B$2:B1987,B1988,$G$2:G1987,"")),"")</f>
        <v>26</v>
      </c>
      <c r="I1988" s="122" t="str">
        <f>IF(H1988=1,COUNTIF($H$1:H1988,1),"")</f>
        <v/>
      </c>
      <c r="J1988" s="122">
        <f t="shared" si="94"/>
        <v>0</v>
      </c>
      <c r="K1988" s="122" t="b">
        <f t="shared" si="96"/>
        <v>0</v>
      </c>
      <c r="L1988" s="122" t="str">
        <f>IF(K1988=FALSE,"",B1988&amp;"@"&amp;COUNTIFS($B$2:B1988,B1988,$K$2:K1988,TRUE))</f>
        <v/>
      </c>
    </row>
    <row r="1989" spans="1:12">
      <c r="A1989" s="18" t="s">
        <v>876</v>
      </c>
      <c r="B1989" s="18" t="s">
        <v>895</v>
      </c>
      <c r="C1989" s="18">
        <v>1</v>
      </c>
      <c r="D1989" s="18">
        <v>1</v>
      </c>
      <c r="E1989" s="18">
        <v>5</v>
      </c>
      <c r="F1989" s="18">
        <v>0</v>
      </c>
      <c r="G1989" s="122" t="str">
        <f t="shared" si="95"/>
        <v>기사임</v>
      </c>
      <c r="H1989" s="255">
        <f>IF(G1989="기사임",(COUNTIF($B$2:B1989,B1989)-COUNTIFS($B$2:B1988,B1989,$G$2:G1988,"")),"")</f>
        <v>276</v>
      </c>
      <c r="I1989" s="122" t="str">
        <f>IF(H1989=1,COUNTIF($H$1:H1989,1),"")</f>
        <v/>
      </c>
      <c r="J1989" s="122">
        <f t="shared" si="94"/>
        <v>0</v>
      </c>
      <c r="K1989" s="122" t="b">
        <f t="shared" si="96"/>
        <v>0</v>
      </c>
      <c r="L1989" s="122" t="str">
        <f>IF(K1989=FALSE,"",B1989&amp;"@"&amp;COUNTIFS($B$2:B1989,B1989,$K$2:K1989,TRUE))</f>
        <v/>
      </c>
    </row>
    <row r="1990" spans="1:12">
      <c r="A1990" s="18" t="s">
        <v>748</v>
      </c>
      <c r="B1990" s="18" t="s">
        <v>895</v>
      </c>
      <c r="C1990" s="18">
        <v>1</v>
      </c>
      <c r="D1990" s="18">
        <v>1</v>
      </c>
      <c r="E1990" s="18">
        <v>0</v>
      </c>
      <c r="F1990" s="18">
        <v>0</v>
      </c>
      <c r="G1990" s="122" t="str">
        <f t="shared" si="95"/>
        <v>기사임</v>
      </c>
      <c r="H1990" s="255">
        <f>IF(G1990="기사임",(COUNTIF($B$2:B1990,B1990)-COUNTIFS($B$2:B1989,B1990,$G$2:G1989,"")),"")</f>
        <v>277</v>
      </c>
      <c r="I1990" s="122" t="str">
        <f>IF(H1990=1,COUNTIF($H$1:H1990,1),"")</f>
        <v/>
      </c>
      <c r="J1990" s="122">
        <f t="shared" si="94"/>
        <v>0</v>
      </c>
      <c r="K1990" s="122" t="b">
        <f t="shared" si="96"/>
        <v>0</v>
      </c>
      <c r="L1990" s="122" t="str">
        <f>IF(K1990=FALSE,"",B1990&amp;"@"&amp;COUNTIFS($B$2:B1990,B1990,$K$2:K1990,TRUE))</f>
        <v/>
      </c>
    </row>
    <row r="1991" spans="1:12">
      <c r="A1991" s="18" t="s">
        <v>565</v>
      </c>
      <c r="B1991" s="18" t="s">
        <v>934</v>
      </c>
      <c r="C1991" s="18">
        <v>1</v>
      </c>
      <c r="D1991" s="18">
        <v>1</v>
      </c>
      <c r="E1991" s="18">
        <v>0</v>
      </c>
      <c r="F1991" s="18">
        <v>1</v>
      </c>
      <c r="G1991" s="122" t="str">
        <f t="shared" si="95"/>
        <v>기사임</v>
      </c>
      <c r="H1991" s="255">
        <f>IF(G1991="기사임",(COUNTIF($B$2:B1991,B1991)-COUNTIFS($B$2:B1990,B1991,$G$2:G1990,"")),"")</f>
        <v>1</v>
      </c>
      <c r="I1991" s="122">
        <f>IF(H1991=1,COUNTIF($H$1:H1991,1),"")</f>
        <v>69</v>
      </c>
      <c r="J1991" s="122">
        <f t="shared" si="94"/>
        <v>0</v>
      </c>
      <c r="K1991" s="122" t="b">
        <f t="shared" si="96"/>
        <v>0</v>
      </c>
      <c r="L1991" s="122" t="str">
        <f>IF(K1991=FALSE,"",B1991&amp;"@"&amp;COUNTIFS($B$2:B1991,B1991,$K$2:K1991,TRUE))</f>
        <v/>
      </c>
    </row>
    <row r="1992" spans="1:12">
      <c r="A1992" s="18" t="s">
        <v>565</v>
      </c>
      <c r="B1992" s="18" t="s">
        <v>900</v>
      </c>
      <c r="C1992" s="18">
        <v>1</v>
      </c>
      <c r="D1992" s="18">
        <v>1</v>
      </c>
      <c r="E1992" s="18">
        <v>0</v>
      </c>
      <c r="F1992" s="18">
        <v>1</v>
      </c>
      <c r="G1992" s="122" t="str">
        <f t="shared" si="95"/>
        <v>기사임</v>
      </c>
      <c r="H1992" s="255">
        <f>IF(G1992="기사임",(COUNTIF($B$2:B1992,B1992)-COUNTIFS($B$2:B1991,B1992,$G$2:G1991,"")),"")</f>
        <v>40</v>
      </c>
      <c r="I1992" s="122" t="str">
        <f>IF(H1992=1,COUNTIF($H$1:H1992,1),"")</f>
        <v/>
      </c>
      <c r="J1992" s="122">
        <f t="shared" si="94"/>
        <v>0</v>
      </c>
      <c r="K1992" s="122" t="b">
        <f t="shared" si="96"/>
        <v>0</v>
      </c>
      <c r="L1992" s="122" t="str">
        <f>IF(K1992=FALSE,"",B1992&amp;"@"&amp;COUNTIFS($B$2:B1992,B1992,$K$2:K1992,TRUE))</f>
        <v/>
      </c>
    </row>
    <row r="1993" spans="1:12">
      <c r="A1993" s="18" t="s">
        <v>565</v>
      </c>
      <c r="B1993" s="18" t="s">
        <v>896</v>
      </c>
      <c r="C1993" s="18">
        <v>1</v>
      </c>
      <c r="D1993" s="18">
        <v>1</v>
      </c>
      <c r="E1993" s="18">
        <v>0</v>
      </c>
      <c r="F1993" s="18">
        <v>1</v>
      </c>
      <c r="G1993" s="122" t="str">
        <f t="shared" si="95"/>
        <v>기사임</v>
      </c>
      <c r="H1993" s="255">
        <f>IF(G1993="기사임",(COUNTIF($B$2:B1993,B1993)-COUNTIFS($B$2:B1992,B1993,$G$2:G1992,"")),"")</f>
        <v>139</v>
      </c>
      <c r="I1993" s="122" t="str">
        <f>IF(H1993=1,COUNTIF($H$1:H1993,1),"")</f>
        <v/>
      </c>
      <c r="J1993" s="122">
        <f t="shared" si="94"/>
        <v>1</v>
      </c>
      <c r="K1993" s="122" t="b">
        <f t="shared" si="96"/>
        <v>1</v>
      </c>
      <c r="L1993" s="122" t="str">
        <f>IF(K1993=FALSE,"",B1993&amp;"@"&amp;COUNTIFS($B$2:B1993,B1993,$K$2:K1993,TRUE))</f>
        <v>United States@139</v>
      </c>
    </row>
    <row r="1994" spans="1:12">
      <c r="A1994" s="18" t="s">
        <v>2006</v>
      </c>
      <c r="B1994" s="18" t="s">
        <v>896</v>
      </c>
      <c r="C1994" s="18">
        <v>1</v>
      </c>
      <c r="D1994" s="18">
        <v>1</v>
      </c>
      <c r="E1994" s="18">
        <v>0</v>
      </c>
      <c r="F1994" s="18">
        <v>1</v>
      </c>
      <c r="G1994" s="122" t="str">
        <f t="shared" si="95"/>
        <v>기사임</v>
      </c>
      <c r="H1994" s="255">
        <f>IF(G1994="기사임",(COUNTIF($B$2:B1994,B1994)-COUNTIFS($B$2:B1993,B1994,$G$2:G1993,"")),"")</f>
        <v>140</v>
      </c>
      <c r="I1994" s="122" t="str">
        <f>IF(H1994=1,COUNTIF($H$1:H1994,1),"")</f>
        <v/>
      </c>
      <c r="J1994" s="122">
        <f t="shared" si="94"/>
        <v>1</v>
      </c>
      <c r="K1994" s="122" t="b">
        <f t="shared" si="96"/>
        <v>1</v>
      </c>
      <c r="L1994" s="122" t="str">
        <f>IF(K1994=FALSE,"",B1994&amp;"@"&amp;COUNTIFS($B$2:B1994,B1994,$K$2:K1994,TRUE))</f>
        <v>United States@140</v>
      </c>
    </row>
    <row r="1995" spans="1:12">
      <c r="A1995" s="18" t="s">
        <v>1121</v>
      </c>
      <c r="B1995" s="18" t="s">
        <v>895</v>
      </c>
      <c r="C1995" s="18">
        <v>1</v>
      </c>
      <c r="D1995" s="18">
        <v>1</v>
      </c>
      <c r="E1995" s="18">
        <v>7</v>
      </c>
      <c r="F1995" s="18">
        <v>0</v>
      </c>
      <c r="G1995" s="122" t="str">
        <f t="shared" si="95"/>
        <v>기사임</v>
      </c>
      <c r="H1995" s="255">
        <f>IF(G1995="기사임",(COUNTIF($B$2:B1995,B1995)-COUNTIFS($B$2:B1994,B1995,$G$2:G1994,"")),"")</f>
        <v>278</v>
      </c>
      <c r="I1995" s="122" t="str">
        <f>IF(H1995=1,COUNTIF($H$1:H1995,1),"")</f>
        <v/>
      </c>
      <c r="J1995" s="122">
        <f t="shared" si="94"/>
        <v>0</v>
      </c>
      <c r="K1995" s="122" t="b">
        <f t="shared" si="96"/>
        <v>0</v>
      </c>
      <c r="L1995" s="122" t="str">
        <f>IF(K1995=FALSE,"",B1995&amp;"@"&amp;COUNTIFS($B$2:B1995,B1995,$K$2:K1995,TRUE))</f>
        <v/>
      </c>
    </row>
    <row r="1996" spans="1:12">
      <c r="A1996" s="18" t="s">
        <v>618</v>
      </c>
      <c r="B1996" s="18" t="s">
        <v>908</v>
      </c>
      <c r="C1996" s="18">
        <v>1</v>
      </c>
      <c r="D1996" s="18">
        <v>1</v>
      </c>
      <c r="E1996" s="18">
        <v>0</v>
      </c>
      <c r="F1996" s="18">
        <v>1</v>
      </c>
      <c r="G1996" s="122" t="str">
        <f t="shared" si="95"/>
        <v>기사임</v>
      </c>
      <c r="H1996" s="255">
        <f>IF(G1996="기사임",(COUNTIF($B$2:B1996,B1996)-COUNTIFS($B$2:B1995,B1996,$G$2:G1995,"")),"")</f>
        <v>45</v>
      </c>
      <c r="I1996" s="122" t="str">
        <f>IF(H1996=1,COUNTIF($H$1:H1996,1),"")</f>
        <v/>
      </c>
      <c r="J1996" s="122">
        <f t="shared" si="94"/>
        <v>0</v>
      </c>
      <c r="K1996" s="122" t="b">
        <f t="shared" si="96"/>
        <v>0</v>
      </c>
      <c r="L1996" s="122" t="str">
        <f>IF(K1996=FALSE,"",B1996&amp;"@"&amp;COUNTIFS($B$2:B1996,B1996,$K$2:K1996,TRUE))</f>
        <v/>
      </c>
    </row>
    <row r="1997" spans="1:12">
      <c r="A1997" s="18" t="s">
        <v>618</v>
      </c>
      <c r="B1997" s="18" t="s">
        <v>900</v>
      </c>
      <c r="C1997" s="18">
        <v>1</v>
      </c>
      <c r="D1997" s="18">
        <v>1</v>
      </c>
      <c r="E1997" s="18">
        <v>0</v>
      </c>
      <c r="F1997" s="18">
        <v>1</v>
      </c>
      <c r="G1997" s="122" t="str">
        <f t="shared" si="95"/>
        <v>기사임</v>
      </c>
      <c r="H1997" s="255">
        <f>IF(G1997="기사임",(COUNTIF($B$2:B1997,B1997)-COUNTIFS($B$2:B1996,B1997,$G$2:G1996,"")),"")</f>
        <v>41</v>
      </c>
      <c r="I1997" s="122" t="str">
        <f>IF(H1997=1,COUNTIF($H$1:H1997,1),"")</f>
        <v/>
      </c>
      <c r="J1997" s="122">
        <f t="shared" si="94"/>
        <v>0</v>
      </c>
      <c r="K1997" s="122" t="b">
        <f t="shared" si="96"/>
        <v>0</v>
      </c>
      <c r="L1997" s="122" t="str">
        <f>IF(K1997=FALSE,"",B1997&amp;"@"&amp;COUNTIFS($B$2:B1997,B1997,$K$2:K1997,TRUE))</f>
        <v/>
      </c>
    </row>
    <row r="1998" spans="1:12">
      <c r="A1998" s="18" t="s">
        <v>618</v>
      </c>
      <c r="B1998" s="18" t="s">
        <v>915</v>
      </c>
      <c r="C1998" s="18">
        <v>1</v>
      </c>
      <c r="D1998" s="18">
        <v>1</v>
      </c>
      <c r="E1998" s="18">
        <v>0</v>
      </c>
      <c r="F1998" s="18">
        <v>1</v>
      </c>
      <c r="G1998" s="122" t="str">
        <f t="shared" si="95"/>
        <v>기사임</v>
      </c>
      <c r="H1998" s="255">
        <f>IF(G1998="기사임",(COUNTIF($B$2:B1998,B1998)-COUNTIFS($B$2:B1997,B1998,$G$2:G1997,"")),"")</f>
        <v>15</v>
      </c>
      <c r="I1998" s="122" t="str">
        <f>IF(H1998=1,COUNTIF($H$1:H1998,1),"")</f>
        <v/>
      </c>
      <c r="J1998" s="122">
        <f t="shared" si="94"/>
        <v>0</v>
      </c>
      <c r="K1998" s="122" t="b">
        <f t="shared" si="96"/>
        <v>0</v>
      </c>
      <c r="L1998" s="122" t="str">
        <f>IF(K1998=FALSE,"",B1998&amp;"@"&amp;COUNTIFS($B$2:B1998,B1998,$K$2:K1998,TRUE))</f>
        <v/>
      </c>
    </row>
    <row r="1999" spans="1:12">
      <c r="A1999" s="18" t="s">
        <v>618</v>
      </c>
      <c r="B1999" s="18" t="s">
        <v>896</v>
      </c>
      <c r="C1999" s="18">
        <v>1</v>
      </c>
      <c r="D1999" s="18">
        <v>1</v>
      </c>
      <c r="E1999" s="18">
        <v>0</v>
      </c>
      <c r="F1999" s="18">
        <v>1</v>
      </c>
      <c r="G1999" s="122" t="str">
        <f t="shared" si="95"/>
        <v>기사임</v>
      </c>
      <c r="H1999" s="255">
        <f>IF(G1999="기사임",(COUNTIF($B$2:B1999,B1999)-COUNTIFS($B$2:B1998,B1999,$G$2:G1998,"")),"")</f>
        <v>141</v>
      </c>
      <c r="I1999" s="122" t="str">
        <f>IF(H1999=1,COUNTIF($H$1:H1999,1),"")</f>
        <v/>
      </c>
      <c r="J1999" s="122">
        <f t="shared" si="94"/>
        <v>1</v>
      </c>
      <c r="K1999" s="122" t="b">
        <f t="shared" si="96"/>
        <v>1</v>
      </c>
      <c r="L1999" s="122" t="str">
        <f>IF(K1999=FALSE,"",B1999&amp;"@"&amp;COUNTIFS($B$2:B1999,B1999,$K$2:K1999,TRUE))</f>
        <v>United States@141</v>
      </c>
    </row>
    <row r="2000" spans="1:12">
      <c r="A2000" s="18" t="s">
        <v>788</v>
      </c>
      <c r="B2000" s="18" t="s">
        <v>904</v>
      </c>
      <c r="C2000" s="18">
        <v>1</v>
      </c>
      <c r="D2000" s="18">
        <v>1</v>
      </c>
      <c r="E2000" s="18">
        <v>0</v>
      </c>
      <c r="F2000" s="18">
        <v>1</v>
      </c>
      <c r="G2000" s="122" t="str">
        <f t="shared" si="95"/>
        <v>기사임</v>
      </c>
      <c r="H2000" s="255">
        <f>IF(G2000="기사임",(COUNTIF($B$2:B2000,B2000)-COUNTIFS($B$2:B1999,B2000,$G$2:G1999,"")),"")</f>
        <v>14</v>
      </c>
      <c r="I2000" s="122" t="str">
        <f>IF(H2000=1,COUNTIF($H$1:H2000,1),"")</f>
        <v/>
      </c>
      <c r="J2000" s="122">
        <f t="shared" si="94"/>
        <v>0</v>
      </c>
      <c r="K2000" s="122" t="b">
        <f t="shared" si="96"/>
        <v>0</v>
      </c>
      <c r="L2000" s="122" t="str">
        <f>IF(K2000=FALSE,"",B2000&amp;"@"&amp;COUNTIFS($B$2:B2000,B2000,$K$2:K2000,TRUE))</f>
        <v/>
      </c>
    </row>
    <row r="2001" spans="1:12">
      <c r="A2001" s="18" t="s">
        <v>788</v>
      </c>
      <c r="B2001" s="18" t="s">
        <v>900</v>
      </c>
      <c r="C2001" s="18">
        <v>1</v>
      </c>
      <c r="D2001" s="18">
        <v>1</v>
      </c>
      <c r="E2001" s="18">
        <v>712</v>
      </c>
      <c r="F2001" s="18">
        <v>0</v>
      </c>
      <c r="G2001" s="122" t="str">
        <f t="shared" si="95"/>
        <v>기사임</v>
      </c>
      <c r="H2001" s="255">
        <f>IF(G2001="기사임",(COUNTIF($B$2:B2001,B2001)-COUNTIFS($B$2:B2000,B2001,$G$2:G2000,"")),"")</f>
        <v>42</v>
      </c>
      <c r="I2001" s="122" t="str">
        <f>IF(H2001=1,COUNTIF($H$1:H2001,1),"")</f>
        <v/>
      </c>
      <c r="J2001" s="122">
        <f t="shared" si="94"/>
        <v>0</v>
      </c>
      <c r="K2001" s="122" t="b">
        <f t="shared" si="96"/>
        <v>0</v>
      </c>
      <c r="L2001" s="122" t="str">
        <f>IF(K2001=FALSE,"",B2001&amp;"@"&amp;COUNTIFS($B$2:B2001,B2001,$K$2:K2001,TRUE))</f>
        <v/>
      </c>
    </row>
    <row r="2002" spans="1:12">
      <c r="A2002" s="18" t="s">
        <v>788</v>
      </c>
      <c r="B2002" s="18" t="s">
        <v>914</v>
      </c>
      <c r="C2002" s="18">
        <v>1</v>
      </c>
      <c r="D2002" s="18">
        <v>1</v>
      </c>
      <c r="E2002" s="18">
        <v>0</v>
      </c>
      <c r="F2002" s="18">
        <v>1</v>
      </c>
      <c r="G2002" s="122" t="str">
        <f t="shared" si="95"/>
        <v>기사임</v>
      </c>
      <c r="H2002" s="255">
        <f>IF(G2002="기사임",(COUNTIF($B$2:B2002,B2002)-COUNTIFS($B$2:B2001,B2002,$G$2:G2001,"")),"")</f>
        <v>21</v>
      </c>
      <c r="I2002" s="122" t="str">
        <f>IF(H2002=1,COUNTIF($H$1:H2002,1),"")</f>
        <v/>
      </c>
      <c r="J2002" s="122">
        <f t="shared" si="94"/>
        <v>1</v>
      </c>
      <c r="K2002" s="122" t="b">
        <f t="shared" si="96"/>
        <v>1</v>
      </c>
      <c r="L2002" s="122" t="str">
        <f>IF(K2002=FALSE,"",B2002&amp;"@"&amp;COUNTIFS($B$2:B2002,B2002,$K$2:K2002,TRUE))</f>
        <v>Vietnam@21</v>
      </c>
    </row>
    <row r="2003" spans="1:12">
      <c r="A2003" s="18" t="s">
        <v>1502</v>
      </c>
      <c r="B2003" s="18" t="s">
        <v>920</v>
      </c>
      <c r="C2003" s="18">
        <v>1</v>
      </c>
      <c r="D2003" s="18">
        <v>1</v>
      </c>
      <c r="E2003" s="18">
        <v>0</v>
      </c>
      <c r="F2003" s="18">
        <v>1</v>
      </c>
      <c r="G2003" s="122" t="str">
        <f t="shared" si="95"/>
        <v>기사임</v>
      </c>
      <c r="H2003" s="255">
        <f>IF(G2003="기사임",(COUNTIF($B$2:B2003,B2003)-COUNTIFS($B$2:B2002,B2003,$G$2:G2002,"")),"")</f>
        <v>9</v>
      </c>
      <c r="I2003" s="122" t="str">
        <f>IF(H2003=1,COUNTIF($H$1:H2003,1),"")</f>
        <v/>
      </c>
      <c r="J2003" s="122">
        <f t="shared" si="94"/>
        <v>0</v>
      </c>
      <c r="K2003" s="122" t="b">
        <f t="shared" si="96"/>
        <v>0</v>
      </c>
      <c r="L2003" s="122" t="str">
        <f>IF(K2003=FALSE,"",B2003&amp;"@"&amp;COUNTIFS($B$2:B2003,B2003,$K$2:K2003,TRUE))</f>
        <v/>
      </c>
    </row>
    <row r="2004" spans="1:12">
      <c r="A2004" s="18" t="s">
        <v>1129</v>
      </c>
      <c r="B2004" s="18" t="s">
        <v>899</v>
      </c>
      <c r="C2004" s="18">
        <v>1</v>
      </c>
      <c r="D2004" s="18">
        <v>1</v>
      </c>
      <c r="E2004" s="18">
        <v>0</v>
      </c>
      <c r="F2004" s="18">
        <v>1</v>
      </c>
      <c r="G2004" s="122" t="str">
        <f t="shared" si="95"/>
        <v>기사임</v>
      </c>
      <c r="H2004" s="255">
        <f>IF(G2004="기사임",(COUNTIF($B$2:B2004,B2004)-COUNTIFS($B$2:B2003,B2004,$G$2:G2003,"")),"")</f>
        <v>48</v>
      </c>
      <c r="I2004" s="122" t="str">
        <f>IF(H2004=1,COUNTIF($H$1:H2004,1),"")</f>
        <v/>
      </c>
      <c r="J2004" s="122">
        <f t="shared" si="94"/>
        <v>0</v>
      </c>
      <c r="K2004" s="122" t="b">
        <f t="shared" si="96"/>
        <v>0</v>
      </c>
      <c r="L2004" s="122" t="str">
        <f>IF(K2004=FALSE,"",B2004&amp;"@"&amp;COUNTIFS($B$2:B2004,B2004,$K$2:K2004,TRUE))</f>
        <v/>
      </c>
    </row>
    <row r="2005" spans="1:12">
      <c r="A2005" s="18" t="s">
        <v>817</v>
      </c>
      <c r="B2005" s="18" t="s">
        <v>898</v>
      </c>
      <c r="C2005" s="18">
        <v>1</v>
      </c>
      <c r="D2005" s="18">
        <v>1</v>
      </c>
      <c r="E2005" s="18">
        <v>0</v>
      </c>
      <c r="F2005" s="18">
        <v>1</v>
      </c>
      <c r="G2005" s="122" t="str">
        <f t="shared" si="95"/>
        <v>기사임</v>
      </c>
      <c r="H2005" s="255">
        <f>IF(G2005="기사임",(COUNTIF($B$2:B2005,B2005)-COUNTIFS($B$2:B2004,B2005,$G$2:G2004,"")),"")</f>
        <v>79</v>
      </c>
      <c r="I2005" s="122" t="str">
        <f>IF(H2005=1,COUNTIF($H$1:H2005,1),"")</f>
        <v/>
      </c>
      <c r="J2005" s="122">
        <f t="shared" si="94"/>
        <v>0</v>
      </c>
      <c r="K2005" s="122" t="b">
        <f t="shared" si="96"/>
        <v>0</v>
      </c>
      <c r="L2005" s="122" t="str">
        <f>IF(K2005=FALSE,"",B2005&amp;"@"&amp;COUNTIFS($B$2:B2005,B2005,$K$2:K2005,TRUE))</f>
        <v/>
      </c>
    </row>
    <row r="2006" spans="1:12">
      <c r="A2006" s="18" t="s">
        <v>1503</v>
      </c>
      <c r="B2006" s="18" t="s">
        <v>895</v>
      </c>
      <c r="C2006" s="18">
        <v>1</v>
      </c>
      <c r="D2006" s="18">
        <v>1</v>
      </c>
      <c r="E2006" s="18">
        <v>0</v>
      </c>
      <c r="F2006" s="18">
        <v>1</v>
      </c>
      <c r="G2006" s="122" t="str">
        <f t="shared" si="95"/>
        <v>기사임</v>
      </c>
      <c r="H2006" s="255">
        <f>IF(G2006="기사임",(COUNTIF($B$2:B2006,B2006)-COUNTIFS($B$2:B2005,B2006,$G$2:G2005,"")),"")</f>
        <v>279</v>
      </c>
      <c r="I2006" s="122" t="str">
        <f>IF(H2006=1,COUNTIF($H$1:H2006,1),"")</f>
        <v/>
      </c>
      <c r="J2006" s="122">
        <f t="shared" si="94"/>
        <v>0</v>
      </c>
      <c r="K2006" s="122" t="b">
        <f t="shared" si="96"/>
        <v>0</v>
      </c>
      <c r="L2006" s="122" t="str">
        <f>IF(K2006=FALSE,"",B2006&amp;"@"&amp;COUNTIFS($B$2:B2006,B2006,$K$2:K2006,TRUE))</f>
        <v/>
      </c>
    </row>
    <row r="2007" spans="1:12">
      <c r="A2007" s="18" t="s">
        <v>562</v>
      </c>
      <c r="B2007" s="18" t="s">
        <v>910</v>
      </c>
      <c r="C2007" s="18">
        <v>1</v>
      </c>
      <c r="D2007" s="18">
        <v>1</v>
      </c>
      <c r="E2007" s="18">
        <v>0</v>
      </c>
      <c r="F2007" s="18">
        <v>1</v>
      </c>
      <c r="G2007" s="122" t="str">
        <f t="shared" si="95"/>
        <v>기사임</v>
      </c>
      <c r="H2007" s="255">
        <f>IF(G2007="기사임",(COUNTIF($B$2:B2007,B2007)-COUNTIFS($B$2:B2006,B2007,$G$2:G2006,"")),"")</f>
        <v>40</v>
      </c>
      <c r="I2007" s="122" t="str">
        <f>IF(H2007=1,COUNTIF($H$1:H2007,1),"")</f>
        <v/>
      </c>
      <c r="J2007" s="122">
        <f t="shared" si="94"/>
        <v>0</v>
      </c>
      <c r="K2007" s="122" t="b">
        <f t="shared" si="96"/>
        <v>0</v>
      </c>
      <c r="L2007" s="122" t="str">
        <f>IF(K2007=FALSE,"",B2007&amp;"@"&amp;COUNTIFS($B$2:B2007,B2007,$K$2:K2007,TRUE))</f>
        <v/>
      </c>
    </row>
    <row r="2008" spans="1:12">
      <c r="A2008" s="18" t="s">
        <v>562</v>
      </c>
      <c r="B2008" s="18" t="s">
        <v>908</v>
      </c>
      <c r="C2008" s="18">
        <v>1</v>
      </c>
      <c r="D2008" s="18">
        <v>1</v>
      </c>
      <c r="E2008" s="18">
        <v>142</v>
      </c>
      <c r="F2008" s="18">
        <v>1</v>
      </c>
      <c r="G2008" s="122" t="str">
        <f t="shared" si="95"/>
        <v>기사임</v>
      </c>
      <c r="H2008" s="255">
        <f>IF(G2008="기사임",(COUNTIF($B$2:B2008,B2008)-COUNTIFS($B$2:B2007,B2008,$G$2:G2007,"")),"")</f>
        <v>46</v>
      </c>
      <c r="I2008" s="122" t="str">
        <f>IF(H2008=1,COUNTIF($H$1:H2008,1),"")</f>
        <v/>
      </c>
      <c r="J2008" s="122">
        <f t="shared" si="94"/>
        <v>0</v>
      </c>
      <c r="K2008" s="122" t="b">
        <f t="shared" si="96"/>
        <v>0</v>
      </c>
      <c r="L2008" s="122" t="str">
        <f>IF(K2008=FALSE,"",B2008&amp;"@"&amp;COUNTIFS($B$2:B2008,B2008,$K$2:K2008,TRUE))</f>
        <v/>
      </c>
    </row>
    <row r="2009" spans="1:12">
      <c r="A2009" s="18" t="s">
        <v>562</v>
      </c>
      <c r="B2009" s="18" t="s">
        <v>902</v>
      </c>
      <c r="C2009" s="18">
        <v>1</v>
      </c>
      <c r="D2009" s="18">
        <v>1</v>
      </c>
      <c r="E2009" s="18">
        <v>0</v>
      </c>
      <c r="F2009" s="18">
        <v>0</v>
      </c>
      <c r="G2009" s="122" t="str">
        <f t="shared" si="95"/>
        <v>기사임</v>
      </c>
      <c r="H2009" s="255">
        <f>IF(G2009="기사임",(COUNTIF($B$2:B2009,B2009)-COUNTIFS($B$2:B2008,B2009,$G$2:G2008,"")),"")</f>
        <v>9</v>
      </c>
      <c r="I2009" s="122" t="str">
        <f>IF(H2009=1,COUNTIF($H$1:H2009,1),"")</f>
        <v/>
      </c>
      <c r="J2009" s="122">
        <f t="shared" si="94"/>
        <v>0</v>
      </c>
      <c r="K2009" s="122" t="b">
        <f t="shared" si="96"/>
        <v>0</v>
      </c>
      <c r="L2009" s="122" t="str">
        <f>IF(K2009=FALSE,"",B2009&amp;"@"&amp;COUNTIFS($B$2:B2009,B2009,$K$2:K2009,TRUE))</f>
        <v/>
      </c>
    </row>
    <row r="2010" spans="1:12">
      <c r="A2010" s="18" t="s">
        <v>562</v>
      </c>
      <c r="B2010" s="18" t="s">
        <v>897</v>
      </c>
      <c r="C2010" s="18">
        <v>1</v>
      </c>
      <c r="D2010" s="18">
        <v>1</v>
      </c>
      <c r="E2010" s="18">
        <v>0</v>
      </c>
      <c r="F2010" s="18">
        <v>1</v>
      </c>
      <c r="G2010" s="122" t="str">
        <f t="shared" si="95"/>
        <v>기사임</v>
      </c>
      <c r="H2010" s="255">
        <f>IF(G2010="기사임",(COUNTIF($B$2:B2010,B2010)-COUNTIFS($B$2:B2009,B2010,$G$2:G2009,"")),"")</f>
        <v>98</v>
      </c>
      <c r="I2010" s="122" t="str">
        <f>IF(H2010=1,COUNTIF($H$1:H2010,1),"")</f>
        <v/>
      </c>
      <c r="J2010" s="122">
        <f t="shared" si="94"/>
        <v>1</v>
      </c>
      <c r="K2010" s="122" t="b">
        <f t="shared" si="96"/>
        <v>1</v>
      </c>
      <c r="L2010" s="122" t="str">
        <f>IF(K2010=FALSE,"",B2010&amp;"@"&amp;COUNTIFS($B$2:B2010,B2010,$K$2:K2010,TRUE))</f>
        <v>India@98</v>
      </c>
    </row>
    <row r="2011" spans="1:12">
      <c r="A2011" s="18" t="s">
        <v>562</v>
      </c>
      <c r="B2011" s="18" t="s">
        <v>950</v>
      </c>
      <c r="C2011" s="18">
        <v>1</v>
      </c>
      <c r="D2011" s="18">
        <v>1</v>
      </c>
      <c r="E2011" s="18">
        <v>0</v>
      </c>
      <c r="F2011" s="18">
        <v>1</v>
      </c>
      <c r="G2011" s="122" t="str">
        <f t="shared" si="95"/>
        <v>기사임</v>
      </c>
      <c r="H2011" s="255">
        <f>IF(G2011="기사임",(COUNTIF($B$2:B2011,B2011)-COUNTIFS($B$2:B2010,B2011,$G$2:G2010,"")),"")</f>
        <v>4</v>
      </c>
      <c r="I2011" s="122" t="str">
        <f>IF(H2011=1,COUNTIF($H$1:H2011,1),"")</f>
        <v/>
      </c>
      <c r="J2011" s="122">
        <f t="shared" si="94"/>
        <v>0</v>
      </c>
      <c r="K2011" s="122" t="b">
        <f t="shared" si="96"/>
        <v>0</v>
      </c>
      <c r="L2011" s="122" t="str">
        <f>IF(K2011=FALSE,"",B2011&amp;"@"&amp;COUNTIFS($B$2:B2011,B2011,$K$2:K2011,TRUE))</f>
        <v/>
      </c>
    </row>
    <row r="2012" spans="1:12">
      <c r="A2012" s="18" t="s">
        <v>1753</v>
      </c>
      <c r="B2012" s="18" t="s">
        <v>895</v>
      </c>
      <c r="C2012" s="18">
        <v>1</v>
      </c>
      <c r="D2012" s="18">
        <v>1</v>
      </c>
      <c r="E2012" s="18">
        <v>7</v>
      </c>
      <c r="F2012" s="18">
        <v>0</v>
      </c>
      <c r="G2012" s="122" t="str">
        <f t="shared" si="95"/>
        <v>기사임</v>
      </c>
      <c r="H2012" s="255">
        <f>IF(G2012="기사임",(COUNTIF($B$2:B2012,B2012)-COUNTIFS($B$2:B2011,B2012,$G$2:G2011,"")),"")</f>
        <v>280</v>
      </c>
      <c r="I2012" s="122" t="str">
        <f>IF(H2012=1,COUNTIF($H$1:H2012,1),"")</f>
        <v/>
      </c>
      <c r="J2012" s="122">
        <f t="shared" si="94"/>
        <v>0</v>
      </c>
      <c r="K2012" s="122" t="b">
        <f t="shared" si="96"/>
        <v>0</v>
      </c>
      <c r="L2012" s="122" t="str">
        <f>IF(K2012=FALSE,"",B2012&amp;"@"&amp;COUNTIFS($B$2:B2012,B2012,$K$2:K2012,TRUE))</f>
        <v/>
      </c>
    </row>
    <row r="2013" spans="1:12">
      <c r="A2013" s="18" t="s">
        <v>1753</v>
      </c>
      <c r="B2013" s="18" t="s">
        <v>918</v>
      </c>
      <c r="C2013" s="18">
        <v>1</v>
      </c>
      <c r="D2013" s="18">
        <v>1</v>
      </c>
      <c r="E2013" s="18">
        <v>0</v>
      </c>
      <c r="F2013" s="18">
        <v>0</v>
      </c>
      <c r="G2013" s="122" t="str">
        <f t="shared" si="95"/>
        <v>기사임</v>
      </c>
      <c r="H2013" s="255">
        <f>IF(G2013="기사임",(COUNTIF($B$2:B2013,B2013)-COUNTIFS($B$2:B2012,B2013,$G$2:G2012,"")),"")</f>
        <v>11</v>
      </c>
      <c r="I2013" s="122" t="str">
        <f>IF(H2013=1,COUNTIF($H$1:H2013,1),"")</f>
        <v/>
      </c>
      <c r="J2013" s="122">
        <f t="shared" si="94"/>
        <v>0</v>
      </c>
      <c r="K2013" s="122" t="b">
        <f t="shared" si="96"/>
        <v>0</v>
      </c>
      <c r="L2013" s="122" t="str">
        <f>IF(K2013=FALSE,"",B2013&amp;"@"&amp;COUNTIFS($B$2:B2013,B2013,$K$2:K2013,TRUE))</f>
        <v/>
      </c>
    </row>
    <row r="2014" spans="1:12">
      <c r="A2014" s="18" t="s">
        <v>877</v>
      </c>
      <c r="B2014" s="18" t="s">
        <v>897</v>
      </c>
      <c r="C2014" s="18">
        <v>1</v>
      </c>
      <c r="D2014" s="18">
        <v>1</v>
      </c>
      <c r="E2014" s="18">
        <v>0</v>
      </c>
      <c r="F2014" s="18">
        <v>1</v>
      </c>
      <c r="G2014" s="122" t="str">
        <f t="shared" si="95"/>
        <v>기사임</v>
      </c>
      <c r="H2014" s="255">
        <f>IF(G2014="기사임",(COUNTIF($B$2:B2014,B2014)-COUNTIFS($B$2:B2013,B2014,$G$2:G2013,"")),"")</f>
        <v>99</v>
      </c>
      <c r="I2014" s="122" t="str">
        <f>IF(H2014=1,COUNTIF($H$1:H2014,1),"")</f>
        <v/>
      </c>
      <c r="J2014" s="122">
        <f t="shared" si="94"/>
        <v>1</v>
      </c>
      <c r="K2014" s="122" t="b">
        <f t="shared" si="96"/>
        <v>1</v>
      </c>
      <c r="L2014" s="122" t="str">
        <f>IF(K2014=FALSE,"",B2014&amp;"@"&amp;COUNTIFS($B$2:B2014,B2014,$K$2:K2014,TRUE))</f>
        <v>India@99</v>
      </c>
    </row>
    <row r="2015" spans="1:12">
      <c r="A2015" s="18" t="s">
        <v>2007</v>
      </c>
      <c r="B2015" s="18" t="s">
        <v>932</v>
      </c>
      <c r="C2015" s="18">
        <v>1</v>
      </c>
      <c r="D2015" s="18">
        <v>1</v>
      </c>
      <c r="E2015" s="18">
        <v>0</v>
      </c>
      <c r="F2015" s="18">
        <v>1</v>
      </c>
      <c r="G2015" s="122" t="str">
        <f t="shared" si="95"/>
        <v/>
      </c>
      <c r="H2015" s="255" t="str">
        <f>IF(G2015="기사임",(COUNTIF($B$2:B2015,B2015)-COUNTIFS($B$2:B2014,B2015,$G$2:G2014,"")),"")</f>
        <v/>
      </c>
      <c r="I2015" s="122" t="str">
        <f>IF(H2015=1,COUNTIF($H$1:H2015,1),"")</f>
        <v/>
      </c>
      <c r="J2015" s="122">
        <f t="shared" si="94"/>
        <v>0</v>
      </c>
      <c r="K2015" s="122" t="b">
        <f t="shared" si="96"/>
        <v>0</v>
      </c>
      <c r="L2015" s="122" t="str">
        <f>IF(K2015=FALSE,"",B2015&amp;"@"&amp;COUNTIFS($B$2:B2015,B2015,$K$2:K2015,TRUE))</f>
        <v/>
      </c>
    </row>
    <row r="2016" spans="1:12">
      <c r="A2016" s="18" t="s">
        <v>625</v>
      </c>
      <c r="B2016" s="18" t="s">
        <v>901</v>
      </c>
      <c r="C2016" s="18">
        <v>1</v>
      </c>
      <c r="D2016" s="18">
        <v>1</v>
      </c>
      <c r="E2016" s="18">
        <v>0</v>
      </c>
      <c r="F2016" s="18">
        <v>0</v>
      </c>
      <c r="G2016" s="122" t="str">
        <f t="shared" si="95"/>
        <v>기사임</v>
      </c>
      <c r="H2016" s="255">
        <f>IF(G2016="기사임",(COUNTIF($B$2:B2016,B2016)-COUNTIFS($B$2:B2015,B2016,$G$2:G2015,"")),"")</f>
        <v>54</v>
      </c>
      <c r="I2016" s="122" t="str">
        <f>IF(H2016=1,COUNTIF($H$1:H2016,1),"")</f>
        <v/>
      </c>
      <c r="J2016" s="122">
        <f t="shared" si="94"/>
        <v>0</v>
      </c>
      <c r="K2016" s="122" t="b">
        <f t="shared" si="96"/>
        <v>0</v>
      </c>
      <c r="L2016" s="122" t="str">
        <f>IF(K2016=FALSE,"",B2016&amp;"@"&amp;COUNTIFS($B$2:B2016,B2016,$K$2:K2016,TRUE))</f>
        <v/>
      </c>
    </row>
    <row r="2017" spans="1:12">
      <c r="A2017" s="18" t="s">
        <v>625</v>
      </c>
      <c r="B2017" s="18" t="s">
        <v>2233</v>
      </c>
      <c r="C2017" s="18">
        <v>1</v>
      </c>
      <c r="D2017" s="18">
        <v>1</v>
      </c>
      <c r="E2017" s="18">
        <v>0</v>
      </c>
      <c r="F2017" s="18">
        <v>1</v>
      </c>
      <c r="G2017" s="122" t="str">
        <f t="shared" si="95"/>
        <v>기사임</v>
      </c>
      <c r="H2017" s="255">
        <f>IF(G2017="기사임",(COUNTIF($B$2:B2017,B2017)-COUNTIFS($B$2:B2016,B2017,$G$2:G2016,"")),"")</f>
        <v>1</v>
      </c>
      <c r="I2017" s="122">
        <f>IF(H2017=1,COUNTIF($H$1:H2017,1),"")</f>
        <v>70</v>
      </c>
      <c r="J2017" s="122">
        <f t="shared" si="94"/>
        <v>0</v>
      </c>
      <c r="K2017" s="122" t="b">
        <f t="shared" si="96"/>
        <v>0</v>
      </c>
      <c r="L2017" s="122" t="str">
        <f>IF(K2017=FALSE,"",B2017&amp;"@"&amp;COUNTIFS($B$2:B2017,B2017,$K$2:K2017,TRUE))</f>
        <v/>
      </c>
    </row>
    <row r="2018" spans="1:12">
      <c r="A2018" s="18" t="s">
        <v>625</v>
      </c>
      <c r="B2018" s="18" t="s">
        <v>909</v>
      </c>
      <c r="C2018" s="18">
        <v>1</v>
      </c>
      <c r="D2018" s="18">
        <v>1</v>
      </c>
      <c r="E2018" s="18">
        <v>0</v>
      </c>
      <c r="F2018" s="18">
        <v>1</v>
      </c>
      <c r="G2018" s="122" t="str">
        <f t="shared" si="95"/>
        <v>기사임</v>
      </c>
      <c r="H2018" s="255">
        <f>IF(G2018="기사임",(COUNTIF($B$2:B2018,B2018)-COUNTIFS($B$2:B2017,B2018,$G$2:G2017,"")),"")</f>
        <v>12</v>
      </c>
      <c r="I2018" s="122" t="str">
        <f>IF(H2018=1,COUNTIF($H$1:H2018,1),"")</f>
        <v/>
      </c>
      <c r="J2018" s="122">
        <f t="shared" si="94"/>
        <v>0</v>
      </c>
      <c r="K2018" s="122" t="b">
        <f t="shared" si="96"/>
        <v>0</v>
      </c>
      <c r="L2018" s="122" t="str">
        <f>IF(K2018=FALSE,"",B2018&amp;"@"&amp;COUNTIFS($B$2:B2018,B2018,$K$2:K2018,TRUE))</f>
        <v/>
      </c>
    </row>
    <row r="2019" spans="1:12">
      <c r="A2019" s="18" t="s">
        <v>625</v>
      </c>
      <c r="B2019" s="18" t="s">
        <v>895</v>
      </c>
      <c r="C2019" s="18">
        <v>1</v>
      </c>
      <c r="D2019" s="18">
        <v>1</v>
      </c>
      <c r="E2019" s="18">
        <v>0</v>
      </c>
      <c r="F2019" s="18">
        <v>1</v>
      </c>
      <c r="G2019" s="122" t="str">
        <f t="shared" si="95"/>
        <v>기사임</v>
      </c>
      <c r="H2019" s="255">
        <f>IF(G2019="기사임",(COUNTIF($B$2:B2019,B2019)-COUNTIFS($B$2:B2018,B2019,$G$2:G2018,"")),"")</f>
        <v>281</v>
      </c>
      <c r="I2019" s="122" t="str">
        <f>IF(H2019=1,COUNTIF($H$1:H2019,1),"")</f>
        <v/>
      </c>
      <c r="J2019" s="122">
        <f t="shared" si="94"/>
        <v>0</v>
      </c>
      <c r="K2019" s="122" t="b">
        <f t="shared" si="96"/>
        <v>0</v>
      </c>
      <c r="L2019" s="122" t="str">
        <f>IF(K2019=FALSE,"",B2019&amp;"@"&amp;COUNTIFS($B$2:B2019,B2019,$K$2:K2019,TRUE))</f>
        <v/>
      </c>
    </row>
    <row r="2020" spans="1:12">
      <c r="A2020" s="18" t="s">
        <v>625</v>
      </c>
      <c r="B2020" s="18" t="s">
        <v>906</v>
      </c>
      <c r="C2020" s="18">
        <v>1</v>
      </c>
      <c r="D2020" s="18">
        <v>1</v>
      </c>
      <c r="E2020" s="18">
        <v>22</v>
      </c>
      <c r="F2020" s="18">
        <v>1</v>
      </c>
      <c r="G2020" s="122" t="str">
        <f t="shared" si="95"/>
        <v>기사임</v>
      </c>
      <c r="H2020" s="255">
        <f>IF(G2020="기사임",(COUNTIF($B$2:B2020,B2020)-COUNTIFS($B$2:B2019,B2020,$G$2:G2019,"")),"")</f>
        <v>16</v>
      </c>
      <c r="I2020" s="122" t="str">
        <f>IF(H2020=1,COUNTIF($H$1:H2020,1),"")</f>
        <v/>
      </c>
      <c r="J2020" s="122">
        <f t="shared" si="94"/>
        <v>0</v>
      </c>
      <c r="K2020" s="122" t="b">
        <f t="shared" si="96"/>
        <v>0</v>
      </c>
      <c r="L2020" s="122" t="str">
        <f>IF(K2020=FALSE,"",B2020&amp;"@"&amp;COUNTIFS($B$2:B2020,B2020,$K$2:K2020,TRUE))</f>
        <v/>
      </c>
    </row>
    <row r="2021" spans="1:12">
      <c r="A2021" s="18" t="s">
        <v>545</v>
      </c>
      <c r="B2021" s="18" t="s">
        <v>911</v>
      </c>
      <c r="C2021" s="18">
        <v>1</v>
      </c>
      <c r="D2021" s="18">
        <v>1</v>
      </c>
      <c r="E2021" s="18">
        <v>0</v>
      </c>
      <c r="F2021" s="18">
        <v>1</v>
      </c>
      <c r="G2021" s="122" t="str">
        <f t="shared" si="95"/>
        <v>기사임</v>
      </c>
      <c r="H2021" s="255">
        <f>IF(G2021="기사임",(COUNTIF($B$2:B2021,B2021)-COUNTIFS($B$2:B2020,B2021,$G$2:G2020,"")),"")</f>
        <v>9</v>
      </c>
      <c r="I2021" s="122" t="str">
        <f>IF(H2021=1,COUNTIF($H$1:H2021,1),"")</f>
        <v/>
      </c>
      <c r="J2021" s="122">
        <f t="shared" si="94"/>
        <v>0</v>
      </c>
      <c r="K2021" s="122" t="b">
        <f t="shared" si="96"/>
        <v>0</v>
      </c>
      <c r="L2021" s="122" t="str">
        <f>IF(K2021=FALSE,"",B2021&amp;"@"&amp;COUNTIFS($B$2:B2021,B2021,$K$2:K2021,TRUE))</f>
        <v/>
      </c>
    </row>
    <row r="2022" spans="1:12">
      <c r="A2022" s="18" t="s">
        <v>545</v>
      </c>
      <c r="B2022" s="18" t="s">
        <v>901</v>
      </c>
      <c r="C2022" s="18">
        <v>1</v>
      </c>
      <c r="D2022" s="18">
        <v>1</v>
      </c>
      <c r="E2022" s="18">
        <v>0</v>
      </c>
      <c r="F2022" s="18">
        <v>1</v>
      </c>
      <c r="G2022" s="122" t="str">
        <f t="shared" si="95"/>
        <v>기사임</v>
      </c>
      <c r="H2022" s="255">
        <f>IF(G2022="기사임",(COUNTIF($B$2:B2022,B2022)-COUNTIFS($B$2:B2021,B2022,$G$2:G2021,"")),"")</f>
        <v>55</v>
      </c>
      <c r="I2022" s="122" t="str">
        <f>IF(H2022=1,COUNTIF($H$1:H2022,1),"")</f>
        <v/>
      </c>
      <c r="J2022" s="122">
        <f t="shared" si="94"/>
        <v>0</v>
      </c>
      <c r="K2022" s="122" t="b">
        <f t="shared" si="96"/>
        <v>0</v>
      </c>
      <c r="L2022" s="122" t="str">
        <f>IF(K2022=FALSE,"",B2022&amp;"@"&amp;COUNTIFS($B$2:B2022,B2022,$K$2:K2022,TRUE))</f>
        <v/>
      </c>
    </row>
    <row r="2023" spans="1:12">
      <c r="A2023" s="18" t="s">
        <v>545</v>
      </c>
      <c r="B2023" s="18" t="s">
        <v>905</v>
      </c>
      <c r="C2023" s="18">
        <v>1</v>
      </c>
      <c r="D2023" s="18">
        <v>1</v>
      </c>
      <c r="E2023" s="18">
        <v>0</v>
      </c>
      <c r="F2023" s="18">
        <v>0</v>
      </c>
      <c r="G2023" s="122" t="str">
        <f t="shared" si="95"/>
        <v>기사임</v>
      </c>
      <c r="H2023" s="255">
        <f>IF(G2023="기사임",(COUNTIF($B$2:B2023,B2023)-COUNTIFS($B$2:B2022,B2023,$G$2:G2022,"")),"")</f>
        <v>28</v>
      </c>
      <c r="I2023" s="122" t="str">
        <f>IF(H2023=1,COUNTIF($H$1:H2023,1),"")</f>
        <v/>
      </c>
      <c r="J2023" s="122">
        <f t="shared" si="94"/>
        <v>0</v>
      </c>
      <c r="K2023" s="122" t="b">
        <f t="shared" si="96"/>
        <v>0</v>
      </c>
      <c r="L2023" s="122" t="str">
        <f>IF(K2023=FALSE,"",B2023&amp;"@"&amp;COUNTIFS($B$2:B2023,B2023,$K$2:K2023,TRUE))</f>
        <v/>
      </c>
    </row>
    <row r="2024" spans="1:12">
      <c r="A2024" s="18" t="s">
        <v>545</v>
      </c>
      <c r="B2024" s="18" t="s">
        <v>910</v>
      </c>
      <c r="C2024" s="18">
        <v>1</v>
      </c>
      <c r="D2024" s="18">
        <v>1</v>
      </c>
      <c r="E2024" s="18">
        <v>0</v>
      </c>
      <c r="F2024" s="18">
        <v>1</v>
      </c>
      <c r="G2024" s="122" t="str">
        <f t="shared" si="95"/>
        <v>기사임</v>
      </c>
      <c r="H2024" s="255">
        <f>IF(G2024="기사임",(COUNTIF($B$2:B2024,B2024)-COUNTIFS($B$2:B2023,B2024,$G$2:G2023,"")),"")</f>
        <v>41</v>
      </c>
      <c r="I2024" s="122" t="str">
        <f>IF(H2024=1,COUNTIF($H$1:H2024,1),"")</f>
        <v/>
      </c>
      <c r="J2024" s="122">
        <f t="shared" si="94"/>
        <v>0</v>
      </c>
      <c r="K2024" s="122" t="b">
        <f t="shared" si="96"/>
        <v>0</v>
      </c>
      <c r="L2024" s="122" t="str">
        <f>IF(K2024=FALSE,"",B2024&amp;"@"&amp;COUNTIFS($B$2:B2024,B2024,$K$2:K2024,TRUE))</f>
        <v/>
      </c>
    </row>
    <row r="2025" spans="1:12">
      <c r="A2025" s="18" t="s">
        <v>545</v>
      </c>
      <c r="B2025" s="18" t="s">
        <v>902</v>
      </c>
      <c r="C2025" s="18">
        <v>1</v>
      </c>
      <c r="D2025" s="18">
        <v>1</v>
      </c>
      <c r="E2025" s="18">
        <v>149</v>
      </c>
      <c r="F2025" s="18">
        <v>0</v>
      </c>
      <c r="G2025" s="122" t="str">
        <f t="shared" si="95"/>
        <v>기사임</v>
      </c>
      <c r="H2025" s="255">
        <f>IF(G2025="기사임",(COUNTIF($B$2:B2025,B2025)-COUNTIFS($B$2:B2024,B2025,$G$2:G2024,"")),"")</f>
        <v>10</v>
      </c>
      <c r="I2025" s="122" t="str">
        <f>IF(H2025=1,COUNTIF($H$1:H2025,1),"")</f>
        <v/>
      </c>
      <c r="J2025" s="122">
        <f t="shared" si="94"/>
        <v>0</v>
      </c>
      <c r="K2025" s="122" t="b">
        <f t="shared" si="96"/>
        <v>0</v>
      </c>
      <c r="L2025" s="122" t="str">
        <f>IF(K2025=FALSE,"",B2025&amp;"@"&amp;COUNTIFS($B$2:B2025,B2025,$K$2:K2025,TRUE))</f>
        <v/>
      </c>
    </row>
    <row r="2026" spans="1:12">
      <c r="A2026" s="18" t="s">
        <v>545</v>
      </c>
      <c r="B2026" s="18" t="s">
        <v>898</v>
      </c>
      <c r="C2026" s="18">
        <v>1</v>
      </c>
      <c r="D2026" s="18">
        <v>1</v>
      </c>
      <c r="E2026" s="18">
        <v>0</v>
      </c>
      <c r="F2026" s="18">
        <v>1</v>
      </c>
      <c r="G2026" s="122" t="str">
        <f t="shared" si="95"/>
        <v>기사임</v>
      </c>
      <c r="H2026" s="255">
        <f>IF(G2026="기사임",(COUNTIF($B$2:B2026,B2026)-COUNTIFS($B$2:B2025,B2026,$G$2:G2025,"")),"")</f>
        <v>80</v>
      </c>
      <c r="I2026" s="122" t="str">
        <f>IF(H2026=1,COUNTIF($H$1:H2026,1),"")</f>
        <v/>
      </c>
      <c r="J2026" s="122">
        <f t="shared" si="94"/>
        <v>0</v>
      </c>
      <c r="K2026" s="122" t="b">
        <f t="shared" si="96"/>
        <v>0</v>
      </c>
      <c r="L2026" s="122" t="str">
        <f>IF(K2026=FALSE,"",B2026&amp;"@"&amp;COUNTIFS($B$2:B2026,B2026,$K$2:K2026,TRUE))</f>
        <v/>
      </c>
    </row>
    <row r="2027" spans="1:12">
      <c r="A2027" s="18" t="s">
        <v>545</v>
      </c>
      <c r="B2027" s="18" t="s">
        <v>895</v>
      </c>
      <c r="C2027" s="18">
        <v>1</v>
      </c>
      <c r="D2027" s="18">
        <v>1</v>
      </c>
      <c r="E2027" s="18">
        <v>0</v>
      </c>
      <c r="F2027" s="18">
        <v>1</v>
      </c>
      <c r="G2027" s="122" t="str">
        <f t="shared" si="95"/>
        <v>기사임</v>
      </c>
      <c r="H2027" s="255">
        <f>IF(G2027="기사임",(COUNTIF($B$2:B2027,B2027)-COUNTIFS($B$2:B2026,B2027,$G$2:G2026,"")),"")</f>
        <v>282</v>
      </c>
      <c r="I2027" s="122" t="str">
        <f>IF(H2027=1,COUNTIF($H$1:H2027,1),"")</f>
        <v/>
      </c>
      <c r="J2027" s="122">
        <f t="shared" si="94"/>
        <v>0</v>
      </c>
      <c r="K2027" s="122" t="b">
        <f t="shared" si="96"/>
        <v>0</v>
      </c>
      <c r="L2027" s="122" t="str">
        <f>IF(K2027=FALSE,"",B2027&amp;"@"&amp;COUNTIFS($B$2:B2027,B2027,$K$2:K2027,TRUE))</f>
        <v/>
      </c>
    </row>
    <row r="2028" spans="1:12">
      <c r="A2028" s="18" t="s">
        <v>545</v>
      </c>
      <c r="B2028" s="18" t="s">
        <v>913</v>
      </c>
      <c r="C2028" s="18">
        <v>1</v>
      </c>
      <c r="D2028" s="18">
        <v>1</v>
      </c>
      <c r="E2028" s="18">
        <v>15</v>
      </c>
      <c r="F2028" s="18">
        <v>0</v>
      </c>
      <c r="G2028" s="122" t="str">
        <f t="shared" si="95"/>
        <v>기사임</v>
      </c>
      <c r="H2028" s="255">
        <f>IF(G2028="기사임",(COUNTIF($B$2:B2028,B2028)-COUNTIFS($B$2:B2027,B2028,$G$2:G2027,"")),"")</f>
        <v>27</v>
      </c>
      <c r="I2028" s="122" t="str">
        <f>IF(H2028=1,COUNTIF($H$1:H2028,1),"")</f>
        <v/>
      </c>
      <c r="J2028" s="122">
        <f t="shared" si="94"/>
        <v>0</v>
      </c>
      <c r="K2028" s="122" t="b">
        <f t="shared" si="96"/>
        <v>0</v>
      </c>
      <c r="L2028" s="122" t="str">
        <f>IF(K2028=FALSE,"",B2028&amp;"@"&amp;COUNTIFS($B$2:B2028,B2028,$K$2:K2028,TRUE))</f>
        <v/>
      </c>
    </row>
    <row r="2029" spans="1:12">
      <c r="A2029" s="18" t="s">
        <v>589</v>
      </c>
      <c r="B2029" s="18" t="s">
        <v>901</v>
      </c>
      <c r="C2029" s="18">
        <v>1</v>
      </c>
      <c r="D2029" s="18">
        <v>1</v>
      </c>
      <c r="E2029" s="18">
        <v>0</v>
      </c>
      <c r="F2029" s="18">
        <v>1</v>
      </c>
      <c r="G2029" s="122" t="str">
        <f t="shared" si="95"/>
        <v>기사임</v>
      </c>
      <c r="H2029" s="255">
        <f>IF(G2029="기사임",(COUNTIF($B$2:B2029,B2029)-COUNTIFS($B$2:B2028,B2029,$G$2:G2028,"")),"")</f>
        <v>56</v>
      </c>
      <c r="I2029" s="122" t="str">
        <f>IF(H2029=1,COUNTIF($H$1:H2029,1),"")</f>
        <v/>
      </c>
      <c r="J2029" s="122">
        <f t="shared" si="94"/>
        <v>0</v>
      </c>
      <c r="K2029" s="122" t="b">
        <f t="shared" si="96"/>
        <v>0</v>
      </c>
      <c r="L2029" s="122" t="str">
        <f>IF(K2029=FALSE,"",B2029&amp;"@"&amp;COUNTIFS($B$2:B2029,B2029,$K$2:K2029,TRUE))</f>
        <v/>
      </c>
    </row>
    <row r="2030" spans="1:12">
      <c r="A2030" s="18" t="s">
        <v>589</v>
      </c>
      <c r="B2030" s="18" t="s">
        <v>897</v>
      </c>
      <c r="C2030" s="18">
        <v>1</v>
      </c>
      <c r="D2030" s="18">
        <v>1</v>
      </c>
      <c r="E2030" s="18">
        <v>9</v>
      </c>
      <c r="F2030" s="18">
        <v>1</v>
      </c>
      <c r="G2030" s="122" t="str">
        <f t="shared" si="95"/>
        <v>기사임</v>
      </c>
      <c r="H2030" s="255">
        <f>IF(G2030="기사임",(COUNTIF($B$2:B2030,B2030)-COUNTIFS($B$2:B2029,B2030,$G$2:G2029,"")),"")</f>
        <v>100</v>
      </c>
      <c r="I2030" s="122" t="str">
        <f>IF(H2030=1,COUNTIF($H$1:H2030,1),"")</f>
        <v/>
      </c>
      <c r="J2030" s="122">
        <f t="shared" si="94"/>
        <v>1</v>
      </c>
      <c r="K2030" s="122" t="b">
        <f t="shared" si="96"/>
        <v>1</v>
      </c>
      <c r="L2030" s="122" t="str">
        <f>IF(K2030=FALSE,"",B2030&amp;"@"&amp;COUNTIFS($B$2:B2030,B2030,$K$2:K2030,TRUE))</f>
        <v>India@100</v>
      </c>
    </row>
    <row r="2031" spans="1:12">
      <c r="A2031" s="18" t="s">
        <v>589</v>
      </c>
      <c r="B2031" s="18" t="s">
        <v>2228</v>
      </c>
      <c r="C2031" s="18">
        <v>1</v>
      </c>
      <c r="D2031" s="18">
        <v>1</v>
      </c>
      <c r="E2031" s="18">
        <v>1416</v>
      </c>
      <c r="F2031" s="18">
        <v>0</v>
      </c>
      <c r="G2031" s="122" t="str">
        <f t="shared" si="95"/>
        <v>기사임</v>
      </c>
      <c r="H2031" s="255">
        <f>IF(G2031="기사임",(COUNTIF($B$2:B2031,B2031)-COUNTIFS($B$2:B2030,B2031,$G$2:G2030,"")),"")</f>
        <v>2</v>
      </c>
      <c r="I2031" s="122" t="str">
        <f>IF(H2031=1,COUNTIF($H$1:H2031,1),"")</f>
        <v/>
      </c>
      <c r="J2031" s="122">
        <f t="shared" si="94"/>
        <v>0</v>
      </c>
      <c r="K2031" s="122" t="b">
        <f t="shared" si="96"/>
        <v>0</v>
      </c>
      <c r="L2031" s="122" t="str">
        <f>IF(K2031=FALSE,"",B2031&amp;"@"&amp;COUNTIFS($B$2:B2031,B2031,$K$2:K2031,TRUE))</f>
        <v/>
      </c>
    </row>
    <row r="2032" spans="1:12">
      <c r="A2032" s="18" t="s">
        <v>589</v>
      </c>
      <c r="B2032" s="18" t="s">
        <v>904</v>
      </c>
      <c r="C2032" s="18">
        <v>1</v>
      </c>
      <c r="D2032" s="18">
        <v>1</v>
      </c>
      <c r="E2032" s="18">
        <v>1206</v>
      </c>
      <c r="F2032" s="18">
        <v>0</v>
      </c>
      <c r="G2032" s="122" t="str">
        <f t="shared" si="95"/>
        <v>기사임</v>
      </c>
      <c r="H2032" s="255">
        <f>IF(G2032="기사임",(COUNTIF($B$2:B2032,B2032)-COUNTIFS($B$2:B2031,B2032,$G$2:G2031,"")),"")</f>
        <v>15</v>
      </c>
      <c r="I2032" s="122" t="str">
        <f>IF(H2032=1,COUNTIF($H$1:H2032,1),"")</f>
        <v/>
      </c>
      <c r="J2032" s="122">
        <f t="shared" si="94"/>
        <v>0</v>
      </c>
      <c r="K2032" s="122" t="b">
        <f t="shared" si="96"/>
        <v>0</v>
      </c>
      <c r="L2032" s="122" t="str">
        <f>IF(K2032=FALSE,"",B2032&amp;"@"&amp;COUNTIFS($B$2:B2032,B2032,$K$2:K2032,TRUE))</f>
        <v/>
      </c>
    </row>
    <row r="2033" spans="1:12">
      <c r="A2033" s="18" t="s">
        <v>842</v>
      </c>
      <c r="B2033" s="18" t="s">
        <v>900</v>
      </c>
      <c r="C2033" s="18">
        <v>1</v>
      </c>
      <c r="D2033" s="18">
        <v>1</v>
      </c>
      <c r="E2033" s="18">
        <v>85</v>
      </c>
      <c r="F2033" s="18">
        <v>1</v>
      </c>
      <c r="G2033" s="122" t="str">
        <f t="shared" si="95"/>
        <v>기사임</v>
      </c>
      <c r="H2033" s="255">
        <f>IF(G2033="기사임",(COUNTIF($B$2:B2033,B2033)-COUNTIFS($B$2:B2032,B2033,$G$2:G2032,"")),"")</f>
        <v>43</v>
      </c>
      <c r="I2033" s="122" t="str">
        <f>IF(H2033=1,COUNTIF($H$1:H2033,1),"")</f>
        <v/>
      </c>
      <c r="J2033" s="122">
        <f t="shared" si="94"/>
        <v>0</v>
      </c>
      <c r="K2033" s="122" t="b">
        <f t="shared" si="96"/>
        <v>0</v>
      </c>
      <c r="L2033" s="122" t="str">
        <f>IF(K2033=FALSE,"",B2033&amp;"@"&amp;COUNTIFS($B$2:B2033,B2033,$K$2:K2033,TRUE))</f>
        <v/>
      </c>
    </row>
    <row r="2034" spans="1:12">
      <c r="A2034" s="18" t="s">
        <v>699</v>
      </c>
      <c r="B2034" s="18" t="s">
        <v>942</v>
      </c>
      <c r="C2034" s="18">
        <v>1</v>
      </c>
      <c r="D2034" s="18">
        <v>1</v>
      </c>
      <c r="E2034" s="18">
        <v>0</v>
      </c>
      <c r="F2034" s="18">
        <v>0</v>
      </c>
      <c r="G2034" s="122" t="str">
        <f t="shared" si="95"/>
        <v>기사임</v>
      </c>
      <c r="H2034" s="255">
        <f>IF(G2034="기사임",(COUNTIF($B$2:B2034,B2034)-COUNTIFS($B$2:B2033,B2034,$G$2:G2033,"")),"")</f>
        <v>6</v>
      </c>
      <c r="I2034" s="122" t="str">
        <f>IF(H2034=1,COUNTIF($H$1:H2034,1),"")</f>
        <v/>
      </c>
      <c r="J2034" s="122">
        <f t="shared" si="94"/>
        <v>0</v>
      </c>
      <c r="K2034" s="122" t="b">
        <f t="shared" si="96"/>
        <v>0</v>
      </c>
      <c r="L2034" s="122" t="str">
        <f>IF(K2034=FALSE,"",B2034&amp;"@"&amp;COUNTIFS($B$2:B2034,B2034,$K$2:K2034,TRUE))</f>
        <v/>
      </c>
    </row>
    <row r="2035" spans="1:12">
      <c r="A2035" s="18" t="s">
        <v>699</v>
      </c>
      <c r="B2035" s="18" t="s">
        <v>897</v>
      </c>
      <c r="C2035" s="18">
        <v>1</v>
      </c>
      <c r="D2035" s="18">
        <v>1</v>
      </c>
      <c r="E2035" s="18">
        <v>0</v>
      </c>
      <c r="F2035" s="18">
        <v>1</v>
      </c>
      <c r="G2035" s="122" t="str">
        <f t="shared" si="95"/>
        <v>기사임</v>
      </c>
      <c r="H2035" s="255">
        <f>IF(G2035="기사임",(COUNTIF($B$2:B2035,B2035)-COUNTIFS($B$2:B2034,B2035,$G$2:G2034,"")),"")</f>
        <v>101</v>
      </c>
      <c r="I2035" s="122" t="str">
        <f>IF(H2035=1,COUNTIF($H$1:H2035,1),"")</f>
        <v/>
      </c>
      <c r="J2035" s="122">
        <f t="shared" si="94"/>
        <v>1</v>
      </c>
      <c r="K2035" s="122" t="b">
        <f t="shared" si="96"/>
        <v>1</v>
      </c>
      <c r="L2035" s="122" t="str">
        <f>IF(K2035=FALSE,"",B2035&amp;"@"&amp;COUNTIFS($B$2:B2035,B2035,$K$2:K2035,TRUE))</f>
        <v>India@101</v>
      </c>
    </row>
    <row r="2036" spans="1:12">
      <c r="A2036" s="18" t="s">
        <v>699</v>
      </c>
      <c r="B2036" s="18" t="s">
        <v>2228</v>
      </c>
      <c r="C2036" s="18">
        <v>1</v>
      </c>
      <c r="D2036" s="18">
        <v>1</v>
      </c>
      <c r="E2036" s="18">
        <v>172</v>
      </c>
      <c r="F2036" s="18">
        <v>0</v>
      </c>
      <c r="G2036" s="122" t="str">
        <f t="shared" si="95"/>
        <v>기사임</v>
      </c>
      <c r="H2036" s="255">
        <f>IF(G2036="기사임",(COUNTIF($B$2:B2036,B2036)-COUNTIFS($B$2:B2035,B2036,$G$2:G2035,"")),"")</f>
        <v>3</v>
      </c>
      <c r="I2036" s="122" t="str">
        <f>IF(H2036=1,COUNTIF($H$1:H2036,1),"")</f>
        <v/>
      </c>
      <c r="J2036" s="122">
        <f t="shared" si="94"/>
        <v>0</v>
      </c>
      <c r="K2036" s="122" t="b">
        <f t="shared" si="96"/>
        <v>0</v>
      </c>
      <c r="L2036" s="122" t="str">
        <f>IF(K2036=FALSE,"",B2036&amp;"@"&amp;COUNTIFS($B$2:B2036,B2036,$K$2:K2036,TRUE))</f>
        <v/>
      </c>
    </row>
    <row r="2037" spans="1:12">
      <c r="A2037" s="18" t="s">
        <v>699</v>
      </c>
      <c r="B2037" s="18" t="s">
        <v>913</v>
      </c>
      <c r="C2037" s="18">
        <v>1</v>
      </c>
      <c r="D2037" s="18">
        <v>1</v>
      </c>
      <c r="E2037" s="18">
        <v>0</v>
      </c>
      <c r="F2037" s="18">
        <v>0</v>
      </c>
      <c r="G2037" s="122" t="str">
        <f t="shared" si="95"/>
        <v>기사임</v>
      </c>
      <c r="H2037" s="255">
        <f>IF(G2037="기사임",(COUNTIF($B$2:B2037,B2037)-COUNTIFS($B$2:B2036,B2037,$G$2:G2036,"")),"")</f>
        <v>28</v>
      </c>
      <c r="I2037" s="122" t="str">
        <f>IF(H2037=1,COUNTIF($H$1:H2037,1),"")</f>
        <v/>
      </c>
      <c r="J2037" s="122">
        <f t="shared" si="94"/>
        <v>0</v>
      </c>
      <c r="K2037" s="122" t="b">
        <f t="shared" si="96"/>
        <v>0</v>
      </c>
      <c r="L2037" s="122" t="str">
        <f>IF(K2037=FALSE,"",B2037&amp;"@"&amp;COUNTIFS($B$2:B2037,B2037,$K$2:K2037,TRUE))</f>
        <v/>
      </c>
    </row>
    <row r="2038" spans="1:12">
      <c r="A2038" s="18" t="s">
        <v>699</v>
      </c>
      <c r="B2038" s="18" t="s">
        <v>900</v>
      </c>
      <c r="C2038" s="18">
        <v>1</v>
      </c>
      <c r="D2038" s="18">
        <v>1</v>
      </c>
      <c r="E2038" s="18">
        <v>0</v>
      </c>
      <c r="F2038" s="18">
        <v>1</v>
      </c>
      <c r="G2038" s="122" t="str">
        <f t="shared" si="95"/>
        <v>기사임</v>
      </c>
      <c r="H2038" s="255">
        <f>IF(G2038="기사임",(COUNTIF($B$2:B2038,B2038)-COUNTIFS($B$2:B2037,B2038,$G$2:G2037,"")),"")</f>
        <v>44</v>
      </c>
      <c r="I2038" s="122" t="str">
        <f>IF(H2038=1,COUNTIF($H$1:H2038,1),"")</f>
        <v/>
      </c>
      <c r="J2038" s="122">
        <f t="shared" si="94"/>
        <v>0</v>
      </c>
      <c r="K2038" s="122" t="b">
        <f t="shared" si="96"/>
        <v>0</v>
      </c>
      <c r="L2038" s="122" t="str">
        <f>IF(K2038=FALSE,"",B2038&amp;"@"&amp;COUNTIFS($B$2:B2038,B2038,$K$2:K2038,TRUE))</f>
        <v/>
      </c>
    </row>
    <row r="2039" spans="1:12">
      <c r="A2039" s="18" t="s">
        <v>637</v>
      </c>
      <c r="B2039" s="18" t="s">
        <v>910</v>
      </c>
      <c r="C2039" s="18">
        <v>1</v>
      </c>
      <c r="D2039" s="18">
        <v>1</v>
      </c>
      <c r="E2039" s="18">
        <v>0</v>
      </c>
      <c r="F2039" s="18">
        <v>1</v>
      </c>
      <c r="G2039" s="122" t="str">
        <f t="shared" si="95"/>
        <v>기사임</v>
      </c>
      <c r="H2039" s="255">
        <f>IF(G2039="기사임",(COUNTIF($B$2:B2039,B2039)-COUNTIFS($B$2:B2038,B2039,$G$2:G2038,"")),"")</f>
        <v>42</v>
      </c>
      <c r="I2039" s="122" t="str">
        <f>IF(H2039=1,COUNTIF($H$1:H2039,1),"")</f>
        <v/>
      </c>
      <c r="J2039" s="122">
        <f t="shared" si="94"/>
        <v>0</v>
      </c>
      <c r="K2039" s="122" t="b">
        <f t="shared" si="96"/>
        <v>0</v>
      </c>
      <c r="L2039" s="122" t="str">
        <f>IF(K2039=FALSE,"",B2039&amp;"@"&amp;COUNTIFS($B$2:B2039,B2039,$K$2:K2039,TRUE))</f>
        <v/>
      </c>
    </row>
    <row r="2040" spans="1:12">
      <c r="A2040" s="18" t="s">
        <v>637</v>
      </c>
      <c r="B2040" s="18" t="s">
        <v>906</v>
      </c>
      <c r="C2040" s="18">
        <v>1</v>
      </c>
      <c r="D2040" s="18">
        <v>1</v>
      </c>
      <c r="E2040" s="18">
        <v>0</v>
      </c>
      <c r="F2040" s="18">
        <v>1</v>
      </c>
      <c r="G2040" s="122" t="str">
        <f t="shared" si="95"/>
        <v>기사임</v>
      </c>
      <c r="H2040" s="255">
        <f>IF(G2040="기사임",(COUNTIF($B$2:B2040,B2040)-COUNTIFS($B$2:B2039,B2040,$G$2:G2039,"")),"")</f>
        <v>17</v>
      </c>
      <c r="I2040" s="122" t="str">
        <f>IF(H2040=1,COUNTIF($H$1:H2040,1),"")</f>
        <v/>
      </c>
      <c r="J2040" s="122">
        <f t="shared" si="94"/>
        <v>0</v>
      </c>
      <c r="K2040" s="122" t="b">
        <f t="shared" si="96"/>
        <v>0</v>
      </c>
      <c r="L2040" s="122" t="str">
        <f>IF(K2040=FALSE,"",B2040&amp;"@"&amp;COUNTIFS($B$2:B2040,B2040,$K$2:K2040,TRUE))</f>
        <v/>
      </c>
    </row>
    <row r="2041" spans="1:12">
      <c r="A2041" s="18" t="s">
        <v>707</v>
      </c>
      <c r="B2041" s="18" t="s">
        <v>923</v>
      </c>
      <c r="C2041" s="18">
        <v>1</v>
      </c>
      <c r="D2041" s="18">
        <v>1</v>
      </c>
      <c r="E2041" s="18">
        <v>247</v>
      </c>
      <c r="F2041" s="18">
        <v>1</v>
      </c>
      <c r="G2041" s="122" t="str">
        <f t="shared" si="95"/>
        <v>기사임</v>
      </c>
      <c r="H2041" s="255">
        <f>IF(G2041="기사임",(COUNTIF($B$2:B2041,B2041)-COUNTIFS($B$2:B2040,B2041,$G$2:G2040,"")),"")</f>
        <v>3</v>
      </c>
      <c r="I2041" s="122" t="str">
        <f>IF(H2041=1,COUNTIF($H$1:H2041,1),"")</f>
        <v/>
      </c>
      <c r="J2041" s="122">
        <f t="shared" si="94"/>
        <v>0</v>
      </c>
      <c r="K2041" s="122" t="b">
        <f t="shared" si="96"/>
        <v>0</v>
      </c>
      <c r="L2041" s="122" t="str">
        <f>IF(K2041=FALSE,"",B2041&amp;"@"&amp;COUNTIFS($B$2:B2041,B2041,$K$2:K2041,TRUE))</f>
        <v/>
      </c>
    </row>
    <row r="2042" spans="1:12">
      <c r="A2042" s="18" t="s">
        <v>707</v>
      </c>
      <c r="B2042" s="18" t="s">
        <v>918</v>
      </c>
      <c r="C2042" s="18">
        <v>1</v>
      </c>
      <c r="D2042" s="18">
        <v>1</v>
      </c>
      <c r="E2042" s="18">
        <v>0</v>
      </c>
      <c r="F2042" s="18">
        <v>1</v>
      </c>
      <c r="G2042" s="122" t="str">
        <f t="shared" si="95"/>
        <v>기사임</v>
      </c>
      <c r="H2042" s="255">
        <f>IF(G2042="기사임",(COUNTIF($B$2:B2042,B2042)-COUNTIFS($B$2:B2041,B2042,$G$2:G2041,"")),"")</f>
        <v>12</v>
      </c>
      <c r="I2042" s="122" t="str">
        <f>IF(H2042=1,COUNTIF($H$1:H2042,1),"")</f>
        <v/>
      </c>
      <c r="J2042" s="122">
        <f t="shared" si="94"/>
        <v>0</v>
      </c>
      <c r="K2042" s="122" t="b">
        <f t="shared" si="96"/>
        <v>0</v>
      </c>
      <c r="L2042" s="122" t="str">
        <f>IF(K2042=FALSE,"",B2042&amp;"@"&amp;COUNTIFS($B$2:B2042,B2042,$K$2:K2042,TRUE))</f>
        <v/>
      </c>
    </row>
    <row r="2043" spans="1:12">
      <c r="A2043" s="18" t="s">
        <v>2008</v>
      </c>
      <c r="B2043" s="18" t="s">
        <v>895</v>
      </c>
      <c r="C2043" s="18">
        <v>1</v>
      </c>
      <c r="D2043" s="18">
        <v>1</v>
      </c>
      <c r="E2043" s="18">
        <v>19</v>
      </c>
      <c r="F2043" s="18">
        <v>0</v>
      </c>
      <c r="G2043" s="122" t="str">
        <f t="shared" si="95"/>
        <v/>
      </c>
      <c r="H2043" s="255" t="str">
        <f>IF(G2043="기사임",(COUNTIF($B$2:B2043,B2043)-COUNTIFS($B$2:B2042,B2043,$G$2:G2042,"")),"")</f>
        <v/>
      </c>
      <c r="I2043" s="122" t="str">
        <f>IF(H2043=1,COUNTIF($H$1:H2043,1),"")</f>
        <v/>
      </c>
      <c r="J2043" s="122">
        <f t="shared" si="94"/>
        <v>0</v>
      </c>
      <c r="K2043" s="122" t="b">
        <f t="shared" si="96"/>
        <v>0</v>
      </c>
      <c r="L2043" s="122" t="str">
        <f>IF(K2043=FALSE,"",B2043&amp;"@"&amp;COUNTIFS($B$2:B2043,B2043,$K$2:K2043,TRUE))</f>
        <v/>
      </c>
    </row>
    <row r="2044" spans="1:12">
      <c r="A2044" s="18" t="s">
        <v>1504</v>
      </c>
      <c r="B2044" s="18" t="s">
        <v>907</v>
      </c>
      <c r="C2044" s="18">
        <v>1</v>
      </c>
      <c r="D2044" s="18">
        <v>1</v>
      </c>
      <c r="E2044" s="18">
        <v>0</v>
      </c>
      <c r="F2044" s="18">
        <v>0</v>
      </c>
      <c r="G2044" s="122" t="str">
        <f t="shared" si="95"/>
        <v>기사임</v>
      </c>
      <c r="H2044" s="255">
        <f>IF(G2044="기사임",(COUNTIF($B$2:B2044,B2044)-COUNTIFS($B$2:B2043,B2044,$G$2:G2043,"")),"")</f>
        <v>7</v>
      </c>
      <c r="I2044" s="122" t="str">
        <f>IF(H2044=1,COUNTIF($H$1:H2044,1),"")</f>
        <v/>
      </c>
      <c r="J2044" s="122">
        <f t="shared" si="94"/>
        <v>0</v>
      </c>
      <c r="K2044" s="122" t="b">
        <f t="shared" si="96"/>
        <v>0</v>
      </c>
      <c r="L2044" s="122" t="str">
        <f>IF(K2044=FALSE,"",B2044&amp;"@"&amp;COUNTIFS($B$2:B2044,B2044,$K$2:K2044,TRUE))</f>
        <v/>
      </c>
    </row>
    <row r="2045" spans="1:12">
      <c r="A2045" s="18" t="s">
        <v>1504</v>
      </c>
      <c r="B2045" s="18" t="s">
        <v>895</v>
      </c>
      <c r="C2045" s="18">
        <v>1</v>
      </c>
      <c r="D2045" s="18">
        <v>1</v>
      </c>
      <c r="E2045" s="18">
        <v>0</v>
      </c>
      <c r="F2045" s="18">
        <v>1</v>
      </c>
      <c r="G2045" s="122" t="str">
        <f t="shared" si="95"/>
        <v>기사임</v>
      </c>
      <c r="H2045" s="255">
        <f>IF(G2045="기사임",(COUNTIF($B$2:B2045,B2045)-COUNTIFS($B$2:B2044,B2045,$G$2:G2044,"")),"")</f>
        <v>283</v>
      </c>
      <c r="I2045" s="122" t="str">
        <f>IF(H2045=1,COUNTIF($H$1:H2045,1),"")</f>
        <v/>
      </c>
      <c r="J2045" s="122">
        <f t="shared" si="94"/>
        <v>0</v>
      </c>
      <c r="K2045" s="122" t="b">
        <f t="shared" si="96"/>
        <v>0</v>
      </c>
      <c r="L2045" s="122" t="str">
        <f>IF(K2045=FALSE,"",B2045&amp;"@"&amp;COUNTIFS($B$2:B2045,B2045,$K$2:K2045,TRUE))</f>
        <v/>
      </c>
    </row>
    <row r="2046" spans="1:12">
      <c r="A2046" s="18" t="s">
        <v>1504</v>
      </c>
      <c r="B2046" s="18" t="s">
        <v>900</v>
      </c>
      <c r="C2046" s="18">
        <v>1</v>
      </c>
      <c r="D2046" s="18">
        <v>1</v>
      </c>
      <c r="E2046" s="18">
        <v>0</v>
      </c>
      <c r="F2046" s="18">
        <v>1</v>
      </c>
      <c r="G2046" s="122" t="str">
        <f t="shared" si="95"/>
        <v>기사임</v>
      </c>
      <c r="H2046" s="255">
        <f>IF(G2046="기사임",(COUNTIF($B$2:B2046,B2046)-COUNTIFS($B$2:B2045,B2046,$G$2:G2045,"")),"")</f>
        <v>45</v>
      </c>
      <c r="I2046" s="122" t="str">
        <f>IF(H2046=1,COUNTIF($H$1:H2046,1),"")</f>
        <v/>
      </c>
      <c r="J2046" s="122">
        <f t="shared" si="94"/>
        <v>0</v>
      </c>
      <c r="K2046" s="122" t="b">
        <f t="shared" si="96"/>
        <v>0</v>
      </c>
      <c r="L2046" s="122" t="str">
        <f>IF(K2046=FALSE,"",B2046&amp;"@"&amp;COUNTIFS($B$2:B2046,B2046,$K$2:K2046,TRUE))</f>
        <v/>
      </c>
    </row>
    <row r="2047" spans="1:12">
      <c r="A2047" s="18" t="s">
        <v>980</v>
      </c>
      <c r="B2047" s="18" t="s">
        <v>904</v>
      </c>
      <c r="C2047" s="18">
        <v>1</v>
      </c>
      <c r="D2047" s="18">
        <v>1</v>
      </c>
      <c r="E2047" s="18">
        <v>0</v>
      </c>
      <c r="F2047" s="18">
        <v>0</v>
      </c>
      <c r="G2047" s="122" t="str">
        <f t="shared" si="95"/>
        <v>기사임</v>
      </c>
      <c r="H2047" s="255">
        <f>IF(G2047="기사임",(COUNTIF($B$2:B2047,B2047)-COUNTIFS($B$2:B2046,B2047,$G$2:G2046,"")),"")</f>
        <v>16</v>
      </c>
      <c r="I2047" s="122" t="str">
        <f>IF(H2047=1,COUNTIF($H$1:H2047,1),"")</f>
        <v/>
      </c>
      <c r="J2047" s="122">
        <f t="shared" si="94"/>
        <v>0</v>
      </c>
      <c r="K2047" s="122" t="b">
        <f t="shared" si="96"/>
        <v>0</v>
      </c>
      <c r="L2047" s="122" t="str">
        <f>IF(K2047=FALSE,"",B2047&amp;"@"&amp;COUNTIFS($B$2:B2047,B2047,$K$2:K2047,TRUE))</f>
        <v/>
      </c>
    </row>
    <row r="2048" spans="1:12">
      <c r="A2048" s="18" t="s">
        <v>1460</v>
      </c>
      <c r="B2048" s="18" t="s">
        <v>896</v>
      </c>
      <c r="C2048" s="18">
        <v>1</v>
      </c>
      <c r="D2048" s="18">
        <v>1</v>
      </c>
      <c r="E2048" s="18">
        <v>127</v>
      </c>
      <c r="F2048" s="18">
        <v>0</v>
      </c>
      <c r="G2048" s="122" t="str">
        <f t="shared" si="95"/>
        <v>기사임</v>
      </c>
      <c r="H2048" s="255">
        <f>IF(G2048="기사임",(COUNTIF($B$2:B2048,B2048)-COUNTIFS($B$2:B2047,B2048,$G$2:G2047,"")),"")</f>
        <v>142</v>
      </c>
      <c r="I2048" s="122" t="str">
        <f>IF(H2048=1,COUNTIF($H$1:H2048,1),"")</f>
        <v/>
      </c>
      <c r="J2048" s="122">
        <f t="shared" si="94"/>
        <v>1</v>
      </c>
      <c r="K2048" s="122" t="b">
        <f t="shared" si="96"/>
        <v>1</v>
      </c>
      <c r="L2048" s="122" t="str">
        <f>IF(K2048=FALSE,"",B2048&amp;"@"&amp;COUNTIFS($B$2:B2048,B2048,$K$2:K2048,TRUE))</f>
        <v>United States@142</v>
      </c>
    </row>
    <row r="2049" spans="1:12">
      <c r="A2049" s="18" t="s">
        <v>509</v>
      </c>
      <c r="B2049" s="18" t="s">
        <v>901</v>
      </c>
      <c r="C2049" s="18">
        <v>1</v>
      </c>
      <c r="D2049" s="18">
        <v>1</v>
      </c>
      <c r="E2049" s="18">
        <v>0</v>
      </c>
      <c r="F2049" s="18">
        <v>1</v>
      </c>
      <c r="G2049" s="122" t="str">
        <f t="shared" si="95"/>
        <v>기사임</v>
      </c>
      <c r="H2049" s="255">
        <f>IF(G2049="기사임",(COUNTIF($B$2:B2049,B2049)-COUNTIFS($B$2:B2048,B2049,$G$2:G2048,"")),"")</f>
        <v>57</v>
      </c>
      <c r="I2049" s="122" t="str">
        <f>IF(H2049=1,COUNTIF($H$1:H2049,1),"")</f>
        <v/>
      </c>
      <c r="J2049" s="122">
        <f t="shared" si="94"/>
        <v>0</v>
      </c>
      <c r="K2049" s="122" t="b">
        <f t="shared" si="96"/>
        <v>0</v>
      </c>
      <c r="L2049" s="122" t="str">
        <f>IF(K2049=FALSE,"",B2049&amp;"@"&amp;COUNTIFS($B$2:B2049,B2049,$K$2:K2049,TRUE))</f>
        <v/>
      </c>
    </row>
    <row r="2050" spans="1:12">
      <c r="A2050" s="18" t="s">
        <v>509</v>
      </c>
      <c r="B2050" s="18" t="s">
        <v>905</v>
      </c>
      <c r="C2050" s="18">
        <v>1</v>
      </c>
      <c r="D2050" s="18">
        <v>1</v>
      </c>
      <c r="E2050" s="18">
        <v>0</v>
      </c>
      <c r="F2050" s="18">
        <v>0</v>
      </c>
      <c r="G2050" s="122" t="str">
        <f t="shared" si="95"/>
        <v>기사임</v>
      </c>
      <c r="H2050" s="255">
        <f>IF(G2050="기사임",(COUNTIF($B$2:B2050,B2050)-COUNTIFS($B$2:B2049,B2050,$G$2:G2049,"")),"")</f>
        <v>29</v>
      </c>
      <c r="I2050" s="122" t="str">
        <f>IF(H2050=1,COUNTIF($H$1:H2050,1),"")</f>
        <v/>
      </c>
      <c r="J2050" s="122">
        <f t="shared" ref="J2050:J2113" si="97">COUNTIF($N$2:$N$4,B2050)</f>
        <v>0</v>
      </c>
      <c r="K2050" s="122" t="b">
        <f t="shared" si="96"/>
        <v>0</v>
      </c>
      <c r="L2050" s="122" t="str">
        <f>IF(K2050=FALSE,"",B2050&amp;"@"&amp;COUNTIFS($B$2:B2050,B2050,$K$2:K2050,TRUE))</f>
        <v/>
      </c>
    </row>
    <row r="2051" spans="1:12">
      <c r="A2051" s="18" t="s">
        <v>509</v>
      </c>
      <c r="B2051" s="18" t="s">
        <v>953</v>
      </c>
      <c r="C2051" s="18">
        <v>1</v>
      </c>
      <c r="D2051" s="18">
        <v>1</v>
      </c>
      <c r="E2051" s="18">
        <v>0</v>
      </c>
      <c r="F2051" s="18">
        <v>1</v>
      </c>
      <c r="G2051" s="122" t="str">
        <f t="shared" ref="G2051:G2114" si="98">IF(AND(LEFT(A2051,17)="/global/archives/",ISNUMBER(_xlfn.NUMBERVALUE(MID(A2051,18,1))),ISERROR(FIND("ckattempt",A2051)),ISERROR(FIND("preview",A2051))),"기사임","")</f>
        <v>기사임</v>
      </c>
      <c r="H2051" s="255">
        <f>IF(G2051="기사임",(COUNTIF($B$2:B2051,B2051)-COUNTIFS($B$2:B2050,B2051,$G$2:G2050,"")),"")</f>
        <v>4</v>
      </c>
      <c r="I2051" s="122" t="str">
        <f>IF(H2051=1,COUNTIF($H$1:H2051,1),"")</f>
        <v/>
      </c>
      <c r="J2051" s="122">
        <f t="shared" si="97"/>
        <v>0</v>
      </c>
      <c r="K2051" s="122" t="b">
        <f t="shared" ref="K2051:K2114" si="99">AND(J2051=1,H2051&gt;=1,H2051&lt;&gt;"")</f>
        <v>0</v>
      </c>
      <c r="L2051" s="122" t="str">
        <f>IF(K2051=FALSE,"",B2051&amp;"@"&amp;COUNTIFS($B$2:B2051,B2051,$K$2:K2051,TRUE))</f>
        <v/>
      </c>
    </row>
    <row r="2052" spans="1:12">
      <c r="A2052" s="18" t="s">
        <v>509</v>
      </c>
      <c r="B2052" s="18" t="s">
        <v>918</v>
      </c>
      <c r="C2052" s="18">
        <v>1</v>
      </c>
      <c r="D2052" s="18">
        <v>1</v>
      </c>
      <c r="E2052" s="18">
        <v>0</v>
      </c>
      <c r="F2052" s="18">
        <v>1</v>
      </c>
      <c r="G2052" s="122" t="str">
        <f t="shared" si="98"/>
        <v>기사임</v>
      </c>
      <c r="H2052" s="255">
        <f>IF(G2052="기사임",(COUNTIF($B$2:B2052,B2052)-COUNTIFS($B$2:B2051,B2052,$G$2:G2051,"")),"")</f>
        <v>13</v>
      </c>
      <c r="I2052" s="122" t="str">
        <f>IF(H2052=1,COUNTIF($H$1:H2052,1),"")</f>
        <v/>
      </c>
      <c r="J2052" s="122">
        <f t="shared" si="97"/>
        <v>0</v>
      </c>
      <c r="K2052" s="122" t="b">
        <f t="shared" si="99"/>
        <v>0</v>
      </c>
      <c r="L2052" s="122" t="str">
        <f>IF(K2052=FALSE,"",B2052&amp;"@"&amp;COUNTIFS($B$2:B2052,B2052,$K$2:K2052,TRUE))</f>
        <v/>
      </c>
    </row>
    <row r="2053" spans="1:12">
      <c r="A2053" s="18" t="s">
        <v>2009</v>
      </c>
      <c r="B2053" s="18" t="s">
        <v>895</v>
      </c>
      <c r="C2053" s="18">
        <v>1</v>
      </c>
      <c r="D2053" s="18">
        <v>1</v>
      </c>
      <c r="E2053" s="18">
        <v>54</v>
      </c>
      <c r="F2053" s="18">
        <v>0</v>
      </c>
      <c r="G2053" s="122" t="str">
        <f t="shared" si="98"/>
        <v/>
      </c>
      <c r="H2053" s="255" t="str">
        <f>IF(G2053="기사임",(COUNTIF($B$2:B2053,B2053)-COUNTIFS($B$2:B2052,B2053,$G$2:G2052,"")),"")</f>
        <v/>
      </c>
      <c r="I2053" s="122" t="str">
        <f>IF(H2053=1,COUNTIF($H$1:H2053,1),"")</f>
        <v/>
      </c>
      <c r="J2053" s="122">
        <f t="shared" si="97"/>
        <v>0</v>
      </c>
      <c r="K2053" s="122" t="b">
        <f t="shared" si="99"/>
        <v>0</v>
      </c>
      <c r="L2053" s="122" t="str">
        <f>IF(K2053=FALSE,"",B2053&amp;"@"&amp;COUNTIFS($B$2:B2053,B2053,$K$2:K2053,TRUE))</f>
        <v/>
      </c>
    </row>
    <row r="2054" spans="1:12">
      <c r="A2054" s="18" t="s">
        <v>525</v>
      </c>
      <c r="B2054" s="18" t="s">
        <v>903</v>
      </c>
      <c r="C2054" s="18">
        <v>1</v>
      </c>
      <c r="D2054" s="18">
        <v>1</v>
      </c>
      <c r="E2054" s="18">
        <v>20</v>
      </c>
      <c r="F2054" s="18">
        <v>0</v>
      </c>
      <c r="G2054" s="122" t="str">
        <f t="shared" si="98"/>
        <v>기사임</v>
      </c>
      <c r="H2054" s="255">
        <f>IF(G2054="기사임",(COUNTIF($B$2:B2054,B2054)-COUNTIFS($B$2:B2053,B2054,$G$2:G2053,"")),"")</f>
        <v>25</v>
      </c>
      <c r="I2054" s="122" t="str">
        <f>IF(H2054=1,COUNTIF($H$1:H2054,1),"")</f>
        <v/>
      </c>
      <c r="J2054" s="122">
        <f t="shared" si="97"/>
        <v>0</v>
      </c>
      <c r="K2054" s="122" t="b">
        <f t="shared" si="99"/>
        <v>0</v>
      </c>
      <c r="L2054" s="122" t="str">
        <f>IF(K2054=FALSE,"",B2054&amp;"@"&amp;COUNTIFS($B$2:B2054,B2054,$K$2:K2054,TRUE))</f>
        <v/>
      </c>
    </row>
    <row r="2055" spans="1:12">
      <c r="A2055" s="18" t="s">
        <v>525</v>
      </c>
      <c r="B2055" s="18" t="s">
        <v>905</v>
      </c>
      <c r="C2055" s="18">
        <v>1</v>
      </c>
      <c r="D2055" s="18">
        <v>1</v>
      </c>
      <c r="E2055" s="18">
        <v>0</v>
      </c>
      <c r="F2055" s="18">
        <v>0</v>
      </c>
      <c r="G2055" s="122" t="str">
        <f t="shared" si="98"/>
        <v>기사임</v>
      </c>
      <c r="H2055" s="255">
        <f>IF(G2055="기사임",(COUNTIF($B$2:B2055,B2055)-COUNTIFS($B$2:B2054,B2055,$G$2:G2054,"")),"")</f>
        <v>30</v>
      </c>
      <c r="I2055" s="122" t="str">
        <f>IF(H2055=1,COUNTIF($H$1:H2055,1),"")</f>
        <v/>
      </c>
      <c r="J2055" s="122">
        <f t="shared" si="97"/>
        <v>0</v>
      </c>
      <c r="K2055" s="122" t="b">
        <f t="shared" si="99"/>
        <v>0</v>
      </c>
      <c r="L2055" s="122" t="str">
        <f>IF(K2055=FALSE,"",B2055&amp;"@"&amp;COUNTIFS($B$2:B2055,B2055,$K$2:K2055,TRUE))</f>
        <v/>
      </c>
    </row>
    <row r="2056" spans="1:12">
      <c r="A2056" s="18" t="s">
        <v>525</v>
      </c>
      <c r="B2056" s="18" t="s">
        <v>908</v>
      </c>
      <c r="C2056" s="18">
        <v>1</v>
      </c>
      <c r="D2056" s="18">
        <v>1</v>
      </c>
      <c r="E2056" s="18">
        <v>35</v>
      </c>
      <c r="F2056" s="18">
        <v>1</v>
      </c>
      <c r="G2056" s="122" t="str">
        <f t="shared" si="98"/>
        <v>기사임</v>
      </c>
      <c r="H2056" s="255">
        <f>IF(G2056="기사임",(COUNTIF($B$2:B2056,B2056)-COUNTIFS($B$2:B2055,B2056,$G$2:G2055,"")),"")</f>
        <v>47</v>
      </c>
      <c r="I2056" s="122" t="str">
        <f>IF(H2056=1,COUNTIF($H$1:H2056,1),"")</f>
        <v/>
      </c>
      <c r="J2056" s="122">
        <f t="shared" si="97"/>
        <v>0</v>
      </c>
      <c r="K2056" s="122" t="b">
        <f t="shared" si="99"/>
        <v>0</v>
      </c>
      <c r="L2056" s="122" t="str">
        <f>IF(K2056=FALSE,"",B2056&amp;"@"&amp;COUNTIFS($B$2:B2056,B2056,$K$2:K2056,TRUE))</f>
        <v/>
      </c>
    </row>
    <row r="2057" spans="1:12">
      <c r="A2057" s="18" t="s">
        <v>525</v>
      </c>
      <c r="B2057" s="18" t="s">
        <v>930</v>
      </c>
      <c r="C2057" s="18">
        <v>1</v>
      </c>
      <c r="D2057" s="18">
        <v>1</v>
      </c>
      <c r="E2057" s="18">
        <v>2</v>
      </c>
      <c r="F2057" s="18">
        <v>0</v>
      </c>
      <c r="G2057" s="122" t="str">
        <f t="shared" si="98"/>
        <v>기사임</v>
      </c>
      <c r="H2057" s="255">
        <f>IF(G2057="기사임",(COUNTIF($B$2:B2057,B2057)-COUNTIFS($B$2:B2056,B2057,$G$2:G2056,"")),"")</f>
        <v>4</v>
      </c>
      <c r="I2057" s="122" t="str">
        <f>IF(H2057=1,COUNTIF($H$1:H2057,1),"")</f>
        <v/>
      </c>
      <c r="J2057" s="122">
        <f t="shared" si="97"/>
        <v>0</v>
      </c>
      <c r="K2057" s="122" t="b">
        <f t="shared" si="99"/>
        <v>0</v>
      </c>
      <c r="L2057" s="122" t="str">
        <f>IF(K2057=FALSE,"",B2057&amp;"@"&amp;COUNTIFS($B$2:B2057,B2057,$K$2:K2057,TRUE))</f>
        <v/>
      </c>
    </row>
    <row r="2058" spans="1:12">
      <c r="A2058" s="18" t="s">
        <v>525</v>
      </c>
      <c r="B2058" s="18" t="s">
        <v>928</v>
      </c>
      <c r="C2058" s="18">
        <v>1</v>
      </c>
      <c r="D2058" s="18">
        <v>1</v>
      </c>
      <c r="E2058" s="18">
        <v>2</v>
      </c>
      <c r="F2058" s="18">
        <v>0</v>
      </c>
      <c r="G2058" s="122" t="str">
        <f t="shared" si="98"/>
        <v>기사임</v>
      </c>
      <c r="H2058" s="255">
        <f>IF(G2058="기사임",(COUNTIF($B$2:B2058,B2058)-COUNTIFS($B$2:B2057,B2058,$G$2:G2057,"")),"")</f>
        <v>5</v>
      </c>
      <c r="I2058" s="122" t="str">
        <f>IF(H2058=1,COUNTIF($H$1:H2058,1),"")</f>
        <v/>
      </c>
      <c r="J2058" s="122">
        <f t="shared" si="97"/>
        <v>0</v>
      </c>
      <c r="K2058" s="122" t="b">
        <f t="shared" si="99"/>
        <v>0</v>
      </c>
      <c r="L2058" s="122" t="str">
        <f>IF(K2058=FALSE,"",B2058&amp;"@"&amp;COUNTIFS($B$2:B2058,B2058,$K$2:K2058,TRUE))</f>
        <v/>
      </c>
    </row>
    <row r="2059" spans="1:12">
      <c r="A2059" s="18" t="s">
        <v>525</v>
      </c>
      <c r="B2059" s="18" t="s">
        <v>918</v>
      </c>
      <c r="C2059" s="18">
        <v>1</v>
      </c>
      <c r="D2059" s="18">
        <v>1</v>
      </c>
      <c r="E2059" s="18">
        <v>0</v>
      </c>
      <c r="F2059" s="18">
        <v>0</v>
      </c>
      <c r="G2059" s="122" t="str">
        <f t="shared" si="98"/>
        <v>기사임</v>
      </c>
      <c r="H2059" s="255">
        <f>IF(G2059="기사임",(COUNTIF($B$2:B2059,B2059)-COUNTIFS($B$2:B2058,B2059,$G$2:G2058,"")),"")</f>
        <v>14</v>
      </c>
      <c r="I2059" s="122" t="str">
        <f>IF(H2059=1,COUNTIF($H$1:H2059,1),"")</f>
        <v/>
      </c>
      <c r="J2059" s="122">
        <f t="shared" si="97"/>
        <v>0</v>
      </c>
      <c r="K2059" s="122" t="b">
        <f t="shared" si="99"/>
        <v>0</v>
      </c>
      <c r="L2059" s="122" t="str">
        <f>IF(K2059=FALSE,"",B2059&amp;"@"&amp;COUNTIFS($B$2:B2059,B2059,$K$2:K2059,TRUE))</f>
        <v/>
      </c>
    </row>
    <row r="2060" spans="1:12">
      <c r="A2060" s="18" t="s">
        <v>566</v>
      </c>
      <c r="B2060" s="18" t="s">
        <v>903</v>
      </c>
      <c r="C2060" s="18">
        <v>1</v>
      </c>
      <c r="D2060" s="18">
        <v>1</v>
      </c>
      <c r="E2060" s="18">
        <v>0</v>
      </c>
      <c r="F2060" s="18">
        <v>1</v>
      </c>
      <c r="G2060" s="122" t="str">
        <f t="shared" si="98"/>
        <v>기사임</v>
      </c>
      <c r="H2060" s="255">
        <f>IF(G2060="기사임",(COUNTIF($B$2:B2060,B2060)-COUNTIFS($B$2:B2059,B2060,$G$2:G2059,"")),"")</f>
        <v>26</v>
      </c>
      <c r="I2060" s="122" t="str">
        <f>IF(H2060=1,COUNTIF($H$1:H2060,1),"")</f>
        <v/>
      </c>
      <c r="J2060" s="122">
        <f t="shared" si="97"/>
        <v>0</v>
      </c>
      <c r="K2060" s="122" t="b">
        <f t="shared" si="99"/>
        <v>0</v>
      </c>
      <c r="L2060" s="122" t="str">
        <f>IF(K2060=FALSE,"",B2060&amp;"@"&amp;COUNTIFS($B$2:B2060,B2060,$K$2:K2060,TRUE))</f>
        <v/>
      </c>
    </row>
    <row r="2061" spans="1:12">
      <c r="A2061" s="18" t="s">
        <v>566</v>
      </c>
      <c r="B2061" s="18" t="s">
        <v>910</v>
      </c>
      <c r="C2061" s="18">
        <v>1</v>
      </c>
      <c r="D2061" s="18">
        <v>1</v>
      </c>
      <c r="E2061" s="18">
        <v>0</v>
      </c>
      <c r="F2061" s="18">
        <v>1</v>
      </c>
      <c r="G2061" s="122" t="str">
        <f t="shared" si="98"/>
        <v>기사임</v>
      </c>
      <c r="H2061" s="255">
        <f>IF(G2061="기사임",(COUNTIF($B$2:B2061,B2061)-COUNTIFS($B$2:B2060,B2061,$G$2:G2060,"")),"")</f>
        <v>43</v>
      </c>
      <c r="I2061" s="122" t="str">
        <f>IF(H2061=1,COUNTIF($H$1:H2061,1),"")</f>
        <v/>
      </c>
      <c r="J2061" s="122">
        <f t="shared" si="97"/>
        <v>0</v>
      </c>
      <c r="K2061" s="122" t="b">
        <f t="shared" si="99"/>
        <v>0</v>
      </c>
      <c r="L2061" s="122" t="str">
        <f>IF(K2061=FALSE,"",B2061&amp;"@"&amp;COUNTIFS($B$2:B2061,B2061,$K$2:K2061,TRUE))</f>
        <v/>
      </c>
    </row>
    <row r="2062" spans="1:12">
      <c r="A2062" s="18" t="s">
        <v>566</v>
      </c>
      <c r="B2062" s="18" t="s">
        <v>897</v>
      </c>
      <c r="C2062" s="18">
        <v>1</v>
      </c>
      <c r="D2062" s="18">
        <v>1</v>
      </c>
      <c r="E2062" s="18">
        <v>0</v>
      </c>
      <c r="F2062" s="18">
        <v>1</v>
      </c>
      <c r="G2062" s="122" t="str">
        <f t="shared" si="98"/>
        <v>기사임</v>
      </c>
      <c r="H2062" s="255">
        <f>IF(G2062="기사임",(COUNTIF($B$2:B2062,B2062)-COUNTIFS($B$2:B2061,B2062,$G$2:G2061,"")),"")</f>
        <v>102</v>
      </c>
      <c r="I2062" s="122" t="str">
        <f>IF(H2062=1,COUNTIF($H$1:H2062,1),"")</f>
        <v/>
      </c>
      <c r="J2062" s="122">
        <f t="shared" si="97"/>
        <v>1</v>
      </c>
      <c r="K2062" s="122" t="b">
        <f t="shared" si="99"/>
        <v>1</v>
      </c>
      <c r="L2062" s="122" t="str">
        <f>IF(K2062=FALSE,"",B2062&amp;"@"&amp;COUNTIFS($B$2:B2062,B2062,$K$2:K2062,TRUE))</f>
        <v>India@102</v>
      </c>
    </row>
    <row r="2063" spans="1:12">
      <c r="A2063" s="18" t="s">
        <v>566</v>
      </c>
      <c r="B2063" s="18" t="s">
        <v>939</v>
      </c>
      <c r="C2063" s="18">
        <v>1</v>
      </c>
      <c r="D2063" s="18">
        <v>1</v>
      </c>
      <c r="E2063" s="18">
        <v>0</v>
      </c>
      <c r="F2063" s="18">
        <v>0</v>
      </c>
      <c r="G2063" s="122" t="str">
        <f t="shared" si="98"/>
        <v>기사임</v>
      </c>
      <c r="H2063" s="255">
        <f>IF(G2063="기사임",(COUNTIF($B$2:B2063,B2063)-COUNTIFS($B$2:B2062,B2063,$G$2:G2062,"")),"")</f>
        <v>3</v>
      </c>
      <c r="I2063" s="122" t="str">
        <f>IF(H2063=1,COUNTIF($H$1:H2063,1),"")</f>
        <v/>
      </c>
      <c r="J2063" s="122">
        <f t="shared" si="97"/>
        <v>0</v>
      </c>
      <c r="K2063" s="122" t="b">
        <f t="shared" si="99"/>
        <v>0</v>
      </c>
      <c r="L2063" s="122" t="str">
        <f>IF(K2063=FALSE,"",B2063&amp;"@"&amp;COUNTIFS($B$2:B2063,B2063,$K$2:K2063,TRUE))</f>
        <v/>
      </c>
    </row>
    <row r="2064" spans="1:12">
      <c r="A2064" s="18" t="s">
        <v>789</v>
      </c>
      <c r="B2064" s="18" t="s">
        <v>898</v>
      </c>
      <c r="C2064" s="18">
        <v>1</v>
      </c>
      <c r="D2064" s="18">
        <v>1</v>
      </c>
      <c r="E2064" s="18">
        <v>31</v>
      </c>
      <c r="F2064" s="18">
        <v>1</v>
      </c>
      <c r="G2064" s="122" t="str">
        <f t="shared" si="98"/>
        <v>기사임</v>
      </c>
      <c r="H2064" s="255">
        <f>IF(G2064="기사임",(COUNTIF($B$2:B2064,B2064)-COUNTIFS($B$2:B2063,B2064,$G$2:G2063,"")),"")</f>
        <v>81</v>
      </c>
      <c r="I2064" s="122" t="str">
        <f>IF(H2064=1,COUNTIF($H$1:H2064,1),"")</f>
        <v/>
      </c>
      <c r="J2064" s="122">
        <f t="shared" si="97"/>
        <v>0</v>
      </c>
      <c r="K2064" s="122" t="b">
        <f t="shared" si="99"/>
        <v>0</v>
      </c>
      <c r="L2064" s="122" t="str">
        <f>IF(K2064=FALSE,"",B2064&amp;"@"&amp;COUNTIFS($B$2:B2064,B2064,$K$2:K2064,TRUE))</f>
        <v/>
      </c>
    </row>
    <row r="2065" spans="1:12">
      <c r="A2065" s="18" t="s">
        <v>789</v>
      </c>
      <c r="B2065" s="18" t="s">
        <v>895</v>
      </c>
      <c r="C2065" s="18">
        <v>1</v>
      </c>
      <c r="D2065" s="18">
        <v>1</v>
      </c>
      <c r="E2065" s="18">
        <v>26</v>
      </c>
      <c r="F2065" s="18">
        <v>0</v>
      </c>
      <c r="G2065" s="122" t="str">
        <f t="shared" si="98"/>
        <v>기사임</v>
      </c>
      <c r="H2065" s="255">
        <f>IF(G2065="기사임",(COUNTIF($B$2:B2065,B2065)-COUNTIFS($B$2:B2064,B2065,$G$2:G2064,"")),"")</f>
        <v>284</v>
      </c>
      <c r="I2065" s="122" t="str">
        <f>IF(H2065=1,COUNTIF($H$1:H2065,1),"")</f>
        <v/>
      </c>
      <c r="J2065" s="122">
        <f t="shared" si="97"/>
        <v>0</v>
      </c>
      <c r="K2065" s="122" t="b">
        <f t="shared" si="99"/>
        <v>0</v>
      </c>
      <c r="L2065" s="122" t="str">
        <f>IF(K2065=FALSE,"",B2065&amp;"@"&amp;COUNTIFS($B$2:B2065,B2065,$K$2:K2065,TRUE))</f>
        <v/>
      </c>
    </row>
    <row r="2066" spans="1:12">
      <c r="A2066" s="18" t="s">
        <v>2010</v>
      </c>
      <c r="B2066" s="18" t="s">
        <v>896</v>
      </c>
      <c r="C2066" s="18">
        <v>1</v>
      </c>
      <c r="D2066" s="18">
        <v>1</v>
      </c>
      <c r="E2066" s="18">
        <v>55</v>
      </c>
      <c r="F2066" s="18">
        <v>0</v>
      </c>
      <c r="G2066" s="122" t="str">
        <f t="shared" si="98"/>
        <v>기사임</v>
      </c>
      <c r="H2066" s="255">
        <f>IF(G2066="기사임",(COUNTIF($B$2:B2066,B2066)-COUNTIFS($B$2:B2065,B2066,$G$2:G2065,"")),"")</f>
        <v>143</v>
      </c>
      <c r="I2066" s="122" t="str">
        <f>IF(H2066=1,COUNTIF($H$1:H2066,1),"")</f>
        <v/>
      </c>
      <c r="J2066" s="122">
        <f t="shared" si="97"/>
        <v>1</v>
      </c>
      <c r="K2066" s="122" t="b">
        <f t="shared" si="99"/>
        <v>1</v>
      </c>
      <c r="L2066" s="122" t="str">
        <f>IF(K2066=FALSE,"",B2066&amp;"@"&amp;COUNTIFS($B$2:B2066,B2066,$K$2:K2066,TRUE))</f>
        <v>United States@143</v>
      </c>
    </row>
    <row r="2067" spans="1:12">
      <c r="A2067" s="18" t="s">
        <v>577</v>
      </c>
      <c r="B2067" s="18" t="s">
        <v>905</v>
      </c>
      <c r="C2067" s="18">
        <v>1</v>
      </c>
      <c r="D2067" s="18">
        <v>1</v>
      </c>
      <c r="E2067" s="18">
        <v>1</v>
      </c>
      <c r="F2067" s="18">
        <v>1</v>
      </c>
      <c r="G2067" s="122" t="str">
        <f t="shared" si="98"/>
        <v>기사임</v>
      </c>
      <c r="H2067" s="255">
        <f>IF(G2067="기사임",(COUNTIF($B$2:B2067,B2067)-COUNTIFS($B$2:B2066,B2067,$G$2:G2066,"")),"")</f>
        <v>31</v>
      </c>
      <c r="I2067" s="122" t="str">
        <f>IF(H2067=1,COUNTIF($H$1:H2067,1),"")</f>
        <v/>
      </c>
      <c r="J2067" s="122">
        <f t="shared" si="97"/>
        <v>0</v>
      </c>
      <c r="K2067" s="122" t="b">
        <f t="shared" si="99"/>
        <v>0</v>
      </c>
      <c r="L2067" s="122" t="str">
        <f>IF(K2067=FALSE,"",B2067&amp;"@"&amp;COUNTIFS($B$2:B2067,B2067,$K$2:K2067,TRUE))</f>
        <v/>
      </c>
    </row>
    <row r="2068" spans="1:12">
      <c r="A2068" s="18" t="s">
        <v>577</v>
      </c>
      <c r="B2068" s="18" t="s">
        <v>897</v>
      </c>
      <c r="C2068" s="18">
        <v>1</v>
      </c>
      <c r="D2068" s="18">
        <v>1</v>
      </c>
      <c r="E2068" s="18">
        <v>0</v>
      </c>
      <c r="F2068" s="18">
        <v>1</v>
      </c>
      <c r="G2068" s="122" t="str">
        <f t="shared" si="98"/>
        <v>기사임</v>
      </c>
      <c r="H2068" s="255">
        <f>IF(G2068="기사임",(COUNTIF($B$2:B2068,B2068)-COUNTIFS($B$2:B2067,B2068,$G$2:G2067,"")),"")</f>
        <v>103</v>
      </c>
      <c r="I2068" s="122" t="str">
        <f>IF(H2068=1,COUNTIF($H$1:H2068,1),"")</f>
        <v/>
      </c>
      <c r="J2068" s="122">
        <f t="shared" si="97"/>
        <v>1</v>
      </c>
      <c r="K2068" s="122" t="b">
        <f t="shared" si="99"/>
        <v>1</v>
      </c>
      <c r="L2068" s="122" t="str">
        <f>IF(K2068=FALSE,"",B2068&amp;"@"&amp;COUNTIFS($B$2:B2068,B2068,$K$2:K2068,TRUE))</f>
        <v>India@103</v>
      </c>
    </row>
    <row r="2069" spans="1:12">
      <c r="A2069" s="18" t="s">
        <v>579</v>
      </c>
      <c r="B2069" s="18" t="s">
        <v>910</v>
      </c>
      <c r="C2069" s="18">
        <v>1</v>
      </c>
      <c r="D2069" s="18">
        <v>1</v>
      </c>
      <c r="E2069" s="18">
        <v>0</v>
      </c>
      <c r="F2069" s="18">
        <v>1</v>
      </c>
      <c r="G2069" s="122" t="str">
        <f t="shared" si="98"/>
        <v>기사임</v>
      </c>
      <c r="H2069" s="255">
        <f>IF(G2069="기사임",(COUNTIF($B$2:B2069,B2069)-COUNTIFS($B$2:B2068,B2069,$G$2:G2068,"")),"")</f>
        <v>44</v>
      </c>
      <c r="I2069" s="122" t="str">
        <f>IF(H2069=1,COUNTIF($H$1:H2069,1),"")</f>
        <v/>
      </c>
      <c r="J2069" s="122">
        <f t="shared" si="97"/>
        <v>0</v>
      </c>
      <c r="K2069" s="122" t="b">
        <f t="shared" si="99"/>
        <v>0</v>
      </c>
      <c r="L2069" s="122" t="str">
        <f>IF(K2069=FALSE,"",B2069&amp;"@"&amp;COUNTIFS($B$2:B2069,B2069,$K$2:K2069,TRUE))</f>
        <v/>
      </c>
    </row>
    <row r="2070" spans="1:12">
      <c r="A2070" s="18" t="s">
        <v>579</v>
      </c>
      <c r="B2070" s="18" t="s">
        <v>897</v>
      </c>
      <c r="C2070" s="18">
        <v>1</v>
      </c>
      <c r="D2070" s="18">
        <v>1</v>
      </c>
      <c r="E2070" s="18">
        <v>0</v>
      </c>
      <c r="F2070" s="18">
        <v>1</v>
      </c>
      <c r="G2070" s="122" t="str">
        <f t="shared" si="98"/>
        <v>기사임</v>
      </c>
      <c r="H2070" s="255">
        <f>IF(G2070="기사임",(COUNTIF($B$2:B2070,B2070)-COUNTIFS($B$2:B2069,B2070,$G$2:G2069,"")),"")</f>
        <v>104</v>
      </c>
      <c r="I2070" s="122" t="str">
        <f>IF(H2070=1,COUNTIF($H$1:H2070,1),"")</f>
        <v/>
      </c>
      <c r="J2070" s="122">
        <f t="shared" si="97"/>
        <v>1</v>
      </c>
      <c r="K2070" s="122" t="b">
        <f t="shared" si="99"/>
        <v>1</v>
      </c>
      <c r="L2070" s="122" t="str">
        <f>IF(K2070=FALSE,"",B2070&amp;"@"&amp;COUNTIFS($B$2:B2070,B2070,$K$2:K2070,TRUE))</f>
        <v>India@104</v>
      </c>
    </row>
    <row r="2071" spans="1:12">
      <c r="A2071" s="18" t="s">
        <v>579</v>
      </c>
      <c r="B2071" s="18" t="s">
        <v>919</v>
      </c>
      <c r="C2071" s="18">
        <v>1</v>
      </c>
      <c r="D2071" s="18">
        <v>1</v>
      </c>
      <c r="E2071" s="18">
        <v>0</v>
      </c>
      <c r="F2071" s="18">
        <v>1</v>
      </c>
      <c r="G2071" s="122" t="str">
        <f t="shared" si="98"/>
        <v>기사임</v>
      </c>
      <c r="H2071" s="255">
        <f>IF(G2071="기사임",(COUNTIF($B$2:B2071,B2071)-COUNTIFS($B$2:B2070,B2071,$G$2:G2070,"")),"")</f>
        <v>2</v>
      </c>
      <c r="I2071" s="122" t="str">
        <f>IF(H2071=1,COUNTIF($H$1:H2071,1),"")</f>
        <v/>
      </c>
      <c r="J2071" s="122">
        <f t="shared" si="97"/>
        <v>0</v>
      </c>
      <c r="K2071" s="122" t="b">
        <f t="shared" si="99"/>
        <v>0</v>
      </c>
      <c r="L2071" s="122" t="str">
        <f>IF(K2071=FALSE,"",B2071&amp;"@"&amp;COUNTIFS($B$2:B2071,B2071,$K$2:K2071,TRUE))</f>
        <v/>
      </c>
    </row>
    <row r="2072" spans="1:12">
      <c r="A2072" s="18" t="s">
        <v>579</v>
      </c>
      <c r="B2072" s="18" t="s">
        <v>898</v>
      </c>
      <c r="C2072" s="18">
        <v>1</v>
      </c>
      <c r="D2072" s="18">
        <v>1</v>
      </c>
      <c r="E2072" s="18">
        <v>716</v>
      </c>
      <c r="F2072" s="18">
        <v>0</v>
      </c>
      <c r="G2072" s="122" t="str">
        <f t="shared" si="98"/>
        <v>기사임</v>
      </c>
      <c r="H2072" s="255">
        <f>IF(G2072="기사임",(COUNTIF($B$2:B2072,B2072)-COUNTIFS($B$2:B2071,B2072,$G$2:G2071,"")),"")</f>
        <v>82</v>
      </c>
      <c r="I2072" s="122" t="str">
        <f>IF(H2072=1,COUNTIF($H$1:H2072,1),"")</f>
        <v/>
      </c>
      <c r="J2072" s="122">
        <f t="shared" si="97"/>
        <v>0</v>
      </c>
      <c r="K2072" s="122" t="b">
        <f t="shared" si="99"/>
        <v>0</v>
      </c>
      <c r="L2072" s="122" t="str">
        <f>IF(K2072=FALSE,"",B2072&amp;"@"&amp;COUNTIFS($B$2:B2072,B2072,$K$2:K2072,TRUE))</f>
        <v/>
      </c>
    </row>
    <row r="2073" spans="1:12">
      <c r="A2073" s="18" t="s">
        <v>579</v>
      </c>
      <c r="B2073" s="18" t="s">
        <v>918</v>
      </c>
      <c r="C2073" s="18">
        <v>1</v>
      </c>
      <c r="D2073" s="18">
        <v>1</v>
      </c>
      <c r="E2073" s="18">
        <v>23</v>
      </c>
      <c r="F2073" s="18">
        <v>0</v>
      </c>
      <c r="G2073" s="122" t="str">
        <f t="shared" si="98"/>
        <v>기사임</v>
      </c>
      <c r="H2073" s="255">
        <f>IF(G2073="기사임",(COUNTIF($B$2:B2073,B2073)-COUNTIFS($B$2:B2072,B2073,$G$2:G2072,"")),"")</f>
        <v>15</v>
      </c>
      <c r="I2073" s="122" t="str">
        <f>IF(H2073=1,COUNTIF($H$1:H2073,1),"")</f>
        <v/>
      </c>
      <c r="J2073" s="122">
        <f t="shared" si="97"/>
        <v>0</v>
      </c>
      <c r="K2073" s="122" t="b">
        <f t="shared" si="99"/>
        <v>0</v>
      </c>
      <c r="L2073" s="122" t="str">
        <f>IF(K2073=FALSE,"",B2073&amp;"@"&amp;COUNTIFS($B$2:B2073,B2073,$K$2:K2073,TRUE))</f>
        <v/>
      </c>
    </row>
    <row r="2074" spans="1:12">
      <c r="A2074" s="18" t="s">
        <v>611</v>
      </c>
      <c r="B2074" s="18" t="s">
        <v>907</v>
      </c>
      <c r="C2074" s="18">
        <v>1</v>
      </c>
      <c r="D2074" s="18">
        <v>1</v>
      </c>
      <c r="E2074" s="18">
        <v>0</v>
      </c>
      <c r="F2074" s="18">
        <v>1</v>
      </c>
      <c r="G2074" s="122" t="str">
        <f t="shared" si="98"/>
        <v>기사임</v>
      </c>
      <c r="H2074" s="255">
        <f>IF(G2074="기사임",(COUNTIF($B$2:B2074,B2074)-COUNTIFS($B$2:B2073,B2074,$G$2:G2073,"")),"")</f>
        <v>8</v>
      </c>
      <c r="I2074" s="122" t="str">
        <f>IF(H2074=1,COUNTIF($H$1:H2074,1),"")</f>
        <v/>
      </c>
      <c r="J2074" s="122">
        <f t="shared" si="97"/>
        <v>0</v>
      </c>
      <c r="K2074" s="122" t="b">
        <f t="shared" si="99"/>
        <v>0</v>
      </c>
      <c r="L2074" s="122" t="str">
        <f>IF(K2074=FALSE,"",B2074&amp;"@"&amp;COUNTIFS($B$2:B2074,B2074,$K$2:K2074,TRUE))</f>
        <v/>
      </c>
    </row>
    <row r="2075" spans="1:12">
      <c r="A2075" s="18" t="s">
        <v>611</v>
      </c>
      <c r="B2075" s="18" t="s">
        <v>905</v>
      </c>
      <c r="C2075" s="18">
        <v>1</v>
      </c>
      <c r="D2075" s="18">
        <v>1</v>
      </c>
      <c r="E2075" s="18">
        <v>0</v>
      </c>
      <c r="F2075" s="18">
        <v>0</v>
      </c>
      <c r="G2075" s="122" t="str">
        <f t="shared" si="98"/>
        <v>기사임</v>
      </c>
      <c r="H2075" s="255">
        <f>IF(G2075="기사임",(COUNTIF($B$2:B2075,B2075)-COUNTIFS($B$2:B2074,B2075,$G$2:G2074,"")),"")</f>
        <v>32</v>
      </c>
      <c r="I2075" s="122" t="str">
        <f>IF(H2075=1,COUNTIF($H$1:H2075,1),"")</f>
        <v/>
      </c>
      <c r="J2075" s="122">
        <f t="shared" si="97"/>
        <v>0</v>
      </c>
      <c r="K2075" s="122" t="b">
        <f t="shared" si="99"/>
        <v>0</v>
      </c>
      <c r="L2075" s="122" t="str">
        <f>IF(K2075=FALSE,"",B2075&amp;"@"&amp;COUNTIFS($B$2:B2075,B2075,$K$2:K2075,TRUE))</f>
        <v/>
      </c>
    </row>
    <row r="2076" spans="1:12">
      <c r="A2076" s="18" t="s">
        <v>611</v>
      </c>
      <c r="B2076" s="18" t="s">
        <v>908</v>
      </c>
      <c r="C2076" s="18">
        <v>1</v>
      </c>
      <c r="D2076" s="18">
        <v>1</v>
      </c>
      <c r="E2076" s="18">
        <v>0</v>
      </c>
      <c r="F2076" s="18">
        <v>1</v>
      </c>
      <c r="G2076" s="122" t="str">
        <f t="shared" si="98"/>
        <v>기사임</v>
      </c>
      <c r="H2076" s="255">
        <f>IF(G2076="기사임",(COUNTIF($B$2:B2076,B2076)-COUNTIFS($B$2:B2075,B2076,$G$2:G2075,"")),"")</f>
        <v>48</v>
      </c>
      <c r="I2076" s="122" t="str">
        <f>IF(H2076=1,COUNTIF($H$1:H2076,1),"")</f>
        <v/>
      </c>
      <c r="J2076" s="122">
        <f t="shared" si="97"/>
        <v>0</v>
      </c>
      <c r="K2076" s="122" t="b">
        <f t="shared" si="99"/>
        <v>0</v>
      </c>
      <c r="L2076" s="122" t="str">
        <f>IF(K2076=FALSE,"",B2076&amp;"@"&amp;COUNTIFS($B$2:B2076,B2076,$K$2:K2076,TRUE))</f>
        <v/>
      </c>
    </row>
    <row r="2077" spans="1:12">
      <c r="A2077" s="18" t="s">
        <v>611</v>
      </c>
      <c r="B2077" s="18" t="s">
        <v>898</v>
      </c>
      <c r="C2077" s="18">
        <v>1</v>
      </c>
      <c r="D2077" s="18">
        <v>1</v>
      </c>
      <c r="E2077" s="18">
        <v>18</v>
      </c>
      <c r="F2077" s="18">
        <v>0</v>
      </c>
      <c r="G2077" s="122" t="str">
        <f t="shared" si="98"/>
        <v>기사임</v>
      </c>
      <c r="H2077" s="255">
        <f>IF(G2077="기사임",(COUNTIF($B$2:B2077,B2077)-COUNTIFS($B$2:B2076,B2077,$G$2:G2076,"")),"")</f>
        <v>83</v>
      </c>
      <c r="I2077" s="122" t="str">
        <f>IF(H2077=1,COUNTIF($H$1:H2077,1),"")</f>
        <v/>
      </c>
      <c r="J2077" s="122">
        <f t="shared" si="97"/>
        <v>0</v>
      </c>
      <c r="K2077" s="122" t="b">
        <f t="shared" si="99"/>
        <v>0</v>
      </c>
      <c r="L2077" s="122" t="str">
        <f>IF(K2077=FALSE,"",B2077&amp;"@"&amp;COUNTIFS($B$2:B2077,B2077,$K$2:K2077,TRUE))</f>
        <v/>
      </c>
    </row>
    <row r="2078" spans="1:12">
      <c r="A2078" s="18" t="s">
        <v>611</v>
      </c>
      <c r="B2078" s="18" t="s">
        <v>1544</v>
      </c>
      <c r="C2078" s="18">
        <v>1</v>
      </c>
      <c r="D2078" s="18">
        <v>1</v>
      </c>
      <c r="E2078" s="18">
        <v>0</v>
      </c>
      <c r="F2078" s="18">
        <v>1</v>
      </c>
      <c r="G2078" s="122" t="str">
        <f t="shared" si="98"/>
        <v>기사임</v>
      </c>
      <c r="H2078" s="255">
        <f>IF(G2078="기사임",(COUNTIF($B$2:B2078,B2078)-COUNTIFS($B$2:B2077,B2078,$G$2:G2077,"")),"")</f>
        <v>1</v>
      </c>
      <c r="I2078" s="122">
        <f>IF(H2078=1,COUNTIF($H$1:H2078,1),"")</f>
        <v>71</v>
      </c>
      <c r="J2078" s="122">
        <f t="shared" si="97"/>
        <v>0</v>
      </c>
      <c r="K2078" s="122" t="b">
        <f t="shared" si="99"/>
        <v>0</v>
      </c>
      <c r="L2078" s="122" t="str">
        <f>IF(K2078=FALSE,"",B2078&amp;"@"&amp;COUNTIFS($B$2:B2078,B2078,$K$2:K2078,TRUE))</f>
        <v/>
      </c>
    </row>
    <row r="2079" spans="1:12">
      <c r="A2079" s="18" t="s">
        <v>555</v>
      </c>
      <c r="B2079" s="18" t="s">
        <v>907</v>
      </c>
      <c r="C2079" s="18">
        <v>1</v>
      </c>
      <c r="D2079" s="18">
        <v>1</v>
      </c>
      <c r="E2079" s="18">
        <v>0</v>
      </c>
      <c r="F2079" s="18">
        <v>1</v>
      </c>
      <c r="G2079" s="122" t="str">
        <f t="shared" si="98"/>
        <v>기사임</v>
      </c>
      <c r="H2079" s="255">
        <f>IF(G2079="기사임",(COUNTIF($B$2:B2079,B2079)-COUNTIFS($B$2:B2078,B2079,$G$2:G2078,"")),"")</f>
        <v>9</v>
      </c>
      <c r="I2079" s="122" t="str">
        <f>IF(H2079=1,COUNTIF($H$1:H2079,1),"")</f>
        <v/>
      </c>
      <c r="J2079" s="122">
        <f t="shared" si="97"/>
        <v>0</v>
      </c>
      <c r="K2079" s="122" t="b">
        <f t="shared" si="99"/>
        <v>0</v>
      </c>
      <c r="L2079" s="122" t="str">
        <f>IF(K2079=FALSE,"",B2079&amp;"@"&amp;COUNTIFS($B$2:B2079,B2079,$K$2:K2079,TRUE))</f>
        <v/>
      </c>
    </row>
    <row r="2080" spans="1:12">
      <c r="A2080" s="18" t="s">
        <v>555</v>
      </c>
      <c r="B2080" s="18" t="s">
        <v>905</v>
      </c>
      <c r="C2080" s="18">
        <v>1</v>
      </c>
      <c r="D2080" s="18">
        <v>1</v>
      </c>
      <c r="E2080" s="18">
        <v>0</v>
      </c>
      <c r="F2080" s="18">
        <v>1</v>
      </c>
      <c r="G2080" s="122" t="str">
        <f t="shared" si="98"/>
        <v>기사임</v>
      </c>
      <c r="H2080" s="255">
        <f>IF(G2080="기사임",(COUNTIF($B$2:B2080,B2080)-COUNTIFS($B$2:B2079,B2080,$G$2:G2079,"")),"")</f>
        <v>33</v>
      </c>
      <c r="I2080" s="122" t="str">
        <f>IF(H2080=1,COUNTIF($H$1:H2080,1),"")</f>
        <v/>
      </c>
      <c r="J2080" s="122">
        <f t="shared" si="97"/>
        <v>0</v>
      </c>
      <c r="K2080" s="122" t="b">
        <f t="shared" si="99"/>
        <v>0</v>
      </c>
      <c r="L2080" s="122" t="str">
        <f>IF(K2080=FALSE,"",B2080&amp;"@"&amp;COUNTIFS($B$2:B2080,B2080,$K$2:K2080,TRUE))</f>
        <v/>
      </c>
    </row>
    <row r="2081" spans="1:12">
      <c r="A2081" s="18" t="s">
        <v>555</v>
      </c>
      <c r="B2081" s="18" t="s">
        <v>910</v>
      </c>
      <c r="C2081" s="18">
        <v>1</v>
      </c>
      <c r="D2081" s="18">
        <v>1</v>
      </c>
      <c r="E2081" s="18">
        <v>0</v>
      </c>
      <c r="F2081" s="18">
        <v>0</v>
      </c>
      <c r="G2081" s="122" t="str">
        <f t="shared" si="98"/>
        <v>기사임</v>
      </c>
      <c r="H2081" s="255">
        <f>IF(G2081="기사임",(COUNTIF($B$2:B2081,B2081)-COUNTIFS($B$2:B2080,B2081,$G$2:G2080,"")),"")</f>
        <v>45</v>
      </c>
      <c r="I2081" s="122" t="str">
        <f>IF(H2081=1,COUNTIF($H$1:H2081,1),"")</f>
        <v/>
      </c>
      <c r="J2081" s="122">
        <f t="shared" si="97"/>
        <v>0</v>
      </c>
      <c r="K2081" s="122" t="b">
        <f t="shared" si="99"/>
        <v>0</v>
      </c>
      <c r="L2081" s="122" t="str">
        <f>IF(K2081=FALSE,"",B2081&amp;"@"&amp;COUNTIFS($B$2:B2081,B2081,$K$2:K2081,TRUE))</f>
        <v/>
      </c>
    </row>
    <row r="2082" spans="1:12">
      <c r="A2082" s="18" t="s">
        <v>555</v>
      </c>
      <c r="B2082" s="18" t="s">
        <v>897</v>
      </c>
      <c r="C2082" s="18">
        <v>1</v>
      </c>
      <c r="D2082" s="18">
        <v>1</v>
      </c>
      <c r="E2082" s="18">
        <v>0</v>
      </c>
      <c r="F2082" s="18">
        <v>1</v>
      </c>
      <c r="G2082" s="122" t="str">
        <f t="shared" si="98"/>
        <v>기사임</v>
      </c>
      <c r="H2082" s="255">
        <f>IF(G2082="기사임",(COUNTIF($B$2:B2082,B2082)-COUNTIFS($B$2:B2081,B2082,$G$2:G2081,"")),"")</f>
        <v>105</v>
      </c>
      <c r="I2082" s="122" t="str">
        <f>IF(H2082=1,COUNTIF($H$1:H2082,1),"")</f>
        <v/>
      </c>
      <c r="J2082" s="122">
        <f t="shared" si="97"/>
        <v>1</v>
      </c>
      <c r="K2082" s="122" t="b">
        <f t="shared" si="99"/>
        <v>1</v>
      </c>
      <c r="L2082" s="122" t="str">
        <f>IF(K2082=FALSE,"",B2082&amp;"@"&amp;COUNTIFS($B$2:B2082,B2082,$K$2:K2082,TRUE))</f>
        <v>India@105</v>
      </c>
    </row>
    <row r="2083" spans="1:12">
      <c r="A2083" s="18" t="s">
        <v>555</v>
      </c>
      <c r="B2083" s="18" t="s">
        <v>1139</v>
      </c>
      <c r="C2083" s="18">
        <v>1</v>
      </c>
      <c r="D2083" s="18">
        <v>1</v>
      </c>
      <c r="E2083" s="18">
        <v>0</v>
      </c>
      <c r="F2083" s="18">
        <v>0</v>
      </c>
      <c r="G2083" s="122" t="str">
        <f t="shared" si="98"/>
        <v>기사임</v>
      </c>
      <c r="H2083" s="255">
        <f>IF(G2083="기사임",(COUNTIF($B$2:B2083,B2083)-COUNTIFS($B$2:B2082,B2083,$G$2:G2082,"")),"")</f>
        <v>2</v>
      </c>
      <c r="I2083" s="122" t="str">
        <f>IF(H2083=1,COUNTIF($H$1:H2083,1),"")</f>
        <v/>
      </c>
      <c r="J2083" s="122">
        <f t="shared" si="97"/>
        <v>0</v>
      </c>
      <c r="K2083" s="122" t="b">
        <f t="shared" si="99"/>
        <v>0</v>
      </c>
      <c r="L2083" s="122" t="str">
        <f>IF(K2083=FALSE,"",B2083&amp;"@"&amp;COUNTIFS($B$2:B2083,B2083,$K$2:K2083,TRUE))</f>
        <v/>
      </c>
    </row>
    <row r="2084" spans="1:12">
      <c r="A2084" s="18" t="s">
        <v>555</v>
      </c>
      <c r="B2084" s="18" t="s">
        <v>913</v>
      </c>
      <c r="C2084" s="18">
        <v>1</v>
      </c>
      <c r="D2084" s="18">
        <v>1</v>
      </c>
      <c r="E2084" s="18">
        <v>0</v>
      </c>
      <c r="F2084" s="18">
        <v>1</v>
      </c>
      <c r="G2084" s="122" t="str">
        <f t="shared" si="98"/>
        <v>기사임</v>
      </c>
      <c r="H2084" s="255">
        <f>IF(G2084="기사임",(COUNTIF($B$2:B2084,B2084)-COUNTIFS($B$2:B2083,B2084,$G$2:G2083,"")),"")</f>
        <v>29</v>
      </c>
      <c r="I2084" s="122" t="str">
        <f>IF(H2084=1,COUNTIF($H$1:H2084,1),"")</f>
        <v/>
      </c>
      <c r="J2084" s="122">
        <f t="shared" si="97"/>
        <v>0</v>
      </c>
      <c r="K2084" s="122" t="b">
        <f t="shared" si="99"/>
        <v>0</v>
      </c>
      <c r="L2084" s="122" t="str">
        <f>IF(K2084=FALSE,"",B2084&amp;"@"&amp;COUNTIFS($B$2:B2084,B2084,$K$2:K2084,TRUE))</f>
        <v/>
      </c>
    </row>
    <row r="2085" spans="1:12">
      <c r="A2085" s="18" t="s">
        <v>555</v>
      </c>
      <c r="B2085" s="18" t="s">
        <v>900</v>
      </c>
      <c r="C2085" s="18">
        <v>1</v>
      </c>
      <c r="D2085" s="18">
        <v>1</v>
      </c>
      <c r="E2085" s="18">
        <v>0</v>
      </c>
      <c r="F2085" s="18">
        <v>1</v>
      </c>
      <c r="G2085" s="122" t="str">
        <f t="shared" si="98"/>
        <v>기사임</v>
      </c>
      <c r="H2085" s="255">
        <f>IF(G2085="기사임",(COUNTIF($B$2:B2085,B2085)-COUNTIFS($B$2:B2084,B2085,$G$2:G2084,"")),"")</f>
        <v>46</v>
      </c>
      <c r="I2085" s="122" t="str">
        <f>IF(H2085=1,COUNTIF($H$1:H2085,1),"")</f>
        <v/>
      </c>
      <c r="J2085" s="122">
        <f t="shared" si="97"/>
        <v>0</v>
      </c>
      <c r="K2085" s="122" t="b">
        <f t="shared" si="99"/>
        <v>0</v>
      </c>
      <c r="L2085" s="122" t="str">
        <f>IF(K2085=FALSE,"",B2085&amp;"@"&amp;COUNTIFS($B$2:B2085,B2085,$K$2:K2085,TRUE))</f>
        <v/>
      </c>
    </row>
    <row r="2086" spans="1:12">
      <c r="A2086" s="18" t="s">
        <v>555</v>
      </c>
      <c r="B2086" s="18" t="s">
        <v>1539</v>
      </c>
      <c r="C2086" s="18">
        <v>1</v>
      </c>
      <c r="D2086" s="18">
        <v>1</v>
      </c>
      <c r="E2086" s="18">
        <v>0</v>
      </c>
      <c r="F2086" s="18">
        <v>1</v>
      </c>
      <c r="G2086" s="122" t="str">
        <f t="shared" si="98"/>
        <v>기사임</v>
      </c>
      <c r="H2086" s="255">
        <f>IF(G2086="기사임",(COUNTIF($B$2:B2086,B2086)-COUNTIFS($B$2:B2085,B2086,$G$2:G2085,"")),"")</f>
        <v>1</v>
      </c>
      <c r="I2086" s="122">
        <f>IF(H2086=1,COUNTIF($H$1:H2086,1),"")</f>
        <v>72</v>
      </c>
      <c r="J2086" s="122">
        <f t="shared" si="97"/>
        <v>0</v>
      </c>
      <c r="K2086" s="122" t="b">
        <f t="shared" si="99"/>
        <v>0</v>
      </c>
      <c r="L2086" s="122" t="str">
        <f>IF(K2086=FALSE,"",B2086&amp;"@"&amp;COUNTIFS($B$2:B2086,B2086,$K$2:K2086,TRUE))</f>
        <v/>
      </c>
    </row>
    <row r="2087" spans="1:12">
      <c r="A2087" s="18" t="s">
        <v>658</v>
      </c>
      <c r="B2087" s="18" t="s">
        <v>929</v>
      </c>
      <c r="C2087" s="18">
        <v>1</v>
      </c>
      <c r="D2087" s="18">
        <v>1</v>
      </c>
      <c r="E2087" s="18">
        <v>0</v>
      </c>
      <c r="F2087" s="18">
        <v>0</v>
      </c>
      <c r="G2087" s="122" t="str">
        <f t="shared" si="98"/>
        <v>기사임</v>
      </c>
      <c r="H2087" s="255">
        <f>IF(G2087="기사임",(COUNTIF($B$2:B2087,B2087)-COUNTIFS($B$2:B2086,B2087,$G$2:G2086,"")),"")</f>
        <v>7</v>
      </c>
      <c r="I2087" s="122" t="str">
        <f>IF(H2087=1,COUNTIF($H$1:H2087,1),"")</f>
        <v/>
      </c>
      <c r="J2087" s="122">
        <f t="shared" si="97"/>
        <v>0</v>
      </c>
      <c r="K2087" s="122" t="b">
        <f t="shared" si="99"/>
        <v>0</v>
      </c>
      <c r="L2087" s="122" t="str">
        <f>IF(K2087=FALSE,"",B2087&amp;"@"&amp;COUNTIFS($B$2:B2087,B2087,$K$2:K2087,TRUE))</f>
        <v/>
      </c>
    </row>
    <row r="2088" spans="1:12">
      <c r="A2088" s="18" t="s">
        <v>658</v>
      </c>
      <c r="B2088" s="18" t="s">
        <v>905</v>
      </c>
      <c r="C2088" s="18">
        <v>1</v>
      </c>
      <c r="D2088" s="18">
        <v>1</v>
      </c>
      <c r="E2088" s="18">
        <v>0</v>
      </c>
      <c r="F2088" s="18">
        <v>1</v>
      </c>
      <c r="G2088" s="122" t="str">
        <f t="shared" si="98"/>
        <v>기사임</v>
      </c>
      <c r="H2088" s="255">
        <f>IF(G2088="기사임",(COUNTIF($B$2:B2088,B2088)-COUNTIFS($B$2:B2087,B2088,$G$2:G2087,"")),"")</f>
        <v>34</v>
      </c>
      <c r="I2088" s="122" t="str">
        <f>IF(H2088=1,COUNTIF($H$1:H2088,1),"")</f>
        <v/>
      </c>
      <c r="J2088" s="122">
        <f t="shared" si="97"/>
        <v>0</v>
      </c>
      <c r="K2088" s="122" t="b">
        <f t="shared" si="99"/>
        <v>0</v>
      </c>
      <c r="L2088" s="122" t="str">
        <f>IF(K2088=FALSE,"",B2088&amp;"@"&amp;COUNTIFS($B$2:B2088,B2088,$K$2:K2088,TRUE))</f>
        <v/>
      </c>
    </row>
    <row r="2089" spans="1:12">
      <c r="A2089" s="18" t="s">
        <v>658</v>
      </c>
      <c r="B2089" s="18" t="s">
        <v>908</v>
      </c>
      <c r="C2089" s="18">
        <v>1</v>
      </c>
      <c r="D2089" s="18">
        <v>1</v>
      </c>
      <c r="E2089" s="18">
        <v>0</v>
      </c>
      <c r="F2089" s="18">
        <v>1</v>
      </c>
      <c r="G2089" s="122" t="str">
        <f t="shared" si="98"/>
        <v>기사임</v>
      </c>
      <c r="H2089" s="255">
        <f>IF(G2089="기사임",(COUNTIF($B$2:B2089,B2089)-COUNTIFS($B$2:B2088,B2089,$G$2:G2088,"")),"")</f>
        <v>49</v>
      </c>
      <c r="I2089" s="122" t="str">
        <f>IF(H2089=1,COUNTIF($H$1:H2089,1),"")</f>
        <v/>
      </c>
      <c r="J2089" s="122">
        <f t="shared" si="97"/>
        <v>0</v>
      </c>
      <c r="K2089" s="122" t="b">
        <f t="shared" si="99"/>
        <v>0</v>
      </c>
      <c r="L2089" s="122" t="str">
        <f>IF(K2089=FALSE,"",B2089&amp;"@"&amp;COUNTIFS($B$2:B2089,B2089,$K$2:K2089,TRUE))</f>
        <v/>
      </c>
    </row>
    <row r="2090" spans="1:12">
      <c r="A2090" s="18" t="s">
        <v>658</v>
      </c>
      <c r="B2090" s="18" t="s">
        <v>2236</v>
      </c>
      <c r="C2090" s="18">
        <v>1</v>
      </c>
      <c r="D2090" s="18">
        <v>1</v>
      </c>
      <c r="E2090" s="18">
        <v>0</v>
      </c>
      <c r="F2090" s="18">
        <v>1</v>
      </c>
      <c r="G2090" s="122" t="str">
        <f t="shared" si="98"/>
        <v>기사임</v>
      </c>
      <c r="H2090" s="255">
        <f>IF(G2090="기사임",(COUNTIF($B$2:B2090,B2090)-COUNTIFS($B$2:B2089,B2090,$G$2:G2089,"")),"")</f>
        <v>1</v>
      </c>
      <c r="I2090" s="122">
        <f>IF(H2090=1,COUNTIF($H$1:H2090,1),"")</f>
        <v>73</v>
      </c>
      <c r="J2090" s="122">
        <f t="shared" si="97"/>
        <v>0</v>
      </c>
      <c r="K2090" s="122" t="b">
        <f t="shared" si="99"/>
        <v>0</v>
      </c>
      <c r="L2090" s="122" t="str">
        <f>IF(K2090=FALSE,"",B2090&amp;"@"&amp;COUNTIFS($B$2:B2090,B2090,$K$2:K2090,TRUE))</f>
        <v/>
      </c>
    </row>
    <row r="2091" spans="1:12">
      <c r="A2091" s="18" t="s">
        <v>658</v>
      </c>
      <c r="B2091" s="18" t="s">
        <v>900</v>
      </c>
      <c r="C2091" s="18">
        <v>1</v>
      </c>
      <c r="D2091" s="18">
        <v>1</v>
      </c>
      <c r="E2091" s="18">
        <v>0</v>
      </c>
      <c r="F2091" s="18">
        <v>1</v>
      </c>
      <c r="G2091" s="122" t="str">
        <f t="shared" si="98"/>
        <v>기사임</v>
      </c>
      <c r="H2091" s="255">
        <f>IF(G2091="기사임",(COUNTIF($B$2:B2091,B2091)-COUNTIFS($B$2:B2090,B2091,$G$2:G2090,"")),"")</f>
        <v>47</v>
      </c>
      <c r="I2091" s="122" t="str">
        <f>IF(H2091=1,COUNTIF($H$1:H2091,1),"")</f>
        <v/>
      </c>
      <c r="J2091" s="122">
        <f t="shared" si="97"/>
        <v>0</v>
      </c>
      <c r="K2091" s="122" t="b">
        <f t="shared" si="99"/>
        <v>0</v>
      </c>
      <c r="L2091" s="122" t="str">
        <f>IF(K2091=FALSE,"",B2091&amp;"@"&amp;COUNTIFS($B$2:B2091,B2091,$K$2:K2091,TRUE))</f>
        <v/>
      </c>
    </row>
    <row r="2092" spans="1:12">
      <c r="A2092" s="18" t="s">
        <v>658</v>
      </c>
      <c r="B2092" s="18" t="s">
        <v>918</v>
      </c>
      <c r="C2092" s="18">
        <v>1</v>
      </c>
      <c r="D2092" s="18">
        <v>1</v>
      </c>
      <c r="E2092" s="18">
        <v>0</v>
      </c>
      <c r="F2092" s="18">
        <v>1</v>
      </c>
      <c r="G2092" s="122" t="str">
        <f t="shared" si="98"/>
        <v>기사임</v>
      </c>
      <c r="H2092" s="255">
        <f>IF(G2092="기사임",(COUNTIF($B$2:B2092,B2092)-COUNTIFS($B$2:B2091,B2092,$G$2:G2091,"")),"")</f>
        <v>16</v>
      </c>
      <c r="I2092" s="122" t="str">
        <f>IF(H2092=1,COUNTIF($H$1:H2092,1),"")</f>
        <v/>
      </c>
      <c r="J2092" s="122">
        <f t="shared" si="97"/>
        <v>0</v>
      </c>
      <c r="K2092" s="122" t="b">
        <f t="shared" si="99"/>
        <v>0</v>
      </c>
      <c r="L2092" s="122" t="str">
        <f>IF(K2092=FALSE,"",B2092&amp;"@"&amp;COUNTIFS($B$2:B2092,B2092,$K$2:K2092,TRUE))</f>
        <v/>
      </c>
    </row>
    <row r="2093" spans="1:12">
      <c r="A2093" s="18" t="s">
        <v>1690</v>
      </c>
      <c r="B2093" s="18" t="s">
        <v>913</v>
      </c>
      <c r="C2093" s="18">
        <v>1</v>
      </c>
      <c r="D2093" s="18">
        <v>1</v>
      </c>
      <c r="E2093" s="18">
        <v>0</v>
      </c>
      <c r="F2093" s="18">
        <v>1</v>
      </c>
      <c r="G2093" s="122" t="str">
        <f t="shared" si="98"/>
        <v>기사임</v>
      </c>
      <c r="H2093" s="255">
        <f>IF(G2093="기사임",(COUNTIF($B$2:B2093,B2093)-COUNTIFS($B$2:B2092,B2093,$G$2:G2092,"")),"")</f>
        <v>30</v>
      </c>
      <c r="I2093" s="122" t="str">
        <f>IF(H2093=1,COUNTIF($H$1:H2093,1),"")</f>
        <v/>
      </c>
      <c r="J2093" s="122">
        <f t="shared" si="97"/>
        <v>0</v>
      </c>
      <c r="K2093" s="122" t="b">
        <f t="shared" si="99"/>
        <v>0</v>
      </c>
      <c r="L2093" s="122" t="str">
        <f>IF(K2093=FALSE,"",B2093&amp;"@"&amp;COUNTIFS($B$2:B2093,B2093,$K$2:K2093,TRUE))</f>
        <v/>
      </c>
    </row>
    <row r="2094" spans="1:12">
      <c r="A2094" s="18" t="s">
        <v>590</v>
      </c>
      <c r="B2094" s="18" t="s">
        <v>898</v>
      </c>
      <c r="C2094" s="18">
        <v>1</v>
      </c>
      <c r="D2094" s="18">
        <v>1</v>
      </c>
      <c r="E2094" s="18">
        <v>561</v>
      </c>
      <c r="F2094" s="18">
        <v>1</v>
      </c>
      <c r="G2094" s="122" t="str">
        <f t="shared" si="98"/>
        <v>기사임</v>
      </c>
      <c r="H2094" s="255">
        <f>IF(G2094="기사임",(COUNTIF($B$2:B2094,B2094)-COUNTIFS($B$2:B2093,B2094,$G$2:G2093,"")),"")</f>
        <v>84</v>
      </c>
      <c r="I2094" s="122" t="str">
        <f>IF(H2094=1,COUNTIF($H$1:H2094,1),"")</f>
        <v/>
      </c>
      <c r="J2094" s="122">
        <f t="shared" si="97"/>
        <v>0</v>
      </c>
      <c r="K2094" s="122" t="b">
        <f t="shared" si="99"/>
        <v>0</v>
      </c>
      <c r="L2094" s="122" t="str">
        <f>IF(K2094=FALSE,"",B2094&amp;"@"&amp;COUNTIFS($B$2:B2094,B2094,$K$2:K2094,TRUE))</f>
        <v/>
      </c>
    </row>
    <row r="2095" spans="1:12">
      <c r="A2095" s="18" t="s">
        <v>638</v>
      </c>
      <c r="B2095" s="18" t="s">
        <v>903</v>
      </c>
      <c r="C2095" s="18">
        <v>1</v>
      </c>
      <c r="D2095" s="18">
        <v>1</v>
      </c>
      <c r="E2095" s="18">
        <v>15</v>
      </c>
      <c r="F2095" s="18">
        <v>0</v>
      </c>
      <c r="G2095" s="122" t="str">
        <f t="shared" si="98"/>
        <v>기사임</v>
      </c>
      <c r="H2095" s="255">
        <f>IF(G2095="기사임",(COUNTIF($B$2:B2095,B2095)-COUNTIFS($B$2:B2094,B2095,$G$2:G2094,"")),"")</f>
        <v>27</v>
      </c>
      <c r="I2095" s="122" t="str">
        <f>IF(H2095=1,COUNTIF($H$1:H2095,1),"")</f>
        <v/>
      </c>
      <c r="J2095" s="122">
        <f t="shared" si="97"/>
        <v>0</v>
      </c>
      <c r="K2095" s="122" t="b">
        <f t="shared" si="99"/>
        <v>0</v>
      </c>
      <c r="L2095" s="122" t="str">
        <f>IF(K2095=FALSE,"",B2095&amp;"@"&amp;COUNTIFS($B$2:B2095,B2095,$K$2:K2095,TRUE))</f>
        <v/>
      </c>
    </row>
    <row r="2096" spans="1:12">
      <c r="A2096" s="18" t="s">
        <v>638</v>
      </c>
      <c r="B2096" s="18" t="s">
        <v>898</v>
      </c>
      <c r="C2096" s="18">
        <v>1</v>
      </c>
      <c r="D2096" s="18">
        <v>1</v>
      </c>
      <c r="E2096" s="18">
        <v>0</v>
      </c>
      <c r="F2096" s="18">
        <v>0</v>
      </c>
      <c r="G2096" s="122" t="str">
        <f t="shared" si="98"/>
        <v>기사임</v>
      </c>
      <c r="H2096" s="255">
        <f>IF(G2096="기사임",(COUNTIF($B$2:B2096,B2096)-COUNTIFS($B$2:B2095,B2096,$G$2:G2095,"")),"")</f>
        <v>85</v>
      </c>
      <c r="I2096" s="122" t="str">
        <f>IF(H2096=1,COUNTIF($H$1:H2096,1),"")</f>
        <v/>
      </c>
      <c r="J2096" s="122">
        <f t="shared" si="97"/>
        <v>0</v>
      </c>
      <c r="K2096" s="122" t="b">
        <f t="shared" si="99"/>
        <v>0</v>
      </c>
      <c r="L2096" s="122" t="str">
        <f>IF(K2096=FALSE,"",B2096&amp;"@"&amp;COUNTIFS($B$2:B2096,B2096,$K$2:K2096,TRUE))</f>
        <v/>
      </c>
    </row>
    <row r="2097" spans="1:12">
      <c r="A2097" s="18" t="s">
        <v>638</v>
      </c>
      <c r="B2097" s="18" t="s">
        <v>923</v>
      </c>
      <c r="C2097" s="18">
        <v>1</v>
      </c>
      <c r="D2097" s="18">
        <v>1</v>
      </c>
      <c r="E2097" s="18">
        <v>15</v>
      </c>
      <c r="F2097" s="18">
        <v>0</v>
      </c>
      <c r="G2097" s="122" t="str">
        <f t="shared" si="98"/>
        <v>기사임</v>
      </c>
      <c r="H2097" s="255">
        <f>IF(G2097="기사임",(COUNTIF($B$2:B2097,B2097)-COUNTIFS($B$2:B2096,B2097,$G$2:G2096,"")),"")</f>
        <v>4</v>
      </c>
      <c r="I2097" s="122" t="str">
        <f>IF(H2097=1,COUNTIF($H$1:H2097,1),"")</f>
        <v/>
      </c>
      <c r="J2097" s="122">
        <f t="shared" si="97"/>
        <v>0</v>
      </c>
      <c r="K2097" s="122" t="b">
        <f t="shared" si="99"/>
        <v>0</v>
      </c>
      <c r="L2097" s="122" t="str">
        <f>IF(K2097=FALSE,"",B2097&amp;"@"&amp;COUNTIFS($B$2:B2097,B2097,$K$2:K2097,TRUE))</f>
        <v/>
      </c>
    </row>
    <row r="2098" spans="1:12">
      <c r="A2098" s="18" t="s">
        <v>520</v>
      </c>
      <c r="B2098" s="18" t="s">
        <v>901</v>
      </c>
      <c r="C2098" s="18">
        <v>1</v>
      </c>
      <c r="D2098" s="18">
        <v>1</v>
      </c>
      <c r="E2098" s="18">
        <v>0</v>
      </c>
      <c r="F2098" s="18">
        <v>1</v>
      </c>
      <c r="G2098" s="122" t="str">
        <f t="shared" si="98"/>
        <v>기사임</v>
      </c>
      <c r="H2098" s="255">
        <f>IF(G2098="기사임",(COUNTIF($B$2:B2098,B2098)-COUNTIFS($B$2:B2097,B2098,$G$2:G2097,"")),"")</f>
        <v>58</v>
      </c>
      <c r="I2098" s="122" t="str">
        <f>IF(H2098=1,COUNTIF($H$1:H2098,1),"")</f>
        <v/>
      </c>
      <c r="J2098" s="122">
        <f t="shared" si="97"/>
        <v>0</v>
      </c>
      <c r="K2098" s="122" t="b">
        <f t="shared" si="99"/>
        <v>0</v>
      </c>
      <c r="L2098" s="122" t="str">
        <f>IF(K2098=FALSE,"",B2098&amp;"@"&amp;COUNTIFS($B$2:B2098,B2098,$K$2:K2098,TRUE))</f>
        <v/>
      </c>
    </row>
    <row r="2099" spans="1:12">
      <c r="A2099" s="18" t="s">
        <v>520</v>
      </c>
      <c r="B2099" s="18" t="s">
        <v>910</v>
      </c>
      <c r="C2099" s="18">
        <v>1</v>
      </c>
      <c r="D2099" s="18">
        <v>1</v>
      </c>
      <c r="E2099" s="18">
        <v>0</v>
      </c>
      <c r="F2099" s="18">
        <v>1</v>
      </c>
      <c r="G2099" s="122" t="str">
        <f t="shared" si="98"/>
        <v>기사임</v>
      </c>
      <c r="H2099" s="255">
        <f>IF(G2099="기사임",(COUNTIF($B$2:B2099,B2099)-COUNTIFS($B$2:B2098,B2099,$G$2:G2098,"")),"")</f>
        <v>46</v>
      </c>
      <c r="I2099" s="122" t="str">
        <f>IF(H2099=1,COUNTIF($H$1:H2099,1),"")</f>
        <v/>
      </c>
      <c r="J2099" s="122">
        <f t="shared" si="97"/>
        <v>0</v>
      </c>
      <c r="K2099" s="122" t="b">
        <f t="shared" si="99"/>
        <v>0</v>
      </c>
      <c r="L2099" s="122" t="str">
        <f>IF(K2099=FALSE,"",B2099&amp;"@"&amp;COUNTIFS($B$2:B2099,B2099,$K$2:K2099,TRUE))</f>
        <v/>
      </c>
    </row>
    <row r="2100" spans="1:12">
      <c r="A2100" s="18" t="s">
        <v>520</v>
      </c>
      <c r="B2100" s="18" t="s">
        <v>904</v>
      </c>
      <c r="C2100" s="18">
        <v>1</v>
      </c>
      <c r="D2100" s="18">
        <v>1</v>
      </c>
      <c r="E2100" s="18">
        <v>0</v>
      </c>
      <c r="F2100" s="18">
        <v>1</v>
      </c>
      <c r="G2100" s="122" t="str">
        <f t="shared" si="98"/>
        <v>기사임</v>
      </c>
      <c r="H2100" s="255">
        <f>IF(G2100="기사임",(COUNTIF($B$2:B2100,B2100)-COUNTIFS($B$2:B2099,B2100,$G$2:G2099,"")),"")</f>
        <v>17</v>
      </c>
      <c r="I2100" s="122" t="str">
        <f>IF(H2100=1,COUNTIF($H$1:H2100,1),"")</f>
        <v/>
      </c>
      <c r="J2100" s="122">
        <f t="shared" si="97"/>
        <v>0</v>
      </c>
      <c r="K2100" s="122" t="b">
        <f t="shared" si="99"/>
        <v>0</v>
      </c>
      <c r="L2100" s="122" t="str">
        <f>IF(K2100=FALSE,"",B2100&amp;"@"&amp;COUNTIFS($B$2:B2100,B2100,$K$2:K2100,TRUE))</f>
        <v/>
      </c>
    </row>
    <row r="2101" spans="1:12">
      <c r="A2101" s="18" t="s">
        <v>520</v>
      </c>
      <c r="B2101" s="18" t="s">
        <v>920</v>
      </c>
      <c r="C2101" s="18">
        <v>1</v>
      </c>
      <c r="D2101" s="18">
        <v>1</v>
      </c>
      <c r="E2101" s="18">
        <v>0</v>
      </c>
      <c r="F2101" s="18">
        <v>1</v>
      </c>
      <c r="G2101" s="122" t="str">
        <f t="shared" si="98"/>
        <v>기사임</v>
      </c>
      <c r="H2101" s="255">
        <f>IF(G2101="기사임",(COUNTIF($B$2:B2101,B2101)-COUNTIFS($B$2:B2100,B2101,$G$2:G2100,"")),"")</f>
        <v>10</v>
      </c>
      <c r="I2101" s="122" t="str">
        <f>IF(H2101=1,COUNTIF($H$1:H2101,1),"")</f>
        <v/>
      </c>
      <c r="J2101" s="122">
        <f t="shared" si="97"/>
        <v>0</v>
      </c>
      <c r="K2101" s="122" t="b">
        <f t="shared" si="99"/>
        <v>0</v>
      </c>
      <c r="L2101" s="122" t="str">
        <f>IF(K2101=FALSE,"",B2101&amp;"@"&amp;COUNTIFS($B$2:B2101,B2101,$K$2:K2101,TRUE))</f>
        <v/>
      </c>
    </row>
    <row r="2102" spans="1:12">
      <c r="A2102" s="18" t="s">
        <v>520</v>
      </c>
      <c r="B2102" s="18" t="s">
        <v>913</v>
      </c>
      <c r="C2102" s="18">
        <v>1</v>
      </c>
      <c r="D2102" s="18">
        <v>1</v>
      </c>
      <c r="E2102" s="18">
        <v>0</v>
      </c>
      <c r="F2102" s="18">
        <v>1</v>
      </c>
      <c r="G2102" s="122" t="str">
        <f t="shared" si="98"/>
        <v>기사임</v>
      </c>
      <c r="H2102" s="255">
        <f>IF(G2102="기사임",(COUNTIF($B$2:B2102,B2102)-COUNTIFS($B$2:B2101,B2102,$G$2:G2101,"")),"")</f>
        <v>31</v>
      </c>
      <c r="I2102" s="122" t="str">
        <f>IF(H2102=1,COUNTIF($H$1:H2102,1),"")</f>
        <v/>
      </c>
      <c r="J2102" s="122">
        <f t="shared" si="97"/>
        <v>0</v>
      </c>
      <c r="K2102" s="122" t="b">
        <f t="shared" si="99"/>
        <v>0</v>
      </c>
      <c r="L2102" s="122" t="str">
        <f>IF(K2102=FALSE,"",B2102&amp;"@"&amp;COUNTIFS($B$2:B2102,B2102,$K$2:K2102,TRUE))</f>
        <v/>
      </c>
    </row>
    <row r="2103" spans="1:12">
      <c r="A2103" s="18" t="s">
        <v>520</v>
      </c>
      <c r="B2103" s="18" t="s">
        <v>931</v>
      </c>
      <c r="C2103" s="18">
        <v>1</v>
      </c>
      <c r="D2103" s="18">
        <v>1</v>
      </c>
      <c r="E2103" s="18">
        <v>0</v>
      </c>
      <c r="F2103" s="18">
        <v>1</v>
      </c>
      <c r="G2103" s="122" t="str">
        <f t="shared" si="98"/>
        <v>기사임</v>
      </c>
      <c r="H2103" s="255">
        <f>IF(G2103="기사임",(COUNTIF($B$2:B2103,B2103)-COUNTIFS($B$2:B2102,B2103,$G$2:G2102,"")),"")</f>
        <v>3</v>
      </c>
      <c r="I2103" s="122" t="str">
        <f>IF(H2103=1,COUNTIF($H$1:H2103,1),"")</f>
        <v/>
      </c>
      <c r="J2103" s="122">
        <f t="shared" si="97"/>
        <v>0</v>
      </c>
      <c r="K2103" s="122" t="b">
        <f t="shared" si="99"/>
        <v>0</v>
      </c>
      <c r="L2103" s="122" t="str">
        <f>IF(K2103=FALSE,"",B2103&amp;"@"&amp;COUNTIFS($B$2:B2103,B2103,$K$2:K2103,TRUE))</f>
        <v/>
      </c>
    </row>
    <row r="2104" spans="1:12">
      <c r="A2104" s="18" t="s">
        <v>1277</v>
      </c>
      <c r="B2104" s="18" t="s">
        <v>896</v>
      </c>
      <c r="C2104" s="18">
        <v>1</v>
      </c>
      <c r="D2104" s="18">
        <v>1</v>
      </c>
      <c r="E2104" s="18">
        <v>0</v>
      </c>
      <c r="F2104" s="18">
        <v>1</v>
      </c>
      <c r="G2104" s="122" t="str">
        <f t="shared" si="98"/>
        <v>기사임</v>
      </c>
      <c r="H2104" s="255">
        <f>IF(G2104="기사임",(COUNTIF($B$2:B2104,B2104)-COUNTIFS($B$2:B2103,B2104,$G$2:G2103,"")),"")</f>
        <v>144</v>
      </c>
      <c r="I2104" s="122" t="str">
        <f>IF(H2104=1,COUNTIF($H$1:H2104,1),"")</f>
        <v/>
      </c>
      <c r="J2104" s="122">
        <f t="shared" si="97"/>
        <v>1</v>
      </c>
      <c r="K2104" s="122" t="b">
        <f t="shared" si="99"/>
        <v>1</v>
      </c>
      <c r="L2104" s="122" t="str">
        <f>IF(K2104=FALSE,"",B2104&amp;"@"&amp;COUNTIFS($B$2:B2104,B2104,$K$2:K2104,TRUE))</f>
        <v>United States@144</v>
      </c>
    </row>
    <row r="2105" spans="1:12">
      <c r="A2105" s="18" t="s">
        <v>674</v>
      </c>
      <c r="B2105" s="18" t="s">
        <v>915</v>
      </c>
      <c r="C2105" s="18">
        <v>1</v>
      </c>
      <c r="D2105" s="18">
        <v>1</v>
      </c>
      <c r="E2105" s="18">
        <v>0</v>
      </c>
      <c r="F2105" s="18">
        <v>1</v>
      </c>
      <c r="G2105" s="122" t="str">
        <f t="shared" si="98"/>
        <v>기사임</v>
      </c>
      <c r="H2105" s="255">
        <f>IF(G2105="기사임",(COUNTIF($B$2:B2105,B2105)-COUNTIFS($B$2:B2104,B2105,$G$2:G2104,"")),"")</f>
        <v>16</v>
      </c>
      <c r="I2105" s="122" t="str">
        <f>IF(H2105=1,COUNTIF($H$1:H2105,1),"")</f>
        <v/>
      </c>
      <c r="J2105" s="122">
        <f t="shared" si="97"/>
        <v>0</v>
      </c>
      <c r="K2105" s="122" t="b">
        <f t="shared" si="99"/>
        <v>0</v>
      </c>
      <c r="L2105" s="122" t="str">
        <f>IF(K2105=FALSE,"",B2105&amp;"@"&amp;COUNTIFS($B$2:B2105,B2105,$K$2:K2105,TRUE))</f>
        <v/>
      </c>
    </row>
    <row r="2106" spans="1:12">
      <c r="A2106" s="18" t="s">
        <v>567</v>
      </c>
      <c r="B2106" s="18" t="s">
        <v>897</v>
      </c>
      <c r="C2106" s="18">
        <v>1</v>
      </c>
      <c r="D2106" s="18">
        <v>1</v>
      </c>
      <c r="E2106" s="18">
        <v>0</v>
      </c>
      <c r="F2106" s="18">
        <v>1</v>
      </c>
      <c r="G2106" s="122" t="str">
        <f t="shared" si="98"/>
        <v>기사임</v>
      </c>
      <c r="H2106" s="255">
        <f>IF(G2106="기사임",(COUNTIF($B$2:B2106,B2106)-COUNTIFS($B$2:B2105,B2106,$G$2:G2105,"")),"")</f>
        <v>106</v>
      </c>
      <c r="I2106" s="122" t="str">
        <f>IF(H2106=1,COUNTIF($H$1:H2106,1),"")</f>
        <v/>
      </c>
      <c r="J2106" s="122">
        <f t="shared" si="97"/>
        <v>1</v>
      </c>
      <c r="K2106" s="122" t="b">
        <f t="shared" si="99"/>
        <v>1</v>
      </c>
      <c r="L2106" s="122" t="str">
        <f>IF(K2106=FALSE,"",B2106&amp;"@"&amp;COUNTIFS($B$2:B2106,B2106,$K$2:K2106,TRUE))</f>
        <v>India@106</v>
      </c>
    </row>
    <row r="2107" spans="1:12">
      <c r="A2107" s="18" t="s">
        <v>567</v>
      </c>
      <c r="B2107" s="18" t="s">
        <v>1031</v>
      </c>
      <c r="C2107" s="18">
        <v>1</v>
      </c>
      <c r="D2107" s="18">
        <v>1</v>
      </c>
      <c r="E2107" s="18">
        <v>0</v>
      </c>
      <c r="F2107" s="18">
        <v>0</v>
      </c>
      <c r="G2107" s="122" t="str">
        <f t="shared" si="98"/>
        <v>기사임</v>
      </c>
      <c r="H2107" s="255">
        <f>IF(G2107="기사임",(COUNTIF($B$2:B2107,B2107)-COUNTIFS($B$2:B2106,B2107,$G$2:G2106,"")),"")</f>
        <v>2</v>
      </c>
      <c r="I2107" s="122" t="str">
        <f>IF(H2107=1,COUNTIF($H$1:H2107,1),"")</f>
        <v/>
      </c>
      <c r="J2107" s="122">
        <f t="shared" si="97"/>
        <v>0</v>
      </c>
      <c r="K2107" s="122" t="b">
        <f t="shared" si="99"/>
        <v>0</v>
      </c>
      <c r="L2107" s="122" t="str">
        <f>IF(K2107=FALSE,"",B2107&amp;"@"&amp;COUNTIFS($B$2:B2107,B2107,$K$2:K2107,TRUE))</f>
        <v/>
      </c>
    </row>
    <row r="2108" spans="1:12">
      <c r="A2108" s="18" t="s">
        <v>530</v>
      </c>
      <c r="B2108" s="18" t="s">
        <v>899</v>
      </c>
      <c r="C2108" s="18">
        <v>1</v>
      </c>
      <c r="D2108" s="18">
        <v>1</v>
      </c>
      <c r="E2108" s="18">
        <v>162</v>
      </c>
      <c r="F2108" s="18">
        <v>0</v>
      </c>
      <c r="G2108" s="122" t="str">
        <f t="shared" si="98"/>
        <v>기사임</v>
      </c>
      <c r="H2108" s="255">
        <f>IF(G2108="기사임",(COUNTIF($B$2:B2108,B2108)-COUNTIFS($B$2:B2107,B2108,$G$2:G2107,"")),"")</f>
        <v>49</v>
      </c>
      <c r="I2108" s="122" t="str">
        <f>IF(H2108=1,COUNTIF($H$1:H2108,1),"")</f>
        <v/>
      </c>
      <c r="J2108" s="122">
        <f t="shared" si="97"/>
        <v>0</v>
      </c>
      <c r="K2108" s="122" t="b">
        <f t="shared" si="99"/>
        <v>0</v>
      </c>
      <c r="L2108" s="122" t="str">
        <f>IF(K2108=FALSE,"",B2108&amp;"@"&amp;COUNTIFS($B$2:B2108,B2108,$K$2:K2108,TRUE))</f>
        <v/>
      </c>
    </row>
    <row r="2109" spans="1:12">
      <c r="A2109" s="18" t="s">
        <v>530</v>
      </c>
      <c r="B2109" s="18" t="s">
        <v>908</v>
      </c>
      <c r="C2109" s="18">
        <v>1</v>
      </c>
      <c r="D2109" s="18">
        <v>1</v>
      </c>
      <c r="E2109" s="18">
        <v>0</v>
      </c>
      <c r="F2109" s="18">
        <v>0</v>
      </c>
      <c r="G2109" s="122" t="str">
        <f t="shared" si="98"/>
        <v>기사임</v>
      </c>
      <c r="H2109" s="255">
        <f>IF(G2109="기사임",(COUNTIF($B$2:B2109,B2109)-COUNTIFS($B$2:B2108,B2109,$G$2:G2108,"")),"")</f>
        <v>50</v>
      </c>
      <c r="I2109" s="122" t="str">
        <f>IF(H2109=1,COUNTIF($H$1:H2109,1),"")</f>
        <v/>
      </c>
      <c r="J2109" s="122">
        <f t="shared" si="97"/>
        <v>0</v>
      </c>
      <c r="K2109" s="122" t="b">
        <f t="shared" si="99"/>
        <v>0</v>
      </c>
      <c r="L2109" s="122" t="str">
        <f>IF(K2109=FALSE,"",B2109&amp;"@"&amp;COUNTIFS($B$2:B2109,B2109,$K$2:K2109,TRUE))</f>
        <v/>
      </c>
    </row>
    <row r="2110" spans="1:12">
      <c r="A2110" s="18" t="s">
        <v>530</v>
      </c>
      <c r="B2110" s="18" t="s">
        <v>909</v>
      </c>
      <c r="C2110" s="18">
        <v>1</v>
      </c>
      <c r="D2110" s="18">
        <v>1</v>
      </c>
      <c r="E2110" s="18">
        <v>0</v>
      </c>
      <c r="F2110" s="18">
        <v>1</v>
      </c>
      <c r="G2110" s="122" t="str">
        <f t="shared" si="98"/>
        <v>기사임</v>
      </c>
      <c r="H2110" s="255">
        <f>IF(G2110="기사임",(COUNTIF($B$2:B2110,B2110)-COUNTIFS($B$2:B2109,B2110,$G$2:G2109,"")),"")</f>
        <v>13</v>
      </c>
      <c r="I2110" s="122" t="str">
        <f>IF(H2110=1,COUNTIF($H$1:H2110,1),"")</f>
        <v/>
      </c>
      <c r="J2110" s="122">
        <f t="shared" si="97"/>
        <v>0</v>
      </c>
      <c r="K2110" s="122" t="b">
        <f t="shared" si="99"/>
        <v>0</v>
      </c>
      <c r="L2110" s="122" t="str">
        <f>IF(K2110=FALSE,"",B2110&amp;"@"&amp;COUNTIFS($B$2:B2110,B2110,$K$2:K2110,TRUE))</f>
        <v/>
      </c>
    </row>
    <row r="2111" spans="1:12">
      <c r="A2111" s="18" t="s">
        <v>530</v>
      </c>
      <c r="B2111" s="18" t="s">
        <v>920</v>
      </c>
      <c r="C2111" s="18">
        <v>1</v>
      </c>
      <c r="D2111" s="18">
        <v>1</v>
      </c>
      <c r="E2111" s="18">
        <v>0</v>
      </c>
      <c r="F2111" s="18">
        <v>1</v>
      </c>
      <c r="G2111" s="122" t="str">
        <f t="shared" si="98"/>
        <v>기사임</v>
      </c>
      <c r="H2111" s="255">
        <f>IF(G2111="기사임",(COUNTIF($B$2:B2111,B2111)-COUNTIFS($B$2:B2110,B2111,$G$2:G2110,"")),"")</f>
        <v>11</v>
      </c>
      <c r="I2111" s="122" t="str">
        <f>IF(H2111=1,COUNTIF($H$1:H2111,1),"")</f>
        <v/>
      </c>
      <c r="J2111" s="122">
        <f t="shared" si="97"/>
        <v>0</v>
      </c>
      <c r="K2111" s="122" t="b">
        <f t="shared" si="99"/>
        <v>0</v>
      </c>
      <c r="L2111" s="122" t="str">
        <f>IF(K2111=FALSE,"",B2111&amp;"@"&amp;COUNTIFS($B$2:B2111,B2111,$K$2:K2111,TRUE))</f>
        <v/>
      </c>
    </row>
    <row r="2112" spans="1:12">
      <c r="A2112" s="18" t="s">
        <v>530</v>
      </c>
      <c r="B2112" s="18" t="s">
        <v>900</v>
      </c>
      <c r="C2112" s="18">
        <v>1</v>
      </c>
      <c r="D2112" s="18">
        <v>1</v>
      </c>
      <c r="E2112" s="18">
        <v>114</v>
      </c>
      <c r="F2112" s="18">
        <v>0</v>
      </c>
      <c r="G2112" s="122" t="str">
        <f t="shared" si="98"/>
        <v>기사임</v>
      </c>
      <c r="H2112" s="255">
        <f>IF(G2112="기사임",(COUNTIF($B$2:B2112,B2112)-COUNTIFS($B$2:B2111,B2112,$G$2:G2111,"")),"")</f>
        <v>48</v>
      </c>
      <c r="I2112" s="122" t="str">
        <f>IF(H2112=1,COUNTIF($H$1:H2112,1),"")</f>
        <v/>
      </c>
      <c r="J2112" s="122">
        <f t="shared" si="97"/>
        <v>0</v>
      </c>
      <c r="K2112" s="122" t="b">
        <f t="shared" si="99"/>
        <v>0</v>
      </c>
      <c r="L2112" s="122" t="str">
        <f>IF(K2112=FALSE,"",B2112&amp;"@"&amp;COUNTIFS($B$2:B2112,B2112,$K$2:K2112,TRUE))</f>
        <v/>
      </c>
    </row>
    <row r="2113" spans="1:12">
      <c r="A2113" s="18" t="s">
        <v>530</v>
      </c>
      <c r="B2113" s="18" t="s">
        <v>915</v>
      </c>
      <c r="C2113" s="18">
        <v>1</v>
      </c>
      <c r="D2113" s="18">
        <v>1</v>
      </c>
      <c r="E2113" s="18">
        <v>179</v>
      </c>
      <c r="F2113" s="18">
        <v>0</v>
      </c>
      <c r="G2113" s="122" t="str">
        <f t="shared" si="98"/>
        <v>기사임</v>
      </c>
      <c r="H2113" s="255">
        <f>IF(G2113="기사임",(COUNTIF($B$2:B2113,B2113)-COUNTIFS($B$2:B2112,B2113,$G$2:G2112,"")),"")</f>
        <v>17</v>
      </c>
      <c r="I2113" s="122" t="str">
        <f>IF(H2113=1,COUNTIF($H$1:H2113,1),"")</f>
        <v/>
      </c>
      <c r="J2113" s="122">
        <f t="shared" si="97"/>
        <v>0</v>
      </c>
      <c r="K2113" s="122" t="b">
        <f t="shared" si="99"/>
        <v>0</v>
      </c>
      <c r="L2113" s="122" t="str">
        <f>IF(K2113=FALSE,"",B2113&amp;"@"&amp;COUNTIFS($B$2:B2113,B2113,$K$2:K2113,TRUE))</f>
        <v/>
      </c>
    </row>
    <row r="2114" spans="1:12">
      <c r="A2114" s="18" t="s">
        <v>546</v>
      </c>
      <c r="B2114" s="18" t="s">
        <v>897</v>
      </c>
      <c r="C2114" s="18">
        <v>1</v>
      </c>
      <c r="D2114" s="18">
        <v>1</v>
      </c>
      <c r="E2114" s="18">
        <v>0</v>
      </c>
      <c r="F2114" s="18">
        <v>1</v>
      </c>
      <c r="G2114" s="122" t="str">
        <f t="shared" si="98"/>
        <v>기사임</v>
      </c>
      <c r="H2114" s="255">
        <f>IF(G2114="기사임",(COUNTIF($B$2:B2114,B2114)-COUNTIFS($B$2:B2113,B2114,$G$2:G2113,"")),"")</f>
        <v>107</v>
      </c>
      <c r="I2114" s="122" t="str">
        <f>IF(H2114=1,COUNTIF($H$1:H2114,1),"")</f>
        <v/>
      </c>
      <c r="J2114" s="122">
        <f t="shared" ref="J2114:J2177" si="100">COUNTIF($N$2:$N$4,B2114)</f>
        <v>1</v>
      </c>
      <c r="K2114" s="122" t="b">
        <f t="shared" si="99"/>
        <v>1</v>
      </c>
      <c r="L2114" s="122" t="str">
        <f>IF(K2114=FALSE,"",B2114&amp;"@"&amp;COUNTIFS($B$2:B2114,B2114,$K$2:K2114,TRUE))</f>
        <v>India@107</v>
      </c>
    </row>
    <row r="2115" spans="1:12">
      <c r="A2115" s="18" t="s">
        <v>546</v>
      </c>
      <c r="B2115" s="18" t="s">
        <v>898</v>
      </c>
      <c r="C2115" s="18">
        <v>1</v>
      </c>
      <c r="D2115" s="18">
        <v>1</v>
      </c>
      <c r="E2115" s="18">
        <v>0</v>
      </c>
      <c r="F2115" s="18">
        <v>1</v>
      </c>
      <c r="G2115" s="122" t="str">
        <f t="shared" ref="G2115:G2178" si="101">IF(AND(LEFT(A2115,17)="/global/archives/",ISNUMBER(_xlfn.NUMBERVALUE(MID(A2115,18,1))),ISERROR(FIND("ckattempt",A2115)),ISERROR(FIND("preview",A2115))),"기사임","")</f>
        <v>기사임</v>
      </c>
      <c r="H2115" s="255">
        <f>IF(G2115="기사임",(COUNTIF($B$2:B2115,B2115)-COUNTIFS($B$2:B2114,B2115,$G$2:G2114,"")),"")</f>
        <v>86</v>
      </c>
      <c r="I2115" s="122" t="str">
        <f>IF(H2115=1,COUNTIF($H$1:H2115,1),"")</f>
        <v/>
      </c>
      <c r="J2115" s="122">
        <f t="shared" si="100"/>
        <v>0</v>
      </c>
      <c r="K2115" s="122" t="b">
        <f t="shared" ref="K2115:K2178" si="102">AND(J2115=1,H2115&gt;=1,H2115&lt;&gt;"")</f>
        <v>0</v>
      </c>
      <c r="L2115" s="122" t="str">
        <f>IF(K2115=FALSE,"",B2115&amp;"@"&amp;COUNTIFS($B$2:B2115,B2115,$K$2:K2115,TRUE))</f>
        <v/>
      </c>
    </row>
    <row r="2116" spans="1:12">
      <c r="A2116" s="18" t="s">
        <v>546</v>
      </c>
      <c r="B2116" s="18" t="s">
        <v>900</v>
      </c>
      <c r="C2116" s="18">
        <v>1</v>
      </c>
      <c r="D2116" s="18">
        <v>1</v>
      </c>
      <c r="E2116" s="18">
        <v>86</v>
      </c>
      <c r="F2116" s="18">
        <v>1</v>
      </c>
      <c r="G2116" s="122" t="str">
        <f t="shared" si="101"/>
        <v>기사임</v>
      </c>
      <c r="H2116" s="255">
        <f>IF(G2116="기사임",(COUNTIF($B$2:B2116,B2116)-COUNTIFS($B$2:B2115,B2116,$G$2:G2115,"")),"")</f>
        <v>49</v>
      </c>
      <c r="I2116" s="122" t="str">
        <f>IF(H2116=1,COUNTIF($H$1:H2116,1),"")</f>
        <v/>
      </c>
      <c r="J2116" s="122">
        <f t="shared" si="100"/>
        <v>0</v>
      </c>
      <c r="K2116" s="122" t="b">
        <f t="shared" si="102"/>
        <v>0</v>
      </c>
      <c r="L2116" s="122" t="str">
        <f>IF(K2116=FALSE,"",B2116&amp;"@"&amp;COUNTIFS($B$2:B2116,B2116,$K$2:K2116,TRUE))</f>
        <v/>
      </c>
    </row>
    <row r="2117" spans="1:12">
      <c r="A2117" s="18" t="s">
        <v>546</v>
      </c>
      <c r="B2117" s="18" t="s">
        <v>896</v>
      </c>
      <c r="C2117" s="18">
        <v>1</v>
      </c>
      <c r="D2117" s="18">
        <v>1</v>
      </c>
      <c r="E2117" s="18">
        <v>0</v>
      </c>
      <c r="F2117" s="18">
        <v>1</v>
      </c>
      <c r="G2117" s="122" t="str">
        <f t="shared" si="101"/>
        <v>기사임</v>
      </c>
      <c r="H2117" s="255">
        <f>IF(G2117="기사임",(COUNTIF($B$2:B2117,B2117)-COUNTIFS($B$2:B2116,B2117,$G$2:G2116,"")),"")</f>
        <v>145</v>
      </c>
      <c r="I2117" s="122" t="str">
        <f>IF(H2117=1,COUNTIF($H$1:H2117,1),"")</f>
        <v/>
      </c>
      <c r="J2117" s="122">
        <f t="shared" si="100"/>
        <v>1</v>
      </c>
      <c r="K2117" s="122" t="b">
        <f t="shared" si="102"/>
        <v>1</v>
      </c>
      <c r="L2117" s="122" t="str">
        <f>IF(K2117=FALSE,"",B2117&amp;"@"&amp;COUNTIFS($B$2:B2117,B2117,$K$2:K2117,TRUE))</f>
        <v>United States@145</v>
      </c>
    </row>
    <row r="2118" spans="1:12">
      <c r="A2118" s="18" t="s">
        <v>1305</v>
      </c>
      <c r="B2118" s="18" t="s">
        <v>898</v>
      </c>
      <c r="C2118" s="18">
        <v>1</v>
      </c>
      <c r="D2118" s="18">
        <v>1</v>
      </c>
      <c r="E2118" s="18">
        <v>0</v>
      </c>
      <c r="F2118" s="18">
        <v>1</v>
      </c>
      <c r="G2118" s="122" t="str">
        <f t="shared" si="101"/>
        <v/>
      </c>
      <c r="H2118" s="255" t="str">
        <f>IF(G2118="기사임",(COUNTIF($B$2:B2118,B2118)-COUNTIFS($B$2:B2117,B2118,$G$2:G2117,"")),"")</f>
        <v/>
      </c>
      <c r="I2118" s="122" t="str">
        <f>IF(H2118=1,COUNTIF($H$1:H2118,1),"")</f>
        <v/>
      </c>
      <c r="J2118" s="122">
        <f t="shared" si="100"/>
        <v>0</v>
      </c>
      <c r="K2118" s="122" t="b">
        <f t="shared" si="102"/>
        <v>0</v>
      </c>
      <c r="L2118" s="122" t="str">
        <f>IF(K2118=FALSE,"",B2118&amp;"@"&amp;COUNTIFS($B$2:B2118,B2118,$K$2:K2118,TRUE))</f>
        <v/>
      </c>
    </row>
    <row r="2119" spans="1:12">
      <c r="A2119" s="18" t="s">
        <v>626</v>
      </c>
      <c r="B2119" s="18" t="s">
        <v>937</v>
      </c>
      <c r="C2119" s="18">
        <v>1</v>
      </c>
      <c r="D2119" s="18">
        <v>1</v>
      </c>
      <c r="E2119" s="18">
        <v>0</v>
      </c>
      <c r="F2119" s="18">
        <v>1</v>
      </c>
      <c r="G2119" s="122" t="str">
        <f t="shared" si="101"/>
        <v>기사임</v>
      </c>
      <c r="H2119" s="255">
        <f>IF(G2119="기사임",(COUNTIF($B$2:B2119,B2119)-COUNTIFS($B$2:B2118,B2119,$G$2:G2118,"")),"")</f>
        <v>4</v>
      </c>
      <c r="I2119" s="122" t="str">
        <f>IF(H2119=1,COUNTIF($H$1:H2119,1),"")</f>
        <v/>
      </c>
      <c r="J2119" s="122">
        <f t="shared" si="100"/>
        <v>0</v>
      </c>
      <c r="K2119" s="122" t="b">
        <f t="shared" si="102"/>
        <v>0</v>
      </c>
      <c r="L2119" s="122" t="str">
        <f>IF(K2119=FALSE,"",B2119&amp;"@"&amp;COUNTIFS($B$2:B2119,B2119,$K$2:K2119,TRUE))</f>
        <v/>
      </c>
    </row>
    <row r="2120" spans="1:12">
      <c r="A2120" s="18" t="s">
        <v>626</v>
      </c>
      <c r="B2120" s="18" t="s">
        <v>914</v>
      </c>
      <c r="C2120" s="18">
        <v>1</v>
      </c>
      <c r="D2120" s="18">
        <v>1</v>
      </c>
      <c r="E2120" s="18">
        <v>0</v>
      </c>
      <c r="F2120" s="18">
        <v>1</v>
      </c>
      <c r="G2120" s="122" t="str">
        <f t="shared" si="101"/>
        <v>기사임</v>
      </c>
      <c r="H2120" s="255">
        <f>IF(G2120="기사임",(COUNTIF($B$2:B2120,B2120)-COUNTIFS($B$2:B2119,B2120,$G$2:G2119,"")),"")</f>
        <v>22</v>
      </c>
      <c r="I2120" s="122" t="str">
        <f>IF(H2120=1,COUNTIF($H$1:H2120,1),"")</f>
        <v/>
      </c>
      <c r="J2120" s="122">
        <f t="shared" si="100"/>
        <v>1</v>
      </c>
      <c r="K2120" s="122" t="b">
        <f t="shared" si="102"/>
        <v>1</v>
      </c>
      <c r="L2120" s="122" t="str">
        <f>IF(K2120=FALSE,"",B2120&amp;"@"&amp;COUNTIFS($B$2:B2120,B2120,$K$2:K2120,TRUE))</f>
        <v>Vietnam@22</v>
      </c>
    </row>
    <row r="2121" spans="1:12">
      <c r="A2121" s="18" t="s">
        <v>649</v>
      </c>
      <c r="B2121" s="18" t="s">
        <v>938</v>
      </c>
      <c r="C2121" s="18">
        <v>1</v>
      </c>
      <c r="D2121" s="18">
        <v>1</v>
      </c>
      <c r="E2121" s="18">
        <v>3</v>
      </c>
      <c r="F2121" s="18">
        <v>0</v>
      </c>
      <c r="G2121" s="122" t="str">
        <f t="shared" si="101"/>
        <v>기사임</v>
      </c>
      <c r="H2121" s="255">
        <f>IF(G2121="기사임",(COUNTIF($B$2:B2121,B2121)-COUNTIFS($B$2:B2120,B2121,$G$2:G2120,"")),"")</f>
        <v>1</v>
      </c>
      <c r="I2121" s="122">
        <f>IF(H2121=1,COUNTIF($H$1:H2121,1),"")</f>
        <v>74</v>
      </c>
      <c r="J2121" s="122">
        <f t="shared" si="100"/>
        <v>0</v>
      </c>
      <c r="K2121" s="122" t="b">
        <f t="shared" si="102"/>
        <v>0</v>
      </c>
      <c r="L2121" s="122" t="str">
        <f>IF(K2121=FALSE,"",B2121&amp;"@"&amp;COUNTIFS($B$2:B2121,B2121,$K$2:K2121,TRUE))</f>
        <v/>
      </c>
    </row>
    <row r="2122" spans="1:12">
      <c r="A2122" s="18" t="s">
        <v>649</v>
      </c>
      <c r="B2122" s="18" t="s">
        <v>913</v>
      </c>
      <c r="C2122" s="18">
        <v>1</v>
      </c>
      <c r="D2122" s="18">
        <v>1</v>
      </c>
      <c r="E2122" s="18">
        <v>0</v>
      </c>
      <c r="F2122" s="18">
        <v>1</v>
      </c>
      <c r="G2122" s="122" t="str">
        <f t="shared" si="101"/>
        <v>기사임</v>
      </c>
      <c r="H2122" s="255">
        <f>IF(G2122="기사임",(COUNTIF($B$2:B2122,B2122)-COUNTIFS($B$2:B2121,B2122,$G$2:G2121,"")),"")</f>
        <v>32</v>
      </c>
      <c r="I2122" s="122" t="str">
        <f>IF(H2122=1,COUNTIF($H$1:H2122,1),"")</f>
        <v/>
      </c>
      <c r="J2122" s="122">
        <f t="shared" si="100"/>
        <v>0</v>
      </c>
      <c r="K2122" s="122" t="b">
        <f t="shared" si="102"/>
        <v>0</v>
      </c>
      <c r="L2122" s="122" t="str">
        <f>IF(K2122=FALSE,"",B2122&amp;"@"&amp;COUNTIFS($B$2:B2122,B2122,$K$2:K2122,TRUE))</f>
        <v/>
      </c>
    </row>
    <row r="2123" spans="1:12">
      <c r="A2123" s="18" t="s">
        <v>766</v>
      </c>
      <c r="B2123" s="18" t="s">
        <v>895</v>
      </c>
      <c r="C2123" s="18">
        <v>1</v>
      </c>
      <c r="D2123" s="18">
        <v>1</v>
      </c>
      <c r="E2123" s="18">
        <v>6</v>
      </c>
      <c r="F2123" s="18">
        <v>0</v>
      </c>
      <c r="G2123" s="122" t="str">
        <f t="shared" si="101"/>
        <v>기사임</v>
      </c>
      <c r="H2123" s="255">
        <f>IF(G2123="기사임",(COUNTIF($B$2:B2123,B2123)-COUNTIFS($B$2:B2122,B2123,$G$2:G2122,"")),"")</f>
        <v>285</v>
      </c>
      <c r="I2123" s="122" t="str">
        <f>IF(H2123=1,COUNTIF($H$1:H2123,1),"")</f>
        <v/>
      </c>
      <c r="J2123" s="122">
        <f t="shared" si="100"/>
        <v>0</v>
      </c>
      <c r="K2123" s="122" t="b">
        <f t="shared" si="102"/>
        <v>0</v>
      </c>
      <c r="L2123" s="122" t="str">
        <f>IF(K2123=FALSE,"",B2123&amp;"@"&amp;COUNTIFS($B$2:B2123,B2123,$K$2:K2123,TRUE))</f>
        <v/>
      </c>
    </row>
    <row r="2124" spans="1:12">
      <c r="A2124" s="18" t="s">
        <v>766</v>
      </c>
      <c r="B2124" s="18" t="s">
        <v>913</v>
      </c>
      <c r="C2124" s="18">
        <v>1</v>
      </c>
      <c r="D2124" s="18">
        <v>1</v>
      </c>
      <c r="E2124" s="18">
        <v>0</v>
      </c>
      <c r="F2124" s="18">
        <v>1</v>
      </c>
      <c r="G2124" s="122" t="str">
        <f t="shared" si="101"/>
        <v>기사임</v>
      </c>
      <c r="H2124" s="255">
        <f>IF(G2124="기사임",(COUNTIF($B$2:B2124,B2124)-COUNTIFS($B$2:B2123,B2124,$G$2:G2123,"")),"")</f>
        <v>33</v>
      </c>
      <c r="I2124" s="122" t="str">
        <f>IF(H2124=1,COUNTIF($H$1:H2124,1),"")</f>
        <v/>
      </c>
      <c r="J2124" s="122">
        <f t="shared" si="100"/>
        <v>0</v>
      </c>
      <c r="K2124" s="122" t="b">
        <f t="shared" si="102"/>
        <v>0</v>
      </c>
      <c r="L2124" s="122" t="str">
        <f>IF(K2124=FALSE,"",B2124&amp;"@"&amp;COUNTIFS($B$2:B2124,B2124,$K$2:K2124,TRUE))</f>
        <v/>
      </c>
    </row>
    <row r="2125" spans="1:12">
      <c r="A2125" s="18" t="s">
        <v>766</v>
      </c>
      <c r="B2125" s="18" t="s">
        <v>896</v>
      </c>
      <c r="C2125" s="18">
        <v>1</v>
      </c>
      <c r="D2125" s="18">
        <v>1</v>
      </c>
      <c r="E2125" s="18">
        <v>13</v>
      </c>
      <c r="F2125" s="18">
        <v>0</v>
      </c>
      <c r="G2125" s="122" t="str">
        <f t="shared" si="101"/>
        <v>기사임</v>
      </c>
      <c r="H2125" s="255">
        <f>IF(G2125="기사임",(COUNTIF($B$2:B2125,B2125)-COUNTIFS($B$2:B2124,B2125,$G$2:G2124,"")),"")</f>
        <v>146</v>
      </c>
      <c r="I2125" s="122" t="str">
        <f>IF(H2125=1,COUNTIF($H$1:H2125,1),"")</f>
        <v/>
      </c>
      <c r="J2125" s="122">
        <f t="shared" si="100"/>
        <v>1</v>
      </c>
      <c r="K2125" s="122" t="b">
        <f t="shared" si="102"/>
        <v>1</v>
      </c>
      <c r="L2125" s="122" t="str">
        <f>IF(K2125=FALSE,"",B2125&amp;"@"&amp;COUNTIFS($B$2:B2125,B2125,$K$2:K2125,TRUE))</f>
        <v>United States@146</v>
      </c>
    </row>
    <row r="2126" spans="1:12">
      <c r="A2126" s="18" t="s">
        <v>521</v>
      </c>
      <c r="B2126" s="18" t="s">
        <v>901</v>
      </c>
      <c r="C2126" s="18">
        <v>1</v>
      </c>
      <c r="D2126" s="18">
        <v>1</v>
      </c>
      <c r="E2126" s="18">
        <v>0</v>
      </c>
      <c r="F2126" s="18">
        <v>0</v>
      </c>
      <c r="G2126" s="122" t="str">
        <f t="shared" si="101"/>
        <v>기사임</v>
      </c>
      <c r="H2126" s="255">
        <f>IF(G2126="기사임",(COUNTIF($B$2:B2126,B2126)-COUNTIFS($B$2:B2125,B2126,$G$2:G2125,"")),"")</f>
        <v>59</v>
      </c>
      <c r="I2126" s="122" t="str">
        <f>IF(H2126=1,COUNTIF($H$1:H2126,1),"")</f>
        <v/>
      </c>
      <c r="J2126" s="122">
        <f t="shared" si="100"/>
        <v>0</v>
      </c>
      <c r="K2126" s="122" t="b">
        <f t="shared" si="102"/>
        <v>0</v>
      </c>
      <c r="L2126" s="122" t="str">
        <f>IF(K2126=FALSE,"",B2126&amp;"@"&amp;COUNTIFS($B$2:B2126,B2126,$K$2:K2126,TRUE))</f>
        <v/>
      </c>
    </row>
    <row r="2127" spans="1:12">
      <c r="A2127" s="18" t="s">
        <v>521</v>
      </c>
      <c r="B2127" s="18" t="s">
        <v>905</v>
      </c>
      <c r="C2127" s="18">
        <v>1</v>
      </c>
      <c r="D2127" s="18">
        <v>1</v>
      </c>
      <c r="E2127" s="18">
        <v>773</v>
      </c>
      <c r="F2127" s="18">
        <v>1</v>
      </c>
      <c r="G2127" s="122" t="str">
        <f t="shared" si="101"/>
        <v>기사임</v>
      </c>
      <c r="H2127" s="255">
        <f>IF(G2127="기사임",(COUNTIF($B$2:B2127,B2127)-COUNTIFS($B$2:B2126,B2127,$G$2:G2126,"")),"")</f>
        <v>35</v>
      </c>
      <c r="I2127" s="122" t="str">
        <f>IF(H2127=1,COUNTIF($H$1:H2127,1),"")</f>
        <v/>
      </c>
      <c r="J2127" s="122">
        <f t="shared" si="100"/>
        <v>0</v>
      </c>
      <c r="K2127" s="122" t="b">
        <f t="shared" si="102"/>
        <v>0</v>
      </c>
      <c r="L2127" s="122" t="str">
        <f>IF(K2127=FALSE,"",B2127&amp;"@"&amp;COUNTIFS($B$2:B2127,B2127,$K$2:K2127,TRUE))</f>
        <v/>
      </c>
    </row>
    <row r="2128" spans="1:12">
      <c r="A2128" s="18" t="s">
        <v>2011</v>
      </c>
      <c r="B2128" s="18" t="s">
        <v>900</v>
      </c>
      <c r="C2128" s="18">
        <v>1</v>
      </c>
      <c r="D2128" s="18">
        <v>1</v>
      </c>
      <c r="E2128" s="18">
        <v>14</v>
      </c>
      <c r="F2128" s="18">
        <v>0</v>
      </c>
      <c r="G2128" s="122" t="str">
        <f t="shared" si="101"/>
        <v>기사임</v>
      </c>
      <c r="H2128" s="255">
        <f>IF(G2128="기사임",(COUNTIF($B$2:B2128,B2128)-COUNTIFS($B$2:B2127,B2128,$G$2:G2127,"")),"")</f>
        <v>50</v>
      </c>
      <c r="I2128" s="122" t="str">
        <f>IF(H2128=1,COUNTIF($H$1:H2128,1),"")</f>
        <v/>
      </c>
      <c r="J2128" s="122">
        <f t="shared" si="100"/>
        <v>0</v>
      </c>
      <c r="K2128" s="122" t="b">
        <f t="shared" si="102"/>
        <v>0</v>
      </c>
      <c r="L2128" s="122" t="str">
        <f>IF(K2128=FALSE,"",B2128&amp;"@"&amp;COUNTIFS($B$2:B2128,B2128,$K$2:K2128,TRUE))</f>
        <v/>
      </c>
    </row>
    <row r="2129" spans="1:12">
      <c r="A2129" s="18" t="s">
        <v>708</v>
      </c>
      <c r="B2129" s="18" t="s">
        <v>901</v>
      </c>
      <c r="C2129" s="18">
        <v>1</v>
      </c>
      <c r="D2129" s="18">
        <v>1</v>
      </c>
      <c r="E2129" s="18">
        <v>0</v>
      </c>
      <c r="F2129" s="18">
        <v>0</v>
      </c>
      <c r="G2129" s="122" t="str">
        <f t="shared" si="101"/>
        <v>기사임</v>
      </c>
      <c r="H2129" s="255">
        <f>IF(G2129="기사임",(COUNTIF($B$2:B2129,B2129)-COUNTIFS($B$2:B2128,B2129,$G$2:G2128,"")),"")</f>
        <v>60</v>
      </c>
      <c r="I2129" s="122" t="str">
        <f>IF(H2129=1,COUNTIF($H$1:H2129,1),"")</f>
        <v/>
      </c>
      <c r="J2129" s="122">
        <f t="shared" si="100"/>
        <v>0</v>
      </c>
      <c r="K2129" s="122" t="b">
        <f t="shared" si="102"/>
        <v>0</v>
      </c>
      <c r="L2129" s="122" t="str">
        <f>IF(K2129=FALSE,"",B2129&amp;"@"&amp;COUNTIFS($B$2:B2129,B2129,$K$2:K2129,TRUE))</f>
        <v/>
      </c>
    </row>
    <row r="2130" spans="1:12">
      <c r="A2130" s="18" t="s">
        <v>522</v>
      </c>
      <c r="B2130" s="18" t="s">
        <v>905</v>
      </c>
      <c r="C2130" s="18">
        <v>1</v>
      </c>
      <c r="D2130" s="18">
        <v>1</v>
      </c>
      <c r="E2130" s="18">
        <v>0</v>
      </c>
      <c r="F2130" s="18">
        <v>1</v>
      </c>
      <c r="G2130" s="122" t="str">
        <f t="shared" si="101"/>
        <v>기사임</v>
      </c>
      <c r="H2130" s="255">
        <f>IF(G2130="기사임",(COUNTIF($B$2:B2130,B2130)-COUNTIFS($B$2:B2129,B2130,$G$2:G2129,"")),"")</f>
        <v>36</v>
      </c>
      <c r="I2130" s="122" t="str">
        <f>IF(H2130=1,COUNTIF($H$1:H2130,1),"")</f>
        <v/>
      </c>
      <c r="J2130" s="122">
        <f t="shared" si="100"/>
        <v>0</v>
      </c>
      <c r="K2130" s="122" t="b">
        <f t="shared" si="102"/>
        <v>0</v>
      </c>
      <c r="L2130" s="122" t="str">
        <f>IF(K2130=FALSE,"",B2130&amp;"@"&amp;COUNTIFS($B$2:B2130,B2130,$K$2:K2130,TRUE))</f>
        <v/>
      </c>
    </row>
    <row r="2131" spans="1:12">
      <c r="A2131" s="18" t="s">
        <v>522</v>
      </c>
      <c r="B2131" s="18" t="s">
        <v>909</v>
      </c>
      <c r="C2131" s="18">
        <v>1</v>
      </c>
      <c r="D2131" s="18">
        <v>1</v>
      </c>
      <c r="E2131" s="18">
        <v>0</v>
      </c>
      <c r="F2131" s="18">
        <v>1</v>
      </c>
      <c r="G2131" s="122" t="str">
        <f t="shared" si="101"/>
        <v>기사임</v>
      </c>
      <c r="H2131" s="255">
        <f>IF(G2131="기사임",(COUNTIF($B$2:B2131,B2131)-COUNTIFS($B$2:B2130,B2131,$G$2:G2130,"")),"")</f>
        <v>14</v>
      </c>
      <c r="I2131" s="122" t="str">
        <f>IF(H2131=1,COUNTIF($H$1:H2131,1),"")</f>
        <v/>
      </c>
      <c r="J2131" s="122">
        <f t="shared" si="100"/>
        <v>0</v>
      </c>
      <c r="K2131" s="122" t="b">
        <f t="shared" si="102"/>
        <v>0</v>
      </c>
      <c r="L2131" s="122" t="str">
        <f>IF(K2131=FALSE,"",B2131&amp;"@"&amp;COUNTIFS($B$2:B2131,B2131,$K$2:K2131,TRUE))</f>
        <v/>
      </c>
    </row>
    <row r="2132" spans="1:12">
      <c r="A2132" s="18" t="s">
        <v>522</v>
      </c>
      <c r="B2132" s="18" t="s">
        <v>897</v>
      </c>
      <c r="C2132" s="18">
        <v>1</v>
      </c>
      <c r="D2132" s="18">
        <v>1</v>
      </c>
      <c r="E2132" s="18">
        <v>0</v>
      </c>
      <c r="F2132" s="18">
        <v>1</v>
      </c>
      <c r="G2132" s="122" t="str">
        <f t="shared" si="101"/>
        <v>기사임</v>
      </c>
      <c r="H2132" s="255">
        <f>IF(G2132="기사임",(COUNTIF($B$2:B2132,B2132)-COUNTIFS($B$2:B2131,B2132,$G$2:G2131,"")),"")</f>
        <v>108</v>
      </c>
      <c r="I2132" s="122" t="str">
        <f>IF(H2132=1,COUNTIF($H$1:H2132,1),"")</f>
        <v/>
      </c>
      <c r="J2132" s="122">
        <f t="shared" si="100"/>
        <v>1</v>
      </c>
      <c r="K2132" s="122" t="b">
        <f t="shared" si="102"/>
        <v>1</v>
      </c>
      <c r="L2132" s="122" t="str">
        <f>IF(K2132=FALSE,"",B2132&amp;"@"&amp;COUNTIFS($B$2:B2132,B2132,$K$2:K2132,TRUE))</f>
        <v>India@108</v>
      </c>
    </row>
    <row r="2133" spans="1:12">
      <c r="A2133" s="18" t="s">
        <v>522</v>
      </c>
      <c r="B2133" s="18" t="s">
        <v>917</v>
      </c>
      <c r="C2133" s="18">
        <v>1</v>
      </c>
      <c r="D2133" s="18">
        <v>1</v>
      </c>
      <c r="E2133" s="18">
        <v>0</v>
      </c>
      <c r="F2133" s="18">
        <v>0</v>
      </c>
      <c r="G2133" s="122" t="str">
        <f t="shared" si="101"/>
        <v>기사임</v>
      </c>
      <c r="H2133" s="255">
        <f>IF(G2133="기사임",(COUNTIF($B$2:B2133,B2133)-COUNTIFS($B$2:B2132,B2133,$G$2:G2132,"")),"")</f>
        <v>10</v>
      </c>
      <c r="I2133" s="122" t="str">
        <f>IF(H2133=1,COUNTIF($H$1:H2133,1),"")</f>
        <v/>
      </c>
      <c r="J2133" s="122">
        <f t="shared" si="100"/>
        <v>0</v>
      </c>
      <c r="K2133" s="122" t="b">
        <f t="shared" si="102"/>
        <v>0</v>
      </c>
      <c r="L2133" s="122" t="str">
        <f>IF(K2133=FALSE,"",B2133&amp;"@"&amp;COUNTIFS($B$2:B2133,B2133,$K$2:K2133,TRUE))</f>
        <v/>
      </c>
    </row>
    <row r="2134" spans="1:12">
      <c r="A2134" s="18" t="s">
        <v>522</v>
      </c>
      <c r="B2134" s="18" t="s">
        <v>938</v>
      </c>
      <c r="C2134" s="18">
        <v>1</v>
      </c>
      <c r="D2134" s="18">
        <v>1</v>
      </c>
      <c r="E2134" s="18">
        <v>715</v>
      </c>
      <c r="F2134" s="18">
        <v>0</v>
      </c>
      <c r="G2134" s="122" t="str">
        <f t="shared" si="101"/>
        <v>기사임</v>
      </c>
      <c r="H2134" s="255">
        <f>IF(G2134="기사임",(COUNTIF($B$2:B2134,B2134)-COUNTIFS($B$2:B2133,B2134,$G$2:G2133,"")),"")</f>
        <v>2</v>
      </c>
      <c r="I2134" s="122" t="str">
        <f>IF(H2134=1,COUNTIF($H$1:H2134,1),"")</f>
        <v/>
      </c>
      <c r="J2134" s="122">
        <f t="shared" si="100"/>
        <v>0</v>
      </c>
      <c r="K2134" s="122" t="b">
        <f t="shared" si="102"/>
        <v>0</v>
      </c>
      <c r="L2134" s="122" t="str">
        <f>IF(K2134=FALSE,"",B2134&amp;"@"&amp;COUNTIFS($B$2:B2134,B2134,$K$2:K2134,TRUE))</f>
        <v/>
      </c>
    </row>
    <row r="2135" spans="1:12">
      <c r="A2135" s="18" t="s">
        <v>522</v>
      </c>
      <c r="B2135" s="18" t="s">
        <v>923</v>
      </c>
      <c r="C2135" s="18">
        <v>1</v>
      </c>
      <c r="D2135" s="18">
        <v>1</v>
      </c>
      <c r="E2135" s="18">
        <v>0</v>
      </c>
      <c r="F2135" s="18">
        <v>1</v>
      </c>
      <c r="G2135" s="122" t="str">
        <f t="shared" si="101"/>
        <v>기사임</v>
      </c>
      <c r="H2135" s="255">
        <f>IF(G2135="기사임",(COUNTIF($B$2:B2135,B2135)-COUNTIFS($B$2:B2134,B2135,$G$2:G2134,"")),"")</f>
        <v>5</v>
      </c>
      <c r="I2135" s="122" t="str">
        <f>IF(H2135=1,COUNTIF($H$1:H2135,1),"")</f>
        <v/>
      </c>
      <c r="J2135" s="122">
        <f t="shared" si="100"/>
        <v>0</v>
      </c>
      <c r="K2135" s="122" t="b">
        <f t="shared" si="102"/>
        <v>0</v>
      </c>
      <c r="L2135" s="122" t="str">
        <f>IF(K2135=FALSE,"",B2135&amp;"@"&amp;COUNTIFS($B$2:B2135,B2135,$K$2:K2135,TRUE))</f>
        <v/>
      </c>
    </row>
    <row r="2136" spans="1:12">
      <c r="A2136" s="18" t="s">
        <v>522</v>
      </c>
      <c r="B2136" s="18" t="s">
        <v>944</v>
      </c>
      <c r="C2136" s="18">
        <v>1</v>
      </c>
      <c r="D2136" s="18">
        <v>1</v>
      </c>
      <c r="E2136" s="18">
        <v>0</v>
      </c>
      <c r="F2136" s="18">
        <v>1</v>
      </c>
      <c r="G2136" s="122" t="str">
        <f t="shared" si="101"/>
        <v>기사임</v>
      </c>
      <c r="H2136" s="255">
        <f>IF(G2136="기사임",(COUNTIF($B$2:B2136,B2136)-COUNTIFS($B$2:B2135,B2136,$G$2:G2135,"")),"")</f>
        <v>3</v>
      </c>
      <c r="I2136" s="122" t="str">
        <f>IF(H2136=1,COUNTIF($H$1:H2136,1),"")</f>
        <v/>
      </c>
      <c r="J2136" s="122">
        <f t="shared" si="100"/>
        <v>0</v>
      </c>
      <c r="K2136" s="122" t="b">
        <f t="shared" si="102"/>
        <v>0</v>
      </c>
      <c r="L2136" s="122" t="str">
        <f>IF(K2136=FALSE,"",B2136&amp;"@"&amp;COUNTIFS($B$2:B2136,B2136,$K$2:K2136,TRUE))</f>
        <v/>
      </c>
    </row>
    <row r="2137" spans="1:12">
      <c r="A2137" s="18" t="s">
        <v>522</v>
      </c>
      <c r="B2137" s="18" t="s">
        <v>916</v>
      </c>
      <c r="C2137" s="18">
        <v>1</v>
      </c>
      <c r="D2137" s="18">
        <v>1</v>
      </c>
      <c r="E2137" s="18">
        <v>0</v>
      </c>
      <c r="F2137" s="18">
        <v>1</v>
      </c>
      <c r="G2137" s="122" t="str">
        <f t="shared" si="101"/>
        <v>기사임</v>
      </c>
      <c r="H2137" s="255">
        <f>IF(G2137="기사임",(COUNTIF($B$2:B2137,B2137)-COUNTIFS($B$2:B2136,B2137,$G$2:G2136,"")),"")</f>
        <v>6</v>
      </c>
      <c r="I2137" s="122" t="str">
        <f>IF(H2137=1,COUNTIF($H$1:H2137,1),"")</f>
        <v/>
      </c>
      <c r="J2137" s="122">
        <f t="shared" si="100"/>
        <v>0</v>
      </c>
      <c r="K2137" s="122" t="b">
        <f t="shared" si="102"/>
        <v>0</v>
      </c>
      <c r="L2137" s="122" t="str">
        <f>IF(K2137=FALSE,"",B2137&amp;"@"&amp;COUNTIFS($B$2:B2137,B2137,$K$2:K2137,TRUE))</f>
        <v/>
      </c>
    </row>
    <row r="2138" spans="1:12">
      <c r="A2138" s="18" t="s">
        <v>599</v>
      </c>
      <c r="B2138" s="18" t="s">
        <v>917</v>
      </c>
      <c r="C2138" s="18">
        <v>1</v>
      </c>
      <c r="D2138" s="18">
        <v>1</v>
      </c>
      <c r="E2138" s="18">
        <v>32</v>
      </c>
      <c r="F2138" s="18">
        <v>1</v>
      </c>
      <c r="G2138" s="122" t="str">
        <f t="shared" si="101"/>
        <v>기사임</v>
      </c>
      <c r="H2138" s="255">
        <f>IF(G2138="기사임",(COUNTIF($B$2:B2138,B2138)-COUNTIFS($B$2:B2137,B2138,$G$2:G2137,"")),"")</f>
        <v>11</v>
      </c>
      <c r="I2138" s="122" t="str">
        <f>IF(H2138=1,COUNTIF($H$1:H2138,1),"")</f>
        <v/>
      </c>
      <c r="J2138" s="122">
        <f t="shared" si="100"/>
        <v>0</v>
      </c>
      <c r="K2138" s="122" t="b">
        <f t="shared" si="102"/>
        <v>0</v>
      </c>
      <c r="L2138" s="122" t="str">
        <f>IF(K2138=FALSE,"",B2138&amp;"@"&amp;COUNTIFS($B$2:B2138,B2138,$K$2:K2138,TRUE))</f>
        <v/>
      </c>
    </row>
    <row r="2139" spans="1:12">
      <c r="A2139" s="18" t="s">
        <v>599</v>
      </c>
      <c r="B2139" s="18" t="s">
        <v>938</v>
      </c>
      <c r="C2139" s="18">
        <v>1</v>
      </c>
      <c r="D2139" s="18">
        <v>1</v>
      </c>
      <c r="E2139" s="18">
        <v>2</v>
      </c>
      <c r="F2139" s="18">
        <v>0</v>
      </c>
      <c r="G2139" s="122" t="str">
        <f t="shared" si="101"/>
        <v>기사임</v>
      </c>
      <c r="H2139" s="255">
        <f>IF(G2139="기사임",(COUNTIF($B$2:B2139,B2139)-COUNTIFS($B$2:B2138,B2139,$G$2:G2138,"")),"")</f>
        <v>3</v>
      </c>
      <c r="I2139" s="122" t="str">
        <f>IF(H2139=1,COUNTIF($H$1:H2139,1),"")</f>
        <v/>
      </c>
      <c r="J2139" s="122">
        <f t="shared" si="100"/>
        <v>0</v>
      </c>
      <c r="K2139" s="122" t="b">
        <f t="shared" si="102"/>
        <v>0</v>
      </c>
      <c r="L2139" s="122" t="str">
        <f>IF(K2139=FALSE,"",B2139&amp;"@"&amp;COUNTIFS($B$2:B2139,B2139,$K$2:K2139,TRUE))</f>
        <v/>
      </c>
    </row>
    <row r="2140" spans="1:12">
      <c r="A2140" s="18" t="s">
        <v>599</v>
      </c>
      <c r="B2140" s="18" t="s">
        <v>918</v>
      </c>
      <c r="C2140" s="18">
        <v>1</v>
      </c>
      <c r="D2140" s="18">
        <v>1</v>
      </c>
      <c r="E2140" s="18">
        <v>58</v>
      </c>
      <c r="F2140" s="18">
        <v>0</v>
      </c>
      <c r="G2140" s="122" t="str">
        <f t="shared" si="101"/>
        <v>기사임</v>
      </c>
      <c r="H2140" s="255">
        <f>IF(G2140="기사임",(COUNTIF($B$2:B2140,B2140)-COUNTIFS($B$2:B2139,B2140,$G$2:G2139,"")),"")</f>
        <v>17</v>
      </c>
      <c r="I2140" s="122" t="str">
        <f>IF(H2140=1,COUNTIF($H$1:H2140,1),"")</f>
        <v/>
      </c>
      <c r="J2140" s="122">
        <f t="shared" si="100"/>
        <v>0</v>
      </c>
      <c r="K2140" s="122" t="b">
        <f t="shared" si="102"/>
        <v>0</v>
      </c>
      <c r="L2140" s="122" t="str">
        <f>IF(K2140=FALSE,"",B2140&amp;"@"&amp;COUNTIFS($B$2:B2140,B2140,$K$2:K2140,TRUE))</f>
        <v/>
      </c>
    </row>
    <row r="2141" spans="1:12">
      <c r="A2141" s="18" t="s">
        <v>683</v>
      </c>
      <c r="B2141" s="18" t="s">
        <v>898</v>
      </c>
      <c r="C2141" s="18">
        <v>1</v>
      </c>
      <c r="D2141" s="18">
        <v>1</v>
      </c>
      <c r="E2141" s="18">
        <v>0</v>
      </c>
      <c r="F2141" s="18">
        <v>0</v>
      </c>
      <c r="G2141" s="122" t="str">
        <f t="shared" si="101"/>
        <v>기사임</v>
      </c>
      <c r="H2141" s="255">
        <f>IF(G2141="기사임",(COUNTIF($B$2:B2141,B2141)-COUNTIFS($B$2:B2140,B2141,$G$2:G2140,"")),"")</f>
        <v>87</v>
      </c>
      <c r="I2141" s="122" t="str">
        <f>IF(H2141=1,COUNTIF($H$1:H2141,1),"")</f>
        <v/>
      </c>
      <c r="J2141" s="122">
        <f t="shared" si="100"/>
        <v>0</v>
      </c>
      <c r="K2141" s="122" t="b">
        <f t="shared" si="102"/>
        <v>0</v>
      </c>
      <c r="L2141" s="122" t="str">
        <f>IF(K2141=FALSE,"",B2141&amp;"@"&amp;COUNTIFS($B$2:B2141,B2141,$K$2:K2141,TRUE))</f>
        <v/>
      </c>
    </row>
    <row r="2142" spans="1:12">
      <c r="A2142" s="18" t="s">
        <v>683</v>
      </c>
      <c r="B2142" s="18" t="s">
        <v>938</v>
      </c>
      <c r="C2142" s="18">
        <v>1</v>
      </c>
      <c r="D2142" s="18">
        <v>1</v>
      </c>
      <c r="E2142" s="18">
        <v>1</v>
      </c>
      <c r="F2142" s="18">
        <v>0</v>
      </c>
      <c r="G2142" s="122" t="str">
        <f t="shared" si="101"/>
        <v>기사임</v>
      </c>
      <c r="H2142" s="255">
        <f>IF(G2142="기사임",(COUNTIF($B$2:B2142,B2142)-COUNTIFS($B$2:B2141,B2142,$G$2:G2141,"")),"")</f>
        <v>4</v>
      </c>
      <c r="I2142" s="122" t="str">
        <f>IF(H2142=1,COUNTIF($H$1:H2142,1),"")</f>
        <v/>
      </c>
      <c r="J2142" s="122">
        <f t="shared" si="100"/>
        <v>0</v>
      </c>
      <c r="K2142" s="122" t="b">
        <f t="shared" si="102"/>
        <v>0</v>
      </c>
      <c r="L2142" s="122" t="str">
        <f>IF(K2142=FALSE,"",B2142&amp;"@"&amp;COUNTIFS($B$2:B2142,B2142,$K$2:K2142,TRUE))</f>
        <v/>
      </c>
    </row>
    <row r="2143" spans="1:12">
      <c r="A2143" s="18" t="s">
        <v>709</v>
      </c>
      <c r="B2143" s="18" t="s">
        <v>905</v>
      </c>
      <c r="C2143" s="18">
        <v>1</v>
      </c>
      <c r="D2143" s="18">
        <v>1</v>
      </c>
      <c r="E2143" s="18">
        <v>0</v>
      </c>
      <c r="F2143" s="18">
        <v>1</v>
      </c>
      <c r="G2143" s="122" t="str">
        <f t="shared" si="101"/>
        <v>기사임</v>
      </c>
      <c r="H2143" s="255">
        <f>IF(G2143="기사임",(COUNTIF($B$2:B2143,B2143)-COUNTIFS($B$2:B2142,B2143,$G$2:G2142,"")),"")</f>
        <v>37</v>
      </c>
      <c r="I2143" s="122" t="str">
        <f>IF(H2143=1,COUNTIF($H$1:H2143,1),"")</f>
        <v/>
      </c>
      <c r="J2143" s="122">
        <f t="shared" si="100"/>
        <v>0</v>
      </c>
      <c r="K2143" s="122" t="b">
        <f t="shared" si="102"/>
        <v>0</v>
      </c>
      <c r="L2143" s="122" t="str">
        <f>IF(K2143=FALSE,"",B2143&amp;"@"&amp;COUNTIFS($B$2:B2143,B2143,$K$2:K2143,TRUE))</f>
        <v/>
      </c>
    </row>
    <row r="2144" spans="1:12">
      <c r="A2144" s="18" t="s">
        <v>659</v>
      </c>
      <c r="B2144" s="18" t="s">
        <v>895</v>
      </c>
      <c r="C2144" s="18">
        <v>1</v>
      </c>
      <c r="D2144" s="18">
        <v>1</v>
      </c>
      <c r="E2144" s="18">
        <v>0</v>
      </c>
      <c r="F2144" s="18">
        <v>1</v>
      </c>
      <c r="G2144" s="122" t="str">
        <f t="shared" si="101"/>
        <v>기사임</v>
      </c>
      <c r="H2144" s="255">
        <f>IF(G2144="기사임",(COUNTIF($B$2:B2144,B2144)-COUNTIFS($B$2:B2143,B2144,$G$2:G2143,"")),"")</f>
        <v>286</v>
      </c>
      <c r="I2144" s="122" t="str">
        <f>IF(H2144=1,COUNTIF($H$1:H2144,1),"")</f>
        <v/>
      </c>
      <c r="J2144" s="122">
        <f t="shared" si="100"/>
        <v>0</v>
      </c>
      <c r="K2144" s="122" t="b">
        <f t="shared" si="102"/>
        <v>0</v>
      </c>
      <c r="L2144" s="122" t="str">
        <f>IF(K2144=FALSE,"",B2144&amp;"@"&amp;COUNTIFS($B$2:B2144,B2144,$K$2:K2144,TRUE))</f>
        <v/>
      </c>
    </row>
    <row r="2145" spans="1:12">
      <c r="A2145" s="18" t="s">
        <v>659</v>
      </c>
      <c r="B2145" s="18" t="s">
        <v>938</v>
      </c>
      <c r="C2145" s="18">
        <v>1</v>
      </c>
      <c r="D2145" s="18">
        <v>1</v>
      </c>
      <c r="E2145" s="18">
        <v>1</v>
      </c>
      <c r="F2145" s="18">
        <v>0</v>
      </c>
      <c r="G2145" s="122" t="str">
        <f t="shared" si="101"/>
        <v>기사임</v>
      </c>
      <c r="H2145" s="255">
        <f>IF(G2145="기사임",(COUNTIF($B$2:B2145,B2145)-COUNTIFS($B$2:B2144,B2145,$G$2:G2144,"")),"")</f>
        <v>5</v>
      </c>
      <c r="I2145" s="122" t="str">
        <f>IF(H2145=1,COUNTIF($H$1:H2145,1),"")</f>
        <v/>
      </c>
      <c r="J2145" s="122">
        <f t="shared" si="100"/>
        <v>0</v>
      </c>
      <c r="K2145" s="122" t="b">
        <f t="shared" si="102"/>
        <v>0</v>
      </c>
      <c r="L2145" s="122" t="str">
        <f>IF(K2145=FALSE,"",B2145&amp;"@"&amp;COUNTIFS($B$2:B2145,B2145,$K$2:K2145,TRUE))</f>
        <v/>
      </c>
    </row>
    <row r="2146" spans="1:12">
      <c r="A2146" s="18" t="s">
        <v>549</v>
      </c>
      <c r="B2146" s="18" t="s">
        <v>898</v>
      </c>
      <c r="C2146" s="18">
        <v>1</v>
      </c>
      <c r="D2146" s="18">
        <v>1</v>
      </c>
      <c r="E2146" s="18">
        <v>133</v>
      </c>
      <c r="F2146" s="18">
        <v>0</v>
      </c>
      <c r="G2146" s="122" t="str">
        <f t="shared" si="101"/>
        <v>기사임</v>
      </c>
      <c r="H2146" s="255">
        <f>IF(G2146="기사임",(COUNTIF($B$2:B2146,B2146)-COUNTIFS($B$2:B2145,B2146,$G$2:G2145,"")),"")</f>
        <v>88</v>
      </c>
      <c r="I2146" s="122" t="str">
        <f>IF(H2146=1,COUNTIF($H$1:H2146,1),"")</f>
        <v/>
      </c>
      <c r="J2146" s="122">
        <f t="shared" si="100"/>
        <v>0</v>
      </c>
      <c r="K2146" s="122" t="b">
        <f t="shared" si="102"/>
        <v>0</v>
      </c>
      <c r="L2146" s="122" t="str">
        <f>IF(K2146=FALSE,"",B2146&amp;"@"&amp;COUNTIFS($B$2:B2146,B2146,$K$2:K2146,TRUE))</f>
        <v/>
      </c>
    </row>
    <row r="2147" spans="1:12">
      <c r="A2147" s="18" t="s">
        <v>2012</v>
      </c>
      <c r="B2147" s="18" t="s">
        <v>898</v>
      </c>
      <c r="C2147" s="18">
        <v>1</v>
      </c>
      <c r="D2147" s="18">
        <v>1</v>
      </c>
      <c r="E2147" s="18">
        <v>5</v>
      </c>
      <c r="F2147" s="18">
        <v>0</v>
      </c>
      <c r="G2147" s="122" t="str">
        <f t="shared" si="101"/>
        <v/>
      </c>
      <c r="H2147" s="255" t="str">
        <f>IF(G2147="기사임",(COUNTIF($B$2:B2147,B2147)-COUNTIFS($B$2:B2146,B2147,$G$2:G2146,"")),"")</f>
        <v/>
      </c>
      <c r="I2147" s="122" t="str">
        <f>IF(H2147=1,COUNTIF($H$1:H2147,1),"")</f>
        <v/>
      </c>
      <c r="J2147" s="122">
        <f t="shared" si="100"/>
        <v>0</v>
      </c>
      <c r="K2147" s="122" t="b">
        <f t="shared" si="102"/>
        <v>0</v>
      </c>
      <c r="L2147" s="122" t="str">
        <f>IF(K2147=FALSE,"",B2147&amp;"@"&amp;COUNTIFS($B$2:B2147,B2147,$K$2:K2147,TRUE))</f>
        <v/>
      </c>
    </row>
    <row r="2148" spans="1:12">
      <c r="A2148" s="18" t="s">
        <v>684</v>
      </c>
      <c r="B2148" s="18" t="s">
        <v>902</v>
      </c>
      <c r="C2148" s="18">
        <v>1</v>
      </c>
      <c r="D2148" s="18">
        <v>1</v>
      </c>
      <c r="E2148" s="18">
        <v>797</v>
      </c>
      <c r="F2148" s="18">
        <v>0</v>
      </c>
      <c r="G2148" s="122" t="str">
        <f t="shared" si="101"/>
        <v>기사임</v>
      </c>
      <c r="H2148" s="255">
        <f>IF(G2148="기사임",(COUNTIF($B$2:B2148,B2148)-COUNTIFS($B$2:B2147,B2148,$G$2:G2147,"")),"")</f>
        <v>11</v>
      </c>
      <c r="I2148" s="122" t="str">
        <f>IF(H2148=1,COUNTIF($H$1:H2148,1),"")</f>
        <v/>
      </c>
      <c r="J2148" s="122">
        <f t="shared" si="100"/>
        <v>0</v>
      </c>
      <c r="K2148" s="122" t="b">
        <f t="shared" si="102"/>
        <v>0</v>
      </c>
      <c r="L2148" s="122" t="str">
        <f>IF(K2148=FALSE,"",B2148&amp;"@"&amp;COUNTIFS($B$2:B2148,B2148,$K$2:K2148,TRUE))</f>
        <v/>
      </c>
    </row>
    <row r="2149" spans="1:12">
      <c r="A2149" s="18" t="s">
        <v>684</v>
      </c>
      <c r="B2149" s="18" t="s">
        <v>938</v>
      </c>
      <c r="C2149" s="18">
        <v>1</v>
      </c>
      <c r="D2149" s="18">
        <v>1</v>
      </c>
      <c r="E2149" s="18">
        <v>598</v>
      </c>
      <c r="F2149" s="18">
        <v>0</v>
      </c>
      <c r="G2149" s="122" t="str">
        <f t="shared" si="101"/>
        <v>기사임</v>
      </c>
      <c r="H2149" s="255">
        <f>IF(G2149="기사임",(COUNTIF($B$2:B2149,B2149)-COUNTIFS($B$2:B2148,B2149,$G$2:G2148,"")),"")</f>
        <v>6</v>
      </c>
      <c r="I2149" s="122" t="str">
        <f>IF(H2149=1,COUNTIF($H$1:H2149,1),"")</f>
        <v/>
      </c>
      <c r="J2149" s="122">
        <f t="shared" si="100"/>
        <v>0</v>
      </c>
      <c r="K2149" s="122" t="b">
        <f t="shared" si="102"/>
        <v>0</v>
      </c>
      <c r="L2149" s="122" t="str">
        <f>IF(K2149=FALSE,"",B2149&amp;"@"&amp;COUNTIFS($B$2:B2149,B2149,$K$2:K2149,TRUE))</f>
        <v/>
      </c>
    </row>
    <row r="2150" spans="1:12">
      <c r="A2150" s="18" t="s">
        <v>684</v>
      </c>
      <c r="B2150" s="18" t="s">
        <v>900</v>
      </c>
      <c r="C2150" s="18">
        <v>1</v>
      </c>
      <c r="D2150" s="18">
        <v>1</v>
      </c>
      <c r="E2150" s="18">
        <v>0</v>
      </c>
      <c r="F2150" s="18">
        <v>0</v>
      </c>
      <c r="G2150" s="122" t="str">
        <f t="shared" si="101"/>
        <v>기사임</v>
      </c>
      <c r="H2150" s="255">
        <f>IF(G2150="기사임",(COUNTIF($B$2:B2150,B2150)-COUNTIFS($B$2:B2149,B2150,$G$2:G2149,"")),"")</f>
        <v>51</v>
      </c>
      <c r="I2150" s="122" t="str">
        <f>IF(H2150=1,COUNTIF($H$1:H2150,1),"")</f>
        <v/>
      </c>
      <c r="J2150" s="122">
        <f t="shared" si="100"/>
        <v>0</v>
      </c>
      <c r="K2150" s="122" t="b">
        <f t="shared" si="102"/>
        <v>0</v>
      </c>
      <c r="L2150" s="122" t="str">
        <f>IF(K2150=FALSE,"",B2150&amp;"@"&amp;COUNTIFS($B$2:B2150,B2150,$K$2:K2150,TRUE))</f>
        <v/>
      </c>
    </row>
    <row r="2151" spans="1:12">
      <c r="A2151" s="18" t="s">
        <v>685</v>
      </c>
      <c r="B2151" s="18" t="s">
        <v>905</v>
      </c>
      <c r="C2151" s="18">
        <v>1</v>
      </c>
      <c r="D2151" s="18">
        <v>1</v>
      </c>
      <c r="E2151" s="18">
        <v>0</v>
      </c>
      <c r="F2151" s="18">
        <v>1</v>
      </c>
      <c r="G2151" s="122" t="str">
        <f t="shared" si="101"/>
        <v>기사임</v>
      </c>
      <c r="H2151" s="255">
        <f>IF(G2151="기사임",(COUNTIF($B$2:B2151,B2151)-COUNTIFS($B$2:B2150,B2151,$G$2:G2150,"")),"")</f>
        <v>38</v>
      </c>
      <c r="I2151" s="122" t="str">
        <f>IF(H2151=1,COUNTIF($H$1:H2151,1),"")</f>
        <v/>
      </c>
      <c r="J2151" s="122">
        <f t="shared" si="100"/>
        <v>0</v>
      </c>
      <c r="K2151" s="122" t="b">
        <f t="shared" si="102"/>
        <v>0</v>
      </c>
      <c r="L2151" s="122" t="str">
        <f>IF(K2151=FALSE,"",B2151&amp;"@"&amp;COUNTIFS($B$2:B2151,B2151,$K$2:K2151,TRUE))</f>
        <v/>
      </c>
    </row>
    <row r="2152" spans="1:12">
      <c r="A2152" s="18" t="s">
        <v>685</v>
      </c>
      <c r="B2152" s="18" t="s">
        <v>902</v>
      </c>
      <c r="C2152" s="18">
        <v>1</v>
      </c>
      <c r="D2152" s="18">
        <v>1</v>
      </c>
      <c r="E2152" s="18">
        <v>37</v>
      </c>
      <c r="F2152" s="18">
        <v>0</v>
      </c>
      <c r="G2152" s="122" t="str">
        <f t="shared" si="101"/>
        <v>기사임</v>
      </c>
      <c r="H2152" s="255">
        <f>IF(G2152="기사임",(COUNTIF($B$2:B2152,B2152)-COUNTIFS($B$2:B2151,B2152,$G$2:G2151,"")),"")</f>
        <v>12</v>
      </c>
      <c r="I2152" s="122" t="str">
        <f>IF(H2152=1,COUNTIF($H$1:H2152,1),"")</f>
        <v/>
      </c>
      <c r="J2152" s="122">
        <f t="shared" si="100"/>
        <v>0</v>
      </c>
      <c r="K2152" s="122" t="b">
        <f t="shared" si="102"/>
        <v>0</v>
      </c>
      <c r="L2152" s="122" t="str">
        <f>IF(K2152=FALSE,"",B2152&amp;"@"&amp;COUNTIFS($B$2:B2152,B2152,$K$2:K2152,TRUE))</f>
        <v/>
      </c>
    </row>
    <row r="2153" spans="1:12">
      <c r="A2153" s="18" t="s">
        <v>685</v>
      </c>
      <c r="B2153" s="18" t="s">
        <v>900</v>
      </c>
      <c r="C2153" s="18">
        <v>1</v>
      </c>
      <c r="D2153" s="18">
        <v>1</v>
      </c>
      <c r="E2153" s="18">
        <v>23</v>
      </c>
      <c r="F2153" s="18">
        <v>1</v>
      </c>
      <c r="G2153" s="122" t="str">
        <f t="shared" si="101"/>
        <v>기사임</v>
      </c>
      <c r="H2153" s="255">
        <f>IF(G2153="기사임",(COUNTIF($B$2:B2153,B2153)-COUNTIFS($B$2:B2152,B2153,$G$2:G2152,"")),"")</f>
        <v>52</v>
      </c>
      <c r="I2153" s="122" t="str">
        <f>IF(H2153=1,COUNTIF($H$1:H2153,1),"")</f>
        <v/>
      </c>
      <c r="J2153" s="122">
        <f t="shared" si="100"/>
        <v>0</v>
      </c>
      <c r="K2153" s="122" t="b">
        <f t="shared" si="102"/>
        <v>0</v>
      </c>
      <c r="L2153" s="122" t="str">
        <f>IF(K2153=FALSE,"",B2153&amp;"@"&amp;COUNTIFS($B$2:B2153,B2153,$K$2:K2153,TRUE))</f>
        <v/>
      </c>
    </row>
    <row r="2154" spans="1:12">
      <c r="A2154" s="18" t="s">
        <v>727</v>
      </c>
      <c r="B2154" s="18" t="s">
        <v>896</v>
      </c>
      <c r="C2154" s="18">
        <v>1</v>
      </c>
      <c r="D2154" s="18">
        <v>1</v>
      </c>
      <c r="E2154" s="18">
        <v>0</v>
      </c>
      <c r="F2154" s="18">
        <v>1</v>
      </c>
      <c r="G2154" s="122" t="str">
        <f t="shared" si="101"/>
        <v>기사임</v>
      </c>
      <c r="H2154" s="255">
        <f>IF(G2154="기사임",(COUNTIF($B$2:B2154,B2154)-COUNTIFS($B$2:B2153,B2154,$G$2:G2153,"")),"")</f>
        <v>147</v>
      </c>
      <c r="I2154" s="122" t="str">
        <f>IF(H2154=1,COUNTIF($H$1:H2154,1),"")</f>
        <v/>
      </c>
      <c r="J2154" s="122">
        <f t="shared" si="100"/>
        <v>1</v>
      </c>
      <c r="K2154" s="122" t="b">
        <f t="shared" si="102"/>
        <v>1</v>
      </c>
      <c r="L2154" s="122" t="str">
        <f>IF(K2154=FALSE,"",B2154&amp;"@"&amp;COUNTIFS($B$2:B2154,B2154,$K$2:K2154,TRUE))</f>
        <v>United States@147</v>
      </c>
    </row>
    <row r="2155" spans="1:12">
      <c r="A2155" s="18" t="s">
        <v>2013</v>
      </c>
      <c r="B2155" s="18" t="s">
        <v>900</v>
      </c>
      <c r="C2155" s="18">
        <v>1</v>
      </c>
      <c r="D2155" s="18">
        <v>1</v>
      </c>
      <c r="E2155" s="18">
        <v>0</v>
      </c>
      <c r="F2155" s="18">
        <v>1</v>
      </c>
      <c r="G2155" s="122" t="str">
        <f t="shared" si="101"/>
        <v>기사임</v>
      </c>
      <c r="H2155" s="255">
        <f>IF(G2155="기사임",(COUNTIF($B$2:B2155,B2155)-COUNTIFS($B$2:B2154,B2155,$G$2:G2154,"")),"")</f>
        <v>53</v>
      </c>
      <c r="I2155" s="122" t="str">
        <f>IF(H2155=1,COUNTIF($H$1:H2155,1),"")</f>
        <v/>
      </c>
      <c r="J2155" s="122">
        <f t="shared" si="100"/>
        <v>0</v>
      </c>
      <c r="K2155" s="122" t="b">
        <f t="shared" si="102"/>
        <v>0</v>
      </c>
      <c r="L2155" s="122" t="str">
        <f>IF(K2155=FALSE,"",B2155&amp;"@"&amp;COUNTIFS($B$2:B2155,B2155,$K$2:K2155,TRUE))</f>
        <v/>
      </c>
    </row>
    <row r="2156" spans="1:12">
      <c r="A2156" s="18" t="s">
        <v>790</v>
      </c>
      <c r="B2156" s="18" t="s">
        <v>895</v>
      </c>
      <c r="C2156" s="18">
        <v>1</v>
      </c>
      <c r="D2156" s="18">
        <v>1</v>
      </c>
      <c r="E2156" s="18">
        <v>0</v>
      </c>
      <c r="F2156" s="18">
        <v>1</v>
      </c>
      <c r="G2156" s="122" t="str">
        <f t="shared" si="101"/>
        <v>기사임</v>
      </c>
      <c r="H2156" s="255">
        <f>IF(G2156="기사임",(COUNTIF($B$2:B2156,B2156)-COUNTIFS($B$2:B2155,B2156,$G$2:G2155,"")),"")</f>
        <v>287</v>
      </c>
      <c r="I2156" s="122" t="str">
        <f>IF(H2156=1,COUNTIF($H$1:H2156,1),"")</f>
        <v/>
      </c>
      <c r="J2156" s="122">
        <f t="shared" si="100"/>
        <v>0</v>
      </c>
      <c r="K2156" s="122" t="b">
        <f t="shared" si="102"/>
        <v>0</v>
      </c>
      <c r="L2156" s="122" t="str">
        <f>IF(K2156=FALSE,"",B2156&amp;"@"&amp;COUNTIFS($B$2:B2156,B2156,$K$2:K2156,TRUE))</f>
        <v/>
      </c>
    </row>
    <row r="2157" spans="1:12">
      <c r="A2157" s="18" t="s">
        <v>2014</v>
      </c>
      <c r="B2157" s="18" t="s">
        <v>928</v>
      </c>
      <c r="C2157" s="18">
        <v>1</v>
      </c>
      <c r="D2157" s="18">
        <v>1</v>
      </c>
      <c r="E2157" s="18">
        <v>0</v>
      </c>
      <c r="F2157" s="18">
        <v>0</v>
      </c>
      <c r="G2157" s="122" t="str">
        <f t="shared" si="101"/>
        <v>기사임</v>
      </c>
      <c r="H2157" s="255">
        <f>IF(G2157="기사임",(COUNTIF($B$2:B2157,B2157)-COUNTIFS($B$2:B2156,B2157,$G$2:G2156,"")),"")</f>
        <v>6</v>
      </c>
      <c r="I2157" s="122" t="str">
        <f>IF(H2157=1,COUNTIF($H$1:H2157,1),"")</f>
        <v/>
      </c>
      <c r="J2157" s="122">
        <f t="shared" si="100"/>
        <v>0</v>
      </c>
      <c r="K2157" s="122" t="b">
        <f t="shared" si="102"/>
        <v>0</v>
      </c>
      <c r="L2157" s="122" t="str">
        <f>IF(K2157=FALSE,"",B2157&amp;"@"&amp;COUNTIFS($B$2:B2157,B2157,$K$2:K2157,TRUE))</f>
        <v/>
      </c>
    </row>
    <row r="2158" spans="1:12">
      <c r="A2158" s="18" t="s">
        <v>605</v>
      </c>
      <c r="B2158" s="18" t="s">
        <v>898</v>
      </c>
      <c r="C2158" s="18">
        <v>1</v>
      </c>
      <c r="D2158" s="18">
        <v>1</v>
      </c>
      <c r="E2158" s="18">
        <v>0</v>
      </c>
      <c r="F2158" s="18">
        <v>0</v>
      </c>
      <c r="G2158" s="122" t="str">
        <f t="shared" si="101"/>
        <v>기사임</v>
      </c>
      <c r="H2158" s="255">
        <f>IF(G2158="기사임",(COUNTIF($B$2:B2158,B2158)-COUNTIFS($B$2:B2157,B2158,$G$2:G2157,"")),"")</f>
        <v>89</v>
      </c>
      <c r="I2158" s="122" t="str">
        <f>IF(H2158=1,COUNTIF($H$1:H2158,1),"")</f>
        <v/>
      </c>
      <c r="J2158" s="122">
        <f t="shared" si="100"/>
        <v>0</v>
      </c>
      <c r="K2158" s="122" t="b">
        <f t="shared" si="102"/>
        <v>0</v>
      </c>
      <c r="L2158" s="122" t="str">
        <f>IF(K2158=FALSE,"",B2158&amp;"@"&amp;COUNTIFS($B$2:B2158,B2158,$K$2:K2158,TRUE))</f>
        <v/>
      </c>
    </row>
    <row r="2159" spans="1:12">
      <c r="A2159" s="18" t="s">
        <v>528</v>
      </c>
      <c r="B2159" s="18" t="s">
        <v>957</v>
      </c>
      <c r="C2159" s="18">
        <v>1</v>
      </c>
      <c r="D2159" s="18">
        <v>1</v>
      </c>
      <c r="E2159" s="18">
        <v>0</v>
      </c>
      <c r="F2159" s="18">
        <v>0</v>
      </c>
      <c r="G2159" s="122" t="str">
        <f t="shared" si="101"/>
        <v>기사임</v>
      </c>
      <c r="H2159" s="255">
        <f>IF(G2159="기사임",(COUNTIF($B$2:B2159,B2159)-COUNTIFS($B$2:B2158,B2159,$G$2:G2158,"")),"")</f>
        <v>2</v>
      </c>
      <c r="I2159" s="122" t="str">
        <f>IF(H2159=1,COUNTIF($H$1:H2159,1),"")</f>
        <v/>
      </c>
      <c r="J2159" s="122">
        <f t="shared" si="100"/>
        <v>0</v>
      </c>
      <c r="K2159" s="122" t="b">
        <f t="shared" si="102"/>
        <v>0</v>
      </c>
      <c r="L2159" s="122" t="str">
        <f>IF(K2159=FALSE,"",B2159&amp;"@"&amp;COUNTIFS($B$2:B2159,B2159,$K$2:K2159,TRUE))</f>
        <v/>
      </c>
    </row>
    <row r="2160" spans="1:12">
      <c r="A2160" s="18" t="s">
        <v>528</v>
      </c>
      <c r="B2160" s="18" t="s">
        <v>899</v>
      </c>
      <c r="C2160" s="18">
        <v>1</v>
      </c>
      <c r="D2160" s="18">
        <v>1</v>
      </c>
      <c r="E2160" s="18">
        <v>0</v>
      </c>
      <c r="F2160" s="18">
        <v>1</v>
      </c>
      <c r="G2160" s="122" t="str">
        <f t="shared" si="101"/>
        <v>기사임</v>
      </c>
      <c r="H2160" s="255">
        <f>IF(G2160="기사임",(COUNTIF($B$2:B2160,B2160)-COUNTIFS($B$2:B2159,B2160,$G$2:G2159,"")),"")</f>
        <v>50</v>
      </c>
      <c r="I2160" s="122" t="str">
        <f>IF(H2160=1,COUNTIF($H$1:H2160,1),"")</f>
        <v/>
      </c>
      <c r="J2160" s="122">
        <f t="shared" si="100"/>
        <v>0</v>
      </c>
      <c r="K2160" s="122" t="b">
        <f t="shared" si="102"/>
        <v>0</v>
      </c>
      <c r="L2160" s="122" t="str">
        <f>IF(K2160=FALSE,"",B2160&amp;"@"&amp;COUNTIFS($B$2:B2160,B2160,$K$2:K2160,TRUE))</f>
        <v/>
      </c>
    </row>
    <row r="2161" spans="1:12">
      <c r="A2161" s="18" t="s">
        <v>528</v>
      </c>
      <c r="B2161" s="18" t="s">
        <v>930</v>
      </c>
      <c r="C2161" s="18">
        <v>1</v>
      </c>
      <c r="D2161" s="18">
        <v>1</v>
      </c>
      <c r="E2161" s="18">
        <v>41</v>
      </c>
      <c r="F2161" s="18">
        <v>0</v>
      </c>
      <c r="G2161" s="122" t="str">
        <f t="shared" si="101"/>
        <v>기사임</v>
      </c>
      <c r="H2161" s="255">
        <f>IF(G2161="기사임",(COUNTIF($B$2:B2161,B2161)-COUNTIFS($B$2:B2160,B2161,$G$2:G2160,"")),"")</f>
        <v>5</v>
      </c>
      <c r="I2161" s="122" t="str">
        <f>IF(H2161=1,COUNTIF($H$1:H2161,1),"")</f>
        <v/>
      </c>
      <c r="J2161" s="122">
        <f t="shared" si="100"/>
        <v>0</v>
      </c>
      <c r="K2161" s="122" t="b">
        <f t="shared" si="102"/>
        <v>0</v>
      </c>
      <c r="L2161" s="122" t="str">
        <f>IF(K2161=FALSE,"",B2161&amp;"@"&amp;COUNTIFS($B$2:B2161,B2161,$K$2:K2161,TRUE))</f>
        <v/>
      </c>
    </row>
    <row r="2162" spans="1:12">
      <c r="A2162" s="18" t="s">
        <v>528</v>
      </c>
      <c r="B2162" s="18" t="s">
        <v>897</v>
      </c>
      <c r="C2162" s="18">
        <v>1</v>
      </c>
      <c r="D2162" s="18">
        <v>1</v>
      </c>
      <c r="E2162" s="18">
        <v>0</v>
      </c>
      <c r="F2162" s="18">
        <v>1</v>
      </c>
      <c r="G2162" s="122" t="str">
        <f t="shared" si="101"/>
        <v>기사임</v>
      </c>
      <c r="H2162" s="255">
        <f>IF(G2162="기사임",(COUNTIF($B$2:B2162,B2162)-COUNTIFS($B$2:B2161,B2162,$G$2:G2161,"")),"")</f>
        <v>109</v>
      </c>
      <c r="I2162" s="122" t="str">
        <f>IF(H2162=1,COUNTIF($H$1:H2162,1),"")</f>
        <v/>
      </c>
      <c r="J2162" s="122">
        <f t="shared" si="100"/>
        <v>1</v>
      </c>
      <c r="K2162" s="122" t="b">
        <f t="shared" si="102"/>
        <v>1</v>
      </c>
      <c r="L2162" s="122" t="str">
        <f>IF(K2162=FALSE,"",B2162&amp;"@"&amp;COUNTIFS($B$2:B2162,B2162,$K$2:K2162,TRUE))</f>
        <v>India@109</v>
      </c>
    </row>
    <row r="2163" spans="1:12">
      <c r="A2163" s="18" t="s">
        <v>528</v>
      </c>
      <c r="B2163" s="18" t="s">
        <v>917</v>
      </c>
      <c r="C2163" s="18">
        <v>1</v>
      </c>
      <c r="D2163" s="18">
        <v>1</v>
      </c>
      <c r="E2163" s="18">
        <v>0</v>
      </c>
      <c r="F2163" s="18">
        <v>1</v>
      </c>
      <c r="G2163" s="122" t="str">
        <f t="shared" si="101"/>
        <v>기사임</v>
      </c>
      <c r="H2163" s="255">
        <f>IF(G2163="기사임",(COUNTIF($B$2:B2163,B2163)-COUNTIFS($B$2:B2162,B2163,$G$2:G2162,"")),"")</f>
        <v>12</v>
      </c>
      <c r="I2163" s="122" t="str">
        <f>IF(H2163=1,COUNTIF($H$1:H2163,1),"")</f>
        <v/>
      </c>
      <c r="J2163" s="122">
        <f t="shared" si="100"/>
        <v>0</v>
      </c>
      <c r="K2163" s="122" t="b">
        <f t="shared" si="102"/>
        <v>0</v>
      </c>
      <c r="L2163" s="122" t="str">
        <f>IF(K2163=FALSE,"",B2163&amp;"@"&amp;COUNTIFS($B$2:B2163,B2163,$K$2:K2163,TRUE))</f>
        <v/>
      </c>
    </row>
    <row r="2164" spans="1:12">
      <c r="A2164" s="18" t="s">
        <v>528</v>
      </c>
      <c r="B2164" s="18" t="s">
        <v>959</v>
      </c>
      <c r="C2164" s="18">
        <v>1</v>
      </c>
      <c r="D2164" s="18">
        <v>1</v>
      </c>
      <c r="E2164" s="18">
        <v>0</v>
      </c>
      <c r="F2164" s="18">
        <v>1</v>
      </c>
      <c r="G2164" s="122" t="str">
        <f t="shared" si="101"/>
        <v>기사임</v>
      </c>
      <c r="H2164" s="255">
        <f>IF(G2164="기사임",(COUNTIF($B$2:B2164,B2164)-COUNTIFS($B$2:B2163,B2164,$G$2:G2163,"")),"")</f>
        <v>1</v>
      </c>
      <c r="I2164" s="122">
        <f>IF(H2164=1,COUNTIF($H$1:H2164,1),"")</f>
        <v>75</v>
      </c>
      <c r="J2164" s="122">
        <f t="shared" si="100"/>
        <v>0</v>
      </c>
      <c r="K2164" s="122" t="b">
        <f t="shared" si="102"/>
        <v>0</v>
      </c>
      <c r="L2164" s="122" t="str">
        <f>IF(K2164=FALSE,"",B2164&amp;"@"&amp;COUNTIFS($B$2:B2164,B2164,$K$2:K2164,TRUE))</f>
        <v/>
      </c>
    </row>
    <row r="2165" spans="1:12">
      <c r="A2165" s="18" t="s">
        <v>1306</v>
      </c>
      <c r="B2165" s="18" t="s">
        <v>917</v>
      </c>
      <c r="C2165" s="18">
        <v>1</v>
      </c>
      <c r="D2165" s="18">
        <v>1</v>
      </c>
      <c r="E2165" s="18">
        <v>0</v>
      </c>
      <c r="F2165" s="18">
        <v>1</v>
      </c>
      <c r="G2165" s="122" t="str">
        <f t="shared" si="101"/>
        <v/>
      </c>
      <c r="H2165" s="255" t="str">
        <f>IF(G2165="기사임",(COUNTIF($B$2:B2165,B2165)-COUNTIFS($B$2:B2164,B2165,$G$2:G2164,"")),"")</f>
        <v/>
      </c>
      <c r="I2165" s="122" t="str">
        <f>IF(H2165=1,COUNTIF($H$1:H2165,1),"")</f>
        <v/>
      </c>
      <c r="J2165" s="122">
        <f t="shared" si="100"/>
        <v>0</v>
      </c>
      <c r="K2165" s="122" t="b">
        <f t="shared" si="102"/>
        <v>0</v>
      </c>
      <c r="L2165" s="122" t="str">
        <f>IF(K2165=FALSE,"",B2165&amp;"@"&amp;COUNTIFS($B$2:B2165,B2165,$K$2:K2165,TRUE))</f>
        <v/>
      </c>
    </row>
    <row r="2166" spans="1:12">
      <c r="A2166" s="18" t="s">
        <v>534</v>
      </c>
      <c r="B2166" s="18" t="s">
        <v>929</v>
      </c>
      <c r="C2166" s="18">
        <v>1</v>
      </c>
      <c r="D2166" s="18">
        <v>1</v>
      </c>
      <c r="E2166" s="18">
        <v>0</v>
      </c>
      <c r="F2166" s="18">
        <v>1</v>
      </c>
      <c r="G2166" s="122" t="str">
        <f t="shared" si="101"/>
        <v>기사임</v>
      </c>
      <c r="H2166" s="255">
        <f>IF(G2166="기사임",(COUNTIF($B$2:B2166,B2166)-COUNTIFS($B$2:B2165,B2166,$G$2:G2165,"")),"")</f>
        <v>8</v>
      </c>
      <c r="I2166" s="122" t="str">
        <f>IF(H2166=1,COUNTIF($H$1:H2166,1),"")</f>
        <v/>
      </c>
      <c r="J2166" s="122">
        <f t="shared" si="100"/>
        <v>0</v>
      </c>
      <c r="K2166" s="122" t="b">
        <f t="shared" si="102"/>
        <v>0</v>
      </c>
      <c r="L2166" s="122" t="str">
        <f>IF(K2166=FALSE,"",B2166&amp;"@"&amp;COUNTIFS($B$2:B2166,B2166,$K$2:K2166,TRUE))</f>
        <v/>
      </c>
    </row>
    <row r="2167" spans="1:12">
      <c r="A2167" s="18" t="s">
        <v>534</v>
      </c>
      <c r="B2167" s="18" t="s">
        <v>901</v>
      </c>
      <c r="C2167" s="18">
        <v>1</v>
      </c>
      <c r="D2167" s="18">
        <v>1</v>
      </c>
      <c r="E2167" s="18">
        <v>0</v>
      </c>
      <c r="F2167" s="18">
        <v>1</v>
      </c>
      <c r="G2167" s="122" t="str">
        <f t="shared" si="101"/>
        <v>기사임</v>
      </c>
      <c r="H2167" s="255">
        <f>IF(G2167="기사임",(COUNTIF($B$2:B2167,B2167)-COUNTIFS($B$2:B2166,B2167,$G$2:G2166,"")),"")</f>
        <v>61</v>
      </c>
      <c r="I2167" s="122" t="str">
        <f>IF(H2167=1,COUNTIF($H$1:H2167,1),"")</f>
        <v/>
      </c>
      <c r="J2167" s="122">
        <f t="shared" si="100"/>
        <v>0</v>
      </c>
      <c r="K2167" s="122" t="b">
        <f t="shared" si="102"/>
        <v>0</v>
      </c>
      <c r="L2167" s="122" t="str">
        <f>IF(K2167=FALSE,"",B2167&amp;"@"&amp;COUNTIFS($B$2:B2167,B2167,$K$2:K2167,TRUE))</f>
        <v/>
      </c>
    </row>
    <row r="2168" spans="1:12">
      <c r="A2168" s="18" t="s">
        <v>534</v>
      </c>
      <c r="B2168" s="18" t="s">
        <v>924</v>
      </c>
      <c r="C2168" s="18">
        <v>1</v>
      </c>
      <c r="D2168" s="18">
        <v>1</v>
      </c>
      <c r="E2168" s="18">
        <v>0</v>
      </c>
      <c r="F2168" s="18">
        <v>1</v>
      </c>
      <c r="G2168" s="122" t="str">
        <f t="shared" si="101"/>
        <v>기사임</v>
      </c>
      <c r="H2168" s="255">
        <f>IF(G2168="기사임",(COUNTIF($B$2:B2168,B2168)-COUNTIFS($B$2:B2167,B2168,$G$2:G2167,"")),"")</f>
        <v>5</v>
      </c>
      <c r="I2168" s="122" t="str">
        <f>IF(H2168=1,COUNTIF($H$1:H2168,1),"")</f>
        <v/>
      </c>
      <c r="J2168" s="122">
        <f t="shared" si="100"/>
        <v>0</v>
      </c>
      <c r="K2168" s="122" t="b">
        <f t="shared" si="102"/>
        <v>0</v>
      </c>
      <c r="L2168" s="122" t="str">
        <f>IF(K2168=FALSE,"",B2168&amp;"@"&amp;COUNTIFS($B$2:B2168,B2168,$K$2:K2168,TRUE))</f>
        <v/>
      </c>
    </row>
    <row r="2169" spans="1:12">
      <c r="A2169" s="18" t="s">
        <v>534</v>
      </c>
      <c r="B2169" s="18" t="s">
        <v>896</v>
      </c>
      <c r="C2169" s="18">
        <v>1</v>
      </c>
      <c r="D2169" s="18">
        <v>1</v>
      </c>
      <c r="E2169" s="18">
        <v>104</v>
      </c>
      <c r="F2169" s="18">
        <v>0</v>
      </c>
      <c r="G2169" s="122" t="str">
        <f t="shared" si="101"/>
        <v>기사임</v>
      </c>
      <c r="H2169" s="255">
        <f>IF(G2169="기사임",(COUNTIF($B$2:B2169,B2169)-COUNTIFS($B$2:B2168,B2169,$G$2:G2168,"")),"")</f>
        <v>148</v>
      </c>
      <c r="I2169" s="122" t="str">
        <f>IF(H2169=1,COUNTIF($H$1:H2169,1),"")</f>
        <v/>
      </c>
      <c r="J2169" s="122">
        <f t="shared" si="100"/>
        <v>1</v>
      </c>
      <c r="K2169" s="122" t="b">
        <f t="shared" si="102"/>
        <v>1</v>
      </c>
      <c r="L2169" s="122" t="str">
        <f>IF(K2169=FALSE,"",B2169&amp;"@"&amp;COUNTIFS($B$2:B2169,B2169,$K$2:K2169,TRUE))</f>
        <v>United States@148</v>
      </c>
    </row>
    <row r="2170" spans="1:12">
      <c r="A2170" s="18" t="s">
        <v>531</v>
      </c>
      <c r="B2170" s="18" t="s">
        <v>901</v>
      </c>
      <c r="C2170" s="18">
        <v>1</v>
      </c>
      <c r="D2170" s="18">
        <v>1</v>
      </c>
      <c r="E2170" s="18">
        <v>0</v>
      </c>
      <c r="F2170" s="18">
        <v>0</v>
      </c>
      <c r="G2170" s="122" t="str">
        <f t="shared" si="101"/>
        <v>기사임</v>
      </c>
      <c r="H2170" s="255">
        <f>IF(G2170="기사임",(COUNTIF($B$2:B2170,B2170)-COUNTIFS($B$2:B2169,B2170,$G$2:G2169,"")),"")</f>
        <v>62</v>
      </c>
      <c r="I2170" s="122" t="str">
        <f>IF(H2170=1,COUNTIF($H$1:H2170,1),"")</f>
        <v/>
      </c>
      <c r="J2170" s="122">
        <f t="shared" si="100"/>
        <v>0</v>
      </c>
      <c r="K2170" s="122" t="b">
        <f t="shared" si="102"/>
        <v>0</v>
      </c>
      <c r="L2170" s="122" t="str">
        <f>IF(K2170=FALSE,"",B2170&amp;"@"&amp;COUNTIFS($B$2:B2170,B2170,$K$2:K2170,TRUE))</f>
        <v/>
      </c>
    </row>
    <row r="2171" spans="1:12">
      <c r="A2171" s="18" t="s">
        <v>531</v>
      </c>
      <c r="B2171" s="18" t="s">
        <v>898</v>
      </c>
      <c r="C2171" s="18">
        <v>1</v>
      </c>
      <c r="D2171" s="18">
        <v>1</v>
      </c>
      <c r="E2171" s="18">
        <v>0</v>
      </c>
      <c r="F2171" s="18">
        <v>1</v>
      </c>
      <c r="G2171" s="122" t="str">
        <f t="shared" si="101"/>
        <v>기사임</v>
      </c>
      <c r="H2171" s="255">
        <f>IF(G2171="기사임",(COUNTIF($B$2:B2171,B2171)-COUNTIFS($B$2:B2170,B2171,$G$2:G2170,"")),"")</f>
        <v>90</v>
      </c>
      <c r="I2171" s="122" t="str">
        <f>IF(H2171=1,COUNTIF($H$1:H2171,1),"")</f>
        <v/>
      </c>
      <c r="J2171" s="122">
        <f t="shared" si="100"/>
        <v>0</v>
      </c>
      <c r="K2171" s="122" t="b">
        <f t="shared" si="102"/>
        <v>0</v>
      </c>
      <c r="L2171" s="122" t="str">
        <f>IF(K2171=FALSE,"",B2171&amp;"@"&amp;COUNTIFS($B$2:B2171,B2171,$K$2:K2171,TRUE))</f>
        <v/>
      </c>
    </row>
    <row r="2172" spans="1:12">
      <c r="A2172" s="18" t="s">
        <v>531</v>
      </c>
      <c r="B2172" s="18" t="s">
        <v>900</v>
      </c>
      <c r="C2172" s="18">
        <v>1</v>
      </c>
      <c r="D2172" s="18">
        <v>1</v>
      </c>
      <c r="E2172" s="18">
        <v>0</v>
      </c>
      <c r="F2172" s="18">
        <v>0</v>
      </c>
      <c r="G2172" s="122" t="str">
        <f t="shared" si="101"/>
        <v>기사임</v>
      </c>
      <c r="H2172" s="255">
        <f>IF(G2172="기사임",(COUNTIF($B$2:B2172,B2172)-COUNTIFS($B$2:B2171,B2172,$G$2:G2171,"")),"")</f>
        <v>54</v>
      </c>
      <c r="I2172" s="122" t="str">
        <f>IF(H2172=1,COUNTIF($H$1:H2172,1),"")</f>
        <v/>
      </c>
      <c r="J2172" s="122">
        <f t="shared" si="100"/>
        <v>0</v>
      </c>
      <c r="K2172" s="122" t="b">
        <f t="shared" si="102"/>
        <v>0</v>
      </c>
      <c r="L2172" s="122" t="str">
        <f>IF(K2172=FALSE,"",B2172&amp;"@"&amp;COUNTIFS($B$2:B2172,B2172,$K$2:K2172,TRUE))</f>
        <v/>
      </c>
    </row>
    <row r="2173" spans="1:12">
      <c r="A2173" s="18" t="s">
        <v>531</v>
      </c>
      <c r="B2173" s="18" t="s">
        <v>914</v>
      </c>
      <c r="C2173" s="18">
        <v>1</v>
      </c>
      <c r="D2173" s="18">
        <v>1</v>
      </c>
      <c r="E2173" s="18">
        <v>0</v>
      </c>
      <c r="F2173" s="18">
        <v>0</v>
      </c>
      <c r="G2173" s="122" t="str">
        <f t="shared" si="101"/>
        <v>기사임</v>
      </c>
      <c r="H2173" s="255">
        <f>IF(G2173="기사임",(COUNTIF($B$2:B2173,B2173)-COUNTIFS($B$2:B2172,B2173,$G$2:G2172,"")),"")</f>
        <v>23</v>
      </c>
      <c r="I2173" s="122" t="str">
        <f>IF(H2173=1,COUNTIF($H$1:H2173,1),"")</f>
        <v/>
      </c>
      <c r="J2173" s="122">
        <f t="shared" si="100"/>
        <v>1</v>
      </c>
      <c r="K2173" s="122" t="b">
        <f t="shared" si="102"/>
        <v>1</v>
      </c>
      <c r="L2173" s="122" t="str">
        <f>IF(K2173=FALSE,"",B2173&amp;"@"&amp;COUNTIFS($B$2:B2173,B2173,$K$2:K2173,TRUE))</f>
        <v>Vietnam@23</v>
      </c>
    </row>
    <row r="2174" spans="1:12">
      <c r="A2174" s="18" t="s">
        <v>632</v>
      </c>
      <c r="B2174" s="18" t="s">
        <v>902</v>
      </c>
      <c r="C2174" s="18">
        <v>1</v>
      </c>
      <c r="D2174" s="18">
        <v>1</v>
      </c>
      <c r="E2174" s="18">
        <v>0</v>
      </c>
      <c r="F2174" s="18">
        <v>1</v>
      </c>
      <c r="G2174" s="122" t="str">
        <f t="shared" si="101"/>
        <v>기사임</v>
      </c>
      <c r="H2174" s="255">
        <f>IF(G2174="기사임",(COUNTIF($B$2:B2174,B2174)-COUNTIFS($B$2:B2173,B2174,$G$2:G2173,"")),"")</f>
        <v>13</v>
      </c>
      <c r="I2174" s="122" t="str">
        <f>IF(H2174=1,COUNTIF($H$1:H2174,1),"")</f>
        <v/>
      </c>
      <c r="J2174" s="122">
        <f t="shared" si="100"/>
        <v>0</v>
      </c>
      <c r="K2174" s="122" t="b">
        <f t="shared" si="102"/>
        <v>0</v>
      </c>
      <c r="L2174" s="122" t="str">
        <f>IF(K2174=FALSE,"",B2174&amp;"@"&amp;COUNTIFS($B$2:B2174,B2174,$K$2:K2174,TRUE))</f>
        <v/>
      </c>
    </row>
    <row r="2175" spans="1:12">
      <c r="A2175" s="18" t="s">
        <v>632</v>
      </c>
      <c r="B2175" s="18" t="s">
        <v>895</v>
      </c>
      <c r="C2175" s="18">
        <v>1</v>
      </c>
      <c r="D2175" s="18">
        <v>1</v>
      </c>
      <c r="E2175" s="18">
        <v>0</v>
      </c>
      <c r="F2175" s="18">
        <v>0</v>
      </c>
      <c r="G2175" s="122" t="str">
        <f t="shared" si="101"/>
        <v>기사임</v>
      </c>
      <c r="H2175" s="255">
        <f>IF(G2175="기사임",(COUNTIF($B$2:B2175,B2175)-COUNTIFS($B$2:B2174,B2175,$G$2:G2174,"")),"")</f>
        <v>288</v>
      </c>
      <c r="I2175" s="122" t="str">
        <f>IF(H2175=1,COUNTIF($H$1:H2175,1),"")</f>
        <v/>
      </c>
      <c r="J2175" s="122">
        <f t="shared" si="100"/>
        <v>0</v>
      </c>
      <c r="K2175" s="122" t="b">
        <f t="shared" si="102"/>
        <v>0</v>
      </c>
      <c r="L2175" s="122" t="str">
        <f>IF(K2175=FALSE,"",B2175&amp;"@"&amp;COUNTIFS($B$2:B2175,B2175,$K$2:K2175,TRUE))</f>
        <v/>
      </c>
    </row>
    <row r="2176" spans="1:12">
      <c r="A2176" s="18" t="s">
        <v>1691</v>
      </c>
      <c r="B2176" s="18" t="s">
        <v>898</v>
      </c>
      <c r="C2176" s="18">
        <v>1</v>
      </c>
      <c r="D2176" s="18">
        <v>1</v>
      </c>
      <c r="E2176" s="18">
        <v>0</v>
      </c>
      <c r="F2176" s="18">
        <v>0</v>
      </c>
      <c r="G2176" s="122" t="str">
        <f t="shared" si="101"/>
        <v>기사임</v>
      </c>
      <c r="H2176" s="255">
        <f>IF(G2176="기사임",(COUNTIF($B$2:B2176,B2176)-COUNTIFS($B$2:B2175,B2176,$G$2:G2175,"")),"")</f>
        <v>91</v>
      </c>
      <c r="I2176" s="122" t="str">
        <f>IF(H2176=1,COUNTIF($H$1:H2176,1),"")</f>
        <v/>
      </c>
      <c r="J2176" s="122">
        <f t="shared" si="100"/>
        <v>0</v>
      </c>
      <c r="K2176" s="122" t="b">
        <f t="shared" si="102"/>
        <v>0</v>
      </c>
      <c r="L2176" s="122" t="str">
        <f>IF(K2176=FALSE,"",B2176&amp;"@"&amp;COUNTIFS($B$2:B2176,B2176,$K$2:K2176,TRUE))</f>
        <v/>
      </c>
    </row>
    <row r="2177" spans="1:12">
      <c r="A2177" s="18" t="s">
        <v>606</v>
      </c>
      <c r="B2177" s="18" t="s">
        <v>898</v>
      </c>
      <c r="C2177" s="18">
        <v>1</v>
      </c>
      <c r="D2177" s="18">
        <v>1</v>
      </c>
      <c r="E2177" s="18">
        <v>83</v>
      </c>
      <c r="F2177" s="18">
        <v>0</v>
      </c>
      <c r="G2177" s="122" t="str">
        <f t="shared" si="101"/>
        <v>기사임</v>
      </c>
      <c r="H2177" s="255">
        <f>IF(G2177="기사임",(COUNTIF($B$2:B2177,B2177)-COUNTIFS($B$2:B2176,B2177,$G$2:G2176,"")),"")</f>
        <v>92</v>
      </c>
      <c r="I2177" s="122" t="str">
        <f>IF(H2177=1,COUNTIF($H$1:H2177,1),"")</f>
        <v/>
      </c>
      <c r="J2177" s="122">
        <f t="shared" si="100"/>
        <v>0</v>
      </c>
      <c r="K2177" s="122" t="b">
        <f t="shared" si="102"/>
        <v>0</v>
      </c>
      <c r="L2177" s="122" t="str">
        <f>IF(K2177=FALSE,"",B2177&amp;"@"&amp;COUNTIFS($B$2:B2177,B2177,$K$2:K2177,TRUE))</f>
        <v/>
      </c>
    </row>
    <row r="2178" spans="1:12">
      <c r="A2178" s="18" t="s">
        <v>606</v>
      </c>
      <c r="B2178" s="18" t="s">
        <v>915</v>
      </c>
      <c r="C2178" s="18">
        <v>1</v>
      </c>
      <c r="D2178" s="18">
        <v>1</v>
      </c>
      <c r="E2178" s="18">
        <v>28</v>
      </c>
      <c r="F2178" s="18">
        <v>1</v>
      </c>
      <c r="G2178" s="122" t="str">
        <f t="shared" si="101"/>
        <v>기사임</v>
      </c>
      <c r="H2178" s="255">
        <f>IF(G2178="기사임",(COUNTIF($B$2:B2178,B2178)-COUNTIFS($B$2:B2177,B2178,$G$2:G2177,"")),"")</f>
        <v>18</v>
      </c>
      <c r="I2178" s="122" t="str">
        <f>IF(H2178=1,COUNTIF($H$1:H2178,1),"")</f>
        <v/>
      </c>
      <c r="J2178" s="122">
        <f t="shared" ref="J2178:J2241" si="103">COUNTIF($N$2:$N$4,B2178)</f>
        <v>0</v>
      </c>
      <c r="K2178" s="122" t="b">
        <f t="shared" si="102"/>
        <v>0</v>
      </c>
      <c r="L2178" s="122" t="str">
        <f>IF(K2178=FALSE,"",B2178&amp;"@"&amp;COUNTIFS($B$2:B2178,B2178,$K$2:K2178,TRUE))</f>
        <v/>
      </c>
    </row>
    <row r="2179" spans="1:12">
      <c r="A2179" s="18" t="s">
        <v>606</v>
      </c>
      <c r="B2179" s="18" t="s">
        <v>896</v>
      </c>
      <c r="C2179" s="18">
        <v>1</v>
      </c>
      <c r="D2179" s="18">
        <v>1</v>
      </c>
      <c r="E2179" s="18">
        <v>37</v>
      </c>
      <c r="F2179" s="18">
        <v>0</v>
      </c>
      <c r="G2179" s="122" t="str">
        <f t="shared" ref="G2179:G2242" si="104">IF(AND(LEFT(A2179,17)="/global/archives/",ISNUMBER(_xlfn.NUMBERVALUE(MID(A2179,18,1))),ISERROR(FIND("ckattempt",A2179)),ISERROR(FIND("preview",A2179))),"기사임","")</f>
        <v>기사임</v>
      </c>
      <c r="H2179" s="255">
        <f>IF(G2179="기사임",(COUNTIF($B$2:B2179,B2179)-COUNTIFS($B$2:B2178,B2179,$G$2:G2178,"")),"")</f>
        <v>149</v>
      </c>
      <c r="I2179" s="122" t="str">
        <f>IF(H2179=1,COUNTIF($H$1:H2179,1),"")</f>
        <v/>
      </c>
      <c r="J2179" s="122">
        <f t="shared" si="103"/>
        <v>1</v>
      </c>
      <c r="K2179" s="122" t="b">
        <f t="shared" ref="K2179:K2242" si="105">AND(J2179=1,H2179&gt;=1,H2179&lt;&gt;"")</f>
        <v>1</v>
      </c>
      <c r="L2179" s="122" t="str">
        <f>IF(K2179=FALSE,"",B2179&amp;"@"&amp;COUNTIFS($B$2:B2179,B2179,$K$2:K2179,TRUE))</f>
        <v>United States@149</v>
      </c>
    </row>
    <row r="2180" spans="1:12">
      <c r="A2180" s="18" t="s">
        <v>587</v>
      </c>
      <c r="B2180" s="18" t="s">
        <v>911</v>
      </c>
      <c r="C2180" s="18">
        <v>1</v>
      </c>
      <c r="D2180" s="18">
        <v>1</v>
      </c>
      <c r="E2180" s="18">
        <v>0</v>
      </c>
      <c r="F2180" s="18">
        <v>1</v>
      </c>
      <c r="G2180" s="122" t="str">
        <f t="shared" si="104"/>
        <v>기사임</v>
      </c>
      <c r="H2180" s="255">
        <f>IF(G2180="기사임",(COUNTIF($B$2:B2180,B2180)-COUNTIFS($B$2:B2179,B2180,$G$2:G2179,"")),"")</f>
        <v>10</v>
      </c>
      <c r="I2180" s="122" t="str">
        <f>IF(H2180=1,COUNTIF($H$1:H2180,1),"")</f>
        <v/>
      </c>
      <c r="J2180" s="122">
        <f t="shared" si="103"/>
        <v>0</v>
      </c>
      <c r="K2180" s="122" t="b">
        <f t="shared" si="105"/>
        <v>0</v>
      </c>
      <c r="L2180" s="122" t="str">
        <f>IF(K2180=FALSE,"",B2180&amp;"@"&amp;COUNTIFS($B$2:B2180,B2180,$K$2:K2180,TRUE))</f>
        <v/>
      </c>
    </row>
    <row r="2181" spans="1:12">
      <c r="A2181" s="18" t="s">
        <v>587</v>
      </c>
      <c r="B2181" s="18" t="s">
        <v>901</v>
      </c>
      <c r="C2181" s="18">
        <v>1</v>
      </c>
      <c r="D2181" s="18">
        <v>1</v>
      </c>
      <c r="E2181" s="18">
        <v>241</v>
      </c>
      <c r="F2181" s="18">
        <v>1</v>
      </c>
      <c r="G2181" s="122" t="str">
        <f t="shared" si="104"/>
        <v>기사임</v>
      </c>
      <c r="H2181" s="255">
        <f>IF(G2181="기사임",(COUNTIF($B$2:B2181,B2181)-COUNTIFS($B$2:B2180,B2181,$G$2:G2180,"")),"")</f>
        <v>63</v>
      </c>
      <c r="I2181" s="122" t="str">
        <f>IF(H2181=1,COUNTIF($H$1:H2181,1),"")</f>
        <v/>
      </c>
      <c r="J2181" s="122">
        <f t="shared" si="103"/>
        <v>0</v>
      </c>
      <c r="K2181" s="122" t="b">
        <f t="shared" si="105"/>
        <v>0</v>
      </c>
      <c r="L2181" s="122" t="str">
        <f>IF(K2181=FALSE,"",B2181&amp;"@"&amp;COUNTIFS($B$2:B2181,B2181,$K$2:K2181,TRUE))</f>
        <v/>
      </c>
    </row>
    <row r="2182" spans="1:12">
      <c r="A2182" s="18" t="s">
        <v>2015</v>
      </c>
      <c r="B2182" s="18" t="s">
        <v>910</v>
      </c>
      <c r="C2182" s="18">
        <v>1</v>
      </c>
      <c r="D2182" s="18">
        <v>1</v>
      </c>
      <c r="E2182" s="18">
        <v>0</v>
      </c>
      <c r="F2182" s="18">
        <v>1</v>
      </c>
      <c r="G2182" s="122" t="str">
        <f t="shared" si="104"/>
        <v/>
      </c>
      <c r="H2182" s="255" t="str">
        <f>IF(G2182="기사임",(COUNTIF($B$2:B2182,B2182)-COUNTIFS($B$2:B2181,B2182,$G$2:G2181,"")),"")</f>
        <v/>
      </c>
      <c r="I2182" s="122" t="str">
        <f>IF(H2182=1,COUNTIF($H$1:H2182,1),"")</f>
        <v/>
      </c>
      <c r="J2182" s="122">
        <f t="shared" si="103"/>
        <v>0</v>
      </c>
      <c r="K2182" s="122" t="b">
        <f t="shared" si="105"/>
        <v>0</v>
      </c>
      <c r="L2182" s="122" t="str">
        <f>IF(K2182=FALSE,"",B2182&amp;"@"&amp;COUNTIFS($B$2:B2182,B2182,$K$2:K2182,TRUE))</f>
        <v/>
      </c>
    </row>
    <row r="2183" spans="1:12">
      <c r="A2183" s="18" t="s">
        <v>627</v>
      </c>
      <c r="B2183" s="18" t="s">
        <v>901</v>
      </c>
      <c r="C2183" s="18">
        <v>1</v>
      </c>
      <c r="D2183" s="18">
        <v>1</v>
      </c>
      <c r="E2183" s="18">
        <v>3</v>
      </c>
      <c r="F2183" s="18">
        <v>1</v>
      </c>
      <c r="G2183" s="122" t="str">
        <f t="shared" si="104"/>
        <v>기사임</v>
      </c>
      <c r="H2183" s="255">
        <f>IF(G2183="기사임",(COUNTIF($B$2:B2183,B2183)-COUNTIFS($B$2:B2182,B2183,$G$2:G2182,"")),"")</f>
        <v>64</v>
      </c>
      <c r="I2183" s="122" t="str">
        <f>IF(H2183=1,COUNTIF($H$1:H2183,1),"")</f>
        <v/>
      </c>
      <c r="J2183" s="122">
        <f t="shared" si="103"/>
        <v>0</v>
      </c>
      <c r="K2183" s="122" t="b">
        <f t="shared" si="105"/>
        <v>0</v>
      </c>
      <c r="L2183" s="122" t="str">
        <f>IF(K2183=FALSE,"",B2183&amp;"@"&amp;COUNTIFS($B$2:B2183,B2183,$K$2:K2183,TRUE))</f>
        <v/>
      </c>
    </row>
    <row r="2184" spans="1:12">
      <c r="A2184" s="18" t="s">
        <v>627</v>
      </c>
      <c r="B2184" s="18" t="s">
        <v>915</v>
      </c>
      <c r="C2184" s="18">
        <v>1</v>
      </c>
      <c r="D2184" s="18">
        <v>1</v>
      </c>
      <c r="E2184" s="18">
        <v>1761</v>
      </c>
      <c r="F2184" s="18">
        <v>1</v>
      </c>
      <c r="G2184" s="122" t="str">
        <f t="shared" si="104"/>
        <v>기사임</v>
      </c>
      <c r="H2184" s="255">
        <f>IF(G2184="기사임",(COUNTIF($B$2:B2184,B2184)-COUNTIFS($B$2:B2183,B2184,$G$2:G2183,"")),"")</f>
        <v>19</v>
      </c>
      <c r="I2184" s="122" t="str">
        <f>IF(H2184=1,COUNTIF($H$1:H2184,1),"")</f>
        <v/>
      </c>
      <c r="J2184" s="122">
        <f t="shared" si="103"/>
        <v>0</v>
      </c>
      <c r="K2184" s="122" t="b">
        <f t="shared" si="105"/>
        <v>0</v>
      </c>
      <c r="L2184" s="122" t="str">
        <f>IF(K2184=FALSE,"",B2184&amp;"@"&amp;COUNTIFS($B$2:B2184,B2184,$K$2:K2184,TRUE))</f>
        <v/>
      </c>
    </row>
    <row r="2185" spans="1:12">
      <c r="A2185" s="18" t="s">
        <v>556</v>
      </c>
      <c r="B2185" s="18" t="s">
        <v>908</v>
      </c>
      <c r="C2185" s="18">
        <v>1</v>
      </c>
      <c r="D2185" s="18">
        <v>1</v>
      </c>
      <c r="E2185" s="18">
        <v>0</v>
      </c>
      <c r="F2185" s="18">
        <v>0</v>
      </c>
      <c r="G2185" s="122" t="str">
        <f t="shared" si="104"/>
        <v>기사임</v>
      </c>
      <c r="H2185" s="255">
        <f>IF(G2185="기사임",(COUNTIF($B$2:B2185,B2185)-COUNTIFS($B$2:B2184,B2185,$G$2:G2184,"")),"")</f>
        <v>51</v>
      </c>
      <c r="I2185" s="122" t="str">
        <f>IF(H2185=1,COUNTIF($H$1:H2185,1),"")</f>
        <v/>
      </c>
      <c r="J2185" s="122">
        <f t="shared" si="103"/>
        <v>0</v>
      </c>
      <c r="K2185" s="122" t="b">
        <f t="shared" si="105"/>
        <v>0</v>
      </c>
      <c r="L2185" s="122" t="str">
        <f>IF(K2185=FALSE,"",B2185&amp;"@"&amp;COUNTIFS($B$2:B2185,B2185,$K$2:K2185,TRUE))</f>
        <v/>
      </c>
    </row>
    <row r="2186" spans="1:12">
      <c r="A2186" s="18" t="s">
        <v>556</v>
      </c>
      <c r="B2186" s="18" t="s">
        <v>898</v>
      </c>
      <c r="C2186" s="18">
        <v>1</v>
      </c>
      <c r="D2186" s="18">
        <v>1</v>
      </c>
      <c r="E2186" s="18">
        <v>0</v>
      </c>
      <c r="F2186" s="18">
        <v>0</v>
      </c>
      <c r="G2186" s="122" t="str">
        <f t="shared" si="104"/>
        <v>기사임</v>
      </c>
      <c r="H2186" s="255">
        <f>IF(G2186="기사임",(COUNTIF($B$2:B2186,B2186)-COUNTIFS($B$2:B2185,B2186,$G$2:G2185,"")),"")</f>
        <v>93</v>
      </c>
      <c r="I2186" s="122" t="str">
        <f>IF(H2186=1,COUNTIF($H$1:H2186,1),"")</f>
        <v/>
      </c>
      <c r="J2186" s="122">
        <f t="shared" si="103"/>
        <v>0</v>
      </c>
      <c r="K2186" s="122" t="b">
        <f t="shared" si="105"/>
        <v>0</v>
      </c>
      <c r="L2186" s="122" t="str">
        <f>IF(K2186=FALSE,"",B2186&amp;"@"&amp;COUNTIFS($B$2:B2186,B2186,$K$2:K2186,TRUE))</f>
        <v/>
      </c>
    </row>
    <row r="2187" spans="1:12">
      <c r="A2187" s="18" t="s">
        <v>556</v>
      </c>
      <c r="B2187" s="18" t="s">
        <v>915</v>
      </c>
      <c r="C2187" s="18">
        <v>1</v>
      </c>
      <c r="D2187" s="18">
        <v>1</v>
      </c>
      <c r="E2187" s="18">
        <v>0</v>
      </c>
      <c r="F2187" s="18">
        <v>0</v>
      </c>
      <c r="G2187" s="122" t="str">
        <f t="shared" si="104"/>
        <v>기사임</v>
      </c>
      <c r="H2187" s="255">
        <f>IF(G2187="기사임",(COUNTIF($B$2:B2187,B2187)-COUNTIFS($B$2:B2186,B2187,$G$2:G2186,"")),"")</f>
        <v>20</v>
      </c>
      <c r="I2187" s="122" t="str">
        <f>IF(H2187=1,COUNTIF($H$1:H2187,1),"")</f>
        <v/>
      </c>
      <c r="J2187" s="122">
        <f t="shared" si="103"/>
        <v>0</v>
      </c>
      <c r="K2187" s="122" t="b">
        <f t="shared" si="105"/>
        <v>0</v>
      </c>
      <c r="L2187" s="122" t="str">
        <f>IF(K2187=FALSE,"",B2187&amp;"@"&amp;COUNTIFS($B$2:B2187,B2187,$K$2:K2187,TRUE))</f>
        <v/>
      </c>
    </row>
    <row r="2188" spans="1:12">
      <c r="A2188" s="18" t="s">
        <v>508</v>
      </c>
      <c r="B2188" s="18" t="s">
        <v>911</v>
      </c>
      <c r="C2188" s="18">
        <v>1</v>
      </c>
      <c r="D2188" s="18">
        <v>1</v>
      </c>
      <c r="E2188" s="18">
        <v>0</v>
      </c>
      <c r="F2188" s="18">
        <v>1</v>
      </c>
      <c r="G2188" s="122" t="str">
        <f t="shared" si="104"/>
        <v>기사임</v>
      </c>
      <c r="H2188" s="255">
        <f>IF(G2188="기사임",(COUNTIF($B$2:B2188,B2188)-COUNTIFS($B$2:B2187,B2188,$G$2:G2187,"")),"")</f>
        <v>11</v>
      </c>
      <c r="I2188" s="122" t="str">
        <f>IF(H2188=1,COUNTIF($H$1:H2188,1),"")</f>
        <v/>
      </c>
      <c r="J2188" s="122">
        <f t="shared" si="103"/>
        <v>0</v>
      </c>
      <c r="K2188" s="122" t="b">
        <f t="shared" si="105"/>
        <v>0</v>
      </c>
      <c r="L2188" s="122" t="str">
        <f>IF(K2188=FALSE,"",B2188&amp;"@"&amp;COUNTIFS($B$2:B2188,B2188,$K$2:K2188,TRUE))</f>
        <v/>
      </c>
    </row>
    <row r="2189" spans="1:12">
      <c r="A2189" s="18" t="s">
        <v>508</v>
      </c>
      <c r="B2189" s="18" t="s">
        <v>920</v>
      </c>
      <c r="C2189" s="18">
        <v>1</v>
      </c>
      <c r="D2189" s="18">
        <v>1</v>
      </c>
      <c r="E2189" s="18">
        <v>0</v>
      </c>
      <c r="F2189" s="18">
        <v>1</v>
      </c>
      <c r="G2189" s="122" t="str">
        <f t="shared" si="104"/>
        <v>기사임</v>
      </c>
      <c r="H2189" s="255">
        <f>IF(G2189="기사임",(COUNTIF($B$2:B2189,B2189)-COUNTIFS($B$2:B2188,B2189,$G$2:G2188,"")),"")</f>
        <v>12</v>
      </c>
      <c r="I2189" s="122" t="str">
        <f>IF(H2189=1,COUNTIF($H$1:H2189,1),"")</f>
        <v/>
      </c>
      <c r="J2189" s="122">
        <f t="shared" si="103"/>
        <v>0</v>
      </c>
      <c r="K2189" s="122" t="b">
        <f t="shared" si="105"/>
        <v>0</v>
      </c>
      <c r="L2189" s="122" t="str">
        <f>IF(K2189=FALSE,"",B2189&amp;"@"&amp;COUNTIFS($B$2:B2189,B2189,$K$2:K2189,TRUE))</f>
        <v/>
      </c>
    </row>
    <row r="2190" spans="1:12">
      <c r="A2190" s="18" t="s">
        <v>510</v>
      </c>
      <c r="B2190" s="18" t="s">
        <v>895</v>
      </c>
      <c r="C2190" s="18">
        <v>1</v>
      </c>
      <c r="D2190" s="18">
        <v>1</v>
      </c>
      <c r="E2190" s="18">
        <v>107</v>
      </c>
      <c r="F2190" s="18">
        <v>0</v>
      </c>
      <c r="G2190" s="122" t="str">
        <f t="shared" si="104"/>
        <v>기사임</v>
      </c>
      <c r="H2190" s="255">
        <f>IF(G2190="기사임",(COUNTIF($B$2:B2190,B2190)-COUNTIFS($B$2:B2189,B2190,$G$2:G2189,"")),"")</f>
        <v>289</v>
      </c>
      <c r="I2190" s="122" t="str">
        <f>IF(H2190=1,COUNTIF($H$1:H2190,1),"")</f>
        <v/>
      </c>
      <c r="J2190" s="122">
        <f t="shared" si="103"/>
        <v>0</v>
      </c>
      <c r="K2190" s="122" t="b">
        <f t="shared" si="105"/>
        <v>0</v>
      </c>
      <c r="L2190" s="122" t="str">
        <f>IF(K2190=FALSE,"",B2190&amp;"@"&amp;COUNTIFS($B$2:B2190,B2190,$K$2:K2190,TRUE))</f>
        <v/>
      </c>
    </row>
    <row r="2191" spans="1:12">
      <c r="A2191" s="18" t="s">
        <v>537</v>
      </c>
      <c r="B2191" s="18" t="s">
        <v>895</v>
      </c>
      <c r="C2191" s="18">
        <v>1</v>
      </c>
      <c r="D2191" s="18">
        <v>1</v>
      </c>
      <c r="E2191" s="18">
        <v>52</v>
      </c>
      <c r="F2191" s="18">
        <v>1</v>
      </c>
      <c r="G2191" s="122" t="str">
        <f t="shared" si="104"/>
        <v>기사임</v>
      </c>
      <c r="H2191" s="255">
        <f>IF(G2191="기사임",(COUNTIF($B$2:B2191,B2191)-COUNTIFS($B$2:B2190,B2191,$G$2:G2190,"")),"")</f>
        <v>290</v>
      </c>
      <c r="I2191" s="122" t="str">
        <f>IF(H2191=1,COUNTIF($H$1:H2191,1),"")</f>
        <v/>
      </c>
      <c r="J2191" s="122">
        <f t="shared" si="103"/>
        <v>0</v>
      </c>
      <c r="K2191" s="122" t="b">
        <f t="shared" si="105"/>
        <v>0</v>
      </c>
      <c r="L2191" s="122" t="str">
        <f>IF(K2191=FALSE,"",B2191&amp;"@"&amp;COUNTIFS($B$2:B2191,B2191,$K$2:K2191,TRUE))</f>
        <v/>
      </c>
    </row>
    <row r="2192" spans="1:12">
      <c r="A2192" s="18" t="s">
        <v>512</v>
      </c>
      <c r="B2192" s="18" t="s">
        <v>907</v>
      </c>
      <c r="C2192" s="18">
        <v>1</v>
      </c>
      <c r="D2192" s="18">
        <v>1</v>
      </c>
      <c r="E2192" s="18">
        <v>149</v>
      </c>
      <c r="F2192" s="18">
        <v>1</v>
      </c>
      <c r="G2192" s="122" t="str">
        <f t="shared" si="104"/>
        <v>기사임</v>
      </c>
      <c r="H2192" s="255">
        <f>IF(G2192="기사임",(COUNTIF($B$2:B2192,B2192)-COUNTIFS($B$2:B2191,B2192,$G$2:G2191,"")),"")</f>
        <v>10</v>
      </c>
      <c r="I2192" s="122" t="str">
        <f>IF(H2192=1,COUNTIF($H$1:H2192,1),"")</f>
        <v/>
      </c>
      <c r="J2192" s="122">
        <f t="shared" si="103"/>
        <v>0</v>
      </c>
      <c r="K2192" s="122" t="b">
        <f t="shared" si="105"/>
        <v>0</v>
      </c>
      <c r="L2192" s="122" t="str">
        <f>IF(K2192=FALSE,"",B2192&amp;"@"&amp;COUNTIFS($B$2:B2192,B2192,$K$2:K2192,TRUE))</f>
        <v/>
      </c>
    </row>
    <row r="2193" spans="1:12">
      <c r="A2193" s="18" t="s">
        <v>512</v>
      </c>
      <c r="B2193" s="18" t="s">
        <v>908</v>
      </c>
      <c r="C2193" s="18">
        <v>1</v>
      </c>
      <c r="D2193" s="18">
        <v>1</v>
      </c>
      <c r="E2193" s="18">
        <v>0</v>
      </c>
      <c r="F2193" s="18">
        <v>1</v>
      </c>
      <c r="G2193" s="122" t="str">
        <f t="shared" si="104"/>
        <v>기사임</v>
      </c>
      <c r="H2193" s="255">
        <f>IF(G2193="기사임",(COUNTIF($B$2:B2193,B2193)-COUNTIFS($B$2:B2192,B2193,$G$2:G2192,"")),"")</f>
        <v>52</v>
      </c>
      <c r="I2193" s="122" t="str">
        <f>IF(H2193=1,COUNTIF($H$1:H2193,1),"")</f>
        <v/>
      </c>
      <c r="J2193" s="122">
        <f t="shared" si="103"/>
        <v>0</v>
      </c>
      <c r="K2193" s="122" t="b">
        <f t="shared" si="105"/>
        <v>0</v>
      </c>
      <c r="L2193" s="122" t="str">
        <f>IF(K2193=FALSE,"",B2193&amp;"@"&amp;COUNTIFS($B$2:B2193,B2193,$K$2:K2193,TRUE))</f>
        <v/>
      </c>
    </row>
    <row r="2194" spans="1:12">
      <c r="A2194" s="18" t="s">
        <v>512</v>
      </c>
      <c r="B2194" s="18" t="s">
        <v>898</v>
      </c>
      <c r="C2194" s="18">
        <v>1</v>
      </c>
      <c r="D2194" s="18">
        <v>1</v>
      </c>
      <c r="E2194" s="18">
        <v>0</v>
      </c>
      <c r="F2194" s="18">
        <v>0</v>
      </c>
      <c r="G2194" s="122" t="str">
        <f t="shared" si="104"/>
        <v>기사임</v>
      </c>
      <c r="H2194" s="255">
        <f>IF(G2194="기사임",(COUNTIF($B$2:B2194,B2194)-COUNTIFS($B$2:B2193,B2194,$G$2:G2193,"")),"")</f>
        <v>94</v>
      </c>
      <c r="I2194" s="122" t="str">
        <f>IF(H2194=1,COUNTIF($H$1:H2194,1),"")</f>
        <v/>
      </c>
      <c r="J2194" s="122">
        <f t="shared" si="103"/>
        <v>0</v>
      </c>
      <c r="K2194" s="122" t="b">
        <f t="shared" si="105"/>
        <v>0</v>
      </c>
      <c r="L2194" s="122" t="str">
        <f>IF(K2194=FALSE,"",B2194&amp;"@"&amp;COUNTIFS($B$2:B2194,B2194,$K$2:K2194,TRUE))</f>
        <v/>
      </c>
    </row>
    <row r="2195" spans="1:12">
      <c r="A2195" s="18" t="s">
        <v>512</v>
      </c>
      <c r="B2195" s="18" t="s">
        <v>913</v>
      </c>
      <c r="C2195" s="18">
        <v>1</v>
      </c>
      <c r="D2195" s="18">
        <v>1</v>
      </c>
      <c r="E2195" s="18">
        <v>0</v>
      </c>
      <c r="F2195" s="18">
        <v>1</v>
      </c>
      <c r="G2195" s="122" t="str">
        <f t="shared" si="104"/>
        <v>기사임</v>
      </c>
      <c r="H2195" s="255">
        <f>IF(G2195="기사임",(COUNTIF($B$2:B2195,B2195)-COUNTIFS($B$2:B2194,B2195,$G$2:G2194,"")),"")</f>
        <v>34</v>
      </c>
      <c r="I2195" s="122" t="str">
        <f>IF(H2195=1,COUNTIF($H$1:H2195,1),"")</f>
        <v/>
      </c>
      <c r="J2195" s="122">
        <f t="shared" si="103"/>
        <v>0</v>
      </c>
      <c r="K2195" s="122" t="b">
        <f t="shared" si="105"/>
        <v>0</v>
      </c>
      <c r="L2195" s="122" t="str">
        <f>IF(K2195=FALSE,"",B2195&amp;"@"&amp;COUNTIFS($B$2:B2195,B2195,$K$2:K2195,TRUE))</f>
        <v/>
      </c>
    </row>
    <row r="2196" spans="1:12">
      <c r="A2196" s="18" t="s">
        <v>497</v>
      </c>
      <c r="B2196" s="18" t="s">
        <v>927</v>
      </c>
      <c r="C2196" s="18">
        <v>1</v>
      </c>
      <c r="D2196" s="18">
        <v>1</v>
      </c>
      <c r="E2196" s="18">
        <v>0</v>
      </c>
      <c r="F2196" s="18">
        <v>0</v>
      </c>
      <c r="G2196" s="122" t="str">
        <f t="shared" si="104"/>
        <v>기사임</v>
      </c>
      <c r="H2196" s="255">
        <f>IF(G2196="기사임",(COUNTIF($B$2:B2196,B2196)-COUNTIFS($B$2:B2195,B2196,$G$2:G2195,"")),"")</f>
        <v>3</v>
      </c>
      <c r="I2196" s="122" t="str">
        <f>IF(H2196=1,COUNTIF($H$1:H2196,1),"")</f>
        <v/>
      </c>
      <c r="J2196" s="122">
        <f t="shared" si="103"/>
        <v>0</v>
      </c>
      <c r="K2196" s="122" t="b">
        <f t="shared" si="105"/>
        <v>0</v>
      </c>
      <c r="L2196" s="122" t="str">
        <f>IF(K2196=FALSE,"",B2196&amp;"@"&amp;COUNTIFS($B$2:B2196,B2196,$K$2:K2196,TRUE))</f>
        <v/>
      </c>
    </row>
    <row r="2197" spans="1:12">
      <c r="A2197" s="18" t="s">
        <v>497</v>
      </c>
      <c r="B2197" s="18" t="s">
        <v>911</v>
      </c>
      <c r="C2197" s="18">
        <v>1</v>
      </c>
      <c r="D2197" s="18">
        <v>1</v>
      </c>
      <c r="E2197" s="18">
        <v>0</v>
      </c>
      <c r="F2197" s="18">
        <v>1</v>
      </c>
      <c r="G2197" s="122" t="str">
        <f t="shared" si="104"/>
        <v>기사임</v>
      </c>
      <c r="H2197" s="255">
        <f>IF(G2197="기사임",(COUNTIF($B$2:B2197,B2197)-COUNTIFS($B$2:B2196,B2197,$G$2:G2196,"")),"")</f>
        <v>12</v>
      </c>
      <c r="I2197" s="122" t="str">
        <f>IF(H2197=1,COUNTIF($H$1:H2197,1),"")</f>
        <v/>
      </c>
      <c r="J2197" s="122">
        <f t="shared" si="103"/>
        <v>0</v>
      </c>
      <c r="K2197" s="122" t="b">
        <f t="shared" si="105"/>
        <v>0</v>
      </c>
      <c r="L2197" s="122" t="str">
        <f>IF(K2197=FALSE,"",B2197&amp;"@"&amp;COUNTIFS($B$2:B2197,B2197,$K$2:K2197,TRUE))</f>
        <v/>
      </c>
    </row>
    <row r="2198" spans="1:12">
      <c r="A2198" s="18" t="s">
        <v>497</v>
      </c>
      <c r="B2198" s="18" t="s">
        <v>912</v>
      </c>
      <c r="C2198" s="18">
        <v>1</v>
      </c>
      <c r="D2198" s="18">
        <v>1</v>
      </c>
      <c r="E2198" s="18">
        <v>0</v>
      </c>
      <c r="F2198" s="18">
        <v>0</v>
      </c>
      <c r="G2198" s="122" t="str">
        <f t="shared" si="104"/>
        <v>기사임</v>
      </c>
      <c r="H2198" s="255">
        <f>IF(G2198="기사임",(COUNTIF($B$2:B2198,B2198)-COUNTIFS($B$2:B2197,B2198,$G$2:G2197,"")),"")</f>
        <v>7</v>
      </c>
      <c r="I2198" s="122" t="str">
        <f>IF(H2198=1,COUNTIF($H$1:H2198,1),"")</f>
        <v/>
      </c>
      <c r="J2198" s="122">
        <f t="shared" si="103"/>
        <v>0</v>
      </c>
      <c r="K2198" s="122" t="b">
        <f t="shared" si="105"/>
        <v>0</v>
      </c>
      <c r="L2198" s="122" t="str">
        <f>IF(K2198=FALSE,"",B2198&amp;"@"&amp;COUNTIFS($B$2:B2198,B2198,$K$2:K2198,TRUE))</f>
        <v/>
      </c>
    </row>
    <row r="2199" spans="1:12">
      <c r="A2199" s="18" t="s">
        <v>497</v>
      </c>
      <c r="B2199" s="18" t="s">
        <v>903</v>
      </c>
      <c r="C2199" s="18">
        <v>1</v>
      </c>
      <c r="D2199" s="18">
        <v>1</v>
      </c>
      <c r="E2199" s="18">
        <v>0</v>
      </c>
      <c r="F2199" s="18">
        <v>0</v>
      </c>
      <c r="G2199" s="122" t="str">
        <f t="shared" si="104"/>
        <v>기사임</v>
      </c>
      <c r="H2199" s="255">
        <f>IF(G2199="기사임",(COUNTIF($B$2:B2199,B2199)-COUNTIFS($B$2:B2198,B2199,$G$2:G2198,"")),"")</f>
        <v>28</v>
      </c>
      <c r="I2199" s="122" t="str">
        <f>IF(H2199=1,COUNTIF($H$1:H2199,1),"")</f>
        <v/>
      </c>
      <c r="J2199" s="122">
        <f t="shared" si="103"/>
        <v>0</v>
      </c>
      <c r="K2199" s="122" t="b">
        <f t="shared" si="105"/>
        <v>0</v>
      </c>
      <c r="L2199" s="122" t="str">
        <f>IF(K2199=FALSE,"",B2199&amp;"@"&amp;COUNTIFS($B$2:B2199,B2199,$K$2:K2199,TRUE))</f>
        <v/>
      </c>
    </row>
    <row r="2200" spans="1:12">
      <c r="A2200" s="18" t="s">
        <v>497</v>
      </c>
      <c r="B2200" s="18" t="s">
        <v>930</v>
      </c>
      <c r="C2200" s="18">
        <v>1</v>
      </c>
      <c r="D2200" s="18">
        <v>1</v>
      </c>
      <c r="E2200" s="18">
        <v>2</v>
      </c>
      <c r="F2200" s="18">
        <v>0</v>
      </c>
      <c r="G2200" s="122" t="str">
        <f t="shared" si="104"/>
        <v>기사임</v>
      </c>
      <c r="H2200" s="255">
        <f>IF(G2200="기사임",(COUNTIF($B$2:B2200,B2200)-COUNTIFS($B$2:B2199,B2200,$G$2:G2199,"")),"")</f>
        <v>6</v>
      </c>
      <c r="I2200" s="122" t="str">
        <f>IF(H2200=1,COUNTIF($H$1:H2200,1),"")</f>
        <v/>
      </c>
      <c r="J2200" s="122">
        <f t="shared" si="103"/>
        <v>0</v>
      </c>
      <c r="K2200" s="122" t="b">
        <f t="shared" si="105"/>
        <v>0</v>
      </c>
      <c r="L2200" s="122" t="str">
        <f>IF(K2200=FALSE,"",B2200&amp;"@"&amp;COUNTIFS($B$2:B2200,B2200,$K$2:K2200,TRUE))</f>
        <v/>
      </c>
    </row>
    <row r="2201" spans="1:12">
      <c r="A2201" s="18" t="s">
        <v>497</v>
      </c>
      <c r="B2201" s="18" t="s">
        <v>952</v>
      </c>
      <c r="C2201" s="18">
        <v>1</v>
      </c>
      <c r="D2201" s="18">
        <v>1</v>
      </c>
      <c r="E2201" s="18">
        <v>0</v>
      </c>
      <c r="F2201" s="18">
        <v>0</v>
      </c>
      <c r="G2201" s="122" t="str">
        <f t="shared" si="104"/>
        <v>기사임</v>
      </c>
      <c r="H2201" s="255">
        <f>IF(G2201="기사임",(COUNTIF($B$2:B2201,B2201)-COUNTIFS($B$2:B2200,B2201,$G$2:G2200,"")),"")</f>
        <v>1</v>
      </c>
      <c r="I2201" s="122">
        <f>IF(H2201=1,COUNTIF($H$1:H2201,1),"")</f>
        <v>76</v>
      </c>
      <c r="J2201" s="122">
        <f t="shared" si="103"/>
        <v>0</v>
      </c>
      <c r="K2201" s="122" t="b">
        <f t="shared" si="105"/>
        <v>0</v>
      </c>
      <c r="L2201" s="122" t="str">
        <f>IF(K2201=FALSE,"",B2201&amp;"@"&amp;COUNTIFS($B$2:B2201,B2201,$K$2:K2201,TRUE))</f>
        <v/>
      </c>
    </row>
    <row r="2202" spans="1:12">
      <c r="A2202" s="18" t="s">
        <v>497</v>
      </c>
      <c r="B2202" s="18" t="s">
        <v>928</v>
      </c>
      <c r="C2202" s="18">
        <v>1</v>
      </c>
      <c r="D2202" s="18">
        <v>1</v>
      </c>
      <c r="E2202" s="18">
        <v>3</v>
      </c>
      <c r="F2202" s="18">
        <v>0</v>
      </c>
      <c r="G2202" s="122" t="str">
        <f t="shared" si="104"/>
        <v>기사임</v>
      </c>
      <c r="H2202" s="255">
        <f>IF(G2202="기사임",(COUNTIF($B$2:B2202,B2202)-COUNTIFS($B$2:B2201,B2202,$G$2:G2201,"")),"")</f>
        <v>7</v>
      </c>
      <c r="I2202" s="122" t="str">
        <f>IF(H2202=1,COUNTIF($H$1:H2202,1),"")</f>
        <v/>
      </c>
      <c r="J2202" s="122">
        <f t="shared" si="103"/>
        <v>0</v>
      </c>
      <c r="K2202" s="122" t="b">
        <f t="shared" si="105"/>
        <v>0</v>
      </c>
      <c r="L2202" s="122" t="str">
        <f>IF(K2202=FALSE,"",B2202&amp;"@"&amp;COUNTIFS($B$2:B2202,B2202,$K$2:K2202,TRUE))</f>
        <v/>
      </c>
    </row>
    <row r="2203" spans="1:12">
      <c r="A2203" s="18" t="s">
        <v>497</v>
      </c>
      <c r="B2203" s="18" t="s">
        <v>934</v>
      </c>
      <c r="C2203" s="18">
        <v>1</v>
      </c>
      <c r="D2203" s="18">
        <v>1</v>
      </c>
      <c r="E2203" s="18">
        <v>0</v>
      </c>
      <c r="F2203" s="18">
        <v>1</v>
      </c>
      <c r="G2203" s="122" t="str">
        <f t="shared" si="104"/>
        <v>기사임</v>
      </c>
      <c r="H2203" s="255">
        <f>IF(G2203="기사임",(COUNTIF($B$2:B2203,B2203)-COUNTIFS($B$2:B2202,B2203,$G$2:G2202,"")),"")</f>
        <v>2</v>
      </c>
      <c r="I2203" s="122" t="str">
        <f>IF(H2203=1,COUNTIF($H$1:H2203,1),"")</f>
        <v/>
      </c>
      <c r="J2203" s="122">
        <f t="shared" si="103"/>
        <v>0</v>
      </c>
      <c r="K2203" s="122" t="b">
        <f t="shared" si="105"/>
        <v>0</v>
      </c>
      <c r="L2203" s="122" t="str">
        <f>IF(K2203=FALSE,"",B2203&amp;"@"&amp;COUNTIFS($B$2:B2203,B2203,$K$2:K2203,TRUE))</f>
        <v/>
      </c>
    </row>
    <row r="2204" spans="1:12">
      <c r="A2204" s="18" t="s">
        <v>497</v>
      </c>
      <c r="B2204" s="18" t="s">
        <v>915</v>
      </c>
      <c r="C2204" s="18">
        <v>1</v>
      </c>
      <c r="D2204" s="18">
        <v>1</v>
      </c>
      <c r="E2204" s="18">
        <v>44</v>
      </c>
      <c r="F2204" s="18">
        <v>0</v>
      </c>
      <c r="G2204" s="122" t="str">
        <f t="shared" si="104"/>
        <v>기사임</v>
      </c>
      <c r="H2204" s="255">
        <f>IF(G2204="기사임",(COUNTIF($B$2:B2204,B2204)-COUNTIFS($B$2:B2203,B2204,$G$2:G2203,"")),"")</f>
        <v>21</v>
      </c>
      <c r="I2204" s="122" t="str">
        <f>IF(H2204=1,COUNTIF($H$1:H2204,1),"")</f>
        <v/>
      </c>
      <c r="J2204" s="122">
        <f t="shared" si="103"/>
        <v>0</v>
      </c>
      <c r="K2204" s="122" t="b">
        <f t="shared" si="105"/>
        <v>0</v>
      </c>
      <c r="L2204" s="122" t="str">
        <f>IF(K2204=FALSE,"",B2204&amp;"@"&amp;COUNTIFS($B$2:B2204,B2204,$K$2:K2204,TRUE))</f>
        <v/>
      </c>
    </row>
    <row r="2205" spans="1:12">
      <c r="A2205" s="18" t="s">
        <v>497</v>
      </c>
      <c r="B2205" s="18" t="s">
        <v>333</v>
      </c>
      <c r="C2205" s="18">
        <v>1</v>
      </c>
      <c r="D2205" s="18">
        <v>1</v>
      </c>
      <c r="E2205" s="18">
        <v>0</v>
      </c>
      <c r="F2205" s="18">
        <v>1</v>
      </c>
      <c r="G2205" s="122" t="str">
        <f t="shared" si="104"/>
        <v>기사임</v>
      </c>
      <c r="H2205" s="255">
        <f>IF(G2205="기사임",(COUNTIF($B$2:B2205,B2205)-COUNTIFS($B$2:B2204,B2205,$G$2:G2204,"")),"")</f>
        <v>6</v>
      </c>
      <c r="I2205" s="122" t="str">
        <f>IF(H2205=1,COUNTIF($H$1:H2205,1),"")</f>
        <v/>
      </c>
      <c r="J2205" s="122">
        <f t="shared" si="103"/>
        <v>0</v>
      </c>
      <c r="K2205" s="122" t="b">
        <f t="shared" si="105"/>
        <v>0</v>
      </c>
      <c r="L2205" s="122" t="str">
        <f>IF(K2205=FALSE,"",B2205&amp;"@"&amp;COUNTIFS($B$2:B2205,B2205,$K$2:K2205,TRUE))</f>
        <v/>
      </c>
    </row>
    <row r="2206" spans="1:12">
      <c r="A2206" s="18" t="s">
        <v>497</v>
      </c>
      <c r="B2206" s="18" t="s">
        <v>2237</v>
      </c>
      <c r="C2206" s="18">
        <v>1</v>
      </c>
      <c r="D2206" s="18">
        <v>1</v>
      </c>
      <c r="E2206" s="18">
        <v>0</v>
      </c>
      <c r="F2206" s="18">
        <v>0</v>
      </c>
      <c r="G2206" s="122" t="str">
        <f t="shared" si="104"/>
        <v>기사임</v>
      </c>
      <c r="H2206" s="255">
        <f>IF(G2206="기사임",(COUNTIF($B$2:B2206,B2206)-COUNTIFS($B$2:B2205,B2206,$G$2:G2205,"")),"")</f>
        <v>1</v>
      </c>
      <c r="I2206" s="122">
        <f>IF(H2206=1,COUNTIF($H$1:H2206,1),"")</f>
        <v>77</v>
      </c>
      <c r="J2206" s="122">
        <f t="shared" si="103"/>
        <v>0</v>
      </c>
      <c r="K2206" s="122" t="b">
        <f t="shared" si="105"/>
        <v>0</v>
      </c>
      <c r="L2206" s="122" t="str">
        <f>IF(K2206=FALSE,"",B2206&amp;"@"&amp;COUNTIFS($B$2:B2206,B2206,$K$2:K2206,TRUE))</f>
        <v/>
      </c>
    </row>
    <row r="2207" spans="1:12">
      <c r="A2207" s="18" t="s">
        <v>497</v>
      </c>
      <c r="B2207" s="18" t="s">
        <v>914</v>
      </c>
      <c r="C2207" s="18">
        <v>1</v>
      </c>
      <c r="D2207" s="18">
        <v>1</v>
      </c>
      <c r="E2207" s="18">
        <v>1550</v>
      </c>
      <c r="F2207" s="18">
        <v>1</v>
      </c>
      <c r="G2207" s="122" t="str">
        <f t="shared" si="104"/>
        <v>기사임</v>
      </c>
      <c r="H2207" s="255">
        <f>IF(G2207="기사임",(COUNTIF($B$2:B2207,B2207)-COUNTIFS($B$2:B2206,B2207,$G$2:G2206,"")),"")</f>
        <v>24</v>
      </c>
      <c r="I2207" s="122" t="str">
        <f>IF(H2207=1,COUNTIF($H$1:H2207,1),"")</f>
        <v/>
      </c>
      <c r="J2207" s="122">
        <f t="shared" si="103"/>
        <v>1</v>
      </c>
      <c r="K2207" s="122" t="b">
        <f t="shared" si="105"/>
        <v>1</v>
      </c>
      <c r="L2207" s="122" t="str">
        <f>IF(K2207=FALSE,"",B2207&amp;"@"&amp;COUNTIFS($B$2:B2207,B2207,$K$2:K2207,TRUE))</f>
        <v>Vietnam@24</v>
      </c>
    </row>
    <row r="2208" spans="1:12">
      <c r="A2208" s="18" t="s">
        <v>524</v>
      </c>
      <c r="B2208" s="18" t="s">
        <v>1544</v>
      </c>
      <c r="C2208" s="18">
        <v>1</v>
      </c>
      <c r="D2208" s="18">
        <v>1</v>
      </c>
      <c r="E2208" s="18">
        <v>0</v>
      </c>
      <c r="F2208" s="18">
        <v>1</v>
      </c>
      <c r="G2208" s="122" t="str">
        <f t="shared" si="104"/>
        <v>기사임</v>
      </c>
      <c r="H2208" s="255">
        <f>IF(G2208="기사임",(COUNTIF($B$2:B2208,B2208)-COUNTIFS($B$2:B2207,B2208,$G$2:G2207,"")),"")</f>
        <v>2</v>
      </c>
      <c r="I2208" s="122" t="str">
        <f>IF(H2208=1,COUNTIF($H$1:H2208,1),"")</f>
        <v/>
      </c>
      <c r="J2208" s="122">
        <f t="shared" si="103"/>
        <v>0</v>
      </c>
      <c r="K2208" s="122" t="b">
        <f t="shared" si="105"/>
        <v>0</v>
      </c>
      <c r="L2208" s="122" t="str">
        <f>IF(K2208=FALSE,"",B2208&amp;"@"&amp;COUNTIFS($B$2:B2208,B2208,$K$2:K2208,TRUE))</f>
        <v/>
      </c>
    </row>
    <row r="2209" spans="1:12">
      <c r="A2209" s="18" t="s">
        <v>524</v>
      </c>
      <c r="B2209" s="18" t="s">
        <v>913</v>
      </c>
      <c r="C2209" s="18">
        <v>1</v>
      </c>
      <c r="D2209" s="18">
        <v>1</v>
      </c>
      <c r="E2209" s="18">
        <v>0</v>
      </c>
      <c r="F2209" s="18">
        <v>1</v>
      </c>
      <c r="G2209" s="122" t="str">
        <f t="shared" si="104"/>
        <v>기사임</v>
      </c>
      <c r="H2209" s="255">
        <f>IF(G2209="기사임",(COUNTIF($B$2:B2209,B2209)-COUNTIFS($B$2:B2208,B2209,$G$2:G2208,"")),"")</f>
        <v>35</v>
      </c>
      <c r="I2209" s="122" t="str">
        <f>IF(H2209=1,COUNTIF($H$1:H2209,1),"")</f>
        <v/>
      </c>
      <c r="J2209" s="122">
        <f t="shared" si="103"/>
        <v>0</v>
      </c>
      <c r="K2209" s="122" t="b">
        <f t="shared" si="105"/>
        <v>0</v>
      </c>
      <c r="L2209" s="122" t="str">
        <f>IF(K2209=FALSE,"",B2209&amp;"@"&amp;COUNTIFS($B$2:B2209,B2209,$K$2:K2209,TRUE))</f>
        <v/>
      </c>
    </row>
    <row r="2210" spans="1:12">
      <c r="A2210" s="18" t="s">
        <v>570</v>
      </c>
      <c r="B2210" s="18" t="s">
        <v>903</v>
      </c>
      <c r="C2210" s="18">
        <v>1</v>
      </c>
      <c r="D2210" s="18">
        <v>1</v>
      </c>
      <c r="E2210" s="18">
        <v>0</v>
      </c>
      <c r="F2210" s="18">
        <v>1</v>
      </c>
      <c r="G2210" s="122" t="str">
        <f t="shared" si="104"/>
        <v>기사임</v>
      </c>
      <c r="H2210" s="255">
        <f>IF(G2210="기사임",(COUNTIF($B$2:B2210,B2210)-COUNTIFS($B$2:B2209,B2210,$G$2:G2209,"")),"")</f>
        <v>29</v>
      </c>
      <c r="I2210" s="122" t="str">
        <f>IF(H2210=1,COUNTIF($H$1:H2210,1),"")</f>
        <v/>
      </c>
      <c r="J2210" s="122">
        <f t="shared" si="103"/>
        <v>0</v>
      </c>
      <c r="K2210" s="122" t="b">
        <f t="shared" si="105"/>
        <v>0</v>
      </c>
      <c r="L2210" s="122" t="str">
        <f>IF(K2210=FALSE,"",B2210&amp;"@"&amp;COUNTIFS($B$2:B2210,B2210,$K$2:K2210,TRUE))</f>
        <v/>
      </c>
    </row>
    <row r="2211" spans="1:12">
      <c r="A2211" s="18" t="s">
        <v>570</v>
      </c>
      <c r="B2211" s="18" t="s">
        <v>940</v>
      </c>
      <c r="C2211" s="18">
        <v>1</v>
      </c>
      <c r="D2211" s="18">
        <v>1</v>
      </c>
      <c r="E2211" s="18">
        <v>0</v>
      </c>
      <c r="F2211" s="18">
        <v>1</v>
      </c>
      <c r="G2211" s="122" t="str">
        <f t="shared" si="104"/>
        <v>기사임</v>
      </c>
      <c r="H2211" s="255">
        <f>IF(G2211="기사임",(COUNTIF($B$2:B2211,B2211)-COUNTIFS($B$2:B2210,B2211,$G$2:G2210,"")),"")</f>
        <v>2</v>
      </c>
      <c r="I2211" s="122" t="str">
        <f>IF(H2211=1,COUNTIF($H$1:H2211,1),"")</f>
        <v/>
      </c>
      <c r="J2211" s="122">
        <f t="shared" si="103"/>
        <v>0</v>
      </c>
      <c r="K2211" s="122" t="b">
        <f t="shared" si="105"/>
        <v>0</v>
      </c>
      <c r="L2211" s="122" t="str">
        <f>IF(K2211=FALSE,"",B2211&amp;"@"&amp;COUNTIFS($B$2:B2211,B2211,$K$2:K2211,TRUE))</f>
        <v/>
      </c>
    </row>
    <row r="2212" spans="1:12">
      <c r="A2212" s="18" t="s">
        <v>570</v>
      </c>
      <c r="B2212" s="18" t="s">
        <v>928</v>
      </c>
      <c r="C2212" s="18">
        <v>1</v>
      </c>
      <c r="D2212" s="18">
        <v>1</v>
      </c>
      <c r="E2212" s="18">
        <v>119</v>
      </c>
      <c r="F2212" s="18">
        <v>0</v>
      </c>
      <c r="G2212" s="122" t="str">
        <f t="shared" si="104"/>
        <v>기사임</v>
      </c>
      <c r="H2212" s="255">
        <f>IF(G2212="기사임",(COUNTIF($B$2:B2212,B2212)-COUNTIFS($B$2:B2211,B2212,$G$2:G2211,"")),"")</f>
        <v>8</v>
      </c>
      <c r="I2212" s="122" t="str">
        <f>IF(H2212=1,COUNTIF($H$1:H2212,1),"")</f>
        <v/>
      </c>
      <c r="J2212" s="122">
        <f t="shared" si="103"/>
        <v>0</v>
      </c>
      <c r="K2212" s="122" t="b">
        <f t="shared" si="105"/>
        <v>0</v>
      </c>
      <c r="L2212" s="122" t="str">
        <f>IF(K2212=FALSE,"",B2212&amp;"@"&amp;COUNTIFS($B$2:B2212,B2212,$K$2:K2212,TRUE))</f>
        <v/>
      </c>
    </row>
    <row r="2213" spans="1:12">
      <c r="A2213" s="18" t="s">
        <v>570</v>
      </c>
      <c r="B2213" s="18" t="s">
        <v>900</v>
      </c>
      <c r="C2213" s="18">
        <v>1</v>
      </c>
      <c r="D2213" s="18">
        <v>1</v>
      </c>
      <c r="E2213" s="18">
        <v>0</v>
      </c>
      <c r="F2213" s="18">
        <v>1</v>
      </c>
      <c r="G2213" s="122" t="str">
        <f t="shared" si="104"/>
        <v>기사임</v>
      </c>
      <c r="H2213" s="255">
        <f>IF(G2213="기사임",(COUNTIF($B$2:B2213,B2213)-COUNTIFS($B$2:B2212,B2213,$G$2:G2212,"")),"")</f>
        <v>55</v>
      </c>
      <c r="I2213" s="122" t="str">
        <f>IF(H2213=1,COUNTIF($H$1:H2213,1),"")</f>
        <v/>
      </c>
      <c r="J2213" s="122">
        <f t="shared" si="103"/>
        <v>0</v>
      </c>
      <c r="K2213" s="122" t="b">
        <f t="shared" si="105"/>
        <v>0</v>
      </c>
      <c r="L2213" s="122" t="str">
        <f>IF(K2213=FALSE,"",B2213&amp;"@"&amp;COUNTIFS($B$2:B2213,B2213,$K$2:K2213,TRUE))</f>
        <v/>
      </c>
    </row>
    <row r="2214" spans="1:12">
      <c r="A2214" s="18" t="s">
        <v>570</v>
      </c>
      <c r="B2214" s="18" t="s">
        <v>1140</v>
      </c>
      <c r="C2214" s="18">
        <v>1</v>
      </c>
      <c r="D2214" s="18">
        <v>1</v>
      </c>
      <c r="E2214" s="18">
        <v>0</v>
      </c>
      <c r="F2214" s="18">
        <v>1</v>
      </c>
      <c r="G2214" s="122" t="str">
        <f t="shared" si="104"/>
        <v>기사임</v>
      </c>
      <c r="H2214" s="255">
        <f>IF(G2214="기사임",(COUNTIF($B$2:B2214,B2214)-COUNTIFS($B$2:B2213,B2214,$G$2:G2213,"")),"")</f>
        <v>1</v>
      </c>
      <c r="I2214" s="122">
        <f>IF(H2214=1,COUNTIF($H$1:H2214,1),"")</f>
        <v>78</v>
      </c>
      <c r="J2214" s="122">
        <f t="shared" si="103"/>
        <v>0</v>
      </c>
      <c r="K2214" s="122" t="b">
        <f t="shared" si="105"/>
        <v>0</v>
      </c>
      <c r="L2214" s="122" t="str">
        <f>IF(K2214=FALSE,"",B2214&amp;"@"&amp;COUNTIFS($B$2:B2214,B2214,$K$2:K2214,TRUE))</f>
        <v/>
      </c>
    </row>
    <row r="2215" spans="1:12">
      <c r="A2215" s="18" t="s">
        <v>1505</v>
      </c>
      <c r="B2215" s="18" t="s">
        <v>908</v>
      </c>
      <c r="C2215" s="18">
        <v>1</v>
      </c>
      <c r="D2215" s="18">
        <v>1</v>
      </c>
      <c r="E2215" s="18">
        <v>0</v>
      </c>
      <c r="F2215" s="18">
        <v>0</v>
      </c>
      <c r="G2215" s="122" t="str">
        <f t="shared" si="104"/>
        <v>기사임</v>
      </c>
      <c r="H2215" s="255">
        <f>IF(G2215="기사임",(COUNTIF($B$2:B2215,B2215)-COUNTIFS($B$2:B2214,B2215,$G$2:G2214,"")),"")</f>
        <v>53</v>
      </c>
      <c r="I2215" s="122" t="str">
        <f>IF(H2215=1,COUNTIF($H$1:H2215,1),"")</f>
        <v/>
      </c>
      <c r="J2215" s="122">
        <f t="shared" si="103"/>
        <v>0</v>
      </c>
      <c r="K2215" s="122" t="b">
        <f t="shared" si="105"/>
        <v>0</v>
      </c>
      <c r="L2215" s="122" t="str">
        <f>IF(K2215=FALSE,"",B2215&amp;"@"&amp;COUNTIFS($B$2:B2215,B2215,$K$2:K2215,TRUE))</f>
        <v/>
      </c>
    </row>
    <row r="2216" spans="1:12">
      <c r="A2216" s="18" t="s">
        <v>514</v>
      </c>
      <c r="B2216" s="18" t="s">
        <v>896</v>
      </c>
      <c r="C2216" s="18">
        <v>1</v>
      </c>
      <c r="D2216" s="18">
        <v>1</v>
      </c>
      <c r="E2216" s="18">
        <v>0</v>
      </c>
      <c r="F2216" s="18">
        <v>1</v>
      </c>
      <c r="G2216" s="122" t="str">
        <f t="shared" si="104"/>
        <v>기사임</v>
      </c>
      <c r="H2216" s="255">
        <f>IF(G2216="기사임",(COUNTIF($B$2:B2216,B2216)-COUNTIFS($B$2:B2215,B2216,$G$2:G2215,"")),"")</f>
        <v>150</v>
      </c>
      <c r="I2216" s="122" t="str">
        <f>IF(H2216=1,COUNTIF($H$1:H2216,1),"")</f>
        <v/>
      </c>
      <c r="J2216" s="122">
        <f t="shared" si="103"/>
        <v>1</v>
      </c>
      <c r="K2216" s="122" t="b">
        <f t="shared" si="105"/>
        <v>1</v>
      </c>
      <c r="L2216" s="122" t="str">
        <f>IF(K2216=FALSE,"",B2216&amp;"@"&amp;COUNTIFS($B$2:B2216,B2216,$K$2:K2216,TRUE))</f>
        <v>United States@150</v>
      </c>
    </row>
    <row r="2217" spans="1:12">
      <c r="A2217" s="18" t="s">
        <v>504</v>
      </c>
      <c r="B2217" s="18" t="s">
        <v>899</v>
      </c>
      <c r="C2217" s="18">
        <v>1</v>
      </c>
      <c r="D2217" s="18">
        <v>1</v>
      </c>
      <c r="E2217" s="18">
        <v>0</v>
      </c>
      <c r="F2217" s="18">
        <v>1</v>
      </c>
      <c r="G2217" s="122" t="str">
        <f t="shared" si="104"/>
        <v>기사임</v>
      </c>
      <c r="H2217" s="255">
        <f>IF(G2217="기사임",(COUNTIF($B$2:B2217,B2217)-COUNTIFS($B$2:B2216,B2217,$G$2:G2216,"")),"")</f>
        <v>51</v>
      </c>
      <c r="I2217" s="122" t="str">
        <f>IF(H2217=1,COUNTIF($H$1:H2217,1),"")</f>
        <v/>
      </c>
      <c r="J2217" s="122">
        <f t="shared" si="103"/>
        <v>0</v>
      </c>
      <c r="K2217" s="122" t="b">
        <f t="shared" si="105"/>
        <v>0</v>
      </c>
      <c r="L2217" s="122" t="str">
        <f>IF(K2217=FALSE,"",B2217&amp;"@"&amp;COUNTIFS($B$2:B2217,B2217,$K$2:K2217,TRUE))</f>
        <v/>
      </c>
    </row>
    <row r="2218" spans="1:12">
      <c r="A2218" s="18" t="s">
        <v>504</v>
      </c>
      <c r="B2218" s="18" t="s">
        <v>915</v>
      </c>
      <c r="C2218" s="18">
        <v>1</v>
      </c>
      <c r="D2218" s="18">
        <v>1</v>
      </c>
      <c r="E2218" s="18">
        <v>0</v>
      </c>
      <c r="F2218" s="18">
        <v>1</v>
      </c>
      <c r="G2218" s="122" t="str">
        <f t="shared" si="104"/>
        <v>기사임</v>
      </c>
      <c r="H2218" s="255">
        <f>IF(G2218="기사임",(COUNTIF($B$2:B2218,B2218)-COUNTIFS($B$2:B2217,B2218,$G$2:G2217,"")),"")</f>
        <v>22</v>
      </c>
      <c r="I2218" s="122" t="str">
        <f>IF(H2218=1,COUNTIF($H$1:H2218,1),"")</f>
        <v/>
      </c>
      <c r="J2218" s="122">
        <f t="shared" si="103"/>
        <v>0</v>
      </c>
      <c r="K2218" s="122" t="b">
        <f t="shared" si="105"/>
        <v>0</v>
      </c>
      <c r="L2218" s="122" t="str">
        <f>IF(K2218=FALSE,"",B2218&amp;"@"&amp;COUNTIFS($B$2:B2218,B2218,$K$2:K2218,TRUE))</f>
        <v/>
      </c>
    </row>
    <row r="2219" spans="1:12">
      <c r="A2219" s="18" t="s">
        <v>526</v>
      </c>
      <c r="B2219" s="18" t="s">
        <v>897</v>
      </c>
      <c r="C2219" s="18">
        <v>1</v>
      </c>
      <c r="D2219" s="18">
        <v>1</v>
      </c>
      <c r="E2219" s="18">
        <v>691</v>
      </c>
      <c r="F2219" s="18">
        <v>1</v>
      </c>
      <c r="G2219" s="122" t="str">
        <f t="shared" si="104"/>
        <v>기사임</v>
      </c>
      <c r="H2219" s="255">
        <f>IF(G2219="기사임",(COUNTIF($B$2:B2219,B2219)-COUNTIFS($B$2:B2218,B2219,$G$2:G2218,"")),"")</f>
        <v>110</v>
      </c>
      <c r="I2219" s="122" t="str">
        <f>IF(H2219=1,COUNTIF($H$1:H2219,1),"")</f>
        <v/>
      </c>
      <c r="J2219" s="122">
        <f t="shared" si="103"/>
        <v>1</v>
      </c>
      <c r="K2219" s="122" t="b">
        <f t="shared" si="105"/>
        <v>1</v>
      </c>
      <c r="L2219" s="122" t="str">
        <f>IF(K2219=FALSE,"",B2219&amp;"@"&amp;COUNTIFS($B$2:B2219,B2219,$K$2:K2219,TRUE))</f>
        <v>India@110</v>
      </c>
    </row>
    <row r="2220" spans="1:12">
      <c r="A2220" s="18" t="s">
        <v>526</v>
      </c>
      <c r="B2220" s="18" t="s">
        <v>932</v>
      </c>
      <c r="C2220" s="18">
        <v>1</v>
      </c>
      <c r="D2220" s="18">
        <v>1</v>
      </c>
      <c r="E2220" s="18">
        <v>0</v>
      </c>
      <c r="F2220" s="18">
        <v>1</v>
      </c>
      <c r="G2220" s="122" t="str">
        <f t="shared" si="104"/>
        <v>기사임</v>
      </c>
      <c r="H2220" s="255">
        <f>IF(G2220="기사임",(COUNTIF($B$2:B2220,B2220)-COUNTIFS($B$2:B2219,B2220,$G$2:G2219,"")),"")</f>
        <v>4</v>
      </c>
      <c r="I2220" s="122" t="str">
        <f>IF(H2220=1,COUNTIF($H$1:H2220,1),"")</f>
        <v/>
      </c>
      <c r="J2220" s="122">
        <f t="shared" si="103"/>
        <v>0</v>
      </c>
      <c r="K2220" s="122" t="b">
        <f t="shared" si="105"/>
        <v>0</v>
      </c>
      <c r="L2220" s="122" t="str">
        <f>IF(K2220=FALSE,"",B2220&amp;"@"&amp;COUNTIFS($B$2:B2220,B2220,$K$2:K2220,TRUE))</f>
        <v/>
      </c>
    </row>
    <row r="2221" spans="1:12">
      <c r="A2221" s="18" t="s">
        <v>2016</v>
      </c>
      <c r="B2221" s="18" t="s">
        <v>897</v>
      </c>
      <c r="C2221" s="18">
        <v>1</v>
      </c>
      <c r="D2221" s="18">
        <v>1</v>
      </c>
      <c r="E2221" s="18">
        <v>0</v>
      </c>
      <c r="F2221" s="18">
        <v>1</v>
      </c>
      <c r="G2221" s="122" t="str">
        <f t="shared" si="104"/>
        <v/>
      </c>
      <c r="H2221" s="255" t="str">
        <f>IF(G2221="기사임",(COUNTIF($B$2:B2221,B2221)-COUNTIFS($B$2:B2220,B2221,$G$2:G2220,"")),"")</f>
        <v/>
      </c>
      <c r="I2221" s="122" t="str">
        <f>IF(H2221=1,COUNTIF($H$1:H2221,1),"")</f>
        <v/>
      </c>
      <c r="J2221" s="122">
        <f t="shared" si="103"/>
        <v>1</v>
      </c>
      <c r="K2221" s="122" t="b">
        <f t="shared" si="105"/>
        <v>0</v>
      </c>
      <c r="L2221" s="122" t="str">
        <f>IF(K2221=FALSE,"",B2221&amp;"@"&amp;COUNTIFS($B$2:B2221,B2221,$K$2:K2221,TRUE))</f>
        <v/>
      </c>
    </row>
    <row r="2222" spans="1:12">
      <c r="A2222" s="18" t="s">
        <v>540</v>
      </c>
      <c r="B2222" s="18" t="s">
        <v>898</v>
      </c>
      <c r="C2222" s="18">
        <v>1</v>
      </c>
      <c r="D2222" s="18">
        <v>1</v>
      </c>
      <c r="E2222" s="18">
        <v>58</v>
      </c>
      <c r="F2222" s="18">
        <v>1</v>
      </c>
      <c r="G2222" s="122" t="str">
        <f t="shared" si="104"/>
        <v>기사임</v>
      </c>
      <c r="H2222" s="255">
        <f>IF(G2222="기사임",(COUNTIF($B$2:B2222,B2222)-COUNTIFS($B$2:B2221,B2222,$G$2:G2221,"")),"")</f>
        <v>95</v>
      </c>
      <c r="I2222" s="122" t="str">
        <f>IF(H2222=1,COUNTIF($H$1:H2222,1),"")</f>
        <v/>
      </c>
      <c r="J2222" s="122">
        <f t="shared" si="103"/>
        <v>0</v>
      </c>
      <c r="K2222" s="122" t="b">
        <f t="shared" si="105"/>
        <v>0</v>
      </c>
      <c r="L2222" s="122" t="str">
        <f>IF(K2222=FALSE,"",B2222&amp;"@"&amp;COUNTIFS($B$2:B2222,B2222,$K$2:K2222,TRUE))</f>
        <v/>
      </c>
    </row>
    <row r="2223" spans="1:12">
      <c r="A2223" s="18" t="s">
        <v>540</v>
      </c>
      <c r="B2223" s="18" t="s">
        <v>913</v>
      </c>
      <c r="C2223" s="18">
        <v>1</v>
      </c>
      <c r="D2223" s="18">
        <v>1</v>
      </c>
      <c r="E2223" s="18">
        <v>0</v>
      </c>
      <c r="F2223" s="18">
        <v>0</v>
      </c>
      <c r="G2223" s="122" t="str">
        <f t="shared" si="104"/>
        <v>기사임</v>
      </c>
      <c r="H2223" s="255">
        <f>IF(G2223="기사임",(COUNTIF($B$2:B2223,B2223)-COUNTIFS($B$2:B2222,B2223,$G$2:G2222,"")),"")</f>
        <v>36</v>
      </c>
      <c r="I2223" s="122" t="str">
        <f>IF(H2223=1,COUNTIF($H$1:H2223,1),"")</f>
        <v/>
      </c>
      <c r="J2223" s="122">
        <f t="shared" si="103"/>
        <v>0</v>
      </c>
      <c r="K2223" s="122" t="b">
        <f t="shared" si="105"/>
        <v>0</v>
      </c>
      <c r="L2223" s="122" t="str">
        <f>IF(K2223=FALSE,"",B2223&amp;"@"&amp;COUNTIFS($B$2:B2223,B2223,$K$2:K2223,TRUE))</f>
        <v/>
      </c>
    </row>
    <row r="2224" spans="1:12">
      <c r="A2224" s="18" t="s">
        <v>506</v>
      </c>
      <c r="B2224" s="18" t="s">
        <v>905</v>
      </c>
      <c r="C2224" s="18">
        <v>1</v>
      </c>
      <c r="D2224" s="18">
        <v>1</v>
      </c>
      <c r="E2224" s="18">
        <v>0</v>
      </c>
      <c r="F2224" s="18">
        <v>0</v>
      </c>
      <c r="G2224" s="122" t="str">
        <f t="shared" si="104"/>
        <v>기사임</v>
      </c>
      <c r="H2224" s="255">
        <f>IF(G2224="기사임",(COUNTIF($B$2:B2224,B2224)-COUNTIFS($B$2:B2223,B2224,$G$2:G2223,"")),"")</f>
        <v>39</v>
      </c>
      <c r="I2224" s="122" t="str">
        <f>IF(H2224=1,COUNTIF($H$1:H2224,1),"")</f>
        <v/>
      </c>
      <c r="J2224" s="122">
        <f t="shared" si="103"/>
        <v>0</v>
      </c>
      <c r="K2224" s="122" t="b">
        <f t="shared" si="105"/>
        <v>0</v>
      </c>
      <c r="L2224" s="122" t="str">
        <f>IF(K2224=FALSE,"",B2224&amp;"@"&amp;COUNTIFS($B$2:B2224,B2224,$K$2:K2224,TRUE))</f>
        <v/>
      </c>
    </row>
    <row r="2225" spans="1:12">
      <c r="A2225" s="18" t="s">
        <v>506</v>
      </c>
      <c r="B2225" s="18" t="s">
        <v>917</v>
      </c>
      <c r="C2225" s="18">
        <v>1</v>
      </c>
      <c r="D2225" s="18">
        <v>1</v>
      </c>
      <c r="E2225" s="18">
        <v>0</v>
      </c>
      <c r="F2225" s="18">
        <v>1</v>
      </c>
      <c r="G2225" s="122" t="str">
        <f t="shared" si="104"/>
        <v>기사임</v>
      </c>
      <c r="H2225" s="255">
        <f>IF(G2225="기사임",(COUNTIF($B$2:B2225,B2225)-COUNTIFS($B$2:B2224,B2225,$G$2:G2224,"")),"")</f>
        <v>13</v>
      </c>
      <c r="I2225" s="122" t="str">
        <f>IF(H2225=1,COUNTIF($H$1:H2225,1),"")</f>
        <v/>
      </c>
      <c r="J2225" s="122">
        <f t="shared" si="103"/>
        <v>0</v>
      </c>
      <c r="K2225" s="122" t="b">
        <f t="shared" si="105"/>
        <v>0</v>
      </c>
      <c r="L2225" s="122" t="str">
        <f>IF(K2225=FALSE,"",B2225&amp;"@"&amp;COUNTIFS($B$2:B2225,B2225,$K$2:K2225,TRUE))</f>
        <v/>
      </c>
    </row>
    <row r="2226" spans="1:12">
      <c r="A2226" s="18" t="s">
        <v>506</v>
      </c>
      <c r="B2226" s="18" t="s">
        <v>1139</v>
      </c>
      <c r="C2226" s="18">
        <v>1</v>
      </c>
      <c r="D2226" s="18">
        <v>1</v>
      </c>
      <c r="E2226" s="18">
        <v>340</v>
      </c>
      <c r="F2226" s="18">
        <v>1</v>
      </c>
      <c r="G2226" s="122" t="str">
        <f t="shared" si="104"/>
        <v>기사임</v>
      </c>
      <c r="H2226" s="255">
        <f>IF(G2226="기사임",(COUNTIF($B$2:B2226,B2226)-COUNTIFS($B$2:B2225,B2226,$G$2:G2225,"")),"")</f>
        <v>3</v>
      </c>
      <c r="I2226" s="122" t="str">
        <f>IF(H2226=1,COUNTIF($H$1:H2226,1),"")</f>
        <v/>
      </c>
      <c r="J2226" s="122">
        <f t="shared" si="103"/>
        <v>0</v>
      </c>
      <c r="K2226" s="122" t="b">
        <f t="shared" si="105"/>
        <v>0</v>
      </c>
      <c r="L2226" s="122" t="str">
        <f>IF(K2226=FALSE,"",B2226&amp;"@"&amp;COUNTIFS($B$2:B2226,B2226,$K$2:K2226,TRUE))</f>
        <v/>
      </c>
    </row>
    <row r="2227" spans="1:12">
      <c r="A2227" s="18" t="s">
        <v>557</v>
      </c>
      <c r="B2227" s="18" t="s">
        <v>920</v>
      </c>
      <c r="C2227" s="18">
        <v>1</v>
      </c>
      <c r="D2227" s="18">
        <v>1</v>
      </c>
      <c r="E2227" s="18">
        <v>29</v>
      </c>
      <c r="F2227" s="18">
        <v>0</v>
      </c>
      <c r="G2227" s="122" t="str">
        <f t="shared" si="104"/>
        <v>기사임</v>
      </c>
      <c r="H2227" s="255">
        <f>IF(G2227="기사임",(COUNTIF($B$2:B2227,B2227)-COUNTIFS($B$2:B2226,B2227,$G$2:G2226,"")),"")</f>
        <v>13</v>
      </c>
      <c r="I2227" s="122" t="str">
        <f>IF(H2227=1,COUNTIF($H$1:H2227,1),"")</f>
        <v/>
      </c>
      <c r="J2227" s="122">
        <f t="shared" si="103"/>
        <v>0</v>
      </c>
      <c r="K2227" s="122" t="b">
        <f t="shared" si="105"/>
        <v>0</v>
      </c>
      <c r="L2227" s="122" t="str">
        <f>IF(K2227=FALSE,"",B2227&amp;"@"&amp;COUNTIFS($B$2:B2227,B2227,$K$2:K2227,TRUE))</f>
        <v/>
      </c>
    </row>
    <row r="2228" spans="1:12">
      <c r="A2228" s="18" t="s">
        <v>578</v>
      </c>
      <c r="B2228" s="18" t="s">
        <v>908</v>
      </c>
      <c r="C2228" s="18">
        <v>1</v>
      </c>
      <c r="D2228" s="18">
        <v>1</v>
      </c>
      <c r="E2228" s="18">
        <v>0</v>
      </c>
      <c r="F2228" s="18">
        <v>1</v>
      </c>
      <c r="G2228" s="122" t="str">
        <f t="shared" si="104"/>
        <v>기사임</v>
      </c>
      <c r="H2228" s="255">
        <f>IF(G2228="기사임",(COUNTIF($B$2:B2228,B2228)-COUNTIFS($B$2:B2227,B2228,$G$2:G2227,"")),"")</f>
        <v>54</v>
      </c>
      <c r="I2228" s="122" t="str">
        <f>IF(H2228=1,COUNTIF($H$1:H2228,1),"")</f>
        <v/>
      </c>
      <c r="J2228" s="122">
        <f t="shared" si="103"/>
        <v>0</v>
      </c>
      <c r="K2228" s="122" t="b">
        <f t="shared" si="105"/>
        <v>0</v>
      </c>
      <c r="L2228" s="122" t="str">
        <f>IF(K2228=FALSE,"",B2228&amp;"@"&amp;COUNTIFS($B$2:B2228,B2228,$K$2:K2228,TRUE))</f>
        <v/>
      </c>
    </row>
    <row r="2229" spans="1:12">
      <c r="A2229" s="18" t="s">
        <v>977</v>
      </c>
      <c r="B2229" s="18" t="s">
        <v>903</v>
      </c>
      <c r="C2229" s="18">
        <v>1</v>
      </c>
      <c r="D2229" s="18">
        <v>1</v>
      </c>
      <c r="E2229" s="18">
        <v>235</v>
      </c>
      <c r="F2229" s="18">
        <v>0</v>
      </c>
      <c r="G2229" s="122" t="str">
        <f t="shared" si="104"/>
        <v>기사임</v>
      </c>
      <c r="H2229" s="255">
        <f>IF(G2229="기사임",(COUNTIF($B$2:B2229,B2229)-COUNTIFS($B$2:B2228,B2229,$G$2:G2228,"")),"")</f>
        <v>30</v>
      </c>
      <c r="I2229" s="122" t="str">
        <f>IF(H2229=1,COUNTIF($H$1:H2229,1),"")</f>
        <v/>
      </c>
      <c r="J2229" s="122">
        <f t="shared" si="103"/>
        <v>0</v>
      </c>
      <c r="K2229" s="122" t="b">
        <f t="shared" si="105"/>
        <v>0</v>
      </c>
      <c r="L2229" s="122" t="str">
        <f>IF(K2229=FALSE,"",B2229&amp;"@"&amp;COUNTIFS($B$2:B2229,B2229,$K$2:K2229,TRUE))</f>
        <v/>
      </c>
    </row>
    <row r="2230" spans="1:12">
      <c r="A2230" s="18" t="s">
        <v>977</v>
      </c>
      <c r="B2230" s="18" t="s">
        <v>895</v>
      </c>
      <c r="C2230" s="18">
        <v>1</v>
      </c>
      <c r="D2230" s="18">
        <v>1</v>
      </c>
      <c r="E2230" s="18">
        <v>0</v>
      </c>
      <c r="F2230" s="18">
        <v>1</v>
      </c>
      <c r="G2230" s="122" t="str">
        <f t="shared" si="104"/>
        <v>기사임</v>
      </c>
      <c r="H2230" s="255">
        <f>IF(G2230="기사임",(COUNTIF($B$2:B2230,B2230)-COUNTIFS($B$2:B2229,B2230,$G$2:G2229,"")),"")</f>
        <v>291</v>
      </c>
      <c r="I2230" s="122" t="str">
        <f>IF(H2230=1,COUNTIF($H$1:H2230,1),"")</f>
        <v/>
      </c>
      <c r="J2230" s="122">
        <f t="shared" si="103"/>
        <v>0</v>
      </c>
      <c r="K2230" s="122" t="b">
        <f t="shared" si="105"/>
        <v>0</v>
      </c>
      <c r="L2230" s="122" t="str">
        <f>IF(K2230=FALSE,"",B2230&amp;"@"&amp;COUNTIFS($B$2:B2230,B2230,$K$2:K2230,TRUE))</f>
        <v/>
      </c>
    </row>
    <row r="2231" spans="1:12">
      <c r="A2231" s="18" t="s">
        <v>977</v>
      </c>
      <c r="B2231" s="18" t="s">
        <v>896</v>
      </c>
      <c r="C2231" s="18">
        <v>1</v>
      </c>
      <c r="D2231" s="18">
        <v>1</v>
      </c>
      <c r="E2231" s="18">
        <v>28</v>
      </c>
      <c r="F2231" s="18">
        <v>0</v>
      </c>
      <c r="G2231" s="122" t="str">
        <f t="shared" si="104"/>
        <v>기사임</v>
      </c>
      <c r="H2231" s="255">
        <f>IF(G2231="기사임",(COUNTIF($B$2:B2231,B2231)-COUNTIFS($B$2:B2230,B2231,$G$2:G2230,"")),"")</f>
        <v>151</v>
      </c>
      <c r="I2231" s="122" t="str">
        <f>IF(H2231=1,COUNTIF($H$1:H2231,1),"")</f>
        <v/>
      </c>
      <c r="J2231" s="122">
        <f t="shared" si="103"/>
        <v>1</v>
      </c>
      <c r="K2231" s="122" t="b">
        <f t="shared" si="105"/>
        <v>1</v>
      </c>
      <c r="L2231" s="122" t="str">
        <f>IF(K2231=FALSE,"",B2231&amp;"@"&amp;COUNTIFS($B$2:B2231,B2231,$K$2:K2231,TRUE))</f>
        <v>United States@151</v>
      </c>
    </row>
    <row r="2232" spans="1:12">
      <c r="A2232" s="18" t="s">
        <v>969</v>
      </c>
      <c r="B2232" s="18" t="s">
        <v>899</v>
      </c>
      <c r="C2232" s="18">
        <v>1</v>
      </c>
      <c r="D2232" s="18">
        <v>1</v>
      </c>
      <c r="E2232" s="18">
        <v>48</v>
      </c>
      <c r="F2232" s="18">
        <v>0</v>
      </c>
      <c r="G2232" s="122" t="str">
        <f t="shared" si="104"/>
        <v>기사임</v>
      </c>
      <c r="H2232" s="255">
        <f>IF(G2232="기사임",(COUNTIF($B$2:B2232,B2232)-COUNTIFS($B$2:B2231,B2232,$G$2:G2231,"")),"")</f>
        <v>52</v>
      </c>
      <c r="I2232" s="122" t="str">
        <f>IF(H2232=1,COUNTIF($H$1:H2232,1),"")</f>
        <v/>
      </c>
      <c r="J2232" s="122">
        <f t="shared" si="103"/>
        <v>0</v>
      </c>
      <c r="K2232" s="122" t="b">
        <f t="shared" si="105"/>
        <v>0</v>
      </c>
      <c r="L2232" s="122" t="str">
        <f>IF(K2232=FALSE,"",B2232&amp;"@"&amp;COUNTIFS($B$2:B2232,B2232,$K$2:K2232,TRUE))</f>
        <v/>
      </c>
    </row>
    <row r="2233" spans="1:12">
      <c r="A2233" s="18" t="s">
        <v>969</v>
      </c>
      <c r="B2233" s="18" t="s">
        <v>919</v>
      </c>
      <c r="C2233" s="18">
        <v>1</v>
      </c>
      <c r="D2233" s="18">
        <v>1</v>
      </c>
      <c r="E2233" s="18">
        <v>0</v>
      </c>
      <c r="F2233" s="18">
        <v>1</v>
      </c>
      <c r="G2233" s="122" t="str">
        <f t="shared" si="104"/>
        <v>기사임</v>
      </c>
      <c r="H2233" s="255">
        <f>IF(G2233="기사임",(COUNTIF($B$2:B2233,B2233)-COUNTIFS($B$2:B2232,B2233,$G$2:G2232,"")),"")</f>
        <v>3</v>
      </c>
      <c r="I2233" s="122" t="str">
        <f>IF(H2233=1,COUNTIF($H$1:H2233,1),"")</f>
        <v/>
      </c>
      <c r="J2233" s="122">
        <f t="shared" si="103"/>
        <v>0</v>
      </c>
      <c r="K2233" s="122" t="b">
        <f t="shared" si="105"/>
        <v>0</v>
      </c>
      <c r="L2233" s="122" t="str">
        <f>IF(K2233=FALSE,"",B2233&amp;"@"&amp;COUNTIFS($B$2:B2233,B2233,$K$2:K2233,TRUE))</f>
        <v/>
      </c>
    </row>
    <row r="2234" spans="1:12">
      <c r="A2234" s="18" t="s">
        <v>972</v>
      </c>
      <c r="B2234" s="18" t="s">
        <v>895</v>
      </c>
      <c r="C2234" s="18">
        <v>1</v>
      </c>
      <c r="D2234" s="18">
        <v>1</v>
      </c>
      <c r="E2234" s="18">
        <v>0</v>
      </c>
      <c r="F2234" s="18">
        <v>0</v>
      </c>
      <c r="G2234" s="122" t="str">
        <f t="shared" si="104"/>
        <v>기사임</v>
      </c>
      <c r="H2234" s="255">
        <f>IF(G2234="기사임",(COUNTIF($B$2:B2234,B2234)-COUNTIFS($B$2:B2233,B2234,$G$2:G2233,"")),"")</f>
        <v>292</v>
      </c>
      <c r="I2234" s="122" t="str">
        <f>IF(H2234=1,COUNTIF($H$1:H2234,1),"")</f>
        <v/>
      </c>
      <c r="J2234" s="122">
        <f t="shared" si="103"/>
        <v>0</v>
      </c>
      <c r="K2234" s="122" t="b">
        <f t="shared" si="105"/>
        <v>0</v>
      </c>
      <c r="L2234" s="122" t="str">
        <f>IF(K2234=FALSE,"",B2234&amp;"@"&amp;COUNTIFS($B$2:B2234,B2234,$K$2:K2234,TRUE))</f>
        <v/>
      </c>
    </row>
    <row r="2235" spans="1:12">
      <c r="A2235" s="18" t="s">
        <v>974</v>
      </c>
      <c r="B2235" s="18" t="s">
        <v>897</v>
      </c>
      <c r="C2235" s="18">
        <v>1</v>
      </c>
      <c r="D2235" s="18">
        <v>1</v>
      </c>
      <c r="E2235" s="18">
        <v>0</v>
      </c>
      <c r="F2235" s="18">
        <v>1</v>
      </c>
      <c r="G2235" s="122" t="str">
        <f t="shared" si="104"/>
        <v>기사임</v>
      </c>
      <c r="H2235" s="255">
        <f>IF(G2235="기사임",(COUNTIF($B$2:B2235,B2235)-COUNTIFS($B$2:B2234,B2235,$G$2:G2234,"")),"")</f>
        <v>111</v>
      </c>
      <c r="I2235" s="122" t="str">
        <f>IF(H2235=1,COUNTIF($H$1:H2235,1),"")</f>
        <v/>
      </c>
      <c r="J2235" s="122">
        <f t="shared" si="103"/>
        <v>1</v>
      </c>
      <c r="K2235" s="122" t="b">
        <f t="shared" si="105"/>
        <v>1</v>
      </c>
      <c r="L2235" s="122" t="str">
        <f>IF(K2235=FALSE,"",B2235&amp;"@"&amp;COUNTIFS($B$2:B2235,B2235,$K$2:K2235,TRUE))</f>
        <v>India@111</v>
      </c>
    </row>
    <row r="2236" spans="1:12">
      <c r="A2236" s="18" t="s">
        <v>974</v>
      </c>
      <c r="B2236" s="18" t="s">
        <v>896</v>
      </c>
      <c r="C2236" s="18">
        <v>1</v>
      </c>
      <c r="D2236" s="18">
        <v>1</v>
      </c>
      <c r="E2236" s="18">
        <v>64</v>
      </c>
      <c r="F2236" s="18">
        <v>0</v>
      </c>
      <c r="G2236" s="122" t="str">
        <f t="shared" si="104"/>
        <v>기사임</v>
      </c>
      <c r="H2236" s="255">
        <f>IF(G2236="기사임",(COUNTIF($B$2:B2236,B2236)-COUNTIFS($B$2:B2235,B2236,$G$2:G2235,"")),"")</f>
        <v>152</v>
      </c>
      <c r="I2236" s="122" t="str">
        <f>IF(H2236=1,COUNTIF($H$1:H2236,1),"")</f>
        <v/>
      </c>
      <c r="J2236" s="122">
        <f t="shared" si="103"/>
        <v>1</v>
      </c>
      <c r="K2236" s="122" t="b">
        <f t="shared" si="105"/>
        <v>1</v>
      </c>
      <c r="L2236" s="122" t="str">
        <f>IF(K2236=FALSE,"",B2236&amp;"@"&amp;COUNTIFS($B$2:B2236,B2236,$K$2:K2236,TRUE))</f>
        <v>United States@152</v>
      </c>
    </row>
    <row r="2237" spans="1:12">
      <c r="A2237" s="18" t="s">
        <v>974</v>
      </c>
      <c r="B2237" s="18" t="s">
        <v>950</v>
      </c>
      <c r="C2237" s="18">
        <v>1</v>
      </c>
      <c r="D2237" s="18">
        <v>1</v>
      </c>
      <c r="E2237" s="18">
        <v>30</v>
      </c>
      <c r="F2237" s="18">
        <v>0</v>
      </c>
      <c r="G2237" s="122" t="str">
        <f t="shared" si="104"/>
        <v>기사임</v>
      </c>
      <c r="H2237" s="255">
        <f>IF(G2237="기사임",(COUNTIF($B$2:B2237,B2237)-COUNTIFS($B$2:B2236,B2237,$G$2:G2236,"")),"")</f>
        <v>5</v>
      </c>
      <c r="I2237" s="122" t="str">
        <f>IF(H2237=1,COUNTIF($H$1:H2237,1),"")</f>
        <v/>
      </c>
      <c r="J2237" s="122">
        <f t="shared" si="103"/>
        <v>0</v>
      </c>
      <c r="K2237" s="122" t="b">
        <f t="shared" si="105"/>
        <v>0</v>
      </c>
      <c r="L2237" s="122" t="str">
        <f>IF(K2237=FALSE,"",B2237&amp;"@"&amp;COUNTIFS($B$2:B2237,B2237,$K$2:K2237,TRUE))</f>
        <v/>
      </c>
    </row>
    <row r="2238" spans="1:12">
      <c r="A2238" s="18" t="s">
        <v>962</v>
      </c>
      <c r="B2238" s="18" t="s">
        <v>911</v>
      </c>
      <c r="C2238" s="18">
        <v>1</v>
      </c>
      <c r="D2238" s="18">
        <v>1</v>
      </c>
      <c r="E2238" s="18">
        <v>0</v>
      </c>
      <c r="F2238" s="18">
        <v>1</v>
      </c>
      <c r="G2238" s="122" t="str">
        <f t="shared" si="104"/>
        <v>기사임</v>
      </c>
      <c r="H2238" s="255">
        <f>IF(G2238="기사임",(COUNTIF($B$2:B2238,B2238)-COUNTIFS($B$2:B2237,B2238,$G$2:G2237,"")),"")</f>
        <v>13</v>
      </c>
      <c r="I2238" s="122" t="str">
        <f>IF(H2238=1,COUNTIF($H$1:H2238,1),"")</f>
        <v/>
      </c>
      <c r="J2238" s="122">
        <f t="shared" si="103"/>
        <v>0</v>
      </c>
      <c r="K2238" s="122" t="b">
        <f t="shared" si="105"/>
        <v>0</v>
      </c>
      <c r="L2238" s="122" t="str">
        <f>IF(K2238=FALSE,"",B2238&amp;"@"&amp;COUNTIFS($B$2:B2238,B2238,$K$2:K2238,TRUE))</f>
        <v/>
      </c>
    </row>
    <row r="2239" spans="1:12">
      <c r="A2239" s="18" t="s">
        <v>962</v>
      </c>
      <c r="B2239" s="18" t="s">
        <v>901</v>
      </c>
      <c r="C2239" s="18">
        <v>1</v>
      </c>
      <c r="D2239" s="18">
        <v>1</v>
      </c>
      <c r="E2239" s="18">
        <v>0</v>
      </c>
      <c r="F2239" s="18">
        <v>0</v>
      </c>
      <c r="G2239" s="122" t="str">
        <f t="shared" si="104"/>
        <v>기사임</v>
      </c>
      <c r="H2239" s="255">
        <f>IF(G2239="기사임",(COUNTIF($B$2:B2239,B2239)-COUNTIFS($B$2:B2238,B2239,$G$2:G2238,"")),"")</f>
        <v>65</v>
      </c>
      <c r="I2239" s="122" t="str">
        <f>IF(H2239=1,COUNTIF($H$1:H2239,1),"")</f>
        <v/>
      </c>
      <c r="J2239" s="122">
        <f t="shared" si="103"/>
        <v>0</v>
      </c>
      <c r="K2239" s="122" t="b">
        <f t="shared" si="105"/>
        <v>0</v>
      </c>
      <c r="L2239" s="122" t="str">
        <f>IF(K2239=FALSE,"",B2239&amp;"@"&amp;COUNTIFS($B$2:B2239,B2239,$K$2:K2239,TRUE))</f>
        <v/>
      </c>
    </row>
    <row r="2240" spans="1:12">
      <c r="A2240" s="18" t="s">
        <v>962</v>
      </c>
      <c r="B2240" s="18" t="s">
        <v>908</v>
      </c>
      <c r="C2240" s="18">
        <v>1</v>
      </c>
      <c r="D2240" s="18">
        <v>1</v>
      </c>
      <c r="E2240" s="18">
        <v>0</v>
      </c>
      <c r="F2240" s="18">
        <v>1</v>
      </c>
      <c r="G2240" s="122" t="str">
        <f t="shared" si="104"/>
        <v>기사임</v>
      </c>
      <c r="H2240" s="255">
        <f>IF(G2240="기사임",(COUNTIF($B$2:B2240,B2240)-COUNTIFS($B$2:B2239,B2240,$G$2:G2239,"")),"")</f>
        <v>55</v>
      </c>
      <c r="I2240" s="122" t="str">
        <f>IF(H2240=1,COUNTIF($H$1:H2240,1),"")</f>
        <v/>
      </c>
      <c r="J2240" s="122">
        <f t="shared" si="103"/>
        <v>0</v>
      </c>
      <c r="K2240" s="122" t="b">
        <f t="shared" si="105"/>
        <v>0</v>
      </c>
      <c r="L2240" s="122" t="str">
        <f>IF(K2240=FALSE,"",B2240&amp;"@"&amp;COUNTIFS($B$2:B2240,B2240,$K$2:K2240,TRUE))</f>
        <v/>
      </c>
    </row>
    <row r="2241" spans="1:12">
      <c r="A2241" s="18" t="s">
        <v>962</v>
      </c>
      <c r="B2241" s="18" t="s">
        <v>897</v>
      </c>
      <c r="C2241" s="18">
        <v>1</v>
      </c>
      <c r="D2241" s="18">
        <v>1</v>
      </c>
      <c r="E2241" s="18">
        <v>0</v>
      </c>
      <c r="F2241" s="18">
        <v>1</v>
      </c>
      <c r="G2241" s="122" t="str">
        <f t="shared" si="104"/>
        <v>기사임</v>
      </c>
      <c r="H2241" s="255">
        <f>IF(G2241="기사임",(COUNTIF($B$2:B2241,B2241)-COUNTIFS($B$2:B2240,B2241,$G$2:G2240,"")),"")</f>
        <v>112</v>
      </c>
      <c r="I2241" s="122" t="str">
        <f>IF(H2241=1,COUNTIF($H$1:H2241,1),"")</f>
        <v/>
      </c>
      <c r="J2241" s="122">
        <f t="shared" si="103"/>
        <v>1</v>
      </c>
      <c r="K2241" s="122" t="b">
        <f t="shared" si="105"/>
        <v>1</v>
      </c>
      <c r="L2241" s="122" t="str">
        <f>IF(K2241=FALSE,"",B2241&amp;"@"&amp;COUNTIFS($B$2:B2241,B2241,$K$2:K2241,TRUE))</f>
        <v>India@112</v>
      </c>
    </row>
    <row r="2242" spans="1:12">
      <c r="A2242" s="18" t="s">
        <v>962</v>
      </c>
      <c r="B2242" s="18" t="s">
        <v>932</v>
      </c>
      <c r="C2242" s="18">
        <v>1</v>
      </c>
      <c r="D2242" s="18">
        <v>1</v>
      </c>
      <c r="E2242" s="18">
        <v>0</v>
      </c>
      <c r="F2242" s="18">
        <v>1</v>
      </c>
      <c r="G2242" s="122" t="str">
        <f t="shared" si="104"/>
        <v>기사임</v>
      </c>
      <c r="H2242" s="255">
        <f>IF(G2242="기사임",(COUNTIF($B$2:B2242,B2242)-COUNTIFS($B$2:B2241,B2242,$G$2:G2241,"")),"")</f>
        <v>5</v>
      </c>
      <c r="I2242" s="122" t="str">
        <f>IF(H2242=1,COUNTIF($H$1:H2242,1),"")</f>
        <v/>
      </c>
      <c r="J2242" s="122">
        <f t="shared" ref="J2242:J2305" si="106">COUNTIF($N$2:$N$4,B2242)</f>
        <v>0</v>
      </c>
      <c r="K2242" s="122" t="b">
        <f t="shared" si="105"/>
        <v>0</v>
      </c>
      <c r="L2242" s="122" t="str">
        <f>IF(K2242=FALSE,"",B2242&amp;"@"&amp;COUNTIFS($B$2:B2242,B2242,$K$2:K2242,TRUE))</f>
        <v/>
      </c>
    </row>
    <row r="2243" spans="1:12">
      <c r="A2243" s="18" t="s">
        <v>962</v>
      </c>
      <c r="B2243" s="18" t="s">
        <v>913</v>
      </c>
      <c r="C2243" s="18">
        <v>1</v>
      </c>
      <c r="D2243" s="18">
        <v>1</v>
      </c>
      <c r="E2243" s="18">
        <v>0</v>
      </c>
      <c r="F2243" s="18">
        <v>1</v>
      </c>
      <c r="G2243" s="122" t="str">
        <f t="shared" ref="G2243:G2306" si="107">IF(AND(LEFT(A2243,17)="/global/archives/",ISNUMBER(_xlfn.NUMBERVALUE(MID(A2243,18,1))),ISERROR(FIND("ckattempt",A2243)),ISERROR(FIND("preview",A2243))),"기사임","")</f>
        <v>기사임</v>
      </c>
      <c r="H2243" s="255">
        <f>IF(G2243="기사임",(COUNTIF($B$2:B2243,B2243)-COUNTIFS($B$2:B2242,B2243,$G$2:G2242,"")),"")</f>
        <v>37</v>
      </c>
      <c r="I2243" s="122" t="str">
        <f>IF(H2243=1,COUNTIF($H$1:H2243,1),"")</f>
        <v/>
      </c>
      <c r="J2243" s="122">
        <f t="shared" si="106"/>
        <v>0</v>
      </c>
      <c r="K2243" s="122" t="b">
        <f t="shared" ref="K2243:K2306" si="108">AND(J2243=1,H2243&gt;=1,H2243&lt;&gt;"")</f>
        <v>0</v>
      </c>
      <c r="L2243" s="122" t="str">
        <f>IF(K2243=FALSE,"",B2243&amp;"@"&amp;COUNTIFS($B$2:B2243,B2243,$K$2:K2243,TRUE))</f>
        <v/>
      </c>
    </row>
    <row r="2244" spans="1:12">
      <c r="A2244" s="18" t="s">
        <v>962</v>
      </c>
      <c r="B2244" s="18" t="s">
        <v>939</v>
      </c>
      <c r="C2244" s="18">
        <v>1</v>
      </c>
      <c r="D2244" s="18">
        <v>1</v>
      </c>
      <c r="E2244" s="18">
        <v>329</v>
      </c>
      <c r="F2244" s="18">
        <v>1</v>
      </c>
      <c r="G2244" s="122" t="str">
        <f t="shared" si="107"/>
        <v>기사임</v>
      </c>
      <c r="H2244" s="255">
        <f>IF(G2244="기사임",(COUNTIF($B$2:B2244,B2244)-COUNTIFS($B$2:B2243,B2244,$G$2:G2243,"")),"")</f>
        <v>4</v>
      </c>
      <c r="I2244" s="122" t="str">
        <f>IF(H2244=1,COUNTIF($H$1:H2244,1),"")</f>
        <v/>
      </c>
      <c r="J2244" s="122">
        <f t="shared" si="106"/>
        <v>0</v>
      </c>
      <c r="K2244" s="122" t="b">
        <f t="shared" si="108"/>
        <v>0</v>
      </c>
      <c r="L2244" s="122" t="str">
        <f>IF(K2244=FALSE,"",B2244&amp;"@"&amp;COUNTIFS($B$2:B2244,B2244,$K$2:K2244,TRUE))</f>
        <v/>
      </c>
    </row>
    <row r="2245" spans="1:12">
      <c r="A2245" s="18" t="s">
        <v>962</v>
      </c>
      <c r="B2245" s="18" t="s">
        <v>934</v>
      </c>
      <c r="C2245" s="18">
        <v>1</v>
      </c>
      <c r="D2245" s="18">
        <v>1</v>
      </c>
      <c r="E2245" s="18">
        <v>0</v>
      </c>
      <c r="F2245" s="18">
        <v>1</v>
      </c>
      <c r="G2245" s="122" t="str">
        <f t="shared" si="107"/>
        <v>기사임</v>
      </c>
      <c r="H2245" s="255">
        <f>IF(G2245="기사임",(COUNTIF($B$2:B2245,B2245)-COUNTIFS($B$2:B2244,B2245,$G$2:G2244,"")),"")</f>
        <v>3</v>
      </c>
      <c r="I2245" s="122" t="str">
        <f>IF(H2245=1,COUNTIF($H$1:H2245,1),"")</f>
        <v/>
      </c>
      <c r="J2245" s="122">
        <f t="shared" si="106"/>
        <v>0</v>
      </c>
      <c r="K2245" s="122" t="b">
        <f t="shared" si="108"/>
        <v>0</v>
      </c>
      <c r="L2245" s="122" t="str">
        <f>IF(K2245=FALSE,"",B2245&amp;"@"&amp;COUNTIFS($B$2:B2245,B2245,$K$2:K2245,TRUE))</f>
        <v/>
      </c>
    </row>
    <row r="2246" spans="1:12">
      <c r="A2246" s="18" t="s">
        <v>2017</v>
      </c>
      <c r="B2246" s="18" t="s">
        <v>896</v>
      </c>
      <c r="C2246" s="18">
        <v>1</v>
      </c>
      <c r="D2246" s="18">
        <v>1</v>
      </c>
      <c r="E2246" s="18">
        <v>30</v>
      </c>
      <c r="F2246" s="18">
        <v>0</v>
      </c>
      <c r="G2246" s="122" t="str">
        <f t="shared" si="107"/>
        <v>기사임</v>
      </c>
      <c r="H2246" s="255">
        <f>IF(G2246="기사임",(COUNTIF($B$2:B2246,B2246)-COUNTIFS($B$2:B2245,B2246,$G$2:G2245,"")),"")</f>
        <v>153</v>
      </c>
      <c r="I2246" s="122" t="str">
        <f>IF(H2246=1,COUNTIF($H$1:H2246,1),"")</f>
        <v/>
      </c>
      <c r="J2246" s="122">
        <f t="shared" si="106"/>
        <v>1</v>
      </c>
      <c r="K2246" s="122" t="b">
        <f t="shared" si="108"/>
        <v>1</v>
      </c>
      <c r="L2246" s="122" t="str">
        <f>IF(K2246=FALSE,"",B2246&amp;"@"&amp;COUNTIFS($B$2:B2246,B2246,$K$2:K2246,TRUE))</f>
        <v>United States@153</v>
      </c>
    </row>
    <row r="2247" spans="1:12">
      <c r="A2247" s="18" t="s">
        <v>2018</v>
      </c>
      <c r="B2247" s="18" t="s">
        <v>908</v>
      </c>
      <c r="C2247" s="18">
        <v>1</v>
      </c>
      <c r="D2247" s="18">
        <v>1</v>
      </c>
      <c r="E2247" s="18">
        <v>0</v>
      </c>
      <c r="F2247" s="18">
        <v>1</v>
      </c>
      <c r="G2247" s="122" t="str">
        <f t="shared" si="107"/>
        <v/>
      </c>
      <c r="H2247" s="255" t="str">
        <f>IF(G2247="기사임",(COUNTIF($B$2:B2247,B2247)-COUNTIFS($B$2:B2246,B2247,$G$2:G2246,"")),"")</f>
        <v/>
      </c>
      <c r="I2247" s="122" t="str">
        <f>IF(H2247=1,COUNTIF($H$1:H2247,1),"")</f>
        <v/>
      </c>
      <c r="J2247" s="122">
        <f t="shared" si="106"/>
        <v>0</v>
      </c>
      <c r="K2247" s="122" t="b">
        <f t="shared" si="108"/>
        <v>0</v>
      </c>
      <c r="L2247" s="122" t="str">
        <f>IF(K2247=FALSE,"",B2247&amp;"@"&amp;COUNTIFS($B$2:B2247,B2247,$K$2:K2247,TRUE))</f>
        <v/>
      </c>
    </row>
    <row r="2248" spans="1:12">
      <c r="A2248" s="18" t="s">
        <v>2019</v>
      </c>
      <c r="B2248" s="18" t="s">
        <v>895</v>
      </c>
      <c r="C2248" s="18">
        <v>1</v>
      </c>
      <c r="D2248" s="18">
        <v>1</v>
      </c>
      <c r="E2248" s="18">
        <v>43</v>
      </c>
      <c r="F2248" s="18">
        <v>1</v>
      </c>
      <c r="G2248" s="122" t="str">
        <f t="shared" si="107"/>
        <v>기사임</v>
      </c>
      <c r="H2248" s="255">
        <f>IF(G2248="기사임",(COUNTIF($B$2:B2248,B2248)-COUNTIFS($B$2:B2247,B2248,$G$2:G2247,"")),"")</f>
        <v>293</v>
      </c>
      <c r="I2248" s="122" t="str">
        <f>IF(H2248=1,COUNTIF($H$1:H2248,1),"")</f>
        <v/>
      </c>
      <c r="J2248" s="122">
        <f t="shared" si="106"/>
        <v>0</v>
      </c>
      <c r="K2248" s="122" t="b">
        <f t="shared" si="108"/>
        <v>0</v>
      </c>
      <c r="L2248" s="122" t="str">
        <f>IF(K2248=FALSE,"",B2248&amp;"@"&amp;COUNTIFS($B$2:B2248,B2248,$K$2:K2248,TRUE))</f>
        <v/>
      </c>
    </row>
    <row r="2249" spans="1:12">
      <c r="A2249" s="18" t="s">
        <v>963</v>
      </c>
      <c r="B2249" s="18" t="s">
        <v>911</v>
      </c>
      <c r="C2249" s="18">
        <v>1</v>
      </c>
      <c r="D2249" s="18">
        <v>1</v>
      </c>
      <c r="E2249" s="18">
        <v>0</v>
      </c>
      <c r="F2249" s="18">
        <v>1</v>
      </c>
      <c r="G2249" s="122" t="str">
        <f t="shared" si="107"/>
        <v>기사임</v>
      </c>
      <c r="H2249" s="255">
        <f>IF(G2249="기사임",(COUNTIF($B$2:B2249,B2249)-COUNTIFS($B$2:B2248,B2249,$G$2:G2248,"")),"")</f>
        <v>14</v>
      </c>
      <c r="I2249" s="122" t="str">
        <f>IF(H2249=1,COUNTIF($H$1:H2249,1),"")</f>
        <v/>
      </c>
      <c r="J2249" s="122">
        <f t="shared" si="106"/>
        <v>0</v>
      </c>
      <c r="K2249" s="122" t="b">
        <f t="shared" si="108"/>
        <v>0</v>
      </c>
      <c r="L2249" s="122" t="str">
        <f>IF(K2249=FALSE,"",B2249&amp;"@"&amp;COUNTIFS($B$2:B2249,B2249,$K$2:K2249,TRUE))</f>
        <v/>
      </c>
    </row>
    <row r="2250" spans="1:12">
      <c r="A2250" s="18" t="s">
        <v>963</v>
      </c>
      <c r="B2250" s="18" t="s">
        <v>903</v>
      </c>
      <c r="C2250" s="18">
        <v>1</v>
      </c>
      <c r="D2250" s="18">
        <v>1</v>
      </c>
      <c r="E2250" s="18">
        <v>0</v>
      </c>
      <c r="F2250" s="18">
        <v>1</v>
      </c>
      <c r="G2250" s="122" t="str">
        <f t="shared" si="107"/>
        <v>기사임</v>
      </c>
      <c r="H2250" s="255">
        <f>IF(G2250="기사임",(COUNTIF($B$2:B2250,B2250)-COUNTIFS($B$2:B2249,B2250,$G$2:G2249,"")),"")</f>
        <v>31</v>
      </c>
      <c r="I2250" s="122" t="str">
        <f>IF(H2250=1,COUNTIF($H$1:H2250,1),"")</f>
        <v/>
      </c>
      <c r="J2250" s="122">
        <f t="shared" si="106"/>
        <v>0</v>
      </c>
      <c r="K2250" s="122" t="b">
        <f t="shared" si="108"/>
        <v>0</v>
      </c>
      <c r="L2250" s="122" t="str">
        <f>IF(K2250=FALSE,"",B2250&amp;"@"&amp;COUNTIFS($B$2:B2250,B2250,$K$2:K2250,TRUE))</f>
        <v/>
      </c>
    </row>
    <row r="2251" spans="1:12">
      <c r="A2251" s="18" t="s">
        <v>963</v>
      </c>
      <c r="B2251" s="18" t="s">
        <v>899</v>
      </c>
      <c r="C2251" s="18">
        <v>1</v>
      </c>
      <c r="D2251" s="18">
        <v>1</v>
      </c>
      <c r="E2251" s="18">
        <v>765</v>
      </c>
      <c r="F2251" s="18">
        <v>1</v>
      </c>
      <c r="G2251" s="122" t="str">
        <f t="shared" si="107"/>
        <v>기사임</v>
      </c>
      <c r="H2251" s="255">
        <f>IF(G2251="기사임",(COUNTIF($B$2:B2251,B2251)-COUNTIFS($B$2:B2250,B2251,$G$2:G2250,"")),"")</f>
        <v>53</v>
      </c>
      <c r="I2251" s="122" t="str">
        <f>IF(H2251=1,COUNTIF($H$1:H2251,1),"")</f>
        <v/>
      </c>
      <c r="J2251" s="122">
        <f t="shared" si="106"/>
        <v>0</v>
      </c>
      <c r="K2251" s="122" t="b">
        <f t="shared" si="108"/>
        <v>0</v>
      </c>
      <c r="L2251" s="122" t="str">
        <f>IF(K2251=FALSE,"",B2251&amp;"@"&amp;COUNTIFS($B$2:B2251,B2251,$K$2:K2251,TRUE))</f>
        <v/>
      </c>
    </row>
    <row r="2252" spans="1:12">
      <c r="A2252" s="18" t="s">
        <v>963</v>
      </c>
      <c r="B2252" s="18" t="s">
        <v>900</v>
      </c>
      <c r="C2252" s="18">
        <v>1</v>
      </c>
      <c r="D2252" s="18">
        <v>1</v>
      </c>
      <c r="E2252" s="18">
        <v>0</v>
      </c>
      <c r="F2252" s="18">
        <v>1</v>
      </c>
      <c r="G2252" s="122" t="str">
        <f t="shared" si="107"/>
        <v>기사임</v>
      </c>
      <c r="H2252" s="255">
        <f>IF(G2252="기사임",(COUNTIF($B$2:B2252,B2252)-COUNTIFS($B$2:B2251,B2252,$G$2:G2251,"")),"")</f>
        <v>56</v>
      </c>
      <c r="I2252" s="122" t="str">
        <f>IF(H2252=1,COUNTIF($H$1:H2252,1),"")</f>
        <v/>
      </c>
      <c r="J2252" s="122">
        <f t="shared" si="106"/>
        <v>0</v>
      </c>
      <c r="K2252" s="122" t="b">
        <f t="shared" si="108"/>
        <v>0</v>
      </c>
      <c r="L2252" s="122" t="str">
        <f>IF(K2252=FALSE,"",B2252&amp;"@"&amp;COUNTIFS($B$2:B2252,B2252,$K$2:K2252,TRUE))</f>
        <v/>
      </c>
    </row>
    <row r="2253" spans="1:12">
      <c r="A2253" s="18" t="s">
        <v>963</v>
      </c>
      <c r="B2253" s="18" t="s">
        <v>896</v>
      </c>
      <c r="C2253" s="18">
        <v>1</v>
      </c>
      <c r="D2253" s="18">
        <v>1</v>
      </c>
      <c r="E2253" s="18">
        <v>0</v>
      </c>
      <c r="F2253" s="18">
        <v>1</v>
      </c>
      <c r="G2253" s="122" t="str">
        <f t="shared" si="107"/>
        <v>기사임</v>
      </c>
      <c r="H2253" s="255">
        <f>IF(G2253="기사임",(COUNTIF($B$2:B2253,B2253)-COUNTIFS($B$2:B2252,B2253,$G$2:G2252,"")),"")</f>
        <v>154</v>
      </c>
      <c r="I2253" s="122" t="str">
        <f>IF(H2253=1,COUNTIF($H$1:H2253,1),"")</f>
        <v/>
      </c>
      <c r="J2253" s="122">
        <f t="shared" si="106"/>
        <v>1</v>
      </c>
      <c r="K2253" s="122" t="b">
        <f t="shared" si="108"/>
        <v>1</v>
      </c>
      <c r="L2253" s="122" t="str">
        <f>IF(K2253=FALSE,"",B2253&amp;"@"&amp;COUNTIFS($B$2:B2253,B2253,$K$2:K2253,TRUE))</f>
        <v>United States@154</v>
      </c>
    </row>
    <row r="2254" spans="1:12">
      <c r="A2254" s="18" t="s">
        <v>961</v>
      </c>
      <c r="B2254" s="18" t="s">
        <v>899</v>
      </c>
      <c r="C2254" s="18">
        <v>1</v>
      </c>
      <c r="D2254" s="18">
        <v>1</v>
      </c>
      <c r="E2254" s="18">
        <v>0</v>
      </c>
      <c r="F2254" s="18">
        <v>0</v>
      </c>
      <c r="G2254" s="122" t="str">
        <f t="shared" si="107"/>
        <v>기사임</v>
      </c>
      <c r="H2254" s="255">
        <f>IF(G2254="기사임",(COUNTIF($B$2:B2254,B2254)-COUNTIFS($B$2:B2253,B2254,$G$2:G2253,"")),"")</f>
        <v>54</v>
      </c>
      <c r="I2254" s="122" t="str">
        <f>IF(H2254=1,COUNTIF($H$1:H2254,1),"")</f>
        <v/>
      </c>
      <c r="J2254" s="122">
        <f t="shared" si="106"/>
        <v>0</v>
      </c>
      <c r="K2254" s="122" t="b">
        <f t="shared" si="108"/>
        <v>0</v>
      </c>
      <c r="L2254" s="122" t="str">
        <f>IF(K2254=FALSE,"",B2254&amp;"@"&amp;COUNTIFS($B$2:B2254,B2254,$K$2:K2254,TRUE))</f>
        <v/>
      </c>
    </row>
    <row r="2255" spans="1:12">
      <c r="A2255" s="18" t="s">
        <v>961</v>
      </c>
      <c r="B2255" s="18" t="s">
        <v>908</v>
      </c>
      <c r="C2255" s="18">
        <v>1</v>
      </c>
      <c r="D2255" s="18">
        <v>1</v>
      </c>
      <c r="E2255" s="18">
        <v>0</v>
      </c>
      <c r="F2255" s="18">
        <v>1</v>
      </c>
      <c r="G2255" s="122" t="str">
        <f t="shared" si="107"/>
        <v>기사임</v>
      </c>
      <c r="H2255" s="255">
        <f>IF(G2255="기사임",(COUNTIF($B$2:B2255,B2255)-COUNTIFS($B$2:B2254,B2255,$G$2:G2254,"")),"")</f>
        <v>56</v>
      </c>
      <c r="I2255" s="122" t="str">
        <f>IF(H2255=1,COUNTIF($H$1:H2255,1),"")</f>
        <v/>
      </c>
      <c r="J2255" s="122">
        <f t="shared" si="106"/>
        <v>0</v>
      </c>
      <c r="K2255" s="122" t="b">
        <f t="shared" si="108"/>
        <v>0</v>
      </c>
      <c r="L2255" s="122" t="str">
        <f>IF(K2255=FALSE,"",B2255&amp;"@"&amp;COUNTIFS($B$2:B2255,B2255,$K$2:K2255,TRUE))</f>
        <v/>
      </c>
    </row>
    <row r="2256" spans="1:12">
      <c r="A2256" s="18" t="s">
        <v>961</v>
      </c>
      <c r="B2256" s="18" t="s">
        <v>898</v>
      </c>
      <c r="C2256" s="18">
        <v>1</v>
      </c>
      <c r="D2256" s="18">
        <v>1</v>
      </c>
      <c r="E2256" s="18">
        <v>0</v>
      </c>
      <c r="F2256" s="18">
        <v>0</v>
      </c>
      <c r="G2256" s="122" t="str">
        <f t="shared" si="107"/>
        <v>기사임</v>
      </c>
      <c r="H2256" s="255">
        <f>IF(G2256="기사임",(COUNTIF($B$2:B2256,B2256)-COUNTIFS($B$2:B2255,B2256,$G$2:G2255,"")),"")</f>
        <v>96</v>
      </c>
      <c r="I2256" s="122" t="str">
        <f>IF(H2256=1,COUNTIF($H$1:H2256,1),"")</f>
        <v/>
      </c>
      <c r="J2256" s="122">
        <f t="shared" si="106"/>
        <v>0</v>
      </c>
      <c r="K2256" s="122" t="b">
        <f t="shared" si="108"/>
        <v>0</v>
      </c>
      <c r="L2256" s="122" t="str">
        <f>IF(K2256=FALSE,"",B2256&amp;"@"&amp;COUNTIFS($B$2:B2256,B2256,$K$2:K2256,TRUE))</f>
        <v/>
      </c>
    </row>
    <row r="2257" spans="1:12">
      <c r="A2257" s="18" t="s">
        <v>961</v>
      </c>
      <c r="B2257" s="18" t="s">
        <v>918</v>
      </c>
      <c r="C2257" s="18">
        <v>1</v>
      </c>
      <c r="D2257" s="18">
        <v>1</v>
      </c>
      <c r="E2257" s="18">
        <v>388</v>
      </c>
      <c r="F2257" s="18">
        <v>0</v>
      </c>
      <c r="G2257" s="122" t="str">
        <f t="shared" si="107"/>
        <v>기사임</v>
      </c>
      <c r="H2257" s="255">
        <f>IF(G2257="기사임",(COUNTIF($B$2:B2257,B2257)-COUNTIFS($B$2:B2256,B2257,$G$2:G2256,"")),"")</f>
        <v>18</v>
      </c>
      <c r="I2257" s="122" t="str">
        <f>IF(H2257=1,COUNTIF($H$1:H2257,1),"")</f>
        <v/>
      </c>
      <c r="J2257" s="122">
        <f t="shared" si="106"/>
        <v>0</v>
      </c>
      <c r="K2257" s="122" t="b">
        <f t="shared" si="108"/>
        <v>0</v>
      </c>
      <c r="L2257" s="122" t="str">
        <f>IF(K2257=FALSE,"",B2257&amp;"@"&amp;COUNTIFS($B$2:B2257,B2257,$K$2:K2257,TRUE))</f>
        <v/>
      </c>
    </row>
    <row r="2258" spans="1:12">
      <c r="A2258" s="18" t="s">
        <v>2020</v>
      </c>
      <c r="B2258" s="18" t="s">
        <v>909</v>
      </c>
      <c r="C2258" s="18">
        <v>1</v>
      </c>
      <c r="D2258" s="18">
        <v>1</v>
      </c>
      <c r="E2258" s="18">
        <v>0</v>
      </c>
      <c r="F2258" s="18">
        <v>1</v>
      </c>
      <c r="G2258" s="122" t="str">
        <f t="shared" si="107"/>
        <v>기사임</v>
      </c>
      <c r="H2258" s="255">
        <f>IF(G2258="기사임",(COUNTIF($B$2:B2258,B2258)-COUNTIFS($B$2:B2257,B2258,$G$2:G2257,"")),"")</f>
        <v>15</v>
      </c>
      <c r="I2258" s="122" t="str">
        <f>IF(H2258=1,COUNTIF($H$1:H2258,1),"")</f>
        <v/>
      </c>
      <c r="J2258" s="122">
        <f t="shared" si="106"/>
        <v>0</v>
      </c>
      <c r="K2258" s="122" t="b">
        <f t="shared" si="108"/>
        <v>0</v>
      </c>
      <c r="L2258" s="122" t="str">
        <f>IF(K2258=FALSE,"",B2258&amp;"@"&amp;COUNTIFS($B$2:B2258,B2258,$K$2:K2258,TRUE))</f>
        <v/>
      </c>
    </row>
    <row r="2259" spans="1:12">
      <c r="A2259" s="18" t="s">
        <v>2021</v>
      </c>
      <c r="B2259" s="18" t="s">
        <v>895</v>
      </c>
      <c r="C2259" s="18">
        <v>1</v>
      </c>
      <c r="D2259" s="18">
        <v>1</v>
      </c>
      <c r="E2259" s="18">
        <v>0</v>
      </c>
      <c r="F2259" s="18">
        <v>1</v>
      </c>
      <c r="G2259" s="122" t="str">
        <f t="shared" si="107"/>
        <v>기사임</v>
      </c>
      <c r="H2259" s="255">
        <f>IF(G2259="기사임",(COUNTIF($B$2:B2259,B2259)-COUNTIFS($B$2:B2258,B2259,$G$2:G2258,"")),"")</f>
        <v>294</v>
      </c>
      <c r="I2259" s="122" t="str">
        <f>IF(H2259=1,COUNTIF($H$1:H2259,1),"")</f>
        <v/>
      </c>
      <c r="J2259" s="122">
        <f t="shared" si="106"/>
        <v>0</v>
      </c>
      <c r="K2259" s="122" t="b">
        <f t="shared" si="108"/>
        <v>0</v>
      </c>
      <c r="L2259" s="122" t="str">
        <f>IF(K2259=FALSE,"",B2259&amp;"@"&amp;COUNTIFS($B$2:B2259,B2259,$K$2:K2259,TRUE))</f>
        <v/>
      </c>
    </row>
    <row r="2260" spans="1:12">
      <c r="A2260" s="18" t="s">
        <v>971</v>
      </c>
      <c r="B2260" s="18" t="s">
        <v>897</v>
      </c>
      <c r="C2260" s="18">
        <v>1</v>
      </c>
      <c r="D2260" s="18">
        <v>1</v>
      </c>
      <c r="E2260" s="18">
        <v>0</v>
      </c>
      <c r="F2260" s="18">
        <v>1</v>
      </c>
      <c r="G2260" s="122" t="str">
        <f t="shared" si="107"/>
        <v>기사임</v>
      </c>
      <c r="H2260" s="255">
        <f>IF(G2260="기사임",(COUNTIF($B$2:B2260,B2260)-COUNTIFS($B$2:B2259,B2260,$G$2:G2259,"")),"")</f>
        <v>113</v>
      </c>
      <c r="I2260" s="122" t="str">
        <f>IF(H2260=1,COUNTIF($H$1:H2260,1),"")</f>
        <v/>
      </c>
      <c r="J2260" s="122">
        <f t="shared" si="106"/>
        <v>1</v>
      </c>
      <c r="K2260" s="122" t="b">
        <f t="shared" si="108"/>
        <v>1</v>
      </c>
      <c r="L2260" s="122" t="str">
        <f>IF(K2260=FALSE,"",B2260&amp;"@"&amp;COUNTIFS($B$2:B2260,B2260,$K$2:K2260,TRUE))</f>
        <v>India@113</v>
      </c>
    </row>
    <row r="2261" spans="1:12">
      <c r="A2261" s="18" t="s">
        <v>971</v>
      </c>
      <c r="B2261" s="18" t="s">
        <v>896</v>
      </c>
      <c r="C2261" s="18">
        <v>1</v>
      </c>
      <c r="D2261" s="18">
        <v>1</v>
      </c>
      <c r="E2261" s="18">
        <v>0</v>
      </c>
      <c r="F2261" s="18">
        <v>0</v>
      </c>
      <c r="G2261" s="122" t="str">
        <f t="shared" si="107"/>
        <v>기사임</v>
      </c>
      <c r="H2261" s="255">
        <f>IF(G2261="기사임",(COUNTIF($B$2:B2261,B2261)-COUNTIFS($B$2:B2260,B2261,$G$2:G2260,"")),"")</f>
        <v>155</v>
      </c>
      <c r="I2261" s="122" t="str">
        <f>IF(H2261=1,COUNTIF($H$1:H2261,1),"")</f>
        <v/>
      </c>
      <c r="J2261" s="122">
        <f t="shared" si="106"/>
        <v>1</v>
      </c>
      <c r="K2261" s="122" t="b">
        <f t="shared" si="108"/>
        <v>1</v>
      </c>
      <c r="L2261" s="122" t="str">
        <f>IF(K2261=FALSE,"",B2261&amp;"@"&amp;COUNTIFS($B$2:B2261,B2261,$K$2:K2261,TRUE))</f>
        <v>United States@155</v>
      </c>
    </row>
    <row r="2262" spans="1:12">
      <c r="A2262" s="18" t="s">
        <v>976</v>
      </c>
      <c r="B2262" s="18" t="s">
        <v>897</v>
      </c>
      <c r="C2262" s="18">
        <v>1</v>
      </c>
      <c r="D2262" s="18">
        <v>1</v>
      </c>
      <c r="E2262" s="18">
        <v>47</v>
      </c>
      <c r="F2262" s="18">
        <v>0</v>
      </c>
      <c r="G2262" s="122" t="str">
        <f t="shared" si="107"/>
        <v>기사임</v>
      </c>
      <c r="H2262" s="255">
        <f>IF(G2262="기사임",(COUNTIF($B$2:B2262,B2262)-COUNTIFS($B$2:B2261,B2262,$G$2:G2261,"")),"")</f>
        <v>114</v>
      </c>
      <c r="I2262" s="122" t="str">
        <f>IF(H2262=1,COUNTIF($H$1:H2262,1),"")</f>
        <v/>
      </c>
      <c r="J2262" s="122">
        <f t="shared" si="106"/>
        <v>1</v>
      </c>
      <c r="K2262" s="122" t="b">
        <f t="shared" si="108"/>
        <v>1</v>
      </c>
      <c r="L2262" s="122" t="str">
        <f>IF(K2262=FALSE,"",B2262&amp;"@"&amp;COUNTIFS($B$2:B2262,B2262,$K$2:K2262,TRUE))</f>
        <v>India@114</v>
      </c>
    </row>
    <row r="2263" spans="1:12">
      <c r="A2263" s="18" t="s">
        <v>966</v>
      </c>
      <c r="B2263" s="18" t="s">
        <v>924</v>
      </c>
      <c r="C2263" s="18">
        <v>1</v>
      </c>
      <c r="D2263" s="18">
        <v>1</v>
      </c>
      <c r="E2263" s="18">
        <v>0</v>
      </c>
      <c r="F2263" s="18">
        <v>1</v>
      </c>
      <c r="G2263" s="122" t="str">
        <f t="shared" si="107"/>
        <v>기사임</v>
      </c>
      <c r="H2263" s="255">
        <f>IF(G2263="기사임",(COUNTIF($B$2:B2263,B2263)-COUNTIFS($B$2:B2262,B2263,$G$2:G2262,"")),"")</f>
        <v>6</v>
      </c>
      <c r="I2263" s="122" t="str">
        <f>IF(H2263=1,COUNTIF($H$1:H2263,1),"")</f>
        <v/>
      </c>
      <c r="J2263" s="122">
        <f t="shared" si="106"/>
        <v>0</v>
      </c>
      <c r="K2263" s="122" t="b">
        <f t="shared" si="108"/>
        <v>0</v>
      </c>
      <c r="L2263" s="122" t="str">
        <f>IF(K2263=FALSE,"",B2263&amp;"@"&amp;COUNTIFS($B$2:B2263,B2263,$K$2:K2263,TRUE))</f>
        <v/>
      </c>
    </row>
    <row r="2264" spans="1:12">
      <c r="A2264" s="18" t="s">
        <v>966</v>
      </c>
      <c r="B2264" s="18" t="s">
        <v>904</v>
      </c>
      <c r="C2264" s="18">
        <v>1</v>
      </c>
      <c r="D2264" s="18">
        <v>1</v>
      </c>
      <c r="E2264" s="18">
        <v>0</v>
      </c>
      <c r="F2264" s="18">
        <v>1</v>
      </c>
      <c r="G2264" s="122" t="str">
        <f t="shared" si="107"/>
        <v>기사임</v>
      </c>
      <c r="H2264" s="255">
        <f>IF(G2264="기사임",(COUNTIF($B$2:B2264,B2264)-COUNTIFS($B$2:B2263,B2264,$G$2:G2263,"")),"")</f>
        <v>18</v>
      </c>
      <c r="I2264" s="122" t="str">
        <f>IF(H2264=1,COUNTIF($H$1:H2264,1),"")</f>
        <v/>
      </c>
      <c r="J2264" s="122">
        <f t="shared" si="106"/>
        <v>0</v>
      </c>
      <c r="K2264" s="122" t="b">
        <f t="shared" si="108"/>
        <v>0</v>
      </c>
      <c r="L2264" s="122" t="str">
        <f>IF(K2264=FALSE,"",B2264&amp;"@"&amp;COUNTIFS($B$2:B2264,B2264,$K$2:K2264,TRUE))</f>
        <v/>
      </c>
    </row>
    <row r="2265" spans="1:12">
      <c r="A2265" s="18" t="s">
        <v>964</v>
      </c>
      <c r="B2265" s="18" t="s">
        <v>942</v>
      </c>
      <c r="C2265" s="18">
        <v>1</v>
      </c>
      <c r="D2265" s="18">
        <v>1</v>
      </c>
      <c r="E2265" s="18">
        <v>0</v>
      </c>
      <c r="F2265" s="18">
        <v>1</v>
      </c>
      <c r="G2265" s="122" t="str">
        <f t="shared" si="107"/>
        <v>기사임</v>
      </c>
      <c r="H2265" s="255">
        <f>IF(G2265="기사임",(COUNTIF($B$2:B2265,B2265)-COUNTIFS($B$2:B2264,B2265,$G$2:G2264,"")),"")</f>
        <v>7</v>
      </c>
      <c r="I2265" s="122" t="str">
        <f>IF(H2265=1,COUNTIF($H$1:H2265,1),"")</f>
        <v/>
      </c>
      <c r="J2265" s="122">
        <f t="shared" si="106"/>
        <v>0</v>
      </c>
      <c r="K2265" s="122" t="b">
        <f t="shared" si="108"/>
        <v>0</v>
      </c>
      <c r="L2265" s="122" t="str">
        <f>IF(K2265=FALSE,"",B2265&amp;"@"&amp;COUNTIFS($B$2:B2265,B2265,$K$2:K2265,TRUE))</f>
        <v/>
      </c>
    </row>
    <row r="2266" spans="1:12">
      <c r="A2266" s="18" t="s">
        <v>964</v>
      </c>
      <c r="B2266" s="18" t="s">
        <v>912</v>
      </c>
      <c r="C2266" s="18">
        <v>1</v>
      </c>
      <c r="D2266" s="18">
        <v>1</v>
      </c>
      <c r="E2266" s="18">
        <v>0</v>
      </c>
      <c r="F2266" s="18">
        <v>0</v>
      </c>
      <c r="G2266" s="122" t="str">
        <f t="shared" si="107"/>
        <v>기사임</v>
      </c>
      <c r="H2266" s="255">
        <f>IF(G2266="기사임",(COUNTIF($B$2:B2266,B2266)-COUNTIFS($B$2:B2265,B2266,$G$2:G2265,"")),"")</f>
        <v>8</v>
      </c>
      <c r="I2266" s="122" t="str">
        <f>IF(H2266=1,COUNTIF($H$1:H2266,1),"")</f>
        <v/>
      </c>
      <c r="J2266" s="122">
        <f t="shared" si="106"/>
        <v>0</v>
      </c>
      <c r="K2266" s="122" t="b">
        <f t="shared" si="108"/>
        <v>0</v>
      </c>
      <c r="L2266" s="122" t="str">
        <f>IF(K2266=FALSE,"",B2266&amp;"@"&amp;COUNTIFS($B$2:B2266,B2266,$K$2:K2266,TRUE))</f>
        <v/>
      </c>
    </row>
    <row r="2267" spans="1:12">
      <c r="A2267" s="18" t="s">
        <v>964</v>
      </c>
      <c r="B2267" s="18" t="s">
        <v>903</v>
      </c>
      <c r="C2267" s="18">
        <v>1</v>
      </c>
      <c r="D2267" s="18">
        <v>1</v>
      </c>
      <c r="E2267" s="18">
        <v>0</v>
      </c>
      <c r="F2267" s="18">
        <v>1</v>
      </c>
      <c r="G2267" s="122" t="str">
        <f t="shared" si="107"/>
        <v>기사임</v>
      </c>
      <c r="H2267" s="255">
        <f>IF(G2267="기사임",(COUNTIF($B$2:B2267,B2267)-COUNTIFS($B$2:B2266,B2267,$G$2:G2266,"")),"")</f>
        <v>32</v>
      </c>
      <c r="I2267" s="122" t="str">
        <f>IF(H2267=1,COUNTIF($H$1:H2267,1),"")</f>
        <v/>
      </c>
      <c r="J2267" s="122">
        <f t="shared" si="106"/>
        <v>0</v>
      </c>
      <c r="K2267" s="122" t="b">
        <f t="shared" si="108"/>
        <v>0</v>
      </c>
      <c r="L2267" s="122" t="str">
        <f>IF(K2267=FALSE,"",B2267&amp;"@"&amp;COUNTIFS($B$2:B2267,B2267,$K$2:K2267,TRUE))</f>
        <v/>
      </c>
    </row>
    <row r="2268" spans="1:12">
      <c r="A2268" s="18" t="s">
        <v>964</v>
      </c>
      <c r="B2268" s="18" t="s">
        <v>899</v>
      </c>
      <c r="C2268" s="18">
        <v>1</v>
      </c>
      <c r="D2268" s="18">
        <v>1</v>
      </c>
      <c r="E2268" s="18">
        <v>0</v>
      </c>
      <c r="F2268" s="18">
        <v>1</v>
      </c>
      <c r="G2268" s="122" t="str">
        <f t="shared" si="107"/>
        <v>기사임</v>
      </c>
      <c r="H2268" s="255">
        <f>IF(G2268="기사임",(COUNTIF($B$2:B2268,B2268)-COUNTIFS($B$2:B2267,B2268,$G$2:G2267,"")),"")</f>
        <v>55</v>
      </c>
      <c r="I2268" s="122" t="str">
        <f>IF(H2268=1,COUNTIF($H$1:H2268,1),"")</f>
        <v/>
      </c>
      <c r="J2268" s="122">
        <f t="shared" si="106"/>
        <v>0</v>
      </c>
      <c r="K2268" s="122" t="b">
        <f t="shared" si="108"/>
        <v>0</v>
      </c>
      <c r="L2268" s="122" t="str">
        <f>IF(K2268=FALSE,"",B2268&amp;"@"&amp;COUNTIFS($B$2:B2268,B2268,$K$2:K2268,TRUE))</f>
        <v/>
      </c>
    </row>
    <row r="2269" spans="1:12">
      <c r="A2269" s="18" t="s">
        <v>964</v>
      </c>
      <c r="B2269" s="18" t="s">
        <v>897</v>
      </c>
      <c r="C2269" s="18">
        <v>1</v>
      </c>
      <c r="D2269" s="18">
        <v>1</v>
      </c>
      <c r="E2269" s="18">
        <v>0</v>
      </c>
      <c r="F2269" s="18">
        <v>0</v>
      </c>
      <c r="G2269" s="122" t="str">
        <f t="shared" si="107"/>
        <v>기사임</v>
      </c>
      <c r="H2269" s="255">
        <f>IF(G2269="기사임",(COUNTIF($B$2:B2269,B2269)-COUNTIFS($B$2:B2268,B2269,$G$2:G2268,"")),"")</f>
        <v>115</v>
      </c>
      <c r="I2269" s="122" t="str">
        <f>IF(H2269=1,COUNTIF($H$1:H2269,1),"")</f>
        <v/>
      </c>
      <c r="J2269" s="122">
        <f t="shared" si="106"/>
        <v>1</v>
      </c>
      <c r="K2269" s="122" t="b">
        <f t="shared" si="108"/>
        <v>1</v>
      </c>
      <c r="L2269" s="122" t="str">
        <f>IF(K2269=FALSE,"",B2269&amp;"@"&amp;COUNTIFS($B$2:B2269,B2269,$K$2:K2269,TRUE))</f>
        <v>India@115</v>
      </c>
    </row>
    <row r="2270" spans="1:12">
      <c r="A2270" s="18" t="s">
        <v>964</v>
      </c>
      <c r="B2270" s="18" t="s">
        <v>920</v>
      </c>
      <c r="C2270" s="18">
        <v>1</v>
      </c>
      <c r="D2270" s="18">
        <v>1</v>
      </c>
      <c r="E2270" s="18">
        <v>0</v>
      </c>
      <c r="F2270" s="18">
        <v>1</v>
      </c>
      <c r="G2270" s="122" t="str">
        <f t="shared" si="107"/>
        <v>기사임</v>
      </c>
      <c r="H2270" s="255">
        <f>IF(G2270="기사임",(COUNTIF($B$2:B2270,B2270)-COUNTIFS($B$2:B2269,B2270,$G$2:G2269,"")),"")</f>
        <v>14</v>
      </c>
      <c r="I2270" s="122" t="str">
        <f>IF(H2270=1,COUNTIF($H$1:H2270,1),"")</f>
        <v/>
      </c>
      <c r="J2270" s="122">
        <f t="shared" si="106"/>
        <v>0</v>
      </c>
      <c r="K2270" s="122" t="b">
        <f t="shared" si="108"/>
        <v>0</v>
      </c>
      <c r="L2270" s="122" t="str">
        <f>IF(K2270=FALSE,"",B2270&amp;"@"&amp;COUNTIFS($B$2:B2270,B2270,$K$2:K2270,TRUE))</f>
        <v/>
      </c>
    </row>
    <row r="2271" spans="1:12">
      <c r="A2271" s="18" t="s">
        <v>965</v>
      </c>
      <c r="B2271" s="18" t="s">
        <v>920</v>
      </c>
      <c r="C2271" s="18">
        <v>1</v>
      </c>
      <c r="D2271" s="18">
        <v>1</v>
      </c>
      <c r="E2271" s="18">
        <v>0</v>
      </c>
      <c r="F2271" s="18">
        <v>1</v>
      </c>
      <c r="G2271" s="122" t="str">
        <f t="shared" si="107"/>
        <v>기사임</v>
      </c>
      <c r="H2271" s="255">
        <f>IF(G2271="기사임",(COUNTIF($B$2:B2271,B2271)-COUNTIFS($B$2:B2270,B2271,$G$2:G2270,"")),"")</f>
        <v>15</v>
      </c>
      <c r="I2271" s="122" t="str">
        <f>IF(H2271=1,COUNTIF($H$1:H2271,1),"")</f>
        <v/>
      </c>
      <c r="J2271" s="122">
        <f t="shared" si="106"/>
        <v>0</v>
      </c>
      <c r="K2271" s="122" t="b">
        <f t="shared" si="108"/>
        <v>0</v>
      </c>
      <c r="L2271" s="122" t="str">
        <f>IF(K2271=FALSE,"",B2271&amp;"@"&amp;COUNTIFS($B$2:B2271,B2271,$K$2:K2271,TRUE))</f>
        <v/>
      </c>
    </row>
    <row r="2272" spans="1:12">
      <c r="A2272" s="18" t="s">
        <v>965</v>
      </c>
      <c r="B2272" s="18" t="s">
        <v>896</v>
      </c>
      <c r="C2272" s="18">
        <v>1</v>
      </c>
      <c r="D2272" s="18">
        <v>1</v>
      </c>
      <c r="E2272" s="18">
        <v>0</v>
      </c>
      <c r="F2272" s="18">
        <v>1</v>
      </c>
      <c r="G2272" s="122" t="str">
        <f t="shared" si="107"/>
        <v>기사임</v>
      </c>
      <c r="H2272" s="255">
        <f>IF(G2272="기사임",(COUNTIF($B$2:B2272,B2272)-COUNTIFS($B$2:B2271,B2272,$G$2:G2271,"")),"")</f>
        <v>156</v>
      </c>
      <c r="I2272" s="122" t="str">
        <f>IF(H2272=1,COUNTIF($H$1:H2272,1),"")</f>
        <v/>
      </c>
      <c r="J2272" s="122">
        <f t="shared" si="106"/>
        <v>1</v>
      </c>
      <c r="K2272" s="122" t="b">
        <f t="shared" si="108"/>
        <v>1</v>
      </c>
      <c r="L2272" s="122" t="str">
        <f>IF(K2272=FALSE,"",B2272&amp;"@"&amp;COUNTIFS($B$2:B2272,B2272,$K$2:K2272,TRUE))</f>
        <v>United States@156</v>
      </c>
    </row>
    <row r="2273" spans="1:12">
      <c r="A2273" s="18" t="s">
        <v>2022</v>
      </c>
      <c r="B2273" s="18" t="s">
        <v>899</v>
      </c>
      <c r="C2273" s="18">
        <v>1</v>
      </c>
      <c r="D2273" s="18">
        <v>1</v>
      </c>
      <c r="E2273" s="18">
        <v>0</v>
      </c>
      <c r="F2273" s="18">
        <v>1</v>
      </c>
      <c r="G2273" s="122" t="str">
        <f t="shared" si="107"/>
        <v/>
      </c>
      <c r="H2273" s="255" t="str">
        <f>IF(G2273="기사임",(COUNTIF($B$2:B2273,B2273)-COUNTIFS($B$2:B2272,B2273,$G$2:G2272,"")),"")</f>
        <v/>
      </c>
      <c r="I2273" s="122" t="str">
        <f>IF(H2273=1,COUNTIF($H$1:H2273,1),"")</f>
        <v/>
      </c>
      <c r="J2273" s="122">
        <f t="shared" si="106"/>
        <v>0</v>
      </c>
      <c r="K2273" s="122" t="b">
        <f t="shared" si="108"/>
        <v>0</v>
      </c>
      <c r="L2273" s="122" t="str">
        <f>IF(K2273=FALSE,"",B2273&amp;"@"&amp;COUNTIFS($B$2:B2273,B2273,$K$2:K2273,TRUE))</f>
        <v/>
      </c>
    </row>
    <row r="2274" spans="1:12">
      <c r="A2274" s="18" t="s">
        <v>2023</v>
      </c>
      <c r="B2274" s="18" t="s">
        <v>895</v>
      </c>
      <c r="C2274" s="18">
        <v>1</v>
      </c>
      <c r="D2274" s="18">
        <v>1</v>
      </c>
      <c r="E2274" s="18">
        <v>177</v>
      </c>
      <c r="F2274" s="18">
        <v>0</v>
      </c>
      <c r="G2274" s="122" t="str">
        <f t="shared" si="107"/>
        <v/>
      </c>
      <c r="H2274" s="255" t="str">
        <f>IF(G2274="기사임",(COUNTIF($B$2:B2274,B2274)-COUNTIFS($B$2:B2273,B2274,$G$2:G2273,"")),"")</f>
        <v/>
      </c>
      <c r="I2274" s="122" t="str">
        <f>IF(H2274=1,COUNTIF($H$1:H2274,1),"")</f>
        <v/>
      </c>
      <c r="J2274" s="122">
        <f t="shared" si="106"/>
        <v>0</v>
      </c>
      <c r="K2274" s="122" t="b">
        <f t="shared" si="108"/>
        <v>0</v>
      </c>
      <c r="L2274" s="122" t="str">
        <f>IF(K2274=FALSE,"",B2274&amp;"@"&amp;COUNTIFS($B$2:B2274,B2274,$K$2:K2274,TRUE))</f>
        <v/>
      </c>
    </row>
    <row r="2275" spans="1:12">
      <c r="A2275" s="18" t="s">
        <v>975</v>
      </c>
      <c r="B2275" s="18" t="s">
        <v>899</v>
      </c>
      <c r="C2275" s="18">
        <v>1</v>
      </c>
      <c r="D2275" s="18">
        <v>1</v>
      </c>
      <c r="E2275" s="18">
        <v>14</v>
      </c>
      <c r="F2275" s="18">
        <v>1</v>
      </c>
      <c r="G2275" s="122" t="str">
        <f t="shared" si="107"/>
        <v>기사임</v>
      </c>
      <c r="H2275" s="255">
        <f>IF(G2275="기사임",(COUNTIF($B$2:B2275,B2275)-COUNTIFS($B$2:B2274,B2275,$G$2:G2274,"")),"")</f>
        <v>56</v>
      </c>
      <c r="I2275" s="122" t="str">
        <f>IF(H2275=1,COUNTIF($H$1:H2275,1),"")</f>
        <v/>
      </c>
      <c r="J2275" s="122">
        <f t="shared" si="106"/>
        <v>0</v>
      </c>
      <c r="K2275" s="122" t="b">
        <f t="shared" si="108"/>
        <v>0</v>
      </c>
      <c r="L2275" s="122" t="str">
        <f>IF(K2275=FALSE,"",B2275&amp;"@"&amp;COUNTIFS($B$2:B2275,B2275,$K$2:K2275,TRUE))</f>
        <v/>
      </c>
    </row>
    <row r="2276" spans="1:12">
      <c r="A2276" s="18" t="s">
        <v>968</v>
      </c>
      <c r="B2276" s="18" t="s">
        <v>908</v>
      </c>
      <c r="C2276" s="18">
        <v>1</v>
      </c>
      <c r="D2276" s="18">
        <v>1</v>
      </c>
      <c r="E2276" s="18">
        <v>6</v>
      </c>
      <c r="F2276" s="18">
        <v>0</v>
      </c>
      <c r="G2276" s="122" t="str">
        <f t="shared" si="107"/>
        <v>기사임</v>
      </c>
      <c r="H2276" s="255">
        <f>IF(G2276="기사임",(COUNTIF($B$2:B2276,B2276)-COUNTIFS($B$2:B2275,B2276,$G$2:G2275,"")),"")</f>
        <v>57</v>
      </c>
      <c r="I2276" s="122" t="str">
        <f>IF(H2276=1,COUNTIF($H$1:H2276,1),"")</f>
        <v/>
      </c>
      <c r="J2276" s="122">
        <f t="shared" si="106"/>
        <v>0</v>
      </c>
      <c r="K2276" s="122" t="b">
        <f t="shared" si="108"/>
        <v>0</v>
      </c>
      <c r="L2276" s="122" t="str">
        <f>IF(K2276=FALSE,"",B2276&amp;"@"&amp;COUNTIFS($B$2:B2276,B2276,$K$2:K2276,TRUE))</f>
        <v/>
      </c>
    </row>
    <row r="2277" spans="1:12">
      <c r="A2277" s="18" t="s">
        <v>968</v>
      </c>
      <c r="B2277" s="18" t="s">
        <v>909</v>
      </c>
      <c r="C2277" s="18">
        <v>1</v>
      </c>
      <c r="D2277" s="18">
        <v>1</v>
      </c>
      <c r="E2277" s="18">
        <v>0</v>
      </c>
      <c r="F2277" s="18">
        <v>1</v>
      </c>
      <c r="G2277" s="122" t="str">
        <f t="shared" si="107"/>
        <v>기사임</v>
      </c>
      <c r="H2277" s="255">
        <f>IF(G2277="기사임",(COUNTIF($B$2:B2277,B2277)-COUNTIFS($B$2:B2276,B2277,$G$2:G2276,"")),"")</f>
        <v>16</v>
      </c>
      <c r="I2277" s="122" t="str">
        <f>IF(H2277=1,COUNTIF($H$1:H2277,1),"")</f>
        <v/>
      </c>
      <c r="J2277" s="122">
        <f t="shared" si="106"/>
        <v>0</v>
      </c>
      <c r="K2277" s="122" t="b">
        <f t="shared" si="108"/>
        <v>0</v>
      </c>
      <c r="L2277" s="122" t="str">
        <f>IF(K2277=FALSE,"",B2277&amp;"@"&amp;COUNTIFS($B$2:B2277,B2277,$K$2:K2277,TRUE))</f>
        <v/>
      </c>
    </row>
    <row r="2278" spans="1:12">
      <c r="A2278" s="18" t="s">
        <v>968</v>
      </c>
      <c r="B2278" s="18" t="s">
        <v>897</v>
      </c>
      <c r="C2278" s="18">
        <v>1</v>
      </c>
      <c r="D2278" s="18">
        <v>1</v>
      </c>
      <c r="E2278" s="18">
        <v>102</v>
      </c>
      <c r="F2278" s="18">
        <v>0</v>
      </c>
      <c r="G2278" s="122" t="str">
        <f t="shared" si="107"/>
        <v>기사임</v>
      </c>
      <c r="H2278" s="255">
        <f>IF(G2278="기사임",(COUNTIF($B$2:B2278,B2278)-COUNTIFS($B$2:B2277,B2278,$G$2:G2277,"")),"")</f>
        <v>116</v>
      </c>
      <c r="I2278" s="122" t="str">
        <f>IF(H2278=1,COUNTIF($H$1:H2278,1),"")</f>
        <v/>
      </c>
      <c r="J2278" s="122">
        <f t="shared" si="106"/>
        <v>1</v>
      </c>
      <c r="K2278" s="122" t="b">
        <f t="shared" si="108"/>
        <v>1</v>
      </c>
      <c r="L2278" s="122" t="str">
        <f>IF(K2278=FALSE,"",B2278&amp;"@"&amp;COUNTIFS($B$2:B2278,B2278,$K$2:K2278,TRUE))</f>
        <v>India@116</v>
      </c>
    </row>
    <row r="2279" spans="1:12">
      <c r="A2279" s="18" t="s">
        <v>968</v>
      </c>
      <c r="B2279" s="18" t="s">
        <v>904</v>
      </c>
      <c r="C2279" s="18">
        <v>1</v>
      </c>
      <c r="D2279" s="18">
        <v>1</v>
      </c>
      <c r="E2279" s="18">
        <v>5</v>
      </c>
      <c r="F2279" s="18">
        <v>0</v>
      </c>
      <c r="G2279" s="122" t="str">
        <f t="shared" si="107"/>
        <v>기사임</v>
      </c>
      <c r="H2279" s="255">
        <f>IF(G2279="기사임",(COUNTIF($B$2:B2279,B2279)-COUNTIFS($B$2:B2278,B2279,$G$2:G2278,"")),"")</f>
        <v>19</v>
      </c>
      <c r="I2279" s="122" t="str">
        <f>IF(H2279=1,COUNTIF($H$1:H2279,1),"")</f>
        <v/>
      </c>
      <c r="J2279" s="122">
        <f t="shared" si="106"/>
        <v>0</v>
      </c>
      <c r="K2279" s="122" t="b">
        <f t="shared" si="108"/>
        <v>0</v>
      </c>
      <c r="L2279" s="122" t="str">
        <f>IF(K2279=FALSE,"",B2279&amp;"@"&amp;COUNTIFS($B$2:B2279,B2279,$K$2:K2279,TRUE))</f>
        <v/>
      </c>
    </row>
    <row r="2280" spans="1:12">
      <c r="A2280" s="18" t="s">
        <v>970</v>
      </c>
      <c r="B2280" s="18" t="s">
        <v>898</v>
      </c>
      <c r="C2280" s="18">
        <v>1</v>
      </c>
      <c r="D2280" s="18">
        <v>1</v>
      </c>
      <c r="E2280" s="18">
        <v>226</v>
      </c>
      <c r="F2280" s="18">
        <v>0</v>
      </c>
      <c r="G2280" s="122" t="str">
        <f t="shared" si="107"/>
        <v>기사임</v>
      </c>
      <c r="H2280" s="255">
        <f>IF(G2280="기사임",(COUNTIF($B$2:B2280,B2280)-COUNTIFS($B$2:B2279,B2280,$G$2:G2279,"")),"")</f>
        <v>97</v>
      </c>
      <c r="I2280" s="122" t="str">
        <f>IF(H2280=1,COUNTIF($H$1:H2280,1),"")</f>
        <v/>
      </c>
      <c r="J2280" s="122">
        <f t="shared" si="106"/>
        <v>0</v>
      </c>
      <c r="K2280" s="122" t="b">
        <f t="shared" si="108"/>
        <v>0</v>
      </c>
      <c r="L2280" s="122" t="str">
        <f>IF(K2280=FALSE,"",B2280&amp;"@"&amp;COUNTIFS($B$2:B2280,B2280,$K$2:K2280,TRUE))</f>
        <v/>
      </c>
    </row>
    <row r="2281" spans="1:12">
      <c r="A2281" s="18" t="s">
        <v>2024</v>
      </c>
      <c r="B2281" s="18" t="s">
        <v>898</v>
      </c>
      <c r="C2281" s="18">
        <v>1</v>
      </c>
      <c r="D2281" s="18">
        <v>1</v>
      </c>
      <c r="E2281" s="18">
        <v>6</v>
      </c>
      <c r="F2281" s="18">
        <v>0</v>
      </c>
      <c r="G2281" s="122" t="str">
        <f t="shared" si="107"/>
        <v>기사임</v>
      </c>
      <c r="H2281" s="255">
        <f>IF(G2281="기사임",(COUNTIF($B$2:B2281,B2281)-COUNTIFS($B$2:B2280,B2281,$G$2:G2280,"")),"")</f>
        <v>98</v>
      </c>
      <c r="I2281" s="122" t="str">
        <f>IF(H2281=1,COUNTIF($H$1:H2281,1),"")</f>
        <v/>
      </c>
      <c r="J2281" s="122">
        <f t="shared" si="106"/>
        <v>0</v>
      </c>
      <c r="K2281" s="122" t="b">
        <f t="shared" si="108"/>
        <v>0</v>
      </c>
      <c r="L2281" s="122" t="str">
        <f>IF(K2281=FALSE,"",B2281&amp;"@"&amp;COUNTIFS($B$2:B2281,B2281,$K$2:K2281,TRUE))</f>
        <v/>
      </c>
    </row>
    <row r="2282" spans="1:12">
      <c r="A2282" s="18" t="s">
        <v>967</v>
      </c>
      <c r="B2282" s="18" t="s">
        <v>927</v>
      </c>
      <c r="C2282" s="18">
        <v>1</v>
      </c>
      <c r="D2282" s="18">
        <v>1</v>
      </c>
      <c r="E2282" s="18">
        <v>0</v>
      </c>
      <c r="F2282" s="18">
        <v>1</v>
      </c>
      <c r="G2282" s="122" t="str">
        <f t="shared" si="107"/>
        <v>기사임</v>
      </c>
      <c r="H2282" s="255">
        <f>IF(G2282="기사임",(COUNTIF($B$2:B2282,B2282)-COUNTIFS($B$2:B2281,B2282,$G$2:G2281,"")),"")</f>
        <v>4</v>
      </c>
      <c r="I2282" s="122" t="str">
        <f>IF(H2282=1,COUNTIF($H$1:H2282,1),"")</f>
        <v/>
      </c>
      <c r="J2282" s="122">
        <f t="shared" si="106"/>
        <v>0</v>
      </c>
      <c r="K2282" s="122" t="b">
        <f t="shared" si="108"/>
        <v>0</v>
      </c>
      <c r="L2282" s="122" t="str">
        <f>IF(K2282=FALSE,"",B2282&amp;"@"&amp;COUNTIFS($B$2:B2282,B2282,$K$2:K2282,TRUE))</f>
        <v/>
      </c>
    </row>
    <row r="2283" spans="1:12">
      <c r="A2283" s="18" t="s">
        <v>967</v>
      </c>
      <c r="B2283" s="18" t="s">
        <v>912</v>
      </c>
      <c r="C2283" s="18">
        <v>1</v>
      </c>
      <c r="D2283" s="18">
        <v>1</v>
      </c>
      <c r="E2283" s="18">
        <v>0</v>
      </c>
      <c r="F2283" s="18">
        <v>1</v>
      </c>
      <c r="G2283" s="122" t="str">
        <f t="shared" si="107"/>
        <v>기사임</v>
      </c>
      <c r="H2283" s="255">
        <f>IF(G2283="기사임",(COUNTIF($B$2:B2283,B2283)-COUNTIFS($B$2:B2282,B2283,$G$2:G2282,"")),"")</f>
        <v>9</v>
      </c>
      <c r="I2283" s="122" t="str">
        <f>IF(H2283=1,COUNTIF($H$1:H2283,1),"")</f>
        <v/>
      </c>
      <c r="J2283" s="122">
        <f t="shared" si="106"/>
        <v>0</v>
      </c>
      <c r="K2283" s="122" t="b">
        <f t="shared" si="108"/>
        <v>0</v>
      </c>
      <c r="L2283" s="122" t="str">
        <f>IF(K2283=FALSE,"",B2283&amp;"@"&amp;COUNTIFS($B$2:B2283,B2283,$K$2:K2283,TRUE))</f>
        <v/>
      </c>
    </row>
    <row r="2284" spans="1:12">
      <c r="A2284" s="18" t="s">
        <v>967</v>
      </c>
      <c r="B2284" s="18" t="s">
        <v>899</v>
      </c>
      <c r="C2284" s="18">
        <v>1</v>
      </c>
      <c r="D2284" s="18">
        <v>1</v>
      </c>
      <c r="E2284" s="18">
        <v>0</v>
      </c>
      <c r="F2284" s="18">
        <v>0</v>
      </c>
      <c r="G2284" s="122" t="str">
        <f t="shared" si="107"/>
        <v>기사임</v>
      </c>
      <c r="H2284" s="255">
        <f>IF(G2284="기사임",(COUNTIF($B$2:B2284,B2284)-COUNTIFS($B$2:B2283,B2284,$G$2:G2283,"")),"")</f>
        <v>57</v>
      </c>
      <c r="I2284" s="122" t="str">
        <f>IF(H2284=1,COUNTIF($H$1:H2284,1),"")</f>
        <v/>
      </c>
      <c r="J2284" s="122">
        <f t="shared" si="106"/>
        <v>0</v>
      </c>
      <c r="K2284" s="122" t="b">
        <f t="shared" si="108"/>
        <v>0</v>
      </c>
      <c r="L2284" s="122" t="str">
        <f>IF(K2284=FALSE,"",B2284&amp;"@"&amp;COUNTIFS($B$2:B2284,B2284,$K$2:K2284,TRUE))</f>
        <v/>
      </c>
    </row>
    <row r="2285" spans="1:12">
      <c r="A2285" s="18" t="s">
        <v>967</v>
      </c>
      <c r="B2285" s="18" t="s">
        <v>905</v>
      </c>
      <c r="C2285" s="18">
        <v>1</v>
      </c>
      <c r="D2285" s="18">
        <v>1</v>
      </c>
      <c r="E2285" s="18">
        <v>283</v>
      </c>
      <c r="F2285" s="18">
        <v>1</v>
      </c>
      <c r="G2285" s="122" t="str">
        <f t="shared" si="107"/>
        <v>기사임</v>
      </c>
      <c r="H2285" s="255">
        <f>IF(G2285="기사임",(COUNTIF($B$2:B2285,B2285)-COUNTIFS($B$2:B2284,B2285,$G$2:G2284,"")),"")</f>
        <v>40</v>
      </c>
      <c r="I2285" s="122" t="str">
        <f>IF(H2285=1,COUNTIF($H$1:H2285,1),"")</f>
        <v/>
      </c>
      <c r="J2285" s="122">
        <f t="shared" si="106"/>
        <v>0</v>
      </c>
      <c r="K2285" s="122" t="b">
        <f t="shared" si="108"/>
        <v>0</v>
      </c>
      <c r="L2285" s="122" t="str">
        <f>IF(K2285=FALSE,"",B2285&amp;"@"&amp;COUNTIFS($B$2:B2285,B2285,$K$2:K2285,TRUE))</f>
        <v/>
      </c>
    </row>
    <row r="2286" spans="1:12">
      <c r="A2286" s="18" t="s">
        <v>967</v>
      </c>
      <c r="B2286" s="18" t="s">
        <v>897</v>
      </c>
      <c r="C2286" s="18">
        <v>1</v>
      </c>
      <c r="D2286" s="18">
        <v>1</v>
      </c>
      <c r="E2286" s="18">
        <v>0</v>
      </c>
      <c r="F2286" s="18">
        <v>1</v>
      </c>
      <c r="G2286" s="122" t="str">
        <f t="shared" si="107"/>
        <v>기사임</v>
      </c>
      <c r="H2286" s="255">
        <f>IF(G2286="기사임",(COUNTIF($B$2:B2286,B2286)-COUNTIFS($B$2:B2285,B2286,$G$2:G2285,"")),"")</f>
        <v>117</v>
      </c>
      <c r="I2286" s="122" t="str">
        <f>IF(H2286=1,COUNTIF($H$1:H2286,1),"")</f>
        <v/>
      </c>
      <c r="J2286" s="122">
        <f t="shared" si="106"/>
        <v>1</v>
      </c>
      <c r="K2286" s="122" t="b">
        <f t="shared" si="108"/>
        <v>1</v>
      </c>
      <c r="L2286" s="122" t="str">
        <f>IF(K2286=FALSE,"",B2286&amp;"@"&amp;COUNTIFS($B$2:B2286,B2286,$K$2:K2286,TRUE))</f>
        <v>India@117</v>
      </c>
    </row>
    <row r="2287" spans="1:12">
      <c r="A2287" s="18" t="s">
        <v>967</v>
      </c>
      <c r="B2287" s="18" t="s">
        <v>898</v>
      </c>
      <c r="C2287" s="18">
        <v>1</v>
      </c>
      <c r="D2287" s="18">
        <v>1</v>
      </c>
      <c r="E2287" s="18">
        <v>0</v>
      </c>
      <c r="F2287" s="18">
        <v>1</v>
      </c>
      <c r="G2287" s="122" t="str">
        <f t="shared" si="107"/>
        <v>기사임</v>
      </c>
      <c r="H2287" s="255">
        <f>IF(G2287="기사임",(COUNTIF($B$2:B2287,B2287)-COUNTIFS($B$2:B2286,B2287,$G$2:G2286,"")),"")</f>
        <v>99</v>
      </c>
      <c r="I2287" s="122" t="str">
        <f>IF(H2287=1,COUNTIF($H$1:H2287,1),"")</f>
        <v/>
      </c>
      <c r="J2287" s="122">
        <f t="shared" si="106"/>
        <v>0</v>
      </c>
      <c r="K2287" s="122" t="b">
        <f t="shared" si="108"/>
        <v>0</v>
      </c>
      <c r="L2287" s="122" t="str">
        <f>IF(K2287=FALSE,"",B2287&amp;"@"&amp;COUNTIFS($B$2:B2287,B2287,$K$2:K2287,TRUE))</f>
        <v/>
      </c>
    </row>
    <row r="2288" spans="1:12">
      <c r="A2288" s="18" t="s">
        <v>967</v>
      </c>
      <c r="B2288" s="18" t="s">
        <v>926</v>
      </c>
      <c r="C2288" s="18">
        <v>1</v>
      </c>
      <c r="D2288" s="18">
        <v>1</v>
      </c>
      <c r="E2288" s="18">
        <v>0</v>
      </c>
      <c r="F2288" s="18">
        <v>1</v>
      </c>
      <c r="G2288" s="122" t="str">
        <f t="shared" si="107"/>
        <v>기사임</v>
      </c>
      <c r="H2288" s="255">
        <f>IF(G2288="기사임",(COUNTIF($B$2:B2288,B2288)-COUNTIFS($B$2:B2287,B2288,$G$2:G2287,"")),"")</f>
        <v>1</v>
      </c>
      <c r="I2288" s="122">
        <f>IF(H2288=1,COUNTIF($H$1:H2288,1),"")</f>
        <v>79</v>
      </c>
      <c r="J2288" s="122">
        <f t="shared" si="106"/>
        <v>0</v>
      </c>
      <c r="K2288" s="122" t="b">
        <f t="shared" si="108"/>
        <v>0</v>
      </c>
      <c r="L2288" s="122" t="str">
        <f>IF(K2288=FALSE,"",B2288&amp;"@"&amp;COUNTIFS($B$2:B2288,B2288,$K$2:K2288,TRUE))</f>
        <v/>
      </c>
    </row>
    <row r="2289" spans="1:12">
      <c r="A2289" s="18" t="s">
        <v>967</v>
      </c>
      <c r="B2289" s="18" t="s">
        <v>896</v>
      </c>
      <c r="C2289" s="18">
        <v>1</v>
      </c>
      <c r="D2289" s="18">
        <v>1</v>
      </c>
      <c r="E2289" s="18">
        <v>0</v>
      </c>
      <c r="F2289" s="18">
        <v>1</v>
      </c>
      <c r="G2289" s="122" t="str">
        <f t="shared" si="107"/>
        <v>기사임</v>
      </c>
      <c r="H2289" s="255">
        <f>IF(G2289="기사임",(COUNTIF($B$2:B2289,B2289)-COUNTIFS($B$2:B2288,B2289,$G$2:G2288,"")),"")</f>
        <v>157</v>
      </c>
      <c r="I2289" s="122" t="str">
        <f>IF(H2289=1,COUNTIF($H$1:H2289,1),"")</f>
        <v/>
      </c>
      <c r="J2289" s="122">
        <f t="shared" si="106"/>
        <v>1</v>
      </c>
      <c r="K2289" s="122" t="b">
        <f t="shared" si="108"/>
        <v>1</v>
      </c>
      <c r="L2289" s="122" t="str">
        <f>IF(K2289=FALSE,"",B2289&amp;"@"&amp;COUNTIFS($B$2:B2289,B2289,$K$2:K2289,TRUE))</f>
        <v>United States@157</v>
      </c>
    </row>
    <row r="2290" spans="1:12">
      <c r="A2290" s="18" t="s">
        <v>843</v>
      </c>
      <c r="B2290" s="18" t="s">
        <v>897</v>
      </c>
      <c r="C2290" s="18">
        <v>1</v>
      </c>
      <c r="D2290" s="18">
        <v>1</v>
      </c>
      <c r="E2290" s="18">
        <v>0</v>
      </c>
      <c r="F2290" s="18">
        <v>0</v>
      </c>
      <c r="G2290" s="122" t="str">
        <f t="shared" si="107"/>
        <v>기사임</v>
      </c>
      <c r="H2290" s="255">
        <f>IF(G2290="기사임",(COUNTIF($B$2:B2290,B2290)-COUNTIFS($B$2:B2289,B2290,$G$2:G2289,"")),"")</f>
        <v>118</v>
      </c>
      <c r="I2290" s="122" t="str">
        <f>IF(H2290=1,COUNTIF($H$1:H2290,1),"")</f>
        <v/>
      </c>
      <c r="J2290" s="122">
        <f t="shared" si="106"/>
        <v>1</v>
      </c>
      <c r="K2290" s="122" t="b">
        <f t="shared" si="108"/>
        <v>1</v>
      </c>
      <c r="L2290" s="122" t="str">
        <f>IF(K2290=FALSE,"",B2290&amp;"@"&amp;COUNTIFS($B$2:B2290,B2290,$K$2:K2290,TRUE))</f>
        <v>India@118</v>
      </c>
    </row>
    <row r="2291" spans="1:12">
      <c r="A2291" s="18" t="s">
        <v>843</v>
      </c>
      <c r="B2291" s="18" t="s">
        <v>900</v>
      </c>
      <c r="C2291" s="18">
        <v>1</v>
      </c>
      <c r="D2291" s="18">
        <v>1</v>
      </c>
      <c r="E2291" s="18">
        <v>0</v>
      </c>
      <c r="F2291" s="18">
        <v>0</v>
      </c>
      <c r="G2291" s="122" t="str">
        <f t="shared" si="107"/>
        <v>기사임</v>
      </c>
      <c r="H2291" s="255">
        <f>IF(G2291="기사임",(COUNTIF($B$2:B2291,B2291)-COUNTIFS($B$2:B2290,B2291,$G$2:G2290,"")),"")</f>
        <v>57</v>
      </c>
      <c r="I2291" s="122" t="str">
        <f>IF(H2291=1,COUNTIF($H$1:H2291,1),"")</f>
        <v/>
      </c>
      <c r="J2291" s="122">
        <f t="shared" si="106"/>
        <v>0</v>
      </c>
      <c r="K2291" s="122" t="b">
        <f t="shared" si="108"/>
        <v>0</v>
      </c>
      <c r="L2291" s="122" t="str">
        <f>IF(K2291=FALSE,"",B2291&amp;"@"&amp;COUNTIFS($B$2:B2291,B2291,$K$2:K2291,TRUE))</f>
        <v/>
      </c>
    </row>
    <row r="2292" spans="1:12">
      <c r="A2292" s="18" t="s">
        <v>973</v>
      </c>
      <c r="B2292" s="18" t="s">
        <v>913</v>
      </c>
      <c r="C2292" s="18">
        <v>1</v>
      </c>
      <c r="D2292" s="18">
        <v>1</v>
      </c>
      <c r="E2292" s="18">
        <v>0</v>
      </c>
      <c r="F2292" s="18">
        <v>1</v>
      </c>
      <c r="G2292" s="122" t="str">
        <f t="shared" si="107"/>
        <v>기사임</v>
      </c>
      <c r="H2292" s="255">
        <f>IF(G2292="기사임",(COUNTIF($B$2:B2292,B2292)-COUNTIFS($B$2:B2291,B2292,$G$2:G2291,"")),"")</f>
        <v>38</v>
      </c>
      <c r="I2292" s="122" t="str">
        <f>IF(H2292=1,COUNTIF($H$1:H2292,1),"")</f>
        <v/>
      </c>
      <c r="J2292" s="122">
        <f t="shared" si="106"/>
        <v>0</v>
      </c>
      <c r="K2292" s="122" t="b">
        <f t="shared" si="108"/>
        <v>0</v>
      </c>
      <c r="L2292" s="122" t="str">
        <f>IF(K2292=FALSE,"",B2292&amp;"@"&amp;COUNTIFS($B$2:B2292,B2292,$K$2:K2292,TRUE))</f>
        <v/>
      </c>
    </row>
    <row r="2293" spans="1:12">
      <c r="A2293" s="18" t="s">
        <v>585</v>
      </c>
      <c r="B2293" s="18" t="s">
        <v>895</v>
      </c>
      <c r="C2293" s="18">
        <v>1</v>
      </c>
      <c r="D2293" s="18">
        <v>1</v>
      </c>
      <c r="E2293" s="18">
        <v>0</v>
      </c>
      <c r="F2293" s="18">
        <v>0</v>
      </c>
      <c r="G2293" s="122" t="str">
        <f t="shared" si="107"/>
        <v>기사임</v>
      </c>
      <c r="H2293" s="255">
        <f>IF(G2293="기사임",(COUNTIF($B$2:B2293,B2293)-COUNTIFS($B$2:B2292,B2293,$G$2:G2292,"")),"")</f>
        <v>295</v>
      </c>
      <c r="I2293" s="122" t="str">
        <f>IF(H2293=1,COUNTIF($H$1:H2293,1),"")</f>
        <v/>
      </c>
      <c r="J2293" s="122">
        <f t="shared" si="106"/>
        <v>0</v>
      </c>
      <c r="K2293" s="122" t="b">
        <f t="shared" si="108"/>
        <v>0</v>
      </c>
      <c r="L2293" s="122" t="str">
        <f>IF(K2293=FALSE,"",B2293&amp;"@"&amp;COUNTIFS($B$2:B2293,B2293,$K$2:K2293,TRUE))</f>
        <v/>
      </c>
    </row>
    <row r="2294" spans="1:12">
      <c r="A2294" s="18" t="s">
        <v>585</v>
      </c>
      <c r="B2294" s="18" t="s">
        <v>913</v>
      </c>
      <c r="C2294" s="18">
        <v>1</v>
      </c>
      <c r="D2294" s="18">
        <v>1</v>
      </c>
      <c r="E2294" s="18">
        <v>0</v>
      </c>
      <c r="F2294" s="18">
        <v>1</v>
      </c>
      <c r="G2294" s="122" t="str">
        <f t="shared" si="107"/>
        <v>기사임</v>
      </c>
      <c r="H2294" s="255">
        <f>IF(G2294="기사임",(COUNTIF($B$2:B2294,B2294)-COUNTIFS($B$2:B2293,B2294,$G$2:G2293,"")),"")</f>
        <v>39</v>
      </c>
      <c r="I2294" s="122" t="str">
        <f>IF(H2294=1,COUNTIF($H$1:H2294,1),"")</f>
        <v/>
      </c>
      <c r="J2294" s="122">
        <f t="shared" si="106"/>
        <v>0</v>
      </c>
      <c r="K2294" s="122" t="b">
        <f t="shared" si="108"/>
        <v>0</v>
      </c>
      <c r="L2294" s="122" t="str">
        <f>IF(K2294=FALSE,"",B2294&amp;"@"&amp;COUNTIFS($B$2:B2294,B2294,$K$2:K2294,TRUE))</f>
        <v/>
      </c>
    </row>
    <row r="2295" spans="1:12">
      <c r="A2295" s="18" t="s">
        <v>1107</v>
      </c>
      <c r="B2295" s="18" t="s">
        <v>910</v>
      </c>
      <c r="C2295" s="18">
        <v>1</v>
      </c>
      <c r="D2295" s="18">
        <v>1</v>
      </c>
      <c r="E2295" s="18">
        <v>35</v>
      </c>
      <c r="F2295" s="18">
        <v>1</v>
      </c>
      <c r="G2295" s="122" t="str">
        <f t="shared" si="107"/>
        <v>기사임</v>
      </c>
      <c r="H2295" s="255">
        <f>IF(G2295="기사임",(COUNTIF($B$2:B2295,B2295)-COUNTIFS($B$2:B2294,B2295,$G$2:G2294,"")),"")</f>
        <v>47</v>
      </c>
      <c r="I2295" s="122" t="str">
        <f>IF(H2295=1,COUNTIF($H$1:H2295,1),"")</f>
        <v/>
      </c>
      <c r="J2295" s="122">
        <f t="shared" si="106"/>
        <v>0</v>
      </c>
      <c r="K2295" s="122" t="b">
        <f t="shared" si="108"/>
        <v>0</v>
      </c>
      <c r="L2295" s="122" t="str">
        <f>IF(K2295=FALSE,"",B2295&amp;"@"&amp;COUNTIFS($B$2:B2295,B2295,$K$2:K2295,TRUE))</f>
        <v/>
      </c>
    </row>
    <row r="2296" spans="1:12">
      <c r="A2296" s="18" t="s">
        <v>1107</v>
      </c>
      <c r="B2296" s="18" t="s">
        <v>906</v>
      </c>
      <c r="C2296" s="18">
        <v>1</v>
      </c>
      <c r="D2296" s="18">
        <v>1</v>
      </c>
      <c r="E2296" s="18">
        <v>141</v>
      </c>
      <c r="F2296" s="18">
        <v>1</v>
      </c>
      <c r="G2296" s="122" t="str">
        <f t="shared" si="107"/>
        <v>기사임</v>
      </c>
      <c r="H2296" s="255">
        <f>IF(G2296="기사임",(COUNTIF($B$2:B2296,B2296)-COUNTIFS($B$2:B2295,B2296,$G$2:G2295,"")),"")</f>
        <v>18</v>
      </c>
      <c r="I2296" s="122" t="str">
        <f>IF(H2296=1,COUNTIF($H$1:H2296,1),"")</f>
        <v/>
      </c>
      <c r="J2296" s="122">
        <f t="shared" si="106"/>
        <v>0</v>
      </c>
      <c r="K2296" s="122" t="b">
        <f t="shared" si="108"/>
        <v>0</v>
      </c>
      <c r="L2296" s="122" t="str">
        <f>IF(K2296=FALSE,"",B2296&amp;"@"&amp;COUNTIFS($B$2:B2296,B2296,$K$2:K2296,TRUE))</f>
        <v/>
      </c>
    </row>
    <row r="2297" spans="1:12">
      <c r="A2297" s="18" t="s">
        <v>1107</v>
      </c>
      <c r="B2297" s="18" t="s">
        <v>896</v>
      </c>
      <c r="C2297" s="18">
        <v>1</v>
      </c>
      <c r="D2297" s="18">
        <v>1</v>
      </c>
      <c r="E2297" s="18">
        <v>0</v>
      </c>
      <c r="F2297" s="18">
        <v>0</v>
      </c>
      <c r="G2297" s="122" t="str">
        <f t="shared" si="107"/>
        <v>기사임</v>
      </c>
      <c r="H2297" s="255">
        <f>IF(G2297="기사임",(COUNTIF($B$2:B2297,B2297)-COUNTIFS($B$2:B2296,B2297,$G$2:G2296,"")),"")</f>
        <v>158</v>
      </c>
      <c r="I2297" s="122" t="str">
        <f>IF(H2297=1,COUNTIF($H$1:H2297,1),"")</f>
        <v/>
      </c>
      <c r="J2297" s="122">
        <f t="shared" si="106"/>
        <v>1</v>
      </c>
      <c r="K2297" s="122" t="b">
        <f t="shared" si="108"/>
        <v>1</v>
      </c>
      <c r="L2297" s="122" t="str">
        <f>IF(K2297=FALSE,"",B2297&amp;"@"&amp;COUNTIFS($B$2:B2297,B2297,$K$2:K2297,TRUE))</f>
        <v>United States@158</v>
      </c>
    </row>
    <row r="2298" spans="1:12">
      <c r="A2298" s="18" t="s">
        <v>1105</v>
      </c>
      <c r="B2298" s="18" t="s">
        <v>917</v>
      </c>
      <c r="C2298" s="18">
        <v>1</v>
      </c>
      <c r="D2298" s="18">
        <v>1</v>
      </c>
      <c r="E2298" s="18">
        <v>36</v>
      </c>
      <c r="F2298" s="18">
        <v>0</v>
      </c>
      <c r="G2298" s="122" t="str">
        <f t="shared" si="107"/>
        <v>기사임</v>
      </c>
      <c r="H2298" s="255">
        <f>IF(G2298="기사임",(COUNTIF($B$2:B2298,B2298)-COUNTIFS($B$2:B2297,B2298,$G$2:G2297,"")),"")</f>
        <v>14</v>
      </c>
      <c r="I2298" s="122" t="str">
        <f>IF(H2298=1,COUNTIF($H$1:H2298,1),"")</f>
        <v/>
      </c>
      <c r="J2298" s="122">
        <f t="shared" si="106"/>
        <v>0</v>
      </c>
      <c r="K2298" s="122" t="b">
        <f t="shared" si="108"/>
        <v>0</v>
      </c>
      <c r="L2298" s="122" t="str">
        <f>IF(K2298=FALSE,"",B2298&amp;"@"&amp;COUNTIFS($B$2:B2298,B2298,$K$2:K2298,TRUE))</f>
        <v/>
      </c>
    </row>
    <row r="2299" spans="1:12">
      <c r="A2299" s="18" t="s">
        <v>2025</v>
      </c>
      <c r="B2299" s="18" t="s">
        <v>895</v>
      </c>
      <c r="C2299" s="18">
        <v>1</v>
      </c>
      <c r="D2299" s="18">
        <v>1</v>
      </c>
      <c r="E2299" s="18">
        <v>176</v>
      </c>
      <c r="F2299" s="18">
        <v>0</v>
      </c>
      <c r="G2299" s="122" t="str">
        <f t="shared" si="107"/>
        <v/>
      </c>
      <c r="H2299" s="255" t="str">
        <f>IF(G2299="기사임",(COUNTIF($B$2:B2299,B2299)-COUNTIFS($B$2:B2298,B2299,$G$2:G2298,"")),"")</f>
        <v/>
      </c>
      <c r="I2299" s="122" t="str">
        <f>IF(H2299=1,COUNTIF($H$1:H2299,1),"")</f>
        <v/>
      </c>
      <c r="J2299" s="122">
        <f t="shared" si="106"/>
        <v>0</v>
      </c>
      <c r="K2299" s="122" t="b">
        <f t="shared" si="108"/>
        <v>0</v>
      </c>
      <c r="L2299" s="122" t="str">
        <f>IF(K2299=FALSE,"",B2299&amp;"@"&amp;COUNTIFS($B$2:B2299,B2299,$K$2:K2299,TRUE))</f>
        <v/>
      </c>
    </row>
    <row r="2300" spans="1:12">
      <c r="A2300" s="18" t="s">
        <v>1109</v>
      </c>
      <c r="B2300" s="18" t="s">
        <v>897</v>
      </c>
      <c r="C2300" s="18">
        <v>1</v>
      </c>
      <c r="D2300" s="18">
        <v>1</v>
      </c>
      <c r="E2300" s="18">
        <v>165</v>
      </c>
      <c r="F2300" s="18">
        <v>0</v>
      </c>
      <c r="G2300" s="122" t="str">
        <f t="shared" si="107"/>
        <v>기사임</v>
      </c>
      <c r="H2300" s="255">
        <f>IF(G2300="기사임",(COUNTIF($B$2:B2300,B2300)-COUNTIFS($B$2:B2299,B2300,$G$2:G2299,"")),"")</f>
        <v>119</v>
      </c>
      <c r="I2300" s="122" t="str">
        <f>IF(H2300=1,COUNTIF($H$1:H2300,1),"")</f>
        <v/>
      </c>
      <c r="J2300" s="122">
        <f t="shared" si="106"/>
        <v>1</v>
      </c>
      <c r="K2300" s="122" t="b">
        <f t="shared" si="108"/>
        <v>1</v>
      </c>
      <c r="L2300" s="122" t="str">
        <f>IF(K2300=FALSE,"",B2300&amp;"@"&amp;COUNTIFS($B$2:B2300,B2300,$K$2:K2300,TRUE))</f>
        <v>India@119</v>
      </c>
    </row>
    <row r="2301" spans="1:12">
      <c r="A2301" s="18" t="s">
        <v>1101</v>
      </c>
      <c r="B2301" s="18" t="s">
        <v>932</v>
      </c>
      <c r="C2301" s="18">
        <v>1</v>
      </c>
      <c r="D2301" s="18">
        <v>1</v>
      </c>
      <c r="E2301" s="18">
        <v>0</v>
      </c>
      <c r="F2301" s="18">
        <v>1</v>
      </c>
      <c r="G2301" s="122" t="str">
        <f t="shared" si="107"/>
        <v>기사임</v>
      </c>
      <c r="H2301" s="255">
        <f>IF(G2301="기사임",(COUNTIF($B$2:B2301,B2301)-COUNTIFS($B$2:B2300,B2301,$G$2:G2300,"")),"")</f>
        <v>6</v>
      </c>
      <c r="I2301" s="122" t="str">
        <f>IF(H2301=1,COUNTIF($H$1:H2301,1),"")</f>
        <v/>
      </c>
      <c r="J2301" s="122">
        <f t="shared" si="106"/>
        <v>0</v>
      </c>
      <c r="K2301" s="122" t="b">
        <f t="shared" si="108"/>
        <v>0</v>
      </c>
      <c r="L2301" s="122" t="str">
        <f>IF(K2301=FALSE,"",B2301&amp;"@"&amp;COUNTIFS($B$2:B2301,B2301,$K$2:K2301,TRUE))</f>
        <v/>
      </c>
    </row>
    <row r="2302" spans="1:12">
      <c r="A2302" s="18" t="s">
        <v>2026</v>
      </c>
      <c r="B2302" s="18" t="s">
        <v>898</v>
      </c>
      <c r="C2302" s="18">
        <v>1</v>
      </c>
      <c r="D2302" s="18">
        <v>1</v>
      </c>
      <c r="E2302" s="18">
        <v>165</v>
      </c>
      <c r="F2302" s="18">
        <v>1</v>
      </c>
      <c r="G2302" s="122" t="str">
        <f t="shared" si="107"/>
        <v/>
      </c>
      <c r="H2302" s="255" t="str">
        <f>IF(G2302="기사임",(COUNTIF($B$2:B2302,B2302)-COUNTIFS($B$2:B2301,B2302,$G$2:G2301,"")),"")</f>
        <v/>
      </c>
      <c r="I2302" s="122" t="str">
        <f>IF(H2302=1,COUNTIF($H$1:H2302,1),"")</f>
        <v/>
      </c>
      <c r="J2302" s="122">
        <f t="shared" si="106"/>
        <v>0</v>
      </c>
      <c r="K2302" s="122" t="b">
        <f t="shared" si="108"/>
        <v>0</v>
      </c>
      <c r="L2302" s="122" t="str">
        <f>IF(K2302=FALSE,"",B2302&amp;"@"&amp;COUNTIFS($B$2:B2302,B2302,$K$2:K2302,TRUE))</f>
        <v/>
      </c>
    </row>
    <row r="2303" spans="1:12">
      <c r="A2303" s="18" t="s">
        <v>1104</v>
      </c>
      <c r="B2303" s="18" t="s">
        <v>899</v>
      </c>
      <c r="C2303" s="18">
        <v>1</v>
      </c>
      <c r="D2303" s="18">
        <v>1</v>
      </c>
      <c r="E2303" s="18">
        <v>0</v>
      </c>
      <c r="F2303" s="18">
        <v>1</v>
      </c>
      <c r="G2303" s="122" t="str">
        <f t="shared" si="107"/>
        <v>기사임</v>
      </c>
      <c r="H2303" s="255">
        <f>IF(G2303="기사임",(COUNTIF($B$2:B2303,B2303)-COUNTIFS($B$2:B2302,B2303,$G$2:G2302,"")),"")</f>
        <v>58</v>
      </c>
      <c r="I2303" s="122" t="str">
        <f>IF(H2303=1,COUNTIF($H$1:H2303,1),"")</f>
        <v/>
      </c>
      <c r="J2303" s="122">
        <f t="shared" si="106"/>
        <v>0</v>
      </c>
      <c r="K2303" s="122" t="b">
        <f t="shared" si="108"/>
        <v>0</v>
      </c>
      <c r="L2303" s="122" t="str">
        <f>IF(K2303=FALSE,"",B2303&amp;"@"&amp;COUNTIFS($B$2:B2303,B2303,$K$2:K2303,TRUE))</f>
        <v/>
      </c>
    </row>
    <row r="2304" spans="1:12">
      <c r="A2304" s="18" t="s">
        <v>1104</v>
      </c>
      <c r="B2304" s="18" t="s">
        <v>905</v>
      </c>
      <c r="C2304" s="18">
        <v>1</v>
      </c>
      <c r="D2304" s="18">
        <v>1</v>
      </c>
      <c r="E2304" s="18">
        <v>0</v>
      </c>
      <c r="F2304" s="18">
        <v>0</v>
      </c>
      <c r="G2304" s="122" t="str">
        <f t="shared" si="107"/>
        <v>기사임</v>
      </c>
      <c r="H2304" s="255">
        <f>IF(G2304="기사임",(COUNTIF($B$2:B2304,B2304)-COUNTIFS($B$2:B2303,B2304,$G$2:G2303,"")),"")</f>
        <v>41</v>
      </c>
      <c r="I2304" s="122" t="str">
        <f>IF(H2304=1,COUNTIF($H$1:H2304,1),"")</f>
        <v/>
      </c>
      <c r="J2304" s="122">
        <f t="shared" si="106"/>
        <v>0</v>
      </c>
      <c r="K2304" s="122" t="b">
        <f t="shared" si="108"/>
        <v>0</v>
      </c>
      <c r="L2304" s="122" t="str">
        <f>IF(K2304=FALSE,"",B2304&amp;"@"&amp;COUNTIFS($B$2:B2304,B2304,$K$2:K2304,TRUE))</f>
        <v/>
      </c>
    </row>
    <row r="2305" spans="1:12">
      <c r="A2305" s="18" t="s">
        <v>1104</v>
      </c>
      <c r="B2305" s="18" t="s">
        <v>908</v>
      </c>
      <c r="C2305" s="18">
        <v>1</v>
      </c>
      <c r="D2305" s="18">
        <v>1</v>
      </c>
      <c r="E2305" s="18">
        <v>897</v>
      </c>
      <c r="F2305" s="18">
        <v>1</v>
      </c>
      <c r="G2305" s="122" t="str">
        <f t="shared" si="107"/>
        <v>기사임</v>
      </c>
      <c r="H2305" s="255">
        <f>IF(G2305="기사임",(COUNTIF($B$2:B2305,B2305)-COUNTIFS($B$2:B2304,B2305,$G$2:G2304,"")),"")</f>
        <v>58</v>
      </c>
      <c r="I2305" s="122" t="str">
        <f>IF(H2305=1,COUNTIF($H$1:H2305,1),"")</f>
        <v/>
      </c>
      <c r="J2305" s="122">
        <f t="shared" si="106"/>
        <v>0</v>
      </c>
      <c r="K2305" s="122" t="b">
        <f t="shared" si="108"/>
        <v>0</v>
      </c>
      <c r="L2305" s="122" t="str">
        <f>IF(K2305=FALSE,"",B2305&amp;"@"&amp;COUNTIFS($B$2:B2305,B2305,$K$2:K2305,TRUE))</f>
        <v/>
      </c>
    </row>
    <row r="2306" spans="1:12">
      <c r="A2306" s="18" t="s">
        <v>1104</v>
      </c>
      <c r="B2306" s="18" t="s">
        <v>898</v>
      </c>
      <c r="C2306" s="18">
        <v>1</v>
      </c>
      <c r="D2306" s="18">
        <v>1</v>
      </c>
      <c r="E2306" s="18">
        <v>677</v>
      </c>
      <c r="F2306" s="18">
        <v>1</v>
      </c>
      <c r="G2306" s="122" t="str">
        <f t="shared" si="107"/>
        <v>기사임</v>
      </c>
      <c r="H2306" s="255">
        <f>IF(G2306="기사임",(COUNTIF($B$2:B2306,B2306)-COUNTIFS($B$2:B2305,B2306,$G$2:G2305,"")),"")</f>
        <v>100</v>
      </c>
      <c r="I2306" s="122" t="str">
        <f>IF(H2306=1,COUNTIF($H$1:H2306,1),"")</f>
        <v/>
      </c>
      <c r="J2306" s="122">
        <f t="shared" ref="J2306:J2369" si="109">COUNTIF($N$2:$N$4,B2306)</f>
        <v>0</v>
      </c>
      <c r="K2306" s="122" t="b">
        <f t="shared" si="108"/>
        <v>0</v>
      </c>
      <c r="L2306" s="122" t="str">
        <f>IF(K2306=FALSE,"",B2306&amp;"@"&amp;COUNTIFS($B$2:B2306,B2306,$K$2:K2306,TRUE))</f>
        <v/>
      </c>
    </row>
    <row r="2307" spans="1:12">
      <c r="A2307" s="18" t="s">
        <v>1104</v>
      </c>
      <c r="B2307" s="18" t="s">
        <v>953</v>
      </c>
      <c r="C2307" s="18">
        <v>1</v>
      </c>
      <c r="D2307" s="18">
        <v>1</v>
      </c>
      <c r="E2307" s="18">
        <v>0</v>
      </c>
      <c r="F2307" s="18">
        <v>1</v>
      </c>
      <c r="G2307" s="122" t="str">
        <f t="shared" ref="G2307:G2370" si="110">IF(AND(LEFT(A2307,17)="/global/archives/",ISNUMBER(_xlfn.NUMBERVALUE(MID(A2307,18,1))),ISERROR(FIND("ckattempt",A2307)),ISERROR(FIND("preview",A2307))),"기사임","")</f>
        <v>기사임</v>
      </c>
      <c r="H2307" s="255">
        <f>IF(G2307="기사임",(COUNTIF($B$2:B2307,B2307)-COUNTIFS($B$2:B2306,B2307,$G$2:G2306,"")),"")</f>
        <v>5</v>
      </c>
      <c r="I2307" s="122" t="str">
        <f>IF(H2307=1,COUNTIF($H$1:H2307,1),"")</f>
        <v/>
      </c>
      <c r="J2307" s="122">
        <f t="shared" si="109"/>
        <v>0</v>
      </c>
      <c r="K2307" s="122" t="b">
        <f t="shared" ref="K2307:K2370" si="111">AND(J2307=1,H2307&gt;=1,H2307&lt;&gt;"")</f>
        <v>0</v>
      </c>
      <c r="L2307" s="122" t="str">
        <f>IF(K2307=FALSE,"",B2307&amp;"@"&amp;COUNTIFS($B$2:B2307,B2307,$K$2:K2307,TRUE))</f>
        <v/>
      </c>
    </row>
    <row r="2308" spans="1:12">
      <c r="A2308" s="18" t="s">
        <v>1104</v>
      </c>
      <c r="B2308" s="18" t="s">
        <v>918</v>
      </c>
      <c r="C2308" s="18">
        <v>1</v>
      </c>
      <c r="D2308" s="18">
        <v>1</v>
      </c>
      <c r="E2308" s="18">
        <v>9</v>
      </c>
      <c r="F2308" s="18">
        <v>0</v>
      </c>
      <c r="G2308" s="122" t="str">
        <f t="shared" si="110"/>
        <v>기사임</v>
      </c>
      <c r="H2308" s="255">
        <f>IF(G2308="기사임",(COUNTIF($B$2:B2308,B2308)-COUNTIFS($B$2:B2307,B2308,$G$2:G2307,"")),"")</f>
        <v>19</v>
      </c>
      <c r="I2308" s="122" t="str">
        <f>IF(H2308=1,COUNTIF($H$1:H2308,1),"")</f>
        <v/>
      </c>
      <c r="J2308" s="122">
        <f t="shared" si="109"/>
        <v>0</v>
      </c>
      <c r="K2308" s="122" t="b">
        <f t="shared" si="111"/>
        <v>0</v>
      </c>
      <c r="L2308" s="122" t="str">
        <f>IF(K2308=FALSE,"",B2308&amp;"@"&amp;COUNTIFS($B$2:B2308,B2308,$K$2:K2308,TRUE))</f>
        <v/>
      </c>
    </row>
    <row r="2309" spans="1:12">
      <c r="A2309" s="18" t="s">
        <v>1108</v>
      </c>
      <c r="B2309" s="18" t="s">
        <v>901</v>
      </c>
      <c r="C2309" s="18">
        <v>1</v>
      </c>
      <c r="D2309" s="18">
        <v>1</v>
      </c>
      <c r="E2309" s="18">
        <v>0</v>
      </c>
      <c r="F2309" s="18">
        <v>1</v>
      </c>
      <c r="G2309" s="122" t="str">
        <f t="shared" si="110"/>
        <v>기사임</v>
      </c>
      <c r="H2309" s="255">
        <f>IF(G2309="기사임",(COUNTIF($B$2:B2309,B2309)-COUNTIFS($B$2:B2308,B2309,$G$2:G2308,"")),"")</f>
        <v>66</v>
      </c>
      <c r="I2309" s="122" t="str">
        <f>IF(H2309=1,COUNTIF($H$1:H2309,1),"")</f>
        <v/>
      </c>
      <c r="J2309" s="122">
        <f t="shared" si="109"/>
        <v>0</v>
      </c>
      <c r="K2309" s="122" t="b">
        <f t="shared" si="111"/>
        <v>0</v>
      </c>
      <c r="L2309" s="122" t="str">
        <f>IF(K2309=FALSE,"",B2309&amp;"@"&amp;COUNTIFS($B$2:B2309,B2309,$K$2:K2309,TRUE))</f>
        <v/>
      </c>
    </row>
    <row r="2310" spans="1:12">
      <c r="A2310" s="18" t="s">
        <v>1103</v>
      </c>
      <c r="B2310" s="18" t="s">
        <v>900</v>
      </c>
      <c r="C2310" s="18">
        <v>1</v>
      </c>
      <c r="D2310" s="18">
        <v>1</v>
      </c>
      <c r="E2310" s="18">
        <v>0</v>
      </c>
      <c r="F2310" s="18">
        <v>1</v>
      </c>
      <c r="G2310" s="122" t="str">
        <f t="shared" si="110"/>
        <v>기사임</v>
      </c>
      <c r="H2310" s="255">
        <f>IF(G2310="기사임",(COUNTIF($B$2:B2310,B2310)-COUNTIFS($B$2:B2309,B2310,$G$2:G2309,"")),"")</f>
        <v>58</v>
      </c>
      <c r="I2310" s="122" t="str">
        <f>IF(H2310=1,COUNTIF($H$1:H2310,1),"")</f>
        <v/>
      </c>
      <c r="J2310" s="122">
        <f t="shared" si="109"/>
        <v>0</v>
      </c>
      <c r="K2310" s="122" t="b">
        <f t="shared" si="111"/>
        <v>0</v>
      </c>
      <c r="L2310" s="122" t="str">
        <f>IF(K2310=FALSE,"",B2310&amp;"@"&amp;COUNTIFS($B$2:B2310,B2310,$K$2:K2310,TRUE))</f>
        <v/>
      </c>
    </row>
    <row r="2311" spans="1:12">
      <c r="A2311" s="18" t="s">
        <v>1103</v>
      </c>
      <c r="B2311" s="18" t="s">
        <v>896</v>
      </c>
      <c r="C2311" s="18">
        <v>1</v>
      </c>
      <c r="D2311" s="18">
        <v>1</v>
      </c>
      <c r="E2311" s="18">
        <v>0</v>
      </c>
      <c r="F2311" s="18">
        <v>1</v>
      </c>
      <c r="G2311" s="122" t="str">
        <f t="shared" si="110"/>
        <v>기사임</v>
      </c>
      <c r="H2311" s="255">
        <f>IF(G2311="기사임",(COUNTIF($B$2:B2311,B2311)-COUNTIFS($B$2:B2310,B2311,$G$2:G2310,"")),"")</f>
        <v>159</v>
      </c>
      <c r="I2311" s="122" t="str">
        <f>IF(H2311=1,COUNTIF($H$1:H2311,1),"")</f>
        <v/>
      </c>
      <c r="J2311" s="122">
        <f t="shared" si="109"/>
        <v>1</v>
      </c>
      <c r="K2311" s="122" t="b">
        <f t="shared" si="111"/>
        <v>1</v>
      </c>
      <c r="L2311" s="122" t="str">
        <f>IF(K2311=FALSE,"",B2311&amp;"@"&amp;COUNTIFS($B$2:B2311,B2311,$K$2:K2311,TRUE))</f>
        <v>United States@159</v>
      </c>
    </row>
    <row r="2312" spans="1:12">
      <c r="A2312" s="18" t="s">
        <v>2027</v>
      </c>
      <c r="B2312" s="18" t="s">
        <v>910</v>
      </c>
      <c r="C2312" s="18">
        <v>1</v>
      </c>
      <c r="D2312" s="18">
        <v>1</v>
      </c>
      <c r="E2312" s="18">
        <v>0</v>
      </c>
      <c r="F2312" s="18">
        <v>1</v>
      </c>
      <c r="G2312" s="122" t="str">
        <f t="shared" si="110"/>
        <v/>
      </c>
      <c r="H2312" s="255" t="str">
        <f>IF(G2312="기사임",(COUNTIF($B$2:B2312,B2312)-COUNTIFS($B$2:B2311,B2312,$G$2:G2311,"")),"")</f>
        <v/>
      </c>
      <c r="I2312" s="122" t="str">
        <f>IF(H2312=1,COUNTIF($H$1:H2312,1),"")</f>
        <v/>
      </c>
      <c r="J2312" s="122">
        <f t="shared" si="109"/>
        <v>0</v>
      </c>
      <c r="K2312" s="122" t="b">
        <f t="shared" si="111"/>
        <v>0</v>
      </c>
      <c r="L2312" s="122" t="str">
        <f>IF(K2312=FALSE,"",B2312&amp;"@"&amp;COUNTIFS($B$2:B2312,B2312,$K$2:K2312,TRUE))</f>
        <v/>
      </c>
    </row>
    <row r="2313" spans="1:12">
      <c r="A2313" s="18" t="s">
        <v>1100</v>
      </c>
      <c r="B2313" s="18" t="s">
        <v>898</v>
      </c>
      <c r="C2313" s="18">
        <v>1</v>
      </c>
      <c r="D2313" s="18">
        <v>1</v>
      </c>
      <c r="E2313" s="18">
        <v>59</v>
      </c>
      <c r="F2313" s="18">
        <v>0</v>
      </c>
      <c r="G2313" s="122" t="str">
        <f t="shared" si="110"/>
        <v>기사임</v>
      </c>
      <c r="H2313" s="255">
        <f>IF(G2313="기사임",(COUNTIF($B$2:B2313,B2313)-COUNTIFS($B$2:B2312,B2313,$G$2:G2312,"")),"")</f>
        <v>101</v>
      </c>
      <c r="I2313" s="122" t="str">
        <f>IF(H2313=1,COUNTIF($H$1:H2313,1),"")</f>
        <v/>
      </c>
      <c r="J2313" s="122">
        <f t="shared" si="109"/>
        <v>0</v>
      </c>
      <c r="K2313" s="122" t="b">
        <f t="shared" si="111"/>
        <v>0</v>
      </c>
      <c r="L2313" s="122" t="str">
        <f>IF(K2313=FALSE,"",B2313&amp;"@"&amp;COUNTIFS($B$2:B2313,B2313,$K$2:K2313,TRUE))</f>
        <v/>
      </c>
    </row>
    <row r="2314" spans="1:12">
      <c r="A2314" s="18" t="s">
        <v>1100</v>
      </c>
      <c r="B2314" s="18" t="s">
        <v>904</v>
      </c>
      <c r="C2314" s="18">
        <v>1</v>
      </c>
      <c r="D2314" s="18">
        <v>1</v>
      </c>
      <c r="E2314" s="18">
        <v>0</v>
      </c>
      <c r="F2314" s="18">
        <v>1</v>
      </c>
      <c r="G2314" s="122" t="str">
        <f t="shared" si="110"/>
        <v>기사임</v>
      </c>
      <c r="H2314" s="255">
        <f>IF(G2314="기사임",(COUNTIF($B$2:B2314,B2314)-COUNTIFS($B$2:B2313,B2314,$G$2:G2313,"")),"")</f>
        <v>20</v>
      </c>
      <c r="I2314" s="122" t="str">
        <f>IF(H2314=1,COUNTIF($H$1:H2314,1),"")</f>
        <v/>
      </c>
      <c r="J2314" s="122">
        <f t="shared" si="109"/>
        <v>0</v>
      </c>
      <c r="K2314" s="122" t="b">
        <f t="shared" si="111"/>
        <v>0</v>
      </c>
      <c r="L2314" s="122" t="str">
        <f>IF(K2314=FALSE,"",B2314&amp;"@"&amp;COUNTIFS($B$2:B2314,B2314,$K$2:K2314,TRUE))</f>
        <v/>
      </c>
    </row>
    <row r="2315" spans="1:12">
      <c r="A2315" s="18" t="s">
        <v>2028</v>
      </c>
      <c r="B2315" s="18" t="s">
        <v>896</v>
      </c>
      <c r="C2315" s="18">
        <v>1</v>
      </c>
      <c r="D2315" s="18">
        <v>1</v>
      </c>
      <c r="E2315" s="18">
        <v>0</v>
      </c>
      <c r="F2315" s="18">
        <v>1</v>
      </c>
      <c r="G2315" s="122" t="str">
        <f t="shared" si="110"/>
        <v>기사임</v>
      </c>
      <c r="H2315" s="255">
        <f>IF(G2315="기사임",(COUNTIF($B$2:B2315,B2315)-COUNTIFS($B$2:B2314,B2315,$G$2:G2314,"")),"")</f>
        <v>160</v>
      </c>
      <c r="I2315" s="122" t="str">
        <f>IF(H2315=1,COUNTIF($H$1:H2315,1),"")</f>
        <v/>
      </c>
      <c r="J2315" s="122">
        <f t="shared" si="109"/>
        <v>1</v>
      </c>
      <c r="K2315" s="122" t="b">
        <f t="shared" si="111"/>
        <v>1</v>
      </c>
      <c r="L2315" s="122" t="str">
        <f>IF(K2315=FALSE,"",B2315&amp;"@"&amp;COUNTIFS($B$2:B2315,B2315,$K$2:K2315,TRUE))</f>
        <v>United States@160</v>
      </c>
    </row>
    <row r="2316" spans="1:12">
      <c r="A2316" s="18" t="s">
        <v>1102</v>
      </c>
      <c r="B2316" s="18" t="s">
        <v>940</v>
      </c>
      <c r="C2316" s="18">
        <v>1</v>
      </c>
      <c r="D2316" s="18">
        <v>1</v>
      </c>
      <c r="E2316" s="18">
        <v>0</v>
      </c>
      <c r="F2316" s="18">
        <v>1</v>
      </c>
      <c r="G2316" s="122" t="str">
        <f t="shared" si="110"/>
        <v>기사임</v>
      </c>
      <c r="H2316" s="255">
        <f>IF(G2316="기사임",(COUNTIF($B$2:B2316,B2316)-COUNTIFS($B$2:B2315,B2316,$G$2:G2315,"")),"")</f>
        <v>3</v>
      </c>
      <c r="I2316" s="122" t="str">
        <f>IF(H2316=1,COUNTIF($H$1:H2316,1),"")</f>
        <v/>
      </c>
      <c r="J2316" s="122">
        <f t="shared" si="109"/>
        <v>0</v>
      </c>
      <c r="K2316" s="122" t="b">
        <f t="shared" si="111"/>
        <v>0</v>
      </c>
      <c r="L2316" s="122" t="str">
        <f>IF(K2316=FALSE,"",B2316&amp;"@"&amp;COUNTIFS($B$2:B2316,B2316,$K$2:K2316,TRUE))</f>
        <v/>
      </c>
    </row>
    <row r="2317" spans="1:12">
      <c r="A2317" s="18" t="s">
        <v>1111</v>
      </c>
      <c r="B2317" s="18" t="s">
        <v>905</v>
      </c>
      <c r="C2317" s="18">
        <v>1</v>
      </c>
      <c r="D2317" s="18">
        <v>1</v>
      </c>
      <c r="E2317" s="18">
        <v>0</v>
      </c>
      <c r="F2317" s="18">
        <v>1</v>
      </c>
      <c r="G2317" s="122" t="str">
        <f t="shared" si="110"/>
        <v>기사임</v>
      </c>
      <c r="H2317" s="255">
        <f>IF(G2317="기사임",(COUNTIF($B$2:B2317,B2317)-COUNTIFS($B$2:B2316,B2317,$G$2:G2316,"")),"")</f>
        <v>42</v>
      </c>
      <c r="I2317" s="122" t="str">
        <f>IF(H2317=1,COUNTIF($H$1:H2317,1),"")</f>
        <v/>
      </c>
      <c r="J2317" s="122">
        <f t="shared" si="109"/>
        <v>0</v>
      </c>
      <c r="K2317" s="122" t="b">
        <f t="shared" si="111"/>
        <v>0</v>
      </c>
      <c r="L2317" s="122" t="str">
        <f>IF(K2317=FALSE,"",B2317&amp;"@"&amp;COUNTIFS($B$2:B2317,B2317,$K$2:K2317,TRUE))</f>
        <v/>
      </c>
    </row>
    <row r="2318" spans="1:12">
      <c r="A2318" s="18" t="s">
        <v>1111</v>
      </c>
      <c r="B2318" s="18" t="s">
        <v>933</v>
      </c>
      <c r="C2318" s="18">
        <v>1</v>
      </c>
      <c r="D2318" s="18">
        <v>1</v>
      </c>
      <c r="E2318" s="18">
        <v>0</v>
      </c>
      <c r="F2318" s="18">
        <v>1</v>
      </c>
      <c r="G2318" s="122" t="str">
        <f t="shared" si="110"/>
        <v>기사임</v>
      </c>
      <c r="H2318" s="255">
        <f>IF(G2318="기사임",(COUNTIF($B$2:B2318,B2318)-COUNTIFS($B$2:B2317,B2318,$G$2:G2317,"")),"")</f>
        <v>1</v>
      </c>
      <c r="I2318" s="122">
        <f>IF(H2318=1,COUNTIF($H$1:H2318,1),"")</f>
        <v>80</v>
      </c>
      <c r="J2318" s="122">
        <f t="shared" si="109"/>
        <v>0</v>
      </c>
      <c r="K2318" s="122" t="b">
        <f t="shared" si="111"/>
        <v>0</v>
      </c>
      <c r="L2318" s="122" t="str">
        <f>IF(K2318=FALSE,"",B2318&amp;"@"&amp;COUNTIFS($B$2:B2318,B2318,$K$2:K2318,TRUE))</f>
        <v/>
      </c>
    </row>
    <row r="2319" spans="1:12">
      <c r="A2319" s="18" t="s">
        <v>1111</v>
      </c>
      <c r="B2319" s="18" t="s">
        <v>923</v>
      </c>
      <c r="C2319" s="18">
        <v>1</v>
      </c>
      <c r="D2319" s="18">
        <v>1</v>
      </c>
      <c r="E2319" s="18">
        <v>0</v>
      </c>
      <c r="F2319" s="18">
        <v>1</v>
      </c>
      <c r="G2319" s="122" t="str">
        <f t="shared" si="110"/>
        <v>기사임</v>
      </c>
      <c r="H2319" s="255">
        <f>IF(G2319="기사임",(COUNTIF($B$2:B2319,B2319)-COUNTIFS($B$2:B2318,B2319,$G$2:G2318,"")),"")</f>
        <v>6</v>
      </c>
      <c r="I2319" s="122" t="str">
        <f>IF(H2319=1,COUNTIF($H$1:H2319,1),"")</f>
        <v/>
      </c>
      <c r="J2319" s="122">
        <f t="shared" si="109"/>
        <v>0</v>
      </c>
      <c r="K2319" s="122" t="b">
        <f t="shared" si="111"/>
        <v>0</v>
      </c>
      <c r="L2319" s="122" t="str">
        <f>IF(K2319=FALSE,"",B2319&amp;"@"&amp;COUNTIFS($B$2:B2319,B2319,$K$2:K2319,TRUE))</f>
        <v/>
      </c>
    </row>
    <row r="2320" spans="1:12">
      <c r="A2320" s="18" t="s">
        <v>1111</v>
      </c>
      <c r="B2320" s="18" t="s">
        <v>896</v>
      </c>
      <c r="C2320" s="18">
        <v>1</v>
      </c>
      <c r="D2320" s="18">
        <v>1</v>
      </c>
      <c r="E2320" s="18">
        <v>0</v>
      </c>
      <c r="F2320" s="18">
        <v>1</v>
      </c>
      <c r="G2320" s="122" t="str">
        <f t="shared" si="110"/>
        <v>기사임</v>
      </c>
      <c r="H2320" s="255">
        <f>IF(G2320="기사임",(COUNTIF($B$2:B2320,B2320)-COUNTIFS($B$2:B2319,B2320,$G$2:G2319,"")),"")</f>
        <v>161</v>
      </c>
      <c r="I2320" s="122" t="str">
        <f>IF(H2320=1,COUNTIF($H$1:H2320,1),"")</f>
        <v/>
      </c>
      <c r="J2320" s="122">
        <f t="shared" si="109"/>
        <v>1</v>
      </c>
      <c r="K2320" s="122" t="b">
        <f t="shared" si="111"/>
        <v>1</v>
      </c>
      <c r="L2320" s="122" t="str">
        <f>IF(K2320=FALSE,"",B2320&amp;"@"&amp;COUNTIFS($B$2:B2320,B2320,$K$2:K2320,TRUE))</f>
        <v>United States@161</v>
      </c>
    </row>
    <row r="2321" spans="1:12">
      <c r="A2321" s="18" t="s">
        <v>1110</v>
      </c>
      <c r="B2321" s="18" t="s">
        <v>929</v>
      </c>
      <c r="C2321" s="18">
        <v>1</v>
      </c>
      <c r="D2321" s="18">
        <v>1</v>
      </c>
      <c r="E2321" s="18">
        <v>0</v>
      </c>
      <c r="F2321" s="18">
        <v>1</v>
      </c>
      <c r="G2321" s="122" t="str">
        <f t="shared" si="110"/>
        <v>기사임</v>
      </c>
      <c r="H2321" s="255">
        <f>IF(G2321="기사임",(COUNTIF($B$2:B2321,B2321)-COUNTIFS($B$2:B2320,B2321,$G$2:G2320,"")),"")</f>
        <v>9</v>
      </c>
      <c r="I2321" s="122" t="str">
        <f>IF(H2321=1,COUNTIF($H$1:H2321,1),"")</f>
        <v/>
      </c>
      <c r="J2321" s="122">
        <f t="shared" si="109"/>
        <v>0</v>
      </c>
      <c r="K2321" s="122" t="b">
        <f t="shared" si="111"/>
        <v>0</v>
      </c>
      <c r="L2321" s="122" t="str">
        <f>IF(K2321=FALSE,"",B2321&amp;"@"&amp;COUNTIFS($B$2:B2321,B2321,$K$2:K2321,TRUE))</f>
        <v/>
      </c>
    </row>
    <row r="2322" spans="1:12">
      <c r="A2322" s="18" t="s">
        <v>1110</v>
      </c>
      <c r="B2322" s="18" t="s">
        <v>945</v>
      </c>
      <c r="C2322" s="18">
        <v>1</v>
      </c>
      <c r="D2322" s="18">
        <v>1</v>
      </c>
      <c r="E2322" s="18">
        <v>0</v>
      </c>
      <c r="F2322" s="18">
        <v>1</v>
      </c>
      <c r="G2322" s="122" t="str">
        <f t="shared" si="110"/>
        <v>기사임</v>
      </c>
      <c r="H2322" s="255">
        <f>IF(G2322="기사임",(COUNTIF($B$2:B2322,B2322)-COUNTIFS($B$2:B2321,B2322,$G$2:G2321,"")),"")</f>
        <v>3</v>
      </c>
      <c r="I2322" s="122" t="str">
        <f>IF(H2322=1,COUNTIF($H$1:H2322,1),"")</f>
        <v/>
      </c>
      <c r="J2322" s="122">
        <f t="shared" si="109"/>
        <v>0</v>
      </c>
      <c r="K2322" s="122" t="b">
        <f t="shared" si="111"/>
        <v>0</v>
      </c>
      <c r="L2322" s="122" t="str">
        <f>IF(K2322=FALSE,"",B2322&amp;"@"&amp;COUNTIFS($B$2:B2322,B2322,$K$2:K2322,TRUE))</f>
        <v/>
      </c>
    </row>
    <row r="2323" spans="1:12">
      <c r="A2323" s="18" t="s">
        <v>1110</v>
      </c>
      <c r="B2323" s="18" t="s">
        <v>2233</v>
      </c>
      <c r="C2323" s="18">
        <v>1</v>
      </c>
      <c r="D2323" s="18">
        <v>1</v>
      </c>
      <c r="E2323" s="18">
        <v>0</v>
      </c>
      <c r="F2323" s="18">
        <v>1</v>
      </c>
      <c r="G2323" s="122" t="str">
        <f t="shared" si="110"/>
        <v>기사임</v>
      </c>
      <c r="H2323" s="255">
        <f>IF(G2323="기사임",(COUNTIF($B$2:B2323,B2323)-COUNTIFS($B$2:B2322,B2323,$G$2:G2322,"")),"")</f>
        <v>2</v>
      </c>
      <c r="I2323" s="122" t="str">
        <f>IF(H2323=1,COUNTIF($H$1:H2323,1),"")</f>
        <v/>
      </c>
      <c r="J2323" s="122">
        <f t="shared" si="109"/>
        <v>0</v>
      </c>
      <c r="K2323" s="122" t="b">
        <f t="shared" si="111"/>
        <v>0</v>
      </c>
      <c r="L2323" s="122" t="str">
        <f>IF(K2323=FALSE,"",B2323&amp;"@"&amp;COUNTIFS($B$2:B2323,B2323,$K$2:K2323,TRUE))</f>
        <v/>
      </c>
    </row>
    <row r="2324" spans="1:12">
      <c r="A2324" s="18" t="s">
        <v>1110</v>
      </c>
      <c r="B2324" s="18" t="s">
        <v>917</v>
      </c>
      <c r="C2324" s="18">
        <v>1</v>
      </c>
      <c r="D2324" s="18">
        <v>1</v>
      </c>
      <c r="E2324" s="18">
        <v>0</v>
      </c>
      <c r="F2324" s="18">
        <v>1</v>
      </c>
      <c r="G2324" s="122" t="str">
        <f t="shared" si="110"/>
        <v>기사임</v>
      </c>
      <c r="H2324" s="255">
        <f>IF(G2324="기사임",(COUNTIF($B$2:B2324,B2324)-COUNTIFS($B$2:B2323,B2324,$G$2:G2323,"")),"")</f>
        <v>15</v>
      </c>
      <c r="I2324" s="122" t="str">
        <f>IF(H2324=1,COUNTIF($H$1:H2324,1),"")</f>
        <v/>
      </c>
      <c r="J2324" s="122">
        <f t="shared" si="109"/>
        <v>0</v>
      </c>
      <c r="K2324" s="122" t="b">
        <f t="shared" si="111"/>
        <v>0</v>
      </c>
      <c r="L2324" s="122" t="str">
        <f>IF(K2324=FALSE,"",B2324&amp;"@"&amp;COUNTIFS($B$2:B2324,B2324,$K$2:K2324,TRUE))</f>
        <v/>
      </c>
    </row>
    <row r="2325" spans="1:12">
      <c r="A2325" s="18" t="s">
        <v>1110</v>
      </c>
      <c r="B2325" s="18" t="s">
        <v>923</v>
      </c>
      <c r="C2325" s="18">
        <v>1</v>
      </c>
      <c r="D2325" s="18">
        <v>1</v>
      </c>
      <c r="E2325" s="18">
        <v>0</v>
      </c>
      <c r="F2325" s="18">
        <v>1</v>
      </c>
      <c r="G2325" s="122" t="str">
        <f t="shared" si="110"/>
        <v>기사임</v>
      </c>
      <c r="H2325" s="255">
        <f>IF(G2325="기사임",(COUNTIF($B$2:B2325,B2325)-COUNTIFS($B$2:B2324,B2325,$G$2:G2324,"")),"")</f>
        <v>7</v>
      </c>
      <c r="I2325" s="122" t="str">
        <f>IF(H2325=1,COUNTIF($H$1:H2325,1),"")</f>
        <v/>
      </c>
      <c r="J2325" s="122">
        <f t="shared" si="109"/>
        <v>0</v>
      </c>
      <c r="K2325" s="122" t="b">
        <f t="shared" si="111"/>
        <v>0</v>
      </c>
      <c r="L2325" s="122" t="str">
        <f>IF(K2325=FALSE,"",B2325&amp;"@"&amp;COUNTIFS($B$2:B2325,B2325,$K$2:K2325,TRUE))</f>
        <v/>
      </c>
    </row>
    <row r="2326" spans="1:12">
      <c r="A2326" s="18" t="s">
        <v>1261</v>
      </c>
      <c r="B2326" s="18" t="s">
        <v>898</v>
      </c>
      <c r="C2326" s="18">
        <v>1</v>
      </c>
      <c r="D2326" s="18">
        <v>1</v>
      </c>
      <c r="E2326" s="18">
        <v>778</v>
      </c>
      <c r="F2326" s="18">
        <v>1</v>
      </c>
      <c r="G2326" s="122" t="str">
        <f t="shared" si="110"/>
        <v/>
      </c>
      <c r="H2326" s="255" t="str">
        <f>IF(G2326="기사임",(COUNTIF($B$2:B2326,B2326)-COUNTIFS($B$2:B2325,B2326,$G$2:G2325,"")),"")</f>
        <v/>
      </c>
      <c r="I2326" s="122" t="str">
        <f>IF(H2326=1,COUNTIF($H$1:H2326,1),"")</f>
        <v/>
      </c>
      <c r="J2326" s="122">
        <f t="shared" si="109"/>
        <v>0</v>
      </c>
      <c r="K2326" s="122" t="b">
        <f t="shared" si="111"/>
        <v>0</v>
      </c>
      <c r="L2326" s="122" t="str">
        <f>IF(K2326=FALSE,"",B2326&amp;"@"&amp;COUNTIFS($B$2:B2326,B2326,$K$2:K2326,TRUE))</f>
        <v/>
      </c>
    </row>
    <row r="2327" spans="1:12">
      <c r="A2327" s="18" t="s">
        <v>1261</v>
      </c>
      <c r="B2327" s="18" t="s">
        <v>906</v>
      </c>
      <c r="C2327" s="18">
        <v>1</v>
      </c>
      <c r="D2327" s="18">
        <v>1</v>
      </c>
      <c r="E2327" s="18">
        <v>4</v>
      </c>
      <c r="F2327" s="18">
        <v>1</v>
      </c>
      <c r="G2327" s="122" t="str">
        <f t="shared" si="110"/>
        <v/>
      </c>
      <c r="H2327" s="255" t="str">
        <f>IF(G2327="기사임",(COUNTIF($B$2:B2327,B2327)-COUNTIFS($B$2:B2326,B2327,$G$2:G2326,"")),"")</f>
        <v/>
      </c>
      <c r="I2327" s="122" t="str">
        <f>IF(H2327=1,COUNTIF($H$1:H2327,1),"")</f>
        <v/>
      </c>
      <c r="J2327" s="122">
        <f t="shared" si="109"/>
        <v>0</v>
      </c>
      <c r="K2327" s="122" t="b">
        <f t="shared" si="111"/>
        <v>0</v>
      </c>
      <c r="L2327" s="122" t="str">
        <f>IF(K2327=FALSE,"",B2327&amp;"@"&amp;COUNTIFS($B$2:B2327,B2327,$K$2:K2327,TRUE))</f>
        <v/>
      </c>
    </row>
    <row r="2328" spans="1:12">
      <c r="A2328" s="18" t="s">
        <v>1269</v>
      </c>
      <c r="B2328" s="18" t="s">
        <v>906</v>
      </c>
      <c r="C2328" s="18">
        <v>1</v>
      </c>
      <c r="D2328" s="18">
        <v>1</v>
      </c>
      <c r="E2328" s="18">
        <v>0</v>
      </c>
      <c r="F2328" s="18">
        <v>0</v>
      </c>
      <c r="G2328" s="122" t="str">
        <f t="shared" si="110"/>
        <v/>
      </c>
      <c r="H2328" s="255" t="str">
        <f>IF(G2328="기사임",(COUNTIF($B$2:B2328,B2328)-COUNTIFS($B$2:B2327,B2328,$G$2:G2327,"")),"")</f>
        <v/>
      </c>
      <c r="I2328" s="122" t="str">
        <f>IF(H2328=1,COUNTIF($H$1:H2328,1),"")</f>
        <v/>
      </c>
      <c r="J2328" s="122">
        <f t="shared" si="109"/>
        <v>0</v>
      </c>
      <c r="K2328" s="122" t="b">
        <f t="shared" si="111"/>
        <v>0</v>
      </c>
      <c r="L2328" s="122" t="str">
        <f>IF(K2328=FALSE,"",B2328&amp;"@"&amp;COUNTIFS($B$2:B2328,B2328,$K$2:K2328,TRUE))</f>
        <v/>
      </c>
    </row>
    <row r="2329" spans="1:12">
      <c r="A2329" s="18" t="s">
        <v>1106</v>
      </c>
      <c r="B2329" s="18" t="s">
        <v>1326</v>
      </c>
      <c r="C2329" s="18">
        <v>1</v>
      </c>
      <c r="D2329" s="18">
        <v>1</v>
      </c>
      <c r="E2329" s="18">
        <v>0</v>
      </c>
      <c r="F2329" s="18">
        <v>1</v>
      </c>
      <c r="G2329" s="122" t="str">
        <f t="shared" si="110"/>
        <v>기사임</v>
      </c>
      <c r="H2329" s="255">
        <f>IF(G2329="기사임",(COUNTIF($B$2:B2329,B2329)-COUNTIFS($B$2:B2328,B2329,$G$2:G2328,"")),"")</f>
        <v>1</v>
      </c>
      <c r="I2329" s="122">
        <f>IF(H2329=1,COUNTIF($H$1:H2329,1),"")</f>
        <v>81</v>
      </c>
      <c r="J2329" s="122">
        <f t="shared" si="109"/>
        <v>0</v>
      </c>
      <c r="K2329" s="122" t="b">
        <f t="shared" si="111"/>
        <v>0</v>
      </c>
      <c r="L2329" s="122" t="str">
        <f>IF(K2329=FALSE,"",B2329&amp;"@"&amp;COUNTIFS($B$2:B2329,B2329,$K$2:K2329,TRUE))</f>
        <v/>
      </c>
    </row>
    <row r="2330" spans="1:12">
      <c r="A2330" s="18" t="s">
        <v>1106</v>
      </c>
      <c r="B2330" s="18" t="s">
        <v>907</v>
      </c>
      <c r="C2330" s="18">
        <v>1</v>
      </c>
      <c r="D2330" s="18">
        <v>1</v>
      </c>
      <c r="E2330" s="18">
        <v>0</v>
      </c>
      <c r="F2330" s="18">
        <v>1</v>
      </c>
      <c r="G2330" s="122" t="str">
        <f t="shared" si="110"/>
        <v>기사임</v>
      </c>
      <c r="H2330" s="255">
        <f>IF(G2330="기사임",(COUNTIF($B$2:B2330,B2330)-COUNTIFS($B$2:B2329,B2330,$G$2:G2329,"")),"")</f>
        <v>11</v>
      </c>
      <c r="I2330" s="122" t="str">
        <f>IF(H2330=1,COUNTIF($H$1:H2330,1),"")</f>
        <v/>
      </c>
      <c r="J2330" s="122">
        <f t="shared" si="109"/>
        <v>0</v>
      </c>
      <c r="K2330" s="122" t="b">
        <f t="shared" si="111"/>
        <v>0</v>
      </c>
      <c r="L2330" s="122" t="str">
        <f>IF(K2330=FALSE,"",B2330&amp;"@"&amp;COUNTIFS($B$2:B2330,B2330,$K$2:K2330,TRUE))</f>
        <v/>
      </c>
    </row>
    <row r="2331" spans="1:12">
      <c r="A2331" s="18" t="s">
        <v>1106</v>
      </c>
      <c r="B2331" s="18" t="s">
        <v>900</v>
      </c>
      <c r="C2331" s="18">
        <v>1</v>
      </c>
      <c r="D2331" s="18">
        <v>1</v>
      </c>
      <c r="E2331" s="18">
        <v>0</v>
      </c>
      <c r="F2331" s="18">
        <v>1</v>
      </c>
      <c r="G2331" s="122" t="str">
        <f t="shared" si="110"/>
        <v>기사임</v>
      </c>
      <c r="H2331" s="255">
        <f>IF(G2331="기사임",(COUNTIF($B$2:B2331,B2331)-COUNTIFS($B$2:B2330,B2331,$G$2:G2330,"")),"")</f>
        <v>59</v>
      </c>
      <c r="I2331" s="122" t="str">
        <f>IF(H2331=1,COUNTIF($H$1:H2331,1),"")</f>
        <v/>
      </c>
      <c r="J2331" s="122">
        <f t="shared" si="109"/>
        <v>0</v>
      </c>
      <c r="K2331" s="122" t="b">
        <f t="shared" si="111"/>
        <v>0</v>
      </c>
      <c r="L2331" s="122" t="str">
        <f>IF(K2331=FALSE,"",B2331&amp;"@"&amp;COUNTIFS($B$2:B2331,B2331,$K$2:K2331,TRUE))</f>
        <v/>
      </c>
    </row>
    <row r="2332" spans="1:12">
      <c r="A2332" s="18" t="s">
        <v>1106</v>
      </c>
      <c r="B2332" s="18" t="s">
        <v>914</v>
      </c>
      <c r="C2332" s="18">
        <v>1</v>
      </c>
      <c r="D2332" s="18">
        <v>1</v>
      </c>
      <c r="E2332" s="18">
        <v>0</v>
      </c>
      <c r="F2332" s="18">
        <v>1</v>
      </c>
      <c r="G2332" s="122" t="str">
        <f t="shared" si="110"/>
        <v>기사임</v>
      </c>
      <c r="H2332" s="255">
        <f>IF(G2332="기사임",(COUNTIF($B$2:B2332,B2332)-COUNTIFS($B$2:B2331,B2332,$G$2:G2331,"")),"")</f>
        <v>25</v>
      </c>
      <c r="I2332" s="122" t="str">
        <f>IF(H2332=1,COUNTIF($H$1:H2332,1),"")</f>
        <v/>
      </c>
      <c r="J2332" s="122">
        <f t="shared" si="109"/>
        <v>1</v>
      </c>
      <c r="K2332" s="122" t="b">
        <f t="shared" si="111"/>
        <v>1</v>
      </c>
      <c r="L2332" s="122" t="str">
        <f>IF(K2332=FALSE,"",B2332&amp;"@"&amp;COUNTIFS($B$2:B2332,B2332,$K$2:K2332,TRUE))</f>
        <v>Vietnam@25</v>
      </c>
    </row>
    <row r="2333" spans="1:12">
      <c r="A2333" s="18" t="s">
        <v>1240</v>
      </c>
      <c r="B2333" s="18" t="s">
        <v>935</v>
      </c>
      <c r="C2333" s="18">
        <v>1</v>
      </c>
      <c r="D2333" s="18">
        <v>1</v>
      </c>
      <c r="E2333" s="18">
        <v>10</v>
      </c>
      <c r="F2333" s="18">
        <v>0</v>
      </c>
      <c r="G2333" s="122" t="str">
        <f t="shared" si="110"/>
        <v>기사임</v>
      </c>
      <c r="H2333" s="255">
        <f>IF(G2333="기사임",(COUNTIF($B$2:B2333,B2333)-COUNTIFS($B$2:B2332,B2333,$G$2:G2332,"")),"")</f>
        <v>5</v>
      </c>
      <c r="I2333" s="122" t="str">
        <f>IF(H2333=1,COUNTIF($H$1:H2333,1),"")</f>
        <v/>
      </c>
      <c r="J2333" s="122">
        <f t="shared" si="109"/>
        <v>0</v>
      </c>
      <c r="K2333" s="122" t="b">
        <f t="shared" si="111"/>
        <v>0</v>
      </c>
      <c r="L2333" s="122" t="str">
        <f>IF(K2333=FALSE,"",B2333&amp;"@"&amp;COUNTIFS($B$2:B2333,B2333,$K$2:K2333,TRUE))</f>
        <v/>
      </c>
    </row>
    <row r="2334" spans="1:12">
      <c r="A2334" s="18" t="s">
        <v>1240</v>
      </c>
      <c r="B2334" s="18" t="s">
        <v>900</v>
      </c>
      <c r="C2334" s="18">
        <v>1</v>
      </c>
      <c r="D2334" s="18">
        <v>1</v>
      </c>
      <c r="E2334" s="18">
        <v>0</v>
      </c>
      <c r="F2334" s="18">
        <v>1</v>
      </c>
      <c r="G2334" s="122" t="str">
        <f t="shared" si="110"/>
        <v>기사임</v>
      </c>
      <c r="H2334" s="255">
        <f>IF(G2334="기사임",(COUNTIF($B$2:B2334,B2334)-COUNTIFS($B$2:B2333,B2334,$G$2:G2333,"")),"")</f>
        <v>60</v>
      </c>
      <c r="I2334" s="122" t="str">
        <f>IF(H2334=1,COUNTIF($H$1:H2334,1),"")</f>
        <v/>
      </c>
      <c r="J2334" s="122">
        <f t="shared" si="109"/>
        <v>0</v>
      </c>
      <c r="K2334" s="122" t="b">
        <f t="shared" si="111"/>
        <v>0</v>
      </c>
      <c r="L2334" s="122" t="str">
        <f>IF(K2334=FALSE,"",B2334&amp;"@"&amp;COUNTIFS($B$2:B2334,B2334,$K$2:K2334,TRUE))</f>
        <v/>
      </c>
    </row>
    <row r="2335" spans="1:12">
      <c r="A2335" s="18" t="s">
        <v>1241</v>
      </c>
      <c r="B2335" s="18" t="s">
        <v>935</v>
      </c>
      <c r="C2335" s="18">
        <v>1</v>
      </c>
      <c r="D2335" s="18">
        <v>1</v>
      </c>
      <c r="E2335" s="18">
        <v>34</v>
      </c>
      <c r="F2335" s="18">
        <v>1</v>
      </c>
      <c r="G2335" s="122" t="str">
        <f t="shared" si="110"/>
        <v>기사임</v>
      </c>
      <c r="H2335" s="255">
        <f>IF(G2335="기사임",(COUNTIF($B$2:B2335,B2335)-COUNTIFS($B$2:B2334,B2335,$G$2:G2334,"")),"")</f>
        <v>6</v>
      </c>
      <c r="I2335" s="122" t="str">
        <f>IF(H2335=1,COUNTIF($H$1:H2335,1),"")</f>
        <v/>
      </c>
      <c r="J2335" s="122">
        <f t="shared" si="109"/>
        <v>0</v>
      </c>
      <c r="K2335" s="122" t="b">
        <f t="shared" si="111"/>
        <v>0</v>
      </c>
      <c r="L2335" s="122" t="str">
        <f>IF(K2335=FALSE,"",B2335&amp;"@"&amp;COUNTIFS($B$2:B2335,B2335,$K$2:K2335,TRUE))</f>
        <v/>
      </c>
    </row>
    <row r="2336" spans="1:12">
      <c r="A2336" s="18" t="s">
        <v>2029</v>
      </c>
      <c r="B2336" s="18" t="s">
        <v>896</v>
      </c>
      <c r="C2336" s="18">
        <v>1</v>
      </c>
      <c r="D2336" s="18">
        <v>1</v>
      </c>
      <c r="E2336" s="18">
        <v>86</v>
      </c>
      <c r="F2336" s="18">
        <v>1</v>
      </c>
      <c r="G2336" s="122" t="str">
        <f t="shared" si="110"/>
        <v>기사임</v>
      </c>
      <c r="H2336" s="255">
        <f>IF(G2336="기사임",(COUNTIF($B$2:B2336,B2336)-COUNTIFS($B$2:B2335,B2336,$G$2:G2335,"")),"")</f>
        <v>162</v>
      </c>
      <c r="I2336" s="122" t="str">
        <f>IF(H2336=1,COUNTIF($H$1:H2336,1),"")</f>
        <v/>
      </c>
      <c r="J2336" s="122">
        <f t="shared" si="109"/>
        <v>1</v>
      </c>
      <c r="K2336" s="122" t="b">
        <f t="shared" si="111"/>
        <v>1</v>
      </c>
      <c r="L2336" s="122" t="str">
        <f>IF(K2336=FALSE,"",B2336&amp;"@"&amp;COUNTIFS($B$2:B2336,B2336,$K$2:K2336,TRUE))</f>
        <v>United States@162</v>
      </c>
    </row>
    <row r="2337" spans="1:12">
      <c r="A2337" s="18" t="s">
        <v>1238</v>
      </c>
      <c r="B2337" s="18" t="s">
        <v>930</v>
      </c>
      <c r="C2337" s="18">
        <v>1</v>
      </c>
      <c r="D2337" s="18">
        <v>1</v>
      </c>
      <c r="E2337" s="18">
        <v>1</v>
      </c>
      <c r="F2337" s="18">
        <v>0</v>
      </c>
      <c r="G2337" s="122" t="str">
        <f t="shared" si="110"/>
        <v>기사임</v>
      </c>
      <c r="H2337" s="255">
        <f>IF(G2337="기사임",(COUNTIF($B$2:B2337,B2337)-COUNTIFS($B$2:B2336,B2337,$G$2:G2336,"")),"")</f>
        <v>7</v>
      </c>
      <c r="I2337" s="122" t="str">
        <f>IF(H2337=1,COUNTIF($H$1:H2337,1),"")</f>
        <v/>
      </c>
      <c r="J2337" s="122">
        <f t="shared" si="109"/>
        <v>0</v>
      </c>
      <c r="K2337" s="122" t="b">
        <f t="shared" si="111"/>
        <v>0</v>
      </c>
      <c r="L2337" s="122" t="str">
        <f>IF(K2337=FALSE,"",B2337&amp;"@"&amp;COUNTIFS($B$2:B2337,B2337,$K$2:K2337,TRUE))</f>
        <v/>
      </c>
    </row>
    <row r="2338" spans="1:12">
      <c r="A2338" s="18" t="s">
        <v>1238</v>
      </c>
      <c r="B2338" s="18" t="s">
        <v>937</v>
      </c>
      <c r="C2338" s="18">
        <v>1</v>
      </c>
      <c r="D2338" s="18">
        <v>1</v>
      </c>
      <c r="E2338" s="18">
        <v>0</v>
      </c>
      <c r="F2338" s="18">
        <v>0</v>
      </c>
      <c r="G2338" s="122" t="str">
        <f t="shared" si="110"/>
        <v>기사임</v>
      </c>
      <c r="H2338" s="255">
        <f>IF(G2338="기사임",(COUNTIF($B$2:B2338,B2338)-COUNTIFS($B$2:B2337,B2338,$G$2:G2337,"")),"")</f>
        <v>5</v>
      </c>
      <c r="I2338" s="122" t="str">
        <f>IF(H2338=1,COUNTIF($H$1:H2338,1),"")</f>
        <v/>
      </c>
      <c r="J2338" s="122">
        <f t="shared" si="109"/>
        <v>0</v>
      </c>
      <c r="K2338" s="122" t="b">
        <f t="shared" si="111"/>
        <v>0</v>
      </c>
      <c r="L2338" s="122" t="str">
        <f>IF(K2338=FALSE,"",B2338&amp;"@"&amp;COUNTIFS($B$2:B2338,B2338,$K$2:K2338,TRUE))</f>
        <v/>
      </c>
    </row>
    <row r="2339" spans="1:12">
      <c r="A2339" s="18" t="s">
        <v>1238</v>
      </c>
      <c r="B2339" s="18" t="s">
        <v>928</v>
      </c>
      <c r="C2339" s="18">
        <v>1</v>
      </c>
      <c r="D2339" s="18">
        <v>1</v>
      </c>
      <c r="E2339" s="18">
        <v>0</v>
      </c>
      <c r="F2339" s="18">
        <v>0</v>
      </c>
      <c r="G2339" s="122" t="str">
        <f t="shared" si="110"/>
        <v>기사임</v>
      </c>
      <c r="H2339" s="255">
        <f>IF(G2339="기사임",(COUNTIF($B$2:B2339,B2339)-COUNTIFS($B$2:B2338,B2339,$G$2:G2338,"")),"")</f>
        <v>9</v>
      </c>
      <c r="I2339" s="122" t="str">
        <f>IF(H2339=1,COUNTIF($H$1:H2339,1),"")</f>
        <v/>
      </c>
      <c r="J2339" s="122">
        <f t="shared" si="109"/>
        <v>0</v>
      </c>
      <c r="K2339" s="122" t="b">
        <f t="shared" si="111"/>
        <v>0</v>
      </c>
      <c r="L2339" s="122" t="str">
        <f>IF(K2339=FALSE,"",B2339&amp;"@"&amp;COUNTIFS($B$2:B2339,B2339,$K$2:K2339,TRUE))</f>
        <v/>
      </c>
    </row>
    <row r="2340" spans="1:12">
      <c r="A2340" s="18" t="s">
        <v>1238</v>
      </c>
      <c r="B2340" s="18" t="s">
        <v>934</v>
      </c>
      <c r="C2340" s="18">
        <v>1</v>
      </c>
      <c r="D2340" s="18">
        <v>1</v>
      </c>
      <c r="E2340" s="18">
        <v>0</v>
      </c>
      <c r="F2340" s="18">
        <v>1</v>
      </c>
      <c r="G2340" s="122" t="str">
        <f t="shared" si="110"/>
        <v>기사임</v>
      </c>
      <c r="H2340" s="255">
        <f>IF(G2340="기사임",(COUNTIF($B$2:B2340,B2340)-COUNTIFS($B$2:B2339,B2340,$G$2:G2339,"")),"")</f>
        <v>4</v>
      </c>
      <c r="I2340" s="122" t="str">
        <f>IF(H2340=1,COUNTIF($H$1:H2340,1),"")</f>
        <v/>
      </c>
      <c r="J2340" s="122">
        <f t="shared" si="109"/>
        <v>0</v>
      </c>
      <c r="K2340" s="122" t="b">
        <f t="shared" si="111"/>
        <v>0</v>
      </c>
      <c r="L2340" s="122" t="str">
        <f>IF(K2340=FALSE,"",B2340&amp;"@"&amp;COUNTIFS($B$2:B2340,B2340,$K$2:K2340,TRUE))</f>
        <v/>
      </c>
    </row>
    <row r="2341" spans="1:12">
      <c r="A2341" s="18" t="s">
        <v>1238</v>
      </c>
      <c r="B2341" s="18" t="s">
        <v>923</v>
      </c>
      <c r="C2341" s="18">
        <v>1</v>
      </c>
      <c r="D2341" s="18">
        <v>1</v>
      </c>
      <c r="E2341" s="18">
        <v>0</v>
      </c>
      <c r="F2341" s="18">
        <v>1</v>
      </c>
      <c r="G2341" s="122" t="str">
        <f t="shared" si="110"/>
        <v>기사임</v>
      </c>
      <c r="H2341" s="255">
        <f>IF(G2341="기사임",(COUNTIF($B$2:B2341,B2341)-COUNTIFS($B$2:B2340,B2341,$G$2:G2340,"")),"")</f>
        <v>8</v>
      </c>
      <c r="I2341" s="122" t="str">
        <f>IF(H2341=1,COUNTIF($H$1:H2341,1),"")</f>
        <v/>
      </c>
      <c r="J2341" s="122">
        <f t="shared" si="109"/>
        <v>0</v>
      </c>
      <c r="K2341" s="122" t="b">
        <f t="shared" si="111"/>
        <v>0</v>
      </c>
      <c r="L2341" s="122" t="str">
        <f>IF(K2341=FALSE,"",B2341&amp;"@"&amp;COUNTIFS($B$2:B2341,B2341,$K$2:K2341,TRUE))</f>
        <v/>
      </c>
    </row>
    <row r="2342" spans="1:12">
      <c r="A2342" s="18" t="s">
        <v>1238</v>
      </c>
      <c r="B2342" s="18" t="s">
        <v>915</v>
      </c>
      <c r="C2342" s="18">
        <v>1</v>
      </c>
      <c r="D2342" s="18">
        <v>1</v>
      </c>
      <c r="E2342" s="18">
        <v>0</v>
      </c>
      <c r="F2342" s="18">
        <v>1</v>
      </c>
      <c r="G2342" s="122" t="str">
        <f t="shared" si="110"/>
        <v>기사임</v>
      </c>
      <c r="H2342" s="255">
        <f>IF(G2342="기사임",(COUNTIF($B$2:B2342,B2342)-COUNTIFS($B$2:B2341,B2342,$G$2:G2341,"")),"")</f>
        <v>23</v>
      </c>
      <c r="I2342" s="122" t="str">
        <f>IF(H2342=1,COUNTIF($H$1:H2342,1),"")</f>
        <v/>
      </c>
      <c r="J2342" s="122">
        <f t="shared" si="109"/>
        <v>0</v>
      </c>
      <c r="K2342" s="122" t="b">
        <f t="shared" si="111"/>
        <v>0</v>
      </c>
      <c r="L2342" s="122" t="str">
        <f>IF(K2342=FALSE,"",B2342&amp;"@"&amp;COUNTIFS($B$2:B2342,B2342,$K$2:K2342,TRUE))</f>
        <v/>
      </c>
    </row>
    <row r="2343" spans="1:12">
      <c r="A2343" s="18" t="s">
        <v>1238</v>
      </c>
      <c r="B2343" s="18" t="s">
        <v>914</v>
      </c>
      <c r="C2343" s="18">
        <v>1</v>
      </c>
      <c r="D2343" s="18">
        <v>1</v>
      </c>
      <c r="E2343" s="18">
        <v>0</v>
      </c>
      <c r="F2343" s="18">
        <v>0</v>
      </c>
      <c r="G2343" s="122" t="str">
        <f t="shared" si="110"/>
        <v>기사임</v>
      </c>
      <c r="H2343" s="255">
        <f>IF(G2343="기사임",(COUNTIF($B$2:B2343,B2343)-COUNTIFS($B$2:B2342,B2343,$G$2:G2342,"")),"")</f>
        <v>26</v>
      </c>
      <c r="I2343" s="122" t="str">
        <f>IF(H2343=1,COUNTIF($H$1:H2343,1),"")</f>
        <v/>
      </c>
      <c r="J2343" s="122">
        <f t="shared" si="109"/>
        <v>1</v>
      </c>
      <c r="K2343" s="122" t="b">
        <f t="shared" si="111"/>
        <v>1</v>
      </c>
      <c r="L2343" s="122" t="str">
        <f>IF(K2343=FALSE,"",B2343&amp;"@"&amp;COUNTIFS($B$2:B2343,B2343,$K$2:K2343,TRUE))</f>
        <v>Vietnam@26</v>
      </c>
    </row>
    <row r="2344" spans="1:12">
      <c r="A2344" s="18" t="s">
        <v>1260</v>
      </c>
      <c r="B2344" s="18" t="s">
        <v>910</v>
      </c>
      <c r="C2344" s="18">
        <v>1</v>
      </c>
      <c r="D2344" s="18">
        <v>1</v>
      </c>
      <c r="E2344" s="18">
        <v>0</v>
      </c>
      <c r="F2344" s="18">
        <v>1</v>
      </c>
      <c r="G2344" s="122" t="str">
        <f t="shared" si="110"/>
        <v/>
      </c>
      <c r="H2344" s="255" t="str">
        <f>IF(G2344="기사임",(COUNTIF($B$2:B2344,B2344)-COUNTIFS($B$2:B2343,B2344,$G$2:G2343,"")),"")</f>
        <v/>
      </c>
      <c r="I2344" s="122" t="str">
        <f>IF(H2344=1,COUNTIF($H$1:H2344,1),"")</f>
        <v/>
      </c>
      <c r="J2344" s="122">
        <f t="shared" si="109"/>
        <v>0</v>
      </c>
      <c r="K2344" s="122" t="b">
        <f t="shared" si="111"/>
        <v>0</v>
      </c>
      <c r="L2344" s="122" t="str">
        <f>IF(K2344=FALSE,"",B2344&amp;"@"&amp;COUNTIFS($B$2:B2344,B2344,$K$2:K2344,TRUE))</f>
        <v/>
      </c>
    </row>
    <row r="2345" spans="1:12">
      <c r="A2345" s="18" t="s">
        <v>1260</v>
      </c>
      <c r="B2345" s="18" t="s">
        <v>908</v>
      </c>
      <c r="C2345" s="18">
        <v>1</v>
      </c>
      <c r="D2345" s="18">
        <v>1</v>
      </c>
      <c r="E2345" s="18">
        <v>0</v>
      </c>
      <c r="F2345" s="18">
        <v>1</v>
      </c>
      <c r="G2345" s="122" t="str">
        <f t="shared" si="110"/>
        <v/>
      </c>
      <c r="H2345" s="255" t="str">
        <f>IF(G2345="기사임",(COUNTIF($B$2:B2345,B2345)-COUNTIFS($B$2:B2344,B2345,$G$2:G2344,"")),"")</f>
        <v/>
      </c>
      <c r="I2345" s="122" t="str">
        <f>IF(H2345=1,COUNTIF($H$1:H2345,1),"")</f>
        <v/>
      </c>
      <c r="J2345" s="122">
        <f t="shared" si="109"/>
        <v>0</v>
      </c>
      <c r="K2345" s="122" t="b">
        <f t="shared" si="111"/>
        <v>0</v>
      </c>
      <c r="L2345" s="122" t="str">
        <f>IF(K2345=FALSE,"",B2345&amp;"@"&amp;COUNTIFS($B$2:B2345,B2345,$K$2:K2345,TRUE))</f>
        <v/>
      </c>
    </row>
    <row r="2346" spans="1:12">
      <c r="A2346" s="18" t="s">
        <v>1260</v>
      </c>
      <c r="B2346" s="18" t="s">
        <v>941</v>
      </c>
      <c r="C2346" s="18">
        <v>1</v>
      </c>
      <c r="D2346" s="18">
        <v>1</v>
      </c>
      <c r="E2346" s="18">
        <v>0</v>
      </c>
      <c r="F2346" s="18">
        <v>1</v>
      </c>
      <c r="G2346" s="122" t="str">
        <f t="shared" si="110"/>
        <v/>
      </c>
      <c r="H2346" s="255" t="str">
        <f>IF(G2346="기사임",(COUNTIF($B$2:B2346,B2346)-COUNTIFS($B$2:B2345,B2346,$G$2:G2345,"")),"")</f>
        <v/>
      </c>
      <c r="I2346" s="122" t="str">
        <f>IF(H2346=1,COUNTIF($H$1:H2346,1),"")</f>
        <v/>
      </c>
      <c r="J2346" s="122">
        <f t="shared" si="109"/>
        <v>0</v>
      </c>
      <c r="K2346" s="122" t="b">
        <f t="shared" si="111"/>
        <v>0</v>
      </c>
      <c r="L2346" s="122" t="str">
        <f>IF(K2346=FALSE,"",B2346&amp;"@"&amp;COUNTIFS($B$2:B2346,B2346,$K$2:K2346,TRUE))</f>
        <v/>
      </c>
    </row>
    <row r="2347" spans="1:12">
      <c r="A2347" s="18" t="s">
        <v>1260</v>
      </c>
      <c r="B2347" s="18" t="s">
        <v>896</v>
      </c>
      <c r="C2347" s="18">
        <v>1</v>
      </c>
      <c r="D2347" s="18">
        <v>1</v>
      </c>
      <c r="E2347" s="18">
        <v>0</v>
      </c>
      <c r="F2347" s="18">
        <v>1</v>
      </c>
      <c r="G2347" s="122" t="str">
        <f t="shared" si="110"/>
        <v/>
      </c>
      <c r="H2347" s="255" t="str">
        <f>IF(G2347="기사임",(COUNTIF($B$2:B2347,B2347)-COUNTIFS($B$2:B2346,B2347,$G$2:G2346,"")),"")</f>
        <v/>
      </c>
      <c r="I2347" s="122" t="str">
        <f>IF(H2347=1,COUNTIF($H$1:H2347,1),"")</f>
        <v/>
      </c>
      <c r="J2347" s="122">
        <f t="shared" si="109"/>
        <v>1</v>
      </c>
      <c r="K2347" s="122" t="b">
        <f t="shared" si="111"/>
        <v>0</v>
      </c>
      <c r="L2347" s="122" t="str">
        <f>IF(K2347=FALSE,"",B2347&amp;"@"&amp;COUNTIFS($B$2:B2347,B2347,$K$2:K2347,TRUE))</f>
        <v/>
      </c>
    </row>
    <row r="2348" spans="1:12">
      <c r="A2348" s="18" t="s">
        <v>2030</v>
      </c>
      <c r="B2348" s="18" t="s">
        <v>895</v>
      </c>
      <c r="C2348" s="18">
        <v>1</v>
      </c>
      <c r="D2348" s="18">
        <v>1</v>
      </c>
      <c r="E2348" s="18">
        <v>355</v>
      </c>
      <c r="F2348" s="18">
        <v>1</v>
      </c>
      <c r="G2348" s="122" t="str">
        <f t="shared" si="110"/>
        <v/>
      </c>
      <c r="H2348" s="255" t="str">
        <f>IF(G2348="기사임",(COUNTIF($B$2:B2348,B2348)-COUNTIFS($B$2:B2347,B2348,$G$2:G2347,"")),"")</f>
        <v/>
      </c>
      <c r="I2348" s="122" t="str">
        <f>IF(H2348=1,COUNTIF($H$1:H2348,1),"")</f>
        <v/>
      </c>
      <c r="J2348" s="122">
        <f t="shared" si="109"/>
        <v>0</v>
      </c>
      <c r="K2348" s="122" t="b">
        <f t="shared" si="111"/>
        <v>0</v>
      </c>
      <c r="L2348" s="122" t="str">
        <f>IF(K2348=FALSE,"",B2348&amp;"@"&amp;COUNTIFS($B$2:B2348,B2348,$K$2:K2348,TRUE))</f>
        <v/>
      </c>
    </row>
    <row r="2349" spans="1:12">
      <c r="A2349" s="18" t="s">
        <v>2031</v>
      </c>
      <c r="B2349" s="18" t="s">
        <v>904</v>
      </c>
      <c r="C2349" s="18">
        <v>1</v>
      </c>
      <c r="D2349" s="18">
        <v>1</v>
      </c>
      <c r="E2349" s="18">
        <v>0</v>
      </c>
      <c r="F2349" s="18">
        <v>1</v>
      </c>
      <c r="G2349" s="122" t="str">
        <f t="shared" si="110"/>
        <v>기사임</v>
      </c>
      <c r="H2349" s="255">
        <f>IF(G2349="기사임",(COUNTIF($B$2:B2349,B2349)-COUNTIFS($B$2:B2348,B2349,$G$2:G2348,"")),"")</f>
        <v>21</v>
      </c>
      <c r="I2349" s="122" t="str">
        <f>IF(H2349=1,COUNTIF($H$1:H2349,1),"")</f>
        <v/>
      </c>
      <c r="J2349" s="122">
        <f t="shared" si="109"/>
        <v>0</v>
      </c>
      <c r="K2349" s="122" t="b">
        <f t="shared" si="111"/>
        <v>0</v>
      </c>
      <c r="L2349" s="122" t="str">
        <f>IF(K2349=FALSE,"",B2349&amp;"@"&amp;COUNTIFS($B$2:B2349,B2349,$K$2:K2349,TRUE))</f>
        <v/>
      </c>
    </row>
    <row r="2350" spans="1:12">
      <c r="A2350" s="18" t="s">
        <v>1243</v>
      </c>
      <c r="B2350" s="18" t="s">
        <v>898</v>
      </c>
      <c r="C2350" s="18">
        <v>1</v>
      </c>
      <c r="D2350" s="18">
        <v>1</v>
      </c>
      <c r="E2350" s="18">
        <v>21</v>
      </c>
      <c r="F2350" s="18">
        <v>0</v>
      </c>
      <c r="G2350" s="122" t="str">
        <f t="shared" si="110"/>
        <v>기사임</v>
      </c>
      <c r="H2350" s="255">
        <f>IF(G2350="기사임",(COUNTIF($B$2:B2350,B2350)-COUNTIFS($B$2:B2349,B2350,$G$2:G2349,"")),"")</f>
        <v>102</v>
      </c>
      <c r="I2350" s="122" t="str">
        <f>IF(H2350=1,COUNTIF($H$1:H2350,1),"")</f>
        <v/>
      </c>
      <c r="J2350" s="122">
        <f t="shared" si="109"/>
        <v>0</v>
      </c>
      <c r="K2350" s="122" t="b">
        <f t="shared" si="111"/>
        <v>0</v>
      </c>
      <c r="L2350" s="122" t="str">
        <f>IF(K2350=FALSE,"",B2350&amp;"@"&amp;COUNTIFS($B$2:B2350,B2350,$K$2:K2350,TRUE))</f>
        <v/>
      </c>
    </row>
    <row r="2351" spans="1:12">
      <c r="A2351" s="18" t="s">
        <v>1243</v>
      </c>
      <c r="B2351" s="18" t="s">
        <v>900</v>
      </c>
      <c r="C2351" s="18">
        <v>1</v>
      </c>
      <c r="D2351" s="18">
        <v>1</v>
      </c>
      <c r="E2351" s="18">
        <v>0</v>
      </c>
      <c r="F2351" s="18">
        <v>0</v>
      </c>
      <c r="G2351" s="122" t="str">
        <f t="shared" si="110"/>
        <v>기사임</v>
      </c>
      <c r="H2351" s="255">
        <f>IF(G2351="기사임",(COUNTIF($B$2:B2351,B2351)-COUNTIFS($B$2:B2350,B2351,$G$2:G2350,"")),"")</f>
        <v>61</v>
      </c>
      <c r="I2351" s="122" t="str">
        <f>IF(H2351=1,COUNTIF($H$1:H2351,1),"")</f>
        <v/>
      </c>
      <c r="J2351" s="122">
        <f t="shared" si="109"/>
        <v>0</v>
      </c>
      <c r="K2351" s="122" t="b">
        <f t="shared" si="111"/>
        <v>0</v>
      </c>
      <c r="L2351" s="122" t="str">
        <f>IF(K2351=FALSE,"",B2351&amp;"@"&amp;COUNTIFS($B$2:B2351,B2351,$K$2:K2351,TRUE))</f>
        <v/>
      </c>
    </row>
    <row r="2352" spans="1:12">
      <c r="A2352" s="18" t="s">
        <v>2032</v>
      </c>
      <c r="B2352" s="18" t="s">
        <v>895</v>
      </c>
      <c r="C2352" s="18">
        <v>1</v>
      </c>
      <c r="D2352" s="18">
        <v>1</v>
      </c>
      <c r="E2352" s="18">
        <v>0</v>
      </c>
      <c r="F2352" s="18">
        <v>1</v>
      </c>
      <c r="G2352" s="122" t="str">
        <f t="shared" si="110"/>
        <v>기사임</v>
      </c>
      <c r="H2352" s="255">
        <f>IF(G2352="기사임",(COUNTIF($B$2:B2352,B2352)-COUNTIFS($B$2:B2351,B2352,$G$2:G2351,"")),"")</f>
        <v>296</v>
      </c>
      <c r="I2352" s="122" t="str">
        <f>IF(H2352=1,COUNTIF($H$1:H2352,1),"")</f>
        <v/>
      </c>
      <c r="J2352" s="122">
        <f t="shared" si="109"/>
        <v>0</v>
      </c>
      <c r="K2352" s="122" t="b">
        <f t="shared" si="111"/>
        <v>0</v>
      </c>
      <c r="L2352" s="122" t="str">
        <f>IF(K2352=FALSE,"",B2352&amp;"@"&amp;COUNTIFS($B$2:B2352,B2352,$K$2:K2352,TRUE))</f>
        <v/>
      </c>
    </row>
    <row r="2353" spans="1:12">
      <c r="A2353" s="18" t="s">
        <v>1245</v>
      </c>
      <c r="B2353" s="18" t="s">
        <v>904</v>
      </c>
      <c r="C2353" s="18">
        <v>1</v>
      </c>
      <c r="D2353" s="18">
        <v>1</v>
      </c>
      <c r="E2353" s="18">
        <v>73</v>
      </c>
      <c r="F2353" s="18">
        <v>0</v>
      </c>
      <c r="G2353" s="122" t="str">
        <f t="shared" si="110"/>
        <v>기사임</v>
      </c>
      <c r="H2353" s="255">
        <f>IF(G2353="기사임",(COUNTIF($B$2:B2353,B2353)-COUNTIFS($B$2:B2352,B2353,$G$2:G2352,"")),"")</f>
        <v>22</v>
      </c>
      <c r="I2353" s="122" t="str">
        <f>IF(H2353=1,COUNTIF($H$1:H2353,1),"")</f>
        <v/>
      </c>
      <c r="J2353" s="122">
        <f t="shared" si="109"/>
        <v>0</v>
      </c>
      <c r="K2353" s="122" t="b">
        <f t="shared" si="111"/>
        <v>0</v>
      </c>
      <c r="L2353" s="122" t="str">
        <f>IF(K2353=FALSE,"",B2353&amp;"@"&amp;COUNTIFS($B$2:B2353,B2353,$K$2:K2353,TRUE))</f>
        <v/>
      </c>
    </row>
    <row r="2354" spans="1:12">
      <c r="A2354" s="18" t="s">
        <v>2033</v>
      </c>
      <c r="B2354" s="18" t="s">
        <v>914</v>
      </c>
      <c r="C2354" s="18">
        <v>1</v>
      </c>
      <c r="D2354" s="18">
        <v>1</v>
      </c>
      <c r="E2354" s="18">
        <v>0</v>
      </c>
      <c r="F2354" s="18">
        <v>1</v>
      </c>
      <c r="G2354" s="122" t="str">
        <f t="shared" si="110"/>
        <v>기사임</v>
      </c>
      <c r="H2354" s="255">
        <f>IF(G2354="기사임",(COUNTIF($B$2:B2354,B2354)-COUNTIFS($B$2:B2353,B2354,$G$2:G2353,"")),"")</f>
        <v>27</v>
      </c>
      <c r="I2354" s="122" t="str">
        <f>IF(H2354=1,COUNTIF($H$1:H2354,1),"")</f>
        <v/>
      </c>
      <c r="J2354" s="122">
        <f t="shared" si="109"/>
        <v>1</v>
      </c>
      <c r="K2354" s="122" t="b">
        <f t="shared" si="111"/>
        <v>1</v>
      </c>
      <c r="L2354" s="122" t="str">
        <f>IF(K2354=FALSE,"",B2354&amp;"@"&amp;COUNTIFS($B$2:B2354,B2354,$K$2:K2354,TRUE))</f>
        <v>Vietnam@27</v>
      </c>
    </row>
    <row r="2355" spans="1:12">
      <c r="A2355" s="18" t="s">
        <v>1246</v>
      </c>
      <c r="B2355" s="18" t="s">
        <v>902</v>
      </c>
      <c r="C2355" s="18">
        <v>1</v>
      </c>
      <c r="D2355" s="18">
        <v>1</v>
      </c>
      <c r="E2355" s="18">
        <v>0</v>
      </c>
      <c r="F2355" s="18">
        <v>0</v>
      </c>
      <c r="G2355" s="122" t="str">
        <f t="shared" si="110"/>
        <v>기사임</v>
      </c>
      <c r="H2355" s="255">
        <f>IF(G2355="기사임",(COUNTIF($B$2:B2355,B2355)-COUNTIFS($B$2:B2354,B2355,$G$2:G2354,"")),"")</f>
        <v>14</v>
      </c>
      <c r="I2355" s="122" t="str">
        <f>IF(H2355=1,COUNTIF($H$1:H2355,1),"")</f>
        <v/>
      </c>
      <c r="J2355" s="122">
        <f t="shared" si="109"/>
        <v>0</v>
      </c>
      <c r="K2355" s="122" t="b">
        <f t="shared" si="111"/>
        <v>0</v>
      </c>
      <c r="L2355" s="122" t="str">
        <f>IF(K2355=FALSE,"",B2355&amp;"@"&amp;COUNTIFS($B$2:B2355,B2355,$K$2:K2355,TRUE))</f>
        <v/>
      </c>
    </row>
    <row r="2356" spans="1:12">
      <c r="A2356" s="18" t="s">
        <v>1246</v>
      </c>
      <c r="B2356" s="18" t="s">
        <v>897</v>
      </c>
      <c r="C2356" s="18">
        <v>1</v>
      </c>
      <c r="D2356" s="18">
        <v>1</v>
      </c>
      <c r="E2356" s="18">
        <v>0</v>
      </c>
      <c r="F2356" s="18">
        <v>0</v>
      </c>
      <c r="G2356" s="122" t="str">
        <f t="shared" si="110"/>
        <v>기사임</v>
      </c>
      <c r="H2356" s="255">
        <f>IF(G2356="기사임",(COUNTIF($B$2:B2356,B2356)-COUNTIFS($B$2:B2355,B2356,$G$2:G2355,"")),"")</f>
        <v>120</v>
      </c>
      <c r="I2356" s="122" t="str">
        <f>IF(H2356=1,COUNTIF($H$1:H2356,1),"")</f>
        <v/>
      </c>
      <c r="J2356" s="122">
        <f t="shared" si="109"/>
        <v>1</v>
      </c>
      <c r="K2356" s="122" t="b">
        <f t="shared" si="111"/>
        <v>1</v>
      </c>
      <c r="L2356" s="122" t="str">
        <f>IF(K2356=FALSE,"",B2356&amp;"@"&amp;COUNTIFS($B$2:B2356,B2356,$K$2:K2356,TRUE))</f>
        <v>India@120</v>
      </c>
    </row>
    <row r="2357" spans="1:12">
      <c r="A2357" s="18" t="s">
        <v>1246</v>
      </c>
      <c r="B2357" s="18" t="s">
        <v>914</v>
      </c>
      <c r="C2357" s="18">
        <v>1</v>
      </c>
      <c r="D2357" s="18">
        <v>1</v>
      </c>
      <c r="E2357" s="18">
        <v>0</v>
      </c>
      <c r="F2357" s="18">
        <v>0</v>
      </c>
      <c r="G2357" s="122" t="str">
        <f t="shared" si="110"/>
        <v>기사임</v>
      </c>
      <c r="H2357" s="255">
        <f>IF(G2357="기사임",(COUNTIF($B$2:B2357,B2357)-COUNTIFS($B$2:B2356,B2357,$G$2:G2356,"")),"")</f>
        <v>28</v>
      </c>
      <c r="I2357" s="122" t="str">
        <f>IF(H2357=1,COUNTIF($H$1:H2357,1),"")</f>
        <v/>
      </c>
      <c r="J2357" s="122">
        <f t="shared" si="109"/>
        <v>1</v>
      </c>
      <c r="K2357" s="122" t="b">
        <f t="shared" si="111"/>
        <v>1</v>
      </c>
      <c r="L2357" s="122" t="str">
        <f>IF(K2357=FALSE,"",B2357&amp;"@"&amp;COUNTIFS($B$2:B2357,B2357,$K$2:K2357,TRUE))</f>
        <v>Vietnam@28</v>
      </c>
    </row>
    <row r="2358" spans="1:12">
      <c r="A2358" s="18" t="s">
        <v>1244</v>
      </c>
      <c r="B2358" s="18" t="s">
        <v>901</v>
      </c>
      <c r="C2358" s="18">
        <v>1</v>
      </c>
      <c r="D2358" s="18">
        <v>1</v>
      </c>
      <c r="E2358" s="18">
        <v>0</v>
      </c>
      <c r="F2358" s="18">
        <v>1</v>
      </c>
      <c r="G2358" s="122" t="str">
        <f t="shared" si="110"/>
        <v>기사임</v>
      </c>
      <c r="H2358" s="255">
        <f>IF(G2358="기사임",(COUNTIF($B$2:B2358,B2358)-COUNTIFS($B$2:B2357,B2358,$G$2:G2357,"")),"")</f>
        <v>67</v>
      </c>
      <c r="I2358" s="122" t="str">
        <f>IF(H2358=1,COUNTIF($H$1:H2358,1),"")</f>
        <v/>
      </c>
      <c r="J2358" s="122">
        <f t="shared" si="109"/>
        <v>0</v>
      </c>
      <c r="K2358" s="122" t="b">
        <f t="shared" si="111"/>
        <v>0</v>
      </c>
      <c r="L2358" s="122" t="str">
        <f>IF(K2358=FALSE,"",B2358&amp;"@"&amp;COUNTIFS($B$2:B2358,B2358,$K$2:K2358,TRUE))</f>
        <v/>
      </c>
    </row>
    <row r="2359" spans="1:12">
      <c r="A2359" s="18" t="s">
        <v>1244</v>
      </c>
      <c r="B2359" s="18" t="s">
        <v>910</v>
      </c>
      <c r="C2359" s="18">
        <v>1</v>
      </c>
      <c r="D2359" s="18">
        <v>1</v>
      </c>
      <c r="E2359" s="18">
        <v>0</v>
      </c>
      <c r="F2359" s="18">
        <v>1</v>
      </c>
      <c r="G2359" s="122" t="str">
        <f t="shared" si="110"/>
        <v>기사임</v>
      </c>
      <c r="H2359" s="255">
        <f>IF(G2359="기사임",(COUNTIF($B$2:B2359,B2359)-COUNTIFS($B$2:B2358,B2359,$G$2:G2358,"")),"")</f>
        <v>48</v>
      </c>
      <c r="I2359" s="122" t="str">
        <f>IF(H2359=1,COUNTIF($H$1:H2359,1),"")</f>
        <v/>
      </c>
      <c r="J2359" s="122">
        <f t="shared" si="109"/>
        <v>0</v>
      </c>
      <c r="K2359" s="122" t="b">
        <f t="shared" si="111"/>
        <v>0</v>
      </c>
      <c r="L2359" s="122" t="str">
        <f>IF(K2359=FALSE,"",B2359&amp;"@"&amp;COUNTIFS($B$2:B2359,B2359,$K$2:K2359,TRUE))</f>
        <v/>
      </c>
    </row>
    <row r="2360" spans="1:12">
      <c r="A2360" s="18" t="s">
        <v>1244</v>
      </c>
      <c r="B2360" s="18" t="s">
        <v>896</v>
      </c>
      <c r="C2360" s="18">
        <v>1</v>
      </c>
      <c r="D2360" s="18">
        <v>1</v>
      </c>
      <c r="E2360" s="18">
        <v>210</v>
      </c>
      <c r="F2360" s="18">
        <v>0</v>
      </c>
      <c r="G2360" s="122" t="str">
        <f t="shared" si="110"/>
        <v>기사임</v>
      </c>
      <c r="H2360" s="255">
        <f>IF(G2360="기사임",(COUNTIF($B$2:B2360,B2360)-COUNTIFS($B$2:B2359,B2360,$G$2:G2359,"")),"")</f>
        <v>163</v>
      </c>
      <c r="I2360" s="122" t="str">
        <f>IF(H2360=1,COUNTIF($H$1:H2360,1),"")</f>
        <v/>
      </c>
      <c r="J2360" s="122">
        <f t="shared" si="109"/>
        <v>1</v>
      </c>
      <c r="K2360" s="122" t="b">
        <f t="shared" si="111"/>
        <v>1</v>
      </c>
      <c r="L2360" s="122" t="str">
        <f>IF(K2360=FALSE,"",B2360&amp;"@"&amp;COUNTIFS($B$2:B2360,B2360,$K$2:K2360,TRUE))</f>
        <v>United States@163</v>
      </c>
    </row>
    <row r="2361" spans="1:12">
      <c r="A2361" s="18" t="s">
        <v>1239</v>
      </c>
      <c r="B2361" s="18" t="s">
        <v>896</v>
      </c>
      <c r="C2361" s="18">
        <v>1</v>
      </c>
      <c r="D2361" s="18">
        <v>1</v>
      </c>
      <c r="E2361" s="18">
        <v>30</v>
      </c>
      <c r="F2361" s="18">
        <v>1</v>
      </c>
      <c r="G2361" s="122" t="str">
        <f t="shared" si="110"/>
        <v>기사임</v>
      </c>
      <c r="H2361" s="255">
        <f>IF(G2361="기사임",(COUNTIF($B$2:B2361,B2361)-COUNTIFS($B$2:B2360,B2361,$G$2:G2360,"")),"")</f>
        <v>164</v>
      </c>
      <c r="I2361" s="122" t="str">
        <f>IF(H2361=1,COUNTIF($H$1:H2361,1),"")</f>
        <v/>
      </c>
      <c r="J2361" s="122">
        <f t="shared" si="109"/>
        <v>1</v>
      </c>
      <c r="K2361" s="122" t="b">
        <f t="shared" si="111"/>
        <v>1</v>
      </c>
      <c r="L2361" s="122" t="str">
        <f>IF(K2361=FALSE,"",B2361&amp;"@"&amp;COUNTIFS($B$2:B2361,B2361,$K$2:K2361,TRUE))</f>
        <v>United States@164</v>
      </c>
    </row>
    <row r="2362" spans="1:12">
      <c r="A2362" s="18" t="s">
        <v>1242</v>
      </c>
      <c r="B2362" s="18" t="s">
        <v>901</v>
      </c>
      <c r="C2362" s="18">
        <v>1</v>
      </c>
      <c r="D2362" s="18">
        <v>1</v>
      </c>
      <c r="E2362" s="18">
        <v>3</v>
      </c>
      <c r="F2362" s="18">
        <v>0</v>
      </c>
      <c r="G2362" s="122" t="str">
        <f t="shared" si="110"/>
        <v>기사임</v>
      </c>
      <c r="H2362" s="255">
        <f>IF(G2362="기사임",(COUNTIF($B$2:B2362,B2362)-COUNTIFS($B$2:B2361,B2362,$G$2:G2361,"")),"")</f>
        <v>68</v>
      </c>
      <c r="I2362" s="122" t="str">
        <f>IF(H2362=1,COUNTIF($H$1:H2362,1),"")</f>
        <v/>
      </c>
      <c r="J2362" s="122">
        <f t="shared" si="109"/>
        <v>0</v>
      </c>
      <c r="K2362" s="122" t="b">
        <f t="shared" si="111"/>
        <v>0</v>
      </c>
      <c r="L2362" s="122" t="str">
        <f>IF(K2362=FALSE,"",B2362&amp;"@"&amp;COUNTIFS($B$2:B2362,B2362,$K$2:K2362,TRUE))</f>
        <v/>
      </c>
    </row>
    <row r="2363" spans="1:12">
      <c r="A2363" s="18" t="s">
        <v>1242</v>
      </c>
      <c r="B2363" s="18" t="s">
        <v>906</v>
      </c>
      <c r="C2363" s="18">
        <v>1</v>
      </c>
      <c r="D2363" s="18">
        <v>1</v>
      </c>
      <c r="E2363" s="18">
        <v>72</v>
      </c>
      <c r="F2363" s="18">
        <v>0</v>
      </c>
      <c r="G2363" s="122" t="str">
        <f t="shared" si="110"/>
        <v>기사임</v>
      </c>
      <c r="H2363" s="255">
        <f>IF(G2363="기사임",(COUNTIF($B$2:B2363,B2363)-COUNTIFS($B$2:B2362,B2363,$G$2:G2362,"")),"")</f>
        <v>19</v>
      </c>
      <c r="I2363" s="122" t="str">
        <f>IF(H2363=1,COUNTIF($H$1:H2363,1),"")</f>
        <v/>
      </c>
      <c r="J2363" s="122">
        <f t="shared" si="109"/>
        <v>0</v>
      </c>
      <c r="K2363" s="122" t="b">
        <f t="shared" si="111"/>
        <v>0</v>
      </c>
      <c r="L2363" s="122" t="str">
        <f>IF(K2363=FALSE,"",B2363&amp;"@"&amp;COUNTIFS($B$2:B2363,B2363,$K$2:K2363,TRUE))</f>
        <v/>
      </c>
    </row>
    <row r="2364" spans="1:12">
      <c r="A2364" s="18" t="s">
        <v>1242</v>
      </c>
      <c r="B2364" s="18" t="s">
        <v>941</v>
      </c>
      <c r="C2364" s="18">
        <v>1</v>
      </c>
      <c r="D2364" s="18">
        <v>1</v>
      </c>
      <c r="E2364" s="18">
        <v>4</v>
      </c>
      <c r="F2364" s="18">
        <v>0</v>
      </c>
      <c r="G2364" s="122" t="str">
        <f t="shared" si="110"/>
        <v>기사임</v>
      </c>
      <c r="H2364" s="255">
        <f>IF(G2364="기사임",(COUNTIF($B$2:B2364,B2364)-COUNTIFS($B$2:B2363,B2364,$G$2:G2363,"")),"")</f>
        <v>1</v>
      </c>
      <c r="I2364" s="122">
        <f>IF(H2364=1,COUNTIF($H$1:H2364,1),"")</f>
        <v>82</v>
      </c>
      <c r="J2364" s="122">
        <f t="shared" si="109"/>
        <v>0</v>
      </c>
      <c r="K2364" s="122" t="b">
        <f t="shared" si="111"/>
        <v>0</v>
      </c>
      <c r="L2364" s="122" t="str">
        <f>IF(K2364=FALSE,"",B2364&amp;"@"&amp;COUNTIFS($B$2:B2364,B2364,$K$2:K2364,TRUE))</f>
        <v/>
      </c>
    </row>
    <row r="2365" spans="1:12">
      <c r="A2365" s="18" t="s">
        <v>1242</v>
      </c>
      <c r="B2365" s="18" t="s">
        <v>934</v>
      </c>
      <c r="C2365" s="18">
        <v>1</v>
      </c>
      <c r="D2365" s="18">
        <v>1</v>
      </c>
      <c r="E2365" s="18">
        <v>26</v>
      </c>
      <c r="F2365" s="18">
        <v>0</v>
      </c>
      <c r="G2365" s="122" t="str">
        <f t="shared" si="110"/>
        <v>기사임</v>
      </c>
      <c r="H2365" s="255">
        <f>IF(G2365="기사임",(COUNTIF($B$2:B2365,B2365)-COUNTIFS($B$2:B2364,B2365,$G$2:G2364,"")),"")</f>
        <v>5</v>
      </c>
      <c r="I2365" s="122" t="str">
        <f>IF(H2365=1,COUNTIF($H$1:H2365,1),"")</f>
        <v/>
      </c>
      <c r="J2365" s="122">
        <f t="shared" si="109"/>
        <v>0</v>
      </c>
      <c r="K2365" s="122" t="b">
        <f t="shared" si="111"/>
        <v>0</v>
      </c>
      <c r="L2365" s="122" t="str">
        <f>IF(K2365=FALSE,"",B2365&amp;"@"&amp;COUNTIFS($B$2:B2365,B2365,$K$2:K2365,TRUE))</f>
        <v/>
      </c>
    </row>
    <row r="2366" spans="1:12">
      <c r="A2366" s="18" t="s">
        <v>1242</v>
      </c>
      <c r="B2366" s="18" t="s">
        <v>333</v>
      </c>
      <c r="C2366" s="18">
        <v>1</v>
      </c>
      <c r="D2366" s="18">
        <v>1</v>
      </c>
      <c r="E2366" s="18">
        <v>14</v>
      </c>
      <c r="F2366" s="18">
        <v>0</v>
      </c>
      <c r="G2366" s="122" t="str">
        <f t="shared" si="110"/>
        <v>기사임</v>
      </c>
      <c r="H2366" s="255">
        <f>IF(G2366="기사임",(COUNTIF($B$2:B2366,B2366)-COUNTIFS($B$2:B2365,B2366,$G$2:G2365,"")),"")</f>
        <v>7</v>
      </c>
      <c r="I2366" s="122" t="str">
        <f>IF(H2366=1,COUNTIF($H$1:H2366,1),"")</f>
        <v/>
      </c>
      <c r="J2366" s="122">
        <f t="shared" si="109"/>
        <v>0</v>
      </c>
      <c r="K2366" s="122" t="b">
        <f t="shared" si="111"/>
        <v>0</v>
      </c>
      <c r="L2366" s="122" t="str">
        <f>IF(K2366=FALSE,"",B2366&amp;"@"&amp;COUNTIFS($B$2:B2366,B2366,$K$2:K2366,TRUE))</f>
        <v/>
      </c>
    </row>
    <row r="2367" spans="1:12">
      <c r="A2367" s="18" t="s">
        <v>1242</v>
      </c>
      <c r="B2367" s="18" t="s">
        <v>918</v>
      </c>
      <c r="C2367" s="18">
        <v>1</v>
      </c>
      <c r="D2367" s="18">
        <v>1</v>
      </c>
      <c r="E2367" s="18">
        <v>13</v>
      </c>
      <c r="F2367" s="18">
        <v>0</v>
      </c>
      <c r="G2367" s="122" t="str">
        <f t="shared" si="110"/>
        <v>기사임</v>
      </c>
      <c r="H2367" s="255">
        <f>IF(G2367="기사임",(COUNTIF($B$2:B2367,B2367)-COUNTIFS($B$2:B2366,B2367,$G$2:G2366,"")),"")</f>
        <v>20</v>
      </c>
      <c r="I2367" s="122" t="str">
        <f>IF(H2367=1,COUNTIF($H$1:H2367,1),"")</f>
        <v/>
      </c>
      <c r="J2367" s="122">
        <f t="shared" si="109"/>
        <v>0</v>
      </c>
      <c r="K2367" s="122" t="b">
        <f t="shared" si="111"/>
        <v>0</v>
      </c>
      <c r="L2367" s="122" t="str">
        <f>IF(K2367=FALSE,"",B2367&amp;"@"&amp;COUNTIFS($B$2:B2367,B2367,$K$2:K2367,TRUE))</f>
        <v/>
      </c>
    </row>
    <row r="2368" spans="1:12">
      <c r="A2368" s="18" t="s">
        <v>1237</v>
      </c>
      <c r="B2368" s="18" t="s">
        <v>911</v>
      </c>
      <c r="C2368" s="18">
        <v>1</v>
      </c>
      <c r="D2368" s="18">
        <v>1</v>
      </c>
      <c r="E2368" s="18">
        <v>10</v>
      </c>
      <c r="F2368" s="18">
        <v>0</v>
      </c>
      <c r="G2368" s="122" t="str">
        <f t="shared" si="110"/>
        <v>기사임</v>
      </c>
      <c r="H2368" s="255">
        <f>IF(G2368="기사임",(COUNTIF($B$2:B2368,B2368)-COUNTIFS($B$2:B2367,B2368,$G$2:G2367,"")),"")</f>
        <v>15</v>
      </c>
      <c r="I2368" s="122" t="str">
        <f>IF(H2368=1,COUNTIF($H$1:H2368,1),"")</f>
        <v/>
      </c>
      <c r="J2368" s="122">
        <f t="shared" si="109"/>
        <v>0</v>
      </c>
      <c r="K2368" s="122" t="b">
        <f t="shared" si="111"/>
        <v>0</v>
      </c>
      <c r="L2368" s="122" t="str">
        <f>IF(K2368=FALSE,"",B2368&amp;"@"&amp;COUNTIFS($B$2:B2368,B2368,$K$2:K2368,TRUE))</f>
        <v/>
      </c>
    </row>
    <row r="2369" spans="1:12">
      <c r="A2369" s="18" t="s">
        <v>1237</v>
      </c>
      <c r="B2369" s="18" t="s">
        <v>899</v>
      </c>
      <c r="C2369" s="18">
        <v>1</v>
      </c>
      <c r="D2369" s="18">
        <v>1</v>
      </c>
      <c r="E2369" s="18">
        <v>0</v>
      </c>
      <c r="F2369" s="18">
        <v>1</v>
      </c>
      <c r="G2369" s="122" t="str">
        <f t="shared" si="110"/>
        <v>기사임</v>
      </c>
      <c r="H2369" s="255">
        <f>IF(G2369="기사임",(COUNTIF($B$2:B2369,B2369)-COUNTIFS($B$2:B2368,B2369,$G$2:G2368,"")),"")</f>
        <v>59</v>
      </c>
      <c r="I2369" s="122" t="str">
        <f>IF(H2369=1,COUNTIF($H$1:H2369,1),"")</f>
        <v/>
      </c>
      <c r="J2369" s="122">
        <f t="shared" si="109"/>
        <v>0</v>
      </c>
      <c r="K2369" s="122" t="b">
        <f t="shared" si="111"/>
        <v>0</v>
      </c>
      <c r="L2369" s="122" t="str">
        <f>IF(K2369=FALSE,"",B2369&amp;"@"&amp;COUNTIFS($B$2:B2369,B2369,$K$2:K2369,TRUE))</f>
        <v/>
      </c>
    </row>
    <row r="2370" spans="1:12">
      <c r="A2370" s="18" t="s">
        <v>1237</v>
      </c>
      <c r="B2370" s="18" t="s">
        <v>905</v>
      </c>
      <c r="C2370" s="18">
        <v>1</v>
      </c>
      <c r="D2370" s="18">
        <v>1</v>
      </c>
      <c r="E2370" s="18">
        <v>0</v>
      </c>
      <c r="F2370" s="18">
        <v>0</v>
      </c>
      <c r="G2370" s="122" t="str">
        <f t="shared" si="110"/>
        <v>기사임</v>
      </c>
      <c r="H2370" s="255">
        <f>IF(G2370="기사임",(COUNTIF($B$2:B2370,B2370)-COUNTIFS($B$2:B2369,B2370,$G$2:G2369,"")),"")</f>
        <v>43</v>
      </c>
      <c r="I2370" s="122" t="str">
        <f>IF(H2370=1,COUNTIF($H$1:H2370,1),"")</f>
        <v/>
      </c>
      <c r="J2370" s="122">
        <f t="shared" ref="J2370:J2433" si="112">COUNTIF($N$2:$N$4,B2370)</f>
        <v>0</v>
      </c>
      <c r="K2370" s="122" t="b">
        <f t="shared" si="111"/>
        <v>0</v>
      </c>
      <c r="L2370" s="122" t="str">
        <f>IF(K2370=FALSE,"",B2370&amp;"@"&amp;COUNTIFS($B$2:B2370,B2370,$K$2:K2370,TRUE))</f>
        <v/>
      </c>
    </row>
    <row r="2371" spans="1:12">
      <c r="A2371" s="18" t="s">
        <v>1237</v>
      </c>
      <c r="B2371" s="18" t="s">
        <v>910</v>
      </c>
      <c r="C2371" s="18">
        <v>1</v>
      </c>
      <c r="D2371" s="18">
        <v>1</v>
      </c>
      <c r="E2371" s="18">
        <v>0</v>
      </c>
      <c r="F2371" s="18">
        <v>1</v>
      </c>
      <c r="G2371" s="122" t="str">
        <f t="shared" ref="G2371:G2434" si="113">IF(AND(LEFT(A2371,17)="/global/archives/",ISNUMBER(_xlfn.NUMBERVALUE(MID(A2371,18,1))),ISERROR(FIND("ckattempt",A2371)),ISERROR(FIND("preview",A2371))),"기사임","")</f>
        <v>기사임</v>
      </c>
      <c r="H2371" s="255">
        <f>IF(G2371="기사임",(COUNTIF($B$2:B2371,B2371)-COUNTIFS($B$2:B2370,B2371,$G$2:G2370,"")),"")</f>
        <v>49</v>
      </c>
      <c r="I2371" s="122" t="str">
        <f>IF(H2371=1,COUNTIF($H$1:H2371,1),"")</f>
        <v/>
      </c>
      <c r="J2371" s="122">
        <f t="shared" si="112"/>
        <v>0</v>
      </c>
      <c r="K2371" s="122" t="b">
        <f t="shared" ref="K2371:K2434" si="114">AND(J2371=1,H2371&gt;=1,H2371&lt;&gt;"")</f>
        <v>0</v>
      </c>
      <c r="L2371" s="122" t="str">
        <f>IF(K2371=FALSE,"",B2371&amp;"@"&amp;COUNTIFS($B$2:B2371,B2371,$K$2:K2371,TRUE))</f>
        <v/>
      </c>
    </row>
    <row r="2372" spans="1:12">
      <c r="A2372" s="18" t="s">
        <v>1237</v>
      </c>
      <c r="B2372" s="18" t="s">
        <v>917</v>
      </c>
      <c r="C2372" s="18">
        <v>1</v>
      </c>
      <c r="D2372" s="18">
        <v>1</v>
      </c>
      <c r="E2372" s="18">
        <v>0</v>
      </c>
      <c r="F2372" s="18">
        <v>0</v>
      </c>
      <c r="G2372" s="122" t="str">
        <f t="shared" si="113"/>
        <v>기사임</v>
      </c>
      <c r="H2372" s="255">
        <f>IF(G2372="기사임",(COUNTIF($B$2:B2372,B2372)-COUNTIFS($B$2:B2371,B2372,$G$2:G2371,"")),"")</f>
        <v>16</v>
      </c>
      <c r="I2372" s="122" t="str">
        <f>IF(H2372=1,COUNTIF($H$1:H2372,1),"")</f>
        <v/>
      </c>
      <c r="J2372" s="122">
        <f t="shared" si="112"/>
        <v>0</v>
      </c>
      <c r="K2372" s="122" t="b">
        <f t="shared" si="114"/>
        <v>0</v>
      </c>
      <c r="L2372" s="122" t="str">
        <f>IF(K2372=FALSE,"",B2372&amp;"@"&amp;COUNTIFS($B$2:B2372,B2372,$K$2:K2372,TRUE))</f>
        <v/>
      </c>
    </row>
    <row r="2373" spans="1:12">
      <c r="A2373" s="18" t="s">
        <v>1237</v>
      </c>
      <c r="B2373" s="18" t="s">
        <v>913</v>
      </c>
      <c r="C2373" s="18">
        <v>1</v>
      </c>
      <c r="D2373" s="18">
        <v>1</v>
      </c>
      <c r="E2373" s="18">
        <v>0</v>
      </c>
      <c r="F2373" s="18">
        <v>0</v>
      </c>
      <c r="G2373" s="122" t="str">
        <f t="shared" si="113"/>
        <v>기사임</v>
      </c>
      <c r="H2373" s="255">
        <f>IF(G2373="기사임",(COUNTIF($B$2:B2373,B2373)-COUNTIFS($B$2:B2372,B2373,$G$2:G2372,"")),"")</f>
        <v>40</v>
      </c>
      <c r="I2373" s="122" t="str">
        <f>IF(H2373=1,COUNTIF($H$1:H2373,1),"")</f>
        <v/>
      </c>
      <c r="J2373" s="122">
        <f t="shared" si="112"/>
        <v>0</v>
      </c>
      <c r="K2373" s="122" t="b">
        <f t="shared" si="114"/>
        <v>0</v>
      </c>
      <c r="L2373" s="122" t="str">
        <f>IF(K2373=FALSE,"",B2373&amp;"@"&amp;COUNTIFS($B$2:B2373,B2373,$K$2:K2373,TRUE))</f>
        <v/>
      </c>
    </row>
    <row r="2374" spans="1:12">
      <c r="A2374" s="18" t="s">
        <v>1441</v>
      </c>
      <c r="B2374" s="18" t="s">
        <v>896</v>
      </c>
      <c r="C2374" s="18">
        <v>1</v>
      </c>
      <c r="D2374" s="18">
        <v>1</v>
      </c>
      <c r="E2374" s="18">
        <v>0</v>
      </c>
      <c r="F2374" s="18">
        <v>1</v>
      </c>
      <c r="G2374" s="122" t="str">
        <f t="shared" si="113"/>
        <v/>
      </c>
      <c r="H2374" s="255" t="str">
        <f>IF(G2374="기사임",(COUNTIF($B$2:B2374,B2374)-COUNTIFS($B$2:B2373,B2374,$G$2:G2373,"")),"")</f>
        <v/>
      </c>
      <c r="I2374" s="122" t="str">
        <f>IF(H2374=1,COUNTIF($H$1:H2374,1),"")</f>
        <v/>
      </c>
      <c r="J2374" s="122">
        <f t="shared" si="112"/>
        <v>1</v>
      </c>
      <c r="K2374" s="122" t="b">
        <f t="shared" si="114"/>
        <v>0</v>
      </c>
      <c r="L2374" s="122" t="str">
        <f>IF(K2374=FALSE,"",B2374&amp;"@"&amp;COUNTIFS($B$2:B2374,B2374,$K$2:K2374,TRUE))</f>
        <v/>
      </c>
    </row>
    <row r="2375" spans="1:12">
      <c r="A2375" s="18" t="s">
        <v>2034</v>
      </c>
      <c r="B2375" s="18" t="s">
        <v>895</v>
      </c>
      <c r="C2375" s="18">
        <v>1</v>
      </c>
      <c r="D2375" s="18">
        <v>1</v>
      </c>
      <c r="E2375" s="18">
        <v>6</v>
      </c>
      <c r="F2375" s="18">
        <v>0</v>
      </c>
      <c r="G2375" s="122" t="str">
        <f t="shared" si="113"/>
        <v>기사임</v>
      </c>
      <c r="H2375" s="255">
        <f>IF(G2375="기사임",(COUNTIF($B$2:B2375,B2375)-COUNTIFS($B$2:B2374,B2375,$G$2:G2374,"")),"")</f>
        <v>297</v>
      </c>
      <c r="I2375" s="122" t="str">
        <f>IF(H2375=1,COUNTIF($H$1:H2375,1),"")</f>
        <v/>
      </c>
      <c r="J2375" s="122">
        <f t="shared" si="112"/>
        <v>0</v>
      </c>
      <c r="K2375" s="122" t="b">
        <f t="shared" si="114"/>
        <v>0</v>
      </c>
      <c r="L2375" s="122" t="str">
        <f>IF(K2375=FALSE,"",B2375&amp;"@"&amp;COUNTIFS($B$2:B2375,B2375,$K$2:K2375,TRUE))</f>
        <v/>
      </c>
    </row>
    <row r="2376" spans="1:12">
      <c r="A2376" s="18" t="s">
        <v>1247</v>
      </c>
      <c r="B2376" s="18" t="s">
        <v>942</v>
      </c>
      <c r="C2376" s="18">
        <v>1</v>
      </c>
      <c r="D2376" s="18">
        <v>1</v>
      </c>
      <c r="E2376" s="18">
        <v>0</v>
      </c>
      <c r="F2376" s="18">
        <v>1</v>
      </c>
      <c r="G2376" s="122" t="str">
        <f t="shared" si="113"/>
        <v>기사임</v>
      </c>
      <c r="H2376" s="255">
        <f>IF(G2376="기사임",(COUNTIF($B$2:B2376,B2376)-COUNTIFS($B$2:B2375,B2376,$G$2:G2375,"")),"")</f>
        <v>8</v>
      </c>
      <c r="I2376" s="122" t="str">
        <f>IF(H2376=1,COUNTIF($H$1:H2376,1),"")</f>
        <v/>
      </c>
      <c r="J2376" s="122">
        <f t="shared" si="112"/>
        <v>0</v>
      </c>
      <c r="K2376" s="122" t="b">
        <f t="shared" si="114"/>
        <v>0</v>
      </c>
      <c r="L2376" s="122" t="str">
        <f>IF(K2376=FALSE,"",B2376&amp;"@"&amp;COUNTIFS($B$2:B2376,B2376,$K$2:K2376,TRUE))</f>
        <v/>
      </c>
    </row>
    <row r="2377" spans="1:12">
      <c r="A2377" s="18" t="s">
        <v>1247</v>
      </c>
      <c r="B2377" s="18" t="s">
        <v>935</v>
      </c>
      <c r="C2377" s="18">
        <v>1</v>
      </c>
      <c r="D2377" s="18">
        <v>1</v>
      </c>
      <c r="E2377" s="18">
        <v>0</v>
      </c>
      <c r="F2377" s="18">
        <v>0</v>
      </c>
      <c r="G2377" s="122" t="str">
        <f t="shared" si="113"/>
        <v>기사임</v>
      </c>
      <c r="H2377" s="255">
        <f>IF(G2377="기사임",(COUNTIF($B$2:B2377,B2377)-COUNTIFS($B$2:B2376,B2377,$G$2:G2376,"")),"")</f>
        <v>7</v>
      </c>
      <c r="I2377" s="122" t="str">
        <f>IF(H2377=1,COUNTIF($H$1:H2377,1),"")</f>
        <v/>
      </c>
      <c r="J2377" s="122">
        <f t="shared" si="112"/>
        <v>0</v>
      </c>
      <c r="K2377" s="122" t="b">
        <f t="shared" si="114"/>
        <v>0</v>
      </c>
      <c r="L2377" s="122" t="str">
        <f>IF(K2377=FALSE,"",B2377&amp;"@"&amp;COUNTIFS($B$2:B2377,B2377,$K$2:K2377,TRUE))</f>
        <v/>
      </c>
    </row>
    <row r="2378" spans="1:12">
      <c r="A2378" s="18" t="s">
        <v>1247</v>
      </c>
      <c r="B2378" s="18" t="s">
        <v>947</v>
      </c>
      <c r="C2378" s="18">
        <v>1</v>
      </c>
      <c r="D2378" s="18">
        <v>1</v>
      </c>
      <c r="E2378" s="18">
        <v>0</v>
      </c>
      <c r="F2378" s="18">
        <v>1</v>
      </c>
      <c r="G2378" s="122" t="str">
        <f t="shared" si="113"/>
        <v>기사임</v>
      </c>
      <c r="H2378" s="255">
        <f>IF(G2378="기사임",(COUNTIF($B$2:B2378,B2378)-COUNTIFS($B$2:B2377,B2378,$G$2:G2377,"")),"")</f>
        <v>3</v>
      </c>
      <c r="I2378" s="122" t="str">
        <f>IF(H2378=1,COUNTIF($H$1:H2378,1),"")</f>
        <v/>
      </c>
      <c r="J2378" s="122">
        <f t="shared" si="112"/>
        <v>0</v>
      </c>
      <c r="K2378" s="122" t="b">
        <f t="shared" si="114"/>
        <v>0</v>
      </c>
      <c r="L2378" s="122" t="str">
        <f>IF(K2378=FALSE,"",B2378&amp;"@"&amp;COUNTIFS($B$2:B2378,B2378,$K$2:K2378,TRUE))</f>
        <v/>
      </c>
    </row>
    <row r="2379" spans="1:12">
      <c r="A2379" s="18" t="s">
        <v>1247</v>
      </c>
      <c r="B2379" s="18" t="s">
        <v>913</v>
      </c>
      <c r="C2379" s="18">
        <v>1</v>
      </c>
      <c r="D2379" s="18">
        <v>1</v>
      </c>
      <c r="E2379" s="18">
        <v>0</v>
      </c>
      <c r="F2379" s="18">
        <v>0</v>
      </c>
      <c r="G2379" s="122" t="str">
        <f t="shared" si="113"/>
        <v>기사임</v>
      </c>
      <c r="H2379" s="255">
        <f>IF(G2379="기사임",(COUNTIF($B$2:B2379,B2379)-COUNTIFS($B$2:B2378,B2379,$G$2:G2378,"")),"")</f>
        <v>41</v>
      </c>
      <c r="I2379" s="122" t="str">
        <f>IF(H2379=1,COUNTIF($H$1:H2379,1),"")</f>
        <v/>
      </c>
      <c r="J2379" s="122">
        <f t="shared" si="112"/>
        <v>0</v>
      </c>
      <c r="K2379" s="122" t="b">
        <f t="shared" si="114"/>
        <v>0</v>
      </c>
      <c r="L2379" s="122" t="str">
        <f>IF(K2379=FALSE,"",B2379&amp;"@"&amp;COUNTIFS($B$2:B2379,B2379,$K$2:K2379,TRUE))</f>
        <v/>
      </c>
    </row>
    <row r="2380" spans="1:12">
      <c r="A2380" s="18" t="s">
        <v>1247</v>
      </c>
      <c r="B2380" s="18" t="s">
        <v>906</v>
      </c>
      <c r="C2380" s="18">
        <v>1</v>
      </c>
      <c r="D2380" s="18">
        <v>1</v>
      </c>
      <c r="E2380" s="18">
        <v>0</v>
      </c>
      <c r="F2380" s="18">
        <v>1</v>
      </c>
      <c r="G2380" s="122" t="str">
        <f t="shared" si="113"/>
        <v>기사임</v>
      </c>
      <c r="H2380" s="255">
        <f>IF(G2380="기사임",(COUNTIF($B$2:B2380,B2380)-COUNTIFS($B$2:B2379,B2380,$G$2:G2379,"")),"")</f>
        <v>20</v>
      </c>
      <c r="I2380" s="122" t="str">
        <f>IF(H2380=1,COUNTIF($H$1:H2380,1),"")</f>
        <v/>
      </c>
      <c r="J2380" s="122">
        <f t="shared" si="112"/>
        <v>0</v>
      </c>
      <c r="K2380" s="122" t="b">
        <f t="shared" si="114"/>
        <v>0</v>
      </c>
      <c r="L2380" s="122" t="str">
        <f>IF(K2380=FALSE,"",B2380&amp;"@"&amp;COUNTIFS($B$2:B2380,B2380,$K$2:K2380,TRUE))</f>
        <v/>
      </c>
    </row>
    <row r="2381" spans="1:12">
      <c r="A2381" s="18" t="s">
        <v>1451</v>
      </c>
      <c r="B2381" s="18" t="s">
        <v>900</v>
      </c>
      <c r="C2381" s="18">
        <v>1</v>
      </c>
      <c r="D2381" s="18">
        <v>1</v>
      </c>
      <c r="E2381" s="18">
        <v>3</v>
      </c>
      <c r="F2381" s="18">
        <v>0</v>
      </c>
      <c r="G2381" s="122" t="str">
        <f t="shared" si="113"/>
        <v>기사임</v>
      </c>
      <c r="H2381" s="255">
        <f>IF(G2381="기사임",(COUNTIF($B$2:B2381,B2381)-COUNTIFS($B$2:B2380,B2381,$G$2:G2380,"")),"")</f>
        <v>62</v>
      </c>
      <c r="I2381" s="122" t="str">
        <f>IF(H2381=1,COUNTIF($H$1:H2381,1),"")</f>
        <v/>
      </c>
      <c r="J2381" s="122">
        <f t="shared" si="112"/>
        <v>0</v>
      </c>
      <c r="K2381" s="122" t="b">
        <f t="shared" si="114"/>
        <v>0</v>
      </c>
      <c r="L2381" s="122" t="str">
        <f>IF(K2381=FALSE,"",B2381&amp;"@"&amp;COUNTIFS($B$2:B2381,B2381,$K$2:K2381,TRUE))</f>
        <v/>
      </c>
    </row>
    <row r="2382" spans="1:12">
      <c r="A2382" s="18" t="s">
        <v>1446</v>
      </c>
      <c r="B2382" s="18" t="s">
        <v>929</v>
      </c>
      <c r="C2382" s="18">
        <v>1</v>
      </c>
      <c r="D2382" s="18">
        <v>1</v>
      </c>
      <c r="E2382" s="18">
        <v>0</v>
      </c>
      <c r="F2382" s="18">
        <v>1</v>
      </c>
      <c r="G2382" s="122" t="str">
        <f t="shared" si="113"/>
        <v>기사임</v>
      </c>
      <c r="H2382" s="255">
        <f>IF(G2382="기사임",(COUNTIF($B$2:B2382,B2382)-COUNTIFS($B$2:B2381,B2382,$G$2:G2381,"")),"")</f>
        <v>10</v>
      </c>
      <c r="I2382" s="122" t="str">
        <f>IF(H2382=1,COUNTIF($H$1:H2382,1),"")</f>
        <v/>
      </c>
      <c r="J2382" s="122">
        <f t="shared" si="112"/>
        <v>0</v>
      </c>
      <c r="K2382" s="122" t="b">
        <f t="shared" si="114"/>
        <v>0</v>
      </c>
      <c r="L2382" s="122" t="str">
        <f>IF(K2382=FALSE,"",B2382&amp;"@"&amp;COUNTIFS($B$2:B2382,B2382,$K$2:K2382,TRUE))</f>
        <v/>
      </c>
    </row>
    <row r="2383" spans="1:12">
      <c r="A2383" s="18" t="s">
        <v>1446</v>
      </c>
      <c r="B2383" s="18" t="s">
        <v>920</v>
      </c>
      <c r="C2383" s="18">
        <v>1</v>
      </c>
      <c r="D2383" s="18">
        <v>1</v>
      </c>
      <c r="E2383" s="18">
        <v>0</v>
      </c>
      <c r="F2383" s="18">
        <v>1</v>
      </c>
      <c r="G2383" s="122" t="str">
        <f t="shared" si="113"/>
        <v>기사임</v>
      </c>
      <c r="H2383" s="255">
        <f>IF(G2383="기사임",(COUNTIF($B$2:B2383,B2383)-COUNTIFS($B$2:B2382,B2383,$G$2:G2382,"")),"")</f>
        <v>16</v>
      </c>
      <c r="I2383" s="122" t="str">
        <f>IF(H2383=1,COUNTIF($H$1:H2383,1),"")</f>
        <v/>
      </c>
      <c r="J2383" s="122">
        <f t="shared" si="112"/>
        <v>0</v>
      </c>
      <c r="K2383" s="122" t="b">
        <f t="shared" si="114"/>
        <v>0</v>
      </c>
      <c r="L2383" s="122" t="str">
        <f>IF(K2383=FALSE,"",B2383&amp;"@"&amp;COUNTIFS($B$2:B2383,B2383,$K$2:K2383,TRUE))</f>
        <v/>
      </c>
    </row>
    <row r="2384" spans="1:12">
      <c r="A2384" s="18" t="s">
        <v>1446</v>
      </c>
      <c r="B2384" s="18" t="s">
        <v>913</v>
      </c>
      <c r="C2384" s="18">
        <v>1</v>
      </c>
      <c r="D2384" s="18">
        <v>1</v>
      </c>
      <c r="E2384" s="18">
        <v>2</v>
      </c>
      <c r="F2384" s="18">
        <v>0</v>
      </c>
      <c r="G2384" s="122" t="str">
        <f t="shared" si="113"/>
        <v>기사임</v>
      </c>
      <c r="H2384" s="255">
        <f>IF(G2384="기사임",(COUNTIF($B$2:B2384,B2384)-COUNTIFS($B$2:B2383,B2384,$G$2:G2383,"")),"")</f>
        <v>42</v>
      </c>
      <c r="I2384" s="122" t="str">
        <f>IF(H2384=1,COUNTIF($H$1:H2384,1),"")</f>
        <v/>
      </c>
      <c r="J2384" s="122">
        <f t="shared" si="112"/>
        <v>0</v>
      </c>
      <c r="K2384" s="122" t="b">
        <f t="shared" si="114"/>
        <v>0</v>
      </c>
      <c r="L2384" s="122" t="str">
        <f>IF(K2384=FALSE,"",B2384&amp;"@"&amp;COUNTIFS($B$2:B2384,B2384,$K$2:K2384,TRUE))</f>
        <v/>
      </c>
    </row>
    <row r="2385" spans="1:12">
      <c r="A2385" s="18" t="s">
        <v>1446</v>
      </c>
      <c r="B2385" s="18" t="s">
        <v>916</v>
      </c>
      <c r="C2385" s="18">
        <v>1</v>
      </c>
      <c r="D2385" s="18">
        <v>1</v>
      </c>
      <c r="E2385" s="18">
        <v>624</v>
      </c>
      <c r="F2385" s="18">
        <v>0</v>
      </c>
      <c r="G2385" s="122" t="str">
        <f t="shared" si="113"/>
        <v>기사임</v>
      </c>
      <c r="H2385" s="255">
        <f>IF(G2385="기사임",(COUNTIF($B$2:B2385,B2385)-COUNTIFS($B$2:B2384,B2385,$G$2:G2384,"")),"")</f>
        <v>7</v>
      </c>
      <c r="I2385" s="122" t="str">
        <f>IF(H2385=1,COUNTIF($H$1:H2385,1),"")</f>
        <v/>
      </c>
      <c r="J2385" s="122">
        <f t="shared" si="112"/>
        <v>0</v>
      </c>
      <c r="K2385" s="122" t="b">
        <f t="shared" si="114"/>
        <v>0</v>
      </c>
      <c r="L2385" s="122" t="str">
        <f>IF(K2385=FALSE,"",B2385&amp;"@"&amp;COUNTIFS($B$2:B2385,B2385,$K$2:K2385,TRUE))</f>
        <v/>
      </c>
    </row>
    <row r="2386" spans="1:12">
      <c r="A2386" s="18" t="s">
        <v>1446</v>
      </c>
      <c r="B2386" s="18" t="s">
        <v>896</v>
      </c>
      <c r="C2386" s="18">
        <v>1</v>
      </c>
      <c r="D2386" s="18">
        <v>1</v>
      </c>
      <c r="E2386" s="18">
        <v>0</v>
      </c>
      <c r="F2386" s="18">
        <v>1</v>
      </c>
      <c r="G2386" s="122" t="str">
        <f t="shared" si="113"/>
        <v>기사임</v>
      </c>
      <c r="H2386" s="255">
        <f>IF(G2386="기사임",(COUNTIF($B$2:B2386,B2386)-COUNTIFS($B$2:B2385,B2386,$G$2:G2385,"")),"")</f>
        <v>165</v>
      </c>
      <c r="I2386" s="122" t="str">
        <f>IF(H2386=1,COUNTIF($H$1:H2386,1),"")</f>
        <v/>
      </c>
      <c r="J2386" s="122">
        <f t="shared" si="112"/>
        <v>1</v>
      </c>
      <c r="K2386" s="122" t="b">
        <f t="shared" si="114"/>
        <v>1</v>
      </c>
      <c r="L2386" s="122" t="str">
        <f>IF(K2386=FALSE,"",B2386&amp;"@"&amp;COUNTIFS($B$2:B2386,B2386,$K$2:K2386,TRUE))</f>
        <v>United States@165</v>
      </c>
    </row>
    <row r="2387" spans="1:12">
      <c r="A2387" s="18" t="s">
        <v>1438</v>
      </c>
      <c r="B2387" s="18" t="s">
        <v>903</v>
      </c>
      <c r="C2387" s="18">
        <v>1</v>
      </c>
      <c r="D2387" s="18">
        <v>1</v>
      </c>
      <c r="E2387" s="18">
        <v>0</v>
      </c>
      <c r="F2387" s="18">
        <v>1</v>
      </c>
      <c r="G2387" s="122" t="str">
        <f t="shared" si="113"/>
        <v>기사임</v>
      </c>
      <c r="H2387" s="255">
        <f>IF(G2387="기사임",(COUNTIF($B$2:B2387,B2387)-COUNTIFS($B$2:B2386,B2387,$G$2:G2386,"")),"")</f>
        <v>33</v>
      </c>
      <c r="I2387" s="122" t="str">
        <f>IF(H2387=1,COUNTIF($H$1:H2387,1),"")</f>
        <v/>
      </c>
      <c r="J2387" s="122">
        <f t="shared" si="112"/>
        <v>0</v>
      </c>
      <c r="K2387" s="122" t="b">
        <f t="shared" si="114"/>
        <v>0</v>
      </c>
      <c r="L2387" s="122" t="str">
        <f>IF(K2387=FALSE,"",B2387&amp;"@"&amp;COUNTIFS($B$2:B2387,B2387,$K$2:K2387,TRUE))</f>
        <v/>
      </c>
    </row>
    <row r="2388" spans="1:12">
      <c r="A2388" s="18" t="s">
        <v>1438</v>
      </c>
      <c r="B2388" s="18" t="s">
        <v>935</v>
      </c>
      <c r="C2388" s="18">
        <v>1</v>
      </c>
      <c r="D2388" s="18">
        <v>1</v>
      </c>
      <c r="E2388" s="18">
        <v>13</v>
      </c>
      <c r="F2388" s="18">
        <v>0</v>
      </c>
      <c r="G2388" s="122" t="str">
        <f t="shared" si="113"/>
        <v>기사임</v>
      </c>
      <c r="H2388" s="255">
        <f>IF(G2388="기사임",(COUNTIF($B$2:B2388,B2388)-COUNTIFS($B$2:B2387,B2388,$G$2:G2387,"")),"")</f>
        <v>8</v>
      </c>
      <c r="I2388" s="122" t="str">
        <f>IF(H2388=1,COUNTIF($H$1:H2388,1),"")</f>
        <v/>
      </c>
      <c r="J2388" s="122">
        <f t="shared" si="112"/>
        <v>0</v>
      </c>
      <c r="K2388" s="122" t="b">
        <f t="shared" si="114"/>
        <v>0</v>
      </c>
      <c r="L2388" s="122" t="str">
        <f>IF(K2388=FALSE,"",B2388&amp;"@"&amp;COUNTIFS($B$2:B2388,B2388,$K$2:K2388,TRUE))</f>
        <v/>
      </c>
    </row>
    <row r="2389" spans="1:12">
      <c r="A2389" s="18" t="s">
        <v>1438</v>
      </c>
      <c r="B2389" s="18" t="s">
        <v>899</v>
      </c>
      <c r="C2389" s="18">
        <v>1</v>
      </c>
      <c r="D2389" s="18">
        <v>1</v>
      </c>
      <c r="E2389" s="18">
        <v>0</v>
      </c>
      <c r="F2389" s="18">
        <v>1</v>
      </c>
      <c r="G2389" s="122" t="str">
        <f t="shared" si="113"/>
        <v>기사임</v>
      </c>
      <c r="H2389" s="255">
        <f>IF(G2389="기사임",(COUNTIF($B$2:B2389,B2389)-COUNTIFS($B$2:B2388,B2389,$G$2:G2388,"")),"")</f>
        <v>60</v>
      </c>
      <c r="I2389" s="122" t="str">
        <f>IF(H2389=1,COUNTIF($H$1:H2389,1),"")</f>
        <v/>
      </c>
      <c r="J2389" s="122">
        <f t="shared" si="112"/>
        <v>0</v>
      </c>
      <c r="K2389" s="122" t="b">
        <f t="shared" si="114"/>
        <v>0</v>
      </c>
      <c r="L2389" s="122" t="str">
        <f>IF(K2389=FALSE,"",B2389&amp;"@"&amp;COUNTIFS($B$2:B2389,B2389,$K$2:K2389,TRUE))</f>
        <v/>
      </c>
    </row>
    <row r="2390" spans="1:12">
      <c r="A2390" s="18" t="s">
        <v>1438</v>
      </c>
      <c r="B2390" s="18" t="s">
        <v>909</v>
      </c>
      <c r="C2390" s="18">
        <v>1</v>
      </c>
      <c r="D2390" s="18">
        <v>1</v>
      </c>
      <c r="E2390" s="18">
        <v>0</v>
      </c>
      <c r="F2390" s="18">
        <v>0</v>
      </c>
      <c r="G2390" s="122" t="str">
        <f t="shared" si="113"/>
        <v>기사임</v>
      </c>
      <c r="H2390" s="255">
        <f>IF(G2390="기사임",(COUNTIF($B$2:B2390,B2390)-COUNTIFS($B$2:B2389,B2390,$G$2:G2389,"")),"")</f>
        <v>17</v>
      </c>
      <c r="I2390" s="122" t="str">
        <f>IF(H2390=1,COUNTIF($H$1:H2390,1),"")</f>
        <v/>
      </c>
      <c r="J2390" s="122">
        <f t="shared" si="112"/>
        <v>0</v>
      </c>
      <c r="K2390" s="122" t="b">
        <f t="shared" si="114"/>
        <v>0</v>
      </c>
      <c r="L2390" s="122" t="str">
        <f>IF(K2390=FALSE,"",B2390&amp;"@"&amp;COUNTIFS($B$2:B2390,B2390,$K$2:K2390,TRUE))</f>
        <v/>
      </c>
    </row>
    <row r="2391" spans="1:12">
      <c r="A2391" s="18" t="s">
        <v>1438</v>
      </c>
      <c r="B2391" s="18" t="s">
        <v>906</v>
      </c>
      <c r="C2391" s="18">
        <v>1</v>
      </c>
      <c r="D2391" s="18">
        <v>1</v>
      </c>
      <c r="E2391" s="18">
        <v>27</v>
      </c>
      <c r="F2391" s="18">
        <v>0</v>
      </c>
      <c r="G2391" s="122" t="str">
        <f t="shared" si="113"/>
        <v>기사임</v>
      </c>
      <c r="H2391" s="255">
        <f>IF(G2391="기사임",(COUNTIF($B$2:B2391,B2391)-COUNTIFS($B$2:B2390,B2391,$G$2:G2390,"")),"")</f>
        <v>21</v>
      </c>
      <c r="I2391" s="122" t="str">
        <f>IF(H2391=1,COUNTIF($H$1:H2391,1),"")</f>
        <v/>
      </c>
      <c r="J2391" s="122">
        <f t="shared" si="112"/>
        <v>0</v>
      </c>
      <c r="K2391" s="122" t="b">
        <f t="shared" si="114"/>
        <v>0</v>
      </c>
      <c r="L2391" s="122" t="str">
        <f>IF(K2391=FALSE,"",B2391&amp;"@"&amp;COUNTIFS($B$2:B2391,B2391,$K$2:K2391,TRUE))</f>
        <v/>
      </c>
    </row>
    <row r="2392" spans="1:12">
      <c r="A2392" s="18" t="s">
        <v>1438</v>
      </c>
      <c r="B2392" s="18" t="s">
        <v>900</v>
      </c>
      <c r="C2392" s="18">
        <v>1</v>
      </c>
      <c r="D2392" s="18">
        <v>1</v>
      </c>
      <c r="E2392" s="18">
        <v>0</v>
      </c>
      <c r="F2392" s="18">
        <v>1</v>
      </c>
      <c r="G2392" s="122" t="str">
        <f t="shared" si="113"/>
        <v>기사임</v>
      </c>
      <c r="H2392" s="255">
        <f>IF(G2392="기사임",(COUNTIF($B$2:B2392,B2392)-COUNTIFS($B$2:B2391,B2392,$G$2:G2391,"")),"")</f>
        <v>63</v>
      </c>
      <c r="I2392" s="122" t="str">
        <f>IF(H2392=1,COUNTIF($H$1:H2392,1),"")</f>
        <v/>
      </c>
      <c r="J2392" s="122">
        <f t="shared" si="112"/>
        <v>0</v>
      </c>
      <c r="K2392" s="122" t="b">
        <f t="shared" si="114"/>
        <v>0</v>
      </c>
      <c r="L2392" s="122" t="str">
        <f>IF(K2392=FALSE,"",B2392&amp;"@"&amp;COUNTIFS($B$2:B2392,B2392,$K$2:K2392,TRUE))</f>
        <v/>
      </c>
    </row>
    <row r="2393" spans="1:12">
      <c r="A2393" s="18" t="s">
        <v>1436</v>
      </c>
      <c r="B2393" s="18" t="s">
        <v>942</v>
      </c>
      <c r="C2393" s="18">
        <v>1</v>
      </c>
      <c r="D2393" s="18">
        <v>1</v>
      </c>
      <c r="E2393" s="18">
        <v>0</v>
      </c>
      <c r="F2393" s="18">
        <v>1</v>
      </c>
      <c r="G2393" s="122" t="str">
        <f t="shared" si="113"/>
        <v>기사임</v>
      </c>
      <c r="H2393" s="255">
        <f>IF(G2393="기사임",(COUNTIF($B$2:B2393,B2393)-COUNTIFS($B$2:B2392,B2393,$G$2:G2392,"")),"")</f>
        <v>9</v>
      </c>
      <c r="I2393" s="122" t="str">
        <f>IF(H2393=1,COUNTIF($H$1:H2393,1),"")</f>
        <v/>
      </c>
      <c r="J2393" s="122">
        <f t="shared" si="112"/>
        <v>0</v>
      </c>
      <c r="K2393" s="122" t="b">
        <f t="shared" si="114"/>
        <v>0</v>
      </c>
      <c r="L2393" s="122" t="str">
        <f>IF(K2393=FALSE,"",B2393&amp;"@"&amp;COUNTIFS($B$2:B2393,B2393,$K$2:K2393,TRUE))</f>
        <v/>
      </c>
    </row>
    <row r="2394" spans="1:12">
      <c r="A2394" s="18" t="s">
        <v>1436</v>
      </c>
      <c r="B2394" s="18" t="s">
        <v>905</v>
      </c>
      <c r="C2394" s="18">
        <v>1</v>
      </c>
      <c r="D2394" s="18">
        <v>1</v>
      </c>
      <c r="E2394" s="18">
        <v>0</v>
      </c>
      <c r="F2394" s="18">
        <v>1</v>
      </c>
      <c r="G2394" s="122" t="str">
        <f t="shared" si="113"/>
        <v>기사임</v>
      </c>
      <c r="H2394" s="255">
        <f>IF(G2394="기사임",(COUNTIF($B$2:B2394,B2394)-COUNTIFS($B$2:B2393,B2394,$G$2:G2393,"")),"")</f>
        <v>44</v>
      </c>
      <c r="I2394" s="122" t="str">
        <f>IF(H2394=1,COUNTIF($H$1:H2394,1),"")</f>
        <v/>
      </c>
      <c r="J2394" s="122">
        <f t="shared" si="112"/>
        <v>0</v>
      </c>
      <c r="K2394" s="122" t="b">
        <f t="shared" si="114"/>
        <v>0</v>
      </c>
      <c r="L2394" s="122" t="str">
        <f>IF(K2394=FALSE,"",B2394&amp;"@"&amp;COUNTIFS($B$2:B2394,B2394,$K$2:K2394,TRUE))</f>
        <v/>
      </c>
    </row>
    <row r="2395" spans="1:12">
      <c r="A2395" s="18" t="s">
        <v>1436</v>
      </c>
      <c r="B2395" s="18" t="s">
        <v>910</v>
      </c>
      <c r="C2395" s="18">
        <v>1</v>
      </c>
      <c r="D2395" s="18">
        <v>1</v>
      </c>
      <c r="E2395" s="18">
        <v>0</v>
      </c>
      <c r="F2395" s="18">
        <v>1</v>
      </c>
      <c r="G2395" s="122" t="str">
        <f t="shared" si="113"/>
        <v>기사임</v>
      </c>
      <c r="H2395" s="255">
        <f>IF(G2395="기사임",(COUNTIF($B$2:B2395,B2395)-COUNTIFS($B$2:B2394,B2395,$G$2:G2394,"")),"")</f>
        <v>50</v>
      </c>
      <c r="I2395" s="122" t="str">
        <f>IF(H2395=1,COUNTIF($H$1:H2395,1),"")</f>
        <v/>
      </c>
      <c r="J2395" s="122">
        <f t="shared" si="112"/>
        <v>0</v>
      </c>
      <c r="K2395" s="122" t="b">
        <f t="shared" si="114"/>
        <v>0</v>
      </c>
      <c r="L2395" s="122" t="str">
        <f>IF(K2395=FALSE,"",B2395&amp;"@"&amp;COUNTIFS($B$2:B2395,B2395,$K$2:K2395,TRUE))</f>
        <v/>
      </c>
    </row>
    <row r="2396" spans="1:12">
      <c r="A2396" s="18" t="s">
        <v>1436</v>
      </c>
      <c r="B2396" s="18" t="s">
        <v>919</v>
      </c>
      <c r="C2396" s="18">
        <v>1</v>
      </c>
      <c r="D2396" s="18">
        <v>1</v>
      </c>
      <c r="E2396" s="18">
        <v>0</v>
      </c>
      <c r="F2396" s="18">
        <v>1</v>
      </c>
      <c r="G2396" s="122" t="str">
        <f t="shared" si="113"/>
        <v>기사임</v>
      </c>
      <c r="H2396" s="255">
        <f>IF(G2396="기사임",(COUNTIF($B$2:B2396,B2396)-COUNTIFS($B$2:B2395,B2396,$G$2:G2395,"")),"")</f>
        <v>4</v>
      </c>
      <c r="I2396" s="122" t="str">
        <f>IF(H2396=1,COUNTIF($H$1:H2396,1),"")</f>
        <v/>
      </c>
      <c r="J2396" s="122">
        <f t="shared" si="112"/>
        <v>0</v>
      </c>
      <c r="K2396" s="122" t="b">
        <f t="shared" si="114"/>
        <v>0</v>
      </c>
      <c r="L2396" s="122" t="str">
        <f>IF(K2396=FALSE,"",B2396&amp;"@"&amp;COUNTIFS($B$2:B2396,B2396,$K$2:K2396,TRUE))</f>
        <v/>
      </c>
    </row>
    <row r="2397" spans="1:12">
      <c r="A2397" s="18" t="s">
        <v>1436</v>
      </c>
      <c r="B2397" s="18" t="s">
        <v>333</v>
      </c>
      <c r="C2397" s="18">
        <v>1</v>
      </c>
      <c r="D2397" s="18">
        <v>1</v>
      </c>
      <c r="E2397" s="18">
        <v>0</v>
      </c>
      <c r="F2397" s="18">
        <v>1</v>
      </c>
      <c r="G2397" s="122" t="str">
        <f t="shared" si="113"/>
        <v>기사임</v>
      </c>
      <c r="H2397" s="255">
        <f>IF(G2397="기사임",(COUNTIF($B$2:B2397,B2397)-COUNTIFS($B$2:B2396,B2397,$G$2:G2396,"")),"")</f>
        <v>8</v>
      </c>
      <c r="I2397" s="122" t="str">
        <f>IF(H2397=1,COUNTIF($H$1:H2397,1),"")</f>
        <v/>
      </c>
      <c r="J2397" s="122">
        <f t="shared" si="112"/>
        <v>0</v>
      </c>
      <c r="K2397" s="122" t="b">
        <f t="shared" si="114"/>
        <v>0</v>
      </c>
      <c r="L2397" s="122" t="str">
        <f>IF(K2397=FALSE,"",B2397&amp;"@"&amp;COUNTIFS($B$2:B2397,B2397,$K$2:K2397,TRUE))</f>
        <v/>
      </c>
    </row>
    <row r="2398" spans="1:12">
      <c r="A2398" s="18" t="s">
        <v>1436</v>
      </c>
      <c r="B2398" s="18" t="s">
        <v>914</v>
      </c>
      <c r="C2398" s="18">
        <v>1</v>
      </c>
      <c r="D2398" s="18">
        <v>1</v>
      </c>
      <c r="E2398" s="18">
        <v>0</v>
      </c>
      <c r="F2398" s="18">
        <v>1</v>
      </c>
      <c r="G2398" s="122" t="str">
        <f t="shared" si="113"/>
        <v>기사임</v>
      </c>
      <c r="H2398" s="255">
        <f>IF(G2398="기사임",(COUNTIF($B$2:B2398,B2398)-COUNTIFS($B$2:B2397,B2398,$G$2:G2397,"")),"")</f>
        <v>29</v>
      </c>
      <c r="I2398" s="122" t="str">
        <f>IF(H2398=1,COUNTIF($H$1:H2398,1),"")</f>
        <v/>
      </c>
      <c r="J2398" s="122">
        <f t="shared" si="112"/>
        <v>1</v>
      </c>
      <c r="K2398" s="122" t="b">
        <f t="shared" si="114"/>
        <v>1</v>
      </c>
      <c r="L2398" s="122" t="str">
        <f>IF(K2398=FALSE,"",B2398&amp;"@"&amp;COUNTIFS($B$2:B2398,B2398,$K$2:K2398,TRUE))</f>
        <v>Vietnam@29</v>
      </c>
    </row>
    <row r="2399" spans="1:12">
      <c r="A2399" s="18" t="s">
        <v>1628</v>
      </c>
      <c r="B2399" s="18" t="s">
        <v>1544</v>
      </c>
      <c r="C2399" s="18">
        <v>1</v>
      </c>
      <c r="D2399" s="18">
        <v>1</v>
      </c>
      <c r="E2399" s="18">
        <v>0</v>
      </c>
      <c r="F2399" s="18">
        <v>1</v>
      </c>
      <c r="G2399" s="122" t="str">
        <f t="shared" si="113"/>
        <v/>
      </c>
      <c r="H2399" s="255" t="str">
        <f>IF(G2399="기사임",(COUNTIF($B$2:B2399,B2399)-COUNTIFS($B$2:B2398,B2399,$G$2:G2398,"")),"")</f>
        <v/>
      </c>
      <c r="I2399" s="122" t="str">
        <f>IF(H2399=1,COUNTIF($H$1:H2399,1),"")</f>
        <v/>
      </c>
      <c r="J2399" s="122">
        <f t="shared" si="112"/>
        <v>0</v>
      </c>
      <c r="K2399" s="122" t="b">
        <f t="shared" si="114"/>
        <v>0</v>
      </c>
      <c r="L2399" s="122" t="str">
        <f>IF(K2399=FALSE,"",B2399&amp;"@"&amp;COUNTIFS($B$2:B2399,B2399,$K$2:K2399,TRUE))</f>
        <v/>
      </c>
    </row>
    <row r="2400" spans="1:12">
      <c r="A2400" s="18" t="s">
        <v>2035</v>
      </c>
      <c r="B2400" s="18" t="s">
        <v>895</v>
      </c>
      <c r="C2400" s="18">
        <v>1</v>
      </c>
      <c r="D2400" s="18">
        <v>1</v>
      </c>
      <c r="E2400" s="18">
        <v>19</v>
      </c>
      <c r="F2400" s="18">
        <v>0</v>
      </c>
      <c r="G2400" s="122" t="str">
        <f t="shared" si="113"/>
        <v/>
      </c>
      <c r="H2400" s="255" t="str">
        <f>IF(G2400="기사임",(COUNTIF($B$2:B2400,B2400)-COUNTIFS($B$2:B2399,B2400,$G$2:G2399,"")),"")</f>
        <v/>
      </c>
      <c r="I2400" s="122" t="str">
        <f>IF(H2400=1,COUNTIF($H$1:H2400,1),"")</f>
        <v/>
      </c>
      <c r="J2400" s="122">
        <f t="shared" si="112"/>
        <v>0</v>
      </c>
      <c r="K2400" s="122" t="b">
        <f t="shared" si="114"/>
        <v>0</v>
      </c>
      <c r="L2400" s="122" t="str">
        <f>IF(K2400=FALSE,"",B2400&amp;"@"&amp;COUNTIFS($B$2:B2400,B2400,$K$2:K2400,TRUE))</f>
        <v/>
      </c>
    </row>
    <row r="2401" spans="1:12">
      <c r="A2401" s="18" t="s">
        <v>1450</v>
      </c>
      <c r="B2401" s="18" t="s">
        <v>913</v>
      </c>
      <c r="C2401" s="18">
        <v>1</v>
      </c>
      <c r="D2401" s="18">
        <v>1</v>
      </c>
      <c r="E2401" s="18">
        <v>12</v>
      </c>
      <c r="F2401" s="18">
        <v>0</v>
      </c>
      <c r="G2401" s="122" t="str">
        <f t="shared" si="113"/>
        <v>기사임</v>
      </c>
      <c r="H2401" s="255">
        <f>IF(G2401="기사임",(COUNTIF($B$2:B2401,B2401)-COUNTIFS($B$2:B2400,B2401,$G$2:G2400,"")),"")</f>
        <v>43</v>
      </c>
      <c r="I2401" s="122" t="str">
        <f>IF(H2401=1,COUNTIF($H$1:H2401,1),"")</f>
        <v/>
      </c>
      <c r="J2401" s="122">
        <f t="shared" si="112"/>
        <v>0</v>
      </c>
      <c r="K2401" s="122" t="b">
        <f t="shared" si="114"/>
        <v>0</v>
      </c>
      <c r="L2401" s="122" t="str">
        <f>IF(K2401=FALSE,"",B2401&amp;"@"&amp;COUNTIFS($B$2:B2401,B2401,$K$2:K2401,TRUE))</f>
        <v/>
      </c>
    </row>
    <row r="2402" spans="1:12">
      <c r="A2402" s="18" t="s">
        <v>1450</v>
      </c>
      <c r="B2402" s="18" t="s">
        <v>896</v>
      </c>
      <c r="C2402" s="18">
        <v>1</v>
      </c>
      <c r="D2402" s="18">
        <v>1</v>
      </c>
      <c r="E2402" s="18">
        <v>0</v>
      </c>
      <c r="F2402" s="18">
        <v>0</v>
      </c>
      <c r="G2402" s="122" t="str">
        <f t="shared" si="113"/>
        <v>기사임</v>
      </c>
      <c r="H2402" s="255">
        <f>IF(G2402="기사임",(COUNTIF($B$2:B2402,B2402)-COUNTIFS($B$2:B2401,B2402,$G$2:G2401,"")),"")</f>
        <v>166</v>
      </c>
      <c r="I2402" s="122" t="str">
        <f>IF(H2402=1,COUNTIF($H$1:H2402,1),"")</f>
        <v/>
      </c>
      <c r="J2402" s="122">
        <f t="shared" si="112"/>
        <v>1</v>
      </c>
      <c r="K2402" s="122" t="b">
        <f t="shared" si="114"/>
        <v>1</v>
      </c>
      <c r="L2402" s="122" t="str">
        <f>IF(K2402=FALSE,"",B2402&amp;"@"&amp;COUNTIFS($B$2:B2402,B2402,$K$2:K2402,TRUE))</f>
        <v>United States@166</v>
      </c>
    </row>
    <row r="2403" spans="1:12">
      <c r="A2403" s="18" t="s">
        <v>1442</v>
      </c>
      <c r="B2403" s="18" t="s">
        <v>899</v>
      </c>
      <c r="C2403" s="18">
        <v>1</v>
      </c>
      <c r="D2403" s="18">
        <v>1</v>
      </c>
      <c r="E2403" s="18">
        <v>0</v>
      </c>
      <c r="F2403" s="18">
        <v>1</v>
      </c>
      <c r="G2403" s="122" t="str">
        <f t="shared" si="113"/>
        <v>기사임</v>
      </c>
      <c r="H2403" s="255">
        <f>IF(G2403="기사임",(COUNTIF($B$2:B2403,B2403)-COUNTIFS($B$2:B2402,B2403,$G$2:G2402,"")),"")</f>
        <v>61</v>
      </c>
      <c r="I2403" s="122" t="str">
        <f>IF(H2403=1,COUNTIF($H$1:H2403,1),"")</f>
        <v/>
      </c>
      <c r="J2403" s="122">
        <f t="shared" si="112"/>
        <v>0</v>
      </c>
      <c r="K2403" s="122" t="b">
        <f t="shared" si="114"/>
        <v>0</v>
      </c>
      <c r="L2403" s="122" t="str">
        <f>IF(K2403=FALSE,"",B2403&amp;"@"&amp;COUNTIFS($B$2:B2403,B2403,$K$2:K2403,TRUE))</f>
        <v/>
      </c>
    </row>
    <row r="2404" spans="1:12">
      <c r="A2404" s="18" t="s">
        <v>1442</v>
      </c>
      <c r="B2404" s="18" t="s">
        <v>924</v>
      </c>
      <c r="C2404" s="18">
        <v>1</v>
      </c>
      <c r="D2404" s="18">
        <v>1</v>
      </c>
      <c r="E2404" s="18">
        <v>0</v>
      </c>
      <c r="F2404" s="18">
        <v>1</v>
      </c>
      <c r="G2404" s="122" t="str">
        <f t="shared" si="113"/>
        <v>기사임</v>
      </c>
      <c r="H2404" s="255">
        <f>IF(G2404="기사임",(COUNTIF($B$2:B2404,B2404)-COUNTIFS($B$2:B2403,B2404,$G$2:G2403,"")),"")</f>
        <v>7</v>
      </c>
      <c r="I2404" s="122" t="str">
        <f>IF(H2404=1,COUNTIF($H$1:H2404,1),"")</f>
        <v/>
      </c>
      <c r="J2404" s="122">
        <f t="shared" si="112"/>
        <v>0</v>
      </c>
      <c r="K2404" s="122" t="b">
        <f t="shared" si="114"/>
        <v>0</v>
      </c>
      <c r="L2404" s="122" t="str">
        <f>IF(K2404=FALSE,"",B2404&amp;"@"&amp;COUNTIFS($B$2:B2404,B2404,$K$2:K2404,TRUE))</f>
        <v/>
      </c>
    </row>
    <row r="2405" spans="1:12">
      <c r="A2405" s="18" t="s">
        <v>1442</v>
      </c>
      <c r="B2405" s="18" t="s">
        <v>917</v>
      </c>
      <c r="C2405" s="18">
        <v>1</v>
      </c>
      <c r="D2405" s="18">
        <v>1</v>
      </c>
      <c r="E2405" s="18">
        <v>0</v>
      </c>
      <c r="F2405" s="18">
        <v>0</v>
      </c>
      <c r="G2405" s="122" t="str">
        <f t="shared" si="113"/>
        <v>기사임</v>
      </c>
      <c r="H2405" s="255">
        <f>IF(G2405="기사임",(COUNTIF($B$2:B2405,B2405)-COUNTIFS($B$2:B2404,B2405,$G$2:G2404,"")),"")</f>
        <v>17</v>
      </c>
      <c r="I2405" s="122" t="str">
        <f>IF(H2405=1,COUNTIF($H$1:H2405,1),"")</f>
        <v/>
      </c>
      <c r="J2405" s="122">
        <f t="shared" si="112"/>
        <v>0</v>
      </c>
      <c r="K2405" s="122" t="b">
        <f t="shared" si="114"/>
        <v>0</v>
      </c>
      <c r="L2405" s="122" t="str">
        <f>IF(K2405=FALSE,"",B2405&amp;"@"&amp;COUNTIFS($B$2:B2405,B2405,$K$2:K2405,TRUE))</f>
        <v/>
      </c>
    </row>
    <row r="2406" spans="1:12">
      <c r="A2406" s="18" t="s">
        <v>1443</v>
      </c>
      <c r="B2406" s="18" t="s">
        <v>900</v>
      </c>
      <c r="C2406" s="18">
        <v>1</v>
      </c>
      <c r="D2406" s="18">
        <v>1</v>
      </c>
      <c r="E2406" s="18">
        <v>39</v>
      </c>
      <c r="F2406" s="18">
        <v>0</v>
      </c>
      <c r="G2406" s="122" t="str">
        <f t="shared" si="113"/>
        <v>기사임</v>
      </c>
      <c r="H2406" s="255">
        <f>IF(G2406="기사임",(COUNTIF($B$2:B2406,B2406)-COUNTIFS($B$2:B2405,B2406,$G$2:G2405,"")),"")</f>
        <v>64</v>
      </c>
      <c r="I2406" s="122" t="str">
        <f>IF(H2406=1,COUNTIF($H$1:H2406,1),"")</f>
        <v/>
      </c>
      <c r="J2406" s="122">
        <f t="shared" si="112"/>
        <v>0</v>
      </c>
      <c r="K2406" s="122" t="b">
        <f t="shared" si="114"/>
        <v>0</v>
      </c>
      <c r="L2406" s="122" t="str">
        <f>IF(K2406=FALSE,"",B2406&amp;"@"&amp;COUNTIFS($B$2:B2406,B2406,$K$2:K2406,TRUE))</f>
        <v/>
      </c>
    </row>
    <row r="2407" spans="1:12">
      <c r="A2407" s="18" t="s">
        <v>1439</v>
      </c>
      <c r="B2407" s="18" t="s">
        <v>927</v>
      </c>
      <c r="C2407" s="18">
        <v>1</v>
      </c>
      <c r="D2407" s="18">
        <v>1</v>
      </c>
      <c r="E2407" s="18">
        <v>0</v>
      </c>
      <c r="F2407" s="18">
        <v>1</v>
      </c>
      <c r="G2407" s="122" t="str">
        <f t="shared" si="113"/>
        <v>기사임</v>
      </c>
      <c r="H2407" s="255">
        <f>IF(G2407="기사임",(COUNTIF($B$2:B2407,B2407)-COUNTIFS($B$2:B2406,B2407,$G$2:G2406,"")),"")</f>
        <v>5</v>
      </c>
      <c r="I2407" s="122" t="str">
        <f>IF(H2407=1,COUNTIF($H$1:H2407,1),"")</f>
        <v/>
      </c>
      <c r="J2407" s="122">
        <f t="shared" si="112"/>
        <v>0</v>
      </c>
      <c r="K2407" s="122" t="b">
        <f t="shared" si="114"/>
        <v>0</v>
      </c>
      <c r="L2407" s="122" t="str">
        <f>IF(K2407=FALSE,"",B2407&amp;"@"&amp;COUNTIFS($B$2:B2407,B2407,$K$2:K2407,TRUE))</f>
        <v/>
      </c>
    </row>
    <row r="2408" spans="1:12">
      <c r="A2408" s="18" t="s">
        <v>1439</v>
      </c>
      <c r="B2408" s="18" t="s">
        <v>942</v>
      </c>
      <c r="C2408" s="18">
        <v>1</v>
      </c>
      <c r="D2408" s="18">
        <v>1</v>
      </c>
      <c r="E2408" s="18">
        <v>0</v>
      </c>
      <c r="F2408" s="18">
        <v>1</v>
      </c>
      <c r="G2408" s="122" t="str">
        <f t="shared" si="113"/>
        <v>기사임</v>
      </c>
      <c r="H2408" s="255">
        <f>IF(G2408="기사임",(COUNTIF($B$2:B2408,B2408)-COUNTIFS($B$2:B2407,B2408,$G$2:G2407,"")),"")</f>
        <v>10</v>
      </c>
      <c r="I2408" s="122" t="str">
        <f>IF(H2408=1,COUNTIF($H$1:H2408,1),"")</f>
        <v/>
      </c>
      <c r="J2408" s="122">
        <f t="shared" si="112"/>
        <v>0</v>
      </c>
      <c r="K2408" s="122" t="b">
        <f t="shared" si="114"/>
        <v>0</v>
      </c>
      <c r="L2408" s="122" t="str">
        <f>IF(K2408=FALSE,"",B2408&amp;"@"&amp;COUNTIFS($B$2:B2408,B2408,$K$2:K2408,TRUE))</f>
        <v/>
      </c>
    </row>
    <row r="2409" spans="1:12">
      <c r="A2409" s="18" t="s">
        <v>1439</v>
      </c>
      <c r="B2409" s="18" t="s">
        <v>899</v>
      </c>
      <c r="C2409" s="18">
        <v>1</v>
      </c>
      <c r="D2409" s="18">
        <v>1</v>
      </c>
      <c r="E2409" s="18">
        <v>0</v>
      </c>
      <c r="F2409" s="18">
        <v>1</v>
      </c>
      <c r="G2409" s="122" t="str">
        <f t="shared" si="113"/>
        <v>기사임</v>
      </c>
      <c r="H2409" s="255">
        <f>IF(G2409="기사임",(COUNTIF($B$2:B2409,B2409)-COUNTIFS($B$2:B2408,B2409,$G$2:G2408,"")),"")</f>
        <v>62</v>
      </c>
      <c r="I2409" s="122" t="str">
        <f>IF(H2409=1,COUNTIF($H$1:H2409,1),"")</f>
        <v/>
      </c>
      <c r="J2409" s="122">
        <f t="shared" si="112"/>
        <v>0</v>
      </c>
      <c r="K2409" s="122" t="b">
        <f t="shared" si="114"/>
        <v>0</v>
      </c>
      <c r="L2409" s="122" t="str">
        <f>IF(K2409=FALSE,"",B2409&amp;"@"&amp;COUNTIFS($B$2:B2409,B2409,$K$2:K2409,TRUE))</f>
        <v/>
      </c>
    </row>
    <row r="2410" spans="1:12">
      <c r="A2410" s="18" t="s">
        <v>1439</v>
      </c>
      <c r="B2410" s="18" t="s">
        <v>2238</v>
      </c>
      <c r="C2410" s="18">
        <v>1</v>
      </c>
      <c r="D2410" s="18">
        <v>1</v>
      </c>
      <c r="E2410" s="18">
        <v>0</v>
      </c>
      <c r="F2410" s="18">
        <v>1</v>
      </c>
      <c r="G2410" s="122" t="str">
        <f t="shared" si="113"/>
        <v>기사임</v>
      </c>
      <c r="H2410" s="255">
        <f>IF(G2410="기사임",(COUNTIF($B$2:B2410,B2410)-COUNTIFS($B$2:B2409,B2410,$G$2:G2409,"")),"")</f>
        <v>1</v>
      </c>
      <c r="I2410" s="122">
        <f>IF(H2410=1,COUNTIF($H$1:H2410,1),"")</f>
        <v>83</v>
      </c>
      <c r="J2410" s="122">
        <f t="shared" si="112"/>
        <v>0</v>
      </c>
      <c r="K2410" s="122" t="b">
        <f t="shared" si="114"/>
        <v>0</v>
      </c>
      <c r="L2410" s="122" t="str">
        <f>IF(K2410=FALSE,"",B2410&amp;"@"&amp;COUNTIFS($B$2:B2410,B2410,$K$2:K2410,TRUE))</f>
        <v/>
      </c>
    </row>
    <row r="2411" spans="1:12">
      <c r="A2411" s="18" t="s">
        <v>1439</v>
      </c>
      <c r="B2411" s="18" t="s">
        <v>1139</v>
      </c>
      <c r="C2411" s="18">
        <v>1</v>
      </c>
      <c r="D2411" s="18">
        <v>1</v>
      </c>
      <c r="E2411" s="18">
        <v>0</v>
      </c>
      <c r="F2411" s="18">
        <v>1</v>
      </c>
      <c r="G2411" s="122" t="str">
        <f t="shared" si="113"/>
        <v>기사임</v>
      </c>
      <c r="H2411" s="255">
        <f>IF(G2411="기사임",(COUNTIF($B$2:B2411,B2411)-COUNTIFS($B$2:B2410,B2411,$G$2:G2410,"")),"")</f>
        <v>4</v>
      </c>
      <c r="I2411" s="122" t="str">
        <f>IF(H2411=1,COUNTIF($H$1:H2411,1),"")</f>
        <v/>
      </c>
      <c r="J2411" s="122">
        <f t="shared" si="112"/>
        <v>0</v>
      </c>
      <c r="K2411" s="122" t="b">
        <f t="shared" si="114"/>
        <v>0</v>
      </c>
      <c r="L2411" s="122" t="str">
        <f>IF(K2411=FALSE,"",B2411&amp;"@"&amp;COUNTIFS($B$2:B2411,B2411,$K$2:K2411,TRUE))</f>
        <v/>
      </c>
    </row>
    <row r="2412" spans="1:12">
      <c r="A2412" s="18" t="s">
        <v>1439</v>
      </c>
      <c r="B2412" s="18" t="s">
        <v>920</v>
      </c>
      <c r="C2412" s="18">
        <v>1</v>
      </c>
      <c r="D2412" s="18">
        <v>1</v>
      </c>
      <c r="E2412" s="18">
        <v>0</v>
      </c>
      <c r="F2412" s="18">
        <v>1</v>
      </c>
      <c r="G2412" s="122" t="str">
        <f t="shared" si="113"/>
        <v>기사임</v>
      </c>
      <c r="H2412" s="255">
        <f>IF(G2412="기사임",(COUNTIF($B$2:B2412,B2412)-COUNTIFS($B$2:B2411,B2412,$G$2:G2411,"")),"")</f>
        <v>17</v>
      </c>
      <c r="I2412" s="122" t="str">
        <f>IF(H2412=1,COUNTIF($H$1:H2412,1),"")</f>
        <v/>
      </c>
      <c r="J2412" s="122">
        <f t="shared" si="112"/>
        <v>0</v>
      </c>
      <c r="K2412" s="122" t="b">
        <f t="shared" si="114"/>
        <v>0</v>
      </c>
      <c r="L2412" s="122" t="str">
        <f>IF(K2412=FALSE,"",B2412&amp;"@"&amp;COUNTIFS($B$2:B2412,B2412,$K$2:K2412,TRUE))</f>
        <v/>
      </c>
    </row>
    <row r="2413" spans="1:12">
      <c r="A2413" s="18" t="s">
        <v>1439</v>
      </c>
      <c r="B2413" s="18" t="s">
        <v>932</v>
      </c>
      <c r="C2413" s="18">
        <v>1</v>
      </c>
      <c r="D2413" s="18">
        <v>1</v>
      </c>
      <c r="E2413" s="18">
        <v>0</v>
      </c>
      <c r="F2413" s="18">
        <v>0</v>
      </c>
      <c r="G2413" s="122" t="str">
        <f t="shared" si="113"/>
        <v>기사임</v>
      </c>
      <c r="H2413" s="255">
        <f>IF(G2413="기사임",(COUNTIF($B$2:B2413,B2413)-COUNTIFS($B$2:B2412,B2413,$G$2:G2412,"")),"")</f>
        <v>7</v>
      </c>
      <c r="I2413" s="122" t="str">
        <f>IF(H2413=1,COUNTIF($H$1:H2413,1),"")</f>
        <v/>
      </c>
      <c r="J2413" s="122">
        <f t="shared" si="112"/>
        <v>0</v>
      </c>
      <c r="K2413" s="122" t="b">
        <f t="shared" si="114"/>
        <v>0</v>
      </c>
      <c r="L2413" s="122" t="str">
        <f>IF(K2413=FALSE,"",B2413&amp;"@"&amp;COUNTIFS($B$2:B2413,B2413,$K$2:K2413,TRUE))</f>
        <v/>
      </c>
    </row>
    <row r="2414" spans="1:12">
      <c r="A2414" s="18" t="s">
        <v>1439</v>
      </c>
      <c r="B2414" s="18" t="s">
        <v>906</v>
      </c>
      <c r="C2414" s="18">
        <v>1</v>
      </c>
      <c r="D2414" s="18">
        <v>1</v>
      </c>
      <c r="E2414" s="18">
        <v>0</v>
      </c>
      <c r="F2414" s="18">
        <v>1</v>
      </c>
      <c r="G2414" s="122" t="str">
        <f t="shared" si="113"/>
        <v>기사임</v>
      </c>
      <c r="H2414" s="255">
        <f>IF(G2414="기사임",(COUNTIF($B$2:B2414,B2414)-COUNTIFS($B$2:B2413,B2414,$G$2:G2413,"")),"")</f>
        <v>22</v>
      </c>
      <c r="I2414" s="122" t="str">
        <f>IF(H2414=1,COUNTIF($H$1:H2414,1),"")</f>
        <v/>
      </c>
      <c r="J2414" s="122">
        <f t="shared" si="112"/>
        <v>0</v>
      </c>
      <c r="K2414" s="122" t="b">
        <f t="shared" si="114"/>
        <v>0</v>
      </c>
      <c r="L2414" s="122" t="str">
        <f>IF(K2414=FALSE,"",B2414&amp;"@"&amp;COUNTIFS($B$2:B2414,B2414,$K$2:K2414,TRUE))</f>
        <v/>
      </c>
    </row>
    <row r="2415" spans="1:12">
      <c r="A2415" s="18" t="s">
        <v>1439</v>
      </c>
      <c r="B2415" s="18" t="s">
        <v>934</v>
      </c>
      <c r="C2415" s="18">
        <v>1</v>
      </c>
      <c r="D2415" s="18">
        <v>1</v>
      </c>
      <c r="E2415" s="18">
        <v>0</v>
      </c>
      <c r="F2415" s="18">
        <v>1</v>
      </c>
      <c r="G2415" s="122" t="str">
        <f t="shared" si="113"/>
        <v>기사임</v>
      </c>
      <c r="H2415" s="255">
        <f>IF(G2415="기사임",(COUNTIF($B$2:B2415,B2415)-COUNTIFS($B$2:B2414,B2415,$G$2:G2414,"")),"")</f>
        <v>6</v>
      </c>
      <c r="I2415" s="122" t="str">
        <f>IF(H2415=1,COUNTIF($H$1:H2415,1),"")</f>
        <v/>
      </c>
      <c r="J2415" s="122">
        <f t="shared" si="112"/>
        <v>0</v>
      </c>
      <c r="K2415" s="122" t="b">
        <f t="shared" si="114"/>
        <v>0</v>
      </c>
      <c r="L2415" s="122" t="str">
        <f>IF(K2415=FALSE,"",B2415&amp;"@"&amp;COUNTIFS($B$2:B2415,B2415,$K$2:K2415,TRUE))</f>
        <v/>
      </c>
    </row>
    <row r="2416" spans="1:12">
      <c r="A2416" s="18" t="s">
        <v>1439</v>
      </c>
      <c r="B2416" s="18" t="s">
        <v>923</v>
      </c>
      <c r="C2416" s="18">
        <v>1</v>
      </c>
      <c r="D2416" s="18">
        <v>1</v>
      </c>
      <c r="E2416" s="18">
        <v>2</v>
      </c>
      <c r="F2416" s="18">
        <v>0</v>
      </c>
      <c r="G2416" s="122" t="str">
        <f t="shared" si="113"/>
        <v>기사임</v>
      </c>
      <c r="H2416" s="255">
        <f>IF(G2416="기사임",(COUNTIF($B$2:B2416,B2416)-COUNTIFS($B$2:B2415,B2416,$G$2:G2415,"")),"")</f>
        <v>9</v>
      </c>
      <c r="I2416" s="122" t="str">
        <f>IF(H2416=1,COUNTIF($H$1:H2416,1),"")</f>
        <v/>
      </c>
      <c r="J2416" s="122">
        <f t="shared" si="112"/>
        <v>0</v>
      </c>
      <c r="K2416" s="122" t="b">
        <f t="shared" si="114"/>
        <v>0</v>
      </c>
      <c r="L2416" s="122" t="str">
        <f>IF(K2416=FALSE,"",B2416&amp;"@"&amp;COUNTIFS($B$2:B2416,B2416,$K$2:K2416,TRUE))</f>
        <v/>
      </c>
    </row>
    <row r="2417" spans="1:12">
      <c r="A2417" s="18" t="s">
        <v>1439</v>
      </c>
      <c r="B2417" s="18" t="s">
        <v>950</v>
      </c>
      <c r="C2417" s="18">
        <v>1</v>
      </c>
      <c r="D2417" s="18">
        <v>1</v>
      </c>
      <c r="E2417" s="18">
        <v>62</v>
      </c>
      <c r="F2417" s="18">
        <v>0</v>
      </c>
      <c r="G2417" s="122" t="str">
        <f t="shared" si="113"/>
        <v>기사임</v>
      </c>
      <c r="H2417" s="255">
        <f>IF(G2417="기사임",(COUNTIF($B$2:B2417,B2417)-COUNTIFS($B$2:B2416,B2417,$G$2:G2416,"")),"")</f>
        <v>6</v>
      </c>
      <c r="I2417" s="122" t="str">
        <f>IF(H2417=1,COUNTIF($H$1:H2417,1),"")</f>
        <v/>
      </c>
      <c r="J2417" s="122">
        <f t="shared" si="112"/>
        <v>0</v>
      </c>
      <c r="K2417" s="122" t="b">
        <f t="shared" si="114"/>
        <v>0</v>
      </c>
      <c r="L2417" s="122" t="str">
        <f>IF(K2417=FALSE,"",B2417&amp;"@"&amp;COUNTIFS($B$2:B2417,B2417,$K$2:K2417,TRUE))</f>
        <v/>
      </c>
    </row>
    <row r="2418" spans="1:12">
      <c r="A2418" s="18" t="s">
        <v>2036</v>
      </c>
      <c r="B2418" s="18" t="s">
        <v>897</v>
      </c>
      <c r="C2418" s="18">
        <v>1</v>
      </c>
      <c r="D2418" s="18">
        <v>1</v>
      </c>
      <c r="E2418" s="18">
        <v>0</v>
      </c>
      <c r="F2418" s="18">
        <v>1</v>
      </c>
      <c r="G2418" s="122" t="str">
        <f t="shared" si="113"/>
        <v/>
      </c>
      <c r="H2418" s="255" t="str">
        <f>IF(G2418="기사임",(COUNTIF($B$2:B2418,B2418)-COUNTIFS($B$2:B2417,B2418,$G$2:G2417,"")),"")</f>
        <v/>
      </c>
      <c r="I2418" s="122" t="str">
        <f>IF(H2418=1,COUNTIF($H$1:H2418,1),"")</f>
        <v/>
      </c>
      <c r="J2418" s="122">
        <f t="shared" si="112"/>
        <v>1</v>
      </c>
      <c r="K2418" s="122" t="b">
        <f t="shared" si="114"/>
        <v>0</v>
      </c>
      <c r="L2418" s="122" t="str">
        <f>IF(K2418=FALSE,"",B2418&amp;"@"&amp;COUNTIFS($B$2:B2418,B2418,$K$2:K2418,TRUE))</f>
        <v/>
      </c>
    </row>
    <row r="2419" spans="1:12">
      <c r="A2419" s="18" t="s">
        <v>1447</v>
      </c>
      <c r="B2419" s="18" t="s">
        <v>905</v>
      </c>
      <c r="C2419" s="18">
        <v>1</v>
      </c>
      <c r="D2419" s="18">
        <v>1</v>
      </c>
      <c r="E2419" s="18">
        <v>0</v>
      </c>
      <c r="F2419" s="18">
        <v>1</v>
      </c>
      <c r="G2419" s="122" t="str">
        <f t="shared" si="113"/>
        <v>기사임</v>
      </c>
      <c r="H2419" s="255">
        <f>IF(G2419="기사임",(COUNTIF($B$2:B2419,B2419)-COUNTIFS($B$2:B2418,B2419,$G$2:G2418,"")),"")</f>
        <v>45</v>
      </c>
      <c r="I2419" s="122" t="str">
        <f>IF(H2419=1,COUNTIF($H$1:H2419,1),"")</f>
        <v/>
      </c>
      <c r="J2419" s="122">
        <f t="shared" si="112"/>
        <v>0</v>
      </c>
      <c r="K2419" s="122" t="b">
        <f t="shared" si="114"/>
        <v>0</v>
      </c>
      <c r="L2419" s="122" t="str">
        <f>IF(K2419=FALSE,"",B2419&amp;"@"&amp;COUNTIFS($B$2:B2419,B2419,$K$2:K2419,TRUE))</f>
        <v/>
      </c>
    </row>
    <row r="2420" spans="1:12">
      <c r="A2420" s="18" t="s">
        <v>1447</v>
      </c>
      <c r="B2420" s="18" t="s">
        <v>910</v>
      </c>
      <c r="C2420" s="18">
        <v>1</v>
      </c>
      <c r="D2420" s="18">
        <v>1</v>
      </c>
      <c r="E2420" s="18">
        <v>0</v>
      </c>
      <c r="F2420" s="18">
        <v>1</v>
      </c>
      <c r="G2420" s="122" t="str">
        <f t="shared" si="113"/>
        <v>기사임</v>
      </c>
      <c r="H2420" s="255">
        <f>IF(G2420="기사임",(COUNTIF($B$2:B2420,B2420)-COUNTIFS($B$2:B2419,B2420,$G$2:G2419,"")),"")</f>
        <v>51</v>
      </c>
      <c r="I2420" s="122" t="str">
        <f>IF(H2420=1,COUNTIF($H$1:H2420,1),"")</f>
        <v/>
      </c>
      <c r="J2420" s="122">
        <f t="shared" si="112"/>
        <v>0</v>
      </c>
      <c r="K2420" s="122" t="b">
        <f t="shared" si="114"/>
        <v>0</v>
      </c>
      <c r="L2420" s="122" t="str">
        <f>IF(K2420=FALSE,"",B2420&amp;"@"&amp;COUNTIFS($B$2:B2420,B2420,$K$2:K2420,TRUE))</f>
        <v/>
      </c>
    </row>
    <row r="2421" spans="1:12">
      <c r="A2421" s="18" t="s">
        <v>1447</v>
      </c>
      <c r="B2421" s="18" t="s">
        <v>1538</v>
      </c>
      <c r="C2421" s="18">
        <v>1</v>
      </c>
      <c r="D2421" s="18">
        <v>1</v>
      </c>
      <c r="E2421" s="18">
        <v>0</v>
      </c>
      <c r="F2421" s="18">
        <v>0</v>
      </c>
      <c r="G2421" s="122" t="str">
        <f t="shared" si="113"/>
        <v>기사임</v>
      </c>
      <c r="H2421" s="255">
        <f>IF(G2421="기사임",(COUNTIF($B$2:B2421,B2421)-COUNTIFS($B$2:B2420,B2421,$G$2:G2420,"")),"")</f>
        <v>1</v>
      </c>
      <c r="I2421" s="122">
        <f>IF(H2421=1,COUNTIF($H$1:H2421,1),"")</f>
        <v>84</v>
      </c>
      <c r="J2421" s="122">
        <f t="shared" si="112"/>
        <v>0</v>
      </c>
      <c r="K2421" s="122" t="b">
        <f t="shared" si="114"/>
        <v>0</v>
      </c>
      <c r="L2421" s="122" t="str">
        <f>IF(K2421=FALSE,"",B2421&amp;"@"&amp;COUNTIFS($B$2:B2421,B2421,$K$2:K2421,TRUE))</f>
        <v/>
      </c>
    </row>
    <row r="2422" spans="1:12">
      <c r="A2422" s="18" t="s">
        <v>1447</v>
      </c>
      <c r="B2422" s="18" t="s">
        <v>917</v>
      </c>
      <c r="C2422" s="18">
        <v>1</v>
      </c>
      <c r="D2422" s="18">
        <v>1</v>
      </c>
      <c r="E2422" s="18">
        <v>36</v>
      </c>
      <c r="F2422" s="18">
        <v>1</v>
      </c>
      <c r="G2422" s="122" t="str">
        <f t="shared" si="113"/>
        <v>기사임</v>
      </c>
      <c r="H2422" s="255">
        <f>IF(G2422="기사임",(COUNTIF($B$2:B2422,B2422)-COUNTIFS($B$2:B2421,B2422,$G$2:G2421,"")),"")</f>
        <v>18</v>
      </c>
      <c r="I2422" s="122" t="str">
        <f>IF(H2422=1,COUNTIF($H$1:H2422,1),"")</f>
        <v/>
      </c>
      <c r="J2422" s="122">
        <f t="shared" si="112"/>
        <v>0</v>
      </c>
      <c r="K2422" s="122" t="b">
        <f t="shared" si="114"/>
        <v>0</v>
      </c>
      <c r="L2422" s="122" t="str">
        <f>IF(K2422=FALSE,"",B2422&amp;"@"&amp;COUNTIFS($B$2:B2422,B2422,$K$2:K2422,TRUE))</f>
        <v/>
      </c>
    </row>
    <row r="2423" spans="1:12">
      <c r="A2423" s="18" t="s">
        <v>1437</v>
      </c>
      <c r="B2423" s="18" t="s">
        <v>901</v>
      </c>
      <c r="C2423" s="18">
        <v>1</v>
      </c>
      <c r="D2423" s="18">
        <v>1</v>
      </c>
      <c r="E2423" s="18">
        <v>11</v>
      </c>
      <c r="F2423" s="18">
        <v>1</v>
      </c>
      <c r="G2423" s="122" t="str">
        <f t="shared" si="113"/>
        <v>기사임</v>
      </c>
      <c r="H2423" s="255">
        <f>IF(G2423="기사임",(COUNTIF($B$2:B2423,B2423)-COUNTIFS($B$2:B2422,B2423,$G$2:G2422,"")),"")</f>
        <v>69</v>
      </c>
      <c r="I2423" s="122" t="str">
        <f>IF(H2423=1,COUNTIF($H$1:H2423,1),"")</f>
        <v/>
      </c>
      <c r="J2423" s="122">
        <f t="shared" si="112"/>
        <v>0</v>
      </c>
      <c r="K2423" s="122" t="b">
        <f t="shared" si="114"/>
        <v>0</v>
      </c>
      <c r="L2423" s="122" t="str">
        <f>IF(K2423=FALSE,"",B2423&amp;"@"&amp;COUNTIFS($B$2:B2423,B2423,$K$2:K2423,TRUE))</f>
        <v/>
      </c>
    </row>
    <row r="2424" spans="1:12">
      <c r="A2424" s="18" t="s">
        <v>1437</v>
      </c>
      <c r="B2424" s="18" t="s">
        <v>905</v>
      </c>
      <c r="C2424" s="18">
        <v>1</v>
      </c>
      <c r="D2424" s="18">
        <v>1</v>
      </c>
      <c r="E2424" s="18">
        <v>7</v>
      </c>
      <c r="F2424" s="18">
        <v>0</v>
      </c>
      <c r="G2424" s="122" t="str">
        <f t="shared" si="113"/>
        <v>기사임</v>
      </c>
      <c r="H2424" s="255">
        <f>IF(G2424="기사임",(COUNTIF($B$2:B2424,B2424)-COUNTIFS($B$2:B2423,B2424,$G$2:G2423,"")),"")</f>
        <v>46</v>
      </c>
      <c r="I2424" s="122" t="str">
        <f>IF(H2424=1,COUNTIF($H$1:H2424,1),"")</f>
        <v/>
      </c>
      <c r="J2424" s="122">
        <f t="shared" si="112"/>
        <v>0</v>
      </c>
      <c r="K2424" s="122" t="b">
        <f t="shared" si="114"/>
        <v>0</v>
      </c>
      <c r="L2424" s="122" t="str">
        <f>IF(K2424=FALSE,"",B2424&amp;"@"&amp;COUNTIFS($B$2:B2424,B2424,$K$2:K2424,TRUE))</f>
        <v/>
      </c>
    </row>
    <row r="2425" spans="1:12">
      <c r="A2425" s="18" t="s">
        <v>1437</v>
      </c>
      <c r="B2425" s="18" t="s">
        <v>902</v>
      </c>
      <c r="C2425" s="18">
        <v>1</v>
      </c>
      <c r="D2425" s="18">
        <v>1</v>
      </c>
      <c r="E2425" s="18">
        <v>0</v>
      </c>
      <c r="F2425" s="18">
        <v>0</v>
      </c>
      <c r="G2425" s="122" t="str">
        <f t="shared" si="113"/>
        <v>기사임</v>
      </c>
      <c r="H2425" s="255">
        <f>IF(G2425="기사임",(COUNTIF($B$2:B2425,B2425)-COUNTIFS($B$2:B2424,B2425,$G$2:G2424,"")),"")</f>
        <v>15</v>
      </c>
      <c r="I2425" s="122" t="str">
        <f>IF(H2425=1,COUNTIF($H$1:H2425,1),"")</f>
        <v/>
      </c>
      <c r="J2425" s="122">
        <f t="shared" si="112"/>
        <v>0</v>
      </c>
      <c r="K2425" s="122" t="b">
        <f t="shared" si="114"/>
        <v>0</v>
      </c>
      <c r="L2425" s="122" t="str">
        <f>IF(K2425=FALSE,"",B2425&amp;"@"&amp;COUNTIFS($B$2:B2425,B2425,$K$2:K2425,TRUE))</f>
        <v/>
      </c>
    </row>
    <row r="2426" spans="1:12">
      <c r="A2426" s="18" t="s">
        <v>1440</v>
      </c>
      <c r="B2426" s="18" t="s">
        <v>903</v>
      </c>
      <c r="C2426" s="18">
        <v>1</v>
      </c>
      <c r="D2426" s="18">
        <v>1</v>
      </c>
      <c r="E2426" s="18">
        <v>0</v>
      </c>
      <c r="F2426" s="18">
        <v>1</v>
      </c>
      <c r="G2426" s="122" t="str">
        <f t="shared" si="113"/>
        <v>기사임</v>
      </c>
      <c r="H2426" s="255">
        <f>IF(G2426="기사임",(COUNTIF($B$2:B2426,B2426)-COUNTIFS($B$2:B2425,B2426,$G$2:G2425,"")),"")</f>
        <v>34</v>
      </c>
      <c r="I2426" s="122" t="str">
        <f>IF(H2426=1,COUNTIF($H$1:H2426,1),"")</f>
        <v/>
      </c>
      <c r="J2426" s="122">
        <f t="shared" si="112"/>
        <v>0</v>
      </c>
      <c r="K2426" s="122" t="b">
        <f t="shared" si="114"/>
        <v>0</v>
      </c>
      <c r="L2426" s="122" t="str">
        <f>IF(K2426=FALSE,"",B2426&amp;"@"&amp;COUNTIFS($B$2:B2426,B2426,$K$2:K2426,TRUE))</f>
        <v/>
      </c>
    </row>
    <row r="2427" spans="1:12">
      <c r="A2427" s="18" t="s">
        <v>1440</v>
      </c>
      <c r="B2427" s="18" t="s">
        <v>901</v>
      </c>
      <c r="C2427" s="18">
        <v>1</v>
      </c>
      <c r="D2427" s="18">
        <v>1</v>
      </c>
      <c r="E2427" s="18">
        <v>15</v>
      </c>
      <c r="F2427" s="18">
        <v>0</v>
      </c>
      <c r="G2427" s="122" t="str">
        <f t="shared" si="113"/>
        <v>기사임</v>
      </c>
      <c r="H2427" s="255">
        <f>IF(G2427="기사임",(COUNTIF($B$2:B2427,B2427)-COUNTIFS($B$2:B2426,B2427,$G$2:G2426,"")),"")</f>
        <v>70</v>
      </c>
      <c r="I2427" s="122" t="str">
        <f>IF(H2427=1,COUNTIF($H$1:H2427,1),"")</f>
        <v/>
      </c>
      <c r="J2427" s="122">
        <f t="shared" si="112"/>
        <v>0</v>
      </c>
      <c r="K2427" s="122" t="b">
        <f t="shared" si="114"/>
        <v>0</v>
      </c>
      <c r="L2427" s="122" t="str">
        <f>IF(K2427=FALSE,"",B2427&amp;"@"&amp;COUNTIFS($B$2:B2427,B2427,$K$2:K2427,TRUE))</f>
        <v/>
      </c>
    </row>
    <row r="2428" spans="1:12">
      <c r="A2428" s="18" t="s">
        <v>1440</v>
      </c>
      <c r="B2428" s="18" t="s">
        <v>957</v>
      </c>
      <c r="C2428" s="18">
        <v>1</v>
      </c>
      <c r="D2428" s="18">
        <v>1</v>
      </c>
      <c r="E2428" s="18">
        <v>281</v>
      </c>
      <c r="F2428" s="18">
        <v>0</v>
      </c>
      <c r="G2428" s="122" t="str">
        <f t="shared" si="113"/>
        <v>기사임</v>
      </c>
      <c r="H2428" s="255">
        <f>IF(G2428="기사임",(COUNTIF($B$2:B2428,B2428)-COUNTIFS($B$2:B2427,B2428,$G$2:G2427,"")),"")</f>
        <v>3</v>
      </c>
      <c r="I2428" s="122" t="str">
        <f>IF(H2428=1,COUNTIF($H$1:H2428,1),"")</f>
        <v/>
      </c>
      <c r="J2428" s="122">
        <f t="shared" si="112"/>
        <v>0</v>
      </c>
      <c r="K2428" s="122" t="b">
        <f t="shared" si="114"/>
        <v>0</v>
      </c>
      <c r="L2428" s="122" t="str">
        <f>IF(K2428=FALSE,"",B2428&amp;"@"&amp;COUNTIFS($B$2:B2428,B2428,$K$2:K2428,TRUE))</f>
        <v/>
      </c>
    </row>
    <row r="2429" spans="1:12">
      <c r="A2429" s="18" t="s">
        <v>1440</v>
      </c>
      <c r="B2429" s="18" t="s">
        <v>899</v>
      </c>
      <c r="C2429" s="18">
        <v>1</v>
      </c>
      <c r="D2429" s="18">
        <v>1</v>
      </c>
      <c r="E2429" s="18">
        <v>0</v>
      </c>
      <c r="F2429" s="18">
        <v>1</v>
      </c>
      <c r="G2429" s="122" t="str">
        <f t="shared" si="113"/>
        <v>기사임</v>
      </c>
      <c r="H2429" s="255">
        <f>IF(G2429="기사임",(COUNTIF($B$2:B2429,B2429)-COUNTIFS($B$2:B2428,B2429,$G$2:G2428,"")),"")</f>
        <v>63</v>
      </c>
      <c r="I2429" s="122" t="str">
        <f>IF(H2429=1,COUNTIF($H$1:H2429,1),"")</f>
        <v/>
      </c>
      <c r="J2429" s="122">
        <f t="shared" si="112"/>
        <v>0</v>
      </c>
      <c r="K2429" s="122" t="b">
        <f t="shared" si="114"/>
        <v>0</v>
      </c>
      <c r="L2429" s="122" t="str">
        <f>IF(K2429=FALSE,"",B2429&amp;"@"&amp;COUNTIFS($B$2:B2429,B2429,$K$2:K2429,TRUE))</f>
        <v/>
      </c>
    </row>
    <row r="2430" spans="1:12">
      <c r="A2430" s="18" t="s">
        <v>1440</v>
      </c>
      <c r="B2430" s="18" t="s">
        <v>905</v>
      </c>
      <c r="C2430" s="18">
        <v>1</v>
      </c>
      <c r="D2430" s="18">
        <v>1</v>
      </c>
      <c r="E2430" s="18">
        <v>0</v>
      </c>
      <c r="F2430" s="18">
        <v>1</v>
      </c>
      <c r="G2430" s="122" t="str">
        <f t="shared" si="113"/>
        <v>기사임</v>
      </c>
      <c r="H2430" s="255">
        <f>IF(G2430="기사임",(COUNTIF($B$2:B2430,B2430)-COUNTIFS($B$2:B2429,B2430,$G$2:G2429,"")),"")</f>
        <v>47</v>
      </c>
      <c r="I2430" s="122" t="str">
        <f>IF(H2430=1,COUNTIF($H$1:H2430,1),"")</f>
        <v/>
      </c>
      <c r="J2430" s="122">
        <f t="shared" si="112"/>
        <v>0</v>
      </c>
      <c r="K2430" s="122" t="b">
        <f t="shared" si="114"/>
        <v>0</v>
      </c>
      <c r="L2430" s="122" t="str">
        <f>IF(K2430=FALSE,"",B2430&amp;"@"&amp;COUNTIFS($B$2:B2430,B2430,$K$2:K2430,TRUE))</f>
        <v/>
      </c>
    </row>
    <row r="2431" spans="1:12">
      <c r="A2431" s="18" t="s">
        <v>1440</v>
      </c>
      <c r="B2431" s="18" t="s">
        <v>898</v>
      </c>
      <c r="C2431" s="18">
        <v>1</v>
      </c>
      <c r="D2431" s="18">
        <v>1</v>
      </c>
      <c r="E2431" s="18">
        <v>0</v>
      </c>
      <c r="F2431" s="18">
        <v>1</v>
      </c>
      <c r="G2431" s="122" t="str">
        <f t="shared" si="113"/>
        <v>기사임</v>
      </c>
      <c r="H2431" s="255">
        <f>IF(G2431="기사임",(COUNTIF($B$2:B2431,B2431)-COUNTIFS($B$2:B2430,B2431,$G$2:G2430,"")),"")</f>
        <v>103</v>
      </c>
      <c r="I2431" s="122" t="str">
        <f>IF(H2431=1,COUNTIF($H$1:H2431,1),"")</f>
        <v/>
      </c>
      <c r="J2431" s="122">
        <f t="shared" si="112"/>
        <v>0</v>
      </c>
      <c r="K2431" s="122" t="b">
        <f t="shared" si="114"/>
        <v>0</v>
      </c>
      <c r="L2431" s="122" t="str">
        <f>IF(K2431=FALSE,"",B2431&amp;"@"&amp;COUNTIFS($B$2:B2431,B2431,$K$2:K2431,TRUE))</f>
        <v/>
      </c>
    </row>
    <row r="2432" spans="1:12">
      <c r="A2432" s="18" t="s">
        <v>1440</v>
      </c>
      <c r="B2432" s="18" t="s">
        <v>920</v>
      </c>
      <c r="C2432" s="18">
        <v>1</v>
      </c>
      <c r="D2432" s="18">
        <v>1</v>
      </c>
      <c r="E2432" s="18">
        <v>0</v>
      </c>
      <c r="F2432" s="18">
        <v>1</v>
      </c>
      <c r="G2432" s="122" t="str">
        <f t="shared" si="113"/>
        <v>기사임</v>
      </c>
      <c r="H2432" s="255">
        <f>IF(G2432="기사임",(COUNTIF($B$2:B2432,B2432)-COUNTIFS($B$2:B2431,B2432,$G$2:G2431,"")),"")</f>
        <v>18</v>
      </c>
      <c r="I2432" s="122" t="str">
        <f>IF(H2432=1,COUNTIF($H$1:H2432,1),"")</f>
        <v/>
      </c>
      <c r="J2432" s="122">
        <f t="shared" si="112"/>
        <v>0</v>
      </c>
      <c r="K2432" s="122" t="b">
        <f t="shared" si="114"/>
        <v>0</v>
      </c>
      <c r="L2432" s="122" t="str">
        <f>IF(K2432=FALSE,"",B2432&amp;"@"&amp;COUNTIFS($B$2:B2432,B2432,$K$2:K2432,TRUE))</f>
        <v/>
      </c>
    </row>
    <row r="2433" spans="1:12">
      <c r="A2433" s="18" t="s">
        <v>1440</v>
      </c>
      <c r="B2433" s="18" t="s">
        <v>913</v>
      </c>
      <c r="C2433" s="18">
        <v>1</v>
      </c>
      <c r="D2433" s="18">
        <v>1</v>
      </c>
      <c r="E2433" s="18">
        <v>61</v>
      </c>
      <c r="F2433" s="18">
        <v>0</v>
      </c>
      <c r="G2433" s="122" t="str">
        <f t="shared" si="113"/>
        <v>기사임</v>
      </c>
      <c r="H2433" s="255">
        <f>IF(G2433="기사임",(COUNTIF($B$2:B2433,B2433)-COUNTIFS($B$2:B2432,B2433,$G$2:G2432,"")),"")</f>
        <v>44</v>
      </c>
      <c r="I2433" s="122" t="str">
        <f>IF(H2433=1,COUNTIF($H$1:H2433,1),"")</f>
        <v/>
      </c>
      <c r="J2433" s="122">
        <f t="shared" si="112"/>
        <v>0</v>
      </c>
      <c r="K2433" s="122" t="b">
        <f t="shared" si="114"/>
        <v>0</v>
      </c>
      <c r="L2433" s="122" t="str">
        <f>IF(K2433=FALSE,"",B2433&amp;"@"&amp;COUNTIFS($B$2:B2433,B2433,$K$2:K2433,TRUE))</f>
        <v/>
      </c>
    </row>
    <row r="2434" spans="1:12">
      <c r="A2434" s="18" t="s">
        <v>1440</v>
      </c>
      <c r="B2434" s="18" t="s">
        <v>915</v>
      </c>
      <c r="C2434" s="18">
        <v>1</v>
      </c>
      <c r="D2434" s="18">
        <v>1</v>
      </c>
      <c r="E2434" s="18">
        <v>10</v>
      </c>
      <c r="F2434" s="18">
        <v>0</v>
      </c>
      <c r="G2434" s="122" t="str">
        <f t="shared" si="113"/>
        <v>기사임</v>
      </c>
      <c r="H2434" s="255">
        <f>IF(G2434="기사임",(COUNTIF($B$2:B2434,B2434)-COUNTIFS($B$2:B2433,B2434,$G$2:G2433,"")),"")</f>
        <v>24</v>
      </c>
      <c r="I2434" s="122" t="str">
        <f>IF(H2434=1,COUNTIF($H$1:H2434,1),"")</f>
        <v/>
      </c>
      <c r="J2434" s="122">
        <f t="shared" ref="J2434:J2497" si="115">COUNTIF($N$2:$N$4,B2434)</f>
        <v>0</v>
      </c>
      <c r="K2434" s="122" t="b">
        <f t="shared" si="114"/>
        <v>0</v>
      </c>
      <c r="L2434" s="122" t="str">
        <f>IF(K2434=FALSE,"",B2434&amp;"@"&amp;COUNTIFS($B$2:B2434,B2434,$K$2:K2434,TRUE))</f>
        <v/>
      </c>
    </row>
    <row r="2435" spans="1:12">
      <c r="A2435" s="18" t="s">
        <v>1440</v>
      </c>
      <c r="B2435" s="18" t="s">
        <v>914</v>
      </c>
      <c r="C2435" s="18">
        <v>1</v>
      </c>
      <c r="D2435" s="18">
        <v>1</v>
      </c>
      <c r="E2435" s="18">
        <v>60</v>
      </c>
      <c r="F2435" s="18">
        <v>0</v>
      </c>
      <c r="G2435" s="122" t="str">
        <f t="shared" ref="G2435:G2498" si="116">IF(AND(LEFT(A2435,17)="/global/archives/",ISNUMBER(_xlfn.NUMBERVALUE(MID(A2435,18,1))),ISERROR(FIND("ckattempt",A2435)),ISERROR(FIND("preview",A2435))),"기사임","")</f>
        <v>기사임</v>
      </c>
      <c r="H2435" s="255">
        <f>IF(G2435="기사임",(COUNTIF($B$2:B2435,B2435)-COUNTIFS($B$2:B2434,B2435,$G$2:G2434,"")),"")</f>
        <v>30</v>
      </c>
      <c r="I2435" s="122" t="str">
        <f>IF(H2435=1,COUNTIF($H$1:H2435,1),"")</f>
        <v/>
      </c>
      <c r="J2435" s="122">
        <f t="shared" si="115"/>
        <v>1</v>
      </c>
      <c r="K2435" s="122" t="b">
        <f t="shared" ref="K2435:K2498" si="117">AND(J2435=1,H2435&gt;=1,H2435&lt;&gt;"")</f>
        <v>1</v>
      </c>
      <c r="L2435" s="122" t="str">
        <f>IF(K2435=FALSE,"",B2435&amp;"@"&amp;COUNTIFS($B$2:B2435,B2435,$K$2:K2435,TRUE))</f>
        <v>Vietnam@30</v>
      </c>
    </row>
    <row r="2436" spans="1:12">
      <c r="A2436" s="18" t="s">
        <v>1479</v>
      </c>
      <c r="B2436" s="18" t="s">
        <v>895</v>
      </c>
      <c r="C2436" s="18">
        <v>1</v>
      </c>
      <c r="D2436" s="18">
        <v>1</v>
      </c>
      <c r="E2436" s="18">
        <v>0</v>
      </c>
      <c r="F2436" s="18">
        <v>1</v>
      </c>
      <c r="G2436" s="122" t="str">
        <f t="shared" si="116"/>
        <v>기사임</v>
      </c>
      <c r="H2436" s="255">
        <f>IF(G2436="기사임",(COUNTIF($B$2:B2436,B2436)-COUNTIFS($B$2:B2435,B2436,$G$2:G2435,"")),"")</f>
        <v>298</v>
      </c>
      <c r="I2436" s="122" t="str">
        <f>IF(H2436=1,COUNTIF($H$1:H2436,1),"")</f>
        <v/>
      </c>
      <c r="J2436" s="122">
        <f t="shared" si="115"/>
        <v>0</v>
      </c>
      <c r="K2436" s="122" t="b">
        <f t="shared" si="117"/>
        <v>0</v>
      </c>
      <c r="L2436" s="122" t="str">
        <f>IF(K2436=FALSE,"",B2436&amp;"@"&amp;COUNTIFS($B$2:B2436,B2436,$K$2:K2436,TRUE))</f>
        <v/>
      </c>
    </row>
    <row r="2437" spans="1:12">
      <c r="A2437" s="18" t="s">
        <v>1448</v>
      </c>
      <c r="B2437" s="18" t="s">
        <v>907</v>
      </c>
      <c r="C2437" s="18">
        <v>1</v>
      </c>
      <c r="D2437" s="18">
        <v>1</v>
      </c>
      <c r="E2437" s="18">
        <v>221</v>
      </c>
      <c r="F2437" s="18">
        <v>0</v>
      </c>
      <c r="G2437" s="122" t="str">
        <f t="shared" si="116"/>
        <v>기사임</v>
      </c>
      <c r="H2437" s="255">
        <f>IF(G2437="기사임",(COUNTIF($B$2:B2437,B2437)-COUNTIFS($B$2:B2436,B2437,$G$2:G2436,"")),"")</f>
        <v>12</v>
      </c>
      <c r="I2437" s="122" t="str">
        <f>IF(H2437=1,COUNTIF($H$1:H2437,1),"")</f>
        <v/>
      </c>
      <c r="J2437" s="122">
        <f t="shared" si="115"/>
        <v>0</v>
      </c>
      <c r="K2437" s="122" t="b">
        <f t="shared" si="117"/>
        <v>0</v>
      </c>
      <c r="L2437" s="122" t="str">
        <f>IF(K2437=FALSE,"",B2437&amp;"@"&amp;COUNTIFS($B$2:B2437,B2437,$K$2:K2437,TRUE))</f>
        <v/>
      </c>
    </row>
    <row r="2438" spans="1:12">
      <c r="A2438" s="18" t="s">
        <v>1448</v>
      </c>
      <c r="B2438" s="18" t="s">
        <v>910</v>
      </c>
      <c r="C2438" s="18">
        <v>1</v>
      </c>
      <c r="D2438" s="18">
        <v>1</v>
      </c>
      <c r="E2438" s="18">
        <v>0</v>
      </c>
      <c r="F2438" s="18">
        <v>1</v>
      </c>
      <c r="G2438" s="122" t="str">
        <f t="shared" si="116"/>
        <v>기사임</v>
      </c>
      <c r="H2438" s="255">
        <f>IF(G2438="기사임",(COUNTIF($B$2:B2438,B2438)-COUNTIFS($B$2:B2437,B2438,$G$2:G2437,"")),"")</f>
        <v>52</v>
      </c>
      <c r="I2438" s="122" t="str">
        <f>IF(H2438=1,COUNTIF($H$1:H2438,1),"")</f>
        <v/>
      </c>
      <c r="J2438" s="122">
        <f t="shared" si="115"/>
        <v>0</v>
      </c>
      <c r="K2438" s="122" t="b">
        <f t="shared" si="117"/>
        <v>0</v>
      </c>
      <c r="L2438" s="122" t="str">
        <f>IF(K2438=FALSE,"",B2438&amp;"@"&amp;COUNTIFS($B$2:B2438,B2438,$K$2:K2438,TRUE))</f>
        <v/>
      </c>
    </row>
    <row r="2439" spans="1:12">
      <c r="A2439" s="18" t="s">
        <v>1448</v>
      </c>
      <c r="B2439" s="18" t="s">
        <v>918</v>
      </c>
      <c r="C2439" s="18">
        <v>1</v>
      </c>
      <c r="D2439" s="18">
        <v>1</v>
      </c>
      <c r="E2439" s="18">
        <v>4</v>
      </c>
      <c r="F2439" s="18">
        <v>0</v>
      </c>
      <c r="G2439" s="122" t="str">
        <f t="shared" si="116"/>
        <v>기사임</v>
      </c>
      <c r="H2439" s="255">
        <f>IF(G2439="기사임",(COUNTIF($B$2:B2439,B2439)-COUNTIFS($B$2:B2438,B2439,$G$2:G2438,"")),"")</f>
        <v>21</v>
      </c>
      <c r="I2439" s="122" t="str">
        <f>IF(H2439=1,COUNTIF($H$1:H2439,1),"")</f>
        <v/>
      </c>
      <c r="J2439" s="122">
        <f t="shared" si="115"/>
        <v>0</v>
      </c>
      <c r="K2439" s="122" t="b">
        <f t="shared" si="117"/>
        <v>0</v>
      </c>
      <c r="L2439" s="122" t="str">
        <f>IF(K2439=FALSE,"",B2439&amp;"@"&amp;COUNTIFS($B$2:B2439,B2439,$K$2:K2439,TRUE))</f>
        <v/>
      </c>
    </row>
    <row r="2440" spans="1:12">
      <c r="A2440" s="18" t="s">
        <v>1607</v>
      </c>
      <c r="B2440" s="18" t="s">
        <v>899</v>
      </c>
      <c r="C2440" s="18">
        <v>1</v>
      </c>
      <c r="D2440" s="18">
        <v>1</v>
      </c>
      <c r="E2440" s="18">
        <v>0</v>
      </c>
      <c r="F2440" s="18">
        <v>1</v>
      </c>
      <c r="G2440" s="122" t="str">
        <f t="shared" si="116"/>
        <v>기사임</v>
      </c>
      <c r="H2440" s="255">
        <f>IF(G2440="기사임",(COUNTIF($B$2:B2440,B2440)-COUNTIFS($B$2:B2439,B2440,$G$2:G2439,"")),"")</f>
        <v>64</v>
      </c>
      <c r="I2440" s="122" t="str">
        <f>IF(H2440=1,COUNTIF($H$1:H2440,1),"")</f>
        <v/>
      </c>
      <c r="J2440" s="122">
        <f t="shared" si="115"/>
        <v>0</v>
      </c>
      <c r="K2440" s="122" t="b">
        <f t="shared" si="117"/>
        <v>0</v>
      </c>
      <c r="L2440" s="122" t="str">
        <f>IF(K2440=FALSE,"",B2440&amp;"@"&amp;COUNTIFS($B$2:B2440,B2440,$K$2:K2440,TRUE))</f>
        <v/>
      </c>
    </row>
    <row r="2441" spans="1:12">
      <c r="A2441" s="18" t="s">
        <v>1607</v>
      </c>
      <c r="B2441" s="18" t="s">
        <v>905</v>
      </c>
      <c r="C2441" s="18">
        <v>1</v>
      </c>
      <c r="D2441" s="18">
        <v>1</v>
      </c>
      <c r="E2441" s="18">
        <v>0</v>
      </c>
      <c r="F2441" s="18">
        <v>1</v>
      </c>
      <c r="G2441" s="122" t="str">
        <f t="shared" si="116"/>
        <v>기사임</v>
      </c>
      <c r="H2441" s="255">
        <f>IF(G2441="기사임",(COUNTIF($B$2:B2441,B2441)-COUNTIFS($B$2:B2440,B2441,$G$2:G2440,"")),"")</f>
        <v>48</v>
      </c>
      <c r="I2441" s="122" t="str">
        <f>IF(H2441=1,COUNTIF($H$1:H2441,1),"")</f>
        <v/>
      </c>
      <c r="J2441" s="122">
        <f t="shared" si="115"/>
        <v>0</v>
      </c>
      <c r="K2441" s="122" t="b">
        <f t="shared" si="117"/>
        <v>0</v>
      </c>
      <c r="L2441" s="122" t="str">
        <f>IF(K2441=FALSE,"",B2441&amp;"@"&amp;COUNTIFS($B$2:B2441,B2441,$K$2:K2441,TRUE))</f>
        <v/>
      </c>
    </row>
    <row r="2442" spans="1:12">
      <c r="A2442" s="18" t="s">
        <v>1607</v>
      </c>
      <c r="B2442" s="18" t="s">
        <v>897</v>
      </c>
      <c r="C2442" s="18">
        <v>1</v>
      </c>
      <c r="D2442" s="18">
        <v>1</v>
      </c>
      <c r="E2442" s="18">
        <v>0</v>
      </c>
      <c r="F2442" s="18">
        <v>0</v>
      </c>
      <c r="G2442" s="122" t="str">
        <f t="shared" si="116"/>
        <v>기사임</v>
      </c>
      <c r="H2442" s="255">
        <f>IF(G2442="기사임",(COUNTIF($B$2:B2442,B2442)-COUNTIFS($B$2:B2441,B2442,$G$2:G2441,"")),"")</f>
        <v>121</v>
      </c>
      <c r="I2442" s="122" t="str">
        <f>IF(H2442=1,COUNTIF($H$1:H2442,1),"")</f>
        <v/>
      </c>
      <c r="J2442" s="122">
        <f t="shared" si="115"/>
        <v>1</v>
      </c>
      <c r="K2442" s="122" t="b">
        <f t="shared" si="117"/>
        <v>1</v>
      </c>
      <c r="L2442" s="122" t="str">
        <f>IF(K2442=FALSE,"",B2442&amp;"@"&amp;COUNTIFS($B$2:B2442,B2442,$K$2:K2442,TRUE))</f>
        <v>India@121</v>
      </c>
    </row>
    <row r="2443" spans="1:12">
      <c r="A2443" s="18" t="s">
        <v>1607</v>
      </c>
      <c r="B2443" s="18" t="s">
        <v>900</v>
      </c>
      <c r="C2443" s="18">
        <v>1</v>
      </c>
      <c r="D2443" s="18">
        <v>1</v>
      </c>
      <c r="E2443" s="18">
        <v>31</v>
      </c>
      <c r="F2443" s="18">
        <v>1</v>
      </c>
      <c r="G2443" s="122" t="str">
        <f t="shared" si="116"/>
        <v>기사임</v>
      </c>
      <c r="H2443" s="255">
        <f>IF(G2443="기사임",(COUNTIF($B$2:B2443,B2443)-COUNTIFS($B$2:B2442,B2443,$G$2:G2442,"")),"")</f>
        <v>65</v>
      </c>
      <c r="I2443" s="122" t="str">
        <f>IF(H2443=1,COUNTIF($H$1:H2443,1),"")</f>
        <v/>
      </c>
      <c r="J2443" s="122">
        <f t="shared" si="115"/>
        <v>0</v>
      </c>
      <c r="K2443" s="122" t="b">
        <f t="shared" si="117"/>
        <v>0</v>
      </c>
      <c r="L2443" s="122" t="str">
        <f>IF(K2443=FALSE,"",B2443&amp;"@"&amp;COUNTIFS($B$2:B2443,B2443,$K$2:K2443,TRUE))</f>
        <v/>
      </c>
    </row>
    <row r="2444" spans="1:12">
      <c r="A2444" s="18" t="s">
        <v>1607</v>
      </c>
      <c r="B2444" s="18" t="s">
        <v>896</v>
      </c>
      <c r="C2444" s="18">
        <v>1</v>
      </c>
      <c r="D2444" s="18">
        <v>1</v>
      </c>
      <c r="E2444" s="18">
        <v>1</v>
      </c>
      <c r="F2444" s="18">
        <v>0</v>
      </c>
      <c r="G2444" s="122" t="str">
        <f t="shared" si="116"/>
        <v>기사임</v>
      </c>
      <c r="H2444" s="255">
        <f>IF(G2444="기사임",(COUNTIF($B$2:B2444,B2444)-COUNTIFS($B$2:B2443,B2444,$G$2:G2443,"")),"")</f>
        <v>167</v>
      </c>
      <c r="I2444" s="122" t="str">
        <f>IF(H2444=1,COUNTIF($H$1:H2444,1),"")</f>
        <v/>
      </c>
      <c r="J2444" s="122">
        <f t="shared" si="115"/>
        <v>1</v>
      </c>
      <c r="K2444" s="122" t="b">
        <f t="shared" si="117"/>
        <v>1</v>
      </c>
      <c r="L2444" s="122" t="str">
        <f>IF(K2444=FALSE,"",B2444&amp;"@"&amp;COUNTIFS($B$2:B2444,B2444,$K$2:K2444,TRUE))</f>
        <v>United States@167</v>
      </c>
    </row>
    <row r="2445" spans="1:12">
      <c r="A2445" s="18" t="s">
        <v>1607</v>
      </c>
      <c r="B2445" s="18" t="s">
        <v>914</v>
      </c>
      <c r="C2445" s="18">
        <v>1</v>
      </c>
      <c r="D2445" s="18">
        <v>1</v>
      </c>
      <c r="E2445" s="18">
        <v>0</v>
      </c>
      <c r="F2445" s="18">
        <v>0</v>
      </c>
      <c r="G2445" s="122" t="str">
        <f t="shared" si="116"/>
        <v>기사임</v>
      </c>
      <c r="H2445" s="255">
        <f>IF(G2445="기사임",(COUNTIF($B$2:B2445,B2445)-COUNTIFS($B$2:B2444,B2445,$G$2:G2444,"")),"")</f>
        <v>31</v>
      </c>
      <c r="I2445" s="122" t="str">
        <f>IF(H2445=1,COUNTIF($H$1:H2445,1),"")</f>
        <v/>
      </c>
      <c r="J2445" s="122">
        <f t="shared" si="115"/>
        <v>1</v>
      </c>
      <c r="K2445" s="122" t="b">
        <f t="shared" si="117"/>
        <v>1</v>
      </c>
      <c r="L2445" s="122" t="str">
        <f>IF(K2445=FALSE,"",B2445&amp;"@"&amp;COUNTIFS($B$2:B2445,B2445,$K$2:K2445,TRUE))</f>
        <v>Vietnam@31</v>
      </c>
    </row>
    <row r="2446" spans="1:12">
      <c r="A2446" s="18" t="s">
        <v>1604</v>
      </c>
      <c r="B2446" s="18" t="s">
        <v>908</v>
      </c>
      <c r="C2446" s="18">
        <v>1</v>
      </c>
      <c r="D2446" s="18">
        <v>1</v>
      </c>
      <c r="E2446" s="18">
        <v>0</v>
      </c>
      <c r="F2446" s="18">
        <v>1</v>
      </c>
      <c r="G2446" s="122" t="str">
        <f t="shared" si="116"/>
        <v>기사임</v>
      </c>
      <c r="H2446" s="255">
        <f>IF(G2446="기사임",(COUNTIF($B$2:B2446,B2446)-COUNTIFS($B$2:B2445,B2446,$G$2:G2445,"")),"")</f>
        <v>59</v>
      </c>
      <c r="I2446" s="122" t="str">
        <f>IF(H2446=1,COUNTIF($H$1:H2446,1),"")</f>
        <v/>
      </c>
      <c r="J2446" s="122">
        <f t="shared" si="115"/>
        <v>0</v>
      </c>
      <c r="K2446" s="122" t="b">
        <f t="shared" si="117"/>
        <v>0</v>
      </c>
      <c r="L2446" s="122" t="str">
        <f>IF(K2446=FALSE,"",B2446&amp;"@"&amp;COUNTIFS($B$2:B2446,B2446,$K$2:K2446,TRUE))</f>
        <v/>
      </c>
    </row>
    <row r="2447" spans="1:12">
      <c r="A2447" s="18" t="s">
        <v>1604</v>
      </c>
      <c r="B2447" s="18" t="s">
        <v>904</v>
      </c>
      <c r="C2447" s="18">
        <v>1</v>
      </c>
      <c r="D2447" s="18">
        <v>1</v>
      </c>
      <c r="E2447" s="18">
        <v>43</v>
      </c>
      <c r="F2447" s="18">
        <v>1</v>
      </c>
      <c r="G2447" s="122" t="str">
        <f t="shared" si="116"/>
        <v>기사임</v>
      </c>
      <c r="H2447" s="255">
        <f>IF(G2447="기사임",(COUNTIF($B$2:B2447,B2447)-COUNTIFS($B$2:B2446,B2447,$G$2:G2446,"")),"")</f>
        <v>23</v>
      </c>
      <c r="I2447" s="122" t="str">
        <f>IF(H2447=1,COUNTIF($H$1:H2447,1),"")</f>
        <v/>
      </c>
      <c r="J2447" s="122">
        <f t="shared" si="115"/>
        <v>0</v>
      </c>
      <c r="K2447" s="122" t="b">
        <f t="shared" si="117"/>
        <v>0</v>
      </c>
      <c r="L2447" s="122" t="str">
        <f>IF(K2447=FALSE,"",B2447&amp;"@"&amp;COUNTIFS($B$2:B2447,B2447,$K$2:K2447,TRUE))</f>
        <v/>
      </c>
    </row>
    <row r="2448" spans="1:12">
      <c r="A2448" s="18" t="s">
        <v>1604</v>
      </c>
      <c r="B2448" s="18" t="s">
        <v>913</v>
      </c>
      <c r="C2448" s="18">
        <v>1</v>
      </c>
      <c r="D2448" s="18">
        <v>1</v>
      </c>
      <c r="E2448" s="18">
        <v>0</v>
      </c>
      <c r="F2448" s="18">
        <v>1</v>
      </c>
      <c r="G2448" s="122" t="str">
        <f t="shared" si="116"/>
        <v>기사임</v>
      </c>
      <c r="H2448" s="255">
        <f>IF(G2448="기사임",(COUNTIF($B$2:B2448,B2448)-COUNTIFS($B$2:B2447,B2448,$G$2:G2447,"")),"")</f>
        <v>45</v>
      </c>
      <c r="I2448" s="122" t="str">
        <f>IF(H2448=1,COUNTIF($H$1:H2448,1),"")</f>
        <v/>
      </c>
      <c r="J2448" s="122">
        <f t="shared" si="115"/>
        <v>0</v>
      </c>
      <c r="K2448" s="122" t="b">
        <f t="shared" si="117"/>
        <v>0</v>
      </c>
      <c r="L2448" s="122" t="str">
        <f>IF(K2448=FALSE,"",B2448&amp;"@"&amp;COUNTIFS($B$2:B2448,B2448,$K$2:K2448,TRUE))</f>
        <v/>
      </c>
    </row>
    <row r="2449" spans="1:12">
      <c r="A2449" s="18" t="s">
        <v>1604</v>
      </c>
      <c r="B2449" s="18" t="s">
        <v>900</v>
      </c>
      <c r="C2449" s="18">
        <v>1</v>
      </c>
      <c r="D2449" s="18">
        <v>1</v>
      </c>
      <c r="E2449" s="18">
        <v>103</v>
      </c>
      <c r="F2449" s="18">
        <v>0</v>
      </c>
      <c r="G2449" s="122" t="str">
        <f t="shared" si="116"/>
        <v>기사임</v>
      </c>
      <c r="H2449" s="255">
        <f>IF(G2449="기사임",(COUNTIF($B$2:B2449,B2449)-COUNTIFS($B$2:B2448,B2449,$G$2:G2448,"")),"")</f>
        <v>66</v>
      </c>
      <c r="I2449" s="122" t="str">
        <f>IF(H2449=1,COUNTIF($H$1:H2449,1),"")</f>
        <v/>
      </c>
      <c r="J2449" s="122">
        <f t="shared" si="115"/>
        <v>0</v>
      </c>
      <c r="K2449" s="122" t="b">
        <f t="shared" si="117"/>
        <v>0</v>
      </c>
      <c r="L2449" s="122" t="str">
        <f>IF(K2449=FALSE,"",B2449&amp;"@"&amp;COUNTIFS($B$2:B2449,B2449,$K$2:K2449,TRUE))</f>
        <v/>
      </c>
    </row>
    <row r="2450" spans="1:12">
      <c r="A2450" s="18" t="s">
        <v>2037</v>
      </c>
      <c r="B2450" s="18" t="s">
        <v>895</v>
      </c>
      <c r="C2450" s="18">
        <v>1</v>
      </c>
      <c r="D2450" s="18">
        <v>1</v>
      </c>
      <c r="E2450" s="18">
        <v>0</v>
      </c>
      <c r="F2450" s="18">
        <v>1</v>
      </c>
      <c r="G2450" s="122" t="str">
        <f t="shared" si="116"/>
        <v/>
      </c>
      <c r="H2450" s="255" t="str">
        <f>IF(G2450="기사임",(COUNTIF($B$2:B2450,B2450)-COUNTIFS($B$2:B2449,B2450,$G$2:G2449,"")),"")</f>
        <v/>
      </c>
      <c r="I2450" s="122" t="str">
        <f>IF(H2450=1,COUNTIF($H$1:H2450,1),"")</f>
        <v/>
      </c>
      <c r="J2450" s="122">
        <f t="shared" si="115"/>
        <v>0</v>
      </c>
      <c r="K2450" s="122" t="b">
        <f t="shared" si="117"/>
        <v>0</v>
      </c>
      <c r="L2450" s="122" t="str">
        <f>IF(K2450=FALSE,"",B2450&amp;"@"&amp;COUNTIFS($B$2:B2450,B2450,$K$2:K2450,TRUE))</f>
        <v/>
      </c>
    </row>
    <row r="2451" spans="1:12">
      <c r="A2451" s="18" t="s">
        <v>1599</v>
      </c>
      <c r="B2451" s="18" t="s">
        <v>922</v>
      </c>
      <c r="C2451" s="18">
        <v>1</v>
      </c>
      <c r="D2451" s="18">
        <v>1</v>
      </c>
      <c r="E2451" s="18">
        <v>4</v>
      </c>
      <c r="F2451" s="18">
        <v>0</v>
      </c>
      <c r="G2451" s="122" t="str">
        <f t="shared" si="116"/>
        <v>기사임</v>
      </c>
      <c r="H2451" s="255">
        <f>IF(G2451="기사임",(COUNTIF($B$2:B2451,B2451)-COUNTIFS($B$2:B2450,B2451,$G$2:G2450,"")),"")</f>
        <v>2</v>
      </c>
      <c r="I2451" s="122" t="str">
        <f>IF(H2451=1,COUNTIF($H$1:H2451,1),"")</f>
        <v/>
      </c>
      <c r="J2451" s="122">
        <f t="shared" si="115"/>
        <v>0</v>
      </c>
      <c r="K2451" s="122" t="b">
        <f t="shared" si="117"/>
        <v>0</v>
      </c>
      <c r="L2451" s="122" t="str">
        <f>IF(K2451=FALSE,"",B2451&amp;"@"&amp;COUNTIFS($B$2:B2451,B2451,$K$2:K2451,TRUE))</f>
        <v/>
      </c>
    </row>
    <row r="2452" spans="1:12">
      <c r="A2452" s="18" t="s">
        <v>1599</v>
      </c>
      <c r="B2452" s="18" t="s">
        <v>911</v>
      </c>
      <c r="C2452" s="18">
        <v>1</v>
      </c>
      <c r="D2452" s="18">
        <v>1</v>
      </c>
      <c r="E2452" s="18">
        <v>0</v>
      </c>
      <c r="F2452" s="18">
        <v>1</v>
      </c>
      <c r="G2452" s="122" t="str">
        <f t="shared" si="116"/>
        <v>기사임</v>
      </c>
      <c r="H2452" s="255">
        <f>IF(G2452="기사임",(COUNTIF($B$2:B2452,B2452)-COUNTIFS($B$2:B2451,B2452,$G$2:G2451,"")),"")</f>
        <v>16</v>
      </c>
      <c r="I2452" s="122" t="str">
        <f>IF(H2452=1,COUNTIF($H$1:H2452,1),"")</f>
        <v/>
      </c>
      <c r="J2452" s="122">
        <f t="shared" si="115"/>
        <v>0</v>
      </c>
      <c r="K2452" s="122" t="b">
        <f t="shared" si="117"/>
        <v>0</v>
      </c>
      <c r="L2452" s="122" t="str">
        <f>IF(K2452=FALSE,"",B2452&amp;"@"&amp;COUNTIFS($B$2:B2452,B2452,$K$2:K2452,TRUE))</f>
        <v/>
      </c>
    </row>
    <row r="2453" spans="1:12">
      <c r="A2453" s="18" t="s">
        <v>1599</v>
      </c>
      <c r="B2453" s="18" t="s">
        <v>912</v>
      </c>
      <c r="C2453" s="18">
        <v>1</v>
      </c>
      <c r="D2453" s="18">
        <v>1</v>
      </c>
      <c r="E2453" s="18">
        <v>0</v>
      </c>
      <c r="F2453" s="18">
        <v>1</v>
      </c>
      <c r="G2453" s="122" t="str">
        <f t="shared" si="116"/>
        <v>기사임</v>
      </c>
      <c r="H2453" s="255">
        <f>IF(G2453="기사임",(COUNTIF($B$2:B2453,B2453)-COUNTIFS($B$2:B2452,B2453,$G$2:G2452,"")),"")</f>
        <v>10</v>
      </c>
      <c r="I2453" s="122" t="str">
        <f>IF(H2453=1,COUNTIF($H$1:H2453,1),"")</f>
        <v/>
      </c>
      <c r="J2453" s="122">
        <f t="shared" si="115"/>
        <v>0</v>
      </c>
      <c r="K2453" s="122" t="b">
        <f t="shared" si="117"/>
        <v>0</v>
      </c>
      <c r="L2453" s="122" t="str">
        <f>IF(K2453=FALSE,"",B2453&amp;"@"&amp;COUNTIFS($B$2:B2453,B2453,$K$2:K2453,TRUE))</f>
        <v/>
      </c>
    </row>
    <row r="2454" spans="1:12">
      <c r="A2454" s="18" t="s">
        <v>1599</v>
      </c>
      <c r="B2454" s="18" t="s">
        <v>908</v>
      </c>
      <c r="C2454" s="18">
        <v>1</v>
      </c>
      <c r="D2454" s="18">
        <v>1</v>
      </c>
      <c r="E2454" s="18">
        <v>0</v>
      </c>
      <c r="F2454" s="18">
        <v>1</v>
      </c>
      <c r="G2454" s="122" t="str">
        <f t="shared" si="116"/>
        <v>기사임</v>
      </c>
      <c r="H2454" s="255">
        <f>IF(G2454="기사임",(COUNTIF($B$2:B2454,B2454)-COUNTIFS($B$2:B2453,B2454,$G$2:G2453,"")),"")</f>
        <v>60</v>
      </c>
      <c r="I2454" s="122" t="str">
        <f>IF(H2454=1,COUNTIF($H$1:H2454,1),"")</f>
        <v/>
      </c>
      <c r="J2454" s="122">
        <f t="shared" si="115"/>
        <v>0</v>
      </c>
      <c r="K2454" s="122" t="b">
        <f t="shared" si="117"/>
        <v>0</v>
      </c>
      <c r="L2454" s="122" t="str">
        <f>IF(K2454=FALSE,"",B2454&amp;"@"&amp;COUNTIFS($B$2:B2454,B2454,$K$2:K2454,TRUE))</f>
        <v/>
      </c>
    </row>
    <row r="2455" spans="1:12">
      <c r="A2455" s="18" t="s">
        <v>1599</v>
      </c>
      <c r="B2455" s="18" t="s">
        <v>904</v>
      </c>
      <c r="C2455" s="18">
        <v>1</v>
      </c>
      <c r="D2455" s="18">
        <v>1</v>
      </c>
      <c r="E2455" s="18">
        <v>0</v>
      </c>
      <c r="F2455" s="18">
        <v>1</v>
      </c>
      <c r="G2455" s="122" t="str">
        <f t="shared" si="116"/>
        <v>기사임</v>
      </c>
      <c r="H2455" s="255">
        <f>IF(G2455="기사임",(COUNTIF($B$2:B2455,B2455)-COUNTIFS($B$2:B2454,B2455,$G$2:G2454,"")),"")</f>
        <v>24</v>
      </c>
      <c r="I2455" s="122" t="str">
        <f>IF(H2455=1,COUNTIF($H$1:H2455,1),"")</f>
        <v/>
      </c>
      <c r="J2455" s="122">
        <f t="shared" si="115"/>
        <v>0</v>
      </c>
      <c r="K2455" s="122" t="b">
        <f t="shared" si="117"/>
        <v>0</v>
      </c>
      <c r="L2455" s="122" t="str">
        <f>IF(K2455=FALSE,"",B2455&amp;"@"&amp;COUNTIFS($B$2:B2455,B2455,$K$2:K2455,TRUE))</f>
        <v/>
      </c>
    </row>
    <row r="2456" spans="1:12">
      <c r="A2456" s="18" t="s">
        <v>1599</v>
      </c>
      <c r="B2456" s="18" t="s">
        <v>933</v>
      </c>
      <c r="C2456" s="18">
        <v>1</v>
      </c>
      <c r="D2456" s="18">
        <v>1</v>
      </c>
      <c r="E2456" s="18">
        <v>124</v>
      </c>
      <c r="F2456" s="18">
        <v>1</v>
      </c>
      <c r="G2456" s="122" t="str">
        <f t="shared" si="116"/>
        <v>기사임</v>
      </c>
      <c r="H2456" s="255">
        <f>IF(G2456="기사임",(COUNTIF($B$2:B2456,B2456)-COUNTIFS($B$2:B2455,B2456,$G$2:G2455,"")),"")</f>
        <v>2</v>
      </c>
      <c r="I2456" s="122" t="str">
        <f>IF(H2456=1,COUNTIF($H$1:H2456,1),"")</f>
        <v/>
      </c>
      <c r="J2456" s="122">
        <f t="shared" si="115"/>
        <v>0</v>
      </c>
      <c r="K2456" s="122" t="b">
        <f t="shared" si="117"/>
        <v>0</v>
      </c>
      <c r="L2456" s="122" t="str">
        <f>IF(K2456=FALSE,"",B2456&amp;"@"&amp;COUNTIFS($B$2:B2456,B2456,$K$2:K2456,TRUE))</f>
        <v/>
      </c>
    </row>
    <row r="2457" spans="1:12">
      <c r="A2457" s="18" t="s">
        <v>1599</v>
      </c>
      <c r="B2457" s="18" t="s">
        <v>915</v>
      </c>
      <c r="C2457" s="18">
        <v>1</v>
      </c>
      <c r="D2457" s="18">
        <v>1</v>
      </c>
      <c r="E2457" s="18">
        <v>0</v>
      </c>
      <c r="F2457" s="18">
        <v>1</v>
      </c>
      <c r="G2457" s="122" t="str">
        <f t="shared" si="116"/>
        <v>기사임</v>
      </c>
      <c r="H2457" s="255">
        <f>IF(G2457="기사임",(COUNTIF($B$2:B2457,B2457)-COUNTIFS($B$2:B2456,B2457,$G$2:G2456,"")),"")</f>
        <v>25</v>
      </c>
      <c r="I2457" s="122" t="str">
        <f>IF(H2457=1,COUNTIF($H$1:H2457,1),"")</f>
        <v/>
      </c>
      <c r="J2457" s="122">
        <f t="shared" si="115"/>
        <v>0</v>
      </c>
      <c r="K2457" s="122" t="b">
        <f t="shared" si="117"/>
        <v>0</v>
      </c>
      <c r="L2457" s="122" t="str">
        <f>IF(K2457=FALSE,"",B2457&amp;"@"&amp;COUNTIFS($B$2:B2457,B2457,$K$2:K2457,TRUE))</f>
        <v/>
      </c>
    </row>
    <row r="2458" spans="1:12">
      <c r="A2458" s="18" t="s">
        <v>1599</v>
      </c>
      <c r="B2458" s="18" t="s">
        <v>950</v>
      </c>
      <c r="C2458" s="18">
        <v>1</v>
      </c>
      <c r="D2458" s="18">
        <v>1</v>
      </c>
      <c r="E2458" s="18">
        <v>0</v>
      </c>
      <c r="F2458" s="18">
        <v>1</v>
      </c>
      <c r="G2458" s="122" t="str">
        <f t="shared" si="116"/>
        <v>기사임</v>
      </c>
      <c r="H2458" s="255">
        <f>IF(G2458="기사임",(COUNTIF($B$2:B2458,B2458)-COUNTIFS($B$2:B2457,B2458,$G$2:G2457,"")),"")</f>
        <v>7</v>
      </c>
      <c r="I2458" s="122" t="str">
        <f>IF(H2458=1,COUNTIF($H$1:H2458,1),"")</f>
        <v/>
      </c>
      <c r="J2458" s="122">
        <f t="shared" si="115"/>
        <v>0</v>
      </c>
      <c r="K2458" s="122" t="b">
        <f t="shared" si="117"/>
        <v>0</v>
      </c>
      <c r="L2458" s="122" t="str">
        <f>IF(K2458=FALSE,"",B2458&amp;"@"&amp;COUNTIFS($B$2:B2458,B2458,$K$2:K2458,TRUE))</f>
        <v/>
      </c>
    </row>
    <row r="2459" spans="1:12">
      <c r="A2459" s="18" t="s">
        <v>2038</v>
      </c>
      <c r="B2459" s="18" t="s">
        <v>895</v>
      </c>
      <c r="C2459" s="18">
        <v>1</v>
      </c>
      <c r="D2459" s="18">
        <v>1</v>
      </c>
      <c r="E2459" s="18">
        <v>27</v>
      </c>
      <c r="F2459" s="18">
        <v>1</v>
      </c>
      <c r="G2459" s="122" t="str">
        <f t="shared" si="116"/>
        <v/>
      </c>
      <c r="H2459" s="255" t="str">
        <f>IF(G2459="기사임",(COUNTIF($B$2:B2459,B2459)-COUNTIFS($B$2:B2458,B2459,$G$2:G2458,"")),"")</f>
        <v/>
      </c>
      <c r="I2459" s="122" t="str">
        <f>IF(H2459=1,COUNTIF($H$1:H2459,1),"")</f>
        <v/>
      </c>
      <c r="J2459" s="122">
        <f t="shared" si="115"/>
        <v>0</v>
      </c>
      <c r="K2459" s="122" t="b">
        <f t="shared" si="117"/>
        <v>0</v>
      </c>
      <c r="L2459" s="122" t="str">
        <f>IF(K2459=FALSE,"",B2459&amp;"@"&amp;COUNTIFS($B$2:B2459,B2459,$K$2:K2459,TRUE))</f>
        <v/>
      </c>
    </row>
    <row r="2460" spans="1:12">
      <c r="A2460" s="18" t="s">
        <v>1601</v>
      </c>
      <c r="B2460" s="18" t="s">
        <v>927</v>
      </c>
      <c r="C2460" s="18">
        <v>1</v>
      </c>
      <c r="D2460" s="18">
        <v>1</v>
      </c>
      <c r="E2460" s="18">
        <v>0</v>
      </c>
      <c r="F2460" s="18">
        <v>1</v>
      </c>
      <c r="G2460" s="122" t="str">
        <f t="shared" si="116"/>
        <v>기사임</v>
      </c>
      <c r="H2460" s="255">
        <f>IF(G2460="기사임",(COUNTIF($B$2:B2460,B2460)-COUNTIFS($B$2:B2459,B2460,$G$2:G2459,"")),"")</f>
        <v>6</v>
      </c>
      <c r="I2460" s="122" t="str">
        <f>IF(H2460=1,COUNTIF($H$1:H2460,1),"")</f>
        <v/>
      </c>
      <c r="J2460" s="122">
        <f t="shared" si="115"/>
        <v>0</v>
      </c>
      <c r="K2460" s="122" t="b">
        <f t="shared" si="117"/>
        <v>0</v>
      </c>
      <c r="L2460" s="122" t="str">
        <f>IF(K2460=FALSE,"",B2460&amp;"@"&amp;COUNTIFS($B$2:B2460,B2460,$K$2:K2460,TRUE))</f>
        <v/>
      </c>
    </row>
    <row r="2461" spans="1:12">
      <c r="A2461" s="18" t="s">
        <v>1601</v>
      </c>
      <c r="B2461" s="18" t="s">
        <v>912</v>
      </c>
      <c r="C2461" s="18">
        <v>1</v>
      </c>
      <c r="D2461" s="18">
        <v>1</v>
      </c>
      <c r="E2461" s="18">
        <v>0</v>
      </c>
      <c r="F2461" s="18">
        <v>1</v>
      </c>
      <c r="G2461" s="122" t="str">
        <f t="shared" si="116"/>
        <v>기사임</v>
      </c>
      <c r="H2461" s="255">
        <f>IF(G2461="기사임",(COUNTIF($B$2:B2461,B2461)-COUNTIFS($B$2:B2460,B2461,$G$2:G2460,"")),"")</f>
        <v>11</v>
      </c>
      <c r="I2461" s="122" t="str">
        <f>IF(H2461=1,COUNTIF($H$1:H2461,1),"")</f>
        <v/>
      </c>
      <c r="J2461" s="122">
        <f t="shared" si="115"/>
        <v>0</v>
      </c>
      <c r="K2461" s="122" t="b">
        <f t="shared" si="117"/>
        <v>0</v>
      </c>
      <c r="L2461" s="122" t="str">
        <f>IF(K2461=FALSE,"",B2461&amp;"@"&amp;COUNTIFS($B$2:B2461,B2461,$K$2:K2461,TRUE))</f>
        <v/>
      </c>
    </row>
    <row r="2462" spans="1:12">
      <c r="A2462" s="18" t="s">
        <v>1601</v>
      </c>
      <c r="B2462" s="18" t="s">
        <v>907</v>
      </c>
      <c r="C2462" s="18">
        <v>1</v>
      </c>
      <c r="D2462" s="18">
        <v>1</v>
      </c>
      <c r="E2462" s="18">
        <v>0</v>
      </c>
      <c r="F2462" s="18">
        <v>0</v>
      </c>
      <c r="G2462" s="122" t="str">
        <f t="shared" si="116"/>
        <v>기사임</v>
      </c>
      <c r="H2462" s="255">
        <f>IF(G2462="기사임",(COUNTIF($B$2:B2462,B2462)-COUNTIFS($B$2:B2461,B2462,$G$2:G2461,"")),"")</f>
        <v>13</v>
      </c>
      <c r="I2462" s="122" t="str">
        <f>IF(H2462=1,COUNTIF($H$1:H2462,1),"")</f>
        <v/>
      </c>
      <c r="J2462" s="122">
        <f t="shared" si="115"/>
        <v>0</v>
      </c>
      <c r="K2462" s="122" t="b">
        <f t="shared" si="117"/>
        <v>0</v>
      </c>
      <c r="L2462" s="122" t="str">
        <f>IF(K2462=FALSE,"",B2462&amp;"@"&amp;COUNTIFS($B$2:B2462,B2462,$K$2:K2462,TRUE))</f>
        <v/>
      </c>
    </row>
    <row r="2463" spans="1:12">
      <c r="A2463" s="18" t="s">
        <v>1601</v>
      </c>
      <c r="B2463" s="18" t="s">
        <v>906</v>
      </c>
      <c r="C2463" s="18">
        <v>1</v>
      </c>
      <c r="D2463" s="18">
        <v>1</v>
      </c>
      <c r="E2463" s="18">
        <v>0</v>
      </c>
      <c r="F2463" s="18">
        <v>1</v>
      </c>
      <c r="G2463" s="122" t="str">
        <f t="shared" si="116"/>
        <v>기사임</v>
      </c>
      <c r="H2463" s="255">
        <f>IF(G2463="기사임",(COUNTIF($B$2:B2463,B2463)-COUNTIFS($B$2:B2462,B2463,$G$2:G2462,"")),"")</f>
        <v>23</v>
      </c>
      <c r="I2463" s="122" t="str">
        <f>IF(H2463=1,COUNTIF($H$1:H2463,1),"")</f>
        <v/>
      </c>
      <c r="J2463" s="122">
        <f t="shared" si="115"/>
        <v>0</v>
      </c>
      <c r="K2463" s="122" t="b">
        <f t="shared" si="117"/>
        <v>0</v>
      </c>
      <c r="L2463" s="122" t="str">
        <f>IF(K2463=FALSE,"",B2463&amp;"@"&amp;COUNTIFS($B$2:B2463,B2463,$K$2:K2463,TRUE))</f>
        <v/>
      </c>
    </row>
    <row r="2464" spans="1:12">
      <c r="A2464" s="18" t="s">
        <v>1601</v>
      </c>
      <c r="B2464" s="18" t="s">
        <v>900</v>
      </c>
      <c r="C2464" s="18">
        <v>1</v>
      </c>
      <c r="D2464" s="18">
        <v>1</v>
      </c>
      <c r="E2464" s="18">
        <v>0</v>
      </c>
      <c r="F2464" s="18">
        <v>0</v>
      </c>
      <c r="G2464" s="122" t="str">
        <f t="shared" si="116"/>
        <v>기사임</v>
      </c>
      <c r="H2464" s="255">
        <f>IF(G2464="기사임",(COUNTIF($B$2:B2464,B2464)-COUNTIFS($B$2:B2463,B2464,$G$2:G2463,"")),"")</f>
        <v>67</v>
      </c>
      <c r="I2464" s="122" t="str">
        <f>IF(H2464=1,COUNTIF($H$1:H2464,1),"")</f>
        <v/>
      </c>
      <c r="J2464" s="122">
        <f t="shared" si="115"/>
        <v>0</v>
      </c>
      <c r="K2464" s="122" t="b">
        <f t="shared" si="117"/>
        <v>0</v>
      </c>
      <c r="L2464" s="122" t="str">
        <f>IF(K2464=FALSE,"",B2464&amp;"@"&amp;COUNTIFS($B$2:B2464,B2464,$K$2:K2464,TRUE))</f>
        <v/>
      </c>
    </row>
    <row r="2465" spans="1:12">
      <c r="A2465" s="18" t="s">
        <v>2039</v>
      </c>
      <c r="B2465" s="18" t="s">
        <v>895</v>
      </c>
      <c r="C2465" s="18">
        <v>1</v>
      </c>
      <c r="D2465" s="18">
        <v>1</v>
      </c>
      <c r="E2465" s="18">
        <v>0</v>
      </c>
      <c r="F2465" s="18">
        <v>0</v>
      </c>
      <c r="G2465" s="122" t="str">
        <f t="shared" si="116"/>
        <v/>
      </c>
      <c r="H2465" s="255" t="str">
        <f>IF(G2465="기사임",(COUNTIF($B$2:B2465,B2465)-COUNTIFS($B$2:B2464,B2465,$G$2:G2464,"")),"")</f>
        <v/>
      </c>
      <c r="I2465" s="122" t="str">
        <f>IF(H2465=1,COUNTIF($H$1:H2465,1),"")</f>
        <v/>
      </c>
      <c r="J2465" s="122">
        <f t="shared" si="115"/>
        <v>0</v>
      </c>
      <c r="K2465" s="122" t="b">
        <f t="shared" si="117"/>
        <v>0</v>
      </c>
      <c r="L2465" s="122" t="str">
        <f>IF(K2465=FALSE,"",B2465&amp;"@"&amp;COUNTIFS($B$2:B2465,B2465,$K$2:K2465,TRUE))</f>
        <v/>
      </c>
    </row>
    <row r="2466" spans="1:12">
      <c r="A2466" s="18" t="s">
        <v>1603</v>
      </c>
      <c r="B2466" s="18" t="s">
        <v>899</v>
      </c>
      <c r="C2466" s="18">
        <v>1</v>
      </c>
      <c r="D2466" s="18">
        <v>1</v>
      </c>
      <c r="E2466" s="18">
        <v>0</v>
      </c>
      <c r="F2466" s="18">
        <v>1</v>
      </c>
      <c r="G2466" s="122" t="str">
        <f t="shared" si="116"/>
        <v>기사임</v>
      </c>
      <c r="H2466" s="255">
        <f>IF(G2466="기사임",(COUNTIF($B$2:B2466,B2466)-COUNTIFS($B$2:B2465,B2466,$G$2:G2465,"")),"")</f>
        <v>65</v>
      </c>
      <c r="I2466" s="122" t="str">
        <f>IF(H2466=1,COUNTIF($H$1:H2466,1),"")</f>
        <v/>
      </c>
      <c r="J2466" s="122">
        <f t="shared" si="115"/>
        <v>0</v>
      </c>
      <c r="K2466" s="122" t="b">
        <f t="shared" si="117"/>
        <v>0</v>
      </c>
      <c r="L2466" s="122" t="str">
        <f>IF(K2466=FALSE,"",B2466&amp;"@"&amp;COUNTIFS($B$2:B2466,B2466,$K$2:K2466,TRUE))</f>
        <v/>
      </c>
    </row>
    <row r="2467" spans="1:12">
      <c r="A2467" s="18" t="s">
        <v>1603</v>
      </c>
      <c r="B2467" s="18" t="s">
        <v>897</v>
      </c>
      <c r="C2467" s="18">
        <v>1</v>
      </c>
      <c r="D2467" s="18">
        <v>1</v>
      </c>
      <c r="E2467" s="18">
        <v>0</v>
      </c>
      <c r="F2467" s="18">
        <v>1</v>
      </c>
      <c r="G2467" s="122" t="str">
        <f t="shared" si="116"/>
        <v>기사임</v>
      </c>
      <c r="H2467" s="255">
        <f>IF(G2467="기사임",(COUNTIF($B$2:B2467,B2467)-COUNTIFS($B$2:B2466,B2467,$G$2:G2466,"")),"")</f>
        <v>122</v>
      </c>
      <c r="I2467" s="122" t="str">
        <f>IF(H2467=1,COUNTIF($H$1:H2467,1),"")</f>
        <v/>
      </c>
      <c r="J2467" s="122">
        <f t="shared" si="115"/>
        <v>1</v>
      </c>
      <c r="K2467" s="122" t="b">
        <f t="shared" si="117"/>
        <v>1</v>
      </c>
      <c r="L2467" s="122" t="str">
        <f>IF(K2467=FALSE,"",B2467&amp;"@"&amp;COUNTIFS($B$2:B2467,B2467,$K$2:K2467,TRUE))</f>
        <v>India@122</v>
      </c>
    </row>
    <row r="2468" spans="1:12">
      <c r="A2468" s="18" t="s">
        <v>1603</v>
      </c>
      <c r="B2468" s="18" t="s">
        <v>913</v>
      </c>
      <c r="C2468" s="18">
        <v>1</v>
      </c>
      <c r="D2468" s="18">
        <v>1</v>
      </c>
      <c r="E2468" s="18">
        <v>0</v>
      </c>
      <c r="F2468" s="18">
        <v>0</v>
      </c>
      <c r="G2468" s="122" t="str">
        <f t="shared" si="116"/>
        <v>기사임</v>
      </c>
      <c r="H2468" s="255">
        <f>IF(G2468="기사임",(COUNTIF($B$2:B2468,B2468)-COUNTIFS($B$2:B2467,B2468,$G$2:G2467,"")),"")</f>
        <v>46</v>
      </c>
      <c r="I2468" s="122" t="str">
        <f>IF(H2468=1,COUNTIF($H$1:H2468,1),"")</f>
        <v/>
      </c>
      <c r="J2468" s="122">
        <f t="shared" si="115"/>
        <v>0</v>
      </c>
      <c r="K2468" s="122" t="b">
        <f t="shared" si="117"/>
        <v>0</v>
      </c>
      <c r="L2468" s="122" t="str">
        <f>IF(K2468=FALSE,"",B2468&amp;"@"&amp;COUNTIFS($B$2:B2468,B2468,$K$2:K2468,TRUE))</f>
        <v/>
      </c>
    </row>
    <row r="2469" spans="1:12">
      <c r="A2469" s="18" t="s">
        <v>1603</v>
      </c>
      <c r="B2469" s="18" t="s">
        <v>928</v>
      </c>
      <c r="C2469" s="18">
        <v>1</v>
      </c>
      <c r="D2469" s="18">
        <v>1</v>
      </c>
      <c r="E2469" s="18">
        <v>20</v>
      </c>
      <c r="F2469" s="18">
        <v>0</v>
      </c>
      <c r="G2469" s="122" t="str">
        <f t="shared" si="116"/>
        <v>기사임</v>
      </c>
      <c r="H2469" s="255">
        <f>IF(G2469="기사임",(COUNTIF($B$2:B2469,B2469)-COUNTIFS($B$2:B2468,B2469,$G$2:G2468,"")),"")</f>
        <v>10</v>
      </c>
      <c r="I2469" s="122" t="str">
        <f>IF(H2469=1,COUNTIF($H$1:H2469,1),"")</f>
        <v/>
      </c>
      <c r="J2469" s="122">
        <f t="shared" si="115"/>
        <v>0</v>
      </c>
      <c r="K2469" s="122" t="b">
        <f t="shared" si="117"/>
        <v>0</v>
      </c>
      <c r="L2469" s="122" t="str">
        <f>IF(K2469=FALSE,"",B2469&amp;"@"&amp;COUNTIFS($B$2:B2469,B2469,$K$2:K2469,TRUE))</f>
        <v/>
      </c>
    </row>
    <row r="2470" spans="1:12">
      <c r="A2470" s="18" t="s">
        <v>1603</v>
      </c>
      <c r="B2470" s="18" t="s">
        <v>914</v>
      </c>
      <c r="C2470" s="18">
        <v>1</v>
      </c>
      <c r="D2470" s="18">
        <v>1</v>
      </c>
      <c r="E2470" s="18">
        <v>33</v>
      </c>
      <c r="F2470" s="18">
        <v>0</v>
      </c>
      <c r="G2470" s="122" t="str">
        <f t="shared" si="116"/>
        <v>기사임</v>
      </c>
      <c r="H2470" s="255">
        <f>IF(G2470="기사임",(COUNTIF($B$2:B2470,B2470)-COUNTIFS($B$2:B2469,B2470,$G$2:G2469,"")),"")</f>
        <v>32</v>
      </c>
      <c r="I2470" s="122" t="str">
        <f>IF(H2470=1,COUNTIF($H$1:H2470,1),"")</f>
        <v/>
      </c>
      <c r="J2470" s="122">
        <f t="shared" si="115"/>
        <v>1</v>
      </c>
      <c r="K2470" s="122" t="b">
        <f t="shared" si="117"/>
        <v>1</v>
      </c>
      <c r="L2470" s="122" t="str">
        <f>IF(K2470=FALSE,"",B2470&amp;"@"&amp;COUNTIFS($B$2:B2470,B2470,$K$2:K2470,TRUE))</f>
        <v>Vietnam@32</v>
      </c>
    </row>
    <row r="2471" spans="1:12">
      <c r="A2471" s="18" t="s">
        <v>2040</v>
      </c>
      <c r="B2471" s="18" t="s">
        <v>895</v>
      </c>
      <c r="C2471" s="18">
        <v>1</v>
      </c>
      <c r="D2471" s="18">
        <v>1</v>
      </c>
      <c r="E2471" s="18">
        <v>8</v>
      </c>
      <c r="F2471" s="18">
        <v>0</v>
      </c>
      <c r="G2471" s="122" t="str">
        <f t="shared" si="116"/>
        <v/>
      </c>
      <c r="H2471" s="255" t="str">
        <f>IF(G2471="기사임",(COUNTIF($B$2:B2471,B2471)-COUNTIFS($B$2:B2470,B2471,$G$2:G2470,"")),"")</f>
        <v/>
      </c>
      <c r="I2471" s="122" t="str">
        <f>IF(H2471=1,COUNTIF($H$1:H2471,1),"")</f>
        <v/>
      </c>
      <c r="J2471" s="122">
        <f t="shared" si="115"/>
        <v>0</v>
      </c>
      <c r="K2471" s="122" t="b">
        <f t="shared" si="117"/>
        <v>0</v>
      </c>
      <c r="L2471" s="122" t="str">
        <f>IF(K2471=FALSE,"",B2471&amp;"@"&amp;COUNTIFS($B$2:B2471,B2471,$K$2:K2471,TRUE))</f>
        <v/>
      </c>
    </row>
    <row r="2472" spans="1:12">
      <c r="A2472" s="18" t="s">
        <v>2041</v>
      </c>
      <c r="B2472" s="18" t="s">
        <v>895</v>
      </c>
      <c r="C2472" s="18">
        <v>1</v>
      </c>
      <c r="D2472" s="18">
        <v>1</v>
      </c>
      <c r="E2472" s="18">
        <v>216</v>
      </c>
      <c r="F2472" s="18">
        <v>0</v>
      </c>
      <c r="G2472" s="122" t="str">
        <f t="shared" si="116"/>
        <v/>
      </c>
      <c r="H2472" s="255" t="str">
        <f>IF(G2472="기사임",(COUNTIF($B$2:B2472,B2472)-COUNTIFS($B$2:B2471,B2472,$G$2:G2471,"")),"")</f>
        <v/>
      </c>
      <c r="I2472" s="122" t="str">
        <f>IF(H2472=1,COUNTIF($H$1:H2472,1),"")</f>
        <v/>
      </c>
      <c r="J2472" s="122">
        <f t="shared" si="115"/>
        <v>0</v>
      </c>
      <c r="K2472" s="122" t="b">
        <f t="shared" si="117"/>
        <v>0</v>
      </c>
      <c r="L2472" s="122" t="str">
        <f>IF(K2472=FALSE,"",B2472&amp;"@"&amp;COUNTIFS($B$2:B2472,B2472,$K$2:K2472,TRUE))</f>
        <v/>
      </c>
    </row>
    <row r="2473" spans="1:12">
      <c r="A2473" s="18" t="s">
        <v>2042</v>
      </c>
      <c r="B2473" s="18" t="s">
        <v>895</v>
      </c>
      <c r="C2473" s="18">
        <v>1</v>
      </c>
      <c r="D2473" s="18">
        <v>1</v>
      </c>
      <c r="E2473" s="18">
        <v>12</v>
      </c>
      <c r="F2473" s="18">
        <v>1</v>
      </c>
      <c r="G2473" s="122" t="str">
        <f t="shared" si="116"/>
        <v/>
      </c>
      <c r="H2473" s="255" t="str">
        <f>IF(G2473="기사임",(COUNTIF($B$2:B2473,B2473)-COUNTIFS($B$2:B2472,B2473,$G$2:G2472,"")),"")</f>
        <v/>
      </c>
      <c r="I2473" s="122" t="str">
        <f>IF(H2473=1,COUNTIF($H$1:H2473,1),"")</f>
        <v/>
      </c>
      <c r="J2473" s="122">
        <f t="shared" si="115"/>
        <v>0</v>
      </c>
      <c r="K2473" s="122" t="b">
        <f t="shared" si="117"/>
        <v>0</v>
      </c>
      <c r="L2473" s="122" t="str">
        <f>IF(K2473=FALSE,"",B2473&amp;"@"&amp;COUNTIFS($B$2:B2473,B2473,$K$2:K2473,TRUE))</f>
        <v/>
      </c>
    </row>
    <row r="2474" spans="1:12">
      <c r="A2474" s="18" t="s">
        <v>2043</v>
      </c>
      <c r="B2474" s="18" t="s">
        <v>895</v>
      </c>
      <c r="C2474" s="18">
        <v>1</v>
      </c>
      <c r="D2474" s="18">
        <v>1</v>
      </c>
      <c r="E2474" s="18">
        <v>12</v>
      </c>
      <c r="F2474" s="18">
        <v>0</v>
      </c>
      <c r="G2474" s="122" t="str">
        <f t="shared" si="116"/>
        <v>기사임</v>
      </c>
      <c r="H2474" s="255">
        <f>IF(G2474="기사임",(COUNTIF($B$2:B2474,B2474)-COUNTIFS($B$2:B2473,B2474,$G$2:G2473,"")),"")</f>
        <v>299</v>
      </c>
      <c r="I2474" s="122" t="str">
        <f>IF(H2474=1,COUNTIF($H$1:H2474,1),"")</f>
        <v/>
      </c>
      <c r="J2474" s="122">
        <f t="shared" si="115"/>
        <v>0</v>
      </c>
      <c r="K2474" s="122" t="b">
        <f t="shared" si="117"/>
        <v>0</v>
      </c>
      <c r="L2474" s="122" t="str">
        <f>IF(K2474=FALSE,"",B2474&amp;"@"&amp;COUNTIFS($B$2:B2474,B2474,$K$2:K2474,TRUE))</f>
        <v/>
      </c>
    </row>
    <row r="2475" spans="1:12">
      <c r="A2475" s="18" t="s">
        <v>1598</v>
      </c>
      <c r="B2475" s="18" t="s">
        <v>927</v>
      </c>
      <c r="C2475" s="18">
        <v>1</v>
      </c>
      <c r="D2475" s="18">
        <v>1</v>
      </c>
      <c r="E2475" s="18">
        <v>0</v>
      </c>
      <c r="F2475" s="18">
        <v>1</v>
      </c>
      <c r="G2475" s="122" t="str">
        <f t="shared" si="116"/>
        <v>기사임</v>
      </c>
      <c r="H2475" s="255">
        <f>IF(G2475="기사임",(COUNTIF($B$2:B2475,B2475)-COUNTIFS($B$2:B2474,B2475,$G$2:G2474,"")),"")</f>
        <v>7</v>
      </c>
      <c r="I2475" s="122" t="str">
        <f>IF(H2475=1,COUNTIF($H$1:H2475,1),"")</f>
        <v/>
      </c>
      <c r="J2475" s="122">
        <f t="shared" si="115"/>
        <v>0</v>
      </c>
      <c r="K2475" s="122" t="b">
        <f t="shared" si="117"/>
        <v>0</v>
      </c>
      <c r="L2475" s="122" t="str">
        <f>IF(K2475=FALSE,"",B2475&amp;"@"&amp;COUNTIFS($B$2:B2475,B2475,$K$2:K2475,TRUE))</f>
        <v/>
      </c>
    </row>
    <row r="2476" spans="1:12">
      <c r="A2476" s="18" t="s">
        <v>1598</v>
      </c>
      <c r="B2476" s="18" t="s">
        <v>905</v>
      </c>
      <c r="C2476" s="18">
        <v>1</v>
      </c>
      <c r="D2476" s="18">
        <v>1</v>
      </c>
      <c r="E2476" s="18">
        <v>52</v>
      </c>
      <c r="F2476" s="18">
        <v>0</v>
      </c>
      <c r="G2476" s="122" t="str">
        <f t="shared" si="116"/>
        <v>기사임</v>
      </c>
      <c r="H2476" s="255">
        <f>IF(G2476="기사임",(COUNTIF($B$2:B2476,B2476)-COUNTIFS($B$2:B2475,B2476,$G$2:G2475,"")),"")</f>
        <v>49</v>
      </c>
      <c r="I2476" s="122" t="str">
        <f>IF(H2476=1,COUNTIF($H$1:H2476,1),"")</f>
        <v/>
      </c>
      <c r="J2476" s="122">
        <f t="shared" si="115"/>
        <v>0</v>
      </c>
      <c r="K2476" s="122" t="b">
        <f t="shared" si="117"/>
        <v>0</v>
      </c>
      <c r="L2476" s="122" t="str">
        <f>IF(K2476=FALSE,"",B2476&amp;"@"&amp;COUNTIFS($B$2:B2476,B2476,$K$2:K2476,TRUE))</f>
        <v/>
      </c>
    </row>
    <row r="2477" spans="1:12">
      <c r="A2477" s="18" t="s">
        <v>1598</v>
      </c>
      <c r="B2477" s="18" t="s">
        <v>910</v>
      </c>
      <c r="C2477" s="18">
        <v>1</v>
      </c>
      <c r="D2477" s="18">
        <v>1</v>
      </c>
      <c r="E2477" s="18">
        <v>0</v>
      </c>
      <c r="F2477" s="18">
        <v>1</v>
      </c>
      <c r="G2477" s="122" t="str">
        <f t="shared" si="116"/>
        <v>기사임</v>
      </c>
      <c r="H2477" s="255">
        <f>IF(G2477="기사임",(COUNTIF($B$2:B2477,B2477)-COUNTIFS($B$2:B2476,B2477,$G$2:G2476,"")),"")</f>
        <v>53</v>
      </c>
      <c r="I2477" s="122" t="str">
        <f>IF(H2477=1,COUNTIF($H$1:H2477,1),"")</f>
        <v/>
      </c>
      <c r="J2477" s="122">
        <f t="shared" si="115"/>
        <v>0</v>
      </c>
      <c r="K2477" s="122" t="b">
        <f t="shared" si="117"/>
        <v>0</v>
      </c>
      <c r="L2477" s="122" t="str">
        <f>IF(K2477=FALSE,"",B2477&amp;"@"&amp;COUNTIFS($B$2:B2477,B2477,$K$2:K2477,TRUE))</f>
        <v/>
      </c>
    </row>
    <row r="2478" spans="1:12">
      <c r="A2478" s="18" t="s">
        <v>1598</v>
      </c>
      <c r="B2478" s="18" t="s">
        <v>909</v>
      </c>
      <c r="C2478" s="18">
        <v>1</v>
      </c>
      <c r="D2478" s="18">
        <v>1</v>
      </c>
      <c r="E2478" s="18">
        <v>0</v>
      </c>
      <c r="F2478" s="18">
        <v>1</v>
      </c>
      <c r="G2478" s="122" t="str">
        <f t="shared" si="116"/>
        <v>기사임</v>
      </c>
      <c r="H2478" s="255">
        <f>IF(G2478="기사임",(COUNTIF($B$2:B2478,B2478)-COUNTIFS($B$2:B2477,B2478,$G$2:G2477,"")),"")</f>
        <v>18</v>
      </c>
      <c r="I2478" s="122" t="str">
        <f>IF(H2478=1,COUNTIF($H$1:H2478,1),"")</f>
        <v/>
      </c>
      <c r="J2478" s="122">
        <f t="shared" si="115"/>
        <v>0</v>
      </c>
      <c r="K2478" s="122" t="b">
        <f t="shared" si="117"/>
        <v>0</v>
      </c>
      <c r="L2478" s="122" t="str">
        <f>IF(K2478=FALSE,"",B2478&amp;"@"&amp;COUNTIFS($B$2:B2478,B2478,$K$2:K2478,TRUE))</f>
        <v/>
      </c>
    </row>
    <row r="2479" spans="1:12">
      <c r="A2479" s="18" t="s">
        <v>1598</v>
      </c>
      <c r="B2479" s="18" t="s">
        <v>917</v>
      </c>
      <c r="C2479" s="18">
        <v>1</v>
      </c>
      <c r="D2479" s="18">
        <v>1</v>
      </c>
      <c r="E2479" s="18">
        <v>0</v>
      </c>
      <c r="F2479" s="18">
        <v>1</v>
      </c>
      <c r="G2479" s="122" t="str">
        <f t="shared" si="116"/>
        <v>기사임</v>
      </c>
      <c r="H2479" s="255">
        <f>IF(G2479="기사임",(COUNTIF($B$2:B2479,B2479)-COUNTIFS($B$2:B2478,B2479,$G$2:G2478,"")),"")</f>
        <v>19</v>
      </c>
      <c r="I2479" s="122" t="str">
        <f>IF(H2479=1,COUNTIF($H$1:H2479,1),"")</f>
        <v/>
      </c>
      <c r="J2479" s="122">
        <f t="shared" si="115"/>
        <v>0</v>
      </c>
      <c r="K2479" s="122" t="b">
        <f t="shared" si="117"/>
        <v>0</v>
      </c>
      <c r="L2479" s="122" t="str">
        <f>IF(K2479=FALSE,"",B2479&amp;"@"&amp;COUNTIFS($B$2:B2479,B2479,$K$2:K2479,TRUE))</f>
        <v/>
      </c>
    </row>
    <row r="2480" spans="1:12">
      <c r="A2480" s="18" t="s">
        <v>1598</v>
      </c>
      <c r="B2480" s="18" t="s">
        <v>898</v>
      </c>
      <c r="C2480" s="18">
        <v>1</v>
      </c>
      <c r="D2480" s="18">
        <v>1</v>
      </c>
      <c r="E2480" s="18">
        <v>0</v>
      </c>
      <c r="F2480" s="18">
        <v>1</v>
      </c>
      <c r="G2480" s="122" t="str">
        <f t="shared" si="116"/>
        <v>기사임</v>
      </c>
      <c r="H2480" s="255">
        <f>IF(G2480="기사임",(COUNTIF($B$2:B2480,B2480)-COUNTIFS($B$2:B2479,B2480,$G$2:G2479,"")),"")</f>
        <v>104</v>
      </c>
      <c r="I2480" s="122" t="str">
        <f>IF(H2480=1,COUNTIF($H$1:H2480,1),"")</f>
        <v/>
      </c>
      <c r="J2480" s="122">
        <f t="shared" si="115"/>
        <v>0</v>
      </c>
      <c r="K2480" s="122" t="b">
        <f t="shared" si="117"/>
        <v>0</v>
      </c>
      <c r="L2480" s="122" t="str">
        <f>IF(K2480=FALSE,"",B2480&amp;"@"&amp;COUNTIFS($B$2:B2480,B2480,$K$2:K2480,TRUE))</f>
        <v/>
      </c>
    </row>
    <row r="2481" spans="1:12">
      <c r="A2481" s="18" t="s">
        <v>1598</v>
      </c>
      <c r="B2481" s="18" t="s">
        <v>928</v>
      </c>
      <c r="C2481" s="18">
        <v>1</v>
      </c>
      <c r="D2481" s="18">
        <v>1</v>
      </c>
      <c r="E2481" s="18">
        <v>11</v>
      </c>
      <c r="F2481" s="18">
        <v>0</v>
      </c>
      <c r="G2481" s="122" t="str">
        <f t="shared" si="116"/>
        <v>기사임</v>
      </c>
      <c r="H2481" s="255">
        <f>IF(G2481="기사임",(COUNTIF($B$2:B2481,B2481)-COUNTIFS($B$2:B2480,B2481,$G$2:G2480,"")),"")</f>
        <v>11</v>
      </c>
      <c r="I2481" s="122" t="str">
        <f>IF(H2481=1,COUNTIF($H$1:H2481,1),"")</f>
        <v/>
      </c>
      <c r="J2481" s="122">
        <f t="shared" si="115"/>
        <v>0</v>
      </c>
      <c r="K2481" s="122" t="b">
        <f t="shared" si="117"/>
        <v>0</v>
      </c>
      <c r="L2481" s="122" t="str">
        <f>IF(K2481=FALSE,"",B2481&amp;"@"&amp;COUNTIFS($B$2:B2481,B2481,$K$2:K2481,TRUE))</f>
        <v/>
      </c>
    </row>
    <row r="2482" spans="1:12">
      <c r="A2482" s="18" t="s">
        <v>2044</v>
      </c>
      <c r="B2482" s="18" t="s">
        <v>895</v>
      </c>
      <c r="C2482" s="18">
        <v>1</v>
      </c>
      <c r="D2482" s="18">
        <v>1</v>
      </c>
      <c r="E2482" s="18">
        <v>3</v>
      </c>
      <c r="F2482" s="18">
        <v>0</v>
      </c>
      <c r="G2482" s="122" t="str">
        <f t="shared" si="116"/>
        <v/>
      </c>
      <c r="H2482" s="255" t="str">
        <f>IF(G2482="기사임",(COUNTIF($B$2:B2482,B2482)-COUNTIFS($B$2:B2481,B2482,$G$2:G2481,"")),"")</f>
        <v/>
      </c>
      <c r="I2482" s="122" t="str">
        <f>IF(H2482=1,COUNTIF($H$1:H2482,1),"")</f>
        <v/>
      </c>
      <c r="J2482" s="122">
        <f t="shared" si="115"/>
        <v>0</v>
      </c>
      <c r="K2482" s="122" t="b">
        <f t="shared" si="117"/>
        <v>0</v>
      </c>
      <c r="L2482" s="122" t="str">
        <f>IF(K2482=FALSE,"",B2482&amp;"@"&amp;COUNTIFS($B$2:B2482,B2482,$K$2:K2482,TRUE))</f>
        <v/>
      </c>
    </row>
    <row r="2483" spans="1:12">
      <c r="A2483" s="18" t="s">
        <v>2045</v>
      </c>
      <c r="B2483" s="18" t="s">
        <v>895</v>
      </c>
      <c r="C2483" s="18">
        <v>1</v>
      </c>
      <c r="D2483" s="18">
        <v>1</v>
      </c>
      <c r="E2483" s="18">
        <v>0</v>
      </c>
      <c r="F2483" s="18">
        <v>1</v>
      </c>
      <c r="G2483" s="122" t="str">
        <f t="shared" si="116"/>
        <v>기사임</v>
      </c>
      <c r="H2483" s="255">
        <f>IF(G2483="기사임",(COUNTIF($B$2:B2483,B2483)-COUNTIFS($B$2:B2482,B2483,$G$2:G2482,"")),"")</f>
        <v>300</v>
      </c>
      <c r="I2483" s="122" t="str">
        <f>IF(H2483=1,COUNTIF($H$1:H2483,1),"")</f>
        <v/>
      </c>
      <c r="J2483" s="122">
        <f t="shared" si="115"/>
        <v>0</v>
      </c>
      <c r="K2483" s="122" t="b">
        <f t="shared" si="117"/>
        <v>0</v>
      </c>
      <c r="L2483" s="122" t="str">
        <f>IF(K2483=FALSE,"",B2483&amp;"@"&amp;COUNTIFS($B$2:B2483,B2483,$K$2:K2483,TRUE))</f>
        <v/>
      </c>
    </row>
    <row r="2484" spans="1:12">
      <c r="A2484" s="18" t="s">
        <v>1597</v>
      </c>
      <c r="B2484" s="18" t="s">
        <v>911</v>
      </c>
      <c r="C2484" s="18">
        <v>1</v>
      </c>
      <c r="D2484" s="18">
        <v>1</v>
      </c>
      <c r="E2484" s="18">
        <v>0</v>
      </c>
      <c r="F2484" s="18">
        <v>1</v>
      </c>
      <c r="G2484" s="122" t="str">
        <f t="shared" si="116"/>
        <v>기사임</v>
      </c>
      <c r="H2484" s="255">
        <f>IF(G2484="기사임",(COUNTIF($B$2:B2484,B2484)-COUNTIFS($B$2:B2483,B2484,$G$2:G2483,"")),"")</f>
        <v>17</v>
      </c>
      <c r="I2484" s="122" t="str">
        <f>IF(H2484=1,COUNTIF($H$1:H2484,1),"")</f>
        <v/>
      </c>
      <c r="J2484" s="122">
        <f t="shared" si="115"/>
        <v>0</v>
      </c>
      <c r="K2484" s="122" t="b">
        <f t="shared" si="117"/>
        <v>0</v>
      </c>
      <c r="L2484" s="122" t="str">
        <f>IF(K2484=FALSE,"",B2484&amp;"@"&amp;COUNTIFS($B$2:B2484,B2484,$K$2:K2484,TRUE))</f>
        <v/>
      </c>
    </row>
    <row r="2485" spans="1:12">
      <c r="A2485" s="18" t="s">
        <v>1597</v>
      </c>
      <c r="B2485" s="18" t="s">
        <v>909</v>
      </c>
      <c r="C2485" s="18">
        <v>1</v>
      </c>
      <c r="D2485" s="18">
        <v>1</v>
      </c>
      <c r="E2485" s="18">
        <v>0</v>
      </c>
      <c r="F2485" s="18">
        <v>1</v>
      </c>
      <c r="G2485" s="122" t="str">
        <f t="shared" si="116"/>
        <v>기사임</v>
      </c>
      <c r="H2485" s="255">
        <f>IF(G2485="기사임",(COUNTIF($B$2:B2485,B2485)-COUNTIFS($B$2:B2484,B2485,$G$2:G2484,"")),"")</f>
        <v>19</v>
      </c>
      <c r="I2485" s="122" t="str">
        <f>IF(H2485=1,COUNTIF($H$1:H2485,1),"")</f>
        <v/>
      </c>
      <c r="J2485" s="122">
        <f t="shared" si="115"/>
        <v>0</v>
      </c>
      <c r="K2485" s="122" t="b">
        <f t="shared" si="117"/>
        <v>0</v>
      </c>
      <c r="L2485" s="122" t="str">
        <f>IF(K2485=FALSE,"",B2485&amp;"@"&amp;COUNTIFS($B$2:B2485,B2485,$K$2:K2485,TRUE))</f>
        <v/>
      </c>
    </row>
    <row r="2486" spans="1:12">
      <c r="A2486" s="18" t="s">
        <v>1597</v>
      </c>
      <c r="B2486" s="18" t="s">
        <v>931</v>
      </c>
      <c r="C2486" s="18">
        <v>1</v>
      </c>
      <c r="D2486" s="18">
        <v>1</v>
      </c>
      <c r="E2486" s="18">
        <v>0</v>
      </c>
      <c r="F2486" s="18">
        <v>1</v>
      </c>
      <c r="G2486" s="122" t="str">
        <f t="shared" si="116"/>
        <v>기사임</v>
      </c>
      <c r="H2486" s="255">
        <f>IF(G2486="기사임",(COUNTIF($B$2:B2486,B2486)-COUNTIFS($B$2:B2485,B2486,$G$2:G2485,"")),"")</f>
        <v>4</v>
      </c>
      <c r="I2486" s="122" t="str">
        <f>IF(H2486=1,COUNTIF($H$1:H2486,1),"")</f>
        <v/>
      </c>
      <c r="J2486" s="122">
        <f t="shared" si="115"/>
        <v>0</v>
      </c>
      <c r="K2486" s="122" t="b">
        <f t="shared" si="117"/>
        <v>0</v>
      </c>
      <c r="L2486" s="122" t="str">
        <f>IF(K2486=FALSE,"",B2486&amp;"@"&amp;COUNTIFS($B$2:B2486,B2486,$K$2:K2486,TRUE))</f>
        <v/>
      </c>
    </row>
    <row r="2487" spans="1:12">
      <c r="A2487" s="18" t="s">
        <v>1597</v>
      </c>
      <c r="B2487" s="18" t="s">
        <v>928</v>
      </c>
      <c r="C2487" s="18">
        <v>1</v>
      </c>
      <c r="D2487" s="18">
        <v>1</v>
      </c>
      <c r="E2487" s="18">
        <v>25</v>
      </c>
      <c r="F2487" s="18">
        <v>0</v>
      </c>
      <c r="G2487" s="122" t="str">
        <f t="shared" si="116"/>
        <v>기사임</v>
      </c>
      <c r="H2487" s="255">
        <f>IF(G2487="기사임",(COUNTIF($B$2:B2487,B2487)-COUNTIFS($B$2:B2486,B2487,$G$2:G2486,"")),"")</f>
        <v>12</v>
      </c>
      <c r="I2487" s="122" t="str">
        <f>IF(H2487=1,COUNTIF($H$1:H2487,1),"")</f>
        <v/>
      </c>
      <c r="J2487" s="122">
        <f t="shared" si="115"/>
        <v>0</v>
      </c>
      <c r="K2487" s="122" t="b">
        <f t="shared" si="117"/>
        <v>0</v>
      </c>
      <c r="L2487" s="122" t="str">
        <f>IF(K2487=FALSE,"",B2487&amp;"@"&amp;COUNTIFS($B$2:B2487,B2487,$K$2:K2487,TRUE))</f>
        <v/>
      </c>
    </row>
    <row r="2488" spans="1:12">
      <c r="A2488" s="18" t="s">
        <v>1597</v>
      </c>
      <c r="B2488" s="18" t="s">
        <v>944</v>
      </c>
      <c r="C2488" s="18">
        <v>1</v>
      </c>
      <c r="D2488" s="18">
        <v>1</v>
      </c>
      <c r="E2488" s="18">
        <v>0</v>
      </c>
      <c r="F2488" s="18">
        <v>1</v>
      </c>
      <c r="G2488" s="122" t="str">
        <f t="shared" si="116"/>
        <v>기사임</v>
      </c>
      <c r="H2488" s="255">
        <f>IF(G2488="기사임",(COUNTIF($B$2:B2488,B2488)-COUNTIFS($B$2:B2487,B2488,$G$2:G2487,"")),"")</f>
        <v>4</v>
      </c>
      <c r="I2488" s="122" t="str">
        <f>IF(H2488=1,COUNTIF($H$1:H2488,1),"")</f>
        <v/>
      </c>
      <c r="J2488" s="122">
        <f t="shared" si="115"/>
        <v>0</v>
      </c>
      <c r="K2488" s="122" t="b">
        <f t="shared" si="117"/>
        <v>0</v>
      </c>
      <c r="L2488" s="122" t="str">
        <f>IF(K2488=FALSE,"",B2488&amp;"@"&amp;COUNTIFS($B$2:B2488,B2488,$K$2:K2488,TRUE))</f>
        <v/>
      </c>
    </row>
    <row r="2489" spans="1:12">
      <c r="A2489" s="18" t="s">
        <v>1597</v>
      </c>
      <c r="B2489" s="18" t="s">
        <v>333</v>
      </c>
      <c r="C2489" s="18">
        <v>1</v>
      </c>
      <c r="D2489" s="18">
        <v>1</v>
      </c>
      <c r="E2489" s="18">
        <v>0</v>
      </c>
      <c r="F2489" s="18">
        <v>1</v>
      </c>
      <c r="G2489" s="122" t="str">
        <f t="shared" si="116"/>
        <v>기사임</v>
      </c>
      <c r="H2489" s="255">
        <f>IF(G2489="기사임",(COUNTIF($B$2:B2489,B2489)-COUNTIFS($B$2:B2488,B2489,$G$2:G2488,"")),"")</f>
        <v>9</v>
      </c>
      <c r="I2489" s="122" t="str">
        <f>IF(H2489=1,COUNTIF($H$1:H2489,1),"")</f>
        <v/>
      </c>
      <c r="J2489" s="122">
        <f t="shared" si="115"/>
        <v>0</v>
      </c>
      <c r="K2489" s="122" t="b">
        <f t="shared" si="117"/>
        <v>0</v>
      </c>
      <c r="L2489" s="122" t="str">
        <f>IF(K2489=FALSE,"",B2489&amp;"@"&amp;COUNTIFS($B$2:B2489,B2489,$K$2:K2489,TRUE))</f>
        <v/>
      </c>
    </row>
    <row r="2490" spans="1:12">
      <c r="A2490" s="18" t="s">
        <v>1648</v>
      </c>
      <c r="B2490" s="18" t="s">
        <v>909</v>
      </c>
      <c r="C2490" s="18">
        <v>1</v>
      </c>
      <c r="D2490" s="18">
        <v>1</v>
      </c>
      <c r="E2490" s="18">
        <v>0</v>
      </c>
      <c r="F2490" s="18">
        <v>1</v>
      </c>
      <c r="G2490" s="122" t="str">
        <f t="shared" si="116"/>
        <v/>
      </c>
      <c r="H2490" s="255" t="str">
        <f>IF(G2490="기사임",(COUNTIF($B$2:B2490,B2490)-COUNTIFS($B$2:B2489,B2490,$G$2:G2489,"")),"")</f>
        <v/>
      </c>
      <c r="I2490" s="122" t="str">
        <f>IF(H2490=1,COUNTIF($H$1:H2490,1),"")</f>
        <v/>
      </c>
      <c r="J2490" s="122">
        <f t="shared" si="115"/>
        <v>0</v>
      </c>
      <c r="K2490" s="122" t="b">
        <f t="shared" si="117"/>
        <v>0</v>
      </c>
      <c r="L2490" s="122" t="str">
        <f>IF(K2490=FALSE,"",B2490&amp;"@"&amp;COUNTIFS($B$2:B2490,B2490,$K$2:K2490,TRUE))</f>
        <v/>
      </c>
    </row>
    <row r="2491" spans="1:12">
      <c r="A2491" s="18" t="s">
        <v>1648</v>
      </c>
      <c r="B2491" s="18" t="s">
        <v>914</v>
      </c>
      <c r="C2491" s="18">
        <v>1</v>
      </c>
      <c r="D2491" s="18">
        <v>1</v>
      </c>
      <c r="E2491" s="18">
        <v>0</v>
      </c>
      <c r="F2491" s="18">
        <v>1</v>
      </c>
      <c r="G2491" s="122" t="str">
        <f t="shared" si="116"/>
        <v/>
      </c>
      <c r="H2491" s="255" t="str">
        <f>IF(G2491="기사임",(COUNTIF($B$2:B2491,B2491)-COUNTIFS($B$2:B2490,B2491,$G$2:G2490,"")),"")</f>
        <v/>
      </c>
      <c r="I2491" s="122" t="str">
        <f>IF(H2491=1,COUNTIF($H$1:H2491,1),"")</f>
        <v/>
      </c>
      <c r="J2491" s="122">
        <f t="shared" si="115"/>
        <v>1</v>
      </c>
      <c r="K2491" s="122" t="b">
        <f t="shared" si="117"/>
        <v>0</v>
      </c>
      <c r="L2491" s="122" t="str">
        <f>IF(K2491=FALSE,"",B2491&amp;"@"&amp;COUNTIFS($B$2:B2491,B2491,$K$2:K2491,TRUE))</f>
        <v/>
      </c>
    </row>
    <row r="2492" spans="1:12">
      <c r="A2492" s="18" t="s">
        <v>2046</v>
      </c>
      <c r="B2492" s="18" t="s">
        <v>895</v>
      </c>
      <c r="C2492" s="18">
        <v>1</v>
      </c>
      <c r="D2492" s="18">
        <v>1</v>
      </c>
      <c r="E2492" s="18">
        <v>0</v>
      </c>
      <c r="F2492" s="18">
        <v>0</v>
      </c>
      <c r="G2492" s="122" t="str">
        <f t="shared" si="116"/>
        <v/>
      </c>
      <c r="H2492" s="255" t="str">
        <f>IF(G2492="기사임",(COUNTIF($B$2:B2492,B2492)-COUNTIFS($B$2:B2491,B2492,$G$2:G2491,"")),"")</f>
        <v/>
      </c>
      <c r="I2492" s="122" t="str">
        <f>IF(H2492=1,COUNTIF($H$1:H2492,1),"")</f>
        <v/>
      </c>
      <c r="J2492" s="122">
        <f t="shared" si="115"/>
        <v>0</v>
      </c>
      <c r="K2492" s="122" t="b">
        <f t="shared" si="117"/>
        <v>0</v>
      </c>
      <c r="L2492" s="122" t="str">
        <f>IF(K2492=FALSE,"",B2492&amp;"@"&amp;COUNTIFS($B$2:B2492,B2492,$K$2:K2492,TRUE))</f>
        <v/>
      </c>
    </row>
    <row r="2493" spans="1:12">
      <c r="A2493" s="18" t="s">
        <v>2047</v>
      </c>
      <c r="B2493" s="18" t="s">
        <v>895</v>
      </c>
      <c r="C2493" s="18">
        <v>1</v>
      </c>
      <c r="D2493" s="18">
        <v>1</v>
      </c>
      <c r="E2493" s="18">
        <v>33</v>
      </c>
      <c r="F2493" s="18">
        <v>0</v>
      </c>
      <c r="G2493" s="122" t="str">
        <f t="shared" si="116"/>
        <v/>
      </c>
      <c r="H2493" s="255" t="str">
        <f>IF(G2493="기사임",(COUNTIF($B$2:B2493,B2493)-COUNTIFS($B$2:B2492,B2493,$G$2:G2492,"")),"")</f>
        <v/>
      </c>
      <c r="I2493" s="122" t="str">
        <f>IF(H2493=1,COUNTIF($H$1:H2493,1),"")</f>
        <v/>
      </c>
      <c r="J2493" s="122">
        <f t="shared" si="115"/>
        <v>0</v>
      </c>
      <c r="K2493" s="122" t="b">
        <f t="shared" si="117"/>
        <v>0</v>
      </c>
      <c r="L2493" s="122" t="str">
        <f>IF(K2493=FALSE,"",B2493&amp;"@"&amp;COUNTIFS($B$2:B2493,B2493,$K$2:K2493,TRUE))</f>
        <v/>
      </c>
    </row>
    <row r="2494" spans="1:12">
      <c r="A2494" s="18" t="s">
        <v>2048</v>
      </c>
      <c r="B2494" s="18" t="s">
        <v>895</v>
      </c>
      <c r="C2494" s="18">
        <v>1</v>
      </c>
      <c r="D2494" s="18">
        <v>1</v>
      </c>
      <c r="E2494" s="18">
        <v>114</v>
      </c>
      <c r="F2494" s="18">
        <v>0</v>
      </c>
      <c r="G2494" s="122" t="str">
        <f t="shared" si="116"/>
        <v/>
      </c>
      <c r="H2494" s="255" t="str">
        <f>IF(G2494="기사임",(COUNTIF($B$2:B2494,B2494)-COUNTIFS($B$2:B2493,B2494,$G$2:G2493,"")),"")</f>
        <v/>
      </c>
      <c r="I2494" s="122" t="str">
        <f>IF(H2494=1,COUNTIF($H$1:H2494,1),"")</f>
        <v/>
      </c>
      <c r="J2494" s="122">
        <f t="shared" si="115"/>
        <v>0</v>
      </c>
      <c r="K2494" s="122" t="b">
        <f t="shared" si="117"/>
        <v>0</v>
      </c>
      <c r="L2494" s="122" t="str">
        <f>IF(K2494=FALSE,"",B2494&amp;"@"&amp;COUNTIFS($B$2:B2494,B2494,$K$2:K2494,TRUE))</f>
        <v/>
      </c>
    </row>
    <row r="2495" spans="1:12">
      <c r="A2495" s="18" t="s">
        <v>2049</v>
      </c>
      <c r="B2495" s="18" t="s">
        <v>895</v>
      </c>
      <c r="C2495" s="18">
        <v>1</v>
      </c>
      <c r="D2495" s="18">
        <v>1</v>
      </c>
      <c r="E2495" s="18">
        <v>2</v>
      </c>
      <c r="F2495" s="18">
        <v>0</v>
      </c>
      <c r="G2495" s="122" t="str">
        <f t="shared" si="116"/>
        <v/>
      </c>
      <c r="H2495" s="255" t="str">
        <f>IF(G2495="기사임",(COUNTIF($B$2:B2495,B2495)-COUNTIFS($B$2:B2494,B2495,$G$2:G2494,"")),"")</f>
        <v/>
      </c>
      <c r="I2495" s="122" t="str">
        <f>IF(H2495=1,COUNTIF($H$1:H2495,1),"")</f>
        <v/>
      </c>
      <c r="J2495" s="122">
        <f t="shared" si="115"/>
        <v>0</v>
      </c>
      <c r="K2495" s="122" t="b">
        <f t="shared" si="117"/>
        <v>0</v>
      </c>
      <c r="L2495" s="122" t="str">
        <f>IF(K2495=FALSE,"",B2495&amp;"@"&amp;COUNTIFS($B$2:B2495,B2495,$K$2:K2495,TRUE))</f>
        <v/>
      </c>
    </row>
    <row r="2496" spans="1:12">
      <c r="A2496" s="18" t="s">
        <v>2050</v>
      </c>
      <c r="B2496" s="18" t="s">
        <v>895</v>
      </c>
      <c r="C2496" s="18">
        <v>1</v>
      </c>
      <c r="D2496" s="18">
        <v>1</v>
      </c>
      <c r="E2496" s="18">
        <v>0</v>
      </c>
      <c r="F2496" s="18">
        <v>0</v>
      </c>
      <c r="G2496" s="122" t="str">
        <f t="shared" si="116"/>
        <v/>
      </c>
      <c r="H2496" s="255" t="str">
        <f>IF(G2496="기사임",(COUNTIF($B$2:B2496,B2496)-COUNTIFS($B$2:B2495,B2496,$G$2:G2495,"")),"")</f>
        <v/>
      </c>
      <c r="I2496" s="122" t="str">
        <f>IF(H2496=1,COUNTIF($H$1:H2496,1),"")</f>
        <v/>
      </c>
      <c r="J2496" s="122">
        <f t="shared" si="115"/>
        <v>0</v>
      </c>
      <c r="K2496" s="122" t="b">
        <f t="shared" si="117"/>
        <v>0</v>
      </c>
      <c r="L2496" s="122" t="str">
        <f>IF(K2496=FALSE,"",B2496&amp;"@"&amp;COUNTIFS($B$2:B2496,B2496,$K$2:K2496,TRUE))</f>
        <v/>
      </c>
    </row>
    <row r="2497" spans="1:12">
      <c r="A2497" s="18" t="s">
        <v>1602</v>
      </c>
      <c r="B2497" s="18" t="s">
        <v>905</v>
      </c>
      <c r="C2497" s="18">
        <v>1</v>
      </c>
      <c r="D2497" s="18">
        <v>1</v>
      </c>
      <c r="E2497" s="18">
        <v>0</v>
      </c>
      <c r="F2497" s="18">
        <v>1</v>
      </c>
      <c r="G2497" s="122" t="str">
        <f t="shared" si="116"/>
        <v>기사임</v>
      </c>
      <c r="H2497" s="255">
        <f>IF(G2497="기사임",(COUNTIF($B$2:B2497,B2497)-COUNTIFS($B$2:B2496,B2497,$G$2:G2496,"")),"")</f>
        <v>50</v>
      </c>
      <c r="I2497" s="122" t="str">
        <f>IF(H2497=1,COUNTIF($H$1:H2497,1),"")</f>
        <v/>
      </c>
      <c r="J2497" s="122">
        <f t="shared" si="115"/>
        <v>0</v>
      </c>
      <c r="K2497" s="122" t="b">
        <f t="shared" si="117"/>
        <v>0</v>
      </c>
      <c r="L2497" s="122" t="str">
        <f>IF(K2497=FALSE,"",B2497&amp;"@"&amp;COUNTIFS($B$2:B2497,B2497,$K$2:K2497,TRUE))</f>
        <v/>
      </c>
    </row>
    <row r="2498" spans="1:12">
      <c r="A2498" s="18" t="s">
        <v>1602</v>
      </c>
      <c r="B2498" s="18" t="s">
        <v>906</v>
      </c>
      <c r="C2498" s="18">
        <v>1</v>
      </c>
      <c r="D2498" s="18">
        <v>1</v>
      </c>
      <c r="E2498" s="18">
        <v>0</v>
      </c>
      <c r="F2498" s="18">
        <v>1</v>
      </c>
      <c r="G2498" s="122" t="str">
        <f t="shared" si="116"/>
        <v>기사임</v>
      </c>
      <c r="H2498" s="255">
        <f>IF(G2498="기사임",(COUNTIF($B$2:B2498,B2498)-COUNTIFS($B$2:B2497,B2498,$G$2:G2497,"")),"")</f>
        <v>24</v>
      </c>
      <c r="I2498" s="122" t="str">
        <f>IF(H2498=1,COUNTIF($H$1:H2498,1),"")</f>
        <v/>
      </c>
      <c r="J2498" s="122">
        <f t="shared" ref="J2498:J2561" si="118">COUNTIF($N$2:$N$4,B2498)</f>
        <v>0</v>
      </c>
      <c r="K2498" s="122" t="b">
        <f t="shared" si="117"/>
        <v>0</v>
      </c>
      <c r="L2498" s="122" t="str">
        <f>IF(K2498=FALSE,"",B2498&amp;"@"&amp;COUNTIFS($B$2:B2498,B2498,$K$2:K2498,TRUE))</f>
        <v/>
      </c>
    </row>
    <row r="2499" spans="1:12">
      <c r="A2499" s="18" t="s">
        <v>2051</v>
      </c>
      <c r="B2499" s="18" t="s">
        <v>895</v>
      </c>
      <c r="C2499" s="18">
        <v>1</v>
      </c>
      <c r="D2499" s="18">
        <v>1</v>
      </c>
      <c r="E2499" s="18">
        <v>0</v>
      </c>
      <c r="F2499" s="18">
        <v>1</v>
      </c>
      <c r="G2499" s="122" t="str">
        <f t="shared" ref="G2499:G2562" si="119">IF(AND(LEFT(A2499,17)="/global/archives/",ISNUMBER(_xlfn.NUMBERVALUE(MID(A2499,18,1))),ISERROR(FIND("ckattempt",A2499)),ISERROR(FIND("preview",A2499))),"기사임","")</f>
        <v/>
      </c>
      <c r="H2499" s="255" t="str">
        <f>IF(G2499="기사임",(COUNTIF($B$2:B2499,B2499)-COUNTIFS($B$2:B2498,B2499,$G$2:G2498,"")),"")</f>
        <v/>
      </c>
      <c r="I2499" s="122" t="str">
        <f>IF(H2499=1,COUNTIF($H$1:H2499,1),"")</f>
        <v/>
      </c>
      <c r="J2499" s="122">
        <f t="shared" si="118"/>
        <v>0</v>
      </c>
      <c r="K2499" s="122" t="b">
        <f t="shared" ref="K2499:K2562" si="120">AND(J2499=1,H2499&gt;=1,H2499&lt;&gt;"")</f>
        <v>0</v>
      </c>
      <c r="L2499" s="122" t="str">
        <f>IF(K2499=FALSE,"",B2499&amp;"@"&amp;COUNTIFS($B$2:B2499,B2499,$K$2:K2499,TRUE))</f>
        <v/>
      </c>
    </row>
    <row r="2500" spans="1:12">
      <c r="A2500" s="18" t="s">
        <v>1596</v>
      </c>
      <c r="B2500" s="18" t="s">
        <v>920</v>
      </c>
      <c r="C2500" s="18">
        <v>1</v>
      </c>
      <c r="D2500" s="18">
        <v>1</v>
      </c>
      <c r="E2500" s="18">
        <v>0</v>
      </c>
      <c r="F2500" s="18">
        <v>1</v>
      </c>
      <c r="G2500" s="122" t="str">
        <f t="shared" si="119"/>
        <v>기사임</v>
      </c>
      <c r="H2500" s="255">
        <f>IF(G2500="기사임",(COUNTIF($B$2:B2500,B2500)-COUNTIFS($B$2:B2499,B2500,$G$2:G2499,"")),"")</f>
        <v>19</v>
      </c>
      <c r="I2500" s="122" t="str">
        <f>IF(H2500=1,COUNTIF($H$1:H2500,1),"")</f>
        <v/>
      </c>
      <c r="J2500" s="122">
        <f t="shared" si="118"/>
        <v>0</v>
      </c>
      <c r="K2500" s="122" t="b">
        <f t="shared" si="120"/>
        <v>0</v>
      </c>
      <c r="L2500" s="122" t="str">
        <f>IF(K2500=FALSE,"",B2500&amp;"@"&amp;COUNTIFS($B$2:B2500,B2500,$K$2:K2500,TRUE))</f>
        <v/>
      </c>
    </row>
    <row r="2501" spans="1:12">
      <c r="A2501" s="18" t="s">
        <v>1596</v>
      </c>
      <c r="B2501" s="18" t="s">
        <v>928</v>
      </c>
      <c r="C2501" s="18">
        <v>1</v>
      </c>
      <c r="D2501" s="18">
        <v>1</v>
      </c>
      <c r="E2501" s="18">
        <v>0</v>
      </c>
      <c r="F2501" s="18">
        <v>0</v>
      </c>
      <c r="G2501" s="122" t="str">
        <f t="shared" si="119"/>
        <v>기사임</v>
      </c>
      <c r="H2501" s="255">
        <f>IF(G2501="기사임",(COUNTIF($B$2:B2501,B2501)-COUNTIFS($B$2:B2500,B2501,$G$2:G2500,"")),"")</f>
        <v>13</v>
      </c>
      <c r="I2501" s="122" t="str">
        <f>IF(H2501=1,COUNTIF($H$1:H2501,1),"")</f>
        <v/>
      </c>
      <c r="J2501" s="122">
        <f t="shared" si="118"/>
        <v>0</v>
      </c>
      <c r="K2501" s="122" t="b">
        <f t="shared" si="120"/>
        <v>0</v>
      </c>
      <c r="L2501" s="122" t="str">
        <f>IF(K2501=FALSE,"",B2501&amp;"@"&amp;COUNTIFS($B$2:B2501,B2501,$K$2:K2501,TRUE))</f>
        <v/>
      </c>
    </row>
    <row r="2502" spans="1:12">
      <c r="A2502" s="18" t="s">
        <v>1596</v>
      </c>
      <c r="B2502" s="18" t="s">
        <v>934</v>
      </c>
      <c r="C2502" s="18">
        <v>1</v>
      </c>
      <c r="D2502" s="18">
        <v>1</v>
      </c>
      <c r="E2502" s="18">
        <v>518</v>
      </c>
      <c r="F2502" s="18">
        <v>0</v>
      </c>
      <c r="G2502" s="122" t="str">
        <f t="shared" si="119"/>
        <v>기사임</v>
      </c>
      <c r="H2502" s="255">
        <f>IF(G2502="기사임",(COUNTIF($B$2:B2502,B2502)-COUNTIFS($B$2:B2501,B2502,$G$2:G2501,"")),"")</f>
        <v>7</v>
      </c>
      <c r="I2502" s="122" t="str">
        <f>IF(H2502=1,COUNTIF($H$1:H2502,1),"")</f>
        <v/>
      </c>
      <c r="J2502" s="122">
        <f t="shared" si="118"/>
        <v>0</v>
      </c>
      <c r="K2502" s="122" t="b">
        <f t="shared" si="120"/>
        <v>0</v>
      </c>
      <c r="L2502" s="122" t="str">
        <f>IF(K2502=FALSE,"",B2502&amp;"@"&amp;COUNTIFS($B$2:B2502,B2502,$K$2:K2502,TRUE))</f>
        <v/>
      </c>
    </row>
    <row r="2503" spans="1:12">
      <c r="A2503" s="18" t="s">
        <v>1596</v>
      </c>
      <c r="B2503" s="18" t="s">
        <v>950</v>
      </c>
      <c r="C2503" s="18">
        <v>1</v>
      </c>
      <c r="D2503" s="18">
        <v>1</v>
      </c>
      <c r="E2503" s="18">
        <v>0</v>
      </c>
      <c r="F2503" s="18">
        <v>1</v>
      </c>
      <c r="G2503" s="122" t="str">
        <f t="shared" si="119"/>
        <v>기사임</v>
      </c>
      <c r="H2503" s="255">
        <f>IF(G2503="기사임",(COUNTIF($B$2:B2503,B2503)-COUNTIFS($B$2:B2502,B2503,$G$2:G2502,"")),"")</f>
        <v>8</v>
      </c>
      <c r="I2503" s="122" t="str">
        <f>IF(H2503=1,COUNTIF($H$1:H2503,1),"")</f>
        <v/>
      </c>
      <c r="J2503" s="122">
        <f t="shared" si="118"/>
        <v>0</v>
      </c>
      <c r="K2503" s="122" t="b">
        <f t="shared" si="120"/>
        <v>0</v>
      </c>
      <c r="L2503" s="122" t="str">
        <f>IF(K2503=FALSE,"",B2503&amp;"@"&amp;COUNTIFS($B$2:B2503,B2503,$K$2:K2503,TRUE))</f>
        <v/>
      </c>
    </row>
    <row r="2504" spans="1:12">
      <c r="A2504" s="18" t="s">
        <v>1605</v>
      </c>
      <c r="B2504" s="18" t="s">
        <v>906</v>
      </c>
      <c r="C2504" s="18">
        <v>1</v>
      </c>
      <c r="D2504" s="18">
        <v>1</v>
      </c>
      <c r="E2504" s="18">
        <v>0</v>
      </c>
      <c r="F2504" s="18">
        <v>1</v>
      </c>
      <c r="G2504" s="122" t="str">
        <f t="shared" si="119"/>
        <v/>
      </c>
      <c r="H2504" s="255" t="str">
        <f>IF(G2504="기사임",(COUNTIF($B$2:B2504,B2504)-COUNTIFS($B$2:B2503,B2504,$G$2:G2503,"")),"")</f>
        <v/>
      </c>
      <c r="I2504" s="122" t="str">
        <f>IF(H2504=1,COUNTIF($H$1:H2504,1),"")</f>
        <v/>
      </c>
      <c r="J2504" s="122">
        <f t="shared" si="118"/>
        <v>0</v>
      </c>
      <c r="K2504" s="122" t="b">
        <f t="shared" si="120"/>
        <v>0</v>
      </c>
      <c r="L2504" s="122" t="str">
        <f>IF(K2504=FALSE,"",B2504&amp;"@"&amp;COUNTIFS($B$2:B2504,B2504,$K$2:K2504,TRUE))</f>
        <v/>
      </c>
    </row>
    <row r="2505" spans="1:12">
      <c r="A2505" s="18" t="s">
        <v>2052</v>
      </c>
      <c r="B2505" s="18" t="s">
        <v>897</v>
      </c>
      <c r="C2505" s="18">
        <v>1</v>
      </c>
      <c r="D2505" s="18">
        <v>1</v>
      </c>
      <c r="E2505" s="18">
        <v>0</v>
      </c>
      <c r="F2505" s="18">
        <v>1</v>
      </c>
      <c r="G2505" s="122" t="str">
        <f t="shared" si="119"/>
        <v/>
      </c>
      <c r="H2505" s="255" t="str">
        <f>IF(G2505="기사임",(COUNTIF($B$2:B2505,B2505)-COUNTIFS($B$2:B2504,B2505,$G$2:G2504,"")),"")</f>
        <v/>
      </c>
      <c r="I2505" s="122" t="str">
        <f>IF(H2505=1,COUNTIF($H$1:H2505,1),"")</f>
        <v/>
      </c>
      <c r="J2505" s="122">
        <f t="shared" si="118"/>
        <v>1</v>
      </c>
      <c r="K2505" s="122" t="b">
        <f t="shared" si="120"/>
        <v>0</v>
      </c>
      <c r="L2505" s="122" t="str">
        <f>IF(K2505=FALSE,"",B2505&amp;"@"&amp;COUNTIFS($B$2:B2505,B2505,$K$2:K2505,TRUE))</f>
        <v/>
      </c>
    </row>
    <row r="2506" spans="1:12">
      <c r="A2506" s="18" t="s">
        <v>1608</v>
      </c>
      <c r="B2506" s="18" t="s">
        <v>901</v>
      </c>
      <c r="C2506" s="18">
        <v>1</v>
      </c>
      <c r="D2506" s="18">
        <v>1</v>
      </c>
      <c r="E2506" s="18">
        <v>139</v>
      </c>
      <c r="F2506" s="18">
        <v>0</v>
      </c>
      <c r="G2506" s="122" t="str">
        <f t="shared" si="119"/>
        <v>기사임</v>
      </c>
      <c r="H2506" s="255">
        <f>IF(G2506="기사임",(COUNTIF($B$2:B2506,B2506)-COUNTIFS($B$2:B2505,B2506,$G$2:G2505,"")),"")</f>
        <v>71</v>
      </c>
      <c r="I2506" s="122" t="str">
        <f>IF(H2506=1,COUNTIF($H$1:H2506,1),"")</f>
        <v/>
      </c>
      <c r="J2506" s="122">
        <f t="shared" si="118"/>
        <v>0</v>
      </c>
      <c r="K2506" s="122" t="b">
        <f t="shared" si="120"/>
        <v>0</v>
      </c>
      <c r="L2506" s="122" t="str">
        <f>IF(K2506=FALSE,"",B2506&amp;"@"&amp;COUNTIFS($B$2:B2506,B2506,$K$2:K2506,TRUE))</f>
        <v/>
      </c>
    </row>
    <row r="2507" spans="1:12">
      <c r="A2507" s="18" t="s">
        <v>1608</v>
      </c>
      <c r="B2507" s="18" t="s">
        <v>899</v>
      </c>
      <c r="C2507" s="18">
        <v>1</v>
      </c>
      <c r="D2507" s="18">
        <v>1</v>
      </c>
      <c r="E2507" s="18">
        <v>0</v>
      </c>
      <c r="F2507" s="18">
        <v>1</v>
      </c>
      <c r="G2507" s="122" t="str">
        <f t="shared" si="119"/>
        <v>기사임</v>
      </c>
      <c r="H2507" s="255">
        <f>IF(G2507="기사임",(COUNTIF($B$2:B2507,B2507)-COUNTIFS($B$2:B2506,B2507,$G$2:G2506,"")),"")</f>
        <v>66</v>
      </c>
      <c r="I2507" s="122" t="str">
        <f>IF(H2507=1,COUNTIF($H$1:H2507,1),"")</f>
        <v/>
      </c>
      <c r="J2507" s="122">
        <f t="shared" si="118"/>
        <v>0</v>
      </c>
      <c r="K2507" s="122" t="b">
        <f t="shared" si="120"/>
        <v>0</v>
      </c>
      <c r="L2507" s="122" t="str">
        <f>IF(K2507=FALSE,"",B2507&amp;"@"&amp;COUNTIFS($B$2:B2507,B2507,$K$2:K2507,TRUE))</f>
        <v/>
      </c>
    </row>
    <row r="2508" spans="1:12">
      <c r="A2508" s="18" t="s">
        <v>1608</v>
      </c>
      <c r="B2508" s="18" t="s">
        <v>905</v>
      </c>
      <c r="C2508" s="18">
        <v>1</v>
      </c>
      <c r="D2508" s="18">
        <v>1</v>
      </c>
      <c r="E2508" s="18">
        <v>0</v>
      </c>
      <c r="F2508" s="18">
        <v>1</v>
      </c>
      <c r="G2508" s="122" t="str">
        <f t="shared" si="119"/>
        <v>기사임</v>
      </c>
      <c r="H2508" s="255">
        <f>IF(G2508="기사임",(COUNTIF($B$2:B2508,B2508)-COUNTIFS($B$2:B2507,B2508,$G$2:G2507,"")),"")</f>
        <v>51</v>
      </c>
      <c r="I2508" s="122" t="str">
        <f>IF(H2508=1,COUNTIF($H$1:H2508,1),"")</f>
        <v/>
      </c>
      <c r="J2508" s="122">
        <f t="shared" si="118"/>
        <v>0</v>
      </c>
      <c r="K2508" s="122" t="b">
        <f t="shared" si="120"/>
        <v>0</v>
      </c>
      <c r="L2508" s="122" t="str">
        <f>IF(K2508=FALSE,"",B2508&amp;"@"&amp;COUNTIFS($B$2:B2508,B2508,$K$2:K2508,TRUE))</f>
        <v/>
      </c>
    </row>
    <row r="2509" spans="1:12">
      <c r="A2509" s="18" t="s">
        <v>1608</v>
      </c>
      <c r="B2509" s="18" t="s">
        <v>900</v>
      </c>
      <c r="C2509" s="18">
        <v>1</v>
      </c>
      <c r="D2509" s="18">
        <v>1</v>
      </c>
      <c r="E2509" s="18">
        <v>0</v>
      </c>
      <c r="F2509" s="18">
        <v>0</v>
      </c>
      <c r="G2509" s="122" t="str">
        <f t="shared" si="119"/>
        <v>기사임</v>
      </c>
      <c r="H2509" s="255">
        <f>IF(G2509="기사임",(COUNTIF($B$2:B2509,B2509)-COUNTIFS($B$2:B2508,B2509,$G$2:G2508,"")),"")</f>
        <v>68</v>
      </c>
      <c r="I2509" s="122" t="str">
        <f>IF(H2509=1,COUNTIF($H$1:H2509,1),"")</f>
        <v/>
      </c>
      <c r="J2509" s="122">
        <f t="shared" si="118"/>
        <v>0</v>
      </c>
      <c r="K2509" s="122" t="b">
        <f t="shared" si="120"/>
        <v>0</v>
      </c>
      <c r="L2509" s="122" t="str">
        <f>IF(K2509=FALSE,"",B2509&amp;"@"&amp;COUNTIFS($B$2:B2509,B2509,$K$2:K2509,TRUE))</f>
        <v/>
      </c>
    </row>
    <row r="2510" spans="1:12">
      <c r="A2510" s="18" t="s">
        <v>2053</v>
      </c>
      <c r="B2510" s="18" t="s">
        <v>900</v>
      </c>
      <c r="C2510" s="18">
        <v>1</v>
      </c>
      <c r="D2510" s="18">
        <v>1</v>
      </c>
      <c r="E2510" s="18">
        <v>273</v>
      </c>
      <c r="F2510" s="18">
        <v>1</v>
      </c>
      <c r="G2510" s="122" t="str">
        <f t="shared" si="119"/>
        <v/>
      </c>
      <c r="H2510" s="255" t="str">
        <f>IF(G2510="기사임",(COUNTIF($B$2:B2510,B2510)-COUNTIFS($B$2:B2509,B2510,$G$2:G2509,"")),"")</f>
        <v/>
      </c>
      <c r="I2510" s="122" t="str">
        <f>IF(H2510=1,COUNTIF($H$1:H2510,1),"")</f>
        <v/>
      </c>
      <c r="J2510" s="122">
        <f t="shared" si="118"/>
        <v>0</v>
      </c>
      <c r="K2510" s="122" t="b">
        <f t="shared" si="120"/>
        <v>0</v>
      </c>
      <c r="L2510" s="122" t="str">
        <f>IF(K2510=FALSE,"",B2510&amp;"@"&amp;COUNTIFS($B$2:B2510,B2510,$K$2:K2510,TRUE))</f>
        <v/>
      </c>
    </row>
    <row r="2511" spans="1:12">
      <c r="A2511" s="18" t="s">
        <v>1600</v>
      </c>
      <c r="B2511" s="18" t="s">
        <v>911</v>
      </c>
      <c r="C2511" s="18">
        <v>1</v>
      </c>
      <c r="D2511" s="18">
        <v>1</v>
      </c>
      <c r="E2511" s="18">
        <v>0</v>
      </c>
      <c r="F2511" s="18">
        <v>1</v>
      </c>
      <c r="G2511" s="122" t="str">
        <f t="shared" si="119"/>
        <v>기사임</v>
      </c>
      <c r="H2511" s="255">
        <f>IF(G2511="기사임",(COUNTIF($B$2:B2511,B2511)-COUNTIFS($B$2:B2510,B2511,$G$2:G2510,"")),"")</f>
        <v>18</v>
      </c>
      <c r="I2511" s="122" t="str">
        <f>IF(H2511=1,COUNTIF($H$1:H2511,1),"")</f>
        <v/>
      </c>
      <c r="J2511" s="122">
        <f t="shared" si="118"/>
        <v>0</v>
      </c>
      <c r="K2511" s="122" t="b">
        <f t="shared" si="120"/>
        <v>0</v>
      </c>
      <c r="L2511" s="122" t="str">
        <f>IF(K2511=FALSE,"",B2511&amp;"@"&amp;COUNTIFS($B$2:B2511,B2511,$K$2:K2511,TRUE))</f>
        <v/>
      </c>
    </row>
    <row r="2512" spans="1:12">
      <c r="A2512" s="18" t="s">
        <v>1600</v>
      </c>
      <c r="B2512" s="18" t="s">
        <v>907</v>
      </c>
      <c r="C2512" s="18">
        <v>1</v>
      </c>
      <c r="D2512" s="18">
        <v>1</v>
      </c>
      <c r="E2512" s="18">
        <v>0</v>
      </c>
      <c r="F2512" s="18">
        <v>1</v>
      </c>
      <c r="G2512" s="122" t="str">
        <f t="shared" si="119"/>
        <v>기사임</v>
      </c>
      <c r="H2512" s="255">
        <f>IF(G2512="기사임",(COUNTIF($B$2:B2512,B2512)-COUNTIFS($B$2:B2511,B2512,$G$2:G2511,"")),"")</f>
        <v>14</v>
      </c>
      <c r="I2512" s="122" t="str">
        <f>IF(H2512=1,COUNTIF($H$1:H2512,1),"")</f>
        <v/>
      </c>
      <c r="J2512" s="122">
        <f t="shared" si="118"/>
        <v>0</v>
      </c>
      <c r="K2512" s="122" t="b">
        <f t="shared" si="120"/>
        <v>0</v>
      </c>
      <c r="L2512" s="122" t="str">
        <f>IF(K2512=FALSE,"",B2512&amp;"@"&amp;COUNTIFS($B$2:B2512,B2512,$K$2:K2512,TRUE))</f>
        <v/>
      </c>
    </row>
    <row r="2513" spans="1:12">
      <c r="A2513" s="18" t="s">
        <v>1600</v>
      </c>
      <c r="B2513" s="18" t="s">
        <v>908</v>
      </c>
      <c r="C2513" s="18">
        <v>1</v>
      </c>
      <c r="D2513" s="18">
        <v>1</v>
      </c>
      <c r="E2513" s="18">
        <v>0</v>
      </c>
      <c r="F2513" s="18">
        <v>0</v>
      </c>
      <c r="G2513" s="122" t="str">
        <f t="shared" si="119"/>
        <v>기사임</v>
      </c>
      <c r="H2513" s="255">
        <f>IF(G2513="기사임",(COUNTIF($B$2:B2513,B2513)-COUNTIFS($B$2:B2512,B2513,$G$2:G2512,"")),"")</f>
        <v>61</v>
      </c>
      <c r="I2513" s="122" t="str">
        <f>IF(H2513=1,COUNTIF($H$1:H2513,1),"")</f>
        <v/>
      </c>
      <c r="J2513" s="122">
        <f t="shared" si="118"/>
        <v>0</v>
      </c>
      <c r="K2513" s="122" t="b">
        <f t="shared" si="120"/>
        <v>0</v>
      </c>
      <c r="L2513" s="122" t="str">
        <f>IF(K2513=FALSE,"",B2513&amp;"@"&amp;COUNTIFS($B$2:B2513,B2513,$K$2:K2513,TRUE))</f>
        <v/>
      </c>
    </row>
    <row r="2514" spans="1:12">
      <c r="A2514" s="18" t="s">
        <v>1600</v>
      </c>
      <c r="B2514" s="18" t="s">
        <v>937</v>
      </c>
      <c r="C2514" s="18">
        <v>1</v>
      </c>
      <c r="D2514" s="18">
        <v>1</v>
      </c>
      <c r="E2514" s="18">
        <v>0</v>
      </c>
      <c r="F2514" s="18">
        <v>1</v>
      </c>
      <c r="G2514" s="122" t="str">
        <f t="shared" si="119"/>
        <v>기사임</v>
      </c>
      <c r="H2514" s="255">
        <f>IF(G2514="기사임",(COUNTIF($B$2:B2514,B2514)-COUNTIFS($B$2:B2513,B2514,$G$2:G2513,"")),"")</f>
        <v>6</v>
      </c>
      <c r="I2514" s="122" t="str">
        <f>IF(H2514=1,COUNTIF($H$1:H2514,1),"")</f>
        <v/>
      </c>
      <c r="J2514" s="122">
        <f t="shared" si="118"/>
        <v>0</v>
      </c>
      <c r="K2514" s="122" t="b">
        <f t="shared" si="120"/>
        <v>0</v>
      </c>
      <c r="L2514" s="122" t="str">
        <f>IF(K2514=FALSE,"",B2514&amp;"@"&amp;COUNTIFS($B$2:B2514,B2514,$K$2:K2514,TRUE))</f>
        <v/>
      </c>
    </row>
    <row r="2515" spans="1:12">
      <c r="A2515" s="18" t="s">
        <v>1600</v>
      </c>
      <c r="B2515" s="18" t="s">
        <v>944</v>
      </c>
      <c r="C2515" s="18">
        <v>1</v>
      </c>
      <c r="D2515" s="18">
        <v>1</v>
      </c>
      <c r="E2515" s="18">
        <v>0</v>
      </c>
      <c r="F2515" s="18">
        <v>1</v>
      </c>
      <c r="G2515" s="122" t="str">
        <f t="shared" si="119"/>
        <v>기사임</v>
      </c>
      <c r="H2515" s="255">
        <f>IF(G2515="기사임",(COUNTIF($B$2:B2515,B2515)-COUNTIFS($B$2:B2514,B2515,$G$2:G2514,"")),"")</f>
        <v>5</v>
      </c>
      <c r="I2515" s="122" t="str">
        <f>IF(H2515=1,COUNTIF($H$1:H2515,1),"")</f>
        <v/>
      </c>
      <c r="J2515" s="122">
        <f t="shared" si="118"/>
        <v>0</v>
      </c>
      <c r="K2515" s="122" t="b">
        <f t="shared" si="120"/>
        <v>0</v>
      </c>
      <c r="L2515" s="122" t="str">
        <f>IF(K2515=FALSE,"",B2515&amp;"@"&amp;COUNTIFS($B$2:B2515,B2515,$K$2:K2515,TRUE))</f>
        <v/>
      </c>
    </row>
    <row r="2516" spans="1:12">
      <c r="A2516" s="18" t="s">
        <v>1468</v>
      </c>
      <c r="B2516" s="18" t="s">
        <v>895</v>
      </c>
      <c r="C2516" s="18">
        <v>1</v>
      </c>
      <c r="D2516" s="18">
        <v>1</v>
      </c>
      <c r="E2516" s="18">
        <v>0</v>
      </c>
      <c r="F2516" s="18">
        <v>1</v>
      </c>
      <c r="G2516" s="122" t="str">
        <f t="shared" si="119"/>
        <v>기사임</v>
      </c>
      <c r="H2516" s="255">
        <f>IF(G2516="기사임",(COUNTIF($B$2:B2516,B2516)-COUNTIFS($B$2:B2515,B2516,$G$2:G2515,"")),"")</f>
        <v>301</v>
      </c>
      <c r="I2516" s="122" t="str">
        <f>IF(H2516=1,COUNTIF($H$1:H2516,1),"")</f>
        <v/>
      </c>
      <c r="J2516" s="122">
        <f t="shared" si="118"/>
        <v>0</v>
      </c>
      <c r="K2516" s="122" t="b">
        <f t="shared" si="120"/>
        <v>0</v>
      </c>
      <c r="L2516" s="122" t="str">
        <f>IF(K2516=FALSE,"",B2516&amp;"@"&amp;COUNTIFS($B$2:B2516,B2516,$K$2:K2516,TRUE))</f>
        <v/>
      </c>
    </row>
    <row r="2517" spans="1:12">
      <c r="A2517" s="18" t="s">
        <v>675</v>
      </c>
      <c r="B2517" s="18" t="s">
        <v>898</v>
      </c>
      <c r="C2517" s="18">
        <v>1</v>
      </c>
      <c r="D2517" s="18">
        <v>1</v>
      </c>
      <c r="E2517" s="18">
        <v>0</v>
      </c>
      <c r="F2517" s="18">
        <v>1</v>
      </c>
      <c r="G2517" s="122" t="str">
        <f t="shared" si="119"/>
        <v>기사임</v>
      </c>
      <c r="H2517" s="255">
        <f>IF(G2517="기사임",(COUNTIF($B$2:B2517,B2517)-COUNTIFS($B$2:B2516,B2517,$G$2:G2516,"")),"")</f>
        <v>105</v>
      </c>
      <c r="I2517" s="122" t="str">
        <f>IF(H2517=1,COUNTIF($H$1:H2517,1),"")</f>
        <v/>
      </c>
      <c r="J2517" s="122">
        <f t="shared" si="118"/>
        <v>0</v>
      </c>
      <c r="K2517" s="122" t="b">
        <f t="shared" si="120"/>
        <v>0</v>
      </c>
      <c r="L2517" s="122" t="str">
        <f>IF(K2517=FALSE,"",B2517&amp;"@"&amp;COUNTIFS($B$2:B2517,B2517,$K$2:K2517,TRUE))</f>
        <v/>
      </c>
    </row>
    <row r="2518" spans="1:12">
      <c r="A2518" s="18" t="s">
        <v>675</v>
      </c>
      <c r="B2518" s="18" t="s">
        <v>904</v>
      </c>
      <c r="C2518" s="18">
        <v>1</v>
      </c>
      <c r="D2518" s="18">
        <v>1</v>
      </c>
      <c r="E2518" s="18">
        <v>0</v>
      </c>
      <c r="F2518" s="18">
        <v>1</v>
      </c>
      <c r="G2518" s="122" t="str">
        <f t="shared" si="119"/>
        <v>기사임</v>
      </c>
      <c r="H2518" s="255">
        <f>IF(G2518="기사임",(COUNTIF($B$2:B2518,B2518)-COUNTIFS($B$2:B2517,B2518,$G$2:G2517,"")),"")</f>
        <v>25</v>
      </c>
      <c r="I2518" s="122" t="str">
        <f>IF(H2518=1,COUNTIF($H$1:H2518,1),"")</f>
        <v/>
      </c>
      <c r="J2518" s="122">
        <f t="shared" si="118"/>
        <v>0</v>
      </c>
      <c r="K2518" s="122" t="b">
        <f t="shared" si="120"/>
        <v>0</v>
      </c>
      <c r="L2518" s="122" t="str">
        <f>IF(K2518=FALSE,"",B2518&amp;"@"&amp;COUNTIFS($B$2:B2518,B2518,$K$2:K2518,TRUE))</f>
        <v/>
      </c>
    </row>
    <row r="2519" spans="1:12">
      <c r="A2519" s="18" t="s">
        <v>1506</v>
      </c>
      <c r="B2519" s="18" t="s">
        <v>897</v>
      </c>
      <c r="C2519" s="18">
        <v>1</v>
      </c>
      <c r="D2519" s="18">
        <v>1</v>
      </c>
      <c r="E2519" s="18">
        <v>0</v>
      </c>
      <c r="F2519" s="18">
        <v>1</v>
      </c>
      <c r="G2519" s="122" t="str">
        <f t="shared" si="119"/>
        <v>기사임</v>
      </c>
      <c r="H2519" s="255">
        <f>IF(G2519="기사임",(COUNTIF($B$2:B2519,B2519)-COUNTIFS($B$2:B2518,B2519,$G$2:G2518,"")),"")</f>
        <v>123</v>
      </c>
      <c r="I2519" s="122" t="str">
        <f>IF(H2519=1,COUNTIF($H$1:H2519,1),"")</f>
        <v/>
      </c>
      <c r="J2519" s="122">
        <f t="shared" si="118"/>
        <v>1</v>
      </c>
      <c r="K2519" s="122" t="b">
        <f t="shared" si="120"/>
        <v>1</v>
      </c>
      <c r="L2519" s="122" t="str">
        <f>IF(K2519=FALSE,"",B2519&amp;"@"&amp;COUNTIFS($B$2:B2519,B2519,$K$2:K2519,TRUE))</f>
        <v>India@123</v>
      </c>
    </row>
    <row r="2520" spans="1:12">
      <c r="A2520" s="18" t="s">
        <v>728</v>
      </c>
      <c r="B2520" s="18" t="s">
        <v>895</v>
      </c>
      <c r="C2520" s="18">
        <v>1</v>
      </c>
      <c r="D2520" s="18">
        <v>1</v>
      </c>
      <c r="E2520" s="18">
        <v>0</v>
      </c>
      <c r="F2520" s="18">
        <v>0</v>
      </c>
      <c r="G2520" s="122" t="str">
        <f t="shared" si="119"/>
        <v>기사임</v>
      </c>
      <c r="H2520" s="255">
        <f>IF(G2520="기사임",(COUNTIF($B$2:B2520,B2520)-COUNTIFS($B$2:B2519,B2520,$G$2:G2519,"")),"")</f>
        <v>302</v>
      </c>
      <c r="I2520" s="122" t="str">
        <f>IF(H2520=1,COUNTIF($H$1:H2520,1),"")</f>
        <v/>
      </c>
      <c r="J2520" s="122">
        <f t="shared" si="118"/>
        <v>0</v>
      </c>
      <c r="K2520" s="122" t="b">
        <f t="shared" si="120"/>
        <v>0</v>
      </c>
      <c r="L2520" s="122" t="str">
        <f>IF(K2520=FALSE,"",B2520&amp;"@"&amp;COUNTIFS($B$2:B2520,B2520,$K$2:K2520,TRUE))</f>
        <v/>
      </c>
    </row>
    <row r="2521" spans="1:12">
      <c r="A2521" s="18" t="s">
        <v>729</v>
      </c>
      <c r="B2521" s="18" t="s">
        <v>929</v>
      </c>
      <c r="C2521" s="18">
        <v>1</v>
      </c>
      <c r="D2521" s="18">
        <v>1</v>
      </c>
      <c r="E2521" s="18">
        <v>0</v>
      </c>
      <c r="F2521" s="18">
        <v>1</v>
      </c>
      <c r="G2521" s="122" t="str">
        <f t="shared" si="119"/>
        <v>기사임</v>
      </c>
      <c r="H2521" s="255">
        <f>IF(G2521="기사임",(COUNTIF($B$2:B2521,B2521)-COUNTIFS($B$2:B2520,B2521,$G$2:G2520,"")),"")</f>
        <v>11</v>
      </c>
      <c r="I2521" s="122" t="str">
        <f>IF(H2521=1,COUNTIF($H$1:H2521,1),"")</f>
        <v/>
      </c>
      <c r="J2521" s="122">
        <f t="shared" si="118"/>
        <v>0</v>
      </c>
      <c r="K2521" s="122" t="b">
        <f t="shared" si="120"/>
        <v>0</v>
      </c>
      <c r="L2521" s="122" t="str">
        <f>IF(K2521=FALSE,"",B2521&amp;"@"&amp;COUNTIFS($B$2:B2521,B2521,$K$2:K2521,TRUE))</f>
        <v/>
      </c>
    </row>
    <row r="2522" spans="1:12">
      <c r="A2522" s="18" t="s">
        <v>676</v>
      </c>
      <c r="B2522" s="18" t="s">
        <v>909</v>
      </c>
      <c r="C2522" s="18">
        <v>1</v>
      </c>
      <c r="D2522" s="18">
        <v>1</v>
      </c>
      <c r="E2522" s="18">
        <v>4</v>
      </c>
      <c r="F2522" s="18">
        <v>0</v>
      </c>
      <c r="G2522" s="122" t="str">
        <f t="shared" si="119"/>
        <v>기사임</v>
      </c>
      <c r="H2522" s="255">
        <f>IF(G2522="기사임",(COUNTIF($B$2:B2522,B2522)-COUNTIFS($B$2:B2521,B2522,$G$2:G2521,"")),"")</f>
        <v>20</v>
      </c>
      <c r="I2522" s="122" t="str">
        <f>IF(H2522=1,COUNTIF($H$1:H2522,1),"")</f>
        <v/>
      </c>
      <c r="J2522" s="122">
        <f t="shared" si="118"/>
        <v>0</v>
      </c>
      <c r="K2522" s="122" t="b">
        <f t="shared" si="120"/>
        <v>0</v>
      </c>
      <c r="L2522" s="122" t="str">
        <f>IF(K2522=FALSE,"",B2522&amp;"@"&amp;COUNTIFS($B$2:B2522,B2522,$K$2:K2522,TRUE))</f>
        <v/>
      </c>
    </row>
    <row r="2523" spans="1:12">
      <c r="A2523" s="18" t="s">
        <v>676</v>
      </c>
      <c r="B2523" s="18" t="s">
        <v>897</v>
      </c>
      <c r="C2523" s="18">
        <v>1</v>
      </c>
      <c r="D2523" s="18">
        <v>1</v>
      </c>
      <c r="E2523" s="18">
        <v>0</v>
      </c>
      <c r="F2523" s="18">
        <v>1</v>
      </c>
      <c r="G2523" s="122" t="str">
        <f t="shared" si="119"/>
        <v>기사임</v>
      </c>
      <c r="H2523" s="255">
        <f>IF(G2523="기사임",(COUNTIF($B$2:B2523,B2523)-COUNTIFS($B$2:B2522,B2523,$G$2:G2522,"")),"")</f>
        <v>124</v>
      </c>
      <c r="I2523" s="122" t="str">
        <f>IF(H2523=1,COUNTIF($H$1:H2523,1),"")</f>
        <v/>
      </c>
      <c r="J2523" s="122">
        <f t="shared" si="118"/>
        <v>1</v>
      </c>
      <c r="K2523" s="122" t="b">
        <f t="shared" si="120"/>
        <v>1</v>
      </c>
      <c r="L2523" s="122" t="str">
        <f>IF(K2523=FALSE,"",B2523&amp;"@"&amp;COUNTIFS($B$2:B2523,B2523,$K$2:K2523,TRUE))</f>
        <v>India@124</v>
      </c>
    </row>
    <row r="2524" spans="1:12">
      <c r="A2524" s="18" t="s">
        <v>791</v>
      </c>
      <c r="B2524" s="18" t="s">
        <v>905</v>
      </c>
      <c r="C2524" s="18">
        <v>1</v>
      </c>
      <c r="D2524" s="18">
        <v>1</v>
      </c>
      <c r="E2524" s="18">
        <v>1105</v>
      </c>
      <c r="F2524" s="18">
        <v>0</v>
      </c>
      <c r="G2524" s="122" t="str">
        <f t="shared" si="119"/>
        <v>기사임</v>
      </c>
      <c r="H2524" s="255">
        <f>IF(G2524="기사임",(COUNTIF($B$2:B2524,B2524)-COUNTIFS($B$2:B2523,B2524,$G$2:G2523,"")),"")</f>
        <v>52</v>
      </c>
      <c r="I2524" s="122" t="str">
        <f>IF(H2524=1,COUNTIF($H$1:H2524,1),"")</f>
        <v/>
      </c>
      <c r="J2524" s="122">
        <f t="shared" si="118"/>
        <v>0</v>
      </c>
      <c r="K2524" s="122" t="b">
        <f t="shared" si="120"/>
        <v>0</v>
      </c>
      <c r="L2524" s="122" t="str">
        <f>IF(K2524=FALSE,"",B2524&amp;"@"&amp;COUNTIFS($B$2:B2524,B2524,$K$2:K2524,TRUE))</f>
        <v/>
      </c>
    </row>
    <row r="2525" spans="1:12">
      <c r="A2525" s="18" t="s">
        <v>791</v>
      </c>
      <c r="B2525" s="18" t="s">
        <v>910</v>
      </c>
      <c r="C2525" s="18">
        <v>1</v>
      </c>
      <c r="D2525" s="18">
        <v>1</v>
      </c>
      <c r="E2525" s="18">
        <v>0</v>
      </c>
      <c r="F2525" s="18">
        <v>0</v>
      </c>
      <c r="G2525" s="122" t="str">
        <f t="shared" si="119"/>
        <v>기사임</v>
      </c>
      <c r="H2525" s="255">
        <f>IF(G2525="기사임",(COUNTIF($B$2:B2525,B2525)-COUNTIFS($B$2:B2524,B2525,$G$2:G2524,"")),"")</f>
        <v>54</v>
      </c>
      <c r="I2525" s="122" t="str">
        <f>IF(H2525=1,COUNTIF($H$1:H2525,1),"")</f>
        <v/>
      </c>
      <c r="J2525" s="122">
        <f t="shared" si="118"/>
        <v>0</v>
      </c>
      <c r="K2525" s="122" t="b">
        <f t="shared" si="120"/>
        <v>0</v>
      </c>
      <c r="L2525" s="122" t="str">
        <f>IF(K2525=FALSE,"",B2525&amp;"@"&amp;COUNTIFS($B$2:B2525,B2525,$K$2:K2525,TRUE))</f>
        <v/>
      </c>
    </row>
    <row r="2526" spans="1:12">
      <c r="A2526" s="18" t="s">
        <v>791</v>
      </c>
      <c r="B2526" s="18" t="s">
        <v>909</v>
      </c>
      <c r="C2526" s="18">
        <v>1</v>
      </c>
      <c r="D2526" s="18">
        <v>1</v>
      </c>
      <c r="E2526" s="18">
        <v>453</v>
      </c>
      <c r="F2526" s="18">
        <v>0</v>
      </c>
      <c r="G2526" s="122" t="str">
        <f t="shared" si="119"/>
        <v>기사임</v>
      </c>
      <c r="H2526" s="255">
        <f>IF(G2526="기사임",(COUNTIF($B$2:B2526,B2526)-COUNTIFS($B$2:B2525,B2526,$G$2:G2525,"")),"")</f>
        <v>21</v>
      </c>
      <c r="I2526" s="122" t="str">
        <f>IF(H2526=1,COUNTIF($H$1:H2526,1),"")</f>
        <v/>
      </c>
      <c r="J2526" s="122">
        <f t="shared" si="118"/>
        <v>0</v>
      </c>
      <c r="K2526" s="122" t="b">
        <f t="shared" si="120"/>
        <v>0</v>
      </c>
      <c r="L2526" s="122" t="str">
        <f>IF(K2526=FALSE,"",B2526&amp;"@"&amp;COUNTIFS($B$2:B2526,B2526,$K$2:K2526,TRUE))</f>
        <v/>
      </c>
    </row>
    <row r="2527" spans="1:12">
      <c r="A2527" s="18" t="s">
        <v>791</v>
      </c>
      <c r="B2527" s="18" t="s">
        <v>895</v>
      </c>
      <c r="C2527" s="18">
        <v>1</v>
      </c>
      <c r="D2527" s="18">
        <v>1</v>
      </c>
      <c r="E2527" s="18">
        <v>1330</v>
      </c>
      <c r="F2527" s="18">
        <v>0</v>
      </c>
      <c r="G2527" s="122" t="str">
        <f t="shared" si="119"/>
        <v>기사임</v>
      </c>
      <c r="H2527" s="255">
        <f>IF(G2527="기사임",(COUNTIF($B$2:B2527,B2527)-COUNTIFS($B$2:B2526,B2527,$G$2:G2526,"")),"")</f>
        <v>303</v>
      </c>
      <c r="I2527" s="122" t="str">
        <f>IF(H2527=1,COUNTIF($H$1:H2527,1),"")</f>
        <v/>
      </c>
      <c r="J2527" s="122">
        <f t="shared" si="118"/>
        <v>0</v>
      </c>
      <c r="K2527" s="122" t="b">
        <f t="shared" si="120"/>
        <v>0</v>
      </c>
      <c r="L2527" s="122" t="str">
        <f>IF(K2527=FALSE,"",B2527&amp;"@"&amp;COUNTIFS($B$2:B2527,B2527,$K$2:K2527,TRUE))</f>
        <v/>
      </c>
    </row>
    <row r="2528" spans="1:12">
      <c r="A2528" s="18" t="s">
        <v>792</v>
      </c>
      <c r="B2528" s="18" t="s">
        <v>917</v>
      </c>
      <c r="C2528" s="18">
        <v>1</v>
      </c>
      <c r="D2528" s="18">
        <v>1</v>
      </c>
      <c r="E2528" s="18">
        <v>0</v>
      </c>
      <c r="F2528" s="18">
        <v>1</v>
      </c>
      <c r="G2528" s="122" t="str">
        <f t="shared" si="119"/>
        <v>기사임</v>
      </c>
      <c r="H2528" s="255">
        <f>IF(G2528="기사임",(COUNTIF($B$2:B2528,B2528)-COUNTIFS($B$2:B2527,B2528,$G$2:G2527,"")),"")</f>
        <v>20</v>
      </c>
      <c r="I2528" s="122" t="str">
        <f>IF(H2528=1,COUNTIF($H$1:H2528,1),"")</f>
        <v/>
      </c>
      <c r="J2528" s="122">
        <f t="shared" si="118"/>
        <v>0</v>
      </c>
      <c r="K2528" s="122" t="b">
        <f t="shared" si="120"/>
        <v>0</v>
      </c>
      <c r="L2528" s="122" t="str">
        <f>IF(K2528=FALSE,"",B2528&amp;"@"&amp;COUNTIFS($B$2:B2528,B2528,$K$2:K2528,TRUE))</f>
        <v/>
      </c>
    </row>
    <row r="2529" spans="1:12">
      <c r="A2529" s="18" t="s">
        <v>792</v>
      </c>
      <c r="B2529" s="18" t="s">
        <v>913</v>
      </c>
      <c r="C2529" s="18">
        <v>1</v>
      </c>
      <c r="D2529" s="18">
        <v>1</v>
      </c>
      <c r="E2529" s="18">
        <v>0</v>
      </c>
      <c r="F2529" s="18">
        <v>1</v>
      </c>
      <c r="G2529" s="122" t="str">
        <f t="shared" si="119"/>
        <v>기사임</v>
      </c>
      <c r="H2529" s="255">
        <f>IF(G2529="기사임",(COUNTIF($B$2:B2529,B2529)-COUNTIFS($B$2:B2528,B2529,$G$2:G2528,"")),"")</f>
        <v>47</v>
      </c>
      <c r="I2529" s="122" t="str">
        <f>IF(H2529=1,COUNTIF($H$1:H2529,1),"")</f>
        <v/>
      </c>
      <c r="J2529" s="122">
        <f t="shared" si="118"/>
        <v>0</v>
      </c>
      <c r="K2529" s="122" t="b">
        <f t="shared" si="120"/>
        <v>0</v>
      </c>
      <c r="L2529" s="122" t="str">
        <f>IF(K2529=FALSE,"",B2529&amp;"@"&amp;COUNTIFS($B$2:B2529,B2529,$K$2:K2529,TRUE))</f>
        <v/>
      </c>
    </row>
    <row r="2530" spans="1:12">
      <c r="A2530" s="18" t="s">
        <v>792</v>
      </c>
      <c r="B2530" s="18" t="s">
        <v>896</v>
      </c>
      <c r="C2530" s="18">
        <v>1</v>
      </c>
      <c r="D2530" s="18">
        <v>1</v>
      </c>
      <c r="E2530" s="18">
        <v>0</v>
      </c>
      <c r="F2530" s="18">
        <v>1</v>
      </c>
      <c r="G2530" s="122" t="str">
        <f t="shared" si="119"/>
        <v>기사임</v>
      </c>
      <c r="H2530" s="255">
        <f>IF(G2530="기사임",(COUNTIF($B$2:B2530,B2530)-COUNTIFS($B$2:B2529,B2530,$G$2:G2529,"")),"")</f>
        <v>168</v>
      </c>
      <c r="I2530" s="122" t="str">
        <f>IF(H2530=1,COUNTIF($H$1:H2530,1),"")</f>
        <v/>
      </c>
      <c r="J2530" s="122">
        <f t="shared" si="118"/>
        <v>1</v>
      </c>
      <c r="K2530" s="122" t="b">
        <f t="shared" si="120"/>
        <v>1</v>
      </c>
      <c r="L2530" s="122" t="str">
        <f>IF(K2530=FALSE,"",B2530&amp;"@"&amp;COUNTIFS($B$2:B2530,B2530,$K$2:K2530,TRUE))</f>
        <v>United States@168</v>
      </c>
    </row>
    <row r="2531" spans="1:12">
      <c r="A2531" s="18" t="s">
        <v>1651</v>
      </c>
      <c r="B2531" s="18" t="s">
        <v>930</v>
      </c>
      <c r="C2531" s="18">
        <v>1</v>
      </c>
      <c r="D2531" s="18">
        <v>1</v>
      </c>
      <c r="E2531" s="18">
        <v>0</v>
      </c>
      <c r="F2531" s="18">
        <v>0</v>
      </c>
      <c r="G2531" s="122" t="str">
        <f t="shared" si="119"/>
        <v>기사임</v>
      </c>
      <c r="H2531" s="255">
        <f>IF(G2531="기사임",(COUNTIF($B$2:B2531,B2531)-COUNTIFS($B$2:B2530,B2531,$G$2:G2530,"")),"")</f>
        <v>8</v>
      </c>
      <c r="I2531" s="122" t="str">
        <f>IF(H2531=1,COUNTIF($H$1:H2531,1),"")</f>
        <v/>
      </c>
      <c r="J2531" s="122">
        <f t="shared" si="118"/>
        <v>0</v>
      </c>
      <c r="K2531" s="122" t="b">
        <f t="shared" si="120"/>
        <v>0</v>
      </c>
      <c r="L2531" s="122" t="str">
        <f>IF(K2531=FALSE,"",B2531&amp;"@"&amp;COUNTIFS($B$2:B2531,B2531,$K$2:K2531,TRUE))</f>
        <v/>
      </c>
    </row>
    <row r="2532" spans="1:12">
      <c r="A2532" s="18" t="s">
        <v>1651</v>
      </c>
      <c r="B2532" s="18" t="s">
        <v>895</v>
      </c>
      <c r="C2532" s="18">
        <v>1</v>
      </c>
      <c r="D2532" s="18">
        <v>1</v>
      </c>
      <c r="E2532" s="18">
        <v>56</v>
      </c>
      <c r="F2532" s="18">
        <v>0</v>
      </c>
      <c r="G2532" s="122" t="str">
        <f t="shared" si="119"/>
        <v>기사임</v>
      </c>
      <c r="H2532" s="255">
        <f>IF(G2532="기사임",(COUNTIF($B$2:B2532,B2532)-COUNTIFS($B$2:B2531,B2532,$G$2:G2531,"")),"")</f>
        <v>304</v>
      </c>
      <c r="I2532" s="122" t="str">
        <f>IF(H2532=1,COUNTIF($H$1:H2532,1),"")</f>
        <v/>
      </c>
      <c r="J2532" s="122">
        <f t="shared" si="118"/>
        <v>0</v>
      </c>
      <c r="K2532" s="122" t="b">
        <f t="shared" si="120"/>
        <v>0</v>
      </c>
      <c r="L2532" s="122" t="str">
        <f>IF(K2532=FALSE,"",B2532&amp;"@"&amp;COUNTIFS($B$2:B2532,B2532,$K$2:K2532,TRUE))</f>
        <v/>
      </c>
    </row>
    <row r="2533" spans="1:12">
      <c r="A2533" s="18" t="s">
        <v>640</v>
      </c>
      <c r="B2533" s="18" t="s">
        <v>895</v>
      </c>
      <c r="C2533" s="18">
        <v>1</v>
      </c>
      <c r="D2533" s="18">
        <v>1</v>
      </c>
      <c r="E2533" s="18">
        <v>34</v>
      </c>
      <c r="F2533" s="18">
        <v>0</v>
      </c>
      <c r="G2533" s="122" t="str">
        <f t="shared" si="119"/>
        <v>기사임</v>
      </c>
      <c r="H2533" s="255">
        <f>IF(G2533="기사임",(COUNTIF($B$2:B2533,B2533)-COUNTIFS($B$2:B2532,B2533,$G$2:G2532,"")),"")</f>
        <v>305</v>
      </c>
      <c r="I2533" s="122" t="str">
        <f>IF(H2533=1,COUNTIF($H$1:H2533,1),"")</f>
        <v/>
      </c>
      <c r="J2533" s="122">
        <f t="shared" si="118"/>
        <v>0</v>
      </c>
      <c r="K2533" s="122" t="b">
        <f t="shared" si="120"/>
        <v>0</v>
      </c>
      <c r="L2533" s="122" t="str">
        <f>IF(K2533=FALSE,"",B2533&amp;"@"&amp;COUNTIFS($B$2:B2533,B2533,$K$2:K2533,TRUE))</f>
        <v/>
      </c>
    </row>
    <row r="2534" spans="1:12">
      <c r="A2534" s="18" t="s">
        <v>844</v>
      </c>
      <c r="B2534" s="18" t="s">
        <v>913</v>
      </c>
      <c r="C2534" s="18">
        <v>1</v>
      </c>
      <c r="D2534" s="18">
        <v>1</v>
      </c>
      <c r="E2534" s="18">
        <v>0</v>
      </c>
      <c r="F2534" s="18">
        <v>1</v>
      </c>
      <c r="G2534" s="122" t="str">
        <f t="shared" si="119"/>
        <v>기사임</v>
      </c>
      <c r="H2534" s="255">
        <f>IF(G2534="기사임",(COUNTIF($B$2:B2534,B2534)-COUNTIFS($B$2:B2533,B2534,$G$2:G2533,"")),"")</f>
        <v>48</v>
      </c>
      <c r="I2534" s="122" t="str">
        <f>IF(H2534=1,COUNTIF($H$1:H2534,1),"")</f>
        <v/>
      </c>
      <c r="J2534" s="122">
        <f t="shared" si="118"/>
        <v>0</v>
      </c>
      <c r="K2534" s="122" t="b">
        <f t="shared" si="120"/>
        <v>0</v>
      </c>
      <c r="L2534" s="122" t="str">
        <f>IF(K2534=FALSE,"",B2534&amp;"@"&amp;COUNTIFS($B$2:B2534,B2534,$K$2:K2534,TRUE))</f>
        <v/>
      </c>
    </row>
    <row r="2535" spans="1:12">
      <c r="A2535" s="18" t="s">
        <v>608</v>
      </c>
      <c r="B2535" s="18" t="s">
        <v>910</v>
      </c>
      <c r="C2535" s="18">
        <v>1</v>
      </c>
      <c r="D2535" s="18">
        <v>1</v>
      </c>
      <c r="E2535" s="18">
        <v>1</v>
      </c>
      <c r="F2535" s="18">
        <v>1</v>
      </c>
      <c r="G2535" s="122" t="str">
        <f t="shared" si="119"/>
        <v>기사임</v>
      </c>
      <c r="H2535" s="255">
        <f>IF(G2535="기사임",(COUNTIF($B$2:B2535,B2535)-COUNTIFS($B$2:B2534,B2535,$G$2:G2534,"")),"")</f>
        <v>55</v>
      </c>
      <c r="I2535" s="122" t="str">
        <f>IF(H2535=1,COUNTIF($H$1:H2535,1),"")</f>
        <v/>
      </c>
      <c r="J2535" s="122">
        <f t="shared" si="118"/>
        <v>0</v>
      </c>
      <c r="K2535" s="122" t="b">
        <f t="shared" si="120"/>
        <v>0</v>
      </c>
      <c r="L2535" s="122" t="str">
        <f>IF(K2535=FALSE,"",B2535&amp;"@"&amp;COUNTIFS($B$2:B2535,B2535,$K$2:K2535,TRUE))</f>
        <v/>
      </c>
    </row>
    <row r="2536" spans="1:12">
      <c r="A2536" s="18" t="s">
        <v>608</v>
      </c>
      <c r="B2536" s="18" t="s">
        <v>897</v>
      </c>
      <c r="C2536" s="18">
        <v>1</v>
      </c>
      <c r="D2536" s="18">
        <v>1</v>
      </c>
      <c r="E2536" s="18">
        <v>0</v>
      </c>
      <c r="F2536" s="18">
        <v>0</v>
      </c>
      <c r="G2536" s="122" t="str">
        <f t="shared" si="119"/>
        <v>기사임</v>
      </c>
      <c r="H2536" s="255">
        <f>IF(G2536="기사임",(COUNTIF($B$2:B2536,B2536)-COUNTIFS($B$2:B2535,B2536,$G$2:G2535,"")),"")</f>
        <v>125</v>
      </c>
      <c r="I2536" s="122" t="str">
        <f>IF(H2536=1,COUNTIF($H$1:H2536,1),"")</f>
        <v/>
      </c>
      <c r="J2536" s="122">
        <f t="shared" si="118"/>
        <v>1</v>
      </c>
      <c r="K2536" s="122" t="b">
        <f t="shared" si="120"/>
        <v>1</v>
      </c>
      <c r="L2536" s="122" t="str">
        <f>IF(K2536=FALSE,"",B2536&amp;"@"&amp;COUNTIFS($B$2:B2536,B2536,$K$2:K2536,TRUE))</f>
        <v>India@125</v>
      </c>
    </row>
    <row r="2537" spans="1:12">
      <c r="A2537" s="18" t="s">
        <v>1700</v>
      </c>
      <c r="B2537" s="18" t="s">
        <v>899</v>
      </c>
      <c r="C2537" s="18">
        <v>1</v>
      </c>
      <c r="D2537" s="18">
        <v>1</v>
      </c>
      <c r="E2537" s="18">
        <v>0</v>
      </c>
      <c r="F2537" s="18">
        <v>1</v>
      </c>
      <c r="G2537" s="122" t="str">
        <f t="shared" si="119"/>
        <v>기사임</v>
      </c>
      <c r="H2537" s="255">
        <f>IF(G2537="기사임",(COUNTIF($B$2:B2537,B2537)-COUNTIFS($B$2:B2536,B2537,$G$2:G2536,"")),"")</f>
        <v>67</v>
      </c>
      <c r="I2537" s="122" t="str">
        <f>IF(H2537=1,COUNTIF($H$1:H2537,1),"")</f>
        <v/>
      </c>
      <c r="J2537" s="122">
        <f t="shared" si="118"/>
        <v>0</v>
      </c>
      <c r="K2537" s="122" t="b">
        <f t="shared" si="120"/>
        <v>0</v>
      </c>
      <c r="L2537" s="122" t="str">
        <f>IF(K2537=FALSE,"",B2537&amp;"@"&amp;COUNTIFS($B$2:B2537,B2537,$K$2:K2537,TRUE))</f>
        <v/>
      </c>
    </row>
    <row r="2538" spans="1:12">
      <c r="A2538" s="18" t="s">
        <v>2054</v>
      </c>
      <c r="B2538" s="18" t="s">
        <v>895</v>
      </c>
      <c r="C2538" s="18">
        <v>1</v>
      </c>
      <c r="D2538" s="18">
        <v>1</v>
      </c>
      <c r="E2538" s="18">
        <v>0</v>
      </c>
      <c r="F2538" s="18">
        <v>1</v>
      </c>
      <c r="G2538" s="122" t="str">
        <f t="shared" si="119"/>
        <v>기사임</v>
      </c>
      <c r="H2538" s="255">
        <f>IF(G2538="기사임",(COUNTIF($B$2:B2538,B2538)-COUNTIFS($B$2:B2537,B2538,$G$2:G2537,"")),"")</f>
        <v>306</v>
      </c>
      <c r="I2538" s="122" t="str">
        <f>IF(H2538=1,COUNTIF($H$1:H2538,1),"")</f>
        <v/>
      </c>
      <c r="J2538" s="122">
        <f t="shared" si="118"/>
        <v>0</v>
      </c>
      <c r="K2538" s="122" t="b">
        <f t="shared" si="120"/>
        <v>0</v>
      </c>
      <c r="L2538" s="122" t="str">
        <f>IF(K2538=FALSE,"",B2538&amp;"@"&amp;COUNTIFS($B$2:B2538,B2538,$K$2:K2538,TRUE))</f>
        <v/>
      </c>
    </row>
    <row r="2539" spans="1:12">
      <c r="A2539" s="18" t="s">
        <v>1635</v>
      </c>
      <c r="B2539" s="18" t="s">
        <v>910</v>
      </c>
      <c r="C2539" s="18">
        <v>1</v>
      </c>
      <c r="D2539" s="18">
        <v>1</v>
      </c>
      <c r="E2539" s="18">
        <v>0</v>
      </c>
      <c r="F2539" s="18">
        <v>1</v>
      </c>
      <c r="G2539" s="122" t="str">
        <f t="shared" si="119"/>
        <v>기사임</v>
      </c>
      <c r="H2539" s="255">
        <f>IF(G2539="기사임",(COUNTIF($B$2:B2539,B2539)-COUNTIFS($B$2:B2538,B2539,$G$2:G2538,"")),"")</f>
        <v>56</v>
      </c>
      <c r="I2539" s="122" t="str">
        <f>IF(H2539=1,COUNTIF($H$1:H2539,1),"")</f>
        <v/>
      </c>
      <c r="J2539" s="122">
        <f t="shared" si="118"/>
        <v>0</v>
      </c>
      <c r="K2539" s="122" t="b">
        <f t="shared" si="120"/>
        <v>0</v>
      </c>
      <c r="L2539" s="122" t="str">
        <f>IF(K2539=FALSE,"",B2539&amp;"@"&amp;COUNTIFS($B$2:B2539,B2539,$K$2:K2539,TRUE))</f>
        <v/>
      </c>
    </row>
    <row r="2540" spans="1:12">
      <c r="A2540" s="18" t="s">
        <v>1635</v>
      </c>
      <c r="B2540" s="18" t="s">
        <v>895</v>
      </c>
      <c r="C2540" s="18">
        <v>1</v>
      </c>
      <c r="D2540" s="18">
        <v>1</v>
      </c>
      <c r="E2540" s="18">
        <v>0</v>
      </c>
      <c r="F2540" s="18">
        <v>1</v>
      </c>
      <c r="G2540" s="122" t="str">
        <f t="shared" si="119"/>
        <v>기사임</v>
      </c>
      <c r="H2540" s="255">
        <f>IF(G2540="기사임",(COUNTIF($B$2:B2540,B2540)-COUNTIFS($B$2:B2539,B2540,$G$2:G2539,"")),"")</f>
        <v>307</v>
      </c>
      <c r="I2540" s="122" t="str">
        <f>IF(H2540=1,COUNTIF($H$1:H2540,1),"")</f>
        <v/>
      </c>
      <c r="J2540" s="122">
        <f t="shared" si="118"/>
        <v>0</v>
      </c>
      <c r="K2540" s="122" t="b">
        <f t="shared" si="120"/>
        <v>0</v>
      </c>
      <c r="L2540" s="122" t="str">
        <f>IF(K2540=FALSE,"",B2540&amp;"@"&amp;COUNTIFS($B$2:B2540,B2540,$K$2:K2540,TRUE))</f>
        <v/>
      </c>
    </row>
    <row r="2541" spans="1:12">
      <c r="A2541" s="18" t="s">
        <v>1635</v>
      </c>
      <c r="B2541" s="18" t="s">
        <v>916</v>
      </c>
      <c r="C2541" s="18">
        <v>1</v>
      </c>
      <c r="D2541" s="18">
        <v>1</v>
      </c>
      <c r="E2541" s="18">
        <v>0</v>
      </c>
      <c r="F2541" s="18">
        <v>1</v>
      </c>
      <c r="G2541" s="122" t="str">
        <f t="shared" si="119"/>
        <v>기사임</v>
      </c>
      <c r="H2541" s="255">
        <f>IF(G2541="기사임",(COUNTIF($B$2:B2541,B2541)-COUNTIFS($B$2:B2540,B2541,$G$2:G2540,"")),"")</f>
        <v>8</v>
      </c>
      <c r="I2541" s="122" t="str">
        <f>IF(H2541=1,COUNTIF($H$1:H2541,1),"")</f>
        <v/>
      </c>
      <c r="J2541" s="122">
        <f t="shared" si="118"/>
        <v>0</v>
      </c>
      <c r="K2541" s="122" t="b">
        <f t="shared" si="120"/>
        <v>0</v>
      </c>
      <c r="L2541" s="122" t="str">
        <f>IF(K2541=FALSE,"",B2541&amp;"@"&amp;COUNTIFS($B$2:B2541,B2541,$K$2:K2541,TRUE))</f>
        <v/>
      </c>
    </row>
    <row r="2542" spans="1:12">
      <c r="A2542" s="18" t="s">
        <v>845</v>
      </c>
      <c r="B2542" s="18" t="s">
        <v>903</v>
      </c>
      <c r="C2542" s="18">
        <v>1</v>
      </c>
      <c r="D2542" s="18">
        <v>1</v>
      </c>
      <c r="E2542" s="18">
        <v>0</v>
      </c>
      <c r="F2542" s="18">
        <v>1</v>
      </c>
      <c r="G2542" s="122" t="str">
        <f t="shared" si="119"/>
        <v>기사임</v>
      </c>
      <c r="H2542" s="255">
        <f>IF(G2542="기사임",(COUNTIF($B$2:B2542,B2542)-COUNTIFS($B$2:B2541,B2542,$G$2:G2541,"")),"")</f>
        <v>35</v>
      </c>
      <c r="I2542" s="122" t="str">
        <f>IF(H2542=1,COUNTIF($H$1:H2542,1),"")</f>
        <v/>
      </c>
      <c r="J2542" s="122">
        <f t="shared" si="118"/>
        <v>0</v>
      </c>
      <c r="K2542" s="122" t="b">
        <f t="shared" si="120"/>
        <v>0</v>
      </c>
      <c r="L2542" s="122" t="str">
        <f>IF(K2542=FALSE,"",B2542&amp;"@"&amp;COUNTIFS($B$2:B2542,B2542,$K$2:K2542,TRUE))</f>
        <v/>
      </c>
    </row>
    <row r="2543" spans="1:12">
      <c r="A2543" s="18" t="s">
        <v>845</v>
      </c>
      <c r="B2543" s="18" t="s">
        <v>901</v>
      </c>
      <c r="C2543" s="18">
        <v>1</v>
      </c>
      <c r="D2543" s="18">
        <v>1</v>
      </c>
      <c r="E2543" s="18">
        <v>517</v>
      </c>
      <c r="F2543" s="18">
        <v>0</v>
      </c>
      <c r="G2543" s="122" t="str">
        <f t="shared" si="119"/>
        <v>기사임</v>
      </c>
      <c r="H2543" s="255">
        <f>IF(G2543="기사임",(COUNTIF($B$2:B2543,B2543)-COUNTIFS($B$2:B2542,B2543,$G$2:G2542,"")),"")</f>
        <v>72</v>
      </c>
      <c r="I2543" s="122" t="str">
        <f>IF(H2543=1,COUNTIF($H$1:H2543,1),"")</f>
        <v/>
      </c>
      <c r="J2543" s="122">
        <f t="shared" si="118"/>
        <v>0</v>
      </c>
      <c r="K2543" s="122" t="b">
        <f t="shared" si="120"/>
        <v>0</v>
      </c>
      <c r="L2543" s="122" t="str">
        <f>IF(K2543=FALSE,"",B2543&amp;"@"&amp;COUNTIFS($B$2:B2543,B2543,$K$2:K2543,TRUE))</f>
        <v/>
      </c>
    </row>
    <row r="2544" spans="1:12">
      <c r="A2544" s="18" t="s">
        <v>845</v>
      </c>
      <c r="B2544" s="18" t="s">
        <v>899</v>
      </c>
      <c r="C2544" s="18">
        <v>1</v>
      </c>
      <c r="D2544" s="18">
        <v>1</v>
      </c>
      <c r="E2544" s="18">
        <v>1541</v>
      </c>
      <c r="F2544" s="18">
        <v>1</v>
      </c>
      <c r="G2544" s="122" t="str">
        <f t="shared" si="119"/>
        <v>기사임</v>
      </c>
      <c r="H2544" s="255">
        <f>IF(G2544="기사임",(COUNTIF($B$2:B2544,B2544)-COUNTIFS($B$2:B2543,B2544,$G$2:G2543,"")),"")</f>
        <v>68</v>
      </c>
      <c r="I2544" s="122" t="str">
        <f>IF(H2544=1,COUNTIF($H$1:H2544,1),"")</f>
        <v/>
      </c>
      <c r="J2544" s="122">
        <f t="shared" si="118"/>
        <v>0</v>
      </c>
      <c r="K2544" s="122" t="b">
        <f t="shared" si="120"/>
        <v>0</v>
      </c>
      <c r="L2544" s="122" t="str">
        <f>IF(K2544=FALSE,"",B2544&amp;"@"&amp;COUNTIFS($B$2:B2544,B2544,$K$2:K2544,TRUE))</f>
        <v/>
      </c>
    </row>
    <row r="2545" spans="1:12">
      <c r="A2545" s="18" t="s">
        <v>730</v>
      </c>
      <c r="B2545" s="18" t="s">
        <v>950</v>
      </c>
      <c r="C2545" s="18">
        <v>1</v>
      </c>
      <c r="D2545" s="18">
        <v>1</v>
      </c>
      <c r="E2545" s="18">
        <v>0</v>
      </c>
      <c r="F2545" s="18">
        <v>0</v>
      </c>
      <c r="G2545" s="122" t="str">
        <f t="shared" si="119"/>
        <v>기사임</v>
      </c>
      <c r="H2545" s="255">
        <f>IF(G2545="기사임",(COUNTIF($B$2:B2545,B2545)-COUNTIFS($B$2:B2544,B2545,$G$2:G2544,"")),"")</f>
        <v>9</v>
      </c>
      <c r="I2545" s="122" t="str">
        <f>IF(H2545=1,COUNTIF($H$1:H2545,1),"")</f>
        <v/>
      </c>
      <c r="J2545" s="122">
        <f t="shared" si="118"/>
        <v>0</v>
      </c>
      <c r="K2545" s="122" t="b">
        <f t="shared" si="120"/>
        <v>0</v>
      </c>
      <c r="L2545" s="122" t="str">
        <f>IF(K2545=FALSE,"",B2545&amp;"@"&amp;COUNTIFS($B$2:B2545,B2545,$K$2:K2545,TRUE))</f>
        <v/>
      </c>
    </row>
    <row r="2546" spans="1:12">
      <c r="A2546" s="18" t="s">
        <v>2055</v>
      </c>
      <c r="B2546" s="18" t="s">
        <v>906</v>
      </c>
      <c r="C2546" s="18">
        <v>1</v>
      </c>
      <c r="D2546" s="18">
        <v>1</v>
      </c>
      <c r="E2546" s="18">
        <v>0</v>
      </c>
      <c r="F2546" s="18">
        <v>1</v>
      </c>
      <c r="G2546" s="122" t="str">
        <f t="shared" si="119"/>
        <v>기사임</v>
      </c>
      <c r="H2546" s="255">
        <f>IF(G2546="기사임",(COUNTIF($B$2:B2546,B2546)-COUNTIFS($B$2:B2545,B2546,$G$2:G2545,"")),"")</f>
        <v>25</v>
      </c>
      <c r="I2546" s="122" t="str">
        <f>IF(H2546=1,COUNTIF($H$1:H2546,1),"")</f>
        <v/>
      </c>
      <c r="J2546" s="122">
        <f t="shared" si="118"/>
        <v>0</v>
      </c>
      <c r="K2546" s="122" t="b">
        <f t="shared" si="120"/>
        <v>0</v>
      </c>
      <c r="L2546" s="122" t="str">
        <f>IF(K2546=FALSE,"",B2546&amp;"@"&amp;COUNTIFS($B$2:B2546,B2546,$K$2:K2546,TRUE))</f>
        <v/>
      </c>
    </row>
    <row r="2547" spans="1:12">
      <c r="A2547" s="18" t="s">
        <v>749</v>
      </c>
      <c r="B2547" s="18" t="s">
        <v>915</v>
      </c>
      <c r="C2547" s="18">
        <v>1</v>
      </c>
      <c r="D2547" s="18">
        <v>1</v>
      </c>
      <c r="E2547" s="18">
        <v>0</v>
      </c>
      <c r="F2547" s="18">
        <v>1</v>
      </c>
      <c r="G2547" s="122" t="str">
        <f t="shared" si="119"/>
        <v>기사임</v>
      </c>
      <c r="H2547" s="255">
        <f>IF(G2547="기사임",(COUNTIF($B$2:B2547,B2547)-COUNTIFS($B$2:B2546,B2547,$G$2:G2546,"")),"")</f>
        <v>26</v>
      </c>
      <c r="I2547" s="122" t="str">
        <f>IF(H2547=1,COUNTIF($H$1:H2547,1),"")</f>
        <v/>
      </c>
      <c r="J2547" s="122">
        <f t="shared" si="118"/>
        <v>0</v>
      </c>
      <c r="K2547" s="122" t="b">
        <f t="shared" si="120"/>
        <v>0</v>
      </c>
      <c r="L2547" s="122" t="str">
        <f>IF(K2547=FALSE,"",B2547&amp;"@"&amp;COUNTIFS($B$2:B2547,B2547,$K$2:K2547,TRUE))</f>
        <v/>
      </c>
    </row>
    <row r="2548" spans="1:12">
      <c r="A2548" s="18" t="s">
        <v>878</v>
      </c>
      <c r="B2548" s="18" t="s">
        <v>901</v>
      </c>
      <c r="C2548" s="18">
        <v>1</v>
      </c>
      <c r="D2548" s="18">
        <v>1</v>
      </c>
      <c r="E2548" s="18">
        <v>83</v>
      </c>
      <c r="F2548" s="18">
        <v>1</v>
      </c>
      <c r="G2548" s="122" t="str">
        <f t="shared" si="119"/>
        <v>기사임</v>
      </c>
      <c r="H2548" s="255">
        <f>IF(G2548="기사임",(COUNTIF($B$2:B2548,B2548)-COUNTIFS($B$2:B2547,B2548,$G$2:G2547,"")),"")</f>
        <v>73</v>
      </c>
      <c r="I2548" s="122" t="str">
        <f>IF(H2548=1,COUNTIF($H$1:H2548,1),"")</f>
        <v/>
      </c>
      <c r="J2548" s="122">
        <f t="shared" si="118"/>
        <v>0</v>
      </c>
      <c r="K2548" s="122" t="b">
        <f t="shared" si="120"/>
        <v>0</v>
      </c>
      <c r="L2548" s="122" t="str">
        <f>IF(K2548=FALSE,"",B2548&amp;"@"&amp;COUNTIFS($B$2:B2548,B2548,$K$2:K2548,TRUE))</f>
        <v/>
      </c>
    </row>
    <row r="2549" spans="1:12">
      <c r="A2549" s="18" t="s">
        <v>878</v>
      </c>
      <c r="B2549" s="18" t="s">
        <v>895</v>
      </c>
      <c r="C2549" s="18">
        <v>1</v>
      </c>
      <c r="D2549" s="18">
        <v>1</v>
      </c>
      <c r="E2549" s="18">
        <v>0</v>
      </c>
      <c r="F2549" s="18">
        <v>1</v>
      </c>
      <c r="G2549" s="122" t="str">
        <f t="shared" si="119"/>
        <v>기사임</v>
      </c>
      <c r="H2549" s="255">
        <f>IF(G2549="기사임",(COUNTIF($B$2:B2549,B2549)-COUNTIFS($B$2:B2548,B2549,$G$2:G2548,"")),"")</f>
        <v>308</v>
      </c>
      <c r="I2549" s="122" t="str">
        <f>IF(H2549=1,COUNTIF($H$1:H2549,1),"")</f>
        <v/>
      </c>
      <c r="J2549" s="122">
        <f t="shared" si="118"/>
        <v>0</v>
      </c>
      <c r="K2549" s="122" t="b">
        <f t="shared" si="120"/>
        <v>0</v>
      </c>
      <c r="L2549" s="122" t="str">
        <f>IF(K2549=FALSE,"",B2549&amp;"@"&amp;COUNTIFS($B$2:B2549,B2549,$K$2:K2549,TRUE))</f>
        <v/>
      </c>
    </row>
    <row r="2550" spans="1:12">
      <c r="A2550" s="18" t="s">
        <v>582</v>
      </c>
      <c r="B2550" s="18" t="s">
        <v>897</v>
      </c>
      <c r="C2550" s="18">
        <v>1</v>
      </c>
      <c r="D2550" s="18">
        <v>1</v>
      </c>
      <c r="E2550" s="18">
        <v>463</v>
      </c>
      <c r="F2550" s="18">
        <v>1</v>
      </c>
      <c r="G2550" s="122" t="str">
        <f t="shared" si="119"/>
        <v>기사임</v>
      </c>
      <c r="H2550" s="255">
        <f>IF(G2550="기사임",(COUNTIF($B$2:B2550,B2550)-COUNTIFS($B$2:B2549,B2550,$G$2:G2549,"")),"")</f>
        <v>126</v>
      </c>
      <c r="I2550" s="122" t="str">
        <f>IF(H2550=1,COUNTIF($H$1:H2550,1),"")</f>
        <v/>
      </c>
      <c r="J2550" s="122">
        <f t="shared" si="118"/>
        <v>1</v>
      </c>
      <c r="K2550" s="122" t="b">
        <f t="shared" si="120"/>
        <v>1</v>
      </c>
      <c r="L2550" s="122" t="str">
        <f>IF(K2550=FALSE,"",B2550&amp;"@"&amp;COUNTIFS($B$2:B2550,B2550,$K$2:K2550,TRUE))</f>
        <v>India@126</v>
      </c>
    </row>
    <row r="2551" spans="1:12">
      <c r="A2551" s="18" t="s">
        <v>582</v>
      </c>
      <c r="B2551" s="18" t="s">
        <v>898</v>
      </c>
      <c r="C2551" s="18">
        <v>1</v>
      </c>
      <c r="D2551" s="18">
        <v>1</v>
      </c>
      <c r="E2551" s="18">
        <v>0</v>
      </c>
      <c r="F2551" s="18">
        <v>0</v>
      </c>
      <c r="G2551" s="122" t="str">
        <f t="shared" si="119"/>
        <v>기사임</v>
      </c>
      <c r="H2551" s="255">
        <f>IF(G2551="기사임",(COUNTIF($B$2:B2551,B2551)-COUNTIFS($B$2:B2550,B2551,$G$2:G2550,"")),"")</f>
        <v>106</v>
      </c>
      <c r="I2551" s="122" t="str">
        <f>IF(H2551=1,COUNTIF($H$1:H2551,1),"")</f>
        <v/>
      </c>
      <c r="J2551" s="122">
        <f t="shared" si="118"/>
        <v>0</v>
      </c>
      <c r="K2551" s="122" t="b">
        <f t="shared" si="120"/>
        <v>0</v>
      </c>
      <c r="L2551" s="122" t="str">
        <f>IF(K2551=FALSE,"",B2551&amp;"@"&amp;COUNTIFS($B$2:B2551,B2551,$K$2:K2551,TRUE))</f>
        <v/>
      </c>
    </row>
    <row r="2552" spans="1:12">
      <c r="A2552" s="18" t="s">
        <v>1122</v>
      </c>
      <c r="B2552" s="18" t="s">
        <v>948</v>
      </c>
      <c r="C2552" s="18">
        <v>1</v>
      </c>
      <c r="D2552" s="18">
        <v>1</v>
      </c>
      <c r="E2552" s="18">
        <v>0</v>
      </c>
      <c r="F2552" s="18">
        <v>1</v>
      </c>
      <c r="G2552" s="122" t="str">
        <f t="shared" si="119"/>
        <v>기사임</v>
      </c>
      <c r="H2552" s="255">
        <f>IF(G2552="기사임",(COUNTIF($B$2:B2552,B2552)-COUNTIFS($B$2:B2551,B2552,$G$2:G2551,"")),"")</f>
        <v>1</v>
      </c>
      <c r="I2552" s="122">
        <f>IF(H2552=1,COUNTIF($H$1:H2552,1),"")</f>
        <v>85</v>
      </c>
      <c r="J2552" s="122">
        <f t="shared" si="118"/>
        <v>0</v>
      </c>
      <c r="K2552" s="122" t="b">
        <f t="shared" si="120"/>
        <v>0</v>
      </c>
      <c r="L2552" s="122" t="str">
        <f>IF(K2552=FALSE,"",B2552&amp;"@"&amp;COUNTIFS($B$2:B2552,B2552,$K$2:K2552,TRUE))</f>
        <v/>
      </c>
    </row>
    <row r="2553" spans="1:12">
      <c r="A2553" s="18" t="s">
        <v>1122</v>
      </c>
      <c r="B2553" s="18" t="s">
        <v>895</v>
      </c>
      <c r="C2553" s="18">
        <v>1</v>
      </c>
      <c r="D2553" s="18">
        <v>1</v>
      </c>
      <c r="E2553" s="18">
        <v>0</v>
      </c>
      <c r="F2553" s="18">
        <v>1</v>
      </c>
      <c r="G2553" s="122" t="str">
        <f t="shared" si="119"/>
        <v>기사임</v>
      </c>
      <c r="H2553" s="255">
        <f>IF(G2553="기사임",(COUNTIF($B$2:B2553,B2553)-COUNTIFS($B$2:B2552,B2553,$G$2:G2552,"")),"")</f>
        <v>309</v>
      </c>
      <c r="I2553" s="122" t="str">
        <f>IF(H2553=1,COUNTIF($H$1:H2553,1),"")</f>
        <v/>
      </c>
      <c r="J2553" s="122">
        <f t="shared" si="118"/>
        <v>0</v>
      </c>
      <c r="K2553" s="122" t="b">
        <f t="shared" si="120"/>
        <v>0</v>
      </c>
      <c r="L2553" s="122" t="str">
        <f>IF(K2553=FALSE,"",B2553&amp;"@"&amp;COUNTIFS($B$2:B2553,B2553,$K$2:K2553,TRUE))</f>
        <v/>
      </c>
    </row>
    <row r="2554" spans="1:12">
      <c r="A2554" s="18" t="s">
        <v>2056</v>
      </c>
      <c r="B2554" s="18" t="s">
        <v>895</v>
      </c>
      <c r="C2554" s="18">
        <v>1</v>
      </c>
      <c r="D2554" s="18">
        <v>1</v>
      </c>
      <c r="E2554" s="18">
        <v>13</v>
      </c>
      <c r="F2554" s="18">
        <v>0</v>
      </c>
      <c r="G2554" s="122" t="str">
        <f t="shared" si="119"/>
        <v>기사임</v>
      </c>
      <c r="H2554" s="255">
        <f>IF(G2554="기사임",(COUNTIF($B$2:B2554,B2554)-COUNTIFS($B$2:B2553,B2554,$G$2:G2553,"")),"")</f>
        <v>310</v>
      </c>
      <c r="I2554" s="122" t="str">
        <f>IF(H2554=1,COUNTIF($H$1:H2554,1),"")</f>
        <v/>
      </c>
      <c r="J2554" s="122">
        <f t="shared" si="118"/>
        <v>0</v>
      </c>
      <c r="K2554" s="122" t="b">
        <f t="shared" si="120"/>
        <v>0</v>
      </c>
      <c r="L2554" s="122" t="str">
        <f>IF(K2554=FALSE,"",B2554&amp;"@"&amp;COUNTIFS($B$2:B2554,B2554,$K$2:K2554,TRUE))</f>
        <v/>
      </c>
    </row>
    <row r="2555" spans="1:12">
      <c r="A2555" s="18" t="s">
        <v>2057</v>
      </c>
      <c r="B2555" s="18" t="s">
        <v>1539</v>
      </c>
      <c r="C2555" s="18">
        <v>1</v>
      </c>
      <c r="D2555" s="18">
        <v>1</v>
      </c>
      <c r="E2555" s="18">
        <v>0</v>
      </c>
      <c r="F2555" s="18">
        <v>0</v>
      </c>
      <c r="G2555" s="122" t="str">
        <f t="shared" si="119"/>
        <v>기사임</v>
      </c>
      <c r="H2555" s="255">
        <f>IF(G2555="기사임",(COUNTIF($B$2:B2555,B2555)-COUNTIFS($B$2:B2554,B2555,$G$2:G2554,"")),"")</f>
        <v>2</v>
      </c>
      <c r="I2555" s="122" t="str">
        <f>IF(H2555=1,COUNTIF($H$1:H2555,1),"")</f>
        <v/>
      </c>
      <c r="J2555" s="122">
        <f t="shared" si="118"/>
        <v>0</v>
      </c>
      <c r="K2555" s="122" t="b">
        <f t="shared" si="120"/>
        <v>0</v>
      </c>
      <c r="L2555" s="122" t="str">
        <f>IF(K2555=FALSE,"",B2555&amp;"@"&amp;COUNTIFS($B$2:B2555,B2555,$K$2:K2555,TRUE))</f>
        <v/>
      </c>
    </row>
    <row r="2556" spans="1:12">
      <c r="A2556" s="18" t="s">
        <v>2058</v>
      </c>
      <c r="B2556" s="18" t="s">
        <v>918</v>
      </c>
      <c r="C2556" s="18">
        <v>1</v>
      </c>
      <c r="D2556" s="18">
        <v>1</v>
      </c>
      <c r="E2556" s="18">
        <v>0</v>
      </c>
      <c r="F2556" s="18">
        <v>1</v>
      </c>
      <c r="G2556" s="122" t="str">
        <f t="shared" si="119"/>
        <v>기사임</v>
      </c>
      <c r="H2556" s="255">
        <f>IF(G2556="기사임",(COUNTIF($B$2:B2556,B2556)-COUNTIFS($B$2:B2555,B2556,$G$2:G2555,"")),"")</f>
        <v>22</v>
      </c>
      <c r="I2556" s="122" t="str">
        <f>IF(H2556=1,COUNTIF($H$1:H2556,1),"")</f>
        <v/>
      </c>
      <c r="J2556" s="122">
        <f t="shared" si="118"/>
        <v>0</v>
      </c>
      <c r="K2556" s="122" t="b">
        <f t="shared" si="120"/>
        <v>0</v>
      </c>
      <c r="L2556" s="122" t="str">
        <f>IF(K2556=FALSE,"",B2556&amp;"@"&amp;COUNTIFS($B$2:B2556,B2556,$K$2:K2556,TRUE))</f>
        <v/>
      </c>
    </row>
    <row r="2557" spans="1:12">
      <c r="A2557" s="18" t="s">
        <v>846</v>
      </c>
      <c r="B2557" s="18" t="s">
        <v>896</v>
      </c>
      <c r="C2557" s="18">
        <v>1</v>
      </c>
      <c r="D2557" s="18">
        <v>1</v>
      </c>
      <c r="E2557" s="18">
        <v>0</v>
      </c>
      <c r="F2557" s="18">
        <v>1</v>
      </c>
      <c r="G2557" s="122" t="str">
        <f t="shared" si="119"/>
        <v>기사임</v>
      </c>
      <c r="H2557" s="255">
        <f>IF(G2557="기사임",(COUNTIF($B$2:B2557,B2557)-COUNTIFS($B$2:B2556,B2557,$G$2:G2556,"")),"")</f>
        <v>169</v>
      </c>
      <c r="I2557" s="122" t="str">
        <f>IF(H2557=1,COUNTIF($H$1:H2557,1),"")</f>
        <v/>
      </c>
      <c r="J2557" s="122">
        <f t="shared" si="118"/>
        <v>1</v>
      </c>
      <c r="K2557" s="122" t="b">
        <f t="shared" si="120"/>
        <v>1</v>
      </c>
      <c r="L2557" s="122" t="str">
        <f>IF(K2557=FALSE,"",B2557&amp;"@"&amp;COUNTIFS($B$2:B2557,B2557,$K$2:K2557,TRUE))</f>
        <v>United States@169</v>
      </c>
    </row>
    <row r="2558" spans="1:12">
      <c r="A2558" s="18" t="s">
        <v>793</v>
      </c>
      <c r="B2558" s="18" t="s">
        <v>925</v>
      </c>
      <c r="C2558" s="18">
        <v>1</v>
      </c>
      <c r="D2558" s="18">
        <v>1</v>
      </c>
      <c r="E2558" s="18">
        <v>0</v>
      </c>
      <c r="F2558" s="18">
        <v>1</v>
      </c>
      <c r="G2558" s="122" t="str">
        <f t="shared" si="119"/>
        <v>기사임</v>
      </c>
      <c r="H2558" s="255">
        <f>IF(G2558="기사임",(COUNTIF($B$2:B2558,B2558)-COUNTIFS($B$2:B2557,B2558,$G$2:G2557,"")),"")</f>
        <v>1</v>
      </c>
      <c r="I2558" s="122">
        <f>IF(H2558=1,COUNTIF($H$1:H2558,1),"")</f>
        <v>86</v>
      </c>
      <c r="J2558" s="122">
        <f t="shared" si="118"/>
        <v>0</v>
      </c>
      <c r="K2558" s="122" t="b">
        <f t="shared" si="120"/>
        <v>0</v>
      </c>
      <c r="L2558" s="122" t="str">
        <f>IF(K2558=FALSE,"",B2558&amp;"@"&amp;COUNTIFS($B$2:B2558,B2558,$K$2:K2558,TRUE))</f>
        <v/>
      </c>
    </row>
    <row r="2559" spans="1:12">
      <c r="A2559" s="18" t="s">
        <v>793</v>
      </c>
      <c r="B2559" s="18" t="s">
        <v>910</v>
      </c>
      <c r="C2559" s="18">
        <v>1</v>
      </c>
      <c r="D2559" s="18">
        <v>1</v>
      </c>
      <c r="E2559" s="18">
        <v>0</v>
      </c>
      <c r="F2559" s="18">
        <v>1</v>
      </c>
      <c r="G2559" s="122" t="str">
        <f t="shared" si="119"/>
        <v>기사임</v>
      </c>
      <c r="H2559" s="255">
        <f>IF(G2559="기사임",(COUNTIF($B$2:B2559,B2559)-COUNTIFS($B$2:B2558,B2559,$G$2:G2558,"")),"")</f>
        <v>57</v>
      </c>
      <c r="I2559" s="122" t="str">
        <f>IF(H2559=1,COUNTIF($H$1:H2559,1),"")</f>
        <v/>
      </c>
      <c r="J2559" s="122">
        <f t="shared" si="118"/>
        <v>0</v>
      </c>
      <c r="K2559" s="122" t="b">
        <f t="shared" si="120"/>
        <v>0</v>
      </c>
      <c r="L2559" s="122" t="str">
        <f>IF(K2559=FALSE,"",B2559&amp;"@"&amp;COUNTIFS($B$2:B2559,B2559,$K$2:K2559,TRUE))</f>
        <v/>
      </c>
    </row>
    <row r="2560" spans="1:12">
      <c r="A2560" s="18" t="s">
        <v>793</v>
      </c>
      <c r="B2560" s="18" t="s">
        <v>900</v>
      </c>
      <c r="C2560" s="18">
        <v>1</v>
      </c>
      <c r="D2560" s="18">
        <v>1</v>
      </c>
      <c r="E2560" s="18">
        <v>0</v>
      </c>
      <c r="F2560" s="18">
        <v>1</v>
      </c>
      <c r="G2560" s="122" t="str">
        <f t="shared" si="119"/>
        <v>기사임</v>
      </c>
      <c r="H2560" s="255">
        <f>IF(G2560="기사임",(COUNTIF($B$2:B2560,B2560)-COUNTIFS($B$2:B2559,B2560,$G$2:G2559,"")),"")</f>
        <v>69</v>
      </c>
      <c r="I2560" s="122" t="str">
        <f>IF(H2560=1,COUNTIF($H$1:H2560,1),"")</f>
        <v/>
      </c>
      <c r="J2560" s="122">
        <f t="shared" si="118"/>
        <v>0</v>
      </c>
      <c r="K2560" s="122" t="b">
        <f t="shared" si="120"/>
        <v>0</v>
      </c>
      <c r="L2560" s="122" t="str">
        <f>IF(K2560=FALSE,"",B2560&amp;"@"&amp;COUNTIFS($B$2:B2560,B2560,$K$2:K2560,TRUE))</f>
        <v/>
      </c>
    </row>
    <row r="2561" spans="1:12">
      <c r="A2561" s="18" t="s">
        <v>989</v>
      </c>
      <c r="B2561" s="18" t="s">
        <v>895</v>
      </c>
      <c r="C2561" s="18">
        <v>1</v>
      </c>
      <c r="D2561" s="18">
        <v>1</v>
      </c>
      <c r="E2561" s="18">
        <v>0</v>
      </c>
      <c r="F2561" s="18">
        <v>0</v>
      </c>
      <c r="G2561" s="122" t="str">
        <f t="shared" si="119"/>
        <v>기사임</v>
      </c>
      <c r="H2561" s="255">
        <f>IF(G2561="기사임",(COUNTIF($B$2:B2561,B2561)-COUNTIFS($B$2:B2560,B2561,$G$2:G2560,"")),"")</f>
        <v>311</v>
      </c>
      <c r="I2561" s="122" t="str">
        <f>IF(H2561=1,COUNTIF($H$1:H2561,1),"")</f>
        <v/>
      </c>
      <c r="J2561" s="122">
        <f t="shared" si="118"/>
        <v>0</v>
      </c>
      <c r="K2561" s="122" t="b">
        <f t="shared" si="120"/>
        <v>0</v>
      </c>
      <c r="L2561" s="122" t="str">
        <f>IF(K2561=FALSE,"",B2561&amp;"@"&amp;COUNTIFS($B$2:B2561,B2561,$K$2:K2561,TRUE))</f>
        <v/>
      </c>
    </row>
    <row r="2562" spans="1:12">
      <c r="A2562" s="18" t="s">
        <v>847</v>
      </c>
      <c r="B2562" s="18" t="s">
        <v>895</v>
      </c>
      <c r="C2562" s="18">
        <v>1</v>
      </c>
      <c r="D2562" s="18">
        <v>1</v>
      </c>
      <c r="E2562" s="18">
        <v>0</v>
      </c>
      <c r="F2562" s="18">
        <v>0</v>
      </c>
      <c r="G2562" s="122" t="str">
        <f t="shared" si="119"/>
        <v>기사임</v>
      </c>
      <c r="H2562" s="255">
        <f>IF(G2562="기사임",(COUNTIF($B$2:B2562,B2562)-COUNTIFS($B$2:B2561,B2562,$G$2:G2561,"")),"")</f>
        <v>312</v>
      </c>
      <c r="I2562" s="122" t="str">
        <f>IF(H2562=1,COUNTIF($H$1:H2562,1),"")</f>
        <v/>
      </c>
      <c r="J2562" s="122">
        <f t="shared" ref="J2562:J2625" si="121">COUNTIF($N$2:$N$4,B2562)</f>
        <v>0</v>
      </c>
      <c r="K2562" s="122" t="b">
        <f t="shared" si="120"/>
        <v>0</v>
      </c>
      <c r="L2562" s="122" t="str">
        <f>IF(K2562=FALSE,"",B2562&amp;"@"&amp;COUNTIFS($B$2:B2562,B2562,$K$2:K2562,TRUE))</f>
        <v/>
      </c>
    </row>
    <row r="2563" spans="1:12">
      <c r="A2563" s="18" t="s">
        <v>686</v>
      </c>
      <c r="B2563" s="18" t="s">
        <v>902</v>
      </c>
      <c r="C2563" s="18">
        <v>1</v>
      </c>
      <c r="D2563" s="18">
        <v>1</v>
      </c>
      <c r="E2563" s="18">
        <v>0</v>
      </c>
      <c r="F2563" s="18">
        <v>1</v>
      </c>
      <c r="G2563" s="122" t="str">
        <f t="shared" ref="G2563:G2626" si="122">IF(AND(LEFT(A2563,17)="/global/archives/",ISNUMBER(_xlfn.NUMBERVALUE(MID(A2563,18,1))),ISERROR(FIND("ckattempt",A2563)),ISERROR(FIND("preview",A2563))),"기사임","")</f>
        <v>기사임</v>
      </c>
      <c r="H2563" s="255">
        <f>IF(G2563="기사임",(COUNTIF($B$2:B2563,B2563)-COUNTIFS($B$2:B2562,B2563,$G$2:G2562,"")),"")</f>
        <v>16</v>
      </c>
      <c r="I2563" s="122" t="str">
        <f>IF(H2563=1,COUNTIF($H$1:H2563,1),"")</f>
        <v/>
      </c>
      <c r="J2563" s="122">
        <f t="shared" si="121"/>
        <v>0</v>
      </c>
      <c r="K2563" s="122" t="b">
        <f t="shared" ref="K2563:K2626" si="123">AND(J2563=1,H2563&gt;=1,H2563&lt;&gt;"")</f>
        <v>0</v>
      </c>
      <c r="L2563" s="122" t="str">
        <f>IF(K2563=FALSE,"",B2563&amp;"@"&amp;COUNTIFS($B$2:B2563,B2563,$K$2:K2563,TRUE))</f>
        <v/>
      </c>
    </row>
    <row r="2564" spans="1:12">
      <c r="A2564" s="18" t="s">
        <v>686</v>
      </c>
      <c r="B2564" s="18" t="s">
        <v>895</v>
      </c>
      <c r="C2564" s="18">
        <v>1</v>
      </c>
      <c r="D2564" s="18">
        <v>1</v>
      </c>
      <c r="E2564" s="18">
        <v>0</v>
      </c>
      <c r="F2564" s="18">
        <v>1</v>
      </c>
      <c r="G2564" s="122" t="str">
        <f t="shared" si="122"/>
        <v>기사임</v>
      </c>
      <c r="H2564" s="255">
        <f>IF(G2564="기사임",(COUNTIF($B$2:B2564,B2564)-COUNTIFS($B$2:B2563,B2564,$G$2:G2563,"")),"")</f>
        <v>313</v>
      </c>
      <c r="I2564" s="122" t="str">
        <f>IF(H2564=1,COUNTIF($H$1:H2564,1),"")</f>
        <v/>
      </c>
      <c r="J2564" s="122">
        <f t="shared" si="121"/>
        <v>0</v>
      </c>
      <c r="K2564" s="122" t="b">
        <f t="shared" si="123"/>
        <v>0</v>
      </c>
      <c r="L2564" s="122" t="str">
        <f>IF(K2564=FALSE,"",B2564&amp;"@"&amp;COUNTIFS($B$2:B2564,B2564,$K$2:K2564,TRUE))</f>
        <v/>
      </c>
    </row>
    <row r="2565" spans="1:12">
      <c r="A2565" s="18" t="s">
        <v>686</v>
      </c>
      <c r="B2565" s="18" t="s">
        <v>904</v>
      </c>
      <c r="C2565" s="18">
        <v>1</v>
      </c>
      <c r="D2565" s="18">
        <v>1</v>
      </c>
      <c r="E2565" s="18">
        <v>0</v>
      </c>
      <c r="F2565" s="18">
        <v>1</v>
      </c>
      <c r="G2565" s="122" t="str">
        <f t="shared" si="122"/>
        <v>기사임</v>
      </c>
      <c r="H2565" s="255">
        <f>IF(G2565="기사임",(COUNTIF($B$2:B2565,B2565)-COUNTIFS($B$2:B2564,B2565,$G$2:G2564,"")),"")</f>
        <v>26</v>
      </c>
      <c r="I2565" s="122" t="str">
        <f>IF(H2565=1,COUNTIF($H$1:H2565,1),"")</f>
        <v/>
      </c>
      <c r="J2565" s="122">
        <f t="shared" si="121"/>
        <v>0</v>
      </c>
      <c r="K2565" s="122" t="b">
        <f t="shared" si="123"/>
        <v>0</v>
      </c>
      <c r="L2565" s="122" t="str">
        <f>IF(K2565=FALSE,"",B2565&amp;"@"&amp;COUNTIFS($B$2:B2565,B2565,$K$2:K2565,TRUE))</f>
        <v/>
      </c>
    </row>
    <row r="2566" spans="1:12">
      <c r="A2566" s="18" t="s">
        <v>686</v>
      </c>
      <c r="B2566" s="18" t="s">
        <v>918</v>
      </c>
      <c r="C2566" s="18">
        <v>1</v>
      </c>
      <c r="D2566" s="18">
        <v>1</v>
      </c>
      <c r="E2566" s="18">
        <v>0</v>
      </c>
      <c r="F2566" s="18">
        <v>0</v>
      </c>
      <c r="G2566" s="122" t="str">
        <f t="shared" si="122"/>
        <v>기사임</v>
      </c>
      <c r="H2566" s="255">
        <f>IF(G2566="기사임",(COUNTIF($B$2:B2566,B2566)-COUNTIFS($B$2:B2565,B2566,$G$2:G2565,"")),"")</f>
        <v>23</v>
      </c>
      <c r="I2566" s="122" t="str">
        <f>IF(H2566=1,COUNTIF($H$1:H2566,1),"")</f>
        <v/>
      </c>
      <c r="J2566" s="122">
        <f t="shared" si="121"/>
        <v>0</v>
      </c>
      <c r="K2566" s="122" t="b">
        <f t="shared" si="123"/>
        <v>0</v>
      </c>
      <c r="L2566" s="122" t="str">
        <f>IF(K2566=FALSE,"",B2566&amp;"@"&amp;COUNTIFS($B$2:B2566,B2566,$K$2:K2566,TRUE))</f>
        <v/>
      </c>
    </row>
    <row r="2567" spans="1:12">
      <c r="A2567" s="18" t="s">
        <v>686</v>
      </c>
      <c r="B2567" s="18" t="s">
        <v>950</v>
      </c>
      <c r="C2567" s="18">
        <v>1</v>
      </c>
      <c r="D2567" s="18">
        <v>1</v>
      </c>
      <c r="E2567" s="18">
        <v>0</v>
      </c>
      <c r="F2567" s="18">
        <v>1</v>
      </c>
      <c r="G2567" s="122" t="str">
        <f t="shared" si="122"/>
        <v>기사임</v>
      </c>
      <c r="H2567" s="255">
        <f>IF(G2567="기사임",(COUNTIF($B$2:B2567,B2567)-COUNTIFS($B$2:B2566,B2567,$G$2:G2566,"")),"")</f>
        <v>10</v>
      </c>
      <c r="I2567" s="122" t="str">
        <f>IF(H2567=1,COUNTIF($H$1:H2567,1),"")</f>
        <v/>
      </c>
      <c r="J2567" s="122">
        <f t="shared" si="121"/>
        <v>0</v>
      </c>
      <c r="K2567" s="122" t="b">
        <f t="shared" si="123"/>
        <v>0</v>
      </c>
      <c r="L2567" s="122" t="str">
        <f>IF(K2567=FALSE,"",B2567&amp;"@"&amp;COUNTIFS($B$2:B2567,B2567,$K$2:K2567,TRUE))</f>
        <v/>
      </c>
    </row>
    <row r="2568" spans="1:12">
      <c r="A2568" s="18" t="s">
        <v>1292</v>
      </c>
      <c r="B2568" s="18" t="s">
        <v>895</v>
      </c>
      <c r="C2568" s="18">
        <v>1</v>
      </c>
      <c r="D2568" s="18">
        <v>1</v>
      </c>
      <c r="E2568" s="18">
        <v>0</v>
      </c>
      <c r="F2568" s="18">
        <v>1</v>
      </c>
      <c r="G2568" s="122" t="str">
        <f t="shared" si="122"/>
        <v>기사임</v>
      </c>
      <c r="H2568" s="255">
        <f>IF(G2568="기사임",(COUNTIF($B$2:B2568,B2568)-COUNTIFS($B$2:B2567,B2568,$G$2:G2567,"")),"")</f>
        <v>314</v>
      </c>
      <c r="I2568" s="122" t="str">
        <f>IF(H2568=1,COUNTIF($H$1:H2568,1),"")</f>
        <v/>
      </c>
      <c r="J2568" s="122">
        <f t="shared" si="121"/>
        <v>0</v>
      </c>
      <c r="K2568" s="122" t="b">
        <f t="shared" si="123"/>
        <v>0</v>
      </c>
      <c r="L2568" s="122" t="str">
        <f>IF(K2568=FALSE,"",B2568&amp;"@"&amp;COUNTIFS($B$2:B2568,B2568,$K$2:K2568,TRUE))</f>
        <v/>
      </c>
    </row>
    <row r="2569" spans="1:12">
      <c r="A2569" s="18" t="s">
        <v>1125</v>
      </c>
      <c r="B2569" s="18" t="s">
        <v>895</v>
      </c>
      <c r="C2569" s="18">
        <v>1</v>
      </c>
      <c r="D2569" s="18">
        <v>1</v>
      </c>
      <c r="E2569" s="18">
        <v>0</v>
      </c>
      <c r="F2569" s="18">
        <v>1</v>
      </c>
      <c r="G2569" s="122" t="str">
        <f t="shared" si="122"/>
        <v>기사임</v>
      </c>
      <c r="H2569" s="255">
        <f>IF(G2569="기사임",(COUNTIF($B$2:B2569,B2569)-COUNTIFS($B$2:B2568,B2569,$G$2:G2568,"")),"")</f>
        <v>315</v>
      </c>
      <c r="I2569" s="122" t="str">
        <f>IF(H2569=1,COUNTIF($H$1:H2569,1),"")</f>
        <v/>
      </c>
      <c r="J2569" s="122">
        <f t="shared" si="121"/>
        <v>0</v>
      </c>
      <c r="K2569" s="122" t="b">
        <f t="shared" si="123"/>
        <v>0</v>
      </c>
      <c r="L2569" s="122" t="str">
        <f>IF(K2569=FALSE,"",B2569&amp;"@"&amp;COUNTIFS($B$2:B2569,B2569,$K$2:K2569,TRUE))</f>
        <v/>
      </c>
    </row>
    <row r="2570" spans="1:12">
      <c r="A2570" s="18" t="s">
        <v>1125</v>
      </c>
      <c r="B2570" s="18" t="s">
        <v>926</v>
      </c>
      <c r="C2570" s="18">
        <v>1</v>
      </c>
      <c r="D2570" s="18">
        <v>1</v>
      </c>
      <c r="E2570" s="18">
        <v>0</v>
      </c>
      <c r="F2570" s="18">
        <v>1</v>
      </c>
      <c r="G2570" s="122" t="str">
        <f t="shared" si="122"/>
        <v>기사임</v>
      </c>
      <c r="H2570" s="255">
        <f>IF(G2570="기사임",(COUNTIF($B$2:B2570,B2570)-COUNTIFS($B$2:B2569,B2570,$G$2:G2569,"")),"")</f>
        <v>2</v>
      </c>
      <c r="I2570" s="122" t="str">
        <f>IF(H2570=1,COUNTIF($H$1:H2570,1),"")</f>
        <v/>
      </c>
      <c r="J2570" s="122">
        <f t="shared" si="121"/>
        <v>0</v>
      </c>
      <c r="K2570" s="122" t="b">
        <f t="shared" si="123"/>
        <v>0</v>
      </c>
      <c r="L2570" s="122" t="str">
        <f>IF(K2570=FALSE,"",B2570&amp;"@"&amp;COUNTIFS($B$2:B2570,B2570,$K$2:K2570,TRUE))</f>
        <v/>
      </c>
    </row>
    <row r="2571" spans="1:12">
      <c r="A2571" s="18" t="s">
        <v>1307</v>
      </c>
      <c r="B2571" s="18" t="s">
        <v>926</v>
      </c>
      <c r="C2571" s="18">
        <v>1</v>
      </c>
      <c r="D2571" s="18">
        <v>1</v>
      </c>
      <c r="E2571" s="18">
        <v>0</v>
      </c>
      <c r="F2571" s="18">
        <v>1</v>
      </c>
      <c r="G2571" s="122" t="str">
        <f t="shared" si="122"/>
        <v>기사임</v>
      </c>
      <c r="H2571" s="255">
        <f>IF(G2571="기사임",(COUNTIF($B$2:B2571,B2571)-COUNTIFS($B$2:B2570,B2571,$G$2:G2570,"")),"")</f>
        <v>3</v>
      </c>
      <c r="I2571" s="122" t="str">
        <f>IF(H2571=1,COUNTIF($H$1:H2571,1),"")</f>
        <v/>
      </c>
      <c r="J2571" s="122">
        <f t="shared" si="121"/>
        <v>0</v>
      </c>
      <c r="K2571" s="122" t="b">
        <f t="shared" si="123"/>
        <v>0</v>
      </c>
      <c r="L2571" s="122" t="str">
        <f>IF(K2571=FALSE,"",B2571&amp;"@"&amp;COUNTIFS($B$2:B2571,B2571,$K$2:K2571,TRUE))</f>
        <v/>
      </c>
    </row>
    <row r="2572" spans="1:12">
      <c r="A2572" s="18" t="s">
        <v>1307</v>
      </c>
      <c r="B2572" s="18" t="s">
        <v>915</v>
      </c>
      <c r="C2572" s="18">
        <v>1</v>
      </c>
      <c r="D2572" s="18">
        <v>1</v>
      </c>
      <c r="E2572" s="18">
        <v>0</v>
      </c>
      <c r="F2572" s="18">
        <v>1</v>
      </c>
      <c r="G2572" s="122" t="str">
        <f t="shared" si="122"/>
        <v>기사임</v>
      </c>
      <c r="H2572" s="255">
        <f>IF(G2572="기사임",(COUNTIF($B$2:B2572,B2572)-COUNTIFS($B$2:B2571,B2572,$G$2:G2571,"")),"")</f>
        <v>27</v>
      </c>
      <c r="I2572" s="122" t="str">
        <f>IF(H2572=1,COUNTIF($H$1:H2572,1),"")</f>
        <v/>
      </c>
      <c r="J2572" s="122">
        <f t="shared" si="121"/>
        <v>0</v>
      </c>
      <c r="K2572" s="122" t="b">
        <f t="shared" si="123"/>
        <v>0</v>
      </c>
      <c r="L2572" s="122" t="str">
        <f>IF(K2572=FALSE,"",B2572&amp;"@"&amp;COUNTIFS($B$2:B2572,B2572,$K$2:K2572,TRUE))</f>
        <v/>
      </c>
    </row>
    <row r="2573" spans="1:12">
      <c r="A2573" s="18" t="s">
        <v>1481</v>
      </c>
      <c r="B2573" s="18" t="s">
        <v>899</v>
      </c>
      <c r="C2573" s="18">
        <v>1</v>
      </c>
      <c r="D2573" s="18">
        <v>1</v>
      </c>
      <c r="E2573" s="18">
        <v>0</v>
      </c>
      <c r="F2573" s="18">
        <v>1</v>
      </c>
      <c r="G2573" s="122" t="str">
        <f t="shared" si="122"/>
        <v>기사임</v>
      </c>
      <c r="H2573" s="255">
        <f>IF(G2573="기사임",(COUNTIF($B$2:B2573,B2573)-COUNTIFS($B$2:B2572,B2573,$G$2:G2572,"")),"")</f>
        <v>69</v>
      </c>
      <c r="I2573" s="122" t="str">
        <f>IF(H2573=1,COUNTIF($H$1:H2573,1),"")</f>
        <v/>
      </c>
      <c r="J2573" s="122">
        <f t="shared" si="121"/>
        <v>0</v>
      </c>
      <c r="K2573" s="122" t="b">
        <f t="shared" si="123"/>
        <v>0</v>
      </c>
      <c r="L2573" s="122" t="str">
        <f>IF(K2573=FALSE,"",B2573&amp;"@"&amp;COUNTIFS($B$2:B2573,B2573,$K$2:K2573,TRUE))</f>
        <v/>
      </c>
    </row>
    <row r="2574" spans="1:12">
      <c r="A2574" s="18" t="s">
        <v>848</v>
      </c>
      <c r="B2574" s="18" t="s">
        <v>904</v>
      </c>
      <c r="C2574" s="18">
        <v>1</v>
      </c>
      <c r="D2574" s="18">
        <v>1</v>
      </c>
      <c r="E2574" s="18">
        <v>0</v>
      </c>
      <c r="F2574" s="18">
        <v>1</v>
      </c>
      <c r="G2574" s="122" t="str">
        <f t="shared" si="122"/>
        <v>기사임</v>
      </c>
      <c r="H2574" s="255">
        <f>IF(G2574="기사임",(COUNTIF($B$2:B2574,B2574)-COUNTIFS($B$2:B2573,B2574,$G$2:G2573,"")),"")</f>
        <v>27</v>
      </c>
      <c r="I2574" s="122" t="str">
        <f>IF(H2574=1,COUNTIF($H$1:H2574,1),"")</f>
        <v/>
      </c>
      <c r="J2574" s="122">
        <f t="shared" si="121"/>
        <v>0</v>
      </c>
      <c r="K2574" s="122" t="b">
        <f t="shared" si="123"/>
        <v>0</v>
      </c>
      <c r="L2574" s="122" t="str">
        <f>IF(K2574=FALSE,"",B2574&amp;"@"&amp;COUNTIFS($B$2:B2574,B2574,$K$2:K2574,TRUE))</f>
        <v/>
      </c>
    </row>
    <row r="2575" spans="1:12">
      <c r="A2575" s="18" t="s">
        <v>879</v>
      </c>
      <c r="B2575" s="18" t="s">
        <v>895</v>
      </c>
      <c r="C2575" s="18">
        <v>1</v>
      </c>
      <c r="D2575" s="18">
        <v>1</v>
      </c>
      <c r="E2575" s="18">
        <v>0</v>
      </c>
      <c r="F2575" s="18">
        <v>1</v>
      </c>
      <c r="G2575" s="122" t="str">
        <f t="shared" si="122"/>
        <v>기사임</v>
      </c>
      <c r="H2575" s="255">
        <f>IF(G2575="기사임",(COUNTIF($B$2:B2575,B2575)-COUNTIFS($B$2:B2574,B2575,$G$2:G2574,"")),"")</f>
        <v>316</v>
      </c>
      <c r="I2575" s="122" t="str">
        <f>IF(H2575=1,COUNTIF($H$1:H2575,1),"")</f>
        <v/>
      </c>
      <c r="J2575" s="122">
        <f t="shared" si="121"/>
        <v>0</v>
      </c>
      <c r="K2575" s="122" t="b">
        <f t="shared" si="123"/>
        <v>0</v>
      </c>
      <c r="L2575" s="122" t="str">
        <f>IF(K2575=FALSE,"",B2575&amp;"@"&amp;COUNTIFS($B$2:B2575,B2575,$K$2:K2575,TRUE))</f>
        <v/>
      </c>
    </row>
    <row r="2576" spans="1:12">
      <c r="A2576" s="18" t="s">
        <v>660</v>
      </c>
      <c r="B2576" s="18" t="s">
        <v>908</v>
      </c>
      <c r="C2576" s="18">
        <v>1</v>
      </c>
      <c r="D2576" s="18">
        <v>1</v>
      </c>
      <c r="E2576" s="18">
        <v>0</v>
      </c>
      <c r="F2576" s="18">
        <v>0</v>
      </c>
      <c r="G2576" s="122" t="str">
        <f t="shared" si="122"/>
        <v>기사임</v>
      </c>
      <c r="H2576" s="255">
        <f>IF(G2576="기사임",(COUNTIF($B$2:B2576,B2576)-COUNTIFS($B$2:B2575,B2576,$G$2:G2575,"")),"")</f>
        <v>62</v>
      </c>
      <c r="I2576" s="122" t="str">
        <f>IF(H2576=1,COUNTIF($H$1:H2576,1),"")</f>
        <v/>
      </c>
      <c r="J2576" s="122">
        <f t="shared" si="121"/>
        <v>0</v>
      </c>
      <c r="K2576" s="122" t="b">
        <f t="shared" si="123"/>
        <v>0</v>
      </c>
      <c r="L2576" s="122" t="str">
        <f>IF(K2576=FALSE,"",B2576&amp;"@"&amp;COUNTIFS($B$2:B2576,B2576,$K$2:K2576,TRUE))</f>
        <v/>
      </c>
    </row>
    <row r="2577" spans="1:12">
      <c r="A2577" s="18" t="s">
        <v>660</v>
      </c>
      <c r="B2577" s="18" t="s">
        <v>897</v>
      </c>
      <c r="C2577" s="18">
        <v>1</v>
      </c>
      <c r="D2577" s="18">
        <v>1</v>
      </c>
      <c r="E2577" s="18">
        <v>27</v>
      </c>
      <c r="F2577" s="18">
        <v>0</v>
      </c>
      <c r="G2577" s="122" t="str">
        <f t="shared" si="122"/>
        <v>기사임</v>
      </c>
      <c r="H2577" s="255">
        <f>IF(G2577="기사임",(COUNTIF($B$2:B2577,B2577)-COUNTIFS($B$2:B2576,B2577,$G$2:G2576,"")),"")</f>
        <v>127</v>
      </c>
      <c r="I2577" s="122" t="str">
        <f>IF(H2577=1,COUNTIF($H$1:H2577,1),"")</f>
        <v/>
      </c>
      <c r="J2577" s="122">
        <f t="shared" si="121"/>
        <v>1</v>
      </c>
      <c r="K2577" s="122" t="b">
        <f t="shared" si="123"/>
        <v>1</v>
      </c>
      <c r="L2577" s="122" t="str">
        <f>IF(K2577=FALSE,"",B2577&amp;"@"&amp;COUNTIFS($B$2:B2577,B2577,$K$2:K2577,TRUE))</f>
        <v>India@127</v>
      </c>
    </row>
    <row r="2578" spans="1:12">
      <c r="A2578" s="18" t="s">
        <v>660</v>
      </c>
      <c r="B2578" s="18" t="s">
        <v>913</v>
      </c>
      <c r="C2578" s="18">
        <v>1</v>
      </c>
      <c r="D2578" s="18">
        <v>1</v>
      </c>
      <c r="E2578" s="18">
        <v>0</v>
      </c>
      <c r="F2578" s="18">
        <v>0</v>
      </c>
      <c r="G2578" s="122" t="str">
        <f t="shared" si="122"/>
        <v>기사임</v>
      </c>
      <c r="H2578" s="255">
        <f>IF(G2578="기사임",(COUNTIF($B$2:B2578,B2578)-COUNTIFS($B$2:B2577,B2578,$G$2:G2577,"")),"")</f>
        <v>49</v>
      </c>
      <c r="I2578" s="122" t="str">
        <f>IF(H2578=1,COUNTIF($H$1:H2578,1),"")</f>
        <v/>
      </c>
      <c r="J2578" s="122">
        <f t="shared" si="121"/>
        <v>0</v>
      </c>
      <c r="K2578" s="122" t="b">
        <f t="shared" si="123"/>
        <v>0</v>
      </c>
      <c r="L2578" s="122" t="str">
        <f>IF(K2578=FALSE,"",B2578&amp;"@"&amp;COUNTIFS($B$2:B2578,B2578,$K$2:K2578,TRUE))</f>
        <v/>
      </c>
    </row>
    <row r="2579" spans="1:12">
      <c r="A2579" s="18" t="s">
        <v>767</v>
      </c>
      <c r="B2579" s="18" t="s">
        <v>905</v>
      </c>
      <c r="C2579" s="18">
        <v>1</v>
      </c>
      <c r="D2579" s="18">
        <v>1</v>
      </c>
      <c r="E2579" s="18">
        <v>21</v>
      </c>
      <c r="F2579" s="18">
        <v>0</v>
      </c>
      <c r="G2579" s="122" t="str">
        <f t="shared" si="122"/>
        <v>기사임</v>
      </c>
      <c r="H2579" s="255">
        <f>IF(G2579="기사임",(COUNTIF($B$2:B2579,B2579)-COUNTIFS($B$2:B2578,B2579,$G$2:G2578,"")),"")</f>
        <v>53</v>
      </c>
      <c r="I2579" s="122" t="str">
        <f>IF(H2579=1,COUNTIF($H$1:H2579,1),"")</f>
        <v/>
      </c>
      <c r="J2579" s="122">
        <f t="shared" si="121"/>
        <v>0</v>
      </c>
      <c r="K2579" s="122" t="b">
        <f t="shared" si="123"/>
        <v>0</v>
      </c>
      <c r="L2579" s="122" t="str">
        <f>IF(K2579=FALSE,"",B2579&amp;"@"&amp;COUNTIFS($B$2:B2579,B2579,$K$2:K2579,TRUE))</f>
        <v/>
      </c>
    </row>
    <row r="2580" spans="1:12">
      <c r="A2580" s="18" t="s">
        <v>571</v>
      </c>
      <c r="B2580" s="18" t="s">
        <v>895</v>
      </c>
      <c r="C2580" s="18">
        <v>1</v>
      </c>
      <c r="D2580" s="18">
        <v>1</v>
      </c>
      <c r="E2580" s="18">
        <v>0</v>
      </c>
      <c r="F2580" s="18">
        <v>1</v>
      </c>
      <c r="G2580" s="122" t="str">
        <f t="shared" si="122"/>
        <v>기사임</v>
      </c>
      <c r="H2580" s="255">
        <f>IF(G2580="기사임",(COUNTIF($B$2:B2580,B2580)-COUNTIFS($B$2:B2579,B2580,$G$2:G2579,"")),"")</f>
        <v>317</v>
      </c>
      <c r="I2580" s="122" t="str">
        <f>IF(H2580=1,COUNTIF($H$1:H2580,1),"")</f>
        <v/>
      </c>
      <c r="J2580" s="122">
        <f t="shared" si="121"/>
        <v>0</v>
      </c>
      <c r="K2580" s="122" t="b">
        <f t="shared" si="123"/>
        <v>0</v>
      </c>
      <c r="L2580" s="122" t="str">
        <f>IF(K2580=FALSE,"",B2580&amp;"@"&amp;COUNTIFS($B$2:B2580,B2580,$K$2:K2580,TRUE))</f>
        <v/>
      </c>
    </row>
    <row r="2581" spans="1:12">
      <c r="A2581" s="18" t="s">
        <v>571</v>
      </c>
      <c r="B2581" s="18" t="s">
        <v>916</v>
      </c>
      <c r="C2581" s="18">
        <v>1</v>
      </c>
      <c r="D2581" s="18">
        <v>1</v>
      </c>
      <c r="E2581" s="18">
        <v>0</v>
      </c>
      <c r="F2581" s="18">
        <v>1</v>
      </c>
      <c r="G2581" s="122" t="str">
        <f t="shared" si="122"/>
        <v>기사임</v>
      </c>
      <c r="H2581" s="255">
        <f>IF(G2581="기사임",(COUNTIF($B$2:B2581,B2581)-COUNTIFS($B$2:B2580,B2581,$G$2:G2580,"")),"")</f>
        <v>9</v>
      </c>
      <c r="I2581" s="122" t="str">
        <f>IF(H2581=1,COUNTIF($H$1:H2581,1),"")</f>
        <v/>
      </c>
      <c r="J2581" s="122">
        <f t="shared" si="121"/>
        <v>0</v>
      </c>
      <c r="K2581" s="122" t="b">
        <f t="shared" si="123"/>
        <v>0</v>
      </c>
      <c r="L2581" s="122" t="str">
        <f>IF(K2581=FALSE,"",B2581&amp;"@"&amp;COUNTIFS($B$2:B2581,B2581,$K$2:K2581,TRUE))</f>
        <v/>
      </c>
    </row>
    <row r="2582" spans="1:12">
      <c r="A2582" s="18" t="s">
        <v>2059</v>
      </c>
      <c r="B2582" s="18" t="s">
        <v>906</v>
      </c>
      <c r="C2582" s="18">
        <v>1</v>
      </c>
      <c r="D2582" s="18">
        <v>1</v>
      </c>
      <c r="E2582" s="18">
        <v>0</v>
      </c>
      <c r="F2582" s="18">
        <v>1</v>
      </c>
      <c r="G2582" s="122" t="str">
        <f t="shared" si="122"/>
        <v>기사임</v>
      </c>
      <c r="H2582" s="255">
        <f>IF(G2582="기사임",(COUNTIF($B$2:B2582,B2582)-COUNTIFS($B$2:B2581,B2582,$G$2:G2581,"")),"")</f>
        <v>26</v>
      </c>
      <c r="I2582" s="122" t="str">
        <f>IF(H2582=1,COUNTIF($H$1:H2582,1),"")</f>
        <v/>
      </c>
      <c r="J2582" s="122">
        <f t="shared" si="121"/>
        <v>0</v>
      </c>
      <c r="K2582" s="122" t="b">
        <f t="shared" si="123"/>
        <v>0</v>
      </c>
      <c r="L2582" s="122" t="str">
        <f>IF(K2582=FALSE,"",B2582&amp;"@"&amp;COUNTIFS($B$2:B2582,B2582,$K$2:K2582,TRUE))</f>
        <v/>
      </c>
    </row>
    <row r="2583" spans="1:12">
      <c r="A2583" s="18" t="s">
        <v>1507</v>
      </c>
      <c r="B2583" s="18" t="s">
        <v>911</v>
      </c>
      <c r="C2583" s="18">
        <v>1</v>
      </c>
      <c r="D2583" s="18">
        <v>1</v>
      </c>
      <c r="E2583" s="18">
        <v>0</v>
      </c>
      <c r="F2583" s="18">
        <v>1</v>
      </c>
      <c r="G2583" s="122" t="str">
        <f t="shared" si="122"/>
        <v>기사임</v>
      </c>
      <c r="H2583" s="255">
        <f>IF(G2583="기사임",(COUNTIF($B$2:B2583,B2583)-COUNTIFS($B$2:B2582,B2583,$G$2:G2582,"")),"")</f>
        <v>19</v>
      </c>
      <c r="I2583" s="122" t="str">
        <f>IF(H2583=1,COUNTIF($H$1:H2583,1),"")</f>
        <v/>
      </c>
      <c r="J2583" s="122">
        <f t="shared" si="121"/>
        <v>0</v>
      </c>
      <c r="K2583" s="122" t="b">
        <f t="shared" si="123"/>
        <v>0</v>
      </c>
      <c r="L2583" s="122" t="str">
        <f>IF(K2583=FALSE,"",B2583&amp;"@"&amp;COUNTIFS($B$2:B2583,B2583,$K$2:K2583,TRUE))</f>
        <v/>
      </c>
    </row>
    <row r="2584" spans="1:12">
      <c r="A2584" s="18" t="s">
        <v>1507</v>
      </c>
      <c r="B2584" s="18" t="s">
        <v>910</v>
      </c>
      <c r="C2584" s="18">
        <v>1</v>
      </c>
      <c r="D2584" s="18">
        <v>1</v>
      </c>
      <c r="E2584" s="18">
        <v>0</v>
      </c>
      <c r="F2584" s="18">
        <v>1</v>
      </c>
      <c r="G2584" s="122" t="str">
        <f t="shared" si="122"/>
        <v>기사임</v>
      </c>
      <c r="H2584" s="255">
        <f>IF(G2584="기사임",(COUNTIF($B$2:B2584,B2584)-COUNTIFS($B$2:B2583,B2584,$G$2:G2583,"")),"")</f>
        <v>58</v>
      </c>
      <c r="I2584" s="122" t="str">
        <f>IF(H2584=1,COUNTIF($H$1:H2584,1),"")</f>
        <v/>
      </c>
      <c r="J2584" s="122">
        <f t="shared" si="121"/>
        <v>0</v>
      </c>
      <c r="K2584" s="122" t="b">
        <f t="shared" si="123"/>
        <v>0</v>
      </c>
      <c r="L2584" s="122" t="str">
        <f>IF(K2584=FALSE,"",B2584&amp;"@"&amp;COUNTIFS($B$2:B2584,B2584,$K$2:K2584,TRUE))</f>
        <v/>
      </c>
    </row>
    <row r="2585" spans="1:12">
      <c r="A2585" s="18" t="s">
        <v>1507</v>
      </c>
      <c r="B2585" s="18" t="s">
        <v>900</v>
      </c>
      <c r="C2585" s="18">
        <v>1</v>
      </c>
      <c r="D2585" s="18">
        <v>1</v>
      </c>
      <c r="E2585" s="18">
        <v>0</v>
      </c>
      <c r="F2585" s="18">
        <v>1</v>
      </c>
      <c r="G2585" s="122" t="str">
        <f t="shared" si="122"/>
        <v>기사임</v>
      </c>
      <c r="H2585" s="255">
        <f>IF(G2585="기사임",(COUNTIF($B$2:B2585,B2585)-COUNTIFS($B$2:B2584,B2585,$G$2:G2584,"")),"")</f>
        <v>70</v>
      </c>
      <c r="I2585" s="122" t="str">
        <f>IF(H2585=1,COUNTIF($H$1:H2585,1),"")</f>
        <v/>
      </c>
      <c r="J2585" s="122">
        <f t="shared" si="121"/>
        <v>0</v>
      </c>
      <c r="K2585" s="122" t="b">
        <f t="shared" si="123"/>
        <v>0</v>
      </c>
      <c r="L2585" s="122" t="str">
        <f>IF(K2585=FALSE,"",B2585&amp;"@"&amp;COUNTIFS($B$2:B2585,B2585,$K$2:K2585,TRUE))</f>
        <v/>
      </c>
    </row>
    <row r="2586" spans="1:12">
      <c r="A2586" s="18" t="s">
        <v>2060</v>
      </c>
      <c r="B2586" s="18" t="s">
        <v>901</v>
      </c>
      <c r="C2586" s="18">
        <v>1</v>
      </c>
      <c r="D2586" s="18">
        <v>1</v>
      </c>
      <c r="E2586" s="18">
        <v>245</v>
      </c>
      <c r="F2586" s="18">
        <v>0</v>
      </c>
      <c r="G2586" s="122" t="str">
        <f t="shared" si="122"/>
        <v>기사임</v>
      </c>
      <c r="H2586" s="255">
        <f>IF(G2586="기사임",(COUNTIF($B$2:B2586,B2586)-COUNTIFS($B$2:B2585,B2586,$G$2:G2585,"")),"")</f>
        <v>74</v>
      </c>
      <c r="I2586" s="122" t="str">
        <f>IF(H2586=1,COUNTIF($H$1:H2586,1),"")</f>
        <v/>
      </c>
      <c r="J2586" s="122">
        <f t="shared" si="121"/>
        <v>0</v>
      </c>
      <c r="K2586" s="122" t="b">
        <f t="shared" si="123"/>
        <v>0</v>
      </c>
      <c r="L2586" s="122" t="str">
        <f>IF(K2586=FALSE,"",B2586&amp;"@"&amp;COUNTIFS($B$2:B2586,B2586,$K$2:K2586,TRUE))</f>
        <v/>
      </c>
    </row>
    <row r="2587" spans="1:12">
      <c r="A2587" s="18" t="s">
        <v>2061</v>
      </c>
      <c r="B2587" s="18" t="s">
        <v>895</v>
      </c>
      <c r="C2587" s="18">
        <v>1</v>
      </c>
      <c r="D2587" s="18">
        <v>1</v>
      </c>
      <c r="E2587" s="18">
        <v>14</v>
      </c>
      <c r="F2587" s="18">
        <v>1</v>
      </c>
      <c r="G2587" s="122" t="str">
        <f t="shared" si="122"/>
        <v>기사임</v>
      </c>
      <c r="H2587" s="255">
        <f>IF(G2587="기사임",(COUNTIF($B$2:B2587,B2587)-COUNTIFS($B$2:B2586,B2587,$G$2:G2586,"")),"")</f>
        <v>318</v>
      </c>
      <c r="I2587" s="122" t="str">
        <f>IF(H2587=1,COUNTIF($H$1:H2587,1),"")</f>
        <v/>
      </c>
      <c r="J2587" s="122">
        <f t="shared" si="121"/>
        <v>0</v>
      </c>
      <c r="K2587" s="122" t="b">
        <f t="shared" si="123"/>
        <v>0</v>
      </c>
      <c r="L2587" s="122" t="str">
        <f>IF(K2587=FALSE,"",B2587&amp;"@"&amp;COUNTIFS($B$2:B2587,B2587,$K$2:K2587,TRUE))</f>
        <v/>
      </c>
    </row>
    <row r="2588" spans="1:12">
      <c r="A2588" s="18" t="s">
        <v>2062</v>
      </c>
      <c r="B2588" s="18" t="s">
        <v>895</v>
      </c>
      <c r="C2588" s="18">
        <v>1</v>
      </c>
      <c r="D2588" s="18">
        <v>1</v>
      </c>
      <c r="E2588" s="18">
        <v>0</v>
      </c>
      <c r="F2588" s="18">
        <v>0</v>
      </c>
      <c r="G2588" s="122" t="str">
        <f t="shared" si="122"/>
        <v>기사임</v>
      </c>
      <c r="H2588" s="255">
        <f>IF(G2588="기사임",(COUNTIF($B$2:B2588,B2588)-COUNTIFS($B$2:B2587,B2588,$G$2:G2587,"")),"")</f>
        <v>319</v>
      </c>
      <c r="I2588" s="122" t="str">
        <f>IF(H2588=1,COUNTIF($H$1:H2588,1),"")</f>
        <v/>
      </c>
      <c r="J2588" s="122">
        <f t="shared" si="121"/>
        <v>0</v>
      </c>
      <c r="K2588" s="122" t="b">
        <f t="shared" si="123"/>
        <v>0</v>
      </c>
      <c r="L2588" s="122" t="str">
        <f>IF(K2588=FALSE,"",B2588&amp;"@"&amp;COUNTIFS($B$2:B2588,B2588,$K$2:K2588,TRUE))</f>
        <v/>
      </c>
    </row>
    <row r="2589" spans="1:12">
      <c r="A2589" s="18" t="s">
        <v>2063</v>
      </c>
      <c r="B2589" s="18" t="s">
        <v>895</v>
      </c>
      <c r="C2589" s="18">
        <v>1</v>
      </c>
      <c r="D2589" s="18">
        <v>1</v>
      </c>
      <c r="E2589" s="18">
        <v>0</v>
      </c>
      <c r="F2589" s="18">
        <v>1</v>
      </c>
      <c r="G2589" s="122" t="str">
        <f t="shared" si="122"/>
        <v>기사임</v>
      </c>
      <c r="H2589" s="255">
        <f>IF(G2589="기사임",(COUNTIF($B$2:B2589,B2589)-COUNTIFS($B$2:B2588,B2589,$G$2:G2588,"")),"")</f>
        <v>320</v>
      </c>
      <c r="I2589" s="122" t="str">
        <f>IF(H2589=1,COUNTIF($H$1:H2589,1),"")</f>
        <v/>
      </c>
      <c r="J2589" s="122">
        <f t="shared" si="121"/>
        <v>0</v>
      </c>
      <c r="K2589" s="122" t="b">
        <f t="shared" si="123"/>
        <v>0</v>
      </c>
      <c r="L2589" s="122" t="str">
        <f>IF(K2589=FALSE,"",B2589&amp;"@"&amp;COUNTIFS($B$2:B2589,B2589,$K$2:K2589,TRUE))</f>
        <v/>
      </c>
    </row>
    <row r="2590" spans="1:12">
      <c r="A2590" s="18" t="s">
        <v>710</v>
      </c>
      <c r="B2590" s="18" t="s">
        <v>929</v>
      </c>
      <c r="C2590" s="18">
        <v>1</v>
      </c>
      <c r="D2590" s="18">
        <v>1</v>
      </c>
      <c r="E2590" s="18">
        <v>21</v>
      </c>
      <c r="F2590" s="18">
        <v>0</v>
      </c>
      <c r="G2590" s="122" t="str">
        <f t="shared" si="122"/>
        <v>기사임</v>
      </c>
      <c r="H2590" s="255">
        <f>IF(G2590="기사임",(COUNTIF($B$2:B2590,B2590)-COUNTIFS($B$2:B2589,B2590,$G$2:G2589,"")),"")</f>
        <v>12</v>
      </c>
      <c r="I2590" s="122" t="str">
        <f>IF(H2590=1,COUNTIF($H$1:H2590,1),"")</f>
        <v/>
      </c>
      <c r="J2590" s="122">
        <f t="shared" si="121"/>
        <v>0</v>
      </c>
      <c r="K2590" s="122" t="b">
        <f t="shared" si="123"/>
        <v>0</v>
      </c>
      <c r="L2590" s="122" t="str">
        <f>IF(K2590=FALSE,"",B2590&amp;"@"&amp;COUNTIFS($B$2:B2590,B2590,$K$2:K2590,TRUE))</f>
        <v/>
      </c>
    </row>
    <row r="2591" spans="1:12">
      <c r="A2591" s="18" t="s">
        <v>710</v>
      </c>
      <c r="B2591" s="18" t="s">
        <v>910</v>
      </c>
      <c r="C2591" s="18">
        <v>1</v>
      </c>
      <c r="D2591" s="18">
        <v>1</v>
      </c>
      <c r="E2591" s="18">
        <v>0</v>
      </c>
      <c r="F2591" s="18">
        <v>1</v>
      </c>
      <c r="G2591" s="122" t="str">
        <f t="shared" si="122"/>
        <v>기사임</v>
      </c>
      <c r="H2591" s="255">
        <f>IF(G2591="기사임",(COUNTIF($B$2:B2591,B2591)-COUNTIFS($B$2:B2590,B2591,$G$2:G2590,"")),"")</f>
        <v>59</v>
      </c>
      <c r="I2591" s="122" t="str">
        <f>IF(H2591=1,COUNTIF($H$1:H2591,1),"")</f>
        <v/>
      </c>
      <c r="J2591" s="122">
        <f t="shared" si="121"/>
        <v>0</v>
      </c>
      <c r="K2591" s="122" t="b">
        <f t="shared" si="123"/>
        <v>0</v>
      </c>
      <c r="L2591" s="122" t="str">
        <f>IF(K2591=FALSE,"",B2591&amp;"@"&amp;COUNTIFS($B$2:B2591,B2591,$K$2:K2591,TRUE))</f>
        <v/>
      </c>
    </row>
    <row r="2592" spans="1:12">
      <c r="A2592" s="18" t="s">
        <v>710</v>
      </c>
      <c r="B2592" s="18" t="s">
        <v>902</v>
      </c>
      <c r="C2592" s="18">
        <v>1</v>
      </c>
      <c r="D2592" s="18">
        <v>1</v>
      </c>
      <c r="E2592" s="18">
        <v>0</v>
      </c>
      <c r="F2592" s="18">
        <v>0</v>
      </c>
      <c r="G2592" s="122" t="str">
        <f t="shared" si="122"/>
        <v>기사임</v>
      </c>
      <c r="H2592" s="255">
        <f>IF(G2592="기사임",(COUNTIF($B$2:B2592,B2592)-COUNTIFS($B$2:B2591,B2592,$G$2:G2591,"")),"")</f>
        <v>17</v>
      </c>
      <c r="I2592" s="122" t="str">
        <f>IF(H2592=1,COUNTIF($H$1:H2592,1),"")</f>
        <v/>
      </c>
      <c r="J2592" s="122">
        <f t="shared" si="121"/>
        <v>0</v>
      </c>
      <c r="K2592" s="122" t="b">
        <f t="shared" si="123"/>
        <v>0</v>
      </c>
      <c r="L2592" s="122" t="str">
        <f>IF(K2592=FALSE,"",B2592&amp;"@"&amp;COUNTIFS($B$2:B2592,B2592,$K$2:K2592,TRUE))</f>
        <v/>
      </c>
    </row>
    <row r="2593" spans="1:12">
      <c r="A2593" s="18" t="s">
        <v>710</v>
      </c>
      <c r="B2593" s="18" t="s">
        <v>898</v>
      </c>
      <c r="C2593" s="18">
        <v>1</v>
      </c>
      <c r="D2593" s="18">
        <v>1</v>
      </c>
      <c r="E2593" s="18">
        <v>0</v>
      </c>
      <c r="F2593" s="18">
        <v>0</v>
      </c>
      <c r="G2593" s="122" t="str">
        <f t="shared" si="122"/>
        <v>기사임</v>
      </c>
      <c r="H2593" s="255">
        <f>IF(G2593="기사임",(COUNTIF($B$2:B2593,B2593)-COUNTIFS($B$2:B2592,B2593,$G$2:G2592,"")),"")</f>
        <v>107</v>
      </c>
      <c r="I2593" s="122" t="str">
        <f>IF(H2593=1,COUNTIF($H$1:H2593,1),"")</f>
        <v/>
      </c>
      <c r="J2593" s="122">
        <f t="shared" si="121"/>
        <v>0</v>
      </c>
      <c r="K2593" s="122" t="b">
        <f t="shared" si="123"/>
        <v>0</v>
      </c>
      <c r="L2593" s="122" t="str">
        <f>IF(K2593=FALSE,"",B2593&amp;"@"&amp;COUNTIFS($B$2:B2593,B2593,$K$2:K2593,TRUE))</f>
        <v/>
      </c>
    </row>
    <row r="2594" spans="1:12">
      <c r="A2594" s="18" t="s">
        <v>710</v>
      </c>
      <c r="B2594" s="18" t="s">
        <v>895</v>
      </c>
      <c r="C2594" s="18">
        <v>1</v>
      </c>
      <c r="D2594" s="18">
        <v>1</v>
      </c>
      <c r="E2594" s="18">
        <v>0</v>
      </c>
      <c r="F2594" s="18">
        <v>1</v>
      </c>
      <c r="G2594" s="122" t="str">
        <f t="shared" si="122"/>
        <v>기사임</v>
      </c>
      <c r="H2594" s="255">
        <f>IF(G2594="기사임",(COUNTIF($B$2:B2594,B2594)-COUNTIFS($B$2:B2593,B2594,$G$2:G2593,"")),"")</f>
        <v>321</v>
      </c>
      <c r="I2594" s="122" t="str">
        <f>IF(H2594=1,COUNTIF($H$1:H2594,1),"")</f>
        <v/>
      </c>
      <c r="J2594" s="122">
        <f t="shared" si="121"/>
        <v>0</v>
      </c>
      <c r="K2594" s="122" t="b">
        <f t="shared" si="123"/>
        <v>0</v>
      </c>
      <c r="L2594" s="122" t="str">
        <f>IF(K2594=FALSE,"",B2594&amp;"@"&amp;COUNTIFS($B$2:B2594,B2594,$K$2:K2594,TRUE))</f>
        <v/>
      </c>
    </row>
    <row r="2595" spans="1:12">
      <c r="A2595" s="18" t="s">
        <v>710</v>
      </c>
      <c r="B2595" s="18" t="s">
        <v>900</v>
      </c>
      <c r="C2595" s="18">
        <v>1</v>
      </c>
      <c r="D2595" s="18">
        <v>1</v>
      </c>
      <c r="E2595" s="18">
        <v>6</v>
      </c>
      <c r="F2595" s="18">
        <v>0</v>
      </c>
      <c r="G2595" s="122" t="str">
        <f t="shared" si="122"/>
        <v>기사임</v>
      </c>
      <c r="H2595" s="255">
        <f>IF(G2595="기사임",(COUNTIF($B$2:B2595,B2595)-COUNTIFS($B$2:B2594,B2595,$G$2:G2594,"")),"")</f>
        <v>71</v>
      </c>
      <c r="I2595" s="122" t="str">
        <f>IF(H2595=1,COUNTIF($H$1:H2595,1),"")</f>
        <v/>
      </c>
      <c r="J2595" s="122">
        <f t="shared" si="121"/>
        <v>0</v>
      </c>
      <c r="K2595" s="122" t="b">
        <f t="shared" si="123"/>
        <v>0</v>
      </c>
      <c r="L2595" s="122" t="str">
        <f>IF(K2595=FALSE,"",B2595&amp;"@"&amp;COUNTIFS($B$2:B2595,B2595,$K$2:K2595,TRUE))</f>
        <v/>
      </c>
    </row>
    <row r="2596" spans="1:12">
      <c r="A2596" s="18" t="s">
        <v>661</v>
      </c>
      <c r="B2596" s="18" t="s">
        <v>903</v>
      </c>
      <c r="C2596" s="18">
        <v>1</v>
      </c>
      <c r="D2596" s="18">
        <v>1</v>
      </c>
      <c r="E2596" s="18">
        <v>0</v>
      </c>
      <c r="F2596" s="18">
        <v>1</v>
      </c>
      <c r="G2596" s="122" t="str">
        <f t="shared" si="122"/>
        <v>기사임</v>
      </c>
      <c r="H2596" s="255">
        <f>IF(G2596="기사임",(COUNTIF($B$2:B2596,B2596)-COUNTIFS($B$2:B2595,B2596,$G$2:G2595,"")),"")</f>
        <v>36</v>
      </c>
      <c r="I2596" s="122" t="str">
        <f>IF(H2596=1,COUNTIF($H$1:H2596,1),"")</f>
        <v/>
      </c>
      <c r="J2596" s="122">
        <f t="shared" si="121"/>
        <v>0</v>
      </c>
      <c r="K2596" s="122" t="b">
        <f t="shared" si="123"/>
        <v>0</v>
      </c>
      <c r="L2596" s="122" t="str">
        <f>IF(K2596=FALSE,"",B2596&amp;"@"&amp;COUNTIFS($B$2:B2596,B2596,$K$2:K2596,TRUE))</f>
        <v/>
      </c>
    </row>
    <row r="2597" spans="1:12">
      <c r="A2597" s="18" t="s">
        <v>661</v>
      </c>
      <c r="B2597" s="18" t="s">
        <v>905</v>
      </c>
      <c r="C2597" s="18">
        <v>1</v>
      </c>
      <c r="D2597" s="18">
        <v>1</v>
      </c>
      <c r="E2597" s="18">
        <v>0</v>
      </c>
      <c r="F2597" s="18">
        <v>1</v>
      </c>
      <c r="G2597" s="122" t="str">
        <f t="shared" si="122"/>
        <v>기사임</v>
      </c>
      <c r="H2597" s="255">
        <f>IF(G2597="기사임",(COUNTIF($B$2:B2597,B2597)-COUNTIFS($B$2:B2596,B2597,$G$2:G2596,"")),"")</f>
        <v>54</v>
      </c>
      <c r="I2597" s="122" t="str">
        <f>IF(H2597=1,COUNTIF($H$1:H2597,1),"")</f>
        <v/>
      </c>
      <c r="J2597" s="122">
        <f t="shared" si="121"/>
        <v>0</v>
      </c>
      <c r="K2597" s="122" t="b">
        <f t="shared" si="123"/>
        <v>0</v>
      </c>
      <c r="L2597" s="122" t="str">
        <f>IF(K2597=FALSE,"",B2597&amp;"@"&amp;COUNTIFS($B$2:B2597,B2597,$K$2:K2597,TRUE))</f>
        <v/>
      </c>
    </row>
    <row r="2598" spans="1:12">
      <c r="A2598" s="18" t="s">
        <v>661</v>
      </c>
      <c r="B2598" s="18" t="s">
        <v>897</v>
      </c>
      <c r="C2598" s="18">
        <v>1</v>
      </c>
      <c r="D2598" s="18">
        <v>1</v>
      </c>
      <c r="E2598" s="18">
        <v>0</v>
      </c>
      <c r="F2598" s="18">
        <v>0</v>
      </c>
      <c r="G2598" s="122" t="str">
        <f t="shared" si="122"/>
        <v>기사임</v>
      </c>
      <c r="H2598" s="255">
        <f>IF(G2598="기사임",(COUNTIF($B$2:B2598,B2598)-COUNTIFS($B$2:B2597,B2598,$G$2:G2597,"")),"")</f>
        <v>128</v>
      </c>
      <c r="I2598" s="122" t="str">
        <f>IF(H2598=1,COUNTIF($H$1:H2598,1),"")</f>
        <v/>
      </c>
      <c r="J2598" s="122">
        <f t="shared" si="121"/>
        <v>1</v>
      </c>
      <c r="K2598" s="122" t="b">
        <f t="shared" si="123"/>
        <v>1</v>
      </c>
      <c r="L2598" s="122" t="str">
        <f>IF(K2598=FALSE,"",B2598&amp;"@"&amp;COUNTIFS($B$2:B2598,B2598,$K$2:K2598,TRUE))</f>
        <v>India@128</v>
      </c>
    </row>
    <row r="2599" spans="1:12">
      <c r="A2599" s="18" t="s">
        <v>2064</v>
      </c>
      <c r="B2599" s="18" t="s">
        <v>928</v>
      </c>
      <c r="C2599" s="18">
        <v>1</v>
      </c>
      <c r="D2599" s="18">
        <v>1</v>
      </c>
      <c r="E2599" s="18">
        <v>0</v>
      </c>
      <c r="F2599" s="18">
        <v>1</v>
      </c>
      <c r="G2599" s="122" t="str">
        <f t="shared" si="122"/>
        <v>기사임</v>
      </c>
      <c r="H2599" s="255">
        <f>IF(G2599="기사임",(COUNTIF($B$2:B2599,B2599)-COUNTIFS($B$2:B2598,B2599,$G$2:G2598,"")),"")</f>
        <v>14</v>
      </c>
      <c r="I2599" s="122" t="str">
        <f>IF(H2599=1,COUNTIF($H$1:H2599,1),"")</f>
        <v/>
      </c>
      <c r="J2599" s="122">
        <f t="shared" si="121"/>
        <v>0</v>
      </c>
      <c r="K2599" s="122" t="b">
        <f t="shared" si="123"/>
        <v>0</v>
      </c>
      <c r="L2599" s="122" t="str">
        <f>IF(K2599=FALSE,"",B2599&amp;"@"&amp;COUNTIFS($B$2:B2599,B2599,$K$2:K2599,TRUE))</f>
        <v/>
      </c>
    </row>
    <row r="2600" spans="1:12">
      <c r="A2600" s="18" t="s">
        <v>1293</v>
      </c>
      <c r="B2600" s="18" t="s">
        <v>895</v>
      </c>
      <c r="C2600" s="18">
        <v>1</v>
      </c>
      <c r="D2600" s="18">
        <v>1</v>
      </c>
      <c r="E2600" s="18">
        <v>0</v>
      </c>
      <c r="F2600" s="18">
        <v>1</v>
      </c>
      <c r="G2600" s="122" t="str">
        <f t="shared" si="122"/>
        <v>기사임</v>
      </c>
      <c r="H2600" s="255">
        <f>IF(G2600="기사임",(COUNTIF($B$2:B2600,B2600)-COUNTIFS($B$2:B2599,B2600,$G$2:G2599,"")),"")</f>
        <v>322</v>
      </c>
      <c r="I2600" s="122" t="str">
        <f>IF(H2600=1,COUNTIF($H$1:H2600,1),"")</f>
        <v/>
      </c>
      <c r="J2600" s="122">
        <f t="shared" si="121"/>
        <v>0</v>
      </c>
      <c r="K2600" s="122" t="b">
        <f t="shared" si="123"/>
        <v>0</v>
      </c>
      <c r="L2600" s="122" t="str">
        <f>IF(K2600=FALSE,"",B2600&amp;"@"&amp;COUNTIFS($B$2:B2600,B2600,$K$2:K2600,TRUE))</f>
        <v/>
      </c>
    </row>
    <row r="2601" spans="1:12">
      <c r="A2601" s="18" t="s">
        <v>1130</v>
      </c>
      <c r="B2601" s="18" t="s">
        <v>920</v>
      </c>
      <c r="C2601" s="18">
        <v>1</v>
      </c>
      <c r="D2601" s="18">
        <v>1</v>
      </c>
      <c r="E2601" s="18">
        <v>0</v>
      </c>
      <c r="F2601" s="18">
        <v>1</v>
      </c>
      <c r="G2601" s="122" t="str">
        <f t="shared" si="122"/>
        <v>기사임</v>
      </c>
      <c r="H2601" s="255">
        <f>IF(G2601="기사임",(COUNTIF($B$2:B2601,B2601)-COUNTIFS($B$2:B2600,B2601,$G$2:G2600,"")),"")</f>
        <v>20</v>
      </c>
      <c r="I2601" s="122" t="str">
        <f>IF(H2601=1,COUNTIF($H$1:H2601,1),"")</f>
        <v/>
      </c>
      <c r="J2601" s="122">
        <f t="shared" si="121"/>
        <v>0</v>
      </c>
      <c r="K2601" s="122" t="b">
        <f t="shared" si="123"/>
        <v>0</v>
      </c>
      <c r="L2601" s="122" t="str">
        <f>IF(K2601=FALSE,"",B2601&amp;"@"&amp;COUNTIFS($B$2:B2601,B2601,$K$2:K2601,TRUE))</f>
        <v/>
      </c>
    </row>
    <row r="2602" spans="1:12">
      <c r="A2602" s="18" t="s">
        <v>1308</v>
      </c>
      <c r="B2602" s="18" t="s">
        <v>897</v>
      </c>
      <c r="C2602" s="18">
        <v>1</v>
      </c>
      <c r="D2602" s="18">
        <v>1</v>
      </c>
      <c r="E2602" s="18">
        <v>842</v>
      </c>
      <c r="F2602" s="18">
        <v>0</v>
      </c>
      <c r="G2602" s="122" t="str">
        <f t="shared" si="122"/>
        <v>기사임</v>
      </c>
      <c r="H2602" s="255">
        <f>IF(G2602="기사임",(COUNTIF($B$2:B2602,B2602)-COUNTIFS($B$2:B2601,B2602,$G$2:G2601,"")),"")</f>
        <v>129</v>
      </c>
      <c r="I2602" s="122" t="str">
        <f>IF(H2602=1,COUNTIF($H$1:H2602,1),"")</f>
        <v/>
      </c>
      <c r="J2602" s="122">
        <f t="shared" si="121"/>
        <v>1</v>
      </c>
      <c r="K2602" s="122" t="b">
        <f t="shared" si="123"/>
        <v>1</v>
      </c>
      <c r="L2602" s="122" t="str">
        <f>IF(K2602=FALSE,"",B2602&amp;"@"&amp;COUNTIFS($B$2:B2602,B2602,$K$2:K2602,TRUE))</f>
        <v>India@129</v>
      </c>
    </row>
    <row r="2603" spans="1:12">
      <c r="A2603" s="18" t="s">
        <v>796</v>
      </c>
      <c r="B2603" s="18" t="s">
        <v>925</v>
      </c>
      <c r="C2603" s="18">
        <v>1</v>
      </c>
      <c r="D2603" s="18">
        <v>1</v>
      </c>
      <c r="E2603" s="18">
        <v>0</v>
      </c>
      <c r="F2603" s="18">
        <v>1</v>
      </c>
      <c r="G2603" s="122" t="str">
        <f t="shared" si="122"/>
        <v>기사임</v>
      </c>
      <c r="H2603" s="255">
        <f>IF(G2603="기사임",(COUNTIF($B$2:B2603,B2603)-COUNTIFS($B$2:B2602,B2603,$G$2:G2602,"")),"")</f>
        <v>2</v>
      </c>
      <c r="I2603" s="122" t="str">
        <f>IF(H2603=1,COUNTIF($H$1:H2603,1),"")</f>
        <v/>
      </c>
      <c r="J2603" s="122">
        <f t="shared" si="121"/>
        <v>0</v>
      </c>
      <c r="K2603" s="122" t="b">
        <f t="shared" si="123"/>
        <v>0</v>
      </c>
      <c r="L2603" s="122" t="str">
        <f>IF(K2603=FALSE,"",B2603&amp;"@"&amp;COUNTIFS($B$2:B2603,B2603,$K$2:K2603,TRUE))</f>
        <v/>
      </c>
    </row>
    <row r="2604" spans="1:12">
      <c r="A2604" s="18" t="s">
        <v>796</v>
      </c>
      <c r="B2604" s="18" t="s">
        <v>910</v>
      </c>
      <c r="C2604" s="18">
        <v>1</v>
      </c>
      <c r="D2604" s="18">
        <v>1</v>
      </c>
      <c r="E2604" s="18">
        <v>0</v>
      </c>
      <c r="F2604" s="18">
        <v>1</v>
      </c>
      <c r="G2604" s="122" t="str">
        <f t="shared" si="122"/>
        <v>기사임</v>
      </c>
      <c r="H2604" s="255">
        <f>IF(G2604="기사임",(COUNTIF($B$2:B2604,B2604)-COUNTIFS($B$2:B2603,B2604,$G$2:G2603,"")),"")</f>
        <v>60</v>
      </c>
      <c r="I2604" s="122" t="str">
        <f>IF(H2604=1,COUNTIF($H$1:H2604,1),"")</f>
        <v/>
      </c>
      <c r="J2604" s="122">
        <f t="shared" si="121"/>
        <v>0</v>
      </c>
      <c r="K2604" s="122" t="b">
        <f t="shared" si="123"/>
        <v>0</v>
      </c>
      <c r="L2604" s="122" t="str">
        <f>IF(K2604=FALSE,"",B2604&amp;"@"&amp;COUNTIFS($B$2:B2604,B2604,$K$2:K2604,TRUE))</f>
        <v/>
      </c>
    </row>
    <row r="2605" spans="1:12">
      <c r="A2605" s="18" t="s">
        <v>796</v>
      </c>
      <c r="B2605" s="18" t="s">
        <v>936</v>
      </c>
      <c r="C2605" s="18">
        <v>1</v>
      </c>
      <c r="D2605" s="18">
        <v>1</v>
      </c>
      <c r="E2605" s="18">
        <v>0</v>
      </c>
      <c r="F2605" s="18">
        <v>0</v>
      </c>
      <c r="G2605" s="122" t="str">
        <f t="shared" si="122"/>
        <v>기사임</v>
      </c>
      <c r="H2605" s="255">
        <f>IF(G2605="기사임",(COUNTIF($B$2:B2605,B2605)-COUNTIFS($B$2:B2604,B2605,$G$2:G2604,"")),"")</f>
        <v>5</v>
      </c>
      <c r="I2605" s="122" t="str">
        <f>IF(H2605=1,COUNTIF($H$1:H2605,1),"")</f>
        <v/>
      </c>
      <c r="J2605" s="122">
        <f t="shared" si="121"/>
        <v>0</v>
      </c>
      <c r="K2605" s="122" t="b">
        <f t="shared" si="123"/>
        <v>0</v>
      </c>
      <c r="L2605" s="122" t="str">
        <f>IF(K2605=FALSE,"",B2605&amp;"@"&amp;COUNTIFS($B$2:B2605,B2605,$K$2:K2605,TRUE))</f>
        <v/>
      </c>
    </row>
    <row r="2606" spans="1:12">
      <c r="A2606" s="18" t="s">
        <v>796</v>
      </c>
      <c r="B2606" s="18" t="s">
        <v>896</v>
      </c>
      <c r="C2606" s="18">
        <v>1</v>
      </c>
      <c r="D2606" s="18">
        <v>1</v>
      </c>
      <c r="E2606" s="18">
        <v>0</v>
      </c>
      <c r="F2606" s="18">
        <v>0</v>
      </c>
      <c r="G2606" s="122" t="str">
        <f t="shared" si="122"/>
        <v>기사임</v>
      </c>
      <c r="H2606" s="255">
        <f>IF(G2606="기사임",(COUNTIF($B$2:B2606,B2606)-COUNTIFS($B$2:B2605,B2606,$G$2:G2605,"")),"")</f>
        <v>170</v>
      </c>
      <c r="I2606" s="122" t="str">
        <f>IF(H2606=1,COUNTIF($H$1:H2606,1),"")</f>
        <v/>
      </c>
      <c r="J2606" s="122">
        <f t="shared" si="121"/>
        <v>1</v>
      </c>
      <c r="K2606" s="122" t="b">
        <f t="shared" si="123"/>
        <v>1</v>
      </c>
      <c r="L2606" s="122" t="str">
        <f>IF(K2606=FALSE,"",B2606&amp;"@"&amp;COUNTIFS($B$2:B2606,B2606,$K$2:K2606,TRUE))</f>
        <v>United States@170</v>
      </c>
    </row>
    <row r="2607" spans="1:12">
      <c r="A2607" s="18" t="s">
        <v>517</v>
      </c>
      <c r="B2607" s="18" t="s">
        <v>927</v>
      </c>
      <c r="C2607" s="18">
        <v>1</v>
      </c>
      <c r="D2607" s="18">
        <v>1</v>
      </c>
      <c r="E2607" s="18">
        <v>0</v>
      </c>
      <c r="F2607" s="18">
        <v>1</v>
      </c>
      <c r="G2607" s="122" t="str">
        <f t="shared" si="122"/>
        <v>기사임</v>
      </c>
      <c r="H2607" s="255">
        <f>IF(G2607="기사임",(COUNTIF($B$2:B2607,B2607)-COUNTIFS($B$2:B2606,B2607,$G$2:G2606,"")),"")</f>
        <v>8</v>
      </c>
      <c r="I2607" s="122" t="str">
        <f>IF(H2607=1,COUNTIF($H$1:H2607,1),"")</f>
        <v/>
      </c>
      <c r="J2607" s="122">
        <f t="shared" si="121"/>
        <v>0</v>
      </c>
      <c r="K2607" s="122" t="b">
        <f t="shared" si="123"/>
        <v>0</v>
      </c>
      <c r="L2607" s="122" t="str">
        <f>IF(K2607=FALSE,"",B2607&amp;"@"&amp;COUNTIFS($B$2:B2607,B2607,$K$2:K2607,TRUE))</f>
        <v/>
      </c>
    </row>
    <row r="2608" spans="1:12">
      <c r="A2608" s="18" t="s">
        <v>517</v>
      </c>
      <c r="B2608" s="18" t="s">
        <v>903</v>
      </c>
      <c r="C2608" s="18">
        <v>1</v>
      </c>
      <c r="D2608" s="18">
        <v>1</v>
      </c>
      <c r="E2608" s="18">
        <v>0</v>
      </c>
      <c r="F2608" s="18">
        <v>1</v>
      </c>
      <c r="G2608" s="122" t="str">
        <f t="shared" si="122"/>
        <v>기사임</v>
      </c>
      <c r="H2608" s="255">
        <f>IF(G2608="기사임",(COUNTIF($B$2:B2608,B2608)-COUNTIFS($B$2:B2607,B2608,$G$2:G2607,"")),"")</f>
        <v>37</v>
      </c>
      <c r="I2608" s="122" t="str">
        <f>IF(H2608=1,COUNTIF($H$1:H2608,1),"")</f>
        <v/>
      </c>
      <c r="J2608" s="122">
        <f t="shared" si="121"/>
        <v>0</v>
      </c>
      <c r="K2608" s="122" t="b">
        <f t="shared" si="123"/>
        <v>0</v>
      </c>
      <c r="L2608" s="122" t="str">
        <f>IF(K2608=FALSE,"",B2608&amp;"@"&amp;COUNTIFS($B$2:B2608,B2608,$K$2:K2608,TRUE))</f>
        <v/>
      </c>
    </row>
    <row r="2609" spans="1:12">
      <c r="A2609" s="18" t="s">
        <v>517</v>
      </c>
      <c r="B2609" s="18" t="s">
        <v>957</v>
      </c>
      <c r="C2609" s="18">
        <v>1</v>
      </c>
      <c r="D2609" s="18">
        <v>1</v>
      </c>
      <c r="E2609" s="18">
        <v>0</v>
      </c>
      <c r="F2609" s="18">
        <v>1</v>
      </c>
      <c r="G2609" s="122" t="str">
        <f t="shared" si="122"/>
        <v>기사임</v>
      </c>
      <c r="H2609" s="255">
        <f>IF(G2609="기사임",(COUNTIF($B$2:B2609,B2609)-COUNTIFS($B$2:B2608,B2609,$G$2:G2608,"")),"")</f>
        <v>4</v>
      </c>
      <c r="I2609" s="122" t="str">
        <f>IF(H2609=1,COUNTIF($H$1:H2609,1),"")</f>
        <v/>
      </c>
      <c r="J2609" s="122">
        <f t="shared" si="121"/>
        <v>0</v>
      </c>
      <c r="K2609" s="122" t="b">
        <f t="shared" si="123"/>
        <v>0</v>
      </c>
      <c r="L2609" s="122" t="str">
        <f>IF(K2609=FALSE,"",B2609&amp;"@"&amp;COUNTIFS($B$2:B2609,B2609,$K$2:K2609,TRUE))</f>
        <v/>
      </c>
    </row>
    <row r="2610" spans="1:12">
      <c r="A2610" s="18" t="s">
        <v>517</v>
      </c>
      <c r="B2610" s="18" t="s">
        <v>905</v>
      </c>
      <c r="C2610" s="18">
        <v>1</v>
      </c>
      <c r="D2610" s="18">
        <v>1</v>
      </c>
      <c r="E2610" s="18">
        <v>0</v>
      </c>
      <c r="F2610" s="18">
        <v>1</v>
      </c>
      <c r="G2610" s="122" t="str">
        <f t="shared" si="122"/>
        <v>기사임</v>
      </c>
      <c r="H2610" s="255">
        <f>IF(G2610="기사임",(COUNTIF($B$2:B2610,B2610)-COUNTIFS($B$2:B2609,B2610,$G$2:G2609,"")),"")</f>
        <v>55</v>
      </c>
      <c r="I2610" s="122" t="str">
        <f>IF(H2610=1,COUNTIF($H$1:H2610,1),"")</f>
        <v/>
      </c>
      <c r="J2610" s="122">
        <f t="shared" si="121"/>
        <v>0</v>
      </c>
      <c r="K2610" s="122" t="b">
        <f t="shared" si="123"/>
        <v>0</v>
      </c>
      <c r="L2610" s="122" t="str">
        <f>IF(K2610=FALSE,"",B2610&amp;"@"&amp;COUNTIFS($B$2:B2610,B2610,$K$2:K2610,TRUE))</f>
        <v/>
      </c>
    </row>
    <row r="2611" spans="1:12">
      <c r="A2611" s="18" t="s">
        <v>517</v>
      </c>
      <c r="B2611" s="18" t="s">
        <v>908</v>
      </c>
      <c r="C2611" s="18">
        <v>1</v>
      </c>
      <c r="D2611" s="18">
        <v>1</v>
      </c>
      <c r="E2611" s="18">
        <v>691</v>
      </c>
      <c r="F2611" s="18">
        <v>1</v>
      </c>
      <c r="G2611" s="122" t="str">
        <f t="shared" si="122"/>
        <v>기사임</v>
      </c>
      <c r="H2611" s="255">
        <f>IF(G2611="기사임",(COUNTIF($B$2:B2611,B2611)-COUNTIFS($B$2:B2610,B2611,$G$2:G2610,"")),"")</f>
        <v>63</v>
      </c>
      <c r="I2611" s="122" t="str">
        <f>IF(H2611=1,COUNTIF($H$1:H2611,1),"")</f>
        <v/>
      </c>
      <c r="J2611" s="122">
        <f t="shared" si="121"/>
        <v>0</v>
      </c>
      <c r="K2611" s="122" t="b">
        <f t="shared" si="123"/>
        <v>0</v>
      </c>
      <c r="L2611" s="122" t="str">
        <f>IF(K2611=FALSE,"",B2611&amp;"@"&amp;COUNTIFS($B$2:B2611,B2611,$K$2:K2611,TRUE))</f>
        <v/>
      </c>
    </row>
    <row r="2612" spans="1:12">
      <c r="A2612" s="18" t="s">
        <v>517</v>
      </c>
      <c r="B2612" s="18" t="s">
        <v>1324</v>
      </c>
      <c r="C2612" s="18">
        <v>1</v>
      </c>
      <c r="D2612" s="18">
        <v>1</v>
      </c>
      <c r="E2612" s="18">
        <v>0</v>
      </c>
      <c r="F2612" s="18">
        <v>1</v>
      </c>
      <c r="G2612" s="122" t="str">
        <f t="shared" si="122"/>
        <v>기사임</v>
      </c>
      <c r="H2612" s="255">
        <f>IF(G2612="기사임",(COUNTIF($B$2:B2612,B2612)-COUNTIFS($B$2:B2611,B2612,$G$2:G2611,"")),"")</f>
        <v>2</v>
      </c>
      <c r="I2612" s="122" t="str">
        <f>IF(H2612=1,COUNTIF($H$1:H2612,1),"")</f>
        <v/>
      </c>
      <c r="J2612" s="122">
        <f t="shared" si="121"/>
        <v>0</v>
      </c>
      <c r="K2612" s="122" t="b">
        <f t="shared" si="123"/>
        <v>0</v>
      </c>
      <c r="L2612" s="122" t="str">
        <f>IF(K2612=FALSE,"",B2612&amp;"@"&amp;COUNTIFS($B$2:B2612,B2612,$K$2:K2612,TRUE))</f>
        <v/>
      </c>
    </row>
    <row r="2613" spans="1:12">
      <c r="A2613" s="18" t="s">
        <v>517</v>
      </c>
      <c r="B2613" s="18" t="s">
        <v>938</v>
      </c>
      <c r="C2613" s="18">
        <v>1</v>
      </c>
      <c r="D2613" s="18">
        <v>1</v>
      </c>
      <c r="E2613" s="18">
        <v>0</v>
      </c>
      <c r="F2613" s="18">
        <v>1</v>
      </c>
      <c r="G2613" s="122" t="str">
        <f t="shared" si="122"/>
        <v>기사임</v>
      </c>
      <c r="H2613" s="255">
        <f>IF(G2613="기사임",(COUNTIF($B$2:B2613,B2613)-COUNTIFS($B$2:B2612,B2613,$G$2:G2612,"")),"")</f>
        <v>7</v>
      </c>
      <c r="I2613" s="122" t="str">
        <f>IF(H2613=1,COUNTIF($H$1:H2613,1),"")</f>
        <v/>
      </c>
      <c r="J2613" s="122">
        <f t="shared" si="121"/>
        <v>0</v>
      </c>
      <c r="K2613" s="122" t="b">
        <f t="shared" si="123"/>
        <v>0</v>
      </c>
      <c r="L2613" s="122" t="str">
        <f>IF(K2613=FALSE,"",B2613&amp;"@"&amp;COUNTIFS($B$2:B2613,B2613,$K$2:K2613,TRUE))</f>
        <v/>
      </c>
    </row>
    <row r="2614" spans="1:12">
      <c r="A2614" s="18" t="s">
        <v>517</v>
      </c>
      <c r="B2614" s="18" t="s">
        <v>923</v>
      </c>
      <c r="C2614" s="18">
        <v>1</v>
      </c>
      <c r="D2614" s="18">
        <v>1</v>
      </c>
      <c r="E2614" s="18">
        <v>0</v>
      </c>
      <c r="F2614" s="18">
        <v>1</v>
      </c>
      <c r="G2614" s="122" t="str">
        <f t="shared" si="122"/>
        <v>기사임</v>
      </c>
      <c r="H2614" s="255">
        <f>IF(G2614="기사임",(COUNTIF($B$2:B2614,B2614)-COUNTIFS($B$2:B2613,B2614,$G$2:G2613,"")),"")</f>
        <v>10</v>
      </c>
      <c r="I2614" s="122" t="str">
        <f>IF(H2614=1,COUNTIF($H$1:H2614,1),"")</f>
        <v/>
      </c>
      <c r="J2614" s="122">
        <f t="shared" si="121"/>
        <v>0</v>
      </c>
      <c r="K2614" s="122" t="b">
        <f t="shared" si="123"/>
        <v>0</v>
      </c>
      <c r="L2614" s="122" t="str">
        <f>IF(K2614=FALSE,"",B2614&amp;"@"&amp;COUNTIFS($B$2:B2614,B2614,$K$2:K2614,TRUE))</f>
        <v/>
      </c>
    </row>
    <row r="2615" spans="1:12">
      <c r="A2615" s="18" t="s">
        <v>517</v>
      </c>
      <c r="B2615" s="18" t="s">
        <v>900</v>
      </c>
      <c r="C2615" s="18">
        <v>1</v>
      </c>
      <c r="D2615" s="18">
        <v>1</v>
      </c>
      <c r="E2615" s="18">
        <v>0</v>
      </c>
      <c r="F2615" s="18">
        <v>0</v>
      </c>
      <c r="G2615" s="122" t="str">
        <f t="shared" si="122"/>
        <v>기사임</v>
      </c>
      <c r="H2615" s="255">
        <f>IF(G2615="기사임",(COUNTIF($B$2:B2615,B2615)-COUNTIFS($B$2:B2614,B2615,$G$2:G2614,"")),"")</f>
        <v>72</v>
      </c>
      <c r="I2615" s="122" t="str">
        <f>IF(H2615=1,COUNTIF($H$1:H2615,1),"")</f>
        <v/>
      </c>
      <c r="J2615" s="122">
        <f t="shared" si="121"/>
        <v>0</v>
      </c>
      <c r="K2615" s="122" t="b">
        <f t="shared" si="123"/>
        <v>0</v>
      </c>
      <c r="L2615" s="122" t="str">
        <f>IF(K2615=FALSE,"",B2615&amp;"@"&amp;COUNTIFS($B$2:B2615,B2615,$K$2:K2615,TRUE))</f>
        <v/>
      </c>
    </row>
    <row r="2616" spans="1:12">
      <c r="A2616" s="18" t="s">
        <v>2065</v>
      </c>
      <c r="B2616" s="18" t="s">
        <v>905</v>
      </c>
      <c r="C2616" s="18">
        <v>1</v>
      </c>
      <c r="D2616" s="18">
        <v>1</v>
      </c>
      <c r="E2616" s="18">
        <v>0</v>
      </c>
      <c r="F2616" s="18">
        <v>1</v>
      </c>
      <c r="G2616" s="122" t="str">
        <f t="shared" si="122"/>
        <v/>
      </c>
      <c r="H2616" s="255" t="str">
        <f>IF(G2616="기사임",(COUNTIF($B$2:B2616,B2616)-COUNTIFS($B$2:B2615,B2616,$G$2:G2615,"")),"")</f>
        <v/>
      </c>
      <c r="I2616" s="122" t="str">
        <f>IF(H2616=1,COUNTIF($H$1:H2616,1),"")</f>
        <v/>
      </c>
      <c r="J2616" s="122">
        <f t="shared" si="121"/>
        <v>0</v>
      </c>
      <c r="K2616" s="122" t="b">
        <f t="shared" si="123"/>
        <v>0</v>
      </c>
      <c r="L2616" s="122" t="str">
        <f>IF(K2616=FALSE,"",B2616&amp;"@"&amp;COUNTIFS($B$2:B2616,B2616,$K$2:K2616,TRUE))</f>
        <v/>
      </c>
    </row>
    <row r="2617" spans="1:12">
      <c r="A2617" s="18" t="s">
        <v>711</v>
      </c>
      <c r="B2617" s="18" t="s">
        <v>905</v>
      </c>
      <c r="C2617" s="18">
        <v>1</v>
      </c>
      <c r="D2617" s="18">
        <v>1</v>
      </c>
      <c r="E2617" s="18">
        <v>0</v>
      </c>
      <c r="F2617" s="18">
        <v>0</v>
      </c>
      <c r="G2617" s="122" t="str">
        <f t="shared" si="122"/>
        <v>기사임</v>
      </c>
      <c r="H2617" s="255">
        <f>IF(G2617="기사임",(COUNTIF($B$2:B2617,B2617)-COUNTIFS($B$2:B2616,B2617,$G$2:G2616,"")),"")</f>
        <v>56</v>
      </c>
      <c r="I2617" s="122" t="str">
        <f>IF(H2617=1,COUNTIF($H$1:H2617,1),"")</f>
        <v/>
      </c>
      <c r="J2617" s="122">
        <f t="shared" si="121"/>
        <v>0</v>
      </c>
      <c r="K2617" s="122" t="b">
        <f t="shared" si="123"/>
        <v>0</v>
      </c>
      <c r="L2617" s="122" t="str">
        <f>IF(K2617=FALSE,"",B2617&amp;"@"&amp;COUNTIFS($B$2:B2617,B2617,$K$2:K2617,TRUE))</f>
        <v/>
      </c>
    </row>
    <row r="2618" spans="1:12">
      <c r="A2618" s="18" t="s">
        <v>711</v>
      </c>
      <c r="B2618" s="18" t="s">
        <v>910</v>
      </c>
      <c r="C2618" s="18">
        <v>1</v>
      </c>
      <c r="D2618" s="18">
        <v>1</v>
      </c>
      <c r="E2618" s="18">
        <v>0</v>
      </c>
      <c r="F2618" s="18">
        <v>0</v>
      </c>
      <c r="G2618" s="122" t="str">
        <f t="shared" si="122"/>
        <v>기사임</v>
      </c>
      <c r="H2618" s="255">
        <f>IF(G2618="기사임",(COUNTIF($B$2:B2618,B2618)-COUNTIFS($B$2:B2617,B2618,$G$2:G2617,"")),"")</f>
        <v>61</v>
      </c>
      <c r="I2618" s="122" t="str">
        <f>IF(H2618=1,COUNTIF($H$1:H2618,1),"")</f>
        <v/>
      </c>
      <c r="J2618" s="122">
        <f t="shared" si="121"/>
        <v>0</v>
      </c>
      <c r="K2618" s="122" t="b">
        <f t="shared" si="123"/>
        <v>0</v>
      </c>
      <c r="L2618" s="122" t="str">
        <f>IF(K2618=FALSE,"",B2618&amp;"@"&amp;COUNTIFS($B$2:B2618,B2618,$K$2:K2618,TRUE))</f>
        <v/>
      </c>
    </row>
    <row r="2619" spans="1:12">
      <c r="A2619" s="18" t="s">
        <v>711</v>
      </c>
      <c r="B2619" s="18" t="s">
        <v>333</v>
      </c>
      <c r="C2619" s="18">
        <v>1</v>
      </c>
      <c r="D2619" s="18">
        <v>1</v>
      </c>
      <c r="E2619" s="18">
        <v>25</v>
      </c>
      <c r="F2619" s="18">
        <v>0</v>
      </c>
      <c r="G2619" s="122" t="str">
        <f t="shared" si="122"/>
        <v>기사임</v>
      </c>
      <c r="H2619" s="255">
        <f>IF(G2619="기사임",(COUNTIF($B$2:B2619,B2619)-COUNTIFS($B$2:B2618,B2619,$G$2:G2618,"")),"")</f>
        <v>10</v>
      </c>
      <c r="I2619" s="122" t="str">
        <f>IF(H2619=1,COUNTIF($H$1:H2619,1),"")</f>
        <v/>
      </c>
      <c r="J2619" s="122">
        <f t="shared" si="121"/>
        <v>0</v>
      </c>
      <c r="K2619" s="122" t="b">
        <f t="shared" si="123"/>
        <v>0</v>
      </c>
      <c r="L2619" s="122" t="str">
        <f>IF(K2619=FALSE,"",B2619&amp;"@"&amp;COUNTIFS($B$2:B2619,B2619,$K$2:K2619,TRUE))</f>
        <v/>
      </c>
    </row>
    <row r="2620" spans="1:12">
      <c r="A2620" s="18" t="s">
        <v>711</v>
      </c>
      <c r="B2620" s="18" t="s">
        <v>896</v>
      </c>
      <c r="C2620" s="18">
        <v>1</v>
      </c>
      <c r="D2620" s="18">
        <v>1</v>
      </c>
      <c r="E2620" s="18">
        <v>0</v>
      </c>
      <c r="F2620" s="18">
        <v>1</v>
      </c>
      <c r="G2620" s="122" t="str">
        <f t="shared" si="122"/>
        <v>기사임</v>
      </c>
      <c r="H2620" s="255">
        <f>IF(G2620="기사임",(COUNTIF($B$2:B2620,B2620)-COUNTIFS($B$2:B2619,B2620,$G$2:G2619,"")),"")</f>
        <v>171</v>
      </c>
      <c r="I2620" s="122" t="str">
        <f>IF(H2620=1,COUNTIF($H$1:H2620,1),"")</f>
        <v/>
      </c>
      <c r="J2620" s="122">
        <f t="shared" si="121"/>
        <v>1</v>
      </c>
      <c r="K2620" s="122" t="b">
        <f t="shared" si="123"/>
        <v>1</v>
      </c>
      <c r="L2620" s="122" t="str">
        <f>IF(K2620=FALSE,"",B2620&amp;"@"&amp;COUNTIFS($B$2:B2620,B2620,$K$2:K2620,TRUE))</f>
        <v>United States@171</v>
      </c>
    </row>
    <row r="2621" spans="1:12">
      <c r="A2621" s="18" t="s">
        <v>750</v>
      </c>
      <c r="B2621" s="18" t="s">
        <v>914</v>
      </c>
      <c r="C2621" s="18">
        <v>1</v>
      </c>
      <c r="D2621" s="18">
        <v>1</v>
      </c>
      <c r="E2621" s="18">
        <v>0</v>
      </c>
      <c r="F2621" s="18">
        <v>1</v>
      </c>
      <c r="G2621" s="122" t="str">
        <f t="shared" si="122"/>
        <v>기사임</v>
      </c>
      <c r="H2621" s="255">
        <f>IF(G2621="기사임",(COUNTIF($B$2:B2621,B2621)-COUNTIFS($B$2:B2620,B2621,$G$2:G2620,"")),"")</f>
        <v>33</v>
      </c>
      <c r="I2621" s="122" t="str">
        <f>IF(H2621=1,COUNTIF($H$1:H2621,1),"")</f>
        <v/>
      </c>
      <c r="J2621" s="122">
        <f t="shared" si="121"/>
        <v>1</v>
      </c>
      <c r="K2621" s="122" t="b">
        <f t="shared" si="123"/>
        <v>1</v>
      </c>
      <c r="L2621" s="122" t="str">
        <f>IF(K2621=FALSE,"",B2621&amp;"@"&amp;COUNTIFS($B$2:B2621,B2621,$K$2:K2621,TRUE))</f>
        <v>Vietnam@33</v>
      </c>
    </row>
    <row r="2622" spans="1:12">
      <c r="A2622" s="18" t="s">
        <v>1483</v>
      </c>
      <c r="B2622" s="18" t="s">
        <v>910</v>
      </c>
      <c r="C2622" s="18">
        <v>1</v>
      </c>
      <c r="D2622" s="18">
        <v>1</v>
      </c>
      <c r="E2622" s="18">
        <v>0</v>
      </c>
      <c r="F2622" s="18">
        <v>1</v>
      </c>
      <c r="G2622" s="122" t="str">
        <f t="shared" si="122"/>
        <v>기사임</v>
      </c>
      <c r="H2622" s="255">
        <f>IF(G2622="기사임",(COUNTIF($B$2:B2622,B2622)-COUNTIFS($B$2:B2621,B2622,$G$2:G2621,"")),"")</f>
        <v>62</v>
      </c>
      <c r="I2622" s="122" t="str">
        <f>IF(H2622=1,COUNTIF($H$1:H2622,1),"")</f>
        <v/>
      </c>
      <c r="J2622" s="122">
        <f t="shared" si="121"/>
        <v>0</v>
      </c>
      <c r="K2622" s="122" t="b">
        <f t="shared" si="123"/>
        <v>0</v>
      </c>
      <c r="L2622" s="122" t="str">
        <f>IF(K2622=FALSE,"",B2622&amp;"@"&amp;COUNTIFS($B$2:B2622,B2622,$K$2:K2622,TRUE))</f>
        <v/>
      </c>
    </row>
    <row r="2623" spans="1:12">
      <c r="A2623" s="18" t="s">
        <v>1483</v>
      </c>
      <c r="B2623" s="18" t="s">
        <v>896</v>
      </c>
      <c r="C2623" s="18">
        <v>1</v>
      </c>
      <c r="D2623" s="18">
        <v>1</v>
      </c>
      <c r="E2623" s="18">
        <v>0</v>
      </c>
      <c r="F2623" s="18">
        <v>1</v>
      </c>
      <c r="G2623" s="122" t="str">
        <f t="shared" si="122"/>
        <v>기사임</v>
      </c>
      <c r="H2623" s="255">
        <f>IF(G2623="기사임",(COUNTIF($B$2:B2623,B2623)-COUNTIFS($B$2:B2622,B2623,$G$2:G2622,"")),"")</f>
        <v>172</v>
      </c>
      <c r="I2623" s="122" t="str">
        <f>IF(H2623=1,COUNTIF($H$1:H2623,1),"")</f>
        <v/>
      </c>
      <c r="J2623" s="122">
        <f t="shared" si="121"/>
        <v>1</v>
      </c>
      <c r="K2623" s="122" t="b">
        <f t="shared" si="123"/>
        <v>1</v>
      </c>
      <c r="L2623" s="122" t="str">
        <f>IF(K2623=FALSE,"",B2623&amp;"@"&amp;COUNTIFS($B$2:B2623,B2623,$K$2:K2623,TRUE))</f>
        <v>United States@172</v>
      </c>
    </row>
    <row r="2624" spans="1:12">
      <c r="A2624" s="18" t="s">
        <v>797</v>
      </c>
      <c r="B2624" s="18" t="s">
        <v>911</v>
      </c>
      <c r="C2624" s="18">
        <v>1</v>
      </c>
      <c r="D2624" s="18">
        <v>1</v>
      </c>
      <c r="E2624" s="18">
        <v>0</v>
      </c>
      <c r="F2624" s="18">
        <v>1</v>
      </c>
      <c r="G2624" s="122" t="str">
        <f t="shared" si="122"/>
        <v>기사임</v>
      </c>
      <c r="H2624" s="255">
        <f>IF(G2624="기사임",(COUNTIF($B$2:B2624,B2624)-COUNTIFS($B$2:B2623,B2624,$G$2:G2623,"")),"")</f>
        <v>20</v>
      </c>
      <c r="I2624" s="122" t="str">
        <f>IF(H2624=1,COUNTIF($H$1:H2624,1),"")</f>
        <v/>
      </c>
      <c r="J2624" s="122">
        <f t="shared" si="121"/>
        <v>0</v>
      </c>
      <c r="K2624" s="122" t="b">
        <f t="shared" si="123"/>
        <v>0</v>
      </c>
      <c r="L2624" s="122" t="str">
        <f>IF(K2624=FALSE,"",B2624&amp;"@"&amp;COUNTIFS($B$2:B2624,B2624,$K$2:K2624,TRUE))</f>
        <v/>
      </c>
    </row>
    <row r="2625" spans="1:12">
      <c r="A2625" s="18" t="s">
        <v>797</v>
      </c>
      <c r="B2625" s="18" t="s">
        <v>895</v>
      </c>
      <c r="C2625" s="18">
        <v>1</v>
      </c>
      <c r="D2625" s="18">
        <v>1</v>
      </c>
      <c r="E2625" s="18">
        <v>0</v>
      </c>
      <c r="F2625" s="18">
        <v>1</v>
      </c>
      <c r="G2625" s="122" t="str">
        <f t="shared" si="122"/>
        <v>기사임</v>
      </c>
      <c r="H2625" s="255">
        <f>IF(G2625="기사임",(COUNTIF($B$2:B2625,B2625)-COUNTIFS($B$2:B2624,B2625,$G$2:G2624,"")),"")</f>
        <v>323</v>
      </c>
      <c r="I2625" s="122" t="str">
        <f>IF(H2625=1,COUNTIF($H$1:H2625,1),"")</f>
        <v/>
      </c>
      <c r="J2625" s="122">
        <f t="shared" si="121"/>
        <v>0</v>
      </c>
      <c r="K2625" s="122" t="b">
        <f t="shared" si="123"/>
        <v>0</v>
      </c>
      <c r="L2625" s="122" t="str">
        <f>IF(K2625=FALSE,"",B2625&amp;"@"&amp;COUNTIFS($B$2:B2625,B2625,$K$2:K2625,TRUE))</f>
        <v/>
      </c>
    </row>
    <row r="2626" spans="1:12">
      <c r="A2626" s="18" t="s">
        <v>612</v>
      </c>
      <c r="B2626" s="18" t="s">
        <v>925</v>
      </c>
      <c r="C2626" s="18">
        <v>1</v>
      </c>
      <c r="D2626" s="18">
        <v>1</v>
      </c>
      <c r="E2626" s="18">
        <v>0</v>
      </c>
      <c r="F2626" s="18">
        <v>1</v>
      </c>
      <c r="G2626" s="122" t="str">
        <f t="shared" si="122"/>
        <v>기사임</v>
      </c>
      <c r="H2626" s="255">
        <f>IF(G2626="기사임",(COUNTIF($B$2:B2626,B2626)-COUNTIFS($B$2:B2625,B2626,$G$2:G2625,"")),"")</f>
        <v>3</v>
      </c>
      <c r="I2626" s="122" t="str">
        <f>IF(H2626=1,COUNTIF($H$1:H2626,1),"")</f>
        <v/>
      </c>
      <c r="J2626" s="122">
        <f t="shared" ref="J2626:J2689" si="124">COUNTIF($N$2:$N$4,B2626)</f>
        <v>0</v>
      </c>
      <c r="K2626" s="122" t="b">
        <f t="shared" si="123"/>
        <v>0</v>
      </c>
      <c r="L2626" s="122" t="str">
        <f>IF(K2626=FALSE,"",B2626&amp;"@"&amp;COUNTIFS($B$2:B2626,B2626,$K$2:K2626,TRUE))</f>
        <v/>
      </c>
    </row>
    <row r="2627" spans="1:12">
      <c r="A2627" s="18" t="s">
        <v>612</v>
      </c>
      <c r="B2627" s="18" t="s">
        <v>910</v>
      </c>
      <c r="C2627" s="18">
        <v>1</v>
      </c>
      <c r="D2627" s="18">
        <v>1</v>
      </c>
      <c r="E2627" s="18">
        <v>0</v>
      </c>
      <c r="F2627" s="18">
        <v>1</v>
      </c>
      <c r="G2627" s="122" t="str">
        <f t="shared" ref="G2627:G2690" si="125">IF(AND(LEFT(A2627,17)="/global/archives/",ISNUMBER(_xlfn.NUMBERVALUE(MID(A2627,18,1))),ISERROR(FIND("ckattempt",A2627)),ISERROR(FIND("preview",A2627))),"기사임","")</f>
        <v>기사임</v>
      </c>
      <c r="H2627" s="255">
        <f>IF(G2627="기사임",(COUNTIF($B$2:B2627,B2627)-COUNTIFS($B$2:B2626,B2627,$G$2:G2626,"")),"")</f>
        <v>63</v>
      </c>
      <c r="I2627" s="122" t="str">
        <f>IF(H2627=1,COUNTIF($H$1:H2627,1),"")</f>
        <v/>
      </c>
      <c r="J2627" s="122">
        <f t="shared" si="124"/>
        <v>0</v>
      </c>
      <c r="K2627" s="122" t="b">
        <f t="shared" ref="K2627:K2690" si="126">AND(J2627=1,H2627&gt;=1,H2627&lt;&gt;"")</f>
        <v>0</v>
      </c>
      <c r="L2627" s="122" t="str">
        <f>IF(K2627=FALSE,"",B2627&amp;"@"&amp;COUNTIFS($B$2:B2627,B2627,$K$2:K2627,TRUE))</f>
        <v/>
      </c>
    </row>
    <row r="2628" spans="1:12">
      <c r="A2628" s="18" t="s">
        <v>612</v>
      </c>
      <c r="B2628" s="18" t="s">
        <v>919</v>
      </c>
      <c r="C2628" s="18">
        <v>1</v>
      </c>
      <c r="D2628" s="18">
        <v>1</v>
      </c>
      <c r="E2628" s="18">
        <v>9</v>
      </c>
      <c r="F2628" s="18">
        <v>1</v>
      </c>
      <c r="G2628" s="122" t="str">
        <f t="shared" si="125"/>
        <v>기사임</v>
      </c>
      <c r="H2628" s="255">
        <f>IF(G2628="기사임",(COUNTIF($B$2:B2628,B2628)-COUNTIFS($B$2:B2627,B2628,$G$2:G2627,"")),"")</f>
        <v>5</v>
      </c>
      <c r="I2628" s="122" t="str">
        <f>IF(H2628=1,COUNTIF($H$1:H2628,1),"")</f>
        <v/>
      </c>
      <c r="J2628" s="122">
        <f t="shared" si="124"/>
        <v>0</v>
      </c>
      <c r="K2628" s="122" t="b">
        <f t="shared" si="126"/>
        <v>0</v>
      </c>
      <c r="L2628" s="122" t="str">
        <f>IF(K2628=FALSE,"",B2628&amp;"@"&amp;COUNTIFS($B$2:B2628,B2628,$K$2:K2628,TRUE))</f>
        <v/>
      </c>
    </row>
    <row r="2629" spans="1:12">
      <c r="A2629" s="18" t="s">
        <v>612</v>
      </c>
      <c r="B2629" s="18" t="s">
        <v>1325</v>
      </c>
      <c r="C2629" s="18">
        <v>1</v>
      </c>
      <c r="D2629" s="18">
        <v>1</v>
      </c>
      <c r="E2629" s="18">
        <v>0</v>
      </c>
      <c r="F2629" s="18">
        <v>1</v>
      </c>
      <c r="G2629" s="122" t="str">
        <f t="shared" si="125"/>
        <v>기사임</v>
      </c>
      <c r="H2629" s="255">
        <f>IF(G2629="기사임",(COUNTIF($B$2:B2629,B2629)-COUNTIFS($B$2:B2628,B2629,$G$2:G2628,"")),"")</f>
        <v>1</v>
      </c>
      <c r="I2629" s="122">
        <f>IF(H2629=1,COUNTIF($H$1:H2629,1),"")</f>
        <v>87</v>
      </c>
      <c r="J2629" s="122">
        <f t="shared" si="124"/>
        <v>0</v>
      </c>
      <c r="K2629" s="122" t="b">
        <f t="shared" si="126"/>
        <v>0</v>
      </c>
      <c r="L2629" s="122" t="str">
        <f>IF(K2629=FALSE,"",B2629&amp;"@"&amp;COUNTIFS($B$2:B2629,B2629,$K$2:K2629,TRUE))</f>
        <v/>
      </c>
    </row>
    <row r="2630" spans="1:12">
      <c r="A2630" s="18" t="s">
        <v>612</v>
      </c>
      <c r="B2630" s="18" t="s">
        <v>1139</v>
      </c>
      <c r="C2630" s="18">
        <v>1</v>
      </c>
      <c r="D2630" s="18">
        <v>1</v>
      </c>
      <c r="E2630" s="18">
        <v>69</v>
      </c>
      <c r="F2630" s="18">
        <v>1</v>
      </c>
      <c r="G2630" s="122" t="str">
        <f t="shared" si="125"/>
        <v>기사임</v>
      </c>
      <c r="H2630" s="255">
        <f>IF(G2630="기사임",(COUNTIF($B$2:B2630,B2630)-COUNTIFS($B$2:B2629,B2630,$G$2:G2629,"")),"")</f>
        <v>5</v>
      </c>
      <c r="I2630" s="122" t="str">
        <f>IF(H2630=1,COUNTIF($H$1:H2630,1),"")</f>
        <v/>
      </c>
      <c r="J2630" s="122">
        <f t="shared" si="124"/>
        <v>0</v>
      </c>
      <c r="K2630" s="122" t="b">
        <f t="shared" si="126"/>
        <v>0</v>
      </c>
      <c r="L2630" s="122" t="str">
        <f>IF(K2630=FALSE,"",B2630&amp;"@"&amp;COUNTIFS($B$2:B2630,B2630,$K$2:K2630,TRUE))</f>
        <v/>
      </c>
    </row>
    <row r="2631" spans="1:12">
      <c r="A2631" s="18" t="s">
        <v>612</v>
      </c>
      <c r="B2631" s="18" t="s">
        <v>913</v>
      </c>
      <c r="C2631" s="18">
        <v>1</v>
      </c>
      <c r="D2631" s="18">
        <v>1</v>
      </c>
      <c r="E2631" s="18">
        <v>0</v>
      </c>
      <c r="F2631" s="18">
        <v>1</v>
      </c>
      <c r="G2631" s="122" t="str">
        <f t="shared" si="125"/>
        <v>기사임</v>
      </c>
      <c r="H2631" s="255">
        <f>IF(G2631="기사임",(COUNTIF($B$2:B2631,B2631)-COUNTIFS($B$2:B2630,B2631,$G$2:G2630,"")),"")</f>
        <v>50</v>
      </c>
      <c r="I2631" s="122" t="str">
        <f>IF(H2631=1,COUNTIF($H$1:H2631,1),"")</f>
        <v/>
      </c>
      <c r="J2631" s="122">
        <f t="shared" si="124"/>
        <v>0</v>
      </c>
      <c r="K2631" s="122" t="b">
        <f t="shared" si="126"/>
        <v>0</v>
      </c>
      <c r="L2631" s="122" t="str">
        <f>IF(K2631=FALSE,"",B2631&amp;"@"&amp;COUNTIFS($B$2:B2631,B2631,$K$2:K2631,TRUE))</f>
        <v/>
      </c>
    </row>
    <row r="2632" spans="1:12">
      <c r="A2632" s="18" t="s">
        <v>612</v>
      </c>
      <c r="B2632" s="18" t="s">
        <v>900</v>
      </c>
      <c r="C2632" s="18">
        <v>1</v>
      </c>
      <c r="D2632" s="18">
        <v>1</v>
      </c>
      <c r="E2632" s="18">
        <v>0</v>
      </c>
      <c r="F2632" s="18">
        <v>1</v>
      </c>
      <c r="G2632" s="122" t="str">
        <f t="shared" si="125"/>
        <v>기사임</v>
      </c>
      <c r="H2632" s="255">
        <f>IF(G2632="기사임",(COUNTIF($B$2:B2632,B2632)-COUNTIFS($B$2:B2631,B2632,$G$2:G2631,"")),"")</f>
        <v>73</v>
      </c>
      <c r="I2632" s="122" t="str">
        <f>IF(H2632=1,COUNTIF($H$1:H2632,1),"")</f>
        <v/>
      </c>
      <c r="J2632" s="122">
        <f t="shared" si="124"/>
        <v>0</v>
      </c>
      <c r="K2632" s="122" t="b">
        <f t="shared" si="126"/>
        <v>0</v>
      </c>
      <c r="L2632" s="122" t="str">
        <f>IF(K2632=FALSE,"",B2632&amp;"@"&amp;COUNTIFS($B$2:B2632,B2632,$K$2:K2632,TRUE))</f>
        <v/>
      </c>
    </row>
    <row r="2633" spans="1:12">
      <c r="A2633" s="18" t="s">
        <v>612</v>
      </c>
      <c r="B2633" s="18" t="s">
        <v>333</v>
      </c>
      <c r="C2633" s="18">
        <v>1</v>
      </c>
      <c r="D2633" s="18">
        <v>1</v>
      </c>
      <c r="E2633" s="18">
        <v>22</v>
      </c>
      <c r="F2633" s="18">
        <v>1</v>
      </c>
      <c r="G2633" s="122" t="str">
        <f t="shared" si="125"/>
        <v>기사임</v>
      </c>
      <c r="H2633" s="255">
        <f>IF(G2633="기사임",(COUNTIF($B$2:B2633,B2633)-COUNTIFS($B$2:B2632,B2633,$G$2:G2632,"")),"")</f>
        <v>11</v>
      </c>
      <c r="I2633" s="122" t="str">
        <f>IF(H2633=1,COUNTIF($H$1:H2633,1),"")</f>
        <v/>
      </c>
      <c r="J2633" s="122">
        <f t="shared" si="124"/>
        <v>0</v>
      </c>
      <c r="K2633" s="122" t="b">
        <f t="shared" si="126"/>
        <v>0</v>
      </c>
      <c r="L2633" s="122" t="str">
        <f>IF(K2633=FALSE,"",B2633&amp;"@"&amp;COUNTIFS($B$2:B2633,B2633,$K$2:K2633,TRUE))</f>
        <v/>
      </c>
    </row>
    <row r="2634" spans="1:12">
      <c r="A2634" s="18" t="s">
        <v>612</v>
      </c>
      <c r="B2634" s="18" t="s">
        <v>896</v>
      </c>
      <c r="C2634" s="18">
        <v>1</v>
      </c>
      <c r="D2634" s="18">
        <v>1</v>
      </c>
      <c r="E2634" s="18">
        <v>589</v>
      </c>
      <c r="F2634" s="18">
        <v>1</v>
      </c>
      <c r="G2634" s="122" t="str">
        <f t="shared" si="125"/>
        <v>기사임</v>
      </c>
      <c r="H2634" s="255">
        <f>IF(G2634="기사임",(COUNTIF($B$2:B2634,B2634)-COUNTIFS($B$2:B2633,B2634,$G$2:G2633,"")),"")</f>
        <v>173</v>
      </c>
      <c r="I2634" s="122" t="str">
        <f>IF(H2634=1,COUNTIF($H$1:H2634,1),"")</f>
        <v/>
      </c>
      <c r="J2634" s="122">
        <f t="shared" si="124"/>
        <v>1</v>
      </c>
      <c r="K2634" s="122" t="b">
        <f t="shared" si="126"/>
        <v>1</v>
      </c>
      <c r="L2634" s="122" t="str">
        <f>IF(K2634=FALSE,"",B2634&amp;"@"&amp;COUNTIFS($B$2:B2634,B2634,$K$2:K2634,TRUE))</f>
        <v>United States@173</v>
      </c>
    </row>
    <row r="2635" spans="1:12">
      <c r="A2635" s="18" t="s">
        <v>612</v>
      </c>
      <c r="B2635" s="18" t="s">
        <v>1539</v>
      </c>
      <c r="C2635" s="18">
        <v>1</v>
      </c>
      <c r="D2635" s="18">
        <v>1</v>
      </c>
      <c r="E2635" s="18">
        <v>78</v>
      </c>
      <c r="F2635" s="18">
        <v>1</v>
      </c>
      <c r="G2635" s="122" t="str">
        <f t="shared" si="125"/>
        <v>기사임</v>
      </c>
      <c r="H2635" s="255">
        <f>IF(G2635="기사임",(COUNTIF($B$2:B2635,B2635)-COUNTIFS($B$2:B2634,B2635,$G$2:G2634,"")),"")</f>
        <v>3</v>
      </c>
      <c r="I2635" s="122" t="str">
        <f>IF(H2635=1,COUNTIF($H$1:H2635,1),"")</f>
        <v/>
      </c>
      <c r="J2635" s="122">
        <f t="shared" si="124"/>
        <v>0</v>
      </c>
      <c r="K2635" s="122" t="b">
        <f t="shared" si="126"/>
        <v>0</v>
      </c>
      <c r="L2635" s="122" t="str">
        <f>IF(K2635=FALSE,"",B2635&amp;"@"&amp;COUNTIFS($B$2:B2635,B2635,$K$2:K2635,TRUE))</f>
        <v/>
      </c>
    </row>
    <row r="2636" spans="1:12">
      <c r="A2636" s="18" t="s">
        <v>1265</v>
      </c>
      <c r="B2636" s="18" t="s">
        <v>895</v>
      </c>
      <c r="C2636" s="18">
        <v>1</v>
      </c>
      <c r="D2636" s="18">
        <v>1</v>
      </c>
      <c r="E2636" s="18">
        <v>0</v>
      </c>
      <c r="F2636" s="18">
        <v>0</v>
      </c>
      <c r="G2636" s="122" t="str">
        <f t="shared" si="125"/>
        <v>기사임</v>
      </c>
      <c r="H2636" s="255">
        <f>IF(G2636="기사임",(COUNTIF($B$2:B2636,B2636)-COUNTIFS($B$2:B2635,B2636,$G$2:G2635,"")),"")</f>
        <v>324</v>
      </c>
      <c r="I2636" s="122" t="str">
        <f>IF(H2636=1,COUNTIF($H$1:H2636,1),"")</f>
        <v/>
      </c>
      <c r="J2636" s="122">
        <f t="shared" si="124"/>
        <v>0</v>
      </c>
      <c r="K2636" s="122" t="b">
        <f t="shared" si="126"/>
        <v>0</v>
      </c>
      <c r="L2636" s="122" t="str">
        <f>IF(K2636=FALSE,"",B2636&amp;"@"&amp;COUNTIFS($B$2:B2636,B2636,$K$2:K2636,TRUE))</f>
        <v/>
      </c>
    </row>
    <row r="2637" spans="1:12">
      <c r="A2637" s="18" t="s">
        <v>819</v>
      </c>
      <c r="B2637" s="18" t="s">
        <v>895</v>
      </c>
      <c r="C2637" s="18">
        <v>1</v>
      </c>
      <c r="D2637" s="18">
        <v>1</v>
      </c>
      <c r="E2637" s="18">
        <v>15</v>
      </c>
      <c r="F2637" s="18">
        <v>1</v>
      </c>
      <c r="G2637" s="122" t="str">
        <f t="shared" si="125"/>
        <v>기사임</v>
      </c>
      <c r="H2637" s="255">
        <f>IF(G2637="기사임",(COUNTIF($B$2:B2637,B2637)-COUNTIFS($B$2:B2636,B2637,$G$2:G2636,"")),"")</f>
        <v>325</v>
      </c>
      <c r="I2637" s="122" t="str">
        <f>IF(H2637=1,COUNTIF($H$1:H2637,1),"")</f>
        <v/>
      </c>
      <c r="J2637" s="122">
        <f t="shared" si="124"/>
        <v>0</v>
      </c>
      <c r="K2637" s="122" t="b">
        <f t="shared" si="126"/>
        <v>0</v>
      </c>
      <c r="L2637" s="122" t="str">
        <f>IF(K2637=FALSE,"",B2637&amp;"@"&amp;COUNTIFS($B$2:B2637,B2637,$K$2:K2637,TRUE))</f>
        <v/>
      </c>
    </row>
    <row r="2638" spans="1:12">
      <c r="A2638" s="18" t="s">
        <v>798</v>
      </c>
      <c r="B2638" s="18" t="s">
        <v>912</v>
      </c>
      <c r="C2638" s="18">
        <v>1</v>
      </c>
      <c r="D2638" s="18">
        <v>1</v>
      </c>
      <c r="E2638" s="18">
        <v>44</v>
      </c>
      <c r="F2638" s="18">
        <v>0</v>
      </c>
      <c r="G2638" s="122" t="str">
        <f t="shared" si="125"/>
        <v>기사임</v>
      </c>
      <c r="H2638" s="255">
        <f>IF(G2638="기사임",(COUNTIF($B$2:B2638,B2638)-COUNTIFS($B$2:B2637,B2638,$G$2:G2637,"")),"")</f>
        <v>12</v>
      </c>
      <c r="I2638" s="122" t="str">
        <f>IF(H2638=1,COUNTIF($H$1:H2638,1),"")</f>
        <v/>
      </c>
      <c r="J2638" s="122">
        <f t="shared" si="124"/>
        <v>0</v>
      </c>
      <c r="K2638" s="122" t="b">
        <f t="shared" si="126"/>
        <v>0</v>
      </c>
      <c r="L2638" s="122" t="str">
        <f>IF(K2638=FALSE,"",B2638&amp;"@"&amp;COUNTIFS($B$2:B2638,B2638,$K$2:K2638,TRUE))</f>
        <v/>
      </c>
    </row>
    <row r="2639" spans="1:12">
      <c r="A2639" s="18" t="s">
        <v>798</v>
      </c>
      <c r="B2639" s="18" t="s">
        <v>908</v>
      </c>
      <c r="C2639" s="18">
        <v>1</v>
      </c>
      <c r="D2639" s="18">
        <v>1</v>
      </c>
      <c r="E2639" s="18">
        <v>0</v>
      </c>
      <c r="F2639" s="18">
        <v>0</v>
      </c>
      <c r="G2639" s="122" t="str">
        <f t="shared" si="125"/>
        <v>기사임</v>
      </c>
      <c r="H2639" s="255">
        <f>IF(G2639="기사임",(COUNTIF($B$2:B2639,B2639)-COUNTIFS($B$2:B2638,B2639,$G$2:G2638,"")),"")</f>
        <v>64</v>
      </c>
      <c r="I2639" s="122" t="str">
        <f>IF(H2639=1,COUNTIF($H$1:H2639,1),"")</f>
        <v/>
      </c>
      <c r="J2639" s="122">
        <f t="shared" si="124"/>
        <v>0</v>
      </c>
      <c r="K2639" s="122" t="b">
        <f t="shared" si="126"/>
        <v>0</v>
      </c>
      <c r="L2639" s="122" t="str">
        <f>IF(K2639=FALSE,"",B2639&amp;"@"&amp;COUNTIFS($B$2:B2639,B2639,$K$2:K2639,TRUE))</f>
        <v/>
      </c>
    </row>
    <row r="2640" spans="1:12">
      <c r="A2640" s="18" t="s">
        <v>798</v>
      </c>
      <c r="B2640" s="18" t="s">
        <v>897</v>
      </c>
      <c r="C2640" s="18">
        <v>1</v>
      </c>
      <c r="D2640" s="18">
        <v>1</v>
      </c>
      <c r="E2640" s="18">
        <v>0</v>
      </c>
      <c r="F2640" s="18">
        <v>1</v>
      </c>
      <c r="G2640" s="122" t="str">
        <f t="shared" si="125"/>
        <v>기사임</v>
      </c>
      <c r="H2640" s="255">
        <f>IF(G2640="기사임",(COUNTIF($B$2:B2640,B2640)-COUNTIFS($B$2:B2639,B2640,$G$2:G2639,"")),"")</f>
        <v>130</v>
      </c>
      <c r="I2640" s="122" t="str">
        <f>IF(H2640=1,COUNTIF($H$1:H2640,1),"")</f>
        <v/>
      </c>
      <c r="J2640" s="122">
        <f t="shared" si="124"/>
        <v>1</v>
      </c>
      <c r="K2640" s="122" t="b">
        <f t="shared" si="126"/>
        <v>1</v>
      </c>
      <c r="L2640" s="122" t="str">
        <f>IF(K2640=FALSE,"",B2640&amp;"@"&amp;COUNTIFS($B$2:B2640,B2640,$K$2:K2640,TRUE))</f>
        <v>India@130</v>
      </c>
    </row>
    <row r="2641" spans="1:12">
      <c r="A2641" s="18" t="s">
        <v>798</v>
      </c>
      <c r="B2641" s="18" t="s">
        <v>898</v>
      </c>
      <c r="C2641" s="18">
        <v>1</v>
      </c>
      <c r="D2641" s="18">
        <v>1</v>
      </c>
      <c r="E2641" s="18">
        <v>0</v>
      </c>
      <c r="F2641" s="18">
        <v>0</v>
      </c>
      <c r="G2641" s="122" t="str">
        <f t="shared" si="125"/>
        <v>기사임</v>
      </c>
      <c r="H2641" s="255">
        <f>IF(G2641="기사임",(COUNTIF($B$2:B2641,B2641)-COUNTIFS($B$2:B2640,B2641,$G$2:G2640,"")),"")</f>
        <v>108</v>
      </c>
      <c r="I2641" s="122" t="str">
        <f>IF(H2641=1,COUNTIF($H$1:H2641,1),"")</f>
        <v/>
      </c>
      <c r="J2641" s="122">
        <f t="shared" si="124"/>
        <v>0</v>
      </c>
      <c r="K2641" s="122" t="b">
        <f t="shared" si="126"/>
        <v>0</v>
      </c>
      <c r="L2641" s="122" t="str">
        <f>IF(K2641=FALSE,"",B2641&amp;"@"&amp;COUNTIFS($B$2:B2641,B2641,$K$2:K2641,TRUE))</f>
        <v/>
      </c>
    </row>
    <row r="2642" spans="1:12">
      <c r="A2642" s="18" t="s">
        <v>2066</v>
      </c>
      <c r="B2642" s="18" t="s">
        <v>914</v>
      </c>
      <c r="C2642" s="18">
        <v>1</v>
      </c>
      <c r="D2642" s="18">
        <v>1</v>
      </c>
      <c r="E2642" s="18">
        <v>0</v>
      </c>
      <c r="F2642" s="18">
        <v>1</v>
      </c>
      <c r="G2642" s="122" t="str">
        <f t="shared" si="125"/>
        <v>기사임</v>
      </c>
      <c r="H2642" s="255">
        <f>IF(G2642="기사임",(COUNTIF($B$2:B2642,B2642)-COUNTIFS($B$2:B2641,B2642,$G$2:G2641,"")),"")</f>
        <v>34</v>
      </c>
      <c r="I2642" s="122" t="str">
        <f>IF(H2642=1,COUNTIF($H$1:H2642,1),"")</f>
        <v/>
      </c>
      <c r="J2642" s="122">
        <f t="shared" si="124"/>
        <v>1</v>
      </c>
      <c r="K2642" s="122" t="b">
        <f t="shared" si="126"/>
        <v>1</v>
      </c>
      <c r="L2642" s="122" t="str">
        <f>IF(K2642=FALSE,"",B2642&amp;"@"&amp;COUNTIFS($B$2:B2642,B2642,$K$2:K2642,TRUE))</f>
        <v>Vietnam@34</v>
      </c>
    </row>
    <row r="2643" spans="1:12">
      <c r="A2643" s="18" t="s">
        <v>2067</v>
      </c>
      <c r="B2643" s="18" t="s">
        <v>914</v>
      </c>
      <c r="C2643" s="18">
        <v>1</v>
      </c>
      <c r="D2643" s="18">
        <v>1</v>
      </c>
      <c r="E2643" s="18">
        <v>0</v>
      </c>
      <c r="F2643" s="18">
        <v>1</v>
      </c>
      <c r="G2643" s="122" t="str">
        <f t="shared" si="125"/>
        <v>기사임</v>
      </c>
      <c r="H2643" s="255">
        <f>IF(G2643="기사임",(COUNTIF($B$2:B2643,B2643)-COUNTIFS($B$2:B2642,B2643,$G$2:G2642,"")),"")</f>
        <v>35</v>
      </c>
      <c r="I2643" s="122" t="str">
        <f>IF(H2643=1,COUNTIF($H$1:H2643,1),"")</f>
        <v/>
      </c>
      <c r="J2643" s="122">
        <f t="shared" si="124"/>
        <v>1</v>
      </c>
      <c r="K2643" s="122" t="b">
        <f t="shared" si="126"/>
        <v>1</v>
      </c>
      <c r="L2643" s="122" t="str">
        <f>IF(K2643=FALSE,"",B2643&amp;"@"&amp;COUNTIFS($B$2:B2643,B2643,$K$2:K2643,TRUE))</f>
        <v>Vietnam@35</v>
      </c>
    </row>
    <row r="2644" spans="1:12">
      <c r="A2644" s="18" t="s">
        <v>700</v>
      </c>
      <c r="B2644" s="18" t="s">
        <v>920</v>
      </c>
      <c r="C2644" s="18">
        <v>1</v>
      </c>
      <c r="D2644" s="18">
        <v>1</v>
      </c>
      <c r="E2644" s="18">
        <v>0</v>
      </c>
      <c r="F2644" s="18">
        <v>1</v>
      </c>
      <c r="G2644" s="122" t="str">
        <f t="shared" si="125"/>
        <v>기사임</v>
      </c>
      <c r="H2644" s="255">
        <f>IF(G2644="기사임",(COUNTIF($B$2:B2644,B2644)-COUNTIFS($B$2:B2643,B2644,$G$2:G2643,"")),"")</f>
        <v>21</v>
      </c>
      <c r="I2644" s="122" t="str">
        <f>IF(H2644=1,COUNTIF($H$1:H2644,1),"")</f>
        <v/>
      </c>
      <c r="J2644" s="122">
        <f t="shared" si="124"/>
        <v>0</v>
      </c>
      <c r="K2644" s="122" t="b">
        <f t="shared" si="126"/>
        <v>0</v>
      </c>
      <c r="L2644" s="122" t="str">
        <f>IF(K2644=FALSE,"",B2644&amp;"@"&amp;COUNTIFS($B$2:B2644,B2644,$K$2:K2644,TRUE))</f>
        <v/>
      </c>
    </row>
    <row r="2645" spans="1:12">
      <c r="A2645" s="18" t="s">
        <v>820</v>
      </c>
      <c r="B2645" s="18" t="s">
        <v>896</v>
      </c>
      <c r="C2645" s="18">
        <v>1</v>
      </c>
      <c r="D2645" s="18">
        <v>1</v>
      </c>
      <c r="E2645" s="18">
        <v>0</v>
      </c>
      <c r="F2645" s="18">
        <v>1</v>
      </c>
      <c r="G2645" s="122" t="str">
        <f t="shared" si="125"/>
        <v>기사임</v>
      </c>
      <c r="H2645" s="255">
        <f>IF(G2645="기사임",(COUNTIF($B$2:B2645,B2645)-COUNTIFS($B$2:B2644,B2645,$G$2:G2644,"")),"")</f>
        <v>174</v>
      </c>
      <c r="I2645" s="122" t="str">
        <f>IF(H2645=1,COUNTIF($H$1:H2645,1),"")</f>
        <v/>
      </c>
      <c r="J2645" s="122">
        <f t="shared" si="124"/>
        <v>1</v>
      </c>
      <c r="K2645" s="122" t="b">
        <f t="shared" si="126"/>
        <v>1</v>
      </c>
      <c r="L2645" s="122" t="str">
        <f>IF(K2645=FALSE,"",B2645&amp;"@"&amp;COUNTIFS($B$2:B2645,B2645,$K$2:K2645,TRUE))</f>
        <v>United States@174</v>
      </c>
    </row>
    <row r="2646" spans="1:12">
      <c r="A2646" s="18" t="s">
        <v>821</v>
      </c>
      <c r="B2646" s="18" t="s">
        <v>897</v>
      </c>
      <c r="C2646" s="18">
        <v>1</v>
      </c>
      <c r="D2646" s="18">
        <v>1</v>
      </c>
      <c r="E2646" s="18">
        <v>0</v>
      </c>
      <c r="F2646" s="18">
        <v>1</v>
      </c>
      <c r="G2646" s="122" t="str">
        <f t="shared" si="125"/>
        <v>기사임</v>
      </c>
      <c r="H2646" s="255">
        <f>IF(G2646="기사임",(COUNTIF($B$2:B2646,B2646)-COUNTIFS($B$2:B2645,B2646,$G$2:G2645,"")),"")</f>
        <v>131</v>
      </c>
      <c r="I2646" s="122" t="str">
        <f>IF(H2646=1,COUNTIF($H$1:H2646,1),"")</f>
        <v/>
      </c>
      <c r="J2646" s="122">
        <f t="shared" si="124"/>
        <v>1</v>
      </c>
      <c r="K2646" s="122" t="b">
        <f t="shared" si="126"/>
        <v>1</v>
      </c>
      <c r="L2646" s="122" t="str">
        <f>IF(K2646=FALSE,"",B2646&amp;"@"&amp;COUNTIFS($B$2:B2646,B2646,$K$2:K2646,TRUE))</f>
        <v>India@131</v>
      </c>
    </row>
    <row r="2647" spans="1:12">
      <c r="A2647" s="18" t="s">
        <v>821</v>
      </c>
      <c r="B2647" s="18" t="s">
        <v>898</v>
      </c>
      <c r="C2647" s="18">
        <v>1</v>
      </c>
      <c r="D2647" s="18">
        <v>1</v>
      </c>
      <c r="E2647" s="18">
        <v>0</v>
      </c>
      <c r="F2647" s="18">
        <v>1</v>
      </c>
      <c r="G2647" s="122" t="str">
        <f t="shared" si="125"/>
        <v>기사임</v>
      </c>
      <c r="H2647" s="255">
        <f>IF(G2647="기사임",(COUNTIF($B$2:B2647,B2647)-COUNTIFS($B$2:B2646,B2647,$G$2:G2646,"")),"")</f>
        <v>109</v>
      </c>
      <c r="I2647" s="122" t="str">
        <f>IF(H2647=1,COUNTIF($H$1:H2647,1),"")</f>
        <v/>
      </c>
      <c r="J2647" s="122">
        <f t="shared" si="124"/>
        <v>0</v>
      </c>
      <c r="K2647" s="122" t="b">
        <f t="shared" si="126"/>
        <v>0</v>
      </c>
      <c r="L2647" s="122" t="str">
        <f>IF(K2647=FALSE,"",B2647&amp;"@"&amp;COUNTIFS($B$2:B2647,B2647,$K$2:K2647,TRUE))</f>
        <v/>
      </c>
    </row>
    <row r="2648" spans="1:12">
      <c r="A2648" s="18" t="s">
        <v>821</v>
      </c>
      <c r="B2648" s="18" t="s">
        <v>900</v>
      </c>
      <c r="C2648" s="18">
        <v>1</v>
      </c>
      <c r="D2648" s="18">
        <v>1</v>
      </c>
      <c r="E2648" s="18">
        <v>0</v>
      </c>
      <c r="F2648" s="18">
        <v>0</v>
      </c>
      <c r="G2648" s="122" t="str">
        <f t="shared" si="125"/>
        <v>기사임</v>
      </c>
      <c r="H2648" s="255">
        <f>IF(G2648="기사임",(COUNTIF($B$2:B2648,B2648)-COUNTIFS($B$2:B2647,B2648,$G$2:G2647,"")),"")</f>
        <v>74</v>
      </c>
      <c r="I2648" s="122" t="str">
        <f>IF(H2648=1,COUNTIF($H$1:H2648,1),"")</f>
        <v/>
      </c>
      <c r="J2648" s="122">
        <f t="shared" si="124"/>
        <v>0</v>
      </c>
      <c r="K2648" s="122" t="b">
        <f t="shared" si="126"/>
        <v>0</v>
      </c>
      <c r="L2648" s="122" t="str">
        <f>IF(K2648=FALSE,"",B2648&amp;"@"&amp;COUNTIFS($B$2:B2648,B2648,$K$2:K2648,TRUE))</f>
        <v/>
      </c>
    </row>
    <row r="2649" spans="1:12">
      <c r="A2649" s="18" t="s">
        <v>821</v>
      </c>
      <c r="B2649" s="18" t="s">
        <v>914</v>
      </c>
      <c r="C2649" s="18">
        <v>1</v>
      </c>
      <c r="D2649" s="18">
        <v>1</v>
      </c>
      <c r="E2649" s="18">
        <v>2</v>
      </c>
      <c r="F2649" s="18">
        <v>1</v>
      </c>
      <c r="G2649" s="122" t="str">
        <f t="shared" si="125"/>
        <v>기사임</v>
      </c>
      <c r="H2649" s="255">
        <f>IF(G2649="기사임",(COUNTIF($B$2:B2649,B2649)-COUNTIFS($B$2:B2648,B2649,$G$2:G2648,"")),"")</f>
        <v>36</v>
      </c>
      <c r="I2649" s="122" t="str">
        <f>IF(H2649=1,COUNTIF($H$1:H2649,1),"")</f>
        <v/>
      </c>
      <c r="J2649" s="122">
        <f t="shared" si="124"/>
        <v>1</v>
      </c>
      <c r="K2649" s="122" t="b">
        <f t="shared" si="126"/>
        <v>1</v>
      </c>
      <c r="L2649" s="122" t="str">
        <f>IF(K2649=FALSE,"",B2649&amp;"@"&amp;COUNTIFS($B$2:B2649,B2649,$K$2:K2649,TRUE))</f>
        <v>Vietnam@36</v>
      </c>
    </row>
    <row r="2650" spans="1:12">
      <c r="A2650" s="18" t="s">
        <v>2068</v>
      </c>
      <c r="B2650" s="18" t="s">
        <v>915</v>
      </c>
      <c r="C2650" s="18">
        <v>1</v>
      </c>
      <c r="D2650" s="18">
        <v>1</v>
      </c>
      <c r="E2650" s="18">
        <v>0</v>
      </c>
      <c r="F2650" s="18">
        <v>1</v>
      </c>
      <c r="G2650" s="122" t="str">
        <f t="shared" si="125"/>
        <v>기사임</v>
      </c>
      <c r="H2650" s="255">
        <f>IF(G2650="기사임",(COUNTIF($B$2:B2650,B2650)-COUNTIFS($B$2:B2649,B2650,$G$2:G2649,"")),"")</f>
        <v>28</v>
      </c>
      <c r="I2650" s="122" t="str">
        <f>IF(H2650=1,COUNTIF($H$1:H2650,1),"")</f>
        <v/>
      </c>
      <c r="J2650" s="122">
        <f t="shared" si="124"/>
        <v>0</v>
      </c>
      <c r="K2650" s="122" t="b">
        <f t="shared" si="126"/>
        <v>0</v>
      </c>
      <c r="L2650" s="122" t="str">
        <f>IF(K2650=FALSE,"",B2650&amp;"@"&amp;COUNTIFS($B$2:B2650,B2650,$K$2:K2650,TRUE))</f>
        <v/>
      </c>
    </row>
    <row r="2651" spans="1:12">
      <c r="A2651" s="18" t="s">
        <v>581</v>
      </c>
      <c r="B2651" s="18" t="s">
        <v>912</v>
      </c>
      <c r="C2651" s="18">
        <v>1</v>
      </c>
      <c r="D2651" s="18">
        <v>1</v>
      </c>
      <c r="E2651" s="18">
        <v>0</v>
      </c>
      <c r="F2651" s="18">
        <v>1</v>
      </c>
      <c r="G2651" s="122" t="str">
        <f t="shared" si="125"/>
        <v>기사임</v>
      </c>
      <c r="H2651" s="255">
        <f>IF(G2651="기사임",(COUNTIF($B$2:B2651,B2651)-COUNTIFS($B$2:B2650,B2651,$G$2:G2650,"")),"")</f>
        <v>13</v>
      </c>
      <c r="I2651" s="122" t="str">
        <f>IF(H2651=1,COUNTIF($H$1:H2651,1),"")</f>
        <v/>
      </c>
      <c r="J2651" s="122">
        <f t="shared" si="124"/>
        <v>0</v>
      </c>
      <c r="K2651" s="122" t="b">
        <f t="shared" si="126"/>
        <v>0</v>
      </c>
      <c r="L2651" s="122" t="str">
        <f>IF(K2651=FALSE,"",B2651&amp;"@"&amp;COUNTIFS($B$2:B2651,B2651,$K$2:K2651,TRUE))</f>
        <v/>
      </c>
    </row>
    <row r="2652" spans="1:12">
      <c r="A2652" s="18" t="s">
        <v>581</v>
      </c>
      <c r="B2652" s="18" t="s">
        <v>899</v>
      </c>
      <c r="C2652" s="18">
        <v>1</v>
      </c>
      <c r="D2652" s="18">
        <v>1</v>
      </c>
      <c r="E2652" s="18">
        <v>0</v>
      </c>
      <c r="F2652" s="18">
        <v>1</v>
      </c>
      <c r="G2652" s="122" t="str">
        <f t="shared" si="125"/>
        <v>기사임</v>
      </c>
      <c r="H2652" s="255">
        <f>IF(G2652="기사임",(COUNTIF($B$2:B2652,B2652)-COUNTIFS($B$2:B2651,B2652,$G$2:G2651,"")),"")</f>
        <v>70</v>
      </c>
      <c r="I2652" s="122" t="str">
        <f>IF(H2652=1,COUNTIF($H$1:H2652,1),"")</f>
        <v/>
      </c>
      <c r="J2652" s="122">
        <f t="shared" si="124"/>
        <v>0</v>
      </c>
      <c r="K2652" s="122" t="b">
        <f t="shared" si="126"/>
        <v>0</v>
      </c>
      <c r="L2652" s="122" t="str">
        <f>IF(K2652=FALSE,"",B2652&amp;"@"&amp;COUNTIFS($B$2:B2652,B2652,$K$2:K2652,TRUE))</f>
        <v/>
      </c>
    </row>
    <row r="2653" spans="1:12">
      <c r="A2653" s="18" t="s">
        <v>581</v>
      </c>
      <c r="B2653" s="18" t="s">
        <v>902</v>
      </c>
      <c r="C2653" s="18">
        <v>1</v>
      </c>
      <c r="D2653" s="18">
        <v>1</v>
      </c>
      <c r="E2653" s="18">
        <v>0</v>
      </c>
      <c r="F2653" s="18">
        <v>1</v>
      </c>
      <c r="G2653" s="122" t="str">
        <f t="shared" si="125"/>
        <v>기사임</v>
      </c>
      <c r="H2653" s="255">
        <f>IF(G2653="기사임",(COUNTIF($B$2:B2653,B2653)-COUNTIFS($B$2:B2652,B2653,$G$2:G2652,"")),"")</f>
        <v>18</v>
      </c>
      <c r="I2653" s="122" t="str">
        <f>IF(H2653=1,COUNTIF($H$1:H2653,1),"")</f>
        <v/>
      </c>
      <c r="J2653" s="122">
        <f t="shared" si="124"/>
        <v>0</v>
      </c>
      <c r="K2653" s="122" t="b">
        <f t="shared" si="126"/>
        <v>0</v>
      </c>
      <c r="L2653" s="122" t="str">
        <f>IF(K2653=FALSE,"",B2653&amp;"@"&amp;COUNTIFS($B$2:B2653,B2653,$K$2:K2653,TRUE))</f>
        <v/>
      </c>
    </row>
    <row r="2654" spans="1:12">
      <c r="A2654" s="18" t="s">
        <v>581</v>
      </c>
      <c r="B2654" s="18" t="s">
        <v>898</v>
      </c>
      <c r="C2654" s="18">
        <v>1</v>
      </c>
      <c r="D2654" s="18">
        <v>1</v>
      </c>
      <c r="E2654" s="18">
        <v>0</v>
      </c>
      <c r="F2654" s="18">
        <v>1</v>
      </c>
      <c r="G2654" s="122" t="str">
        <f t="shared" si="125"/>
        <v>기사임</v>
      </c>
      <c r="H2654" s="255">
        <f>IF(G2654="기사임",(COUNTIF($B$2:B2654,B2654)-COUNTIFS($B$2:B2653,B2654,$G$2:G2653,"")),"")</f>
        <v>110</v>
      </c>
      <c r="I2654" s="122" t="str">
        <f>IF(H2654=1,COUNTIF($H$1:H2654,1),"")</f>
        <v/>
      </c>
      <c r="J2654" s="122">
        <f t="shared" si="124"/>
        <v>0</v>
      </c>
      <c r="K2654" s="122" t="b">
        <f t="shared" si="126"/>
        <v>0</v>
      </c>
      <c r="L2654" s="122" t="str">
        <f>IF(K2654=FALSE,"",B2654&amp;"@"&amp;COUNTIFS($B$2:B2654,B2654,$K$2:K2654,TRUE))</f>
        <v/>
      </c>
    </row>
    <row r="2655" spans="1:12">
      <c r="A2655" s="18" t="s">
        <v>581</v>
      </c>
      <c r="B2655" s="18" t="s">
        <v>915</v>
      </c>
      <c r="C2655" s="18">
        <v>1</v>
      </c>
      <c r="D2655" s="18">
        <v>1</v>
      </c>
      <c r="E2655" s="18">
        <v>0</v>
      </c>
      <c r="F2655" s="18">
        <v>1</v>
      </c>
      <c r="G2655" s="122" t="str">
        <f t="shared" si="125"/>
        <v>기사임</v>
      </c>
      <c r="H2655" s="255">
        <f>IF(G2655="기사임",(COUNTIF($B$2:B2655,B2655)-COUNTIFS($B$2:B2654,B2655,$G$2:G2654,"")),"")</f>
        <v>29</v>
      </c>
      <c r="I2655" s="122" t="str">
        <f>IF(H2655=1,COUNTIF($H$1:H2655,1),"")</f>
        <v/>
      </c>
      <c r="J2655" s="122">
        <f t="shared" si="124"/>
        <v>0</v>
      </c>
      <c r="K2655" s="122" t="b">
        <f t="shared" si="126"/>
        <v>0</v>
      </c>
      <c r="L2655" s="122" t="str">
        <f>IF(K2655=FALSE,"",B2655&amp;"@"&amp;COUNTIFS($B$2:B2655,B2655,$K$2:K2655,TRUE))</f>
        <v/>
      </c>
    </row>
    <row r="2656" spans="1:12">
      <c r="A2656" s="18" t="s">
        <v>581</v>
      </c>
      <c r="B2656" s="18" t="s">
        <v>918</v>
      </c>
      <c r="C2656" s="18">
        <v>1</v>
      </c>
      <c r="D2656" s="18">
        <v>1</v>
      </c>
      <c r="E2656" s="18">
        <v>856</v>
      </c>
      <c r="F2656" s="18">
        <v>0</v>
      </c>
      <c r="G2656" s="122" t="str">
        <f t="shared" si="125"/>
        <v>기사임</v>
      </c>
      <c r="H2656" s="255">
        <f>IF(G2656="기사임",(COUNTIF($B$2:B2656,B2656)-COUNTIFS($B$2:B2655,B2656,$G$2:G2655,"")),"")</f>
        <v>24</v>
      </c>
      <c r="I2656" s="122" t="str">
        <f>IF(H2656=1,COUNTIF($H$1:H2656,1),"")</f>
        <v/>
      </c>
      <c r="J2656" s="122">
        <f t="shared" si="124"/>
        <v>0</v>
      </c>
      <c r="K2656" s="122" t="b">
        <f t="shared" si="126"/>
        <v>0</v>
      </c>
      <c r="L2656" s="122" t="str">
        <f>IF(K2656=FALSE,"",B2656&amp;"@"&amp;COUNTIFS($B$2:B2656,B2656,$K$2:K2656,TRUE))</f>
        <v/>
      </c>
    </row>
    <row r="2657" spans="1:12">
      <c r="A2657" s="18" t="s">
        <v>2069</v>
      </c>
      <c r="B2657" s="18" t="s">
        <v>895</v>
      </c>
      <c r="C2657" s="18">
        <v>1</v>
      </c>
      <c r="D2657" s="18">
        <v>1</v>
      </c>
      <c r="E2657" s="18">
        <v>22</v>
      </c>
      <c r="F2657" s="18">
        <v>0</v>
      </c>
      <c r="G2657" s="122" t="str">
        <f t="shared" si="125"/>
        <v/>
      </c>
      <c r="H2657" s="255" t="str">
        <f>IF(G2657="기사임",(COUNTIF($B$2:B2657,B2657)-COUNTIFS($B$2:B2656,B2657,$G$2:G2656,"")),"")</f>
        <v/>
      </c>
      <c r="I2657" s="122" t="str">
        <f>IF(H2657=1,COUNTIF($H$1:H2657,1),"")</f>
        <v/>
      </c>
      <c r="J2657" s="122">
        <f t="shared" si="124"/>
        <v>0</v>
      </c>
      <c r="K2657" s="122" t="b">
        <f t="shared" si="126"/>
        <v>0</v>
      </c>
      <c r="L2657" s="122" t="str">
        <f>IF(K2657=FALSE,"",B2657&amp;"@"&amp;COUNTIFS($B$2:B2657,B2657,$K$2:K2657,TRUE))</f>
        <v/>
      </c>
    </row>
    <row r="2658" spans="1:12">
      <c r="A2658" s="18" t="s">
        <v>985</v>
      </c>
      <c r="B2658" s="18" t="s">
        <v>895</v>
      </c>
      <c r="C2658" s="18">
        <v>1</v>
      </c>
      <c r="D2658" s="18">
        <v>1</v>
      </c>
      <c r="E2658" s="18">
        <v>0</v>
      </c>
      <c r="F2658" s="18">
        <v>1</v>
      </c>
      <c r="G2658" s="122" t="str">
        <f t="shared" si="125"/>
        <v>기사임</v>
      </c>
      <c r="H2658" s="255">
        <f>IF(G2658="기사임",(COUNTIF($B$2:B2658,B2658)-COUNTIFS($B$2:B2657,B2658,$G$2:G2657,"")),"")</f>
        <v>326</v>
      </c>
      <c r="I2658" s="122" t="str">
        <f>IF(H2658=1,COUNTIF($H$1:H2658,1),"")</f>
        <v/>
      </c>
      <c r="J2658" s="122">
        <f t="shared" si="124"/>
        <v>0</v>
      </c>
      <c r="K2658" s="122" t="b">
        <f t="shared" si="126"/>
        <v>0</v>
      </c>
      <c r="L2658" s="122" t="str">
        <f>IF(K2658=FALSE,"",B2658&amp;"@"&amp;COUNTIFS($B$2:B2658,B2658,$K$2:K2658,TRUE))</f>
        <v/>
      </c>
    </row>
    <row r="2659" spans="1:12">
      <c r="A2659" s="18" t="s">
        <v>641</v>
      </c>
      <c r="B2659" s="18" t="s">
        <v>903</v>
      </c>
      <c r="C2659" s="18">
        <v>1</v>
      </c>
      <c r="D2659" s="18">
        <v>1</v>
      </c>
      <c r="E2659" s="18">
        <v>0</v>
      </c>
      <c r="F2659" s="18">
        <v>1</v>
      </c>
      <c r="G2659" s="122" t="str">
        <f t="shared" si="125"/>
        <v>기사임</v>
      </c>
      <c r="H2659" s="255">
        <f>IF(G2659="기사임",(COUNTIF($B$2:B2659,B2659)-COUNTIFS($B$2:B2658,B2659,$G$2:G2658,"")),"")</f>
        <v>38</v>
      </c>
      <c r="I2659" s="122" t="str">
        <f>IF(H2659=1,COUNTIF($H$1:H2659,1),"")</f>
        <v/>
      </c>
      <c r="J2659" s="122">
        <f t="shared" si="124"/>
        <v>0</v>
      </c>
      <c r="K2659" s="122" t="b">
        <f t="shared" si="126"/>
        <v>0</v>
      </c>
      <c r="L2659" s="122" t="str">
        <f>IF(K2659=FALSE,"",B2659&amp;"@"&amp;COUNTIFS($B$2:B2659,B2659,$K$2:K2659,TRUE))</f>
        <v/>
      </c>
    </row>
    <row r="2660" spans="1:12">
      <c r="A2660" s="18" t="s">
        <v>641</v>
      </c>
      <c r="B2660" s="18" t="s">
        <v>908</v>
      </c>
      <c r="C2660" s="18">
        <v>1</v>
      </c>
      <c r="D2660" s="18">
        <v>1</v>
      </c>
      <c r="E2660" s="18">
        <v>0</v>
      </c>
      <c r="F2660" s="18">
        <v>1</v>
      </c>
      <c r="G2660" s="122" t="str">
        <f t="shared" si="125"/>
        <v>기사임</v>
      </c>
      <c r="H2660" s="255">
        <f>IF(G2660="기사임",(COUNTIF($B$2:B2660,B2660)-COUNTIFS($B$2:B2659,B2660,$G$2:G2659,"")),"")</f>
        <v>65</v>
      </c>
      <c r="I2660" s="122" t="str">
        <f>IF(H2660=1,COUNTIF($H$1:H2660,1),"")</f>
        <v/>
      </c>
      <c r="J2660" s="122">
        <f t="shared" si="124"/>
        <v>0</v>
      </c>
      <c r="K2660" s="122" t="b">
        <f t="shared" si="126"/>
        <v>0</v>
      </c>
      <c r="L2660" s="122" t="str">
        <f>IF(K2660=FALSE,"",B2660&amp;"@"&amp;COUNTIFS($B$2:B2660,B2660,$K$2:K2660,TRUE))</f>
        <v/>
      </c>
    </row>
    <row r="2661" spans="1:12">
      <c r="A2661" s="18" t="s">
        <v>641</v>
      </c>
      <c r="B2661" s="18" t="s">
        <v>944</v>
      </c>
      <c r="C2661" s="18">
        <v>1</v>
      </c>
      <c r="D2661" s="18">
        <v>1</v>
      </c>
      <c r="E2661" s="18">
        <v>0</v>
      </c>
      <c r="F2661" s="18">
        <v>1</v>
      </c>
      <c r="G2661" s="122" t="str">
        <f t="shared" si="125"/>
        <v>기사임</v>
      </c>
      <c r="H2661" s="255">
        <f>IF(G2661="기사임",(COUNTIF($B$2:B2661,B2661)-COUNTIFS($B$2:B2660,B2661,$G$2:G2660,"")),"")</f>
        <v>6</v>
      </c>
      <c r="I2661" s="122" t="str">
        <f>IF(H2661=1,COUNTIF($H$1:H2661,1),"")</f>
        <v/>
      </c>
      <c r="J2661" s="122">
        <f t="shared" si="124"/>
        <v>0</v>
      </c>
      <c r="K2661" s="122" t="b">
        <f t="shared" si="126"/>
        <v>0</v>
      </c>
      <c r="L2661" s="122" t="str">
        <f>IF(K2661=FALSE,"",B2661&amp;"@"&amp;COUNTIFS($B$2:B2661,B2661,$K$2:K2661,TRUE))</f>
        <v/>
      </c>
    </row>
    <row r="2662" spans="1:12">
      <c r="A2662" s="18" t="s">
        <v>2070</v>
      </c>
      <c r="B2662" s="18" t="s">
        <v>913</v>
      </c>
      <c r="C2662" s="18">
        <v>1</v>
      </c>
      <c r="D2662" s="18">
        <v>1</v>
      </c>
      <c r="E2662" s="18">
        <v>5</v>
      </c>
      <c r="F2662" s="18">
        <v>0</v>
      </c>
      <c r="G2662" s="122" t="str">
        <f t="shared" si="125"/>
        <v>기사임</v>
      </c>
      <c r="H2662" s="255">
        <f>IF(G2662="기사임",(COUNTIF($B$2:B2662,B2662)-COUNTIFS($B$2:B2661,B2662,$G$2:G2661,"")),"")</f>
        <v>51</v>
      </c>
      <c r="I2662" s="122" t="str">
        <f>IF(H2662=1,COUNTIF($H$1:H2662,1),"")</f>
        <v/>
      </c>
      <c r="J2662" s="122">
        <f t="shared" si="124"/>
        <v>0</v>
      </c>
      <c r="K2662" s="122" t="b">
        <f t="shared" si="126"/>
        <v>0</v>
      </c>
      <c r="L2662" s="122" t="str">
        <f>IF(K2662=FALSE,"",B2662&amp;"@"&amp;COUNTIFS($B$2:B2662,B2662,$K$2:K2662,TRUE))</f>
        <v/>
      </c>
    </row>
    <row r="2663" spans="1:12">
      <c r="A2663" s="18" t="s">
        <v>2071</v>
      </c>
      <c r="B2663" s="18" t="s">
        <v>913</v>
      </c>
      <c r="C2663" s="18">
        <v>1</v>
      </c>
      <c r="D2663" s="18">
        <v>1</v>
      </c>
      <c r="E2663" s="18">
        <v>3</v>
      </c>
      <c r="F2663" s="18">
        <v>0</v>
      </c>
      <c r="G2663" s="122" t="str">
        <f t="shared" si="125"/>
        <v>기사임</v>
      </c>
      <c r="H2663" s="255">
        <f>IF(G2663="기사임",(COUNTIF($B$2:B2663,B2663)-COUNTIFS($B$2:B2662,B2663,$G$2:G2662,"")),"")</f>
        <v>52</v>
      </c>
      <c r="I2663" s="122" t="str">
        <f>IF(H2663=1,COUNTIF($H$1:H2663,1),"")</f>
        <v/>
      </c>
      <c r="J2663" s="122">
        <f t="shared" si="124"/>
        <v>0</v>
      </c>
      <c r="K2663" s="122" t="b">
        <f t="shared" si="126"/>
        <v>0</v>
      </c>
      <c r="L2663" s="122" t="str">
        <f>IF(K2663=FALSE,"",B2663&amp;"@"&amp;COUNTIFS($B$2:B2663,B2663,$K$2:K2663,TRUE))</f>
        <v/>
      </c>
    </row>
    <row r="2664" spans="1:12">
      <c r="A2664" s="18" t="s">
        <v>1702</v>
      </c>
      <c r="B2664" s="18" t="s">
        <v>898</v>
      </c>
      <c r="C2664" s="18">
        <v>1</v>
      </c>
      <c r="D2664" s="18">
        <v>1</v>
      </c>
      <c r="E2664" s="18">
        <v>0</v>
      </c>
      <c r="F2664" s="18">
        <v>1</v>
      </c>
      <c r="G2664" s="122" t="str">
        <f t="shared" si="125"/>
        <v>기사임</v>
      </c>
      <c r="H2664" s="255">
        <f>IF(G2664="기사임",(COUNTIF($B$2:B2664,B2664)-COUNTIFS($B$2:B2663,B2664,$G$2:G2663,"")),"")</f>
        <v>111</v>
      </c>
      <c r="I2664" s="122" t="str">
        <f>IF(H2664=1,COUNTIF($H$1:H2664,1),"")</f>
        <v/>
      </c>
      <c r="J2664" s="122">
        <f t="shared" si="124"/>
        <v>0</v>
      </c>
      <c r="K2664" s="122" t="b">
        <f t="shared" si="126"/>
        <v>0</v>
      </c>
      <c r="L2664" s="122" t="str">
        <f>IF(K2664=FALSE,"",B2664&amp;"@"&amp;COUNTIFS($B$2:B2664,B2664,$K$2:K2664,TRUE))</f>
        <v/>
      </c>
    </row>
    <row r="2665" spans="1:12">
      <c r="A2665" s="18" t="s">
        <v>1702</v>
      </c>
      <c r="B2665" s="18" t="s">
        <v>920</v>
      </c>
      <c r="C2665" s="18">
        <v>1</v>
      </c>
      <c r="D2665" s="18">
        <v>1</v>
      </c>
      <c r="E2665" s="18">
        <v>0</v>
      </c>
      <c r="F2665" s="18">
        <v>0</v>
      </c>
      <c r="G2665" s="122" t="str">
        <f t="shared" si="125"/>
        <v>기사임</v>
      </c>
      <c r="H2665" s="255">
        <f>IF(G2665="기사임",(COUNTIF($B$2:B2665,B2665)-COUNTIFS($B$2:B2664,B2665,$G$2:G2664,"")),"")</f>
        <v>22</v>
      </c>
      <c r="I2665" s="122" t="str">
        <f>IF(H2665=1,COUNTIF($H$1:H2665,1),"")</f>
        <v/>
      </c>
      <c r="J2665" s="122">
        <f t="shared" si="124"/>
        <v>0</v>
      </c>
      <c r="K2665" s="122" t="b">
        <f t="shared" si="126"/>
        <v>0</v>
      </c>
      <c r="L2665" s="122" t="str">
        <f>IF(K2665=FALSE,"",B2665&amp;"@"&amp;COUNTIFS($B$2:B2665,B2665,$K$2:K2665,TRUE))</f>
        <v/>
      </c>
    </row>
    <row r="2666" spans="1:12">
      <c r="A2666" s="18" t="s">
        <v>1702</v>
      </c>
      <c r="B2666" s="18" t="s">
        <v>934</v>
      </c>
      <c r="C2666" s="18">
        <v>1</v>
      </c>
      <c r="D2666" s="18">
        <v>1</v>
      </c>
      <c r="E2666" s="18">
        <v>0</v>
      </c>
      <c r="F2666" s="18">
        <v>1</v>
      </c>
      <c r="G2666" s="122" t="str">
        <f t="shared" si="125"/>
        <v>기사임</v>
      </c>
      <c r="H2666" s="255">
        <f>IF(G2666="기사임",(COUNTIF($B$2:B2666,B2666)-COUNTIFS($B$2:B2665,B2666,$G$2:G2665,"")),"")</f>
        <v>8</v>
      </c>
      <c r="I2666" s="122" t="str">
        <f>IF(H2666=1,COUNTIF($H$1:H2666,1),"")</f>
        <v/>
      </c>
      <c r="J2666" s="122">
        <f t="shared" si="124"/>
        <v>0</v>
      </c>
      <c r="K2666" s="122" t="b">
        <f t="shared" si="126"/>
        <v>0</v>
      </c>
      <c r="L2666" s="122" t="str">
        <f>IF(K2666=FALSE,"",B2666&amp;"@"&amp;COUNTIFS($B$2:B2666,B2666,$K$2:K2666,TRUE))</f>
        <v/>
      </c>
    </row>
    <row r="2667" spans="1:12">
      <c r="A2667" s="18" t="s">
        <v>1770</v>
      </c>
      <c r="B2667" s="18" t="s">
        <v>910</v>
      </c>
      <c r="C2667" s="18">
        <v>1</v>
      </c>
      <c r="D2667" s="18">
        <v>1</v>
      </c>
      <c r="E2667" s="18">
        <v>0</v>
      </c>
      <c r="F2667" s="18">
        <v>1</v>
      </c>
      <c r="G2667" s="122" t="str">
        <f t="shared" si="125"/>
        <v>기사임</v>
      </c>
      <c r="H2667" s="255">
        <f>IF(G2667="기사임",(COUNTIF($B$2:B2667,B2667)-COUNTIFS($B$2:B2666,B2667,$G$2:G2666,"")),"")</f>
        <v>64</v>
      </c>
      <c r="I2667" s="122" t="str">
        <f>IF(H2667=1,COUNTIF($H$1:H2667,1),"")</f>
        <v/>
      </c>
      <c r="J2667" s="122">
        <f t="shared" si="124"/>
        <v>0</v>
      </c>
      <c r="K2667" s="122" t="b">
        <f t="shared" si="126"/>
        <v>0</v>
      </c>
      <c r="L2667" s="122" t="str">
        <f>IF(K2667=FALSE,"",B2667&amp;"@"&amp;COUNTIFS($B$2:B2667,B2667,$K$2:K2667,TRUE))</f>
        <v/>
      </c>
    </row>
    <row r="2668" spans="1:12">
      <c r="A2668" s="18" t="s">
        <v>1770</v>
      </c>
      <c r="B2668" s="18" t="s">
        <v>895</v>
      </c>
      <c r="C2668" s="18">
        <v>1</v>
      </c>
      <c r="D2668" s="18">
        <v>1</v>
      </c>
      <c r="E2668" s="18">
        <v>0</v>
      </c>
      <c r="F2668" s="18">
        <v>1</v>
      </c>
      <c r="G2668" s="122" t="str">
        <f t="shared" si="125"/>
        <v>기사임</v>
      </c>
      <c r="H2668" s="255">
        <f>IF(G2668="기사임",(COUNTIF($B$2:B2668,B2668)-COUNTIFS($B$2:B2667,B2668,$G$2:G2667,"")),"")</f>
        <v>327</v>
      </c>
      <c r="I2668" s="122" t="str">
        <f>IF(H2668=1,COUNTIF($H$1:H2668,1),"")</f>
        <v/>
      </c>
      <c r="J2668" s="122">
        <f t="shared" si="124"/>
        <v>0</v>
      </c>
      <c r="K2668" s="122" t="b">
        <f t="shared" si="126"/>
        <v>0</v>
      </c>
      <c r="L2668" s="122" t="str">
        <f>IF(K2668=FALSE,"",B2668&amp;"@"&amp;COUNTIFS($B$2:B2668,B2668,$K$2:K2668,TRUE))</f>
        <v/>
      </c>
    </row>
    <row r="2669" spans="1:12">
      <c r="A2669" s="18" t="s">
        <v>1271</v>
      </c>
      <c r="B2669" s="18" t="s">
        <v>942</v>
      </c>
      <c r="C2669" s="18">
        <v>1</v>
      </c>
      <c r="D2669" s="18">
        <v>1</v>
      </c>
      <c r="E2669" s="18">
        <v>0</v>
      </c>
      <c r="F2669" s="18">
        <v>1</v>
      </c>
      <c r="G2669" s="122" t="str">
        <f t="shared" si="125"/>
        <v>기사임</v>
      </c>
      <c r="H2669" s="255">
        <f>IF(G2669="기사임",(COUNTIF($B$2:B2669,B2669)-COUNTIFS($B$2:B2668,B2669,$G$2:G2668,"")),"")</f>
        <v>11</v>
      </c>
      <c r="I2669" s="122" t="str">
        <f>IF(H2669=1,COUNTIF($H$1:H2669,1),"")</f>
        <v/>
      </c>
      <c r="J2669" s="122">
        <f t="shared" si="124"/>
        <v>0</v>
      </c>
      <c r="K2669" s="122" t="b">
        <f t="shared" si="126"/>
        <v>0</v>
      </c>
      <c r="L2669" s="122" t="str">
        <f>IF(K2669=FALSE,"",B2669&amp;"@"&amp;COUNTIFS($B$2:B2669,B2669,$K$2:K2669,TRUE))</f>
        <v/>
      </c>
    </row>
    <row r="2670" spans="1:12">
      <c r="A2670" s="18" t="s">
        <v>1271</v>
      </c>
      <c r="B2670" s="18" t="s">
        <v>899</v>
      </c>
      <c r="C2670" s="18">
        <v>1</v>
      </c>
      <c r="D2670" s="18">
        <v>1</v>
      </c>
      <c r="E2670" s="18">
        <v>0</v>
      </c>
      <c r="F2670" s="18">
        <v>1</v>
      </c>
      <c r="G2670" s="122" t="str">
        <f t="shared" si="125"/>
        <v>기사임</v>
      </c>
      <c r="H2670" s="255">
        <f>IF(G2670="기사임",(COUNTIF($B$2:B2670,B2670)-COUNTIFS($B$2:B2669,B2670,$G$2:G2669,"")),"")</f>
        <v>71</v>
      </c>
      <c r="I2670" s="122" t="str">
        <f>IF(H2670=1,COUNTIF($H$1:H2670,1),"")</f>
        <v/>
      </c>
      <c r="J2670" s="122">
        <f t="shared" si="124"/>
        <v>0</v>
      </c>
      <c r="K2670" s="122" t="b">
        <f t="shared" si="126"/>
        <v>0</v>
      </c>
      <c r="L2670" s="122" t="str">
        <f>IF(K2670=FALSE,"",B2670&amp;"@"&amp;COUNTIFS($B$2:B2670,B2670,$K$2:K2670,TRUE))</f>
        <v/>
      </c>
    </row>
    <row r="2671" spans="1:12">
      <c r="A2671" s="18" t="s">
        <v>1271</v>
      </c>
      <c r="B2671" s="18" t="s">
        <v>920</v>
      </c>
      <c r="C2671" s="18">
        <v>1</v>
      </c>
      <c r="D2671" s="18">
        <v>1</v>
      </c>
      <c r="E2671" s="18">
        <v>0</v>
      </c>
      <c r="F2671" s="18">
        <v>1</v>
      </c>
      <c r="G2671" s="122" t="str">
        <f t="shared" si="125"/>
        <v>기사임</v>
      </c>
      <c r="H2671" s="255">
        <f>IF(G2671="기사임",(COUNTIF($B$2:B2671,B2671)-COUNTIFS($B$2:B2670,B2671,$G$2:G2670,"")),"")</f>
        <v>23</v>
      </c>
      <c r="I2671" s="122" t="str">
        <f>IF(H2671=1,COUNTIF($H$1:H2671,1),"")</f>
        <v/>
      </c>
      <c r="J2671" s="122">
        <f t="shared" si="124"/>
        <v>0</v>
      </c>
      <c r="K2671" s="122" t="b">
        <f t="shared" si="126"/>
        <v>0</v>
      </c>
      <c r="L2671" s="122" t="str">
        <f>IF(K2671=FALSE,"",B2671&amp;"@"&amp;COUNTIFS($B$2:B2671,B2671,$K$2:K2671,TRUE))</f>
        <v/>
      </c>
    </row>
    <row r="2672" spans="1:12">
      <c r="A2672" s="18" t="s">
        <v>633</v>
      </c>
      <c r="B2672" s="18" t="s">
        <v>895</v>
      </c>
      <c r="C2672" s="18">
        <v>1</v>
      </c>
      <c r="D2672" s="18">
        <v>1</v>
      </c>
      <c r="E2672" s="18">
        <v>0</v>
      </c>
      <c r="F2672" s="18">
        <v>1</v>
      </c>
      <c r="G2672" s="122" t="str">
        <f t="shared" si="125"/>
        <v>기사임</v>
      </c>
      <c r="H2672" s="255">
        <f>IF(G2672="기사임",(COUNTIF($B$2:B2672,B2672)-COUNTIFS($B$2:B2671,B2672,$G$2:G2671,"")),"")</f>
        <v>328</v>
      </c>
      <c r="I2672" s="122" t="str">
        <f>IF(H2672=1,COUNTIF($H$1:H2672,1),"")</f>
        <v/>
      </c>
      <c r="J2672" s="122">
        <f t="shared" si="124"/>
        <v>0</v>
      </c>
      <c r="K2672" s="122" t="b">
        <f t="shared" si="126"/>
        <v>0</v>
      </c>
      <c r="L2672" s="122" t="str">
        <f>IF(K2672=FALSE,"",B2672&amp;"@"&amp;COUNTIFS($B$2:B2672,B2672,$K$2:K2672,TRUE))</f>
        <v/>
      </c>
    </row>
    <row r="2673" spans="1:12">
      <c r="A2673" s="18" t="s">
        <v>633</v>
      </c>
      <c r="B2673" s="18" t="s">
        <v>959</v>
      </c>
      <c r="C2673" s="18">
        <v>1</v>
      </c>
      <c r="D2673" s="18">
        <v>1</v>
      </c>
      <c r="E2673" s="18">
        <v>0</v>
      </c>
      <c r="F2673" s="18">
        <v>1</v>
      </c>
      <c r="G2673" s="122" t="str">
        <f t="shared" si="125"/>
        <v>기사임</v>
      </c>
      <c r="H2673" s="255">
        <f>IF(G2673="기사임",(COUNTIF($B$2:B2673,B2673)-COUNTIFS($B$2:B2672,B2673,$G$2:G2672,"")),"")</f>
        <v>2</v>
      </c>
      <c r="I2673" s="122" t="str">
        <f>IF(H2673=1,COUNTIF($H$1:H2673,1),"")</f>
        <v/>
      </c>
      <c r="J2673" s="122">
        <f t="shared" si="124"/>
        <v>0</v>
      </c>
      <c r="K2673" s="122" t="b">
        <f t="shared" si="126"/>
        <v>0</v>
      </c>
      <c r="L2673" s="122" t="str">
        <f>IF(K2673=FALSE,"",B2673&amp;"@"&amp;COUNTIFS($B$2:B2673,B2673,$K$2:K2673,TRUE))</f>
        <v/>
      </c>
    </row>
    <row r="2674" spans="1:12">
      <c r="A2674" s="18" t="s">
        <v>633</v>
      </c>
      <c r="B2674" s="18" t="s">
        <v>931</v>
      </c>
      <c r="C2674" s="18">
        <v>1</v>
      </c>
      <c r="D2674" s="18">
        <v>1</v>
      </c>
      <c r="E2674" s="18">
        <v>0</v>
      </c>
      <c r="F2674" s="18">
        <v>1</v>
      </c>
      <c r="G2674" s="122" t="str">
        <f t="shared" si="125"/>
        <v>기사임</v>
      </c>
      <c r="H2674" s="255">
        <f>IF(G2674="기사임",(COUNTIF($B$2:B2674,B2674)-COUNTIFS($B$2:B2673,B2674,$G$2:G2673,"")),"")</f>
        <v>5</v>
      </c>
      <c r="I2674" s="122" t="str">
        <f>IF(H2674=1,COUNTIF($H$1:H2674,1),"")</f>
        <v/>
      </c>
      <c r="J2674" s="122">
        <f t="shared" si="124"/>
        <v>0</v>
      </c>
      <c r="K2674" s="122" t="b">
        <f t="shared" si="126"/>
        <v>0</v>
      </c>
      <c r="L2674" s="122" t="str">
        <f>IF(K2674=FALSE,"",B2674&amp;"@"&amp;COUNTIFS($B$2:B2674,B2674,$K$2:K2674,TRUE))</f>
        <v/>
      </c>
    </row>
    <row r="2675" spans="1:12">
      <c r="A2675" s="18" t="s">
        <v>650</v>
      </c>
      <c r="B2675" s="18" t="s">
        <v>899</v>
      </c>
      <c r="C2675" s="18">
        <v>1</v>
      </c>
      <c r="D2675" s="18">
        <v>1</v>
      </c>
      <c r="E2675" s="18">
        <v>0</v>
      </c>
      <c r="F2675" s="18">
        <v>0</v>
      </c>
      <c r="G2675" s="122" t="str">
        <f t="shared" si="125"/>
        <v>기사임</v>
      </c>
      <c r="H2675" s="255">
        <f>IF(G2675="기사임",(COUNTIF($B$2:B2675,B2675)-COUNTIFS($B$2:B2674,B2675,$G$2:G2674,"")),"")</f>
        <v>72</v>
      </c>
      <c r="I2675" s="122" t="str">
        <f>IF(H2675=1,COUNTIF($H$1:H2675,1),"")</f>
        <v/>
      </c>
      <c r="J2675" s="122">
        <f t="shared" si="124"/>
        <v>0</v>
      </c>
      <c r="K2675" s="122" t="b">
        <f t="shared" si="126"/>
        <v>0</v>
      </c>
      <c r="L2675" s="122" t="str">
        <f>IF(K2675=FALSE,"",B2675&amp;"@"&amp;COUNTIFS($B$2:B2675,B2675,$K$2:K2675,TRUE))</f>
        <v/>
      </c>
    </row>
    <row r="2676" spans="1:12">
      <c r="A2676" s="18" t="s">
        <v>650</v>
      </c>
      <c r="B2676" s="18" t="s">
        <v>907</v>
      </c>
      <c r="C2676" s="18">
        <v>1</v>
      </c>
      <c r="D2676" s="18">
        <v>1</v>
      </c>
      <c r="E2676" s="18">
        <v>134</v>
      </c>
      <c r="F2676" s="18">
        <v>1</v>
      </c>
      <c r="G2676" s="122" t="str">
        <f t="shared" si="125"/>
        <v>기사임</v>
      </c>
      <c r="H2676" s="255">
        <f>IF(G2676="기사임",(COUNTIF($B$2:B2676,B2676)-COUNTIFS($B$2:B2675,B2676,$G$2:G2675,"")),"")</f>
        <v>15</v>
      </c>
      <c r="I2676" s="122" t="str">
        <f>IF(H2676=1,COUNTIF($H$1:H2676,1),"")</f>
        <v/>
      </c>
      <c r="J2676" s="122">
        <f t="shared" si="124"/>
        <v>0</v>
      </c>
      <c r="K2676" s="122" t="b">
        <f t="shared" si="126"/>
        <v>0</v>
      </c>
      <c r="L2676" s="122" t="str">
        <f>IF(K2676=FALSE,"",B2676&amp;"@"&amp;COUNTIFS($B$2:B2676,B2676,$K$2:K2676,TRUE))</f>
        <v/>
      </c>
    </row>
    <row r="2677" spans="1:12">
      <c r="A2677" s="18" t="s">
        <v>650</v>
      </c>
      <c r="B2677" s="18" t="s">
        <v>908</v>
      </c>
      <c r="C2677" s="18">
        <v>1</v>
      </c>
      <c r="D2677" s="18">
        <v>1</v>
      </c>
      <c r="E2677" s="18">
        <v>0</v>
      </c>
      <c r="F2677" s="18">
        <v>1</v>
      </c>
      <c r="G2677" s="122" t="str">
        <f t="shared" si="125"/>
        <v>기사임</v>
      </c>
      <c r="H2677" s="255">
        <f>IF(G2677="기사임",(COUNTIF($B$2:B2677,B2677)-COUNTIFS($B$2:B2676,B2677,$G$2:G2676,"")),"")</f>
        <v>66</v>
      </c>
      <c r="I2677" s="122" t="str">
        <f>IF(H2677=1,COUNTIF($H$1:H2677,1),"")</f>
        <v/>
      </c>
      <c r="J2677" s="122">
        <f t="shared" si="124"/>
        <v>0</v>
      </c>
      <c r="K2677" s="122" t="b">
        <f t="shared" si="126"/>
        <v>0</v>
      </c>
      <c r="L2677" s="122" t="str">
        <f>IF(K2677=FALSE,"",B2677&amp;"@"&amp;COUNTIFS($B$2:B2677,B2677,$K$2:K2677,TRUE))</f>
        <v/>
      </c>
    </row>
    <row r="2678" spans="1:12">
      <c r="A2678" s="18" t="s">
        <v>650</v>
      </c>
      <c r="B2678" s="18" t="s">
        <v>900</v>
      </c>
      <c r="C2678" s="18">
        <v>1</v>
      </c>
      <c r="D2678" s="18">
        <v>1</v>
      </c>
      <c r="E2678" s="18">
        <v>189</v>
      </c>
      <c r="F2678" s="18">
        <v>1</v>
      </c>
      <c r="G2678" s="122" t="str">
        <f t="shared" si="125"/>
        <v>기사임</v>
      </c>
      <c r="H2678" s="255">
        <f>IF(G2678="기사임",(COUNTIF($B$2:B2678,B2678)-COUNTIFS($B$2:B2677,B2678,$G$2:G2677,"")),"")</f>
        <v>75</v>
      </c>
      <c r="I2678" s="122" t="str">
        <f>IF(H2678=1,COUNTIF($H$1:H2678,1),"")</f>
        <v/>
      </c>
      <c r="J2678" s="122">
        <f t="shared" si="124"/>
        <v>0</v>
      </c>
      <c r="K2678" s="122" t="b">
        <f t="shared" si="126"/>
        <v>0</v>
      </c>
      <c r="L2678" s="122" t="str">
        <f>IF(K2678=FALSE,"",B2678&amp;"@"&amp;COUNTIFS($B$2:B2678,B2678,$K$2:K2678,TRUE))</f>
        <v/>
      </c>
    </row>
    <row r="2679" spans="1:12">
      <c r="A2679" s="18" t="s">
        <v>799</v>
      </c>
      <c r="B2679" s="18" t="s">
        <v>898</v>
      </c>
      <c r="C2679" s="18">
        <v>1</v>
      </c>
      <c r="D2679" s="18">
        <v>1</v>
      </c>
      <c r="E2679" s="18">
        <v>25</v>
      </c>
      <c r="F2679" s="18">
        <v>0</v>
      </c>
      <c r="G2679" s="122" t="str">
        <f t="shared" si="125"/>
        <v>기사임</v>
      </c>
      <c r="H2679" s="255">
        <f>IF(G2679="기사임",(COUNTIF($B$2:B2679,B2679)-COUNTIFS($B$2:B2678,B2679,$G$2:G2678,"")),"")</f>
        <v>112</v>
      </c>
      <c r="I2679" s="122" t="str">
        <f>IF(H2679=1,COUNTIF($H$1:H2679,1),"")</f>
        <v/>
      </c>
      <c r="J2679" s="122">
        <f t="shared" si="124"/>
        <v>0</v>
      </c>
      <c r="K2679" s="122" t="b">
        <f t="shared" si="126"/>
        <v>0</v>
      </c>
      <c r="L2679" s="122" t="str">
        <f>IF(K2679=FALSE,"",B2679&amp;"@"&amp;COUNTIFS($B$2:B2679,B2679,$K$2:K2679,TRUE))</f>
        <v/>
      </c>
    </row>
    <row r="2680" spans="1:12">
      <c r="A2680" s="18" t="s">
        <v>799</v>
      </c>
      <c r="B2680" s="18" t="s">
        <v>895</v>
      </c>
      <c r="C2680" s="18">
        <v>1</v>
      </c>
      <c r="D2680" s="18">
        <v>1</v>
      </c>
      <c r="E2680" s="18">
        <v>0</v>
      </c>
      <c r="F2680" s="18">
        <v>1</v>
      </c>
      <c r="G2680" s="122" t="str">
        <f t="shared" si="125"/>
        <v>기사임</v>
      </c>
      <c r="H2680" s="255">
        <f>IF(G2680="기사임",(COUNTIF($B$2:B2680,B2680)-COUNTIFS($B$2:B2679,B2680,$G$2:G2679,"")),"")</f>
        <v>329</v>
      </c>
      <c r="I2680" s="122" t="str">
        <f>IF(H2680=1,COUNTIF($H$1:H2680,1),"")</f>
        <v/>
      </c>
      <c r="J2680" s="122">
        <f t="shared" si="124"/>
        <v>0</v>
      </c>
      <c r="K2680" s="122" t="b">
        <f t="shared" si="126"/>
        <v>0</v>
      </c>
      <c r="L2680" s="122" t="str">
        <f>IF(K2680=FALSE,"",B2680&amp;"@"&amp;COUNTIFS($B$2:B2680,B2680,$K$2:K2680,TRUE))</f>
        <v/>
      </c>
    </row>
    <row r="2681" spans="1:12">
      <c r="A2681" s="18" t="s">
        <v>799</v>
      </c>
      <c r="B2681" s="18" t="s">
        <v>896</v>
      </c>
      <c r="C2681" s="18">
        <v>1</v>
      </c>
      <c r="D2681" s="18">
        <v>1</v>
      </c>
      <c r="E2681" s="18">
        <v>0</v>
      </c>
      <c r="F2681" s="18">
        <v>1</v>
      </c>
      <c r="G2681" s="122" t="str">
        <f t="shared" si="125"/>
        <v>기사임</v>
      </c>
      <c r="H2681" s="255">
        <f>IF(G2681="기사임",(COUNTIF($B$2:B2681,B2681)-COUNTIFS($B$2:B2680,B2681,$G$2:G2680,"")),"")</f>
        <v>175</v>
      </c>
      <c r="I2681" s="122" t="str">
        <f>IF(H2681=1,COUNTIF($H$1:H2681,1),"")</f>
        <v/>
      </c>
      <c r="J2681" s="122">
        <f t="shared" si="124"/>
        <v>1</v>
      </c>
      <c r="K2681" s="122" t="b">
        <f t="shared" si="126"/>
        <v>1</v>
      </c>
      <c r="L2681" s="122" t="str">
        <f>IF(K2681=FALSE,"",B2681&amp;"@"&amp;COUNTIFS($B$2:B2681,B2681,$K$2:K2681,TRUE))</f>
        <v>United States@175</v>
      </c>
    </row>
    <row r="2682" spans="1:12">
      <c r="A2682" s="18" t="s">
        <v>850</v>
      </c>
      <c r="B2682" s="18" t="s">
        <v>898</v>
      </c>
      <c r="C2682" s="18">
        <v>1</v>
      </c>
      <c r="D2682" s="18">
        <v>1</v>
      </c>
      <c r="E2682" s="18">
        <v>0</v>
      </c>
      <c r="F2682" s="18">
        <v>1</v>
      </c>
      <c r="G2682" s="122" t="str">
        <f t="shared" si="125"/>
        <v>기사임</v>
      </c>
      <c r="H2682" s="255">
        <f>IF(G2682="기사임",(COUNTIF($B$2:B2682,B2682)-COUNTIFS($B$2:B2681,B2682,$G$2:G2681,"")),"")</f>
        <v>113</v>
      </c>
      <c r="I2682" s="122" t="str">
        <f>IF(H2682=1,COUNTIF($H$1:H2682,1),"")</f>
        <v/>
      </c>
      <c r="J2682" s="122">
        <f t="shared" si="124"/>
        <v>0</v>
      </c>
      <c r="K2682" s="122" t="b">
        <f t="shared" si="126"/>
        <v>0</v>
      </c>
      <c r="L2682" s="122" t="str">
        <f>IF(K2682=FALSE,"",B2682&amp;"@"&amp;COUNTIFS($B$2:B2682,B2682,$K$2:K2682,TRUE))</f>
        <v/>
      </c>
    </row>
    <row r="2683" spans="1:12">
      <c r="A2683" s="18" t="s">
        <v>850</v>
      </c>
      <c r="B2683" s="18" t="s">
        <v>895</v>
      </c>
      <c r="C2683" s="18">
        <v>1</v>
      </c>
      <c r="D2683" s="18">
        <v>1</v>
      </c>
      <c r="E2683" s="18">
        <v>0</v>
      </c>
      <c r="F2683" s="18">
        <v>1</v>
      </c>
      <c r="G2683" s="122" t="str">
        <f t="shared" si="125"/>
        <v>기사임</v>
      </c>
      <c r="H2683" s="255">
        <f>IF(G2683="기사임",(COUNTIF($B$2:B2683,B2683)-COUNTIFS($B$2:B2682,B2683,$G$2:G2682,"")),"")</f>
        <v>330</v>
      </c>
      <c r="I2683" s="122" t="str">
        <f>IF(H2683=1,COUNTIF($H$1:H2683,1),"")</f>
        <v/>
      </c>
      <c r="J2683" s="122">
        <f t="shared" si="124"/>
        <v>0</v>
      </c>
      <c r="K2683" s="122" t="b">
        <f t="shared" si="126"/>
        <v>0</v>
      </c>
      <c r="L2683" s="122" t="str">
        <f>IF(K2683=FALSE,"",B2683&amp;"@"&amp;COUNTIFS($B$2:B2683,B2683,$K$2:K2683,TRUE))</f>
        <v/>
      </c>
    </row>
    <row r="2684" spans="1:12">
      <c r="A2684" s="18" t="s">
        <v>850</v>
      </c>
      <c r="B2684" s="18" t="s">
        <v>918</v>
      </c>
      <c r="C2684" s="18">
        <v>1</v>
      </c>
      <c r="D2684" s="18">
        <v>1</v>
      </c>
      <c r="E2684" s="18">
        <v>0</v>
      </c>
      <c r="F2684" s="18">
        <v>1</v>
      </c>
      <c r="G2684" s="122" t="str">
        <f t="shared" si="125"/>
        <v>기사임</v>
      </c>
      <c r="H2684" s="255">
        <f>IF(G2684="기사임",(COUNTIF($B$2:B2684,B2684)-COUNTIFS($B$2:B2683,B2684,$G$2:G2683,"")),"")</f>
        <v>25</v>
      </c>
      <c r="I2684" s="122" t="str">
        <f>IF(H2684=1,COUNTIF($H$1:H2684,1),"")</f>
        <v/>
      </c>
      <c r="J2684" s="122">
        <f t="shared" si="124"/>
        <v>0</v>
      </c>
      <c r="K2684" s="122" t="b">
        <f t="shared" si="126"/>
        <v>0</v>
      </c>
      <c r="L2684" s="122" t="str">
        <f>IF(K2684=FALSE,"",B2684&amp;"@"&amp;COUNTIFS($B$2:B2684,B2684,$K$2:K2684,TRUE))</f>
        <v/>
      </c>
    </row>
    <row r="2685" spans="1:12">
      <c r="A2685" s="18" t="s">
        <v>662</v>
      </c>
      <c r="B2685" s="18" t="s">
        <v>902</v>
      </c>
      <c r="C2685" s="18">
        <v>1</v>
      </c>
      <c r="D2685" s="18">
        <v>1</v>
      </c>
      <c r="E2685" s="18">
        <v>0</v>
      </c>
      <c r="F2685" s="18">
        <v>1</v>
      </c>
      <c r="G2685" s="122" t="str">
        <f t="shared" si="125"/>
        <v>기사임</v>
      </c>
      <c r="H2685" s="255">
        <f>IF(G2685="기사임",(COUNTIF($B$2:B2685,B2685)-COUNTIFS($B$2:B2684,B2685,$G$2:G2684,"")),"")</f>
        <v>19</v>
      </c>
      <c r="I2685" s="122" t="str">
        <f>IF(H2685=1,COUNTIF($H$1:H2685,1),"")</f>
        <v/>
      </c>
      <c r="J2685" s="122">
        <f t="shared" si="124"/>
        <v>0</v>
      </c>
      <c r="K2685" s="122" t="b">
        <f t="shared" si="126"/>
        <v>0</v>
      </c>
      <c r="L2685" s="122" t="str">
        <f>IF(K2685=FALSE,"",B2685&amp;"@"&amp;COUNTIFS($B$2:B2685,B2685,$K$2:K2685,TRUE))</f>
        <v/>
      </c>
    </row>
    <row r="2686" spans="1:12">
      <c r="A2686" s="18" t="s">
        <v>662</v>
      </c>
      <c r="B2686" s="18" t="s">
        <v>898</v>
      </c>
      <c r="C2686" s="18">
        <v>1</v>
      </c>
      <c r="D2686" s="18">
        <v>1</v>
      </c>
      <c r="E2686" s="18">
        <v>56</v>
      </c>
      <c r="F2686" s="18">
        <v>1</v>
      </c>
      <c r="G2686" s="122" t="str">
        <f t="shared" si="125"/>
        <v>기사임</v>
      </c>
      <c r="H2686" s="255">
        <f>IF(G2686="기사임",(COUNTIF($B$2:B2686,B2686)-COUNTIFS($B$2:B2685,B2686,$G$2:G2685,"")),"")</f>
        <v>114</v>
      </c>
      <c r="I2686" s="122" t="str">
        <f>IF(H2686=1,COUNTIF($H$1:H2686,1),"")</f>
        <v/>
      </c>
      <c r="J2686" s="122">
        <f t="shared" si="124"/>
        <v>0</v>
      </c>
      <c r="K2686" s="122" t="b">
        <f t="shared" si="126"/>
        <v>0</v>
      </c>
      <c r="L2686" s="122" t="str">
        <f>IF(K2686=FALSE,"",B2686&amp;"@"&amp;COUNTIFS($B$2:B2686,B2686,$K$2:K2686,TRUE))</f>
        <v/>
      </c>
    </row>
    <row r="2687" spans="1:12">
      <c r="A2687" s="18" t="s">
        <v>662</v>
      </c>
      <c r="B2687" s="18" t="s">
        <v>900</v>
      </c>
      <c r="C2687" s="18">
        <v>1</v>
      </c>
      <c r="D2687" s="18">
        <v>1</v>
      </c>
      <c r="E2687" s="18">
        <v>0</v>
      </c>
      <c r="F2687" s="18">
        <v>1</v>
      </c>
      <c r="G2687" s="122" t="str">
        <f t="shared" si="125"/>
        <v>기사임</v>
      </c>
      <c r="H2687" s="255">
        <f>IF(G2687="기사임",(COUNTIF($B$2:B2687,B2687)-COUNTIFS($B$2:B2686,B2687,$G$2:G2686,"")),"")</f>
        <v>76</v>
      </c>
      <c r="I2687" s="122" t="str">
        <f>IF(H2687=1,COUNTIF($H$1:H2687,1),"")</f>
        <v/>
      </c>
      <c r="J2687" s="122">
        <f t="shared" si="124"/>
        <v>0</v>
      </c>
      <c r="K2687" s="122" t="b">
        <f t="shared" si="126"/>
        <v>0</v>
      </c>
      <c r="L2687" s="122" t="str">
        <f>IF(K2687=FALSE,"",B2687&amp;"@"&amp;COUNTIFS($B$2:B2687,B2687,$K$2:K2687,TRUE))</f>
        <v/>
      </c>
    </row>
    <row r="2688" spans="1:12">
      <c r="A2688" s="18" t="s">
        <v>2072</v>
      </c>
      <c r="B2688" s="18" t="s">
        <v>898</v>
      </c>
      <c r="C2688" s="18">
        <v>1</v>
      </c>
      <c r="D2688" s="18">
        <v>1</v>
      </c>
      <c r="E2688" s="18">
        <v>0</v>
      </c>
      <c r="F2688" s="18">
        <v>1</v>
      </c>
      <c r="G2688" s="122" t="str">
        <f t="shared" si="125"/>
        <v>기사임</v>
      </c>
      <c r="H2688" s="255">
        <f>IF(G2688="기사임",(COUNTIF($B$2:B2688,B2688)-COUNTIFS($B$2:B2687,B2688,$G$2:G2687,"")),"")</f>
        <v>115</v>
      </c>
      <c r="I2688" s="122" t="str">
        <f>IF(H2688=1,COUNTIF($H$1:H2688,1),"")</f>
        <v/>
      </c>
      <c r="J2688" s="122">
        <f t="shared" si="124"/>
        <v>0</v>
      </c>
      <c r="K2688" s="122" t="b">
        <f t="shared" si="126"/>
        <v>0</v>
      </c>
      <c r="L2688" s="122" t="str">
        <f>IF(K2688=FALSE,"",B2688&amp;"@"&amp;COUNTIFS($B$2:B2688,B2688,$K$2:K2688,TRUE))</f>
        <v/>
      </c>
    </row>
    <row r="2689" spans="1:12">
      <c r="A2689" s="18" t="s">
        <v>1461</v>
      </c>
      <c r="B2689" s="18" t="s">
        <v>901</v>
      </c>
      <c r="C2689" s="18">
        <v>1</v>
      </c>
      <c r="D2689" s="18">
        <v>1</v>
      </c>
      <c r="E2689" s="18">
        <v>0</v>
      </c>
      <c r="F2689" s="18">
        <v>0</v>
      </c>
      <c r="G2689" s="122" t="str">
        <f t="shared" si="125"/>
        <v>기사임</v>
      </c>
      <c r="H2689" s="255">
        <f>IF(G2689="기사임",(COUNTIF($B$2:B2689,B2689)-COUNTIFS($B$2:B2688,B2689,$G$2:G2688,"")),"")</f>
        <v>75</v>
      </c>
      <c r="I2689" s="122" t="str">
        <f>IF(H2689=1,COUNTIF($H$1:H2689,1),"")</f>
        <v/>
      </c>
      <c r="J2689" s="122">
        <f t="shared" si="124"/>
        <v>0</v>
      </c>
      <c r="K2689" s="122" t="b">
        <f t="shared" si="126"/>
        <v>0</v>
      </c>
      <c r="L2689" s="122" t="str">
        <f>IF(K2689=FALSE,"",B2689&amp;"@"&amp;COUNTIFS($B$2:B2689,B2689,$K$2:K2689,TRUE))</f>
        <v/>
      </c>
    </row>
    <row r="2690" spans="1:12">
      <c r="A2690" s="18" t="s">
        <v>800</v>
      </c>
      <c r="B2690" s="18" t="s">
        <v>913</v>
      </c>
      <c r="C2690" s="18">
        <v>1</v>
      </c>
      <c r="D2690" s="18">
        <v>1</v>
      </c>
      <c r="E2690" s="18">
        <v>0</v>
      </c>
      <c r="F2690" s="18">
        <v>1</v>
      </c>
      <c r="G2690" s="122" t="str">
        <f t="shared" si="125"/>
        <v>기사임</v>
      </c>
      <c r="H2690" s="255">
        <f>IF(G2690="기사임",(COUNTIF($B$2:B2690,B2690)-COUNTIFS($B$2:B2689,B2690,$G$2:G2689,"")),"")</f>
        <v>53</v>
      </c>
      <c r="I2690" s="122" t="str">
        <f>IF(H2690=1,COUNTIF($H$1:H2690,1),"")</f>
        <v/>
      </c>
      <c r="J2690" s="122">
        <f t="shared" ref="J2690:J2753" si="127">COUNTIF($N$2:$N$4,B2690)</f>
        <v>0</v>
      </c>
      <c r="K2690" s="122" t="b">
        <f t="shared" si="126"/>
        <v>0</v>
      </c>
      <c r="L2690" s="122" t="str">
        <f>IF(K2690=FALSE,"",B2690&amp;"@"&amp;COUNTIFS($B$2:B2690,B2690,$K$2:K2690,TRUE))</f>
        <v/>
      </c>
    </row>
    <row r="2691" spans="1:12">
      <c r="A2691" s="18" t="s">
        <v>800</v>
      </c>
      <c r="B2691" s="18" t="s">
        <v>914</v>
      </c>
      <c r="C2691" s="18">
        <v>1</v>
      </c>
      <c r="D2691" s="18">
        <v>1</v>
      </c>
      <c r="E2691" s="18">
        <v>0</v>
      </c>
      <c r="F2691" s="18">
        <v>1</v>
      </c>
      <c r="G2691" s="122" t="str">
        <f t="shared" ref="G2691:G2754" si="128">IF(AND(LEFT(A2691,17)="/global/archives/",ISNUMBER(_xlfn.NUMBERVALUE(MID(A2691,18,1))),ISERROR(FIND("ckattempt",A2691)),ISERROR(FIND("preview",A2691))),"기사임","")</f>
        <v>기사임</v>
      </c>
      <c r="H2691" s="255">
        <f>IF(G2691="기사임",(COUNTIF($B$2:B2691,B2691)-COUNTIFS($B$2:B2690,B2691,$G$2:G2690,"")),"")</f>
        <v>37</v>
      </c>
      <c r="I2691" s="122" t="str">
        <f>IF(H2691=1,COUNTIF($H$1:H2691,1),"")</f>
        <v/>
      </c>
      <c r="J2691" s="122">
        <f t="shared" si="127"/>
        <v>1</v>
      </c>
      <c r="K2691" s="122" t="b">
        <f t="shared" ref="K2691:K2754" si="129">AND(J2691=1,H2691&gt;=1,H2691&lt;&gt;"")</f>
        <v>1</v>
      </c>
      <c r="L2691" s="122" t="str">
        <f>IF(K2691=FALSE,"",B2691&amp;"@"&amp;COUNTIFS($B$2:B2691,B2691,$K$2:K2691,TRUE))</f>
        <v>Vietnam@37</v>
      </c>
    </row>
    <row r="2692" spans="1:12">
      <c r="A2692" s="18" t="s">
        <v>1620</v>
      </c>
      <c r="B2692" s="18" t="s">
        <v>901</v>
      </c>
      <c r="C2692" s="18">
        <v>1</v>
      </c>
      <c r="D2692" s="18">
        <v>1</v>
      </c>
      <c r="E2692" s="18">
        <v>0</v>
      </c>
      <c r="F2692" s="18">
        <v>1</v>
      </c>
      <c r="G2692" s="122" t="str">
        <f t="shared" si="128"/>
        <v>기사임</v>
      </c>
      <c r="H2692" s="255">
        <f>IF(G2692="기사임",(COUNTIF($B$2:B2692,B2692)-COUNTIFS($B$2:B2691,B2692,$G$2:G2691,"")),"")</f>
        <v>76</v>
      </c>
      <c r="I2692" s="122" t="str">
        <f>IF(H2692=1,COUNTIF($H$1:H2692,1),"")</f>
        <v/>
      </c>
      <c r="J2692" s="122">
        <f t="shared" si="127"/>
        <v>0</v>
      </c>
      <c r="K2692" s="122" t="b">
        <f t="shared" si="129"/>
        <v>0</v>
      </c>
      <c r="L2692" s="122" t="str">
        <f>IF(K2692=FALSE,"",B2692&amp;"@"&amp;COUNTIFS($B$2:B2692,B2692,$K$2:K2692,TRUE))</f>
        <v/>
      </c>
    </row>
    <row r="2693" spans="1:12">
      <c r="A2693" s="18" t="s">
        <v>1620</v>
      </c>
      <c r="B2693" s="18" t="s">
        <v>940</v>
      </c>
      <c r="C2693" s="18">
        <v>1</v>
      </c>
      <c r="D2693" s="18">
        <v>1</v>
      </c>
      <c r="E2693" s="18">
        <v>0</v>
      </c>
      <c r="F2693" s="18">
        <v>1</v>
      </c>
      <c r="G2693" s="122" t="str">
        <f t="shared" si="128"/>
        <v>기사임</v>
      </c>
      <c r="H2693" s="255">
        <f>IF(G2693="기사임",(COUNTIF($B$2:B2693,B2693)-COUNTIFS($B$2:B2692,B2693,$G$2:G2692,"")),"")</f>
        <v>4</v>
      </c>
      <c r="I2693" s="122" t="str">
        <f>IF(H2693=1,COUNTIF($H$1:H2693,1),"")</f>
        <v/>
      </c>
      <c r="J2693" s="122">
        <f t="shared" si="127"/>
        <v>0</v>
      </c>
      <c r="K2693" s="122" t="b">
        <f t="shared" si="129"/>
        <v>0</v>
      </c>
      <c r="L2693" s="122" t="str">
        <f>IF(K2693=FALSE,"",B2693&amp;"@"&amp;COUNTIFS($B$2:B2693,B2693,$K$2:K2693,TRUE))</f>
        <v/>
      </c>
    </row>
    <row r="2694" spans="1:12">
      <c r="A2694" s="18" t="s">
        <v>731</v>
      </c>
      <c r="B2694" s="18" t="s">
        <v>897</v>
      </c>
      <c r="C2694" s="18">
        <v>1</v>
      </c>
      <c r="D2694" s="18">
        <v>1</v>
      </c>
      <c r="E2694" s="18">
        <v>0</v>
      </c>
      <c r="F2694" s="18">
        <v>1</v>
      </c>
      <c r="G2694" s="122" t="str">
        <f t="shared" si="128"/>
        <v>기사임</v>
      </c>
      <c r="H2694" s="255">
        <f>IF(G2694="기사임",(COUNTIF($B$2:B2694,B2694)-COUNTIFS($B$2:B2693,B2694,$G$2:G2693,"")),"")</f>
        <v>132</v>
      </c>
      <c r="I2694" s="122" t="str">
        <f>IF(H2694=1,COUNTIF($H$1:H2694,1),"")</f>
        <v/>
      </c>
      <c r="J2694" s="122">
        <f t="shared" si="127"/>
        <v>1</v>
      </c>
      <c r="K2694" s="122" t="b">
        <f t="shared" si="129"/>
        <v>1</v>
      </c>
      <c r="L2694" s="122" t="str">
        <f>IF(K2694=FALSE,"",B2694&amp;"@"&amp;COUNTIFS($B$2:B2694,B2694,$K$2:K2694,TRUE))</f>
        <v>India@132</v>
      </c>
    </row>
    <row r="2695" spans="1:12">
      <c r="A2695" s="18" t="s">
        <v>880</v>
      </c>
      <c r="B2695" s="18" t="s">
        <v>901</v>
      </c>
      <c r="C2695" s="18">
        <v>1</v>
      </c>
      <c r="D2695" s="18">
        <v>1</v>
      </c>
      <c r="E2695" s="18">
        <v>0</v>
      </c>
      <c r="F2695" s="18">
        <v>1</v>
      </c>
      <c r="G2695" s="122" t="str">
        <f t="shared" si="128"/>
        <v>기사임</v>
      </c>
      <c r="H2695" s="255">
        <f>IF(G2695="기사임",(COUNTIF($B$2:B2695,B2695)-COUNTIFS($B$2:B2694,B2695,$G$2:G2694,"")),"")</f>
        <v>77</v>
      </c>
      <c r="I2695" s="122" t="str">
        <f>IF(H2695=1,COUNTIF($H$1:H2695,1),"")</f>
        <v/>
      </c>
      <c r="J2695" s="122">
        <f t="shared" si="127"/>
        <v>0</v>
      </c>
      <c r="K2695" s="122" t="b">
        <f t="shared" si="129"/>
        <v>0</v>
      </c>
      <c r="L2695" s="122" t="str">
        <f>IF(K2695=FALSE,"",B2695&amp;"@"&amp;COUNTIFS($B$2:B2695,B2695,$K$2:K2695,TRUE))</f>
        <v/>
      </c>
    </row>
    <row r="2696" spans="1:12">
      <c r="A2696" s="18" t="s">
        <v>881</v>
      </c>
      <c r="B2696" s="18" t="s">
        <v>899</v>
      </c>
      <c r="C2696" s="18">
        <v>1</v>
      </c>
      <c r="D2696" s="18">
        <v>1</v>
      </c>
      <c r="E2696" s="18">
        <v>0</v>
      </c>
      <c r="F2696" s="18">
        <v>0</v>
      </c>
      <c r="G2696" s="122" t="str">
        <f t="shared" si="128"/>
        <v>기사임</v>
      </c>
      <c r="H2696" s="255">
        <f>IF(G2696="기사임",(COUNTIF($B$2:B2696,B2696)-COUNTIFS($B$2:B2695,B2696,$G$2:G2695,"")),"")</f>
        <v>73</v>
      </c>
      <c r="I2696" s="122" t="str">
        <f>IF(H2696=1,COUNTIF($H$1:H2696,1),"")</f>
        <v/>
      </c>
      <c r="J2696" s="122">
        <f t="shared" si="127"/>
        <v>0</v>
      </c>
      <c r="K2696" s="122" t="b">
        <f t="shared" si="129"/>
        <v>0</v>
      </c>
      <c r="L2696" s="122" t="str">
        <f>IF(K2696=FALSE,"",B2696&amp;"@"&amp;COUNTIFS($B$2:B2696,B2696,$K$2:K2696,TRUE))</f>
        <v/>
      </c>
    </row>
    <row r="2697" spans="1:12">
      <c r="A2697" s="18" t="s">
        <v>881</v>
      </c>
      <c r="B2697" s="18" t="s">
        <v>896</v>
      </c>
      <c r="C2697" s="18">
        <v>1</v>
      </c>
      <c r="D2697" s="18">
        <v>1</v>
      </c>
      <c r="E2697" s="18">
        <v>0</v>
      </c>
      <c r="F2697" s="18">
        <v>0</v>
      </c>
      <c r="G2697" s="122" t="str">
        <f t="shared" si="128"/>
        <v>기사임</v>
      </c>
      <c r="H2697" s="255">
        <f>IF(G2697="기사임",(COUNTIF($B$2:B2697,B2697)-COUNTIFS($B$2:B2696,B2697,$G$2:G2696,"")),"")</f>
        <v>176</v>
      </c>
      <c r="I2697" s="122" t="str">
        <f>IF(H2697=1,COUNTIF($H$1:H2697,1),"")</f>
        <v/>
      </c>
      <c r="J2697" s="122">
        <f t="shared" si="127"/>
        <v>1</v>
      </c>
      <c r="K2697" s="122" t="b">
        <f t="shared" si="129"/>
        <v>1</v>
      </c>
      <c r="L2697" s="122" t="str">
        <f>IF(K2697=FALSE,"",B2697&amp;"@"&amp;COUNTIFS($B$2:B2697,B2697,$K$2:K2697,TRUE))</f>
        <v>United States@176</v>
      </c>
    </row>
    <row r="2698" spans="1:12">
      <c r="A2698" s="18" t="s">
        <v>732</v>
      </c>
      <c r="B2698" s="18" t="s">
        <v>943</v>
      </c>
      <c r="C2698" s="18">
        <v>1</v>
      </c>
      <c r="D2698" s="18">
        <v>1</v>
      </c>
      <c r="E2698" s="18">
        <v>0</v>
      </c>
      <c r="F2698" s="18">
        <v>1</v>
      </c>
      <c r="G2698" s="122" t="str">
        <f t="shared" si="128"/>
        <v>기사임</v>
      </c>
      <c r="H2698" s="255">
        <f>IF(G2698="기사임",(COUNTIF($B$2:B2698,B2698)-COUNTIFS($B$2:B2697,B2698,$G$2:G2697,"")),"")</f>
        <v>5</v>
      </c>
      <c r="I2698" s="122" t="str">
        <f>IF(H2698=1,COUNTIF($H$1:H2698,1),"")</f>
        <v/>
      </c>
      <c r="J2698" s="122">
        <f t="shared" si="127"/>
        <v>0</v>
      </c>
      <c r="K2698" s="122" t="b">
        <f t="shared" si="129"/>
        <v>0</v>
      </c>
      <c r="L2698" s="122" t="str">
        <f>IF(K2698=FALSE,"",B2698&amp;"@"&amp;COUNTIFS($B$2:B2698,B2698,$K$2:K2698,TRUE))</f>
        <v/>
      </c>
    </row>
    <row r="2699" spans="1:12">
      <c r="A2699" s="18" t="s">
        <v>1114</v>
      </c>
      <c r="B2699" s="18" t="s">
        <v>895</v>
      </c>
      <c r="C2699" s="18">
        <v>1</v>
      </c>
      <c r="D2699" s="18">
        <v>1</v>
      </c>
      <c r="E2699" s="18">
        <v>0</v>
      </c>
      <c r="F2699" s="18">
        <v>1</v>
      </c>
      <c r="G2699" s="122" t="str">
        <f t="shared" si="128"/>
        <v>기사임</v>
      </c>
      <c r="H2699" s="255">
        <f>IF(G2699="기사임",(COUNTIF($B$2:B2699,B2699)-COUNTIFS($B$2:B2698,B2699,$G$2:G2698,"")),"")</f>
        <v>331</v>
      </c>
      <c r="I2699" s="122" t="str">
        <f>IF(H2699=1,COUNTIF($H$1:H2699,1),"")</f>
        <v/>
      </c>
      <c r="J2699" s="122">
        <f t="shared" si="127"/>
        <v>0</v>
      </c>
      <c r="K2699" s="122" t="b">
        <f t="shared" si="129"/>
        <v>0</v>
      </c>
      <c r="L2699" s="122" t="str">
        <f>IF(K2699=FALSE,"",B2699&amp;"@"&amp;COUNTIFS($B$2:B2699,B2699,$K$2:K2699,TRUE))</f>
        <v/>
      </c>
    </row>
    <row r="2700" spans="1:12">
      <c r="A2700" s="18" t="s">
        <v>2073</v>
      </c>
      <c r="B2700" s="18" t="s">
        <v>895</v>
      </c>
      <c r="C2700" s="18">
        <v>1</v>
      </c>
      <c r="D2700" s="18">
        <v>1</v>
      </c>
      <c r="E2700" s="18">
        <v>0</v>
      </c>
      <c r="F2700" s="18">
        <v>1</v>
      </c>
      <c r="G2700" s="122" t="str">
        <f t="shared" si="128"/>
        <v>기사임</v>
      </c>
      <c r="H2700" s="255">
        <f>IF(G2700="기사임",(COUNTIF($B$2:B2700,B2700)-COUNTIFS($B$2:B2699,B2700,$G$2:G2699,"")),"")</f>
        <v>332</v>
      </c>
      <c r="I2700" s="122" t="str">
        <f>IF(H2700=1,COUNTIF($H$1:H2700,1),"")</f>
        <v/>
      </c>
      <c r="J2700" s="122">
        <f t="shared" si="127"/>
        <v>0</v>
      </c>
      <c r="K2700" s="122" t="b">
        <f t="shared" si="129"/>
        <v>0</v>
      </c>
      <c r="L2700" s="122" t="str">
        <f>IF(K2700=FALSE,"",B2700&amp;"@"&amp;COUNTIFS($B$2:B2700,B2700,$K$2:K2700,TRUE))</f>
        <v/>
      </c>
    </row>
    <row r="2701" spans="1:12">
      <c r="A2701" s="18" t="s">
        <v>712</v>
      </c>
      <c r="B2701" s="18" t="s">
        <v>898</v>
      </c>
      <c r="C2701" s="18">
        <v>1</v>
      </c>
      <c r="D2701" s="18">
        <v>1</v>
      </c>
      <c r="E2701" s="18">
        <v>24</v>
      </c>
      <c r="F2701" s="18">
        <v>0</v>
      </c>
      <c r="G2701" s="122" t="str">
        <f t="shared" si="128"/>
        <v>기사임</v>
      </c>
      <c r="H2701" s="255">
        <f>IF(G2701="기사임",(COUNTIF($B$2:B2701,B2701)-COUNTIFS($B$2:B2700,B2701,$G$2:G2700,"")),"")</f>
        <v>116</v>
      </c>
      <c r="I2701" s="122" t="str">
        <f>IF(H2701=1,COUNTIF($H$1:H2701,1),"")</f>
        <v/>
      </c>
      <c r="J2701" s="122">
        <f t="shared" si="127"/>
        <v>0</v>
      </c>
      <c r="K2701" s="122" t="b">
        <f t="shared" si="129"/>
        <v>0</v>
      </c>
      <c r="L2701" s="122" t="str">
        <f>IF(K2701=FALSE,"",B2701&amp;"@"&amp;COUNTIFS($B$2:B2701,B2701,$K$2:K2701,TRUE))</f>
        <v/>
      </c>
    </row>
    <row r="2702" spans="1:12">
      <c r="A2702" s="18" t="s">
        <v>542</v>
      </c>
      <c r="B2702" s="18" t="s">
        <v>908</v>
      </c>
      <c r="C2702" s="18">
        <v>1</v>
      </c>
      <c r="D2702" s="18">
        <v>1</v>
      </c>
      <c r="E2702" s="18">
        <v>0</v>
      </c>
      <c r="F2702" s="18">
        <v>1</v>
      </c>
      <c r="G2702" s="122" t="str">
        <f t="shared" si="128"/>
        <v>기사임</v>
      </c>
      <c r="H2702" s="255">
        <f>IF(G2702="기사임",(COUNTIF($B$2:B2702,B2702)-COUNTIFS($B$2:B2701,B2702,$G$2:G2701,"")),"")</f>
        <v>67</v>
      </c>
      <c r="I2702" s="122" t="str">
        <f>IF(H2702=1,COUNTIF($H$1:H2702,1),"")</f>
        <v/>
      </c>
      <c r="J2702" s="122">
        <f t="shared" si="127"/>
        <v>0</v>
      </c>
      <c r="K2702" s="122" t="b">
        <f t="shared" si="129"/>
        <v>0</v>
      </c>
      <c r="L2702" s="122" t="str">
        <f>IF(K2702=FALSE,"",B2702&amp;"@"&amp;COUNTIFS($B$2:B2702,B2702,$K$2:K2702,TRUE))</f>
        <v/>
      </c>
    </row>
    <row r="2703" spans="1:12">
      <c r="A2703" s="18" t="s">
        <v>542</v>
      </c>
      <c r="B2703" s="18" t="s">
        <v>902</v>
      </c>
      <c r="C2703" s="18">
        <v>1</v>
      </c>
      <c r="D2703" s="18">
        <v>1</v>
      </c>
      <c r="E2703" s="18">
        <v>0</v>
      </c>
      <c r="F2703" s="18">
        <v>1</v>
      </c>
      <c r="G2703" s="122" t="str">
        <f t="shared" si="128"/>
        <v>기사임</v>
      </c>
      <c r="H2703" s="255">
        <f>IF(G2703="기사임",(COUNTIF($B$2:B2703,B2703)-COUNTIFS($B$2:B2702,B2703,$G$2:G2702,"")),"")</f>
        <v>20</v>
      </c>
      <c r="I2703" s="122" t="str">
        <f>IF(H2703=1,COUNTIF($H$1:H2703,1),"")</f>
        <v/>
      </c>
      <c r="J2703" s="122">
        <f t="shared" si="127"/>
        <v>0</v>
      </c>
      <c r="K2703" s="122" t="b">
        <f t="shared" si="129"/>
        <v>0</v>
      </c>
      <c r="L2703" s="122" t="str">
        <f>IF(K2703=FALSE,"",B2703&amp;"@"&amp;COUNTIFS($B$2:B2703,B2703,$K$2:K2703,TRUE))</f>
        <v/>
      </c>
    </row>
    <row r="2704" spans="1:12">
      <c r="A2704" s="18" t="s">
        <v>542</v>
      </c>
      <c r="B2704" s="18" t="s">
        <v>895</v>
      </c>
      <c r="C2704" s="18">
        <v>1</v>
      </c>
      <c r="D2704" s="18">
        <v>1</v>
      </c>
      <c r="E2704" s="18">
        <v>0</v>
      </c>
      <c r="F2704" s="18">
        <v>1</v>
      </c>
      <c r="G2704" s="122" t="str">
        <f t="shared" si="128"/>
        <v>기사임</v>
      </c>
      <c r="H2704" s="255">
        <f>IF(G2704="기사임",(COUNTIF($B$2:B2704,B2704)-COUNTIFS($B$2:B2703,B2704,$G$2:G2703,"")),"")</f>
        <v>333</v>
      </c>
      <c r="I2704" s="122" t="str">
        <f>IF(H2704=1,COUNTIF($H$1:H2704,1),"")</f>
        <v/>
      </c>
      <c r="J2704" s="122">
        <f t="shared" si="127"/>
        <v>0</v>
      </c>
      <c r="K2704" s="122" t="b">
        <f t="shared" si="129"/>
        <v>0</v>
      </c>
      <c r="L2704" s="122" t="str">
        <f>IF(K2704=FALSE,"",B2704&amp;"@"&amp;COUNTIFS($B$2:B2704,B2704,$K$2:K2704,TRUE))</f>
        <v/>
      </c>
    </row>
    <row r="2705" spans="1:12">
      <c r="A2705" s="18" t="s">
        <v>542</v>
      </c>
      <c r="B2705" s="18" t="s">
        <v>904</v>
      </c>
      <c r="C2705" s="18">
        <v>1</v>
      </c>
      <c r="D2705" s="18">
        <v>1</v>
      </c>
      <c r="E2705" s="18">
        <v>0</v>
      </c>
      <c r="F2705" s="18">
        <v>0</v>
      </c>
      <c r="G2705" s="122" t="str">
        <f t="shared" si="128"/>
        <v>기사임</v>
      </c>
      <c r="H2705" s="255">
        <f>IF(G2705="기사임",(COUNTIF($B$2:B2705,B2705)-COUNTIFS($B$2:B2704,B2705,$G$2:G2704,"")),"")</f>
        <v>28</v>
      </c>
      <c r="I2705" s="122" t="str">
        <f>IF(H2705=1,COUNTIF($H$1:H2705,1),"")</f>
        <v/>
      </c>
      <c r="J2705" s="122">
        <f t="shared" si="127"/>
        <v>0</v>
      </c>
      <c r="K2705" s="122" t="b">
        <f t="shared" si="129"/>
        <v>0</v>
      </c>
      <c r="L2705" s="122" t="str">
        <f>IF(K2705=FALSE,"",B2705&amp;"@"&amp;COUNTIFS($B$2:B2705,B2705,$K$2:K2705,TRUE))</f>
        <v/>
      </c>
    </row>
    <row r="2706" spans="1:12">
      <c r="A2706" s="18" t="s">
        <v>542</v>
      </c>
      <c r="B2706" s="18" t="s">
        <v>918</v>
      </c>
      <c r="C2706" s="18">
        <v>1</v>
      </c>
      <c r="D2706" s="18">
        <v>1</v>
      </c>
      <c r="E2706" s="18">
        <v>0</v>
      </c>
      <c r="F2706" s="18">
        <v>0</v>
      </c>
      <c r="G2706" s="122" t="str">
        <f t="shared" si="128"/>
        <v>기사임</v>
      </c>
      <c r="H2706" s="255">
        <f>IF(G2706="기사임",(COUNTIF($B$2:B2706,B2706)-COUNTIFS($B$2:B2705,B2706,$G$2:G2705,"")),"")</f>
        <v>26</v>
      </c>
      <c r="I2706" s="122" t="str">
        <f>IF(H2706=1,COUNTIF($H$1:H2706,1),"")</f>
        <v/>
      </c>
      <c r="J2706" s="122">
        <f t="shared" si="127"/>
        <v>0</v>
      </c>
      <c r="K2706" s="122" t="b">
        <f t="shared" si="129"/>
        <v>0</v>
      </c>
      <c r="L2706" s="122" t="str">
        <f>IF(K2706=FALSE,"",B2706&amp;"@"&amp;COUNTIFS($B$2:B2706,B2706,$K$2:K2706,TRUE))</f>
        <v/>
      </c>
    </row>
    <row r="2707" spans="1:12">
      <c r="A2707" s="18" t="s">
        <v>687</v>
      </c>
      <c r="B2707" s="18" t="s">
        <v>908</v>
      </c>
      <c r="C2707" s="18">
        <v>1</v>
      </c>
      <c r="D2707" s="18">
        <v>1</v>
      </c>
      <c r="E2707" s="18">
        <v>5</v>
      </c>
      <c r="F2707" s="18">
        <v>0</v>
      </c>
      <c r="G2707" s="122" t="str">
        <f t="shared" si="128"/>
        <v>기사임</v>
      </c>
      <c r="H2707" s="255">
        <f>IF(G2707="기사임",(COUNTIF($B$2:B2707,B2707)-COUNTIFS($B$2:B2706,B2707,$G$2:G2706,"")),"")</f>
        <v>68</v>
      </c>
      <c r="I2707" s="122" t="str">
        <f>IF(H2707=1,COUNTIF($H$1:H2707,1),"")</f>
        <v/>
      </c>
      <c r="J2707" s="122">
        <f t="shared" si="127"/>
        <v>0</v>
      </c>
      <c r="K2707" s="122" t="b">
        <f t="shared" si="129"/>
        <v>0</v>
      </c>
      <c r="L2707" s="122" t="str">
        <f>IF(K2707=FALSE,"",B2707&amp;"@"&amp;COUNTIFS($B$2:B2707,B2707,$K$2:K2707,TRUE))</f>
        <v/>
      </c>
    </row>
    <row r="2708" spans="1:12">
      <c r="A2708" s="18" t="s">
        <v>687</v>
      </c>
      <c r="B2708" s="18" t="s">
        <v>895</v>
      </c>
      <c r="C2708" s="18">
        <v>1</v>
      </c>
      <c r="D2708" s="18">
        <v>1</v>
      </c>
      <c r="E2708" s="18">
        <v>13</v>
      </c>
      <c r="F2708" s="18">
        <v>0</v>
      </c>
      <c r="G2708" s="122" t="str">
        <f t="shared" si="128"/>
        <v>기사임</v>
      </c>
      <c r="H2708" s="255">
        <f>IF(G2708="기사임",(COUNTIF($B$2:B2708,B2708)-COUNTIFS($B$2:B2707,B2708,$G$2:G2707,"")),"")</f>
        <v>334</v>
      </c>
      <c r="I2708" s="122" t="str">
        <f>IF(H2708=1,COUNTIF($H$1:H2708,1),"")</f>
        <v/>
      </c>
      <c r="J2708" s="122">
        <f t="shared" si="127"/>
        <v>0</v>
      </c>
      <c r="K2708" s="122" t="b">
        <f t="shared" si="129"/>
        <v>0</v>
      </c>
      <c r="L2708" s="122" t="str">
        <f>IF(K2708=FALSE,"",B2708&amp;"@"&amp;COUNTIFS($B$2:B2708,B2708,$K$2:K2708,TRUE))</f>
        <v/>
      </c>
    </row>
    <row r="2709" spans="1:12">
      <c r="A2709" s="18" t="s">
        <v>663</v>
      </c>
      <c r="B2709" s="18" t="s">
        <v>949</v>
      </c>
      <c r="C2709" s="18">
        <v>1</v>
      </c>
      <c r="D2709" s="18">
        <v>1</v>
      </c>
      <c r="E2709" s="18">
        <v>182</v>
      </c>
      <c r="F2709" s="18">
        <v>1</v>
      </c>
      <c r="G2709" s="122" t="str">
        <f t="shared" si="128"/>
        <v>기사임</v>
      </c>
      <c r="H2709" s="255">
        <f>IF(G2709="기사임",(COUNTIF($B$2:B2709,B2709)-COUNTIFS($B$2:B2708,B2709,$G$2:G2708,"")),"")</f>
        <v>1</v>
      </c>
      <c r="I2709" s="122">
        <f>IF(H2709=1,COUNTIF($H$1:H2709,1),"")</f>
        <v>88</v>
      </c>
      <c r="J2709" s="122">
        <f t="shared" si="127"/>
        <v>0</v>
      </c>
      <c r="K2709" s="122" t="b">
        <f t="shared" si="129"/>
        <v>0</v>
      </c>
      <c r="L2709" s="122" t="str">
        <f>IF(K2709=FALSE,"",B2709&amp;"@"&amp;COUNTIFS($B$2:B2709,B2709,$K$2:K2709,TRUE))</f>
        <v/>
      </c>
    </row>
    <row r="2710" spans="1:12">
      <c r="A2710" s="18" t="s">
        <v>663</v>
      </c>
      <c r="B2710" s="18" t="s">
        <v>908</v>
      </c>
      <c r="C2710" s="18">
        <v>1</v>
      </c>
      <c r="D2710" s="18">
        <v>1</v>
      </c>
      <c r="E2710" s="18">
        <v>5</v>
      </c>
      <c r="F2710" s="18">
        <v>0</v>
      </c>
      <c r="G2710" s="122" t="str">
        <f t="shared" si="128"/>
        <v>기사임</v>
      </c>
      <c r="H2710" s="255">
        <f>IF(G2710="기사임",(COUNTIF($B$2:B2710,B2710)-COUNTIFS($B$2:B2709,B2710,$G$2:G2709,"")),"")</f>
        <v>69</v>
      </c>
      <c r="I2710" s="122" t="str">
        <f>IF(H2710=1,COUNTIF($H$1:H2710,1),"")</f>
        <v/>
      </c>
      <c r="J2710" s="122">
        <f t="shared" si="127"/>
        <v>0</v>
      </c>
      <c r="K2710" s="122" t="b">
        <f t="shared" si="129"/>
        <v>0</v>
      </c>
      <c r="L2710" s="122" t="str">
        <f>IF(K2710=FALSE,"",B2710&amp;"@"&amp;COUNTIFS($B$2:B2710,B2710,$K$2:K2710,TRUE))</f>
        <v/>
      </c>
    </row>
    <row r="2711" spans="1:12">
      <c r="A2711" s="18" t="s">
        <v>663</v>
      </c>
      <c r="B2711" s="18" t="s">
        <v>897</v>
      </c>
      <c r="C2711" s="18">
        <v>1</v>
      </c>
      <c r="D2711" s="18">
        <v>1</v>
      </c>
      <c r="E2711" s="18">
        <v>0</v>
      </c>
      <c r="F2711" s="18">
        <v>1</v>
      </c>
      <c r="G2711" s="122" t="str">
        <f t="shared" si="128"/>
        <v>기사임</v>
      </c>
      <c r="H2711" s="255">
        <f>IF(G2711="기사임",(COUNTIF($B$2:B2711,B2711)-COUNTIFS($B$2:B2710,B2711,$G$2:G2710,"")),"")</f>
        <v>133</v>
      </c>
      <c r="I2711" s="122" t="str">
        <f>IF(H2711=1,COUNTIF($H$1:H2711,1),"")</f>
        <v/>
      </c>
      <c r="J2711" s="122">
        <f t="shared" si="127"/>
        <v>1</v>
      </c>
      <c r="K2711" s="122" t="b">
        <f t="shared" si="129"/>
        <v>1</v>
      </c>
      <c r="L2711" s="122" t="str">
        <f>IF(K2711=FALSE,"",B2711&amp;"@"&amp;COUNTIFS($B$2:B2711,B2711,$K$2:K2711,TRUE))</f>
        <v>India@133</v>
      </c>
    </row>
    <row r="2712" spans="1:12">
      <c r="A2712" s="18" t="s">
        <v>663</v>
      </c>
      <c r="B2712" s="18" t="s">
        <v>895</v>
      </c>
      <c r="C2712" s="18">
        <v>1</v>
      </c>
      <c r="D2712" s="18">
        <v>1</v>
      </c>
      <c r="E2712" s="18">
        <v>0</v>
      </c>
      <c r="F2712" s="18">
        <v>0</v>
      </c>
      <c r="G2712" s="122" t="str">
        <f t="shared" si="128"/>
        <v>기사임</v>
      </c>
      <c r="H2712" s="255">
        <f>IF(G2712="기사임",(COUNTIF($B$2:B2712,B2712)-COUNTIFS($B$2:B2711,B2712,$G$2:G2711,"")),"")</f>
        <v>335</v>
      </c>
      <c r="I2712" s="122" t="str">
        <f>IF(H2712=1,COUNTIF($H$1:H2712,1),"")</f>
        <v/>
      </c>
      <c r="J2712" s="122">
        <f t="shared" si="127"/>
        <v>0</v>
      </c>
      <c r="K2712" s="122" t="b">
        <f t="shared" si="129"/>
        <v>0</v>
      </c>
      <c r="L2712" s="122" t="str">
        <f>IF(K2712=FALSE,"",B2712&amp;"@"&amp;COUNTIFS($B$2:B2712,B2712,$K$2:K2712,TRUE))</f>
        <v/>
      </c>
    </row>
    <row r="2713" spans="1:12">
      <c r="A2713" s="18" t="s">
        <v>882</v>
      </c>
      <c r="B2713" s="18" t="s">
        <v>895</v>
      </c>
      <c r="C2713" s="18">
        <v>1</v>
      </c>
      <c r="D2713" s="18">
        <v>1</v>
      </c>
      <c r="E2713" s="18">
        <v>0</v>
      </c>
      <c r="F2713" s="18">
        <v>1</v>
      </c>
      <c r="G2713" s="122" t="str">
        <f t="shared" si="128"/>
        <v>기사임</v>
      </c>
      <c r="H2713" s="255">
        <f>IF(G2713="기사임",(COUNTIF($B$2:B2713,B2713)-COUNTIFS($B$2:B2712,B2713,$G$2:G2712,"")),"")</f>
        <v>336</v>
      </c>
      <c r="I2713" s="122" t="str">
        <f>IF(H2713=1,COUNTIF($H$1:H2713,1),"")</f>
        <v/>
      </c>
      <c r="J2713" s="122">
        <f t="shared" si="127"/>
        <v>0</v>
      </c>
      <c r="K2713" s="122" t="b">
        <f t="shared" si="129"/>
        <v>0</v>
      </c>
      <c r="L2713" s="122" t="str">
        <f>IF(K2713=FALSE,"",B2713&amp;"@"&amp;COUNTIFS($B$2:B2713,B2713,$K$2:K2713,TRUE))</f>
        <v/>
      </c>
    </row>
    <row r="2714" spans="1:12">
      <c r="A2714" s="18" t="s">
        <v>882</v>
      </c>
      <c r="B2714" s="18" t="s">
        <v>896</v>
      </c>
      <c r="C2714" s="18">
        <v>1</v>
      </c>
      <c r="D2714" s="18">
        <v>1</v>
      </c>
      <c r="E2714" s="18">
        <v>36</v>
      </c>
      <c r="F2714" s="18">
        <v>0</v>
      </c>
      <c r="G2714" s="122" t="str">
        <f t="shared" si="128"/>
        <v>기사임</v>
      </c>
      <c r="H2714" s="255">
        <f>IF(G2714="기사임",(COUNTIF($B$2:B2714,B2714)-COUNTIFS($B$2:B2713,B2714,$G$2:G2713,"")),"")</f>
        <v>177</v>
      </c>
      <c r="I2714" s="122" t="str">
        <f>IF(H2714=1,COUNTIF($H$1:H2714,1),"")</f>
        <v/>
      </c>
      <c r="J2714" s="122">
        <f t="shared" si="127"/>
        <v>1</v>
      </c>
      <c r="K2714" s="122" t="b">
        <f t="shared" si="129"/>
        <v>1</v>
      </c>
      <c r="L2714" s="122" t="str">
        <f>IF(K2714=FALSE,"",B2714&amp;"@"&amp;COUNTIFS($B$2:B2714,B2714,$K$2:K2714,TRUE))</f>
        <v>United States@177</v>
      </c>
    </row>
    <row r="2715" spans="1:12">
      <c r="A2715" s="18" t="s">
        <v>851</v>
      </c>
      <c r="B2715" s="18" t="s">
        <v>922</v>
      </c>
      <c r="C2715" s="18">
        <v>1</v>
      </c>
      <c r="D2715" s="18">
        <v>1</v>
      </c>
      <c r="E2715" s="18">
        <v>0</v>
      </c>
      <c r="F2715" s="18">
        <v>1</v>
      </c>
      <c r="G2715" s="122" t="str">
        <f t="shared" si="128"/>
        <v>기사임</v>
      </c>
      <c r="H2715" s="255">
        <f>IF(G2715="기사임",(COUNTIF($B$2:B2715,B2715)-COUNTIFS($B$2:B2714,B2715,$G$2:G2714,"")),"")</f>
        <v>3</v>
      </c>
      <c r="I2715" s="122" t="str">
        <f>IF(H2715=1,COUNTIF($H$1:H2715,1),"")</f>
        <v/>
      </c>
      <c r="J2715" s="122">
        <f t="shared" si="127"/>
        <v>0</v>
      </c>
      <c r="K2715" s="122" t="b">
        <f t="shared" si="129"/>
        <v>0</v>
      </c>
      <c r="L2715" s="122" t="str">
        <f>IF(K2715=FALSE,"",B2715&amp;"@"&amp;COUNTIFS($B$2:B2715,B2715,$K$2:K2715,TRUE))</f>
        <v/>
      </c>
    </row>
    <row r="2716" spans="1:12">
      <c r="A2716" s="18" t="s">
        <v>851</v>
      </c>
      <c r="B2716" s="18" t="s">
        <v>913</v>
      </c>
      <c r="C2716" s="18">
        <v>1</v>
      </c>
      <c r="D2716" s="18">
        <v>1</v>
      </c>
      <c r="E2716" s="18">
        <v>0</v>
      </c>
      <c r="F2716" s="18">
        <v>1</v>
      </c>
      <c r="G2716" s="122" t="str">
        <f t="shared" si="128"/>
        <v>기사임</v>
      </c>
      <c r="H2716" s="255">
        <f>IF(G2716="기사임",(COUNTIF($B$2:B2716,B2716)-COUNTIFS($B$2:B2715,B2716,$G$2:G2715,"")),"")</f>
        <v>54</v>
      </c>
      <c r="I2716" s="122" t="str">
        <f>IF(H2716=1,COUNTIF($H$1:H2716,1),"")</f>
        <v/>
      </c>
      <c r="J2716" s="122">
        <f t="shared" si="127"/>
        <v>0</v>
      </c>
      <c r="K2716" s="122" t="b">
        <f t="shared" si="129"/>
        <v>0</v>
      </c>
      <c r="L2716" s="122" t="str">
        <f>IF(K2716=FALSE,"",B2716&amp;"@"&amp;COUNTIFS($B$2:B2716,B2716,$K$2:K2716,TRUE))</f>
        <v/>
      </c>
    </row>
    <row r="2717" spans="1:12">
      <c r="A2717" s="18" t="s">
        <v>851</v>
      </c>
      <c r="B2717" s="18" t="s">
        <v>900</v>
      </c>
      <c r="C2717" s="18">
        <v>1</v>
      </c>
      <c r="D2717" s="18">
        <v>1</v>
      </c>
      <c r="E2717" s="18">
        <v>0</v>
      </c>
      <c r="F2717" s="18">
        <v>1</v>
      </c>
      <c r="G2717" s="122" t="str">
        <f t="shared" si="128"/>
        <v>기사임</v>
      </c>
      <c r="H2717" s="255">
        <f>IF(G2717="기사임",(COUNTIF($B$2:B2717,B2717)-COUNTIFS($B$2:B2716,B2717,$G$2:G2716,"")),"")</f>
        <v>77</v>
      </c>
      <c r="I2717" s="122" t="str">
        <f>IF(H2717=1,COUNTIF($H$1:H2717,1),"")</f>
        <v/>
      </c>
      <c r="J2717" s="122">
        <f t="shared" si="127"/>
        <v>0</v>
      </c>
      <c r="K2717" s="122" t="b">
        <f t="shared" si="129"/>
        <v>0</v>
      </c>
      <c r="L2717" s="122" t="str">
        <f>IF(K2717=FALSE,"",B2717&amp;"@"&amp;COUNTIFS($B$2:B2717,B2717,$K$2:K2717,TRUE))</f>
        <v/>
      </c>
    </row>
    <row r="2718" spans="1:12">
      <c r="A2718" s="18" t="s">
        <v>823</v>
      </c>
      <c r="B2718" s="18" t="s">
        <v>908</v>
      </c>
      <c r="C2718" s="18">
        <v>1</v>
      </c>
      <c r="D2718" s="18">
        <v>1</v>
      </c>
      <c r="E2718" s="18">
        <v>0</v>
      </c>
      <c r="F2718" s="18">
        <v>0</v>
      </c>
      <c r="G2718" s="122" t="str">
        <f t="shared" si="128"/>
        <v>기사임</v>
      </c>
      <c r="H2718" s="255">
        <f>IF(G2718="기사임",(COUNTIF($B$2:B2718,B2718)-COUNTIFS($B$2:B2717,B2718,$G$2:G2717,"")),"")</f>
        <v>70</v>
      </c>
      <c r="I2718" s="122" t="str">
        <f>IF(H2718=1,COUNTIF($H$1:H2718,1),"")</f>
        <v/>
      </c>
      <c r="J2718" s="122">
        <f t="shared" si="127"/>
        <v>0</v>
      </c>
      <c r="K2718" s="122" t="b">
        <f t="shared" si="129"/>
        <v>0</v>
      </c>
      <c r="L2718" s="122" t="str">
        <f>IF(K2718=FALSE,"",B2718&amp;"@"&amp;COUNTIFS($B$2:B2718,B2718,$K$2:K2718,TRUE))</f>
        <v/>
      </c>
    </row>
    <row r="2719" spans="1:12">
      <c r="A2719" s="18" t="s">
        <v>823</v>
      </c>
      <c r="B2719" s="18" t="s">
        <v>897</v>
      </c>
      <c r="C2719" s="18">
        <v>1</v>
      </c>
      <c r="D2719" s="18">
        <v>1</v>
      </c>
      <c r="E2719" s="18">
        <v>0</v>
      </c>
      <c r="F2719" s="18">
        <v>1</v>
      </c>
      <c r="G2719" s="122" t="str">
        <f t="shared" si="128"/>
        <v>기사임</v>
      </c>
      <c r="H2719" s="255">
        <f>IF(G2719="기사임",(COUNTIF($B$2:B2719,B2719)-COUNTIFS($B$2:B2718,B2719,$G$2:G2718,"")),"")</f>
        <v>134</v>
      </c>
      <c r="I2719" s="122" t="str">
        <f>IF(H2719=1,COUNTIF($H$1:H2719,1),"")</f>
        <v/>
      </c>
      <c r="J2719" s="122">
        <f t="shared" si="127"/>
        <v>1</v>
      </c>
      <c r="K2719" s="122" t="b">
        <f t="shared" si="129"/>
        <v>1</v>
      </c>
      <c r="L2719" s="122" t="str">
        <f>IF(K2719=FALSE,"",B2719&amp;"@"&amp;COUNTIFS($B$2:B2719,B2719,$K$2:K2719,TRUE))</f>
        <v>India@134</v>
      </c>
    </row>
    <row r="2720" spans="1:12">
      <c r="A2720" s="18" t="s">
        <v>823</v>
      </c>
      <c r="B2720" s="18" t="s">
        <v>898</v>
      </c>
      <c r="C2720" s="18">
        <v>1</v>
      </c>
      <c r="D2720" s="18">
        <v>1</v>
      </c>
      <c r="E2720" s="18">
        <v>0</v>
      </c>
      <c r="F2720" s="18">
        <v>1</v>
      </c>
      <c r="G2720" s="122" t="str">
        <f t="shared" si="128"/>
        <v>기사임</v>
      </c>
      <c r="H2720" s="255">
        <f>IF(G2720="기사임",(COUNTIF($B$2:B2720,B2720)-COUNTIFS($B$2:B2719,B2720,$G$2:G2719,"")),"")</f>
        <v>117</v>
      </c>
      <c r="I2720" s="122" t="str">
        <f>IF(H2720=1,COUNTIF($H$1:H2720,1),"")</f>
        <v/>
      </c>
      <c r="J2720" s="122">
        <f t="shared" si="127"/>
        <v>0</v>
      </c>
      <c r="K2720" s="122" t="b">
        <f t="shared" si="129"/>
        <v>0</v>
      </c>
      <c r="L2720" s="122" t="str">
        <f>IF(K2720=FALSE,"",B2720&amp;"@"&amp;COUNTIFS($B$2:B2720,B2720,$K$2:K2720,TRUE))</f>
        <v/>
      </c>
    </row>
    <row r="2721" spans="1:12">
      <c r="A2721" s="18" t="s">
        <v>823</v>
      </c>
      <c r="B2721" s="18" t="s">
        <v>896</v>
      </c>
      <c r="C2721" s="18">
        <v>1</v>
      </c>
      <c r="D2721" s="18">
        <v>1</v>
      </c>
      <c r="E2721" s="18">
        <v>0</v>
      </c>
      <c r="F2721" s="18">
        <v>0</v>
      </c>
      <c r="G2721" s="122" t="str">
        <f t="shared" si="128"/>
        <v>기사임</v>
      </c>
      <c r="H2721" s="255">
        <f>IF(G2721="기사임",(COUNTIF($B$2:B2721,B2721)-COUNTIFS($B$2:B2720,B2721,$G$2:G2720,"")),"")</f>
        <v>178</v>
      </c>
      <c r="I2721" s="122" t="str">
        <f>IF(H2721=1,COUNTIF($H$1:H2721,1),"")</f>
        <v/>
      </c>
      <c r="J2721" s="122">
        <f t="shared" si="127"/>
        <v>1</v>
      </c>
      <c r="K2721" s="122" t="b">
        <f t="shared" si="129"/>
        <v>1</v>
      </c>
      <c r="L2721" s="122" t="str">
        <f>IF(K2721=FALSE,"",B2721&amp;"@"&amp;COUNTIFS($B$2:B2721,B2721,$K$2:K2721,TRUE))</f>
        <v>United States@178</v>
      </c>
    </row>
    <row r="2722" spans="1:12">
      <c r="A2722" s="18" t="s">
        <v>1131</v>
      </c>
      <c r="B2722" s="18" t="s">
        <v>898</v>
      </c>
      <c r="C2722" s="18">
        <v>1</v>
      </c>
      <c r="D2722" s="18">
        <v>1</v>
      </c>
      <c r="E2722" s="18">
        <v>29</v>
      </c>
      <c r="F2722" s="18">
        <v>0</v>
      </c>
      <c r="G2722" s="122" t="str">
        <f t="shared" si="128"/>
        <v>기사임</v>
      </c>
      <c r="H2722" s="255">
        <f>IF(G2722="기사임",(COUNTIF($B$2:B2722,B2722)-COUNTIFS($B$2:B2721,B2722,$G$2:G2721,"")),"")</f>
        <v>118</v>
      </c>
      <c r="I2722" s="122" t="str">
        <f>IF(H2722=1,COUNTIF($H$1:H2722,1),"")</f>
        <v/>
      </c>
      <c r="J2722" s="122">
        <f t="shared" si="127"/>
        <v>0</v>
      </c>
      <c r="K2722" s="122" t="b">
        <f t="shared" si="129"/>
        <v>0</v>
      </c>
      <c r="L2722" s="122" t="str">
        <f>IF(K2722=FALSE,"",B2722&amp;"@"&amp;COUNTIFS($B$2:B2722,B2722,$K$2:K2722,TRUE))</f>
        <v/>
      </c>
    </row>
    <row r="2723" spans="1:12">
      <c r="A2723" s="18" t="s">
        <v>1131</v>
      </c>
      <c r="B2723" s="18" t="s">
        <v>896</v>
      </c>
      <c r="C2723" s="18">
        <v>1</v>
      </c>
      <c r="D2723" s="18">
        <v>1</v>
      </c>
      <c r="E2723" s="18">
        <v>0</v>
      </c>
      <c r="F2723" s="18">
        <v>1</v>
      </c>
      <c r="G2723" s="122" t="str">
        <f t="shared" si="128"/>
        <v>기사임</v>
      </c>
      <c r="H2723" s="255">
        <f>IF(G2723="기사임",(COUNTIF($B$2:B2723,B2723)-COUNTIFS($B$2:B2722,B2723,$G$2:G2722,"")),"")</f>
        <v>179</v>
      </c>
      <c r="I2723" s="122" t="str">
        <f>IF(H2723=1,COUNTIF($H$1:H2723,1),"")</f>
        <v/>
      </c>
      <c r="J2723" s="122">
        <f t="shared" si="127"/>
        <v>1</v>
      </c>
      <c r="K2723" s="122" t="b">
        <f t="shared" si="129"/>
        <v>1</v>
      </c>
      <c r="L2723" s="122" t="str">
        <f>IF(K2723=FALSE,"",B2723&amp;"@"&amp;COUNTIFS($B$2:B2723,B2723,$K$2:K2723,TRUE))</f>
        <v>United States@179</v>
      </c>
    </row>
    <row r="2724" spans="1:12">
      <c r="A2724" s="18" t="s">
        <v>852</v>
      </c>
      <c r="B2724" s="18" t="s">
        <v>931</v>
      </c>
      <c r="C2724" s="18">
        <v>1</v>
      </c>
      <c r="D2724" s="18">
        <v>1</v>
      </c>
      <c r="E2724" s="18">
        <v>103</v>
      </c>
      <c r="F2724" s="18">
        <v>0</v>
      </c>
      <c r="G2724" s="122" t="str">
        <f t="shared" si="128"/>
        <v>기사임</v>
      </c>
      <c r="H2724" s="255">
        <f>IF(G2724="기사임",(COUNTIF($B$2:B2724,B2724)-COUNTIFS($B$2:B2723,B2724,$G$2:G2723,"")),"")</f>
        <v>6</v>
      </c>
      <c r="I2724" s="122" t="str">
        <f>IF(H2724=1,COUNTIF($H$1:H2724,1),"")</f>
        <v/>
      </c>
      <c r="J2724" s="122">
        <f t="shared" si="127"/>
        <v>0</v>
      </c>
      <c r="K2724" s="122" t="b">
        <f t="shared" si="129"/>
        <v>0</v>
      </c>
      <c r="L2724" s="122" t="str">
        <f>IF(K2724=FALSE,"",B2724&amp;"@"&amp;COUNTIFS($B$2:B2724,B2724,$K$2:K2724,TRUE))</f>
        <v/>
      </c>
    </row>
    <row r="2725" spans="1:12">
      <c r="A2725" s="18" t="s">
        <v>1294</v>
      </c>
      <c r="B2725" s="18" t="s">
        <v>957</v>
      </c>
      <c r="C2725" s="18">
        <v>1</v>
      </c>
      <c r="D2725" s="18">
        <v>1</v>
      </c>
      <c r="E2725" s="18">
        <v>0</v>
      </c>
      <c r="F2725" s="18">
        <v>1</v>
      </c>
      <c r="G2725" s="122" t="str">
        <f t="shared" si="128"/>
        <v>기사임</v>
      </c>
      <c r="H2725" s="255">
        <f>IF(G2725="기사임",(COUNTIF($B$2:B2725,B2725)-COUNTIFS($B$2:B2724,B2725,$G$2:G2724,"")),"")</f>
        <v>5</v>
      </c>
      <c r="I2725" s="122" t="str">
        <f>IF(H2725=1,COUNTIF($H$1:H2725,1),"")</f>
        <v/>
      </c>
      <c r="J2725" s="122">
        <f t="shared" si="127"/>
        <v>0</v>
      </c>
      <c r="K2725" s="122" t="b">
        <f t="shared" si="129"/>
        <v>0</v>
      </c>
      <c r="L2725" s="122" t="str">
        <f>IF(K2725=FALSE,"",B2725&amp;"@"&amp;COUNTIFS($B$2:B2725,B2725,$K$2:K2725,TRUE))</f>
        <v/>
      </c>
    </row>
    <row r="2726" spans="1:12">
      <c r="A2726" s="18" t="s">
        <v>1294</v>
      </c>
      <c r="B2726" s="18" t="s">
        <v>895</v>
      </c>
      <c r="C2726" s="18">
        <v>1</v>
      </c>
      <c r="D2726" s="18">
        <v>1</v>
      </c>
      <c r="E2726" s="18">
        <v>0</v>
      </c>
      <c r="F2726" s="18">
        <v>1</v>
      </c>
      <c r="G2726" s="122" t="str">
        <f t="shared" si="128"/>
        <v>기사임</v>
      </c>
      <c r="H2726" s="255">
        <f>IF(G2726="기사임",(COUNTIF($B$2:B2726,B2726)-COUNTIFS($B$2:B2725,B2726,$G$2:G2725,"")),"")</f>
        <v>337</v>
      </c>
      <c r="I2726" s="122" t="str">
        <f>IF(H2726=1,COUNTIF($H$1:H2726,1),"")</f>
        <v/>
      </c>
      <c r="J2726" s="122">
        <f t="shared" si="127"/>
        <v>0</v>
      </c>
      <c r="K2726" s="122" t="b">
        <f t="shared" si="129"/>
        <v>0</v>
      </c>
      <c r="L2726" s="122" t="str">
        <f>IF(K2726=FALSE,"",B2726&amp;"@"&amp;COUNTIFS($B$2:B2726,B2726,$K$2:K2726,TRUE))</f>
        <v/>
      </c>
    </row>
    <row r="2727" spans="1:12">
      <c r="A2727" s="18" t="s">
        <v>664</v>
      </c>
      <c r="B2727" s="18" t="s">
        <v>901</v>
      </c>
      <c r="C2727" s="18">
        <v>1</v>
      </c>
      <c r="D2727" s="18">
        <v>1</v>
      </c>
      <c r="E2727" s="18">
        <v>0</v>
      </c>
      <c r="F2727" s="18">
        <v>1</v>
      </c>
      <c r="G2727" s="122" t="str">
        <f t="shared" si="128"/>
        <v>기사임</v>
      </c>
      <c r="H2727" s="255">
        <f>IF(G2727="기사임",(COUNTIF($B$2:B2727,B2727)-COUNTIFS($B$2:B2726,B2727,$G$2:G2726,"")),"")</f>
        <v>78</v>
      </c>
      <c r="I2727" s="122" t="str">
        <f>IF(H2727=1,COUNTIF($H$1:H2727,1),"")</f>
        <v/>
      </c>
      <c r="J2727" s="122">
        <f t="shared" si="127"/>
        <v>0</v>
      </c>
      <c r="K2727" s="122" t="b">
        <f t="shared" si="129"/>
        <v>0</v>
      </c>
      <c r="L2727" s="122" t="str">
        <f>IF(K2727=FALSE,"",B2727&amp;"@"&amp;COUNTIFS($B$2:B2727,B2727,$K$2:K2727,TRUE))</f>
        <v/>
      </c>
    </row>
    <row r="2728" spans="1:12">
      <c r="A2728" s="18" t="s">
        <v>664</v>
      </c>
      <c r="B2728" s="18" t="s">
        <v>954</v>
      </c>
      <c r="C2728" s="18">
        <v>1</v>
      </c>
      <c r="D2728" s="18">
        <v>1</v>
      </c>
      <c r="E2728" s="18">
        <v>0</v>
      </c>
      <c r="F2728" s="18">
        <v>1</v>
      </c>
      <c r="G2728" s="122" t="str">
        <f t="shared" si="128"/>
        <v>기사임</v>
      </c>
      <c r="H2728" s="255">
        <f>IF(G2728="기사임",(COUNTIF($B$2:B2728,B2728)-COUNTIFS($B$2:B2727,B2728,$G$2:G2727,"")),"")</f>
        <v>2</v>
      </c>
      <c r="I2728" s="122" t="str">
        <f>IF(H2728=1,COUNTIF($H$1:H2728,1),"")</f>
        <v/>
      </c>
      <c r="J2728" s="122">
        <f t="shared" si="127"/>
        <v>0</v>
      </c>
      <c r="K2728" s="122" t="b">
        <f t="shared" si="129"/>
        <v>0</v>
      </c>
      <c r="L2728" s="122" t="str">
        <f>IF(K2728=FALSE,"",B2728&amp;"@"&amp;COUNTIFS($B$2:B2728,B2728,$K$2:K2728,TRUE))</f>
        <v/>
      </c>
    </row>
    <row r="2729" spans="1:12">
      <c r="A2729" s="18" t="s">
        <v>664</v>
      </c>
      <c r="B2729" s="18" t="s">
        <v>896</v>
      </c>
      <c r="C2729" s="18">
        <v>1</v>
      </c>
      <c r="D2729" s="18">
        <v>1</v>
      </c>
      <c r="E2729" s="18">
        <v>0</v>
      </c>
      <c r="F2729" s="18">
        <v>1</v>
      </c>
      <c r="G2729" s="122" t="str">
        <f t="shared" si="128"/>
        <v>기사임</v>
      </c>
      <c r="H2729" s="255">
        <f>IF(G2729="기사임",(COUNTIF($B$2:B2729,B2729)-COUNTIFS($B$2:B2728,B2729,$G$2:G2728,"")),"")</f>
        <v>180</v>
      </c>
      <c r="I2729" s="122" t="str">
        <f>IF(H2729=1,COUNTIF($H$1:H2729,1),"")</f>
        <v/>
      </c>
      <c r="J2729" s="122">
        <f t="shared" si="127"/>
        <v>1</v>
      </c>
      <c r="K2729" s="122" t="b">
        <f t="shared" si="129"/>
        <v>1</v>
      </c>
      <c r="L2729" s="122" t="str">
        <f>IF(K2729=FALSE,"",B2729&amp;"@"&amp;COUNTIFS($B$2:B2729,B2729,$K$2:K2729,TRUE))</f>
        <v>United States@180</v>
      </c>
    </row>
    <row r="2730" spans="1:12">
      <c r="A2730" s="18" t="s">
        <v>1508</v>
      </c>
      <c r="B2730" s="18" t="s">
        <v>919</v>
      </c>
      <c r="C2730" s="18">
        <v>1</v>
      </c>
      <c r="D2730" s="18">
        <v>1</v>
      </c>
      <c r="E2730" s="18">
        <v>0</v>
      </c>
      <c r="F2730" s="18">
        <v>1</v>
      </c>
      <c r="G2730" s="122" t="str">
        <f t="shared" si="128"/>
        <v>기사임</v>
      </c>
      <c r="H2730" s="255">
        <f>IF(G2730="기사임",(COUNTIF($B$2:B2730,B2730)-COUNTIFS($B$2:B2729,B2730,$G$2:G2729,"")),"")</f>
        <v>6</v>
      </c>
      <c r="I2730" s="122" t="str">
        <f>IF(H2730=1,COUNTIF($H$1:H2730,1),"")</f>
        <v/>
      </c>
      <c r="J2730" s="122">
        <f t="shared" si="127"/>
        <v>0</v>
      </c>
      <c r="K2730" s="122" t="b">
        <f t="shared" si="129"/>
        <v>0</v>
      </c>
      <c r="L2730" s="122" t="str">
        <f>IF(K2730=FALSE,"",B2730&amp;"@"&amp;COUNTIFS($B$2:B2730,B2730,$K$2:K2730,TRUE))</f>
        <v/>
      </c>
    </row>
    <row r="2731" spans="1:12">
      <c r="A2731" s="18" t="s">
        <v>1508</v>
      </c>
      <c r="B2731" s="18" t="s">
        <v>896</v>
      </c>
      <c r="C2731" s="18">
        <v>1</v>
      </c>
      <c r="D2731" s="18">
        <v>1</v>
      </c>
      <c r="E2731" s="18">
        <v>60</v>
      </c>
      <c r="F2731" s="18">
        <v>0</v>
      </c>
      <c r="G2731" s="122" t="str">
        <f t="shared" si="128"/>
        <v>기사임</v>
      </c>
      <c r="H2731" s="255">
        <f>IF(G2731="기사임",(COUNTIF($B$2:B2731,B2731)-COUNTIFS($B$2:B2730,B2731,$G$2:G2730,"")),"")</f>
        <v>181</v>
      </c>
      <c r="I2731" s="122" t="str">
        <f>IF(H2731=1,COUNTIF($H$1:H2731,1),"")</f>
        <v/>
      </c>
      <c r="J2731" s="122">
        <f t="shared" si="127"/>
        <v>1</v>
      </c>
      <c r="K2731" s="122" t="b">
        <f t="shared" si="129"/>
        <v>1</v>
      </c>
      <c r="L2731" s="122" t="str">
        <f>IF(K2731=FALSE,"",B2731&amp;"@"&amp;COUNTIFS($B$2:B2731,B2731,$K$2:K2731,TRUE))</f>
        <v>United States@181</v>
      </c>
    </row>
    <row r="2732" spans="1:12">
      <c r="A2732" s="18" t="s">
        <v>665</v>
      </c>
      <c r="B2732" s="18" t="s">
        <v>943</v>
      </c>
      <c r="C2732" s="18">
        <v>1</v>
      </c>
      <c r="D2732" s="18">
        <v>1</v>
      </c>
      <c r="E2732" s="18">
        <v>0</v>
      </c>
      <c r="F2732" s="18">
        <v>1</v>
      </c>
      <c r="G2732" s="122" t="str">
        <f t="shared" si="128"/>
        <v>기사임</v>
      </c>
      <c r="H2732" s="255">
        <f>IF(G2732="기사임",(COUNTIF($B$2:B2732,B2732)-COUNTIFS($B$2:B2731,B2732,$G$2:G2731,"")),"")</f>
        <v>6</v>
      </c>
      <c r="I2732" s="122" t="str">
        <f>IF(H2732=1,COUNTIF($H$1:H2732,1),"")</f>
        <v/>
      </c>
      <c r="J2732" s="122">
        <f t="shared" si="127"/>
        <v>0</v>
      </c>
      <c r="K2732" s="122" t="b">
        <f t="shared" si="129"/>
        <v>0</v>
      </c>
      <c r="L2732" s="122" t="str">
        <f>IF(K2732=FALSE,"",B2732&amp;"@"&amp;COUNTIFS($B$2:B2732,B2732,$K$2:K2732,TRUE))</f>
        <v/>
      </c>
    </row>
    <row r="2733" spans="1:12">
      <c r="A2733" s="18" t="s">
        <v>665</v>
      </c>
      <c r="B2733" s="18" t="s">
        <v>898</v>
      </c>
      <c r="C2733" s="18">
        <v>1</v>
      </c>
      <c r="D2733" s="18">
        <v>1</v>
      </c>
      <c r="E2733" s="18">
        <v>0</v>
      </c>
      <c r="F2733" s="18">
        <v>1</v>
      </c>
      <c r="G2733" s="122" t="str">
        <f t="shared" si="128"/>
        <v>기사임</v>
      </c>
      <c r="H2733" s="255">
        <f>IF(G2733="기사임",(COUNTIF($B$2:B2733,B2733)-COUNTIFS($B$2:B2732,B2733,$G$2:G2732,"")),"")</f>
        <v>119</v>
      </c>
      <c r="I2733" s="122" t="str">
        <f>IF(H2733=1,COUNTIF($H$1:H2733,1),"")</f>
        <v/>
      </c>
      <c r="J2733" s="122">
        <f t="shared" si="127"/>
        <v>0</v>
      </c>
      <c r="K2733" s="122" t="b">
        <f t="shared" si="129"/>
        <v>0</v>
      </c>
      <c r="L2733" s="122" t="str">
        <f>IF(K2733=FALSE,"",B2733&amp;"@"&amp;COUNTIFS($B$2:B2733,B2733,$K$2:K2733,TRUE))</f>
        <v/>
      </c>
    </row>
    <row r="2734" spans="1:12">
      <c r="A2734" s="18" t="s">
        <v>665</v>
      </c>
      <c r="B2734" s="18" t="s">
        <v>921</v>
      </c>
      <c r="C2734" s="18">
        <v>1</v>
      </c>
      <c r="D2734" s="18">
        <v>1</v>
      </c>
      <c r="E2734" s="18">
        <v>18</v>
      </c>
      <c r="F2734" s="18">
        <v>0</v>
      </c>
      <c r="G2734" s="122" t="str">
        <f t="shared" si="128"/>
        <v>기사임</v>
      </c>
      <c r="H2734" s="255">
        <f>IF(G2734="기사임",(COUNTIF($B$2:B2734,B2734)-COUNTIFS($B$2:B2733,B2734,$G$2:G2733,"")),"")</f>
        <v>1</v>
      </c>
      <c r="I2734" s="122">
        <f>IF(H2734=1,COUNTIF($H$1:H2734,1),"")</f>
        <v>89</v>
      </c>
      <c r="J2734" s="122">
        <f t="shared" si="127"/>
        <v>0</v>
      </c>
      <c r="K2734" s="122" t="b">
        <f t="shared" si="129"/>
        <v>0</v>
      </c>
      <c r="L2734" s="122" t="str">
        <f>IF(K2734=FALSE,"",B2734&amp;"@"&amp;COUNTIFS($B$2:B2734,B2734,$K$2:K2734,TRUE))</f>
        <v/>
      </c>
    </row>
    <row r="2735" spans="1:12">
      <c r="A2735" s="18" t="s">
        <v>665</v>
      </c>
      <c r="B2735" s="18" t="s">
        <v>896</v>
      </c>
      <c r="C2735" s="18">
        <v>1</v>
      </c>
      <c r="D2735" s="18">
        <v>1</v>
      </c>
      <c r="E2735" s="18">
        <v>0</v>
      </c>
      <c r="F2735" s="18">
        <v>1</v>
      </c>
      <c r="G2735" s="122" t="str">
        <f t="shared" si="128"/>
        <v>기사임</v>
      </c>
      <c r="H2735" s="255">
        <f>IF(G2735="기사임",(COUNTIF($B$2:B2735,B2735)-COUNTIFS($B$2:B2734,B2735,$G$2:G2734,"")),"")</f>
        <v>182</v>
      </c>
      <c r="I2735" s="122" t="str">
        <f>IF(H2735=1,COUNTIF($H$1:H2735,1),"")</f>
        <v/>
      </c>
      <c r="J2735" s="122">
        <f t="shared" si="127"/>
        <v>1</v>
      </c>
      <c r="K2735" s="122" t="b">
        <f t="shared" si="129"/>
        <v>1</v>
      </c>
      <c r="L2735" s="122" t="str">
        <f>IF(K2735=FALSE,"",B2735&amp;"@"&amp;COUNTIFS($B$2:B2735,B2735,$K$2:K2735,TRUE))</f>
        <v>United States@182</v>
      </c>
    </row>
    <row r="2736" spans="1:12">
      <c r="A2736" s="18" t="s">
        <v>665</v>
      </c>
      <c r="B2736" s="18" t="s">
        <v>914</v>
      </c>
      <c r="C2736" s="18">
        <v>1</v>
      </c>
      <c r="D2736" s="18">
        <v>1</v>
      </c>
      <c r="E2736" s="18">
        <v>14</v>
      </c>
      <c r="F2736" s="18">
        <v>0</v>
      </c>
      <c r="G2736" s="122" t="str">
        <f t="shared" si="128"/>
        <v>기사임</v>
      </c>
      <c r="H2736" s="255">
        <f>IF(G2736="기사임",(COUNTIF($B$2:B2736,B2736)-COUNTIFS($B$2:B2735,B2736,$G$2:G2735,"")),"")</f>
        <v>38</v>
      </c>
      <c r="I2736" s="122" t="str">
        <f>IF(H2736=1,COUNTIF($H$1:H2736,1),"")</f>
        <v/>
      </c>
      <c r="J2736" s="122">
        <f t="shared" si="127"/>
        <v>1</v>
      </c>
      <c r="K2736" s="122" t="b">
        <f t="shared" si="129"/>
        <v>1</v>
      </c>
      <c r="L2736" s="122" t="str">
        <f>IF(K2736=FALSE,"",B2736&amp;"@"&amp;COUNTIFS($B$2:B2736,B2736,$K$2:K2736,TRUE))</f>
        <v>Vietnam@38</v>
      </c>
    </row>
    <row r="2737" spans="1:12">
      <c r="A2737" s="18" t="s">
        <v>2074</v>
      </c>
      <c r="B2737" s="18" t="s">
        <v>898</v>
      </c>
      <c r="C2737" s="18">
        <v>1</v>
      </c>
      <c r="D2737" s="18">
        <v>1</v>
      </c>
      <c r="E2737" s="18">
        <v>0</v>
      </c>
      <c r="F2737" s="18">
        <v>1</v>
      </c>
      <c r="G2737" s="122" t="str">
        <f t="shared" si="128"/>
        <v/>
      </c>
      <c r="H2737" s="255" t="str">
        <f>IF(G2737="기사임",(COUNTIF($B$2:B2737,B2737)-COUNTIFS($B$2:B2736,B2737,$G$2:G2736,"")),"")</f>
        <v/>
      </c>
      <c r="I2737" s="122" t="str">
        <f>IF(H2737=1,COUNTIF($H$1:H2737,1),"")</f>
        <v/>
      </c>
      <c r="J2737" s="122">
        <f t="shared" si="127"/>
        <v>0</v>
      </c>
      <c r="K2737" s="122" t="b">
        <f t="shared" si="129"/>
        <v>0</v>
      </c>
      <c r="L2737" s="122" t="str">
        <f>IF(K2737=FALSE,"",B2737&amp;"@"&amp;COUNTIFS($B$2:B2737,B2737,$K$2:K2737,TRUE))</f>
        <v/>
      </c>
    </row>
    <row r="2738" spans="1:12">
      <c r="A2738" s="18" t="s">
        <v>853</v>
      </c>
      <c r="B2738" s="18" t="s">
        <v>897</v>
      </c>
      <c r="C2738" s="18">
        <v>1</v>
      </c>
      <c r="D2738" s="18">
        <v>1</v>
      </c>
      <c r="E2738" s="18">
        <v>1120</v>
      </c>
      <c r="F2738" s="18">
        <v>0</v>
      </c>
      <c r="G2738" s="122" t="str">
        <f t="shared" si="128"/>
        <v>기사임</v>
      </c>
      <c r="H2738" s="255">
        <f>IF(G2738="기사임",(COUNTIF($B$2:B2738,B2738)-COUNTIFS($B$2:B2737,B2738,$G$2:G2737,"")),"")</f>
        <v>135</v>
      </c>
      <c r="I2738" s="122" t="str">
        <f>IF(H2738=1,COUNTIF($H$1:H2738,1),"")</f>
        <v/>
      </c>
      <c r="J2738" s="122">
        <f t="shared" si="127"/>
        <v>1</v>
      </c>
      <c r="K2738" s="122" t="b">
        <f t="shared" si="129"/>
        <v>1</v>
      </c>
      <c r="L2738" s="122" t="str">
        <f>IF(K2738=FALSE,"",B2738&amp;"@"&amp;COUNTIFS($B$2:B2738,B2738,$K$2:K2738,TRUE))</f>
        <v>India@135</v>
      </c>
    </row>
    <row r="2739" spans="1:12">
      <c r="A2739" s="18" t="s">
        <v>853</v>
      </c>
      <c r="B2739" s="18" t="s">
        <v>895</v>
      </c>
      <c r="C2739" s="18">
        <v>1</v>
      </c>
      <c r="D2739" s="18">
        <v>1</v>
      </c>
      <c r="E2739" s="18">
        <v>16</v>
      </c>
      <c r="F2739" s="18">
        <v>0</v>
      </c>
      <c r="G2739" s="122" t="str">
        <f t="shared" si="128"/>
        <v>기사임</v>
      </c>
      <c r="H2739" s="255">
        <f>IF(G2739="기사임",(COUNTIF($B$2:B2739,B2739)-COUNTIFS($B$2:B2738,B2739,$G$2:G2738,"")),"")</f>
        <v>338</v>
      </c>
      <c r="I2739" s="122" t="str">
        <f>IF(H2739=1,COUNTIF($H$1:H2739,1),"")</f>
        <v/>
      </c>
      <c r="J2739" s="122">
        <f t="shared" si="127"/>
        <v>0</v>
      </c>
      <c r="K2739" s="122" t="b">
        <f t="shared" si="129"/>
        <v>0</v>
      </c>
      <c r="L2739" s="122" t="str">
        <f>IF(K2739=FALSE,"",B2739&amp;"@"&amp;COUNTIFS($B$2:B2739,B2739,$K$2:K2739,TRUE))</f>
        <v/>
      </c>
    </row>
    <row r="2740" spans="1:12">
      <c r="A2740" s="18" t="s">
        <v>769</v>
      </c>
      <c r="B2740" s="18" t="s">
        <v>896</v>
      </c>
      <c r="C2740" s="18">
        <v>1</v>
      </c>
      <c r="D2740" s="18">
        <v>1</v>
      </c>
      <c r="E2740" s="18">
        <v>0</v>
      </c>
      <c r="F2740" s="18">
        <v>1</v>
      </c>
      <c r="G2740" s="122" t="str">
        <f t="shared" si="128"/>
        <v>기사임</v>
      </c>
      <c r="H2740" s="255">
        <f>IF(G2740="기사임",(COUNTIF($B$2:B2740,B2740)-COUNTIFS($B$2:B2739,B2740,$G$2:G2739,"")),"")</f>
        <v>183</v>
      </c>
      <c r="I2740" s="122" t="str">
        <f>IF(H2740=1,COUNTIF($H$1:H2740,1),"")</f>
        <v/>
      </c>
      <c r="J2740" s="122">
        <f t="shared" si="127"/>
        <v>1</v>
      </c>
      <c r="K2740" s="122" t="b">
        <f t="shared" si="129"/>
        <v>1</v>
      </c>
      <c r="L2740" s="122" t="str">
        <f>IF(K2740=FALSE,"",B2740&amp;"@"&amp;COUNTIFS($B$2:B2740,B2740,$K$2:K2740,TRUE))</f>
        <v>United States@183</v>
      </c>
    </row>
    <row r="2741" spans="1:12">
      <c r="A2741" s="18" t="s">
        <v>591</v>
      </c>
      <c r="B2741" s="18" t="s">
        <v>908</v>
      </c>
      <c r="C2741" s="18">
        <v>1</v>
      </c>
      <c r="D2741" s="18">
        <v>1</v>
      </c>
      <c r="E2741" s="18">
        <v>1410</v>
      </c>
      <c r="F2741" s="18">
        <v>1</v>
      </c>
      <c r="G2741" s="122" t="str">
        <f t="shared" si="128"/>
        <v>기사임</v>
      </c>
      <c r="H2741" s="255">
        <f>IF(G2741="기사임",(COUNTIF($B$2:B2741,B2741)-COUNTIFS($B$2:B2740,B2741,$G$2:G2740,"")),"")</f>
        <v>71</v>
      </c>
      <c r="I2741" s="122" t="str">
        <f>IF(H2741=1,COUNTIF($H$1:H2741,1),"")</f>
        <v/>
      </c>
      <c r="J2741" s="122">
        <f t="shared" si="127"/>
        <v>0</v>
      </c>
      <c r="K2741" s="122" t="b">
        <f t="shared" si="129"/>
        <v>0</v>
      </c>
      <c r="L2741" s="122" t="str">
        <f>IF(K2741=FALSE,"",B2741&amp;"@"&amp;COUNTIFS($B$2:B2741,B2741,$K$2:K2741,TRUE))</f>
        <v/>
      </c>
    </row>
    <row r="2742" spans="1:12">
      <c r="A2742" s="18" t="s">
        <v>2075</v>
      </c>
      <c r="B2742" s="18" t="s">
        <v>895</v>
      </c>
      <c r="C2742" s="18">
        <v>1</v>
      </c>
      <c r="D2742" s="18">
        <v>1</v>
      </c>
      <c r="E2742" s="18">
        <v>0</v>
      </c>
      <c r="F2742" s="18">
        <v>1</v>
      </c>
      <c r="G2742" s="122" t="str">
        <f t="shared" si="128"/>
        <v>기사임</v>
      </c>
      <c r="H2742" s="255">
        <f>IF(G2742="기사임",(COUNTIF($B$2:B2742,B2742)-COUNTIFS($B$2:B2741,B2742,$G$2:G2741,"")),"")</f>
        <v>339</v>
      </c>
      <c r="I2742" s="122" t="str">
        <f>IF(H2742=1,COUNTIF($H$1:H2742,1),"")</f>
        <v/>
      </c>
      <c r="J2742" s="122">
        <f t="shared" si="127"/>
        <v>0</v>
      </c>
      <c r="K2742" s="122" t="b">
        <f t="shared" si="129"/>
        <v>0</v>
      </c>
      <c r="L2742" s="122" t="str">
        <f>IF(K2742=FALSE,"",B2742&amp;"@"&amp;COUNTIFS($B$2:B2742,B2742,$K$2:K2742,TRUE))</f>
        <v/>
      </c>
    </row>
    <row r="2743" spans="1:12">
      <c r="A2743" s="18" t="s">
        <v>824</v>
      </c>
      <c r="B2743" s="18" t="s">
        <v>895</v>
      </c>
      <c r="C2743" s="18">
        <v>1</v>
      </c>
      <c r="D2743" s="18">
        <v>1</v>
      </c>
      <c r="E2743" s="18">
        <v>249</v>
      </c>
      <c r="F2743" s="18">
        <v>0</v>
      </c>
      <c r="G2743" s="122" t="str">
        <f t="shared" si="128"/>
        <v>기사임</v>
      </c>
      <c r="H2743" s="255">
        <f>IF(G2743="기사임",(COUNTIF($B$2:B2743,B2743)-COUNTIFS($B$2:B2742,B2743,$G$2:G2742,"")),"")</f>
        <v>340</v>
      </c>
      <c r="I2743" s="122" t="str">
        <f>IF(H2743=1,COUNTIF($H$1:H2743,1),"")</f>
        <v/>
      </c>
      <c r="J2743" s="122">
        <f t="shared" si="127"/>
        <v>0</v>
      </c>
      <c r="K2743" s="122" t="b">
        <f t="shared" si="129"/>
        <v>0</v>
      </c>
      <c r="L2743" s="122" t="str">
        <f>IF(K2743=FALSE,"",B2743&amp;"@"&amp;COUNTIFS($B$2:B2743,B2743,$K$2:K2743,TRUE))</f>
        <v/>
      </c>
    </row>
    <row r="2744" spans="1:12">
      <c r="A2744" s="18" t="s">
        <v>802</v>
      </c>
      <c r="B2744" s="18" t="s">
        <v>909</v>
      </c>
      <c r="C2744" s="18">
        <v>1</v>
      </c>
      <c r="D2744" s="18">
        <v>1</v>
      </c>
      <c r="E2744" s="18">
        <v>0</v>
      </c>
      <c r="F2744" s="18">
        <v>1</v>
      </c>
      <c r="G2744" s="122" t="str">
        <f t="shared" si="128"/>
        <v>기사임</v>
      </c>
      <c r="H2744" s="255">
        <f>IF(G2744="기사임",(COUNTIF($B$2:B2744,B2744)-COUNTIFS($B$2:B2743,B2744,$G$2:G2743,"")),"")</f>
        <v>22</v>
      </c>
      <c r="I2744" s="122" t="str">
        <f>IF(H2744=1,COUNTIF($H$1:H2744,1),"")</f>
        <v/>
      </c>
      <c r="J2744" s="122">
        <f t="shared" si="127"/>
        <v>0</v>
      </c>
      <c r="K2744" s="122" t="b">
        <f t="shared" si="129"/>
        <v>0</v>
      </c>
      <c r="L2744" s="122" t="str">
        <f>IF(K2744=FALSE,"",B2744&amp;"@"&amp;COUNTIFS($B$2:B2744,B2744,$K$2:K2744,TRUE))</f>
        <v/>
      </c>
    </row>
    <row r="2745" spans="1:12">
      <c r="A2745" s="18" t="s">
        <v>802</v>
      </c>
      <c r="B2745" s="18" t="s">
        <v>897</v>
      </c>
      <c r="C2745" s="18">
        <v>1</v>
      </c>
      <c r="D2745" s="18">
        <v>1</v>
      </c>
      <c r="E2745" s="18">
        <v>0</v>
      </c>
      <c r="F2745" s="18">
        <v>1</v>
      </c>
      <c r="G2745" s="122" t="str">
        <f t="shared" si="128"/>
        <v>기사임</v>
      </c>
      <c r="H2745" s="255">
        <f>IF(G2745="기사임",(COUNTIF($B$2:B2745,B2745)-COUNTIFS($B$2:B2744,B2745,$G$2:G2744,"")),"")</f>
        <v>136</v>
      </c>
      <c r="I2745" s="122" t="str">
        <f>IF(H2745=1,COUNTIF($H$1:H2745,1),"")</f>
        <v/>
      </c>
      <c r="J2745" s="122">
        <f t="shared" si="127"/>
        <v>1</v>
      </c>
      <c r="K2745" s="122" t="b">
        <f t="shared" si="129"/>
        <v>1</v>
      </c>
      <c r="L2745" s="122" t="str">
        <f>IF(K2745=FALSE,"",B2745&amp;"@"&amp;COUNTIFS($B$2:B2745,B2745,$K$2:K2745,TRUE))</f>
        <v>India@136</v>
      </c>
    </row>
    <row r="2746" spans="1:12">
      <c r="A2746" s="18" t="s">
        <v>802</v>
      </c>
      <c r="B2746" s="18" t="s">
        <v>900</v>
      </c>
      <c r="C2746" s="18">
        <v>1</v>
      </c>
      <c r="D2746" s="18">
        <v>1</v>
      </c>
      <c r="E2746" s="18">
        <v>0</v>
      </c>
      <c r="F2746" s="18">
        <v>1</v>
      </c>
      <c r="G2746" s="122" t="str">
        <f t="shared" si="128"/>
        <v>기사임</v>
      </c>
      <c r="H2746" s="255">
        <f>IF(G2746="기사임",(COUNTIF($B$2:B2746,B2746)-COUNTIFS($B$2:B2745,B2746,$G$2:G2745,"")),"")</f>
        <v>78</v>
      </c>
      <c r="I2746" s="122" t="str">
        <f>IF(H2746=1,COUNTIF($H$1:H2746,1),"")</f>
        <v/>
      </c>
      <c r="J2746" s="122">
        <f t="shared" si="127"/>
        <v>0</v>
      </c>
      <c r="K2746" s="122" t="b">
        <f t="shared" si="129"/>
        <v>0</v>
      </c>
      <c r="L2746" s="122" t="str">
        <f>IF(K2746=FALSE,"",B2746&amp;"@"&amp;COUNTIFS($B$2:B2746,B2746,$K$2:K2746,TRUE))</f>
        <v/>
      </c>
    </row>
    <row r="2747" spans="1:12">
      <c r="A2747" s="18" t="s">
        <v>802</v>
      </c>
      <c r="B2747" s="18" t="s">
        <v>896</v>
      </c>
      <c r="C2747" s="18">
        <v>1</v>
      </c>
      <c r="D2747" s="18">
        <v>1</v>
      </c>
      <c r="E2747" s="18">
        <v>0</v>
      </c>
      <c r="F2747" s="18">
        <v>1</v>
      </c>
      <c r="G2747" s="122" t="str">
        <f t="shared" si="128"/>
        <v>기사임</v>
      </c>
      <c r="H2747" s="255">
        <f>IF(G2747="기사임",(COUNTIF($B$2:B2747,B2747)-COUNTIFS($B$2:B2746,B2747,$G$2:G2746,"")),"")</f>
        <v>184</v>
      </c>
      <c r="I2747" s="122" t="str">
        <f>IF(H2747=1,COUNTIF($H$1:H2747,1),"")</f>
        <v/>
      </c>
      <c r="J2747" s="122">
        <f t="shared" si="127"/>
        <v>1</v>
      </c>
      <c r="K2747" s="122" t="b">
        <f t="shared" si="129"/>
        <v>1</v>
      </c>
      <c r="L2747" s="122" t="str">
        <f>IF(K2747=FALSE,"",B2747&amp;"@"&amp;COUNTIFS($B$2:B2747,B2747,$K$2:K2747,TRUE))</f>
        <v>United States@184</v>
      </c>
    </row>
    <row r="2748" spans="1:12">
      <c r="A2748" s="18" t="s">
        <v>2076</v>
      </c>
      <c r="B2748" s="18" t="s">
        <v>897</v>
      </c>
      <c r="C2748" s="18">
        <v>1</v>
      </c>
      <c r="D2748" s="18">
        <v>1</v>
      </c>
      <c r="E2748" s="18">
        <v>0</v>
      </c>
      <c r="F2748" s="18">
        <v>1</v>
      </c>
      <c r="G2748" s="122" t="str">
        <f t="shared" si="128"/>
        <v/>
      </c>
      <c r="H2748" s="255" t="str">
        <f>IF(G2748="기사임",(COUNTIF($B$2:B2748,B2748)-COUNTIFS($B$2:B2747,B2748,$G$2:G2747,"")),"")</f>
        <v/>
      </c>
      <c r="I2748" s="122" t="str">
        <f>IF(H2748=1,COUNTIF($H$1:H2748,1),"")</f>
        <v/>
      </c>
      <c r="J2748" s="122">
        <f t="shared" si="127"/>
        <v>1</v>
      </c>
      <c r="K2748" s="122" t="b">
        <f t="shared" si="129"/>
        <v>0</v>
      </c>
      <c r="L2748" s="122" t="str">
        <f>IF(K2748=FALSE,"",B2748&amp;"@"&amp;COUNTIFS($B$2:B2748,B2748,$K$2:K2748,TRUE))</f>
        <v/>
      </c>
    </row>
    <row r="2749" spans="1:12">
      <c r="A2749" s="18" t="s">
        <v>1509</v>
      </c>
      <c r="B2749" s="18" t="s">
        <v>918</v>
      </c>
      <c r="C2749" s="18">
        <v>1</v>
      </c>
      <c r="D2749" s="18">
        <v>1</v>
      </c>
      <c r="E2749" s="18">
        <v>0</v>
      </c>
      <c r="F2749" s="18">
        <v>1</v>
      </c>
      <c r="G2749" s="122" t="str">
        <f t="shared" si="128"/>
        <v>기사임</v>
      </c>
      <c r="H2749" s="255">
        <f>IF(G2749="기사임",(COUNTIF($B$2:B2749,B2749)-COUNTIFS($B$2:B2748,B2749,$G$2:G2748,"")),"")</f>
        <v>27</v>
      </c>
      <c r="I2749" s="122" t="str">
        <f>IF(H2749=1,COUNTIF($H$1:H2749,1),"")</f>
        <v/>
      </c>
      <c r="J2749" s="122">
        <f t="shared" si="127"/>
        <v>0</v>
      </c>
      <c r="K2749" s="122" t="b">
        <f t="shared" si="129"/>
        <v>0</v>
      </c>
      <c r="L2749" s="122" t="str">
        <f>IF(K2749=FALSE,"",B2749&amp;"@"&amp;COUNTIFS($B$2:B2749,B2749,$K$2:K2749,TRUE))</f>
        <v/>
      </c>
    </row>
    <row r="2750" spans="1:12">
      <c r="A2750" s="18" t="s">
        <v>2077</v>
      </c>
      <c r="B2750" s="18" t="s">
        <v>899</v>
      </c>
      <c r="C2750" s="18">
        <v>1</v>
      </c>
      <c r="D2750" s="18">
        <v>1</v>
      </c>
      <c r="E2750" s="18">
        <v>0</v>
      </c>
      <c r="F2750" s="18">
        <v>0</v>
      </c>
      <c r="G2750" s="122" t="str">
        <f t="shared" si="128"/>
        <v>기사임</v>
      </c>
      <c r="H2750" s="255">
        <f>IF(G2750="기사임",(COUNTIF($B$2:B2750,B2750)-COUNTIFS($B$2:B2749,B2750,$G$2:G2749,"")),"")</f>
        <v>74</v>
      </c>
      <c r="I2750" s="122" t="str">
        <f>IF(H2750=1,COUNTIF($H$1:H2750,1),"")</f>
        <v/>
      </c>
      <c r="J2750" s="122">
        <f t="shared" si="127"/>
        <v>0</v>
      </c>
      <c r="K2750" s="122" t="b">
        <f t="shared" si="129"/>
        <v>0</v>
      </c>
      <c r="L2750" s="122" t="str">
        <f>IF(K2750=FALSE,"",B2750&amp;"@"&amp;COUNTIFS($B$2:B2750,B2750,$K$2:K2750,TRUE))</f>
        <v/>
      </c>
    </row>
    <row r="2751" spans="1:12">
      <c r="A2751" s="18" t="s">
        <v>2078</v>
      </c>
      <c r="B2751" s="18" t="s">
        <v>895</v>
      </c>
      <c r="C2751" s="18">
        <v>1</v>
      </c>
      <c r="D2751" s="18">
        <v>1</v>
      </c>
      <c r="E2751" s="18">
        <v>178</v>
      </c>
      <c r="F2751" s="18">
        <v>0</v>
      </c>
      <c r="G2751" s="122" t="str">
        <f t="shared" si="128"/>
        <v>기사임</v>
      </c>
      <c r="H2751" s="255">
        <f>IF(G2751="기사임",(COUNTIF($B$2:B2751,B2751)-COUNTIFS($B$2:B2750,B2751,$G$2:G2750,"")),"")</f>
        <v>341</v>
      </c>
      <c r="I2751" s="122" t="str">
        <f>IF(H2751=1,COUNTIF($H$1:H2751,1),"")</f>
        <v/>
      </c>
      <c r="J2751" s="122">
        <f t="shared" si="127"/>
        <v>0</v>
      </c>
      <c r="K2751" s="122" t="b">
        <f t="shared" si="129"/>
        <v>0</v>
      </c>
      <c r="L2751" s="122" t="str">
        <f>IF(K2751=FALSE,"",B2751&amp;"@"&amp;COUNTIFS($B$2:B2751,B2751,$K$2:K2751,TRUE))</f>
        <v/>
      </c>
    </row>
    <row r="2752" spans="1:12">
      <c r="A2752" s="18" t="s">
        <v>1510</v>
      </c>
      <c r="B2752" s="18" t="s">
        <v>900</v>
      </c>
      <c r="C2752" s="18">
        <v>1</v>
      </c>
      <c r="D2752" s="18">
        <v>1</v>
      </c>
      <c r="E2752" s="18">
        <v>0</v>
      </c>
      <c r="F2752" s="18">
        <v>1</v>
      </c>
      <c r="G2752" s="122" t="str">
        <f t="shared" si="128"/>
        <v>기사임</v>
      </c>
      <c r="H2752" s="255">
        <f>IF(G2752="기사임",(COUNTIF($B$2:B2752,B2752)-COUNTIFS($B$2:B2751,B2752,$G$2:G2751,"")),"")</f>
        <v>79</v>
      </c>
      <c r="I2752" s="122" t="str">
        <f>IF(H2752=1,COUNTIF($H$1:H2752,1),"")</f>
        <v/>
      </c>
      <c r="J2752" s="122">
        <f t="shared" si="127"/>
        <v>0</v>
      </c>
      <c r="K2752" s="122" t="b">
        <f t="shared" si="129"/>
        <v>0</v>
      </c>
      <c r="L2752" s="122" t="str">
        <f>IF(K2752=FALSE,"",B2752&amp;"@"&amp;COUNTIFS($B$2:B2752,B2752,$K$2:K2752,TRUE))</f>
        <v/>
      </c>
    </row>
    <row r="2753" spans="1:12">
      <c r="A2753" s="18" t="s">
        <v>2079</v>
      </c>
      <c r="B2753" s="18" t="s">
        <v>918</v>
      </c>
      <c r="C2753" s="18">
        <v>1</v>
      </c>
      <c r="D2753" s="18">
        <v>1</v>
      </c>
      <c r="E2753" s="18">
        <v>0</v>
      </c>
      <c r="F2753" s="18">
        <v>1</v>
      </c>
      <c r="G2753" s="122" t="str">
        <f t="shared" si="128"/>
        <v/>
      </c>
      <c r="H2753" s="255" t="str">
        <f>IF(G2753="기사임",(COUNTIF($B$2:B2753,B2753)-COUNTIFS($B$2:B2752,B2753,$G$2:G2752,"")),"")</f>
        <v/>
      </c>
      <c r="I2753" s="122" t="str">
        <f>IF(H2753=1,COUNTIF($H$1:H2753,1),"")</f>
        <v/>
      </c>
      <c r="J2753" s="122">
        <f t="shared" si="127"/>
        <v>0</v>
      </c>
      <c r="K2753" s="122" t="b">
        <f t="shared" si="129"/>
        <v>0</v>
      </c>
      <c r="L2753" s="122" t="str">
        <f>IF(K2753=FALSE,"",B2753&amp;"@"&amp;COUNTIFS($B$2:B2753,B2753,$K$2:K2753,TRUE))</f>
        <v/>
      </c>
    </row>
    <row r="2754" spans="1:12">
      <c r="A2754" s="18" t="s">
        <v>825</v>
      </c>
      <c r="B2754" s="18" t="s">
        <v>2233</v>
      </c>
      <c r="C2754" s="18">
        <v>1</v>
      </c>
      <c r="D2754" s="18">
        <v>1</v>
      </c>
      <c r="E2754" s="18">
        <v>0</v>
      </c>
      <c r="F2754" s="18">
        <v>0</v>
      </c>
      <c r="G2754" s="122" t="str">
        <f t="shared" si="128"/>
        <v>기사임</v>
      </c>
      <c r="H2754" s="255">
        <f>IF(G2754="기사임",(COUNTIF($B$2:B2754,B2754)-COUNTIFS($B$2:B2753,B2754,$G$2:G2753,"")),"")</f>
        <v>3</v>
      </c>
      <c r="I2754" s="122" t="str">
        <f>IF(H2754=1,COUNTIF($H$1:H2754,1),"")</f>
        <v/>
      </c>
      <c r="J2754" s="122">
        <f t="shared" ref="J2754:J2817" si="130">COUNTIF($N$2:$N$4,B2754)</f>
        <v>0</v>
      </c>
      <c r="K2754" s="122" t="b">
        <f t="shared" si="129"/>
        <v>0</v>
      </c>
      <c r="L2754" s="122" t="str">
        <f>IF(K2754=FALSE,"",B2754&amp;"@"&amp;COUNTIFS($B$2:B2754,B2754,$K$2:K2754,TRUE))</f>
        <v/>
      </c>
    </row>
    <row r="2755" spans="1:12">
      <c r="A2755" s="18" t="s">
        <v>825</v>
      </c>
      <c r="B2755" s="18" t="s">
        <v>897</v>
      </c>
      <c r="C2755" s="18">
        <v>1</v>
      </c>
      <c r="D2755" s="18">
        <v>1</v>
      </c>
      <c r="E2755" s="18">
        <v>0</v>
      </c>
      <c r="F2755" s="18">
        <v>1</v>
      </c>
      <c r="G2755" s="122" t="str">
        <f t="shared" ref="G2755:G2818" si="131">IF(AND(LEFT(A2755,17)="/global/archives/",ISNUMBER(_xlfn.NUMBERVALUE(MID(A2755,18,1))),ISERROR(FIND("ckattempt",A2755)),ISERROR(FIND("preview",A2755))),"기사임","")</f>
        <v>기사임</v>
      </c>
      <c r="H2755" s="255">
        <f>IF(G2755="기사임",(COUNTIF($B$2:B2755,B2755)-COUNTIFS($B$2:B2754,B2755,$G$2:G2754,"")),"")</f>
        <v>137</v>
      </c>
      <c r="I2755" s="122" t="str">
        <f>IF(H2755=1,COUNTIF($H$1:H2755,1),"")</f>
        <v/>
      </c>
      <c r="J2755" s="122">
        <f t="shared" si="130"/>
        <v>1</v>
      </c>
      <c r="K2755" s="122" t="b">
        <f t="shared" ref="K2755:K2818" si="132">AND(J2755=1,H2755&gt;=1,H2755&lt;&gt;"")</f>
        <v>1</v>
      </c>
      <c r="L2755" s="122" t="str">
        <f>IF(K2755=FALSE,"",B2755&amp;"@"&amp;COUNTIFS($B$2:B2755,B2755,$K$2:K2755,TRUE))</f>
        <v>India@137</v>
      </c>
    </row>
    <row r="2756" spans="1:12">
      <c r="A2756" s="18" t="s">
        <v>825</v>
      </c>
      <c r="B2756" s="18" t="s">
        <v>917</v>
      </c>
      <c r="C2756" s="18">
        <v>1</v>
      </c>
      <c r="D2756" s="18">
        <v>1</v>
      </c>
      <c r="E2756" s="18">
        <v>0</v>
      </c>
      <c r="F2756" s="18">
        <v>1</v>
      </c>
      <c r="G2756" s="122" t="str">
        <f t="shared" si="131"/>
        <v>기사임</v>
      </c>
      <c r="H2756" s="255">
        <f>IF(G2756="기사임",(COUNTIF($B$2:B2756,B2756)-COUNTIFS($B$2:B2755,B2756,$G$2:G2755,"")),"")</f>
        <v>21</v>
      </c>
      <c r="I2756" s="122" t="str">
        <f>IF(H2756=1,COUNTIF($H$1:H2756,1),"")</f>
        <v/>
      </c>
      <c r="J2756" s="122">
        <f t="shared" si="130"/>
        <v>0</v>
      </c>
      <c r="K2756" s="122" t="b">
        <f t="shared" si="132"/>
        <v>0</v>
      </c>
      <c r="L2756" s="122" t="str">
        <f>IF(K2756=FALSE,"",B2756&amp;"@"&amp;COUNTIFS($B$2:B2756,B2756,$K$2:K2756,TRUE))</f>
        <v/>
      </c>
    </row>
    <row r="2757" spans="1:12">
      <c r="A2757" s="18" t="s">
        <v>825</v>
      </c>
      <c r="B2757" s="18" t="s">
        <v>895</v>
      </c>
      <c r="C2757" s="18">
        <v>1</v>
      </c>
      <c r="D2757" s="18">
        <v>1</v>
      </c>
      <c r="E2757" s="18">
        <v>0</v>
      </c>
      <c r="F2757" s="18">
        <v>0</v>
      </c>
      <c r="G2757" s="122" t="str">
        <f t="shared" si="131"/>
        <v>기사임</v>
      </c>
      <c r="H2757" s="255">
        <f>IF(G2757="기사임",(COUNTIF($B$2:B2757,B2757)-COUNTIFS($B$2:B2756,B2757,$G$2:G2756,"")),"")</f>
        <v>342</v>
      </c>
      <c r="I2757" s="122" t="str">
        <f>IF(H2757=1,COUNTIF($H$1:H2757,1),"")</f>
        <v/>
      </c>
      <c r="J2757" s="122">
        <f t="shared" si="130"/>
        <v>0</v>
      </c>
      <c r="K2757" s="122" t="b">
        <f t="shared" si="132"/>
        <v>0</v>
      </c>
      <c r="L2757" s="122" t="str">
        <f>IF(K2757=FALSE,"",B2757&amp;"@"&amp;COUNTIFS($B$2:B2757,B2757,$K$2:K2757,TRUE))</f>
        <v/>
      </c>
    </row>
    <row r="2758" spans="1:12">
      <c r="A2758" s="18" t="s">
        <v>825</v>
      </c>
      <c r="B2758" s="18" t="s">
        <v>937</v>
      </c>
      <c r="C2758" s="18">
        <v>1</v>
      </c>
      <c r="D2758" s="18">
        <v>1</v>
      </c>
      <c r="E2758" s="18">
        <v>0</v>
      </c>
      <c r="F2758" s="18">
        <v>1</v>
      </c>
      <c r="G2758" s="122" t="str">
        <f t="shared" si="131"/>
        <v>기사임</v>
      </c>
      <c r="H2758" s="255">
        <f>IF(G2758="기사임",(COUNTIF($B$2:B2758,B2758)-COUNTIFS($B$2:B2757,B2758,$G$2:G2757,"")),"")</f>
        <v>7</v>
      </c>
      <c r="I2758" s="122" t="str">
        <f>IF(H2758=1,COUNTIF($H$1:H2758,1),"")</f>
        <v/>
      </c>
      <c r="J2758" s="122">
        <f t="shared" si="130"/>
        <v>0</v>
      </c>
      <c r="K2758" s="122" t="b">
        <f t="shared" si="132"/>
        <v>0</v>
      </c>
      <c r="L2758" s="122" t="str">
        <f>IF(K2758=FALSE,"",B2758&amp;"@"&amp;COUNTIFS($B$2:B2758,B2758,$K$2:K2758,TRUE))</f>
        <v/>
      </c>
    </row>
    <row r="2759" spans="1:12">
      <c r="A2759" s="18" t="s">
        <v>825</v>
      </c>
      <c r="B2759" s="18" t="s">
        <v>928</v>
      </c>
      <c r="C2759" s="18">
        <v>1</v>
      </c>
      <c r="D2759" s="18">
        <v>1</v>
      </c>
      <c r="E2759" s="18">
        <v>0</v>
      </c>
      <c r="F2759" s="18">
        <v>1</v>
      </c>
      <c r="G2759" s="122" t="str">
        <f t="shared" si="131"/>
        <v>기사임</v>
      </c>
      <c r="H2759" s="255">
        <f>IF(G2759="기사임",(COUNTIF($B$2:B2759,B2759)-COUNTIFS($B$2:B2758,B2759,$G$2:G2758,"")),"")</f>
        <v>15</v>
      </c>
      <c r="I2759" s="122" t="str">
        <f>IF(H2759=1,COUNTIF($H$1:H2759,1),"")</f>
        <v/>
      </c>
      <c r="J2759" s="122">
        <f t="shared" si="130"/>
        <v>0</v>
      </c>
      <c r="K2759" s="122" t="b">
        <f t="shared" si="132"/>
        <v>0</v>
      </c>
      <c r="L2759" s="122" t="str">
        <f>IF(K2759=FALSE,"",B2759&amp;"@"&amp;COUNTIFS($B$2:B2759,B2759,$K$2:K2759,TRUE))</f>
        <v/>
      </c>
    </row>
    <row r="2760" spans="1:12">
      <c r="A2760" s="18" t="s">
        <v>1485</v>
      </c>
      <c r="B2760" s="18" t="s">
        <v>895</v>
      </c>
      <c r="C2760" s="18">
        <v>1</v>
      </c>
      <c r="D2760" s="18">
        <v>1</v>
      </c>
      <c r="E2760" s="18">
        <v>14</v>
      </c>
      <c r="F2760" s="18">
        <v>0</v>
      </c>
      <c r="G2760" s="122" t="str">
        <f t="shared" si="131"/>
        <v>기사임</v>
      </c>
      <c r="H2760" s="255">
        <f>IF(G2760="기사임",(COUNTIF($B$2:B2760,B2760)-COUNTIFS($B$2:B2759,B2760,$G$2:G2759,"")),"")</f>
        <v>343</v>
      </c>
      <c r="I2760" s="122" t="str">
        <f>IF(H2760=1,COUNTIF($H$1:H2760,1),"")</f>
        <v/>
      </c>
      <c r="J2760" s="122">
        <f t="shared" si="130"/>
        <v>0</v>
      </c>
      <c r="K2760" s="122" t="b">
        <f t="shared" si="132"/>
        <v>0</v>
      </c>
      <c r="L2760" s="122" t="str">
        <f>IF(K2760=FALSE,"",B2760&amp;"@"&amp;COUNTIFS($B$2:B2760,B2760,$K$2:K2760,TRUE))</f>
        <v/>
      </c>
    </row>
    <row r="2761" spans="1:12">
      <c r="A2761" s="18" t="s">
        <v>1485</v>
      </c>
      <c r="B2761" s="18" t="s">
        <v>918</v>
      </c>
      <c r="C2761" s="18">
        <v>1</v>
      </c>
      <c r="D2761" s="18">
        <v>1</v>
      </c>
      <c r="E2761" s="18">
        <v>0</v>
      </c>
      <c r="F2761" s="18">
        <v>1</v>
      </c>
      <c r="G2761" s="122" t="str">
        <f t="shared" si="131"/>
        <v>기사임</v>
      </c>
      <c r="H2761" s="255">
        <f>IF(G2761="기사임",(COUNTIF($B$2:B2761,B2761)-COUNTIFS($B$2:B2760,B2761,$G$2:G2760,"")),"")</f>
        <v>28</v>
      </c>
      <c r="I2761" s="122" t="str">
        <f>IF(H2761=1,COUNTIF($H$1:H2761,1),"")</f>
        <v/>
      </c>
      <c r="J2761" s="122">
        <f t="shared" si="130"/>
        <v>0</v>
      </c>
      <c r="K2761" s="122" t="b">
        <f t="shared" si="132"/>
        <v>0</v>
      </c>
      <c r="L2761" s="122" t="str">
        <f>IF(K2761=FALSE,"",B2761&amp;"@"&amp;COUNTIFS($B$2:B2761,B2761,$K$2:K2761,TRUE))</f>
        <v/>
      </c>
    </row>
    <row r="2762" spans="1:12">
      <c r="A2762" s="18" t="s">
        <v>558</v>
      </c>
      <c r="B2762" s="18" t="s">
        <v>901</v>
      </c>
      <c r="C2762" s="18">
        <v>1</v>
      </c>
      <c r="D2762" s="18">
        <v>1</v>
      </c>
      <c r="E2762" s="18">
        <v>81</v>
      </c>
      <c r="F2762" s="18">
        <v>0</v>
      </c>
      <c r="G2762" s="122" t="str">
        <f t="shared" si="131"/>
        <v>기사임</v>
      </c>
      <c r="H2762" s="255">
        <f>IF(G2762="기사임",(COUNTIF($B$2:B2762,B2762)-COUNTIFS($B$2:B2761,B2762,$G$2:G2761,"")),"")</f>
        <v>79</v>
      </c>
      <c r="I2762" s="122" t="str">
        <f>IF(H2762=1,COUNTIF($H$1:H2762,1),"")</f>
        <v/>
      </c>
      <c r="J2762" s="122">
        <f t="shared" si="130"/>
        <v>0</v>
      </c>
      <c r="K2762" s="122" t="b">
        <f t="shared" si="132"/>
        <v>0</v>
      </c>
      <c r="L2762" s="122" t="str">
        <f>IF(K2762=FALSE,"",B2762&amp;"@"&amp;COUNTIFS($B$2:B2762,B2762,$K$2:K2762,TRUE))</f>
        <v/>
      </c>
    </row>
    <row r="2763" spans="1:12">
      <c r="A2763" s="18" t="s">
        <v>558</v>
      </c>
      <c r="B2763" s="18" t="s">
        <v>899</v>
      </c>
      <c r="C2763" s="18">
        <v>1</v>
      </c>
      <c r="D2763" s="18">
        <v>1</v>
      </c>
      <c r="E2763" s="18">
        <v>0</v>
      </c>
      <c r="F2763" s="18">
        <v>1</v>
      </c>
      <c r="G2763" s="122" t="str">
        <f t="shared" si="131"/>
        <v>기사임</v>
      </c>
      <c r="H2763" s="255">
        <f>IF(G2763="기사임",(COUNTIF($B$2:B2763,B2763)-COUNTIFS($B$2:B2762,B2763,$G$2:G2762,"")),"")</f>
        <v>75</v>
      </c>
      <c r="I2763" s="122" t="str">
        <f>IF(H2763=1,COUNTIF($H$1:H2763,1),"")</f>
        <v/>
      </c>
      <c r="J2763" s="122">
        <f t="shared" si="130"/>
        <v>0</v>
      </c>
      <c r="K2763" s="122" t="b">
        <f t="shared" si="132"/>
        <v>0</v>
      </c>
      <c r="L2763" s="122" t="str">
        <f>IF(K2763=FALSE,"",B2763&amp;"@"&amp;COUNTIFS($B$2:B2763,B2763,$K$2:K2763,TRUE))</f>
        <v/>
      </c>
    </row>
    <row r="2764" spans="1:12">
      <c r="A2764" s="18" t="s">
        <v>558</v>
      </c>
      <c r="B2764" s="18" t="s">
        <v>905</v>
      </c>
      <c r="C2764" s="18">
        <v>1</v>
      </c>
      <c r="D2764" s="18">
        <v>1</v>
      </c>
      <c r="E2764" s="18">
        <v>103</v>
      </c>
      <c r="F2764" s="18">
        <v>1</v>
      </c>
      <c r="G2764" s="122" t="str">
        <f t="shared" si="131"/>
        <v>기사임</v>
      </c>
      <c r="H2764" s="255">
        <f>IF(G2764="기사임",(COUNTIF($B$2:B2764,B2764)-COUNTIFS($B$2:B2763,B2764,$G$2:G2763,"")),"")</f>
        <v>57</v>
      </c>
      <c r="I2764" s="122" t="str">
        <f>IF(H2764=1,COUNTIF($H$1:H2764,1),"")</f>
        <v/>
      </c>
      <c r="J2764" s="122">
        <f t="shared" si="130"/>
        <v>0</v>
      </c>
      <c r="K2764" s="122" t="b">
        <f t="shared" si="132"/>
        <v>0</v>
      </c>
      <c r="L2764" s="122" t="str">
        <f>IF(K2764=FALSE,"",B2764&amp;"@"&amp;COUNTIFS($B$2:B2764,B2764,$K$2:K2764,TRUE))</f>
        <v/>
      </c>
    </row>
    <row r="2765" spans="1:12">
      <c r="A2765" s="18" t="s">
        <v>558</v>
      </c>
      <c r="B2765" s="18" t="s">
        <v>897</v>
      </c>
      <c r="C2765" s="18">
        <v>1</v>
      </c>
      <c r="D2765" s="18">
        <v>1</v>
      </c>
      <c r="E2765" s="18">
        <v>0</v>
      </c>
      <c r="F2765" s="18">
        <v>1</v>
      </c>
      <c r="G2765" s="122" t="str">
        <f t="shared" si="131"/>
        <v>기사임</v>
      </c>
      <c r="H2765" s="255">
        <f>IF(G2765="기사임",(COUNTIF($B$2:B2765,B2765)-COUNTIFS($B$2:B2764,B2765,$G$2:G2764,"")),"")</f>
        <v>138</v>
      </c>
      <c r="I2765" s="122" t="str">
        <f>IF(H2765=1,COUNTIF($H$1:H2765,1),"")</f>
        <v/>
      </c>
      <c r="J2765" s="122">
        <f t="shared" si="130"/>
        <v>1</v>
      </c>
      <c r="K2765" s="122" t="b">
        <f t="shared" si="132"/>
        <v>1</v>
      </c>
      <c r="L2765" s="122" t="str">
        <f>IF(K2765=FALSE,"",B2765&amp;"@"&amp;COUNTIFS($B$2:B2765,B2765,$K$2:K2765,TRUE))</f>
        <v>India@138</v>
      </c>
    </row>
    <row r="2766" spans="1:12">
      <c r="A2766" s="18" t="s">
        <v>558</v>
      </c>
      <c r="B2766" s="18" t="s">
        <v>900</v>
      </c>
      <c r="C2766" s="18">
        <v>1</v>
      </c>
      <c r="D2766" s="18">
        <v>1</v>
      </c>
      <c r="E2766" s="18">
        <v>0</v>
      </c>
      <c r="F2766" s="18">
        <v>1</v>
      </c>
      <c r="G2766" s="122" t="str">
        <f t="shared" si="131"/>
        <v>기사임</v>
      </c>
      <c r="H2766" s="255">
        <f>IF(G2766="기사임",(COUNTIF($B$2:B2766,B2766)-COUNTIFS($B$2:B2765,B2766,$G$2:G2765,"")),"")</f>
        <v>80</v>
      </c>
      <c r="I2766" s="122" t="str">
        <f>IF(H2766=1,COUNTIF($H$1:H2766,1),"")</f>
        <v/>
      </c>
      <c r="J2766" s="122">
        <f t="shared" si="130"/>
        <v>0</v>
      </c>
      <c r="K2766" s="122" t="b">
        <f t="shared" si="132"/>
        <v>0</v>
      </c>
      <c r="L2766" s="122" t="str">
        <f>IF(K2766=FALSE,"",B2766&amp;"@"&amp;COUNTIFS($B$2:B2766,B2766,$K$2:K2766,TRUE))</f>
        <v/>
      </c>
    </row>
    <row r="2767" spans="1:12">
      <c r="A2767" s="18" t="s">
        <v>558</v>
      </c>
      <c r="B2767" s="18" t="s">
        <v>918</v>
      </c>
      <c r="C2767" s="18">
        <v>1</v>
      </c>
      <c r="D2767" s="18">
        <v>1</v>
      </c>
      <c r="E2767" s="18">
        <v>0</v>
      </c>
      <c r="F2767" s="18">
        <v>1</v>
      </c>
      <c r="G2767" s="122" t="str">
        <f t="shared" si="131"/>
        <v>기사임</v>
      </c>
      <c r="H2767" s="255">
        <f>IF(G2767="기사임",(COUNTIF($B$2:B2767,B2767)-COUNTIFS($B$2:B2766,B2767,$G$2:G2766,"")),"")</f>
        <v>29</v>
      </c>
      <c r="I2767" s="122" t="str">
        <f>IF(H2767=1,COUNTIF($H$1:H2767,1),"")</f>
        <v/>
      </c>
      <c r="J2767" s="122">
        <f t="shared" si="130"/>
        <v>0</v>
      </c>
      <c r="K2767" s="122" t="b">
        <f t="shared" si="132"/>
        <v>0</v>
      </c>
      <c r="L2767" s="122" t="str">
        <f>IF(K2767=FALSE,"",B2767&amp;"@"&amp;COUNTIFS($B$2:B2767,B2767,$K$2:K2767,TRUE))</f>
        <v/>
      </c>
    </row>
    <row r="2768" spans="1:12">
      <c r="A2768" s="18" t="s">
        <v>2080</v>
      </c>
      <c r="B2768" s="18" t="s">
        <v>908</v>
      </c>
      <c r="C2768" s="18">
        <v>1</v>
      </c>
      <c r="D2768" s="18">
        <v>1</v>
      </c>
      <c r="E2768" s="18">
        <v>0</v>
      </c>
      <c r="F2768" s="18">
        <v>1</v>
      </c>
      <c r="G2768" s="122" t="str">
        <f t="shared" si="131"/>
        <v/>
      </c>
      <c r="H2768" s="255" t="str">
        <f>IF(G2768="기사임",(COUNTIF($B$2:B2768,B2768)-COUNTIFS($B$2:B2767,B2768,$G$2:G2767,"")),"")</f>
        <v/>
      </c>
      <c r="I2768" s="122" t="str">
        <f>IF(H2768=1,COUNTIF($H$1:H2768,1),"")</f>
        <v/>
      </c>
      <c r="J2768" s="122">
        <f t="shared" si="130"/>
        <v>0</v>
      </c>
      <c r="K2768" s="122" t="b">
        <f t="shared" si="132"/>
        <v>0</v>
      </c>
      <c r="L2768" s="122" t="str">
        <f>IF(K2768=FALSE,"",B2768&amp;"@"&amp;COUNTIFS($B$2:B2768,B2768,$K$2:K2768,TRUE))</f>
        <v/>
      </c>
    </row>
    <row r="2769" spans="1:12">
      <c r="A2769" s="18" t="s">
        <v>854</v>
      </c>
      <c r="B2769" s="18" t="s">
        <v>920</v>
      </c>
      <c r="C2769" s="18">
        <v>1</v>
      </c>
      <c r="D2769" s="18">
        <v>1</v>
      </c>
      <c r="E2769" s="18">
        <v>0</v>
      </c>
      <c r="F2769" s="18">
        <v>1</v>
      </c>
      <c r="G2769" s="122" t="str">
        <f t="shared" si="131"/>
        <v>기사임</v>
      </c>
      <c r="H2769" s="255">
        <f>IF(G2769="기사임",(COUNTIF($B$2:B2769,B2769)-COUNTIFS($B$2:B2768,B2769,$G$2:G2768,"")),"")</f>
        <v>24</v>
      </c>
      <c r="I2769" s="122" t="str">
        <f>IF(H2769=1,COUNTIF($H$1:H2769,1),"")</f>
        <v/>
      </c>
      <c r="J2769" s="122">
        <f t="shared" si="130"/>
        <v>0</v>
      </c>
      <c r="K2769" s="122" t="b">
        <f t="shared" si="132"/>
        <v>0</v>
      </c>
      <c r="L2769" s="122" t="str">
        <f>IF(K2769=FALSE,"",B2769&amp;"@"&amp;COUNTIFS($B$2:B2769,B2769,$K$2:K2769,TRUE))</f>
        <v/>
      </c>
    </row>
    <row r="2770" spans="1:12">
      <c r="A2770" s="18" t="s">
        <v>854</v>
      </c>
      <c r="B2770" s="18" t="s">
        <v>900</v>
      </c>
      <c r="C2770" s="18">
        <v>1</v>
      </c>
      <c r="D2770" s="18">
        <v>1</v>
      </c>
      <c r="E2770" s="18">
        <v>0</v>
      </c>
      <c r="F2770" s="18">
        <v>1</v>
      </c>
      <c r="G2770" s="122" t="str">
        <f t="shared" si="131"/>
        <v>기사임</v>
      </c>
      <c r="H2770" s="255">
        <f>IF(G2770="기사임",(COUNTIF($B$2:B2770,B2770)-COUNTIFS($B$2:B2769,B2770,$G$2:G2769,"")),"")</f>
        <v>81</v>
      </c>
      <c r="I2770" s="122" t="str">
        <f>IF(H2770=1,COUNTIF($H$1:H2770,1),"")</f>
        <v/>
      </c>
      <c r="J2770" s="122">
        <f t="shared" si="130"/>
        <v>0</v>
      </c>
      <c r="K2770" s="122" t="b">
        <f t="shared" si="132"/>
        <v>0</v>
      </c>
      <c r="L2770" s="122" t="str">
        <f>IF(K2770=FALSE,"",B2770&amp;"@"&amp;COUNTIFS($B$2:B2770,B2770,$K$2:K2770,TRUE))</f>
        <v/>
      </c>
    </row>
    <row r="2771" spans="1:12">
      <c r="A2771" s="18" t="s">
        <v>770</v>
      </c>
      <c r="B2771" s="18" t="s">
        <v>2239</v>
      </c>
      <c r="C2771" s="18">
        <v>1</v>
      </c>
      <c r="D2771" s="18">
        <v>1</v>
      </c>
      <c r="E2771" s="18">
        <v>0</v>
      </c>
      <c r="F2771" s="18">
        <v>1</v>
      </c>
      <c r="G2771" s="122" t="str">
        <f t="shared" si="131"/>
        <v>기사임</v>
      </c>
      <c r="H2771" s="255">
        <f>IF(G2771="기사임",(COUNTIF($B$2:B2771,B2771)-COUNTIFS($B$2:B2770,B2771,$G$2:G2770,"")),"")</f>
        <v>1</v>
      </c>
      <c r="I2771" s="122">
        <f>IF(H2771=1,COUNTIF($H$1:H2771,1),"")</f>
        <v>90</v>
      </c>
      <c r="J2771" s="122">
        <f t="shared" si="130"/>
        <v>0</v>
      </c>
      <c r="K2771" s="122" t="b">
        <f t="shared" si="132"/>
        <v>0</v>
      </c>
      <c r="L2771" s="122" t="str">
        <f>IF(K2771=FALSE,"",B2771&amp;"@"&amp;COUNTIFS($B$2:B2771,B2771,$K$2:K2771,TRUE))</f>
        <v/>
      </c>
    </row>
    <row r="2772" spans="1:12">
      <c r="A2772" s="18" t="s">
        <v>752</v>
      </c>
      <c r="B2772" s="18" t="s">
        <v>917</v>
      </c>
      <c r="C2772" s="18">
        <v>1</v>
      </c>
      <c r="D2772" s="18">
        <v>1</v>
      </c>
      <c r="E2772" s="18">
        <v>234</v>
      </c>
      <c r="F2772" s="18">
        <v>0</v>
      </c>
      <c r="G2772" s="122" t="str">
        <f t="shared" si="131"/>
        <v>기사임</v>
      </c>
      <c r="H2772" s="255">
        <f>IF(G2772="기사임",(COUNTIF($B$2:B2772,B2772)-COUNTIFS($B$2:B2771,B2772,$G$2:G2771,"")),"")</f>
        <v>22</v>
      </c>
      <c r="I2772" s="122" t="str">
        <f>IF(H2772=1,COUNTIF($H$1:H2772,1),"")</f>
        <v/>
      </c>
      <c r="J2772" s="122">
        <f t="shared" si="130"/>
        <v>0</v>
      </c>
      <c r="K2772" s="122" t="b">
        <f t="shared" si="132"/>
        <v>0</v>
      </c>
      <c r="L2772" s="122" t="str">
        <f>IF(K2772=FALSE,"",B2772&amp;"@"&amp;COUNTIFS($B$2:B2772,B2772,$K$2:K2772,TRUE))</f>
        <v/>
      </c>
    </row>
    <row r="2773" spans="1:12">
      <c r="A2773" s="18" t="s">
        <v>771</v>
      </c>
      <c r="B2773" s="18" t="s">
        <v>917</v>
      </c>
      <c r="C2773" s="18">
        <v>1</v>
      </c>
      <c r="D2773" s="18">
        <v>1</v>
      </c>
      <c r="E2773" s="18">
        <v>0</v>
      </c>
      <c r="F2773" s="18">
        <v>0</v>
      </c>
      <c r="G2773" s="122" t="str">
        <f t="shared" si="131"/>
        <v>기사임</v>
      </c>
      <c r="H2773" s="255">
        <f>IF(G2773="기사임",(COUNTIF($B$2:B2773,B2773)-COUNTIFS($B$2:B2772,B2773,$G$2:G2772,"")),"")</f>
        <v>23</v>
      </c>
      <c r="I2773" s="122" t="str">
        <f>IF(H2773=1,COUNTIF($H$1:H2773,1),"")</f>
        <v/>
      </c>
      <c r="J2773" s="122">
        <f t="shared" si="130"/>
        <v>0</v>
      </c>
      <c r="K2773" s="122" t="b">
        <f t="shared" si="132"/>
        <v>0</v>
      </c>
      <c r="L2773" s="122" t="str">
        <f>IF(K2773=FALSE,"",B2773&amp;"@"&amp;COUNTIFS($B$2:B2773,B2773,$K$2:K2773,TRUE))</f>
        <v/>
      </c>
    </row>
    <row r="2774" spans="1:12">
      <c r="A2774" s="18" t="s">
        <v>771</v>
      </c>
      <c r="B2774" s="18" t="s">
        <v>898</v>
      </c>
      <c r="C2774" s="18">
        <v>1</v>
      </c>
      <c r="D2774" s="18">
        <v>1</v>
      </c>
      <c r="E2774" s="18">
        <v>0</v>
      </c>
      <c r="F2774" s="18">
        <v>0</v>
      </c>
      <c r="G2774" s="122" t="str">
        <f t="shared" si="131"/>
        <v>기사임</v>
      </c>
      <c r="H2774" s="255">
        <f>IF(G2774="기사임",(COUNTIF($B$2:B2774,B2774)-COUNTIFS($B$2:B2773,B2774,$G$2:G2773,"")),"")</f>
        <v>120</v>
      </c>
      <c r="I2774" s="122" t="str">
        <f>IF(H2774=1,COUNTIF($H$1:H2774,1),"")</f>
        <v/>
      </c>
      <c r="J2774" s="122">
        <f t="shared" si="130"/>
        <v>0</v>
      </c>
      <c r="K2774" s="122" t="b">
        <f t="shared" si="132"/>
        <v>0</v>
      </c>
      <c r="L2774" s="122" t="str">
        <f>IF(K2774=FALSE,"",B2774&amp;"@"&amp;COUNTIFS($B$2:B2774,B2774,$K$2:K2774,TRUE))</f>
        <v/>
      </c>
    </row>
    <row r="2775" spans="1:12">
      <c r="A2775" s="18" t="s">
        <v>771</v>
      </c>
      <c r="B2775" s="18" t="s">
        <v>896</v>
      </c>
      <c r="C2775" s="18">
        <v>1</v>
      </c>
      <c r="D2775" s="18">
        <v>1</v>
      </c>
      <c r="E2775" s="18">
        <v>0</v>
      </c>
      <c r="F2775" s="18">
        <v>1</v>
      </c>
      <c r="G2775" s="122" t="str">
        <f t="shared" si="131"/>
        <v>기사임</v>
      </c>
      <c r="H2775" s="255">
        <f>IF(G2775="기사임",(COUNTIF($B$2:B2775,B2775)-COUNTIFS($B$2:B2774,B2775,$G$2:G2774,"")),"")</f>
        <v>185</v>
      </c>
      <c r="I2775" s="122" t="str">
        <f>IF(H2775=1,COUNTIF($H$1:H2775,1),"")</f>
        <v/>
      </c>
      <c r="J2775" s="122">
        <f t="shared" si="130"/>
        <v>1</v>
      </c>
      <c r="K2775" s="122" t="b">
        <f t="shared" si="132"/>
        <v>1</v>
      </c>
      <c r="L2775" s="122" t="str">
        <f>IF(K2775=FALSE,"",B2775&amp;"@"&amp;COUNTIFS($B$2:B2775,B2775,$K$2:K2775,TRUE))</f>
        <v>United States@185</v>
      </c>
    </row>
    <row r="2776" spans="1:12">
      <c r="A2776" s="18" t="s">
        <v>651</v>
      </c>
      <c r="B2776" s="18" t="s">
        <v>954</v>
      </c>
      <c r="C2776" s="18">
        <v>1</v>
      </c>
      <c r="D2776" s="18">
        <v>1</v>
      </c>
      <c r="E2776" s="18">
        <v>0</v>
      </c>
      <c r="F2776" s="18">
        <v>1</v>
      </c>
      <c r="G2776" s="122" t="str">
        <f t="shared" si="131"/>
        <v>기사임</v>
      </c>
      <c r="H2776" s="255">
        <f>IF(G2776="기사임",(COUNTIF($B$2:B2776,B2776)-COUNTIFS($B$2:B2775,B2776,$G$2:G2775,"")),"")</f>
        <v>3</v>
      </c>
      <c r="I2776" s="122" t="str">
        <f>IF(H2776=1,COUNTIF($H$1:H2776,1),"")</f>
        <v/>
      </c>
      <c r="J2776" s="122">
        <f t="shared" si="130"/>
        <v>0</v>
      </c>
      <c r="K2776" s="122" t="b">
        <f t="shared" si="132"/>
        <v>0</v>
      </c>
      <c r="L2776" s="122" t="str">
        <f>IF(K2776=FALSE,"",B2776&amp;"@"&amp;COUNTIFS($B$2:B2776,B2776,$K$2:K2776,TRUE))</f>
        <v/>
      </c>
    </row>
    <row r="2777" spans="1:12">
      <c r="A2777" s="18" t="s">
        <v>619</v>
      </c>
      <c r="B2777" s="18" t="s">
        <v>911</v>
      </c>
      <c r="C2777" s="18">
        <v>1</v>
      </c>
      <c r="D2777" s="18">
        <v>1</v>
      </c>
      <c r="E2777" s="18">
        <v>0</v>
      </c>
      <c r="F2777" s="18">
        <v>1</v>
      </c>
      <c r="G2777" s="122" t="str">
        <f t="shared" si="131"/>
        <v>기사임</v>
      </c>
      <c r="H2777" s="255">
        <f>IF(G2777="기사임",(COUNTIF($B$2:B2777,B2777)-COUNTIFS($B$2:B2776,B2777,$G$2:G2776,"")),"")</f>
        <v>21</v>
      </c>
      <c r="I2777" s="122" t="str">
        <f>IF(H2777=1,COUNTIF($H$1:H2777,1),"")</f>
        <v/>
      </c>
      <c r="J2777" s="122">
        <f t="shared" si="130"/>
        <v>0</v>
      </c>
      <c r="K2777" s="122" t="b">
        <f t="shared" si="132"/>
        <v>0</v>
      </c>
      <c r="L2777" s="122" t="str">
        <f>IF(K2777=FALSE,"",B2777&amp;"@"&amp;COUNTIFS($B$2:B2777,B2777,$K$2:K2777,TRUE))</f>
        <v/>
      </c>
    </row>
    <row r="2778" spans="1:12">
      <c r="A2778" s="18" t="s">
        <v>619</v>
      </c>
      <c r="B2778" s="18" t="s">
        <v>896</v>
      </c>
      <c r="C2778" s="18">
        <v>1</v>
      </c>
      <c r="D2778" s="18">
        <v>1</v>
      </c>
      <c r="E2778" s="18">
        <v>0</v>
      </c>
      <c r="F2778" s="18">
        <v>1</v>
      </c>
      <c r="G2778" s="122" t="str">
        <f t="shared" si="131"/>
        <v>기사임</v>
      </c>
      <c r="H2778" s="255">
        <f>IF(G2778="기사임",(COUNTIF($B$2:B2778,B2778)-COUNTIFS($B$2:B2777,B2778,$G$2:G2777,"")),"")</f>
        <v>186</v>
      </c>
      <c r="I2778" s="122" t="str">
        <f>IF(H2778=1,COUNTIF($H$1:H2778,1),"")</f>
        <v/>
      </c>
      <c r="J2778" s="122">
        <f t="shared" si="130"/>
        <v>1</v>
      </c>
      <c r="K2778" s="122" t="b">
        <f t="shared" si="132"/>
        <v>1</v>
      </c>
      <c r="L2778" s="122" t="str">
        <f>IF(K2778=FALSE,"",B2778&amp;"@"&amp;COUNTIFS($B$2:B2778,B2778,$K$2:K2778,TRUE))</f>
        <v>United States@186</v>
      </c>
    </row>
    <row r="2779" spans="1:12">
      <c r="A2779" s="18" t="s">
        <v>2081</v>
      </c>
      <c r="B2779" s="18" t="s">
        <v>896</v>
      </c>
      <c r="C2779" s="18">
        <v>1</v>
      </c>
      <c r="D2779" s="18">
        <v>1</v>
      </c>
      <c r="E2779" s="18">
        <v>197</v>
      </c>
      <c r="F2779" s="18">
        <v>0</v>
      </c>
      <c r="G2779" s="122" t="str">
        <f t="shared" si="131"/>
        <v>기사임</v>
      </c>
      <c r="H2779" s="255">
        <f>IF(G2779="기사임",(COUNTIF($B$2:B2779,B2779)-COUNTIFS($B$2:B2778,B2779,$G$2:G2778,"")),"")</f>
        <v>187</v>
      </c>
      <c r="I2779" s="122" t="str">
        <f>IF(H2779=1,COUNTIF($H$1:H2779,1),"")</f>
        <v/>
      </c>
      <c r="J2779" s="122">
        <f t="shared" si="130"/>
        <v>1</v>
      </c>
      <c r="K2779" s="122" t="b">
        <f t="shared" si="132"/>
        <v>1</v>
      </c>
      <c r="L2779" s="122" t="str">
        <f>IF(K2779=FALSE,"",B2779&amp;"@"&amp;COUNTIFS($B$2:B2779,B2779,$K$2:K2779,TRUE))</f>
        <v>United States@187</v>
      </c>
    </row>
    <row r="2780" spans="1:12">
      <c r="A2780" s="18" t="s">
        <v>511</v>
      </c>
      <c r="B2780" s="18" t="s">
        <v>901</v>
      </c>
      <c r="C2780" s="18">
        <v>1</v>
      </c>
      <c r="D2780" s="18">
        <v>1</v>
      </c>
      <c r="E2780" s="18">
        <v>0</v>
      </c>
      <c r="F2780" s="18">
        <v>1</v>
      </c>
      <c r="G2780" s="122" t="str">
        <f t="shared" si="131"/>
        <v>기사임</v>
      </c>
      <c r="H2780" s="255">
        <f>IF(G2780="기사임",(COUNTIF($B$2:B2780,B2780)-COUNTIFS($B$2:B2779,B2780,$G$2:G2779,"")),"")</f>
        <v>80</v>
      </c>
      <c r="I2780" s="122" t="str">
        <f>IF(H2780=1,COUNTIF($H$1:H2780,1),"")</f>
        <v/>
      </c>
      <c r="J2780" s="122">
        <f t="shared" si="130"/>
        <v>0</v>
      </c>
      <c r="K2780" s="122" t="b">
        <f t="shared" si="132"/>
        <v>0</v>
      </c>
      <c r="L2780" s="122" t="str">
        <f>IF(K2780=FALSE,"",B2780&amp;"@"&amp;COUNTIFS($B$2:B2780,B2780,$K$2:K2780,TRUE))</f>
        <v/>
      </c>
    </row>
    <row r="2781" spans="1:12">
      <c r="A2781" s="18" t="s">
        <v>511</v>
      </c>
      <c r="B2781" s="18" t="s">
        <v>957</v>
      </c>
      <c r="C2781" s="18">
        <v>1</v>
      </c>
      <c r="D2781" s="18">
        <v>1</v>
      </c>
      <c r="E2781" s="18">
        <v>0</v>
      </c>
      <c r="F2781" s="18">
        <v>1</v>
      </c>
      <c r="G2781" s="122" t="str">
        <f t="shared" si="131"/>
        <v>기사임</v>
      </c>
      <c r="H2781" s="255">
        <f>IF(G2781="기사임",(COUNTIF($B$2:B2781,B2781)-COUNTIFS($B$2:B2780,B2781,$G$2:G2780,"")),"")</f>
        <v>6</v>
      </c>
      <c r="I2781" s="122" t="str">
        <f>IF(H2781=1,COUNTIF($H$1:H2781,1),"")</f>
        <v/>
      </c>
      <c r="J2781" s="122">
        <f t="shared" si="130"/>
        <v>0</v>
      </c>
      <c r="K2781" s="122" t="b">
        <f t="shared" si="132"/>
        <v>0</v>
      </c>
      <c r="L2781" s="122" t="str">
        <f>IF(K2781=FALSE,"",B2781&amp;"@"&amp;COUNTIFS($B$2:B2781,B2781,$K$2:K2781,TRUE))</f>
        <v/>
      </c>
    </row>
    <row r="2782" spans="1:12">
      <c r="A2782" s="18" t="s">
        <v>511</v>
      </c>
      <c r="B2782" s="18" t="s">
        <v>907</v>
      </c>
      <c r="C2782" s="18">
        <v>1</v>
      </c>
      <c r="D2782" s="18">
        <v>1</v>
      </c>
      <c r="E2782" s="18">
        <v>0</v>
      </c>
      <c r="F2782" s="18">
        <v>1</v>
      </c>
      <c r="G2782" s="122" t="str">
        <f t="shared" si="131"/>
        <v>기사임</v>
      </c>
      <c r="H2782" s="255">
        <f>IF(G2782="기사임",(COUNTIF($B$2:B2782,B2782)-COUNTIFS($B$2:B2781,B2782,$G$2:G2781,"")),"")</f>
        <v>16</v>
      </c>
      <c r="I2782" s="122" t="str">
        <f>IF(H2782=1,COUNTIF($H$1:H2782,1),"")</f>
        <v/>
      </c>
      <c r="J2782" s="122">
        <f t="shared" si="130"/>
        <v>0</v>
      </c>
      <c r="K2782" s="122" t="b">
        <f t="shared" si="132"/>
        <v>0</v>
      </c>
      <c r="L2782" s="122" t="str">
        <f>IF(K2782=FALSE,"",B2782&amp;"@"&amp;COUNTIFS($B$2:B2782,B2782,$K$2:K2782,TRUE))</f>
        <v/>
      </c>
    </row>
    <row r="2783" spans="1:12">
      <c r="A2783" s="18" t="s">
        <v>511</v>
      </c>
      <c r="B2783" s="18" t="s">
        <v>908</v>
      </c>
      <c r="C2783" s="18">
        <v>1</v>
      </c>
      <c r="D2783" s="18">
        <v>1</v>
      </c>
      <c r="E2783" s="18">
        <v>0</v>
      </c>
      <c r="F2783" s="18">
        <v>1</v>
      </c>
      <c r="G2783" s="122" t="str">
        <f t="shared" si="131"/>
        <v>기사임</v>
      </c>
      <c r="H2783" s="255">
        <f>IF(G2783="기사임",(COUNTIF($B$2:B2783,B2783)-COUNTIFS($B$2:B2782,B2783,$G$2:G2782,"")),"")</f>
        <v>72</v>
      </c>
      <c r="I2783" s="122" t="str">
        <f>IF(H2783=1,COUNTIF($H$1:H2783,1),"")</f>
        <v/>
      </c>
      <c r="J2783" s="122">
        <f t="shared" si="130"/>
        <v>0</v>
      </c>
      <c r="K2783" s="122" t="b">
        <f t="shared" si="132"/>
        <v>0</v>
      </c>
      <c r="L2783" s="122" t="str">
        <f>IF(K2783=FALSE,"",B2783&amp;"@"&amp;COUNTIFS($B$2:B2783,B2783,$K$2:K2783,TRUE))</f>
        <v/>
      </c>
    </row>
    <row r="2784" spans="1:12">
      <c r="A2784" s="18" t="s">
        <v>511</v>
      </c>
      <c r="B2784" s="18" t="s">
        <v>909</v>
      </c>
      <c r="C2784" s="18">
        <v>1</v>
      </c>
      <c r="D2784" s="18">
        <v>1</v>
      </c>
      <c r="E2784" s="18">
        <v>0</v>
      </c>
      <c r="F2784" s="18">
        <v>1</v>
      </c>
      <c r="G2784" s="122" t="str">
        <f t="shared" si="131"/>
        <v>기사임</v>
      </c>
      <c r="H2784" s="255">
        <f>IF(G2784="기사임",(COUNTIF($B$2:B2784,B2784)-COUNTIFS($B$2:B2783,B2784,$G$2:G2783,"")),"")</f>
        <v>23</v>
      </c>
      <c r="I2784" s="122" t="str">
        <f>IF(H2784=1,COUNTIF($H$1:H2784,1),"")</f>
        <v/>
      </c>
      <c r="J2784" s="122">
        <f t="shared" si="130"/>
        <v>0</v>
      </c>
      <c r="K2784" s="122" t="b">
        <f t="shared" si="132"/>
        <v>0</v>
      </c>
      <c r="L2784" s="122" t="str">
        <f>IF(K2784=FALSE,"",B2784&amp;"@"&amp;COUNTIFS($B$2:B2784,B2784,$K$2:K2784,TRUE))</f>
        <v/>
      </c>
    </row>
    <row r="2785" spans="1:12">
      <c r="A2785" s="18" t="s">
        <v>511</v>
      </c>
      <c r="B2785" s="18" t="s">
        <v>904</v>
      </c>
      <c r="C2785" s="18">
        <v>1</v>
      </c>
      <c r="D2785" s="18">
        <v>1</v>
      </c>
      <c r="E2785" s="18">
        <v>0</v>
      </c>
      <c r="F2785" s="18">
        <v>1</v>
      </c>
      <c r="G2785" s="122" t="str">
        <f t="shared" si="131"/>
        <v>기사임</v>
      </c>
      <c r="H2785" s="255">
        <f>IF(G2785="기사임",(COUNTIF($B$2:B2785,B2785)-COUNTIFS($B$2:B2784,B2785,$G$2:G2784,"")),"")</f>
        <v>29</v>
      </c>
      <c r="I2785" s="122" t="str">
        <f>IF(H2785=1,COUNTIF($H$1:H2785,1),"")</f>
        <v/>
      </c>
      <c r="J2785" s="122">
        <f t="shared" si="130"/>
        <v>0</v>
      </c>
      <c r="K2785" s="122" t="b">
        <f t="shared" si="132"/>
        <v>0</v>
      </c>
      <c r="L2785" s="122" t="str">
        <f>IF(K2785=FALSE,"",B2785&amp;"@"&amp;COUNTIFS($B$2:B2785,B2785,$K$2:K2785,TRUE))</f>
        <v/>
      </c>
    </row>
    <row r="2786" spans="1:12">
      <c r="A2786" s="18" t="s">
        <v>511</v>
      </c>
      <c r="B2786" s="18" t="s">
        <v>939</v>
      </c>
      <c r="C2786" s="18">
        <v>1</v>
      </c>
      <c r="D2786" s="18">
        <v>1</v>
      </c>
      <c r="E2786" s="18">
        <v>0</v>
      </c>
      <c r="F2786" s="18">
        <v>0</v>
      </c>
      <c r="G2786" s="122" t="str">
        <f t="shared" si="131"/>
        <v>기사임</v>
      </c>
      <c r="H2786" s="255">
        <f>IF(G2786="기사임",(COUNTIF($B$2:B2786,B2786)-COUNTIFS($B$2:B2785,B2786,$G$2:G2785,"")),"")</f>
        <v>5</v>
      </c>
      <c r="I2786" s="122" t="str">
        <f>IF(H2786=1,COUNTIF($H$1:H2786,1),"")</f>
        <v/>
      </c>
      <c r="J2786" s="122">
        <f t="shared" si="130"/>
        <v>0</v>
      </c>
      <c r="K2786" s="122" t="b">
        <f t="shared" si="132"/>
        <v>0</v>
      </c>
      <c r="L2786" s="122" t="str">
        <f>IF(K2786=FALSE,"",B2786&amp;"@"&amp;COUNTIFS($B$2:B2786,B2786,$K$2:K2786,TRUE))</f>
        <v/>
      </c>
    </row>
    <row r="2787" spans="1:12">
      <c r="A2787" s="18" t="s">
        <v>511</v>
      </c>
      <c r="B2787" s="18" t="s">
        <v>923</v>
      </c>
      <c r="C2787" s="18">
        <v>1</v>
      </c>
      <c r="D2787" s="18">
        <v>1</v>
      </c>
      <c r="E2787" s="18">
        <v>0</v>
      </c>
      <c r="F2787" s="18">
        <v>1</v>
      </c>
      <c r="G2787" s="122" t="str">
        <f t="shared" si="131"/>
        <v>기사임</v>
      </c>
      <c r="H2787" s="255">
        <f>IF(G2787="기사임",(COUNTIF($B$2:B2787,B2787)-COUNTIFS($B$2:B2786,B2787,$G$2:G2786,"")),"")</f>
        <v>11</v>
      </c>
      <c r="I2787" s="122" t="str">
        <f>IF(H2787=1,COUNTIF($H$1:H2787,1),"")</f>
        <v/>
      </c>
      <c r="J2787" s="122">
        <f t="shared" si="130"/>
        <v>0</v>
      </c>
      <c r="K2787" s="122" t="b">
        <f t="shared" si="132"/>
        <v>0</v>
      </c>
      <c r="L2787" s="122" t="str">
        <f>IF(K2787=FALSE,"",B2787&amp;"@"&amp;COUNTIFS($B$2:B2787,B2787,$K$2:K2787,TRUE))</f>
        <v/>
      </c>
    </row>
    <row r="2788" spans="1:12">
      <c r="A2788" s="18" t="s">
        <v>511</v>
      </c>
      <c r="B2788" s="18" t="s">
        <v>914</v>
      </c>
      <c r="C2788" s="18">
        <v>1</v>
      </c>
      <c r="D2788" s="18">
        <v>1</v>
      </c>
      <c r="E2788" s="18">
        <v>0</v>
      </c>
      <c r="F2788" s="18">
        <v>1</v>
      </c>
      <c r="G2788" s="122" t="str">
        <f t="shared" si="131"/>
        <v>기사임</v>
      </c>
      <c r="H2788" s="255">
        <f>IF(G2788="기사임",(COUNTIF($B$2:B2788,B2788)-COUNTIFS($B$2:B2787,B2788,$G$2:G2787,"")),"")</f>
        <v>39</v>
      </c>
      <c r="I2788" s="122" t="str">
        <f>IF(H2788=1,COUNTIF($H$1:H2788,1),"")</f>
        <v/>
      </c>
      <c r="J2788" s="122">
        <f t="shared" si="130"/>
        <v>1</v>
      </c>
      <c r="K2788" s="122" t="b">
        <f t="shared" si="132"/>
        <v>1</v>
      </c>
      <c r="L2788" s="122" t="str">
        <f>IF(K2788=FALSE,"",B2788&amp;"@"&amp;COUNTIFS($B$2:B2788,B2788,$K$2:K2788,TRUE))</f>
        <v>Vietnam@39</v>
      </c>
    </row>
    <row r="2789" spans="1:12">
      <c r="A2789" s="18" t="s">
        <v>2082</v>
      </c>
      <c r="B2789" s="18" t="s">
        <v>903</v>
      </c>
      <c r="C2789" s="18">
        <v>1</v>
      </c>
      <c r="D2789" s="18">
        <v>1</v>
      </c>
      <c r="E2789" s="18">
        <v>0</v>
      </c>
      <c r="F2789" s="18">
        <v>1</v>
      </c>
      <c r="G2789" s="122" t="str">
        <f t="shared" si="131"/>
        <v>기사임</v>
      </c>
      <c r="H2789" s="255">
        <f>IF(G2789="기사임",(COUNTIF($B$2:B2789,B2789)-COUNTIFS($B$2:B2788,B2789,$G$2:G2788,"")),"")</f>
        <v>39</v>
      </c>
      <c r="I2789" s="122" t="str">
        <f>IF(H2789=1,COUNTIF($H$1:H2789,1),"")</f>
        <v/>
      </c>
      <c r="J2789" s="122">
        <f t="shared" si="130"/>
        <v>0</v>
      </c>
      <c r="K2789" s="122" t="b">
        <f t="shared" si="132"/>
        <v>0</v>
      </c>
      <c r="L2789" s="122" t="str">
        <f>IF(K2789=FALSE,"",B2789&amp;"@"&amp;COUNTIFS($B$2:B2789,B2789,$K$2:K2789,TRUE))</f>
        <v/>
      </c>
    </row>
    <row r="2790" spans="1:12">
      <c r="A2790" s="18" t="s">
        <v>1772</v>
      </c>
      <c r="B2790" s="18" t="s">
        <v>1543</v>
      </c>
      <c r="C2790" s="18">
        <v>1</v>
      </c>
      <c r="D2790" s="18">
        <v>1</v>
      </c>
      <c r="E2790" s="18">
        <v>0</v>
      </c>
      <c r="F2790" s="18">
        <v>1</v>
      </c>
      <c r="G2790" s="122" t="str">
        <f t="shared" si="131"/>
        <v>기사임</v>
      </c>
      <c r="H2790" s="255">
        <f>IF(G2790="기사임",(COUNTIF($B$2:B2790,B2790)-COUNTIFS($B$2:B2789,B2790,$G$2:G2789,"")),"")</f>
        <v>1</v>
      </c>
      <c r="I2790" s="122">
        <f>IF(H2790=1,COUNTIF($H$1:H2790,1),"")</f>
        <v>91</v>
      </c>
      <c r="J2790" s="122">
        <f t="shared" si="130"/>
        <v>0</v>
      </c>
      <c r="K2790" s="122" t="b">
        <f t="shared" si="132"/>
        <v>0</v>
      </c>
      <c r="L2790" s="122" t="str">
        <f>IF(K2790=FALSE,"",B2790&amp;"@"&amp;COUNTIFS($B$2:B2790,B2790,$K$2:K2790,TRUE))</f>
        <v/>
      </c>
    </row>
    <row r="2791" spans="1:12">
      <c r="A2791" s="18" t="s">
        <v>1772</v>
      </c>
      <c r="B2791" s="18" t="s">
        <v>924</v>
      </c>
      <c r="C2791" s="18">
        <v>1</v>
      </c>
      <c r="D2791" s="18">
        <v>1</v>
      </c>
      <c r="E2791" s="18">
        <v>0</v>
      </c>
      <c r="F2791" s="18">
        <v>1</v>
      </c>
      <c r="G2791" s="122" t="str">
        <f t="shared" si="131"/>
        <v>기사임</v>
      </c>
      <c r="H2791" s="255">
        <f>IF(G2791="기사임",(COUNTIF($B$2:B2791,B2791)-COUNTIFS($B$2:B2790,B2791,$G$2:G2790,"")),"")</f>
        <v>8</v>
      </c>
      <c r="I2791" s="122" t="str">
        <f>IF(H2791=1,COUNTIF($H$1:H2791,1),"")</f>
        <v/>
      </c>
      <c r="J2791" s="122">
        <f t="shared" si="130"/>
        <v>0</v>
      </c>
      <c r="K2791" s="122" t="b">
        <f t="shared" si="132"/>
        <v>0</v>
      </c>
      <c r="L2791" s="122" t="str">
        <f>IF(K2791=FALSE,"",B2791&amp;"@"&amp;COUNTIFS($B$2:B2791,B2791,$K$2:K2791,TRUE))</f>
        <v/>
      </c>
    </row>
    <row r="2792" spans="1:12">
      <c r="A2792" s="18" t="s">
        <v>620</v>
      </c>
      <c r="B2792" s="18" t="s">
        <v>897</v>
      </c>
      <c r="C2792" s="18">
        <v>1</v>
      </c>
      <c r="D2792" s="18">
        <v>1</v>
      </c>
      <c r="E2792" s="18">
        <v>0</v>
      </c>
      <c r="F2792" s="18">
        <v>1</v>
      </c>
      <c r="G2792" s="122" t="str">
        <f t="shared" si="131"/>
        <v>기사임</v>
      </c>
      <c r="H2792" s="255">
        <f>IF(G2792="기사임",(COUNTIF($B$2:B2792,B2792)-COUNTIFS($B$2:B2791,B2792,$G$2:G2791,"")),"")</f>
        <v>139</v>
      </c>
      <c r="I2792" s="122" t="str">
        <f>IF(H2792=1,COUNTIF($H$1:H2792,1),"")</f>
        <v/>
      </c>
      <c r="J2792" s="122">
        <f t="shared" si="130"/>
        <v>1</v>
      </c>
      <c r="K2792" s="122" t="b">
        <f t="shared" si="132"/>
        <v>1</v>
      </c>
      <c r="L2792" s="122" t="str">
        <f>IF(K2792=FALSE,"",B2792&amp;"@"&amp;COUNTIFS($B$2:B2792,B2792,$K$2:K2792,TRUE))</f>
        <v>India@139</v>
      </c>
    </row>
    <row r="2793" spans="1:12">
      <c r="A2793" s="18" t="s">
        <v>620</v>
      </c>
      <c r="B2793" s="18" t="s">
        <v>914</v>
      </c>
      <c r="C2793" s="18">
        <v>1</v>
      </c>
      <c r="D2793" s="18">
        <v>1</v>
      </c>
      <c r="E2793" s="18">
        <v>0</v>
      </c>
      <c r="F2793" s="18">
        <v>1</v>
      </c>
      <c r="G2793" s="122" t="str">
        <f t="shared" si="131"/>
        <v>기사임</v>
      </c>
      <c r="H2793" s="255">
        <f>IF(G2793="기사임",(COUNTIF($B$2:B2793,B2793)-COUNTIFS($B$2:B2792,B2793,$G$2:G2792,"")),"")</f>
        <v>40</v>
      </c>
      <c r="I2793" s="122" t="str">
        <f>IF(H2793=1,COUNTIF($H$1:H2793,1),"")</f>
        <v/>
      </c>
      <c r="J2793" s="122">
        <f t="shared" si="130"/>
        <v>1</v>
      </c>
      <c r="K2793" s="122" t="b">
        <f t="shared" si="132"/>
        <v>1</v>
      </c>
      <c r="L2793" s="122" t="str">
        <f>IF(K2793=FALSE,"",B2793&amp;"@"&amp;COUNTIFS($B$2:B2793,B2793,$K$2:K2793,TRUE))</f>
        <v>Vietnam@40</v>
      </c>
    </row>
    <row r="2794" spans="1:12">
      <c r="A2794" s="18" t="s">
        <v>2083</v>
      </c>
      <c r="B2794" s="18" t="s">
        <v>895</v>
      </c>
      <c r="C2794" s="18">
        <v>1</v>
      </c>
      <c r="D2794" s="18">
        <v>1</v>
      </c>
      <c r="E2794" s="18">
        <v>14</v>
      </c>
      <c r="F2794" s="18">
        <v>0</v>
      </c>
      <c r="G2794" s="122" t="str">
        <f t="shared" si="131"/>
        <v>기사임</v>
      </c>
      <c r="H2794" s="255">
        <f>IF(G2794="기사임",(COUNTIF($B$2:B2794,B2794)-COUNTIFS($B$2:B2793,B2794,$G$2:G2793,"")),"")</f>
        <v>344</v>
      </c>
      <c r="I2794" s="122" t="str">
        <f>IF(H2794=1,COUNTIF($H$1:H2794,1),"")</f>
        <v/>
      </c>
      <c r="J2794" s="122">
        <f t="shared" si="130"/>
        <v>0</v>
      </c>
      <c r="K2794" s="122" t="b">
        <f t="shared" si="132"/>
        <v>0</v>
      </c>
      <c r="L2794" s="122" t="str">
        <f>IF(K2794=FALSE,"",B2794&amp;"@"&amp;COUNTIFS($B$2:B2794,B2794,$K$2:K2794,TRUE))</f>
        <v/>
      </c>
    </row>
    <row r="2795" spans="1:12">
      <c r="A2795" s="18" t="s">
        <v>2084</v>
      </c>
      <c r="B2795" s="18" t="s">
        <v>895</v>
      </c>
      <c r="C2795" s="18">
        <v>1</v>
      </c>
      <c r="D2795" s="18">
        <v>1</v>
      </c>
      <c r="E2795" s="18">
        <v>708</v>
      </c>
      <c r="F2795" s="18">
        <v>0</v>
      </c>
      <c r="G2795" s="122" t="str">
        <f t="shared" si="131"/>
        <v>기사임</v>
      </c>
      <c r="H2795" s="255">
        <f>IF(G2795="기사임",(COUNTIF($B$2:B2795,B2795)-COUNTIFS($B$2:B2794,B2795,$G$2:G2794,"")),"")</f>
        <v>345</v>
      </c>
      <c r="I2795" s="122" t="str">
        <f>IF(H2795=1,COUNTIF($H$1:H2795,1),"")</f>
        <v/>
      </c>
      <c r="J2795" s="122">
        <f t="shared" si="130"/>
        <v>0</v>
      </c>
      <c r="K2795" s="122" t="b">
        <f t="shared" si="132"/>
        <v>0</v>
      </c>
      <c r="L2795" s="122" t="str">
        <f>IF(K2795=FALSE,"",B2795&amp;"@"&amp;COUNTIFS($B$2:B2795,B2795,$K$2:K2795,TRUE))</f>
        <v/>
      </c>
    </row>
    <row r="2796" spans="1:12">
      <c r="A2796" s="18" t="s">
        <v>1774</v>
      </c>
      <c r="B2796" s="18" t="s">
        <v>896</v>
      </c>
      <c r="C2796" s="18">
        <v>1</v>
      </c>
      <c r="D2796" s="18">
        <v>1</v>
      </c>
      <c r="E2796" s="18">
        <v>0</v>
      </c>
      <c r="F2796" s="18">
        <v>1</v>
      </c>
      <c r="G2796" s="122" t="str">
        <f t="shared" si="131"/>
        <v>기사임</v>
      </c>
      <c r="H2796" s="255">
        <f>IF(G2796="기사임",(COUNTIF($B$2:B2796,B2796)-COUNTIFS($B$2:B2795,B2796,$G$2:G2795,"")),"")</f>
        <v>188</v>
      </c>
      <c r="I2796" s="122" t="str">
        <f>IF(H2796=1,COUNTIF($H$1:H2796,1),"")</f>
        <v/>
      </c>
      <c r="J2796" s="122">
        <f t="shared" si="130"/>
        <v>1</v>
      </c>
      <c r="K2796" s="122" t="b">
        <f t="shared" si="132"/>
        <v>1</v>
      </c>
      <c r="L2796" s="122" t="str">
        <f>IF(K2796=FALSE,"",B2796&amp;"@"&amp;COUNTIFS($B$2:B2796,B2796,$K$2:K2796,TRUE))</f>
        <v>United States@188</v>
      </c>
    </row>
    <row r="2797" spans="1:12">
      <c r="A2797" s="18" t="s">
        <v>1774</v>
      </c>
      <c r="B2797" s="18" t="s">
        <v>914</v>
      </c>
      <c r="C2797" s="18">
        <v>1</v>
      </c>
      <c r="D2797" s="18">
        <v>1</v>
      </c>
      <c r="E2797" s="18">
        <v>0</v>
      </c>
      <c r="F2797" s="18">
        <v>1</v>
      </c>
      <c r="G2797" s="122" t="str">
        <f t="shared" si="131"/>
        <v>기사임</v>
      </c>
      <c r="H2797" s="255">
        <f>IF(G2797="기사임",(COUNTIF($B$2:B2797,B2797)-COUNTIFS($B$2:B2796,B2797,$G$2:G2796,"")),"")</f>
        <v>41</v>
      </c>
      <c r="I2797" s="122" t="str">
        <f>IF(H2797=1,COUNTIF($H$1:H2797,1),"")</f>
        <v/>
      </c>
      <c r="J2797" s="122">
        <f t="shared" si="130"/>
        <v>1</v>
      </c>
      <c r="K2797" s="122" t="b">
        <f t="shared" si="132"/>
        <v>1</v>
      </c>
      <c r="L2797" s="122" t="str">
        <f>IF(K2797=FALSE,"",B2797&amp;"@"&amp;COUNTIFS($B$2:B2797,B2797,$K$2:K2797,TRUE))</f>
        <v>Vietnam@41</v>
      </c>
    </row>
    <row r="2798" spans="1:12">
      <c r="A2798" s="18" t="s">
        <v>583</v>
      </c>
      <c r="B2798" s="18" t="s">
        <v>901</v>
      </c>
      <c r="C2798" s="18">
        <v>1</v>
      </c>
      <c r="D2798" s="18">
        <v>1</v>
      </c>
      <c r="E2798" s="18">
        <v>0</v>
      </c>
      <c r="F2798" s="18">
        <v>1</v>
      </c>
      <c r="G2798" s="122" t="str">
        <f t="shared" si="131"/>
        <v>기사임</v>
      </c>
      <c r="H2798" s="255">
        <f>IF(G2798="기사임",(COUNTIF($B$2:B2798,B2798)-COUNTIFS($B$2:B2797,B2798,$G$2:G2797,"")),"")</f>
        <v>81</v>
      </c>
      <c r="I2798" s="122" t="str">
        <f>IF(H2798=1,COUNTIF($H$1:H2798,1),"")</f>
        <v/>
      </c>
      <c r="J2798" s="122">
        <f t="shared" si="130"/>
        <v>0</v>
      </c>
      <c r="K2798" s="122" t="b">
        <f t="shared" si="132"/>
        <v>0</v>
      </c>
      <c r="L2798" s="122" t="str">
        <f>IF(K2798=FALSE,"",B2798&amp;"@"&amp;COUNTIFS($B$2:B2798,B2798,$K$2:K2798,TRUE))</f>
        <v/>
      </c>
    </row>
    <row r="2799" spans="1:12">
      <c r="A2799" s="18" t="s">
        <v>583</v>
      </c>
      <c r="B2799" s="18" t="s">
        <v>905</v>
      </c>
      <c r="C2799" s="18">
        <v>1</v>
      </c>
      <c r="D2799" s="18">
        <v>1</v>
      </c>
      <c r="E2799" s="18">
        <v>0</v>
      </c>
      <c r="F2799" s="18">
        <v>1</v>
      </c>
      <c r="G2799" s="122" t="str">
        <f t="shared" si="131"/>
        <v>기사임</v>
      </c>
      <c r="H2799" s="255">
        <f>IF(G2799="기사임",(COUNTIF($B$2:B2799,B2799)-COUNTIFS($B$2:B2798,B2799,$G$2:G2798,"")),"")</f>
        <v>58</v>
      </c>
      <c r="I2799" s="122" t="str">
        <f>IF(H2799=1,COUNTIF($H$1:H2799,1),"")</f>
        <v/>
      </c>
      <c r="J2799" s="122">
        <f t="shared" si="130"/>
        <v>0</v>
      </c>
      <c r="K2799" s="122" t="b">
        <f t="shared" si="132"/>
        <v>0</v>
      </c>
      <c r="L2799" s="122" t="str">
        <f>IF(K2799=FALSE,"",B2799&amp;"@"&amp;COUNTIFS($B$2:B2799,B2799,$K$2:K2799,TRUE))</f>
        <v/>
      </c>
    </row>
    <row r="2800" spans="1:12">
      <c r="A2800" s="18" t="s">
        <v>583</v>
      </c>
      <c r="B2800" s="18" t="s">
        <v>897</v>
      </c>
      <c r="C2800" s="18">
        <v>1</v>
      </c>
      <c r="D2800" s="18">
        <v>1</v>
      </c>
      <c r="E2800" s="18">
        <v>0</v>
      </c>
      <c r="F2800" s="18">
        <v>1</v>
      </c>
      <c r="G2800" s="122" t="str">
        <f t="shared" si="131"/>
        <v>기사임</v>
      </c>
      <c r="H2800" s="255">
        <f>IF(G2800="기사임",(COUNTIF($B$2:B2800,B2800)-COUNTIFS($B$2:B2799,B2800,$G$2:G2799,"")),"")</f>
        <v>140</v>
      </c>
      <c r="I2800" s="122" t="str">
        <f>IF(H2800=1,COUNTIF($H$1:H2800,1),"")</f>
        <v/>
      </c>
      <c r="J2800" s="122">
        <f t="shared" si="130"/>
        <v>1</v>
      </c>
      <c r="K2800" s="122" t="b">
        <f t="shared" si="132"/>
        <v>1</v>
      </c>
      <c r="L2800" s="122" t="str">
        <f>IF(K2800=FALSE,"",B2800&amp;"@"&amp;COUNTIFS($B$2:B2800,B2800,$K$2:K2800,TRUE))</f>
        <v>India@140</v>
      </c>
    </row>
    <row r="2801" spans="1:12">
      <c r="A2801" s="18" t="s">
        <v>583</v>
      </c>
      <c r="B2801" s="18" t="s">
        <v>898</v>
      </c>
      <c r="C2801" s="18">
        <v>1</v>
      </c>
      <c r="D2801" s="18">
        <v>1</v>
      </c>
      <c r="E2801" s="18">
        <v>0</v>
      </c>
      <c r="F2801" s="18">
        <v>0</v>
      </c>
      <c r="G2801" s="122" t="str">
        <f t="shared" si="131"/>
        <v>기사임</v>
      </c>
      <c r="H2801" s="255">
        <f>IF(G2801="기사임",(COUNTIF($B$2:B2801,B2801)-COUNTIFS($B$2:B2800,B2801,$G$2:G2800,"")),"")</f>
        <v>121</v>
      </c>
      <c r="I2801" s="122" t="str">
        <f>IF(H2801=1,COUNTIF($H$1:H2801,1),"")</f>
        <v/>
      </c>
      <c r="J2801" s="122">
        <f t="shared" si="130"/>
        <v>0</v>
      </c>
      <c r="K2801" s="122" t="b">
        <f t="shared" si="132"/>
        <v>0</v>
      </c>
      <c r="L2801" s="122" t="str">
        <f>IF(K2801=FALSE,"",B2801&amp;"@"&amp;COUNTIFS($B$2:B2801,B2801,$K$2:K2801,TRUE))</f>
        <v/>
      </c>
    </row>
    <row r="2802" spans="1:12">
      <c r="A2802" s="18" t="s">
        <v>583</v>
      </c>
      <c r="B2802" s="18" t="s">
        <v>906</v>
      </c>
      <c r="C2802" s="18">
        <v>1</v>
      </c>
      <c r="D2802" s="18">
        <v>1</v>
      </c>
      <c r="E2802" s="18">
        <v>0</v>
      </c>
      <c r="F2802" s="18">
        <v>1</v>
      </c>
      <c r="G2802" s="122" t="str">
        <f t="shared" si="131"/>
        <v>기사임</v>
      </c>
      <c r="H2802" s="255">
        <f>IF(G2802="기사임",(COUNTIF($B$2:B2802,B2802)-COUNTIFS($B$2:B2801,B2802,$G$2:G2801,"")),"")</f>
        <v>27</v>
      </c>
      <c r="I2802" s="122" t="str">
        <f>IF(H2802=1,COUNTIF($H$1:H2802,1),"")</f>
        <v/>
      </c>
      <c r="J2802" s="122">
        <f t="shared" si="130"/>
        <v>0</v>
      </c>
      <c r="K2802" s="122" t="b">
        <f t="shared" si="132"/>
        <v>0</v>
      </c>
      <c r="L2802" s="122" t="str">
        <f>IF(K2802=FALSE,"",B2802&amp;"@"&amp;COUNTIFS($B$2:B2802,B2802,$K$2:K2802,TRUE))</f>
        <v/>
      </c>
    </row>
    <row r="2803" spans="1:12">
      <c r="A2803" s="18" t="s">
        <v>1511</v>
      </c>
      <c r="B2803" s="18" t="s">
        <v>897</v>
      </c>
      <c r="C2803" s="18">
        <v>1</v>
      </c>
      <c r="D2803" s="18">
        <v>1</v>
      </c>
      <c r="E2803" s="18">
        <v>0</v>
      </c>
      <c r="F2803" s="18">
        <v>1</v>
      </c>
      <c r="G2803" s="122" t="str">
        <f t="shared" si="131"/>
        <v>기사임</v>
      </c>
      <c r="H2803" s="255">
        <f>IF(G2803="기사임",(COUNTIF($B$2:B2803,B2803)-COUNTIFS($B$2:B2802,B2803,$G$2:G2802,"")),"")</f>
        <v>141</v>
      </c>
      <c r="I2803" s="122" t="str">
        <f>IF(H2803=1,COUNTIF($H$1:H2803,1),"")</f>
        <v/>
      </c>
      <c r="J2803" s="122">
        <f t="shared" si="130"/>
        <v>1</v>
      </c>
      <c r="K2803" s="122" t="b">
        <f t="shared" si="132"/>
        <v>1</v>
      </c>
      <c r="L2803" s="122" t="str">
        <f>IF(K2803=FALSE,"",B2803&amp;"@"&amp;COUNTIFS($B$2:B2803,B2803,$K$2:K2803,TRUE))</f>
        <v>India@141</v>
      </c>
    </row>
    <row r="2804" spans="1:12">
      <c r="A2804" s="18" t="s">
        <v>688</v>
      </c>
      <c r="B2804" s="18" t="s">
        <v>909</v>
      </c>
      <c r="C2804" s="18">
        <v>1</v>
      </c>
      <c r="D2804" s="18">
        <v>1</v>
      </c>
      <c r="E2804" s="18">
        <v>0</v>
      </c>
      <c r="F2804" s="18">
        <v>1</v>
      </c>
      <c r="G2804" s="122" t="str">
        <f t="shared" si="131"/>
        <v>기사임</v>
      </c>
      <c r="H2804" s="255">
        <f>IF(G2804="기사임",(COUNTIF($B$2:B2804,B2804)-COUNTIFS($B$2:B2803,B2804,$G$2:G2803,"")),"")</f>
        <v>24</v>
      </c>
      <c r="I2804" s="122" t="str">
        <f>IF(H2804=1,COUNTIF($H$1:H2804,1),"")</f>
        <v/>
      </c>
      <c r="J2804" s="122">
        <f t="shared" si="130"/>
        <v>0</v>
      </c>
      <c r="K2804" s="122" t="b">
        <f t="shared" si="132"/>
        <v>0</v>
      </c>
      <c r="L2804" s="122" t="str">
        <f>IF(K2804=FALSE,"",B2804&amp;"@"&amp;COUNTIFS($B$2:B2804,B2804,$K$2:K2804,TRUE))</f>
        <v/>
      </c>
    </row>
    <row r="2805" spans="1:12">
      <c r="A2805" s="18" t="s">
        <v>688</v>
      </c>
      <c r="B2805" s="18" t="s">
        <v>900</v>
      </c>
      <c r="C2805" s="18">
        <v>1</v>
      </c>
      <c r="D2805" s="18">
        <v>1</v>
      </c>
      <c r="E2805" s="18">
        <v>0</v>
      </c>
      <c r="F2805" s="18">
        <v>1</v>
      </c>
      <c r="G2805" s="122" t="str">
        <f t="shared" si="131"/>
        <v>기사임</v>
      </c>
      <c r="H2805" s="255">
        <f>IF(G2805="기사임",(COUNTIF($B$2:B2805,B2805)-COUNTIFS($B$2:B2804,B2805,$G$2:G2804,"")),"")</f>
        <v>82</v>
      </c>
      <c r="I2805" s="122" t="str">
        <f>IF(H2805=1,COUNTIF($H$1:H2805,1),"")</f>
        <v/>
      </c>
      <c r="J2805" s="122">
        <f t="shared" si="130"/>
        <v>0</v>
      </c>
      <c r="K2805" s="122" t="b">
        <f t="shared" si="132"/>
        <v>0</v>
      </c>
      <c r="L2805" s="122" t="str">
        <f>IF(K2805=FALSE,"",B2805&amp;"@"&amp;COUNTIFS($B$2:B2805,B2805,$K$2:K2805,TRUE))</f>
        <v/>
      </c>
    </row>
    <row r="2806" spans="1:12">
      <c r="A2806" s="18" t="s">
        <v>688</v>
      </c>
      <c r="B2806" s="18" t="s">
        <v>915</v>
      </c>
      <c r="C2806" s="18">
        <v>1</v>
      </c>
      <c r="D2806" s="18">
        <v>1</v>
      </c>
      <c r="E2806" s="18">
        <v>0</v>
      </c>
      <c r="F2806" s="18">
        <v>1</v>
      </c>
      <c r="G2806" s="122" t="str">
        <f t="shared" si="131"/>
        <v>기사임</v>
      </c>
      <c r="H2806" s="255">
        <f>IF(G2806="기사임",(COUNTIF($B$2:B2806,B2806)-COUNTIFS($B$2:B2805,B2806,$G$2:G2805,"")),"")</f>
        <v>30</v>
      </c>
      <c r="I2806" s="122" t="str">
        <f>IF(H2806=1,COUNTIF($H$1:H2806,1),"")</f>
        <v/>
      </c>
      <c r="J2806" s="122">
        <f t="shared" si="130"/>
        <v>0</v>
      </c>
      <c r="K2806" s="122" t="b">
        <f t="shared" si="132"/>
        <v>0</v>
      </c>
      <c r="L2806" s="122" t="str">
        <f>IF(K2806=FALSE,"",B2806&amp;"@"&amp;COUNTIFS($B$2:B2806,B2806,$K$2:K2806,TRUE))</f>
        <v/>
      </c>
    </row>
    <row r="2807" spans="1:12">
      <c r="A2807" s="18" t="s">
        <v>688</v>
      </c>
      <c r="B2807" s="18" t="s">
        <v>333</v>
      </c>
      <c r="C2807" s="18">
        <v>1</v>
      </c>
      <c r="D2807" s="18">
        <v>1</v>
      </c>
      <c r="E2807" s="18">
        <v>0</v>
      </c>
      <c r="F2807" s="18">
        <v>1</v>
      </c>
      <c r="G2807" s="122" t="str">
        <f t="shared" si="131"/>
        <v>기사임</v>
      </c>
      <c r="H2807" s="255">
        <f>IF(G2807="기사임",(COUNTIF($B$2:B2807,B2807)-COUNTIFS($B$2:B2806,B2807,$G$2:G2806,"")),"")</f>
        <v>12</v>
      </c>
      <c r="I2807" s="122" t="str">
        <f>IF(H2807=1,COUNTIF($H$1:H2807,1),"")</f>
        <v/>
      </c>
      <c r="J2807" s="122">
        <f t="shared" si="130"/>
        <v>0</v>
      </c>
      <c r="K2807" s="122" t="b">
        <f t="shared" si="132"/>
        <v>0</v>
      </c>
      <c r="L2807" s="122" t="str">
        <f>IF(K2807=FALSE,"",B2807&amp;"@"&amp;COUNTIFS($B$2:B2807,B2807,$K$2:K2807,TRUE))</f>
        <v/>
      </c>
    </row>
    <row r="2808" spans="1:12">
      <c r="A2808" s="18" t="s">
        <v>2085</v>
      </c>
      <c r="B2808" s="18" t="s">
        <v>896</v>
      </c>
      <c r="C2808" s="18">
        <v>1</v>
      </c>
      <c r="D2808" s="18">
        <v>1</v>
      </c>
      <c r="E2808" s="18">
        <v>0</v>
      </c>
      <c r="F2808" s="18">
        <v>1</v>
      </c>
      <c r="G2808" s="122" t="str">
        <f t="shared" si="131"/>
        <v>기사임</v>
      </c>
      <c r="H2808" s="255">
        <f>IF(G2808="기사임",(COUNTIF($B$2:B2808,B2808)-COUNTIFS($B$2:B2807,B2808,$G$2:G2807,"")),"")</f>
        <v>189</v>
      </c>
      <c r="I2808" s="122" t="str">
        <f>IF(H2808=1,COUNTIF($H$1:H2808,1),"")</f>
        <v/>
      </c>
      <c r="J2808" s="122">
        <f t="shared" si="130"/>
        <v>1</v>
      </c>
      <c r="K2808" s="122" t="b">
        <f t="shared" si="132"/>
        <v>1</v>
      </c>
      <c r="L2808" s="122" t="str">
        <f>IF(K2808=FALSE,"",B2808&amp;"@"&amp;COUNTIFS($B$2:B2808,B2808,$K$2:K2808,TRUE))</f>
        <v>United States@189</v>
      </c>
    </row>
    <row r="2809" spans="1:12">
      <c r="A2809" s="18" t="s">
        <v>1486</v>
      </c>
      <c r="B2809" s="18" t="s">
        <v>940</v>
      </c>
      <c r="C2809" s="18">
        <v>1</v>
      </c>
      <c r="D2809" s="18">
        <v>1</v>
      </c>
      <c r="E2809" s="18">
        <v>0</v>
      </c>
      <c r="F2809" s="18">
        <v>1</v>
      </c>
      <c r="G2809" s="122" t="str">
        <f t="shared" si="131"/>
        <v>기사임</v>
      </c>
      <c r="H2809" s="255">
        <f>IF(G2809="기사임",(COUNTIF($B$2:B2809,B2809)-COUNTIFS($B$2:B2808,B2809,$G$2:G2808,"")),"")</f>
        <v>5</v>
      </c>
      <c r="I2809" s="122" t="str">
        <f>IF(H2809=1,COUNTIF($H$1:H2809,1),"")</f>
        <v/>
      </c>
      <c r="J2809" s="122">
        <f t="shared" si="130"/>
        <v>0</v>
      </c>
      <c r="K2809" s="122" t="b">
        <f t="shared" si="132"/>
        <v>0</v>
      </c>
      <c r="L2809" s="122" t="str">
        <f>IF(K2809=FALSE,"",B2809&amp;"@"&amp;COUNTIFS($B$2:B2809,B2809,$K$2:K2809,TRUE))</f>
        <v/>
      </c>
    </row>
    <row r="2810" spans="1:12">
      <c r="A2810" s="18" t="s">
        <v>1486</v>
      </c>
      <c r="B2810" s="18" t="s">
        <v>895</v>
      </c>
      <c r="C2810" s="18">
        <v>1</v>
      </c>
      <c r="D2810" s="18">
        <v>1</v>
      </c>
      <c r="E2810" s="18">
        <v>7</v>
      </c>
      <c r="F2810" s="18">
        <v>0</v>
      </c>
      <c r="G2810" s="122" t="str">
        <f t="shared" si="131"/>
        <v>기사임</v>
      </c>
      <c r="H2810" s="255">
        <f>IF(G2810="기사임",(COUNTIF($B$2:B2810,B2810)-COUNTIFS($B$2:B2809,B2810,$G$2:G2809,"")),"")</f>
        <v>346</v>
      </c>
      <c r="I2810" s="122" t="str">
        <f>IF(H2810=1,COUNTIF($H$1:H2810,1),"")</f>
        <v/>
      </c>
      <c r="J2810" s="122">
        <f t="shared" si="130"/>
        <v>0</v>
      </c>
      <c r="K2810" s="122" t="b">
        <f t="shared" si="132"/>
        <v>0</v>
      </c>
      <c r="L2810" s="122" t="str">
        <f>IF(K2810=FALSE,"",B2810&amp;"@"&amp;COUNTIFS($B$2:B2810,B2810,$K$2:K2810,TRUE))</f>
        <v/>
      </c>
    </row>
    <row r="2811" spans="1:12">
      <c r="A2811" s="18" t="s">
        <v>1776</v>
      </c>
      <c r="B2811" s="18" t="s">
        <v>899</v>
      </c>
      <c r="C2811" s="18">
        <v>1</v>
      </c>
      <c r="D2811" s="18">
        <v>1</v>
      </c>
      <c r="E2811" s="18">
        <v>1</v>
      </c>
      <c r="F2811" s="18">
        <v>1</v>
      </c>
      <c r="G2811" s="122" t="str">
        <f t="shared" si="131"/>
        <v>기사임</v>
      </c>
      <c r="H2811" s="255">
        <f>IF(G2811="기사임",(COUNTIF($B$2:B2811,B2811)-COUNTIFS($B$2:B2810,B2811,$G$2:G2810,"")),"")</f>
        <v>76</v>
      </c>
      <c r="I2811" s="122" t="str">
        <f>IF(H2811=1,COUNTIF($H$1:H2811,1),"")</f>
        <v/>
      </c>
      <c r="J2811" s="122">
        <f t="shared" si="130"/>
        <v>0</v>
      </c>
      <c r="K2811" s="122" t="b">
        <f t="shared" si="132"/>
        <v>0</v>
      </c>
      <c r="L2811" s="122" t="str">
        <f>IF(K2811=FALSE,"",B2811&amp;"@"&amp;COUNTIFS($B$2:B2811,B2811,$K$2:K2811,TRUE))</f>
        <v/>
      </c>
    </row>
    <row r="2812" spans="1:12">
      <c r="A2812" s="18" t="s">
        <v>1776</v>
      </c>
      <c r="B2812" s="18" t="s">
        <v>897</v>
      </c>
      <c r="C2812" s="18">
        <v>1</v>
      </c>
      <c r="D2812" s="18">
        <v>1</v>
      </c>
      <c r="E2812" s="18">
        <v>0</v>
      </c>
      <c r="F2812" s="18">
        <v>1</v>
      </c>
      <c r="G2812" s="122" t="str">
        <f t="shared" si="131"/>
        <v>기사임</v>
      </c>
      <c r="H2812" s="255">
        <f>IF(G2812="기사임",(COUNTIF($B$2:B2812,B2812)-COUNTIFS($B$2:B2811,B2812,$G$2:G2811,"")),"")</f>
        <v>142</v>
      </c>
      <c r="I2812" s="122" t="str">
        <f>IF(H2812=1,COUNTIF($H$1:H2812,1),"")</f>
        <v/>
      </c>
      <c r="J2812" s="122">
        <f t="shared" si="130"/>
        <v>1</v>
      </c>
      <c r="K2812" s="122" t="b">
        <f t="shared" si="132"/>
        <v>1</v>
      </c>
      <c r="L2812" s="122" t="str">
        <f>IF(K2812=FALSE,"",B2812&amp;"@"&amp;COUNTIFS($B$2:B2812,B2812,$K$2:K2812,TRUE))</f>
        <v>India@142</v>
      </c>
    </row>
    <row r="2813" spans="1:12">
      <c r="A2813" s="18" t="s">
        <v>1652</v>
      </c>
      <c r="B2813" s="18" t="s">
        <v>895</v>
      </c>
      <c r="C2813" s="18">
        <v>1</v>
      </c>
      <c r="D2813" s="18">
        <v>1</v>
      </c>
      <c r="E2813" s="18">
        <v>0</v>
      </c>
      <c r="F2813" s="18">
        <v>1</v>
      </c>
      <c r="G2813" s="122" t="str">
        <f t="shared" si="131"/>
        <v>기사임</v>
      </c>
      <c r="H2813" s="255">
        <f>IF(G2813="기사임",(COUNTIF($B$2:B2813,B2813)-COUNTIFS($B$2:B2812,B2813,$G$2:G2812,"")),"")</f>
        <v>347</v>
      </c>
      <c r="I2813" s="122" t="str">
        <f>IF(H2813=1,COUNTIF($H$1:H2813,1),"")</f>
        <v/>
      </c>
      <c r="J2813" s="122">
        <f t="shared" si="130"/>
        <v>0</v>
      </c>
      <c r="K2813" s="122" t="b">
        <f t="shared" si="132"/>
        <v>0</v>
      </c>
      <c r="L2813" s="122" t="str">
        <f>IF(K2813=FALSE,"",B2813&amp;"@"&amp;COUNTIFS($B$2:B2813,B2813,$K$2:K2813,TRUE))</f>
        <v/>
      </c>
    </row>
    <row r="2814" spans="1:12">
      <c r="A2814" s="18" t="s">
        <v>772</v>
      </c>
      <c r="B2814" s="18" t="s">
        <v>895</v>
      </c>
      <c r="C2814" s="18">
        <v>1</v>
      </c>
      <c r="D2814" s="18">
        <v>1</v>
      </c>
      <c r="E2814" s="18">
        <v>0</v>
      </c>
      <c r="F2814" s="18">
        <v>1</v>
      </c>
      <c r="G2814" s="122" t="str">
        <f t="shared" si="131"/>
        <v>기사임</v>
      </c>
      <c r="H2814" s="255">
        <f>IF(G2814="기사임",(COUNTIF($B$2:B2814,B2814)-COUNTIFS($B$2:B2813,B2814,$G$2:G2813,"")),"")</f>
        <v>348</v>
      </c>
      <c r="I2814" s="122" t="str">
        <f>IF(H2814=1,COUNTIF($H$1:H2814,1),"")</f>
        <v/>
      </c>
      <c r="J2814" s="122">
        <f t="shared" si="130"/>
        <v>0</v>
      </c>
      <c r="K2814" s="122" t="b">
        <f t="shared" si="132"/>
        <v>0</v>
      </c>
      <c r="L2814" s="122" t="str">
        <f>IF(K2814=FALSE,"",B2814&amp;"@"&amp;COUNTIFS($B$2:B2814,B2814,$K$2:K2814,TRUE))</f>
        <v/>
      </c>
    </row>
    <row r="2815" spans="1:12">
      <c r="A2815" s="18" t="s">
        <v>592</v>
      </c>
      <c r="B2815" s="18" t="s">
        <v>920</v>
      </c>
      <c r="C2815" s="18">
        <v>1</v>
      </c>
      <c r="D2815" s="18">
        <v>1</v>
      </c>
      <c r="E2815" s="18">
        <v>0</v>
      </c>
      <c r="F2815" s="18">
        <v>0</v>
      </c>
      <c r="G2815" s="122" t="str">
        <f t="shared" si="131"/>
        <v>기사임</v>
      </c>
      <c r="H2815" s="255">
        <f>IF(G2815="기사임",(COUNTIF($B$2:B2815,B2815)-COUNTIFS($B$2:B2814,B2815,$G$2:G2814,"")),"")</f>
        <v>25</v>
      </c>
      <c r="I2815" s="122" t="str">
        <f>IF(H2815=1,COUNTIF($H$1:H2815,1),"")</f>
        <v/>
      </c>
      <c r="J2815" s="122">
        <f t="shared" si="130"/>
        <v>0</v>
      </c>
      <c r="K2815" s="122" t="b">
        <f t="shared" si="132"/>
        <v>0</v>
      </c>
      <c r="L2815" s="122" t="str">
        <f>IF(K2815=FALSE,"",B2815&amp;"@"&amp;COUNTIFS($B$2:B2815,B2815,$K$2:K2815,TRUE))</f>
        <v/>
      </c>
    </row>
    <row r="2816" spans="1:12">
      <c r="A2816" s="18" t="s">
        <v>592</v>
      </c>
      <c r="B2816" s="18" t="s">
        <v>939</v>
      </c>
      <c r="C2816" s="18">
        <v>1</v>
      </c>
      <c r="D2816" s="18">
        <v>1</v>
      </c>
      <c r="E2816" s="18">
        <v>36</v>
      </c>
      <c r="F2816" s="18">
        <v>1</v>
      </c>
      <c r="G2816" s="122" t="str">
        <f t="shared" si="131"/>
        <v>기사임</v>
      </c>
      <c r="H2816" s="255">
        <f>IF(G2816="기사임",(COUNTIF($B$2:B2816,B2816)-COUNTIFS($B$2:B2815,B2816,$G$2:G2815,"")),"")</f>
        <v>6</v>
      </c>
      <c r="I2816" s="122" t="str">
        <f>IF(H2816=1,COUNTIF($H$1:H2816,1),"")</f>
        <v/>
      </c>
      <c r="J2816" s="122">
        <f t="shared" si="130"/>
        <v>0</v>
      </c>
      <c r="K2816" s="122" t="b">
        <f t="shared" si="132"/>
        <v>0</v>
      </c>
      <c r="L2816" s="122" t="str">
        <f>IF(K2816=FALSE,"",B2816&amp;"@"&amp;COUNTIFS($B$2:B2816,B2816,$K$2:K2816,TRUE))</f>
        <v/>
      </c>
    </row>
    <row r="2817" spans="1:12">
      <c r="A2817" s="18" t="s">
        <v>689</v>
      </c>
      <c r="B2817" s="18" t="s">
        <v>928</v>
      </c>
      <c r="C2817" s="18">
        <v>1</v>
      </c>
      <c r="D2817" s="18">
        <v>1</v>
      </c>
      <c r="E2817" s="18">
        <v>0</v>
      </c>
      <c r="F2817" s="18">
        <v>1</v>
      </c>
      <c r="G2817" s="122" t="str">
        <f t="shared" si="131"/>
        <v>기사임</v>
      </c>
      <c r="H2817" s="255">
        <f>IF(G2817="기사임",(COUNTIF($B$2:B2817,B2817)-COUNTIFS($B$2:B2816,B2817,$G$2:G2816,"")),"")</f>
        <v>16</v>
      </c>
      <c r="I2817" s="122" t="str">
        <f>IF(H2817=1,COUNTIF($H$1:H2817,1),"")</f>
        <v/>
      </c>
      <c r="J2817" s="122">
        <f t="shared" si="130"/>
        <v>0</v>
      </c>
      <c r="K2817" s="122" t="b">
        <f t="shared" si="132"/>
        <v>0</v>
      </c>
      <c r="L2817" s="122" t="str">
        <f>IF(K2817=FALSE,"",B2817&amp;"@"&amp;COUNTIFS($B$2:B2817,B2817,$K$2:K2817,TRUE))</f>
        <v/>
      </c>
    </row>
    <row r="2818" spans="1:12">
      <c r="A2818" s="18" t="s">
        <v>689</v>
      </c>
      <c r="B2818" s="18" t="s">
        <v>900</v>
      </c>
      <c r="C2818" s="18">
        <v>1</v>
      </c>
      <c r="D2818" s="18">
        <v>1</v>
      </c>
      <c r="E2818" s="18">
        <v>0</v>
      </c>
      <c r="F2818" s="18">
        <v>1</v>
      </c>
      <c r="G2818" s="122" t="str">
        <f t="shared" si="131"/>
        <v>기사임</v>
      </c>
      <c r="H2818" s="255">
        <f>IF(G2818="기사임",(COUNTIF($B$2:B2818,B2818)-COUNTIFS($B$2:B2817,B2818,$G$2:G2817,"")),"")</f>
        <v>83</v>
      </c>
      <c r="I2818" s="122" t="str">
        <f>IF(H2818=1,COUNTIF($H$1:H2818,1),"")</f>
        <v/>
      </c>
      <c r="J2818" s="122">
        <f t="shared" ref="J2818:J2881" si="133">COUNTIF($N$2:$N$4,B2818)</f>
        <v>0</v>
      </c>
      <c r="K2818" s="122" t="b">
        <f t="shared" si="132"/>
        <v>0</v>
      </c>
      <c r="L2818" s="122" t="str">
        <f>IF(K2818=FALSE,"",B2818&amp;"@"&amp;COUNTIFS($B$2:B2818,B2818,$K$2:K2818,TRUE))</f>
        <v/>
      </c>
    </row>
    <row r="2819" spans="1:12">
      <c r="A2819" s="18" t="s">
        <v>855</v>
      </c>
      <c r="B2819" s="18" t="s">
        <v>898</v>
      </c>
      <c r="C2819" s="18">
        <v>1</v>
      </c>
      <c r="D2819" s="18">
        <v>1</v>
      </c>
      <c r="E2819" s="18">
        <v>0</v>
      </c>
      <c r="F2819" s="18">
        <v>1</v>
      </c>
      <c r="G2819" s="122" t="str">
        <f t="shared" ref="G2819:G2882" si="134">IF(AND(LEFT(A2819,17)="/global/archives/",ISNUMBER(_xlfn.NUMBERVALUE(MID(A2819,18,1))),ISERROR(FIND("ckattempt",A2819)),ISERROR(FIND("preview",A2819))),"기사임","")</f>
        <v>기사임</v>
      </c>
      <c r="H2819" s="255">
        <f>IF(G2819="기사임",(COUNTIF($B$2:B2819,B2819)-COUNTIFS($B$2:B2818,B2819,$G$2:G2818,"")),"")</f>
        <v>122</v>
      </c>
      <c r="I2819" s="122" t="str">
        <f>IF(H2819=1,COUNTIF($H$1:H2819,1),"")</f>
        <v/>
      </c>
      <c r="J2819" s="122">
        <f t="shared" si="133"/>
        <v>0</v>
      </c>
      <c r="K2819" s="122" t="b">
        <f t="shared" ref="K2819:K2882" si="135">AND(J2819=1,H2819&gt;=1,H2819&lt;&gt;"")</f>
        <v>0</v>
      </c>
      <c r="L2819" s="122" t="str">
        <f>IF(K2819=FALSE,"",B2819&amp;"@"&amp;COUNTIFS($B$2:B2819,B2819,$K$2:K2819,TRUE))</f>
        <v/>
      </c>
    </row>
    <row r="2820" spans="1:12">
      <c r="A2820" s="18" t="s">
        <v>855</v>
      </c>
      <c r="B2820" s="18" t="s">
        <v>900</v>
      </c>
      <c r="C2820" s="18">
        <v>1</v>
      </c>
      <c r="D2820" s="18">
        <v>1</v>
      </c>
      <c r="E2820" s="18">
        <v>0</v>
      </c>
      <c r="F2820" s="18">
        <v>1</v>
      </c>
      <c r="G2820" s="122" t="str">
        <f t="shared" si="134"/>
        <v>기사임</v>
      </c>
      <c r="H2820" s="255">
        <f>IF(G2820="기사임",(COUNTIF($B$2:B2820,B2820)-COUNTIFS($B$2:B2819,B2820,$G$2:G2819,"")),"")</f>
        <v>84</v>
      </c>
      <c r="I2820" s="122" t="str">
        <f>IF(H2820=1,COUNTIF($H$1:H2820,1),"")</f>
        <v/>
      </c>
      <c r="J2820" s="122">
        <f t="shared" si="133"/>
        <v>0</v>
      </c>
      <c r="K2820" s="122" t="b">
        <f t="shared" si="135"/>
        <v>0</v>
      </c>
      <c r="L2820" s="122" t="str">
        <f>IF(K2820=FALSE,"",B2820&amp;"@"&amp;COUNTIFS($B$2:B2820,B2820,$K$2:K2820,TRUE))</f>
        <v/>
      </c>
    </row>
    <row r="2821" spans="1:12">
      <c r="A2821" s="18" t="s">
        <v>666</v>
      </c>
      <c r="B2821" s="18" t="s">
        <v>898</v>
      </c>
      <c r="C2821" s="18">
        <v>1</v>
      </c>
      <c r="D2821" s="18">
        <v>1</v>
      </c>
      <c r="E2821" s="18">
        <v>0</v>
      </c>
      <c r="F2821" s="18">
        <v>1</v>
      </c>
      <c r="G2821" s="122" t="str">
        <f t="shared" si="134"/>
        <v>기사임</v>
      </c>
      <c r="H2821" s="255">
        <f>IF(G2821="기사임",(COUNTIF($B$2:B2821,B2821)-COUNTIFS($B$2:B2820,B2821,$G$2:G2820,"")),"")</f>
        <v>123</v>
      </c>
      <c r="I2821" s="122" t="str">
        <f>IF(H2821=1,COUNTIF($H$1:H2821,1),"")</f>
        <v/>
      </c>
      <c r="J2821" s="122">
        <f t="shared" si="133"/>
        <v>0</v>
      </c>
      <c r="K2821" s="122" t="b">
        <f t="shared" si="135"/>
        <v>0</v>
      </c>
      <c r="L2821" s="122" t="str">
        <f>IF(K2821=FALSE,"",B2821&amp;"@"&amp;COUNTIFS($B$2:B2821,B2821,$K$2:K2821,TRUE))</f>
        <v/>
      </c>
    </row>
    <row r="2822" spans="1:12">
      <c r="A2822" s="18" t="s">
        <v>666</v>
      </c>
      <c r="B2822" s="18" t="s">
        <v>900</v>
      </c>
      <c r="C2822" s="18">
        <v>1</v>
      </c>
      <c r="D2822" s="18">
        <v>1</v>
      </c>
      <c r="E2822" s="18">
        <v>0</v>
      </c>
      <c r="F2822" s="18">
        <v>1</v>
      </c>
      <c r="G2822" s="122" t="str">
        <f t="shared" si="134"/>
        <v>기사임</v>
      </c>
      <c r="H2822" s="255">
        <f>IF(G2822="기사임",(COUNTIF($B$2:B2822,B2822)-COUNTIFS($B$2:B2821,B2822,$G$2:G2821,"")),"")</f>
        <v>85</v>
      </c>
      <c r="I2822" s="122" t="str">
        <f>IF(H2822=1,COUNTIF($H$1:H2822,1),"")</f>
        <v/>
      </c>
      <c r="J2822" s="122">
        <f t="shared" si="133"/>
        <v>0</v>
      </c>
      <c r="K2822" s="122" t="b">
        <f t="shared" si="135"/>
        <v>0</v>
      </c>
      <c r="L2822" s="122" t="str">
        <f>IF(K2822=FALSE,"",B2822&amp;"@"&amp;COUNTIFS($B$2:B2822,B2822,$K$2:K2822,TRUE))</f>
        <v/>
      </c>
    </row>
    <row r="2823" spans="1:12">
      <c r="A2823" s="18" t="s">
        <v>753</v>
      </c>
      <c r="B2823" s="18" t="s">
        <v>903</v>
      </c>
      <c r="C2823" s="18">
        <v>1</v>
      </c>
      <c r="D2823" s="18">
        <v>1</v>
      </c>
      <c r="E2823" s="18">
        <v>75</v>
      </c>
      <c r="F2823" s="18">
        <v>1</v>
      </c>
      <c r="G2823" s="122" t="str">
        <f t="shared" si="134"/>
        <v>기사임</v>
      </c>
      <c r="H2823" s="255">
        <f>IF(G2823="기사임",(COUNTIF($B$2:B2823,B2823)-COUNTIFS($B$2:B2822,B2823,$G$2:G2822,"")),"")</f>
        <v>40</v>
      </c>
      <c r="I2823" s="122" t="str">
        <f>IF(H2823=1,COUNTIF($H$1:H2823,1),"")</f>
        <v/>
      </c>
      <c r="J2823" s="122">
        <f t="shared" si="133"/>
        <v>0</v>
      </c>
      <c r="K2823" s="122" t="b">
        <f t="shared" si="135"/>
        <v>0</v>
      </c>
      <c r="L2823" s="122" t="str">
        <f>IF(K2823=FALSE,"",B2823&amp;"@"&amp;COUNTIFS($B$2:B2823,B2823,$K$2:K2823,TRUE))</f>
        <v/>
      </c>
    </row>
    <row r="2824" spans="1:12">
      <c r="A2824" s="18" t="s">
        <v>753</v>
      </c>
      <c r="B2824" s="18" t="s">
        <v>899</v>
      </c>
      <c r="C2824" s="18">
        <v>1</v>
      </c>
      <c r="D2824" s="18">
        <v>1</v>
      </c>
      <c r="E2824" s="18">
        <v>0</v>
      </c>
      <c r="F2824" s="18">
        <v>1</v>
      </c>
      <c r="G2824" s="122" t="str">
        <f t="shared" si="134"/>
        <v>기사임</v>
      </c>
      <c r="H2824" s="255">
        <f>IF(G2824="기사임",(COUNTIF($B$2:B2824,B2824)-COUNTIFS($B$2:B2823,B2824,$G$2:G2823,"")),"")</f>
        <v>77</v>
      </c>
      <c r="I2824" s="122" t="str">
        <f>IF(H2824=1,COUNTIF($H$1:H2824,1),"")</f>
        <v/>
      </c>
      <c r="J2824" s="122">
        <f t="shared" si="133"/>
        <v>0</v>
      </c>
      <c r="K2824" s="122" t="b">
        <f t="shared" si="135"/>
        <v>0</v>
      </c>
      <c r="L2824" s="122" t="str">
        <f>IF(K2824=FALSE,"",B2824&amp;"@"&amp;COUNTIFS($B$2:B2824,B2824,$K$2:K2824,TRUE))</f>
        <v/>
      </c>
    </row>
    <row r="2825" spans="1:12">
      <c r="A2825" s="18" t="s">
        <v>753</v>
      </c>
      <c r="B2825" s="18" t="s">
        <v>909</v>
      </c>
      <c r="C2825" s="18">
        <v>1</v>
      </c>
      <c r="D2825" s="18">
        <v>1</v>
      </c>
      <c r="E2825" s="18">
        <v>0</v>
      </c>
      <c r="F2825" s="18">
        <v>1</v>
      </c>
      <c r="G2825" s="122" t="str">
        <f t="shared" si="134"/>
        <v>기사임</v>
      </c>
      <c r="H2825" s="255">
        <f>IF(G2825="기사임",(COUNTIF($B$2:B2825,B2825)-COUNTIFS($B$2:B2824,B2825,$G$2:G2824,"")),"")</f>
        <v>25</v>
      </c>
      <c r="I2825" s="122" t="str">
        <f>IF(H2825=1,COUNTIF($H$1:H2825,1),"")</f>
        <v/>
      </c>
      <c r="J2825" s="122">
        <f t="shared" si="133"/>
        <v>0</v>
      </c>
      <c r="K2825" s="122" t="b">
        <f t="shared" si="135"/>
        <v>0</v>
      </c>
      <c r="L2825" s="122" t="str">
        <f>IF(K2825=FALSE,"",B2825&amp;"@"&amp;COUNTIFS($B$2:B2825,B2825,$K$2:K2825,TRUE))</f>
        <v/>
      </c>
    </row>
    <row r="2826" spans="1:12">
      <c r="A2826" s="18" t="s">
        <v>753</v>
      </c>
      <c r="B2826" s="18" t="s">
        <v>895</v>
      </c>
      <c r="C2826" s="18">
        <v>1</v>
      </c>
      <c r="D2826" s="18">
        <v>1</v>
      </c>
      <c r="E2826" s="18">
        <v>0</v>
      </c>
      <c r="F2826" s="18">
        <v>1</v>
      </c>
      <c r="G2826" s="122" t="str">
        <f t="shared" si="134"/>
        <v>기사임</v>
      </c>
      <c r="H2826" s="255">
        <f>IF(G2826="기사임",(COUNTIF($B$2:B2826,B2826)-COUNTIFS($B$2:B2825,B2826,$G$2:G2825,"")),"")</f>
        <v>349</v>
      </c>
      <c r="I2826" s="122" t="str">
        <f>IF(H2826=1,COUNTIF($H$1:H2826,1),"")</f>
        <v/>
      </c>
      <c r="J2826" s="122">
        <f t="shared" si="133"/>
        <v>0</v>
      </c>
      <c r="K2826" s="122" t="b">
        <f t="shared" si="135"/>
        <v>0</v>
      </c>
      <c r="L2826" s="122" t="str">
        <f>IF(K2826=FALSE,"",B2826&amp;"@"&amp;COUNTIFS($B$2:B2826,B2826,$K$2:K2826,TRUE))</f>
        <v/>
      </c>
    </row>
    <row r="2827" spans="1:12">
      <c r="A2827" s="18" t="s">
        <v>884</v>
      </c>
      <c r="B2827" s="18" t="s">
        <v>899</v>
      </c>
      <c r="C2827" s="18">
        <v>1</v>
      </c>
      <c r="D2827" s="18">
        <v>1</v>
      </c>
      <c r="E2827" s="18">
        <v>0</v>
      </c>
      <c r="F2827" s="18">
        <v>1</v>
      </c>
      <c r="G2827" s="122" t="str">
        <f t="shared" si="134"/>
        <v>기사임</v>
      </c>
      <c r="H2827" s="255">
        <f>IF(G2827="기사임",(COUNTIF($B$2:B2827,B2827)-COUNTIFS($B$2:B2826,B2827,$G$2:G2826,"")),"")</f>
        <v>78</v>
      </c>
      <c r="I2827" s="122" t="str">
        <f>IF(H2827=1,COUNTIF($H$1:H2827,1),"")</f>
        <v/>
      </c>
      <c r="J2827" s="122">
        <f t="shared" si="133"/>
        <v>0</v>
      </c>
      <c r="K2827" s="122" t="b">
        <f t="shared" si="135"/>
        <v>0</v>
      </c>
      <c r="L2827" s="122" t="str">
        <f>IF(K2827=FALSE,"",B2827&amp;"@"&amp;COUNTIFS($B$2:B2827,B2827,$K$2:K2827,TRUE))</f>
        <v/>
      </c>
    </row>
    <row r="2828" spans="1:12">
      <c r="A2828" s="18" t="s">
        <v>884</v>
      </c>
      <c r="B2828" s="18" t="s">
        <v>913</v>
      </c>
      <c r="C2828" s="18">
        <v>1</v>
      </c>
      <c r="D2828" s="18">
        <v>1</v>
      </c>
      <c r="E2828" s="18">
        <v>0</v>
      </c>
      <c r="F2828" s="18">
        <v>1</v>
      </c>
      <c r="G2828" s="122" t="str">
        <f t="shared" si="134"/>
        <v>기사임</v>
      </c>
      <c r="H2828" s="255">
        <f>IF(G2828="기사임",(COUNTIF($B$2:B2828,B2828)-COUNTIFS($B$2:B2827,B2828,$G$2:G2827,"")),"")</f>
        <v>55</v>
      </c>
      <c r="I2828" s="122" t="str">
        <f>IF(H2828=1,COUNTIF($H$1:H2828,1),"")</f>
        <v/>
      </c>
      <c r="J2828" s="122">
        <f t="shared" si="133"/>
        <v>0</v>
      </c>
      <c r="K2828" s="122" t="b">
        <f t="shared" si="135"/>
        <v>0</v>
      </c>
      <c r="L2828" s="122" t="str">
        <f>IF(K2828=FALSE,"",B2828&amp;"@"&amp;COUNTIFS($B$2:B2828,B2828,$K$2:K2828,TRUE))</f>
        <v/>
      </c>
    </row>
    <row r="2829" spans="1:12">
      <c r="A2829" s="18" t="s">
        <v>2086</v>
      </c>
      <c r="B2829" s="18" t="s">
        <v>1541</v>
      </c>
      <c r="C2829" s="18">
        <v>1</v>
      </c>
      <c r="D2829" s="18">
        <v>1</v>
      </c>
      <c r="E2829" s="18">
        <v>0</v>
      </c>
      <c r="F2829" s="18">
        <v>1</v>
      </c>
      <c r="G2829" s="122" t="str">
        <f t="shared" si="134"/>
        <v/>
      </c>
      <c r="H2829" s="255" t="str">
        <f>IF(G2829="기사임",(COUNTIF($B$2:B2829,B2829)-COUNTIFS($B$2:B2828,B2829,$G$2:G2828,"")),"")</f>
        <v/>
      </c>
      <c r="I2829" s="122" t="str">
        <f>IF(H2829=1,COUNTIF($H$1:H2829,1),"")</f>
        <v/>
      </c>
      <c r="J2829" s="122">
        <f t="shared" si="133"/>
        <v>0</v>
      </c>
      <c r="K2829" s="122" t="b">
        <f t="shared" si="135"/>
        <v>0</v>
      </c>
      <c r="L2829" s="122" t="str">
        <f>IF(K2829=FALSE,"",B2829&amp;"@"&amp;COUNTIFS($B$2:B2829,B2829,$K$2:K2829,TRUE))</f>
        <v/>
      </c>
    </row>
    <row r="2830" spans="1:12">
      <c r="A2830" s="18" t="s">
        <v>584</v>
      </c>
      <c r="B2830" s="18" t="s">
        <v>899</v>
      </c>
      <c r="C2830" s="18">
        <v>1</v>
      </c>
      <c r="D2830" s="18">
        <v>1</v>
      </c>
      <c r="E2830" s="18">
        <v>0</v>
      </c>
      <c r="F2830" s="18">
        <v>1</v>
      </c>
      <c r="G2830" s="122" t="str">
        <f t="shared" si="134"/>
        <v>기사임</v>
      </c>
      <c r="H2830" s="255">
        <f>IF(G2830="기사임",(COUNTIF($B$2:B2830,B2830)-COUNTIFS($B$2:B2829,B2830,$G$2:G2829,"")),"")</f>
        <v>79</v>
      </c>
      <c r="I2830" s="122" t="str">
        <f>IF(H2830=1,COUNTIF($H$1:H2830,1),"")</f>
        <v/>
      </c>
      <c r="J2830" s="122">
        <f t="shared" si="133"/>
        <v>0</v>
      </c>
      <c r="K2830" s="122" t="b">
        <f t="shared" si="135"/>
        <v>0</v>
      </c>
      <c r="L2830" s="122" t="str">
        <f>IF(K2830=FALSE,"",B2830&amp;"@"&amp;COUNTIFS($B$2:B2830,B2830,$K$2:K2830,TRUE))</f>
        <v/>
      </c>
    </row>
    <row r="2831" spans="1:12">
      <c r="A2831" s="18" t="s">
        <v>584</v>
      </c>
      <c r="B2831" s="18" t="s">
        <v>905</v>
      </c>
      <c r="C2831" s="18">
        <v>1</v>
      </c>
      <c r="D2831" s="18">
        <v>1</v>
      </c>
      <c r="E2831" s="18">
        <v>88</v>
      </c>
      <c r="F2831" s="18">
        <v>0</v>
      </c>
      <c r="G2831" s="122" t="str">
        <f t="shared" si="134"/>
        <v>기사임</v>
      </c>
      <c r="H2831" s="255">
        <f>IF(G2831="기사임",(COUNTIF($B$2:B2831,B2831)-COUNTIFS($B$2:B2830,B2831,$G$2:G2830,"")),"")</f>
        <v>59</v>
      </c>
      <c r="I2831" s="122" t="str">
        <f>IF(H2831=1,COUNTIF($H$1:H2831,1),"")</f>
        <v/>
      </c>
      <c r="J2831" s="122">
        <f t="shared" si="133"/>
        <v>0</v>
      </c>
      <c r="K2831" s="122" t="b">
        <f t="shared" si="135"/>
        <v>0</v>
      </c>
      <c r="L2831" s="122" t="str">
        <f>IF(K2831=FALSE,"",B2831&amp;"@"&amp;COUNTIFS($B$2:B2831,B2831,$K$2:K2831,TRUE))</f>
        <v/>
      </c>
    </row>
    <row r="2832" spans="1:12">
      <c r="A2832" s="18" t="s">
        <v>584</v>
      </c>
      <c r="B2832" s="18" t="s">
        <v>896</v>
      </c>
      <c r="C2832" s="18">
        <v>1</v>
      </c>
      <c r="D2832" s="18">
        <v>1</v>
      </c>
      <c r="E2832" s="18">
        <v>0</v>
      </c>
      <c r="F2832" s="18">
        <v>0</v>
      </c>
      <c r="G2832" s="122" t="str">
        <f t="shared" si="134"/>
        <v>기사임</v>
      </c>
      <c r="H2832" s="255">
        <f>IF(G2832="기사임",(COUNTIF($B$2:B2832,B2832)-COUNTIFS($B$2:B2831,B2832,$G$2:G2831,"")),"")</f>
        <v>190</v>
      </c>
      <c r="I2832" s="122" t="str">
        <f>IF(H2832=1,COUNTIF($H$1:H2832,1),"")</f>
        <v/>
      </c>
      <c r="J2832" s="122">
        <f t="shared" si="133"/>
        <v>1</v>
      </c>
      <c r="K2832" s="122" t="b">
        <f t="shared" si="135"/>
        <v>1</v>
      </c>
      <c r="L2832" s="122" t="str">
        <f>IF(K2832=FALSE,"",B2832&amp;"@"&amp;COUNTIFS($B$2:B2832,B2832,$K$2:K2832,TRUE))</f>
        <v>United States@190</v>
      </c>
    </row>
    <row r="2833" spans="1:12">
      <c r="A2833" s="18" t="s">
        <v>713</v>
      </c>
      <c r="B2833" s="18" t="s">
        <v>899</v>
      </c>
      <c r="C2833" s="18">
        <v>1</v>
      </c>
      <c r="D2833" s="18">
        <v>1</v>
      </c>
      <c r="E2833" s="18">
        <v>0</v>
      </c>
      <c r="F2833" s="18">
        <v>1</v>
      </c>
      <c r="G2833" s="122" t="str">
        <f t="shared" si="134"/>
        <v>기사임</v>
      </c>
      <c r="H2833" s="255">
        <f>IF(G2833="기사임",(COUNTIF($B$2:B2833,B2833)-COUNTIFS($B$2:B2832,B2833,$G$2:G2832,"")),"")</f>
        <v>80</v>
      </c>
      <c r="I2833" s="122" t="str">
        <f>IF(H2833=1,COUNTIF($H$1:H2833,1),"")</f>
        <v/>
      </c>
      <c r="J2833" s="122">
        <f t="shared" si="133"/>
        <v>0</v>
      </c>
      <c r="K2833" s="122" t="b">
        <f t="shared" si="135"/>
        <v>0</v>
      </c>
      <c r="L2833" s="122" t="str">
        <f>IF(K2833=FALSE,"",B2833&amp;"@"&amp;COUNTIFS($B$2:B2833,B2833,$K$2:K2833,TRUE))</f>
        <v/>
      </c>
    </row>
    <row r="2834" spans="1:12">
      <c r="A2834" s="18" t="s">
        <v>713</v>
      </c>
      <c r="B2834" s="18" t="s">
        <v>898</v>
      </c>
      <c r="C2834" s="18">
        <v>1</v>
      </c>
      <c r="D2834" s="18">
        <v>1</v>
      </c>
      <c r="E2834" s="18">
        <v>0</v>
      </c>
      <c r="F2834" s="18">
        <v>1</v>
      </c>
      <c r="G2834" s="122" t="str">
        <f t="shared" si="134"/>
        <v>기사임</v>
      </c>
      <c r="H2834" s="255">
        <f>IF(G2834="기사임",(COUNTIF($B$2:B2834,B2834)-COUNTIFS($B$2:B2833,B2834,$G$2:G2833,"")),"")</f>
        <v>124</v>
      </c>
      <c r="I2834" s="122" t="str">
        <f>IF(H2834=1,COUNTIF($H$1:H2834,1),"")</f>
        <v/>
      </c>
      <c r="J2834" s="122">
        <f t="shared" si="133"/>
        <v>0</v>
      </c>
      <c r="K2834" s="122" t="b">
        <f t="shared" si="135"/>
        <v>0</v>
      </c>
      <c r="L2834" s="122" t="str">
        <f>IF(K2834=FALSE,"",B2834&amp;"@"&amp;COUNTIFS($B$2:B2834,B2834,$K$2:K2834,TRUE))</f>
        <v/>
      </c>
    </row>
    <row r="2835" spans="1:12">
      <c r="A2835" s="18" t="s">
        <v>1272</v>
      </c>
      <c r="B2835" s="18" t="s">
        <v>895</v>
      </c>
      <c r="C2835" s="18">
        <v>1</v>
      </c>
      <c r="D2835" s="18">
        <v>1</v>
      </c>
      <c r="E2835" s="18">
        <v>12</v>
      </c>
      <c r="F2835" s="18">
        <v>0</v>
      </c>
      <c r="G2835" s="122" t="str">
        <f t="shared" si="134"/>
        <v>기사임</v>
      </c>
      <c r="H2835" s="255">
        <f>IF(G2835="기사임",(COUNTIF($B$2:B2835,B2835)-COUNTIFS($B$2:B2834,B2835,$G$2:G2834,"")),"")</f>
        <v>350</v>
      </c>
      <c r="I2835" s="122" t="str">
        <f>IF(H2835=1,COUNTIF($H$1:H2835,1),"")</f>
        <v/>
      </c>
      <c r="J2835" s="122">
        <f t="shared" si="133"/>
        <v>0</v>
      </c>
      <c r="K2835" s="122" t="b">
        <f t="shared" si="135"/>
        <v>0</v>
      </c>
      <c r="L2835" s="122" t="str">
        <f>IF(K2835=FALSE,"",B2835&amp;"@"&amp;COUNTIFS($B$2:B2835,B2835,$K$2:K2835,TRUE))</f>
        <v/>
      </c>
    </row>
    <row r="2836" spans="1:12">
      <c r="A2836" s="18" t="s">
        <v>2087</v>
      </c>
      <c r="B2836" s="18" t="s">
        <v>909</v>
      </c>
      <c r="C2836" s="18">
        <v>1</v>
      </c>
      <c r="D2836" s="18">
        <v>1</v>
      </c>
      <c r="E2836" s="18">
        <v>0</v>
      </c>
      <c r="F2836" s="18">
        <v>1</v>
      </c>
      <c r="G2836" s="122" t="str">
        <f t="shared" si="134"/>
        <v/>
      </c>
      <c r="H2836" s="255" t="str">
        <f>IF(G2836="기사임",(COUNTIF($B$2:B2836,B2836)-COUNTIFS($B$2:B2835,B2836,$G$2:G2835,"")),"")</f>
        <v/>
      </c>
      <c r="I2836" s="122" t="str">
        <f>IF(H2836=1,COUNTIF($H$1:H2836,1),"")</f>
        <v/>
      </c>
      <c r="J2836" s="122">
        <f t="shared" si="133"/>
        <v>0</v>
      </c>
      <c r="K2836" s="122" t="b">
        <f t="shared" si="135"/>
        <v>0</v>
      </c>
      <c r="L2836" s="122" t="str">
        <f>IF(K2836=FALSE,"",B2836&amp;"@"&amp;COUNTIFS($B$2:B2836,B2836,$K$2:K2836,TRUE))</f>
        <v/>
      </c>
    </row>
    <row r="2837" spans="1:12">
      <c r="A2837" s="18" t="s">
        <v>826</v>
      </c>
      <c r="B2837" s="18" t="s">
        <v>900</v>
      </c>
      <c r="C2837" s="18">
        <v>1</v>
      </c>
      <c r="D2837" s="18">
        <v>1</v>
      </c>
      <c r="E2837" s="18">
        <v>70</v>
      </c>
      <c r="F2837" s="18">
        <v>1</v>
      </c>
      <c r="G2837" s="122" t="str">
        <f t="shared" si="134"/>
        <v>기사임</v>
      </c>
      <c r="H2837" s="255">
        <f>IF(G2837="기사임",(COUNTIF($B$2:B2837,B2837)-COUNTIFS($B$2:B2836,B2837,$G$2:G2836,"")),"")</f>
        <v>86</v>
      </c>
      <c r="I2837" s="122" t="str">
        <f>IF(H2837=1,COUNTIF($H$1:H2837,1),"")</f>
        <v/>
      </c>
      <c r="J2837" s="122">
        <f t="shared" si="133"/>
        <v>0</v>
      </c>
      <c r="K2837" s="122" t="b">
        <f t="shared" si="135"/>
        <v>0</v>
      </c>
      <c r="L2837" s="122" t="str">
        <f>IF(K2837=FALSE,"",B2837&amp;"@"&amp;COUNTIFS($B$2:B2837,B2837,$K$2:K2837,TRUE))</f>
        <v/>
      </c>
    </row>
    <row r="2838" spans="1:12">
      <c r="A2838" s="18" t="s">
        <v>827</v>
      </c>
      <c r="B2838" s="18" t="s">
        <v>897</v>
      </c>
      <c r="C2838" s="18">
        <v>1</v>
      </c>
      <c r="D2838" s="18">
        <v>1</v>
      </c>
      <c r="E2838" s="18">
        <v>0</v>
      </c>
      <c r="F2838" s="18">
        <v>1</v>
      </c>
      <c r="G2838" s="122" t="str">
        <f t="shared" si="134"/>
        <v>기사임</v>
      </c>
      <c r="H2838" s="255">
        <f>IF(G2838="기사임",(COUNTIF($B$2:B2838,B2838)-COUNTIFS($B$2:B2837,B2838,$G$2:G2837,"")),"")</f>
        <v>143</v>
      </c>
      <c r="I2838" s="122" t="str">
        <f>IF(H2838=1,COUNTIF($H$1:H2838,1),"")</f>
        <v/>
      </c>
      <c r="J2838" s="122">
        <f t="shared" si="133"/>
        <v>1</v>
      </c>
      <c r="K2838" s="122" t="b">
        <f t="shared" si="135"/>
        <v>1</v>
      </c>
      <c r="L2838" s="122" t="str">
        <f>IF(K2838=FALSE,"",B2838&amp;"@"&amp;COUNTIFS($B$2:B2838,B2838,$K$2:K2838,TRUE))</f>
        <v>India@143</v>
      </c>
    </row>
    <row r="2839" spans="1:12">
      <c r="A2839" s="18" t="s">
        <v>827</v>
      </c>
      <c r="B2839" s="18" t="s">
        <v>896</v>
      </c>
      <c r="C2839" s="18">
        <v>1</v>
      </c>
      <c r="D2839" s="18">
        <v>1</v>
      </c>
      <c r="E2839" s="18">
        <v>0</v>
      </c>
      <c r="F2839" s="18">
        <v>1</v>
      </c>
      <c r="G2839" s="122" t="str">
        <f t="shared" si="134"/>
        <v>기사임</v>
      </c>
      <c r="H2839" s="255">
        <f>IF(G2839="기사임",(COUNTIF($B$2:B2839,B2839)-COUNTIFS($B$2:B2838,B2839,$G$2:G2838,"")),"")</f>
        <v>191</v>
      </c>
      <c r="I2839" s="122" t="str">
        <f>IF(H2839=1,COUNTIF($H$1:H2839,1),"")</f>
        <v/>
      </c>
      <c r="J2839" s="122">
        <f t="shared" si="133"/>
        <v>1</v>
      </c>
      <c r="K2839" s="122" t="b">
        <f t="shared" si="135"/>
        <v>1</v>
      </c>
      <c r="L2839" s="122" t="str">
        <f>IF(K2839=FALSE,"",B2839&amp;"@"&amp;COUNTIFS($B$2:B2839,B2839,$K$2:K2839,TRUE))</f>
        <v>United States@191</v>
      </c>
    </row>
    <row r="2840" spans="1:12">
      <c r="A2840" s="18" t="s">
        <v>2088</v>
      </c>
      <c r="B2840" s="18" t="s">
        <v>905</v>
      </c>
      <c r="C2840" s="18">
        <v>1</v>
      </c>
      <c r="D2840" s="18">
        <v>1</v>
      </c>
      <c r="E2840" s="18">
        <v>0</v>
      </c>
      <c r="F2840" s="18">
        <v>1</v>
      </c>
      <c r="G2840" s="122" t="str">
        <f t="shared" si="134"/>
        <v/>
      </c>
      <c r="H2840" s="255" t="str">
        <f>IF(G2840="기사임",(COUNTIF($B$2:B2840,B2840)-COUNTIFS($B$2:B2839,B2840,$G$2:G2839,"")),"")</f>
        <v/>
      </c>
      <c r="I2840" s="122" t="str">
        <f>IF(H2840=1,COUNTIF($H$1:H2840,1),"")</f>
        <v/>
      </c>
      <c r="J2840" s="122">
        <f t="shared" si="133"/>
        <v>0</v>
      </c>
      <c r="K2840" s="122" t="b">
        <f t="shared" si="135"/>
        <v>0</v>
      </c>
      <c r="L2840" s="122" t="str">
        <f>IF(K2840=FALSE,"",B2840&amp;"@"&amp;COUNTIFS($B$2:B2840,B2840,$K$2:K2840,TRUE))</f>
        <v/>
      </c>
    </row>
    <row r="2841" spans="1:12">
      <c r="A2841" s="18" t="s">
        <v>1464</v>
      </c>
      <c r="B2841" s="18" t="s">
        <v>895</v>
      </c>
      <c r="C2841" s="18">
        <v>1</v>
      </c>
      <c r="D2841" s="18">
        <v>1</v>
      </c>
      <c r="E2841" s="18">
        <v>200</v>
      </c>
      <c r="F2841" s="18">
        <v>0</v>
      </c>
      <c r="G2841" s="122" t="str">
        <f t="shared" si="134"/>
        <v>기사임</v>
      </c>
      <c r="H2841" s="255">
        <f>IF(G2841="기사임",(COUNTIF($B$2:B2841,B2841)-COUNTIFS($B$2:B2840,B2841,$G$2:G2840,"")),"")</f>
        <v>351</v>
      </c>
      <c r="I2841" s="122" t="str">
        <f>IF(H2841=1,COUNTIF($H$1:H2841,1),"")</f>
        <v/>
      </c>
      <c r="J2841" s="122">
        <f t="shared" si="133"/>
        <v>0</v>
      </c>
      <c r="K2841" s="122" t="b">
        <f t="shared" si="135"/>
        <v>0</v>
      </c>
      <c r="L2841" s="122" t="str">
        <f>IF(K2841=FALSE,"",B2841&amp;"@"&amp;COUNTIFS($B$2:B2841,B2841,$K$2:K2841,TRUE))</f>
        <v/>
      </c>
    </row>
    <row r="2842" spans="1:12">
      <c r="A2842" s="18" t="s">
        <v>621</v>
      </c>
      <c r="B2842" s="18" t="s">
        <v>901</v>
      </c>
      <c r="C2842" s="18">
        <v>1</v>
      </c>
      <c r="D2842" s="18">
        <v>1</v>
      </c>
      <c r="E2842" s="18">
        <v>0</v>
      </c>
      <c r="F2842" s="18">
        <v>1</v>
      </c>
      <c r="G2842" s="122" t="str">
        <f t="shared" si="134"/>
        <v>기사임</v>
      </c>
      <c r="H2842" s="255">
        <f>IF(G2842="기사임",(COUNTIF($B$2:B2842,B2842)-COUNTIFS($B$2:B2841,B2842,$G$2:G2841,"")),"")</f>
        <v>82</v>
      </c>
      <c r="I2842" s="122" t="str">
        <f>IF(H2842=1,COUNTIF($H$1:H2842,1),"")</f>
        <v/>
      </c>
      <c r="J2842" s="122">
        <f t="shared" si="133"/>
        <v>0</v>
      </c>
      <c r="K2842" s="122" t="b">
        <f t="shared" si="135"/>
        <v>0</v>
      </c>
      <c r="L2842" s="122" t="str">
        <f>IF(K2842=FALSE,"",B2842&amp;"@"&amp;COUNTIFS($B$2:B2842,B2842,$K$2:K2842,TRUE))</f>
        <v/>
      </c>
    </row>
    <row r="2843" spans="1:12">
      <c r="A2843" s="18" t="s">
        <v>621</v>
      </c>
      <c r="B2843" s="18" t="s">
        <v>908</v>
      </c>
      <c r="C2843" s="18">
        <v>1</v>
      </c>
      <c r="D2843" s="18">
        <v>1</v>
      </c>
      <c r="E2843" s="18">
        <v>117</v>
      </c>
      <c r="F2843" s="18">
        <v>1</v>
      </c>
      <c r="G2843" s="122" t="str">
        <f t="shared" si="134"/>
        <v>기사임</v>
      </c>
      <c r="H2843" s="255">
        <f>IF(G2843="기사임",(COUNTIF($B$2:B2843,B2843)-COUNTIFS($B$2:B2842,B2843,$G$2:G2842,"")),"")</f>
        <v>73</v>
      </c>
      <c r="I2843" s="122" t="str">
        <f>IF(H2843=1,COUNTIF($H$1:H2843,1),"")</f>
        <v/>
      </c>
      <c r="J2843" s="122">
        <f t="shared" si="133"/>
        <v>0</v>
      </c>
      <c r="K2843" s="122" t="b">
        <f t="shared" si="135"/>
        <v>0</v>
      </c>
      <c r="L2843" s="122" t="str">
        <f>IF(K2843=FALSE,"",B2843&amp;"@"&amp;COUNTIFS($B$2:B2843,B2843,$K$2:K2843,TRUE))</f>
        <v/>
      </c>
    </row>
    <row r="2844" spans="1:12">
      <c r="A2844" s="18" t="s">
        <v>621</v>
      </c>
      <c r="B2844" s="18" t="s">
        <v>897</v>
      </c>
      <c r="C2844" s="18">
        <v>1</v>
      </c>
      <c r="D2844" s="18">
        <v>1</v>
      </c>
      <c r="E2844" s="18">
        <v>0</v>
      </c>
      <c r="F2844" s="18">
        <v>1</v>
      </c>
      <c r="G2844" s="122" t="str">
        <f t="shared" si="134"/>
        <v>기사임</v>
      </c>
      <c r="H2844" s="255">
        <f>IF(G2844="기사임",(COUNTIF($B$2:B2844,B2844)-COUNTIFS($B$2:B2843,B2844,$G$2:G2843,"")),"")</f>
        <v>144</v>
      </c>
      <c r="I2844" s="122" t="str">
        <f>IF(H2844=1,COUNTIF($H$1:H2844,1),"")</f>
        <v/>
      </c>
      <c r="J2844" s="122">
        <f t="shared" si="133"/>
        <v>1</v>
      </c>
      <c r="K2844" s="122" t="b">
        <f t="shared" si="135"/>
        <v>1</v>
      </c>
      <c r="L2844" s="122" t="str">
        <f>IF(K2844=FALSE,"",B2844&amp;"@"&amp;COUNTIFS($B$2:B2844,B2844,$K$2:K2844,TRUE))</f>
        <v>India@144</v>
      </c>
    </row>
    <row r="2845" spans="1:12">
      <c r="A2845" s="18" t="s">
        <v>1278</v>
      </c>
      <c r="B2845" s="18" t="s">
        <v>905</v>
      </c>
      <c r="C2845" s="18">
        <v>1</v>
      </c>
      <c r="D2845" s="18">
        <v>1</v>
      </c>
      <c r="E2845" s="18">
        <v>0</v>
      </c>
      <c r="F2845" s="18">
        <v>1</v>
      </c>
      <c r="G2845" s="122" t="str">
        <f t="shared" si="134"/>
        <v>기사임</v>
      </c>
      <c r="H2845" s="255">
        <f>IF(G2845="기사임",(COUNTIF($B$2:B2845,B2845)-COUNTIFS($B$2:B2844,B2845,$G$2:G2844,"")),"")</f>
        <v>60</v>
      </c>
      <c r="I2845" s="122" t="str">
        <f>IF(H2845=1,COUNTIF($H$1:H2845,1),"")</f>
        <v/>
      </c>
      <c r="J2845" s="122">
        <f t="shared" si="133"/>
        <v>0</v>
      </c>
      <c r="K2845" s="122" t="b">
        <f t="shared" si="135"/>
        <v>0</v>
      </c>
      <c r="L2845" s="122" t="str">
        <f>IF(K2845=FALSE,"",B2845&amp;"@"&amp;COUNTIFS($B$2:B2845,B2845,$K$2:K2845,TRUE))</f>
        <v/>
      </c>
    </row>
    <row r="2846" spans="1:12">
      <c r="A2846" s="18" t="s">
        <v>1126</v>
      </c>
      <c r="B2846" s="18" t="s">
        <v>897</v>
      </c>
      <c r="C2846" s="18">
        <v>1</v>
      </c>
      <c r="D2846" s="18">
        <v>1</v>
      </c>
      <c r="E2846" s="18">
        <v>0</v>
      </c>
      <c r="F2846" s="18">
        <v>0</v>
      </c>
      <c r="G2846" s="122" t="str">
        <f t="shared" si="134"/>
        <v>기사임</v>
      </c>
      <c r="H2846" s="255">
        <f>IF(G2846="기사임",(COUNTIF($B$2:B2846,B2846)-COUNTIFS($B$2:B2845,B2846,$G$2:G2845,"")),"")</f>
        <v>145</v>
      </c>
      <c r="I2846" s="122" t="str">
        <f>IF(H2846=1,COUNTIF($H$1:H2846,1),"")</f>
        <v/>
      </c>
      <c r="J2846" s="122">
        <f t="shared" si="133"/>
        <v>1</v>
      </c>
      <c r="K2846" s="122" t="b">
        <f t="shared" si="135"/>
        <v>1</v>
      </c>
      <c r="L2846" s="122" t="str">
        <f>IF(K2846=FALSE,"",B2846&amp;"@"&amp;COUNTIFS($B$2:B2846,B2846,$K$2:K2846,TRUE))</f>
        <v>India@145</v>
      </c>
    </row>
    <row r="2847" spans="1:12">
      <c r="A2847" s="18" t="s">
        <v>1126</v>
      </c>
      <c r="B2847" s="18" t="s">
        <v>896</v>
      </c>
      <c r="C2847" s="18">
        <v>1</v>
      </c>
      <c r="D2847" s="18">
        <v>1</v>
      </c>
      <c r="E2847" s="18">
        <v>40</v>
      </c>
      <c r="F2847" s="18">
        <v>0</v>
      </c>
      <c r="G2847" s="122" t="str">
        <f t="shared" si="134"/>
        <v>기사임</v>
      </c>
      <c r="H2847" s="255">
        <f>IF(G2847="기사임",(COUNTIF($B$2:B2847,B2847)-COUNTIFS($B$2:B2846,B2847,$G$2:G2846,"")),"")</f>
        <v>192</v>
      </c>
      <c r="I2847" s="122" t="str">
        <f>IF(H2847=1,COUNTIF($H$1:H2847,1),"")</f>
        <v/>
      </c>
      <c r="J2847" s="122">
        <f t="shared" si="133"/>
        <v>1</v>
      </c>
      <c r="K2847" s="122" t="b">
        <f t="shared" si="135"/>
        <v>1</v>
      </c>
      <c r="L2847" s="122" t="str">
        <f>IF(K2847=FALSE,"",B2847&amp;"@"&amp;COUNTIFS($B$2:B2847,B2847,$K$2:K2847,TRUE))</f>
        <v>United States@192</v>
      </c>
    </row>
    <row r="2848" spans="1:12">
      <c r="A2848" s="18" t="s">
        <v>857</v>
      </c>
      <c r="B2848" s="18" t="s">
        <v>895</v>
      </c>
      <c r="C2848" s="18">
        <v>1</v>
      </c>
      <c r="D2848" s="18">
        <v>1</v>
      </c>
      <c r="E2848" s="18">
        <v>20</v>
      </c>
      <c r="F2848" s="18">
        <v>0</v>
      </c>
      <c r="G2848" s="122" t="str">
        <f t="shared" si="134"/>
        <v>기사임</v>
      </c>
      <c r="H2848" s="255">
        <f>IF(G2848="기사임",(COUNTIF($B$2:B2848,B2848)-COUNTIFS($B$2:B2847,B2848,$G$2:G2847,"")),"")</f>
        <v>352</v>
      </c>
      <c r="I2848" s="122" t="str">
        <f>IF(H2848=1,COUNTIF($H$1:H2848,1),"")</f>
        <v/>
      </c>
      <c r="J2848" s="122">
        <f t="shared" si="133"/>
        <v>0</v>
      </c>
      <c r="K2848" s="122" t="b">
        <f t="shared" si="135"/>
        <v>0</v>
      </c>
      <c r="L2848" s="122" t="str">
        <f>IF(K2848=FALSE,"",B2848&amp;"@"&amp;COUNTIFS($B$2:B2848,B2848,$K$2:K2848,TRUE))</f>
        <v/>
      </c>
    </row>
    <row r="2849" spans="1:12">
      <c r="A2849" s="18" t="s">
        <v>857</v>
      </c>
      <c r="B2849" s="18" t="s">
        <v>915</v>
      </c>
      <c r="C2849" s="18">
        <v>1</v>
      </c>
      <c r="D2849" s="18">
        <v>1</v>
      </c>
      <c r="E2849" s="18">
        <v>41</v>
      </c>
      <c r="F2849" s="18">
        <v>1</v>
      </c>
      <c r="G2849" s="122" t="str">
        <f t="shared" si="134"/>
        <v>기사임</v>
      </c>
      <c r="H2849" s="255">
        <f>IF(G2849="기사임",(COUNTIF($B$2:B2849,B2849)-COUNTIFS($B$2:B2848,B2849,$G$2:G2848,"")),"")</f>
        <v>31</v>
      </c>
      <c r="I2849" s="122" t="str">
        <f>IF(H2849=1,COUNTIF($H$1:H2849,1),"")</f>
        <v/>
      </c>
      <c r="J2849" s="122">
        <f t="shared" si="133"/>
        <v>0</v>
      </c>
      <c r="K2849" s="122" t="b">
        <f t="shared" si="135"/>
        <v>0</v>
      </c>
      <c r="L2849" s="122" t="str">
        <f>IF(K2849=FALSE,"",B2849&amp;"@"&amp;COUNTIFS($B$2:B2849,B2849,$K$2:K2849,TRUE))</f>
        <v/>
      </c>
    </row>
    <row r="2850" spans="1:12">
      <c r="A2850" s="18" t="s">
        <v>1295</v>
      </c>
      <c r="B2850" s="18" t="s">
        <v>897</v>
      </c>
      <c r="C2850" s="18">
        <v>1</v>
      </c>
      <c r="D2850" s="18">
        <v>1</v>
      </c>
      <c r="E2850" s="18">
        <v>0</v>
      </c>
      <c r="F2850" s="18">
        <v>1</v>
      </c>
      <c r="G2850" s="122" t="str">
        <f t="shared" si="134"/>
        <v>기사임</v>
      </c>
      <c r="H2850" s="255">
        <f>IF(G2850="기사임",(COUNTIF($B$2:B2850,B2850)-COUNTIFS($B$2:B2849,B2850,$G$2:G2849,"")),"")</f>
        <v>146</v>
      </c>
      <c r="I2850" s="122" t="str">
        <f>IF(H2850=1,COUNTIF($H$1:H2850,1),"")</f>
        <v/>
      </c>
      <c r="J2850" s="122">
        <f t="shared" si="133"/>
        <v>1</v>
      </c>
      <c r="K2850" s="122" t="b">
        <f t="shared" si="135"/>
        <v>1</v>
      </c>
      <c r="L2850" s="122" t="str">
        <f>IF(K2850=FALSE,"",B2850&amp;"@"&amp;COUNTIFS($B$2:B2850,B2850,$K$2:K2850,TRUE))</f>
        <v>India@146</v>
      </c>
    </row>
    <row r="2851" spans="1:12">
      <c r="A2851" s="18" t="s">
        <v>1295</v>
      </c>
      <c r="B2851" s="18" t="s">
        <v>904</v>
      </c>
      <c r="C2851" s="18">
        <v>1</v>
      </c>
      <c r="D2851" s="18">
        <v>1</v>
      </c>
      <c r="E2851" s="18">
        <v>494</v>
      </c>
      <c r="F2851" s="18">
        <v>1</v>
      </c>
      <c r="G2851" s="122" t="str">
        <f t="shared" si="134"/>
        <v>기사임</v>
      </c>
      <c r="H2851" s="255">
        <f>IF(G2851="기사임",(COUNTIF($B$2:B2851,B2851)-COUNTIFS($B$2:B2850,B2851,$G$2:G2850,"")),"")</f>
        <v>30</v>
      </c>
      <c r="I2851" s="122" t="str">
        <f>IF(H2851=1,COUNTIF($H$1:H2851,1),"")</f>
        <v/>
      </c>
      <c r="J2851" s="122">
        <f t="shared" si="133"/>
        <v>0</v>
      </c>
      <c r="K2851" s="122" t="b">
        <f t="shared" si="135"/>
        <v>0</v>
      </c>
      <c r="L2851" s="122" t="str">
        <f>IF(K2851=FALSE,"",B2851&amp;"@"&amp;COUNTIFS($B$2:B2851,B2851,$K$2:K2851,TRUE))</f>
        <v/>
      </c>
    </row>
    <row r="2852" spans="1:12">
      <c r="A2852" s="18" t="s">
        <v>733</v>
      </c>
      <c r="B2852" s="18" t="s">
        <v>912</v>
      </c>
      <c r="C2852" s="18">
        <v>1</v>
      </c>
      <c r="D2852" s="18">
        <v>1</v>
      </c>
      <c r="E2852" s="18">
        <v>488</v>
      </c>
      <c r="F2852" s="18">
        <v>0</v>
      </c>
      <c r="G2852" s="122" t="str">
        <f t="shared" si="134"/>
        <v>기사임</v>
      </c>
      <c r="H2852" s="255">
        <f>IF(G2852="기사임",(COUNTIF($B$2:B2852,B2852)-COUNTIFS($B$2:B2851,B2852,$G$2:G2851,"")),"")</f>
        <v>14</v>
      </c>
      <c r="I2852" s="122" t="str">
        <f>IF(H2852=1,COUNTIF($H$1:H2852,1),"")</f>
        <v/>
      </c>
      <c r="J2852" s="122">
        <f t="shared" si="133"/>
        <v>0</v>
      </c>
      <c r="K2852" s="122" t="b">
        <f t="shared" si="135"/>
        <v>0</v>
      </c>
      <c r="L2852" s="122" t="str">
        <f>IF(K2852=FALSE,"",B2852&amp;"@"&amp;COUNTIFS($B$2:B2852,B2852,$K$2:K2852,TRUE))</f>
        <v/>
      </c>
    </row>
    <row r="2853" spans="1:12">
      <c r="A2853" s="18" t="s">
        <v>733</v>
      </c>
      <c r="B2853" s="18" t="s">
        <v>899</v>
      </c>
      <c r="C2853" s="18">
        <v>1</v>
      </c>
      <c r="D2853" s="18">
        <v>1</v>
      </c>
      <c r="E2853" s="18">
        <v>0</v>
      </c>
      <c r="F2853" s="18">
        <v>1</v>
      </c>
      <c r="G2853" s="122" t="str">
        <f t="shared" si="134"/>
        <v>기사임</v>
      </c>
      <c r="H2853" s="255">
        <f>IF(G2853="기사임",(COUNTIF($B$2:B2853,B2853)-COUNTIFS($B$2:B2852,B2853,$G$2:G2852,"")),"")</f>
        <v>81</v>
      </c>
      <c r="I2853" s="122" t="str">
        <f>IF(H2853=1,COUNTIF($H$1:H2853,1),"")</f>
        <v/>
      </c>
      <c r="J2853" s="122">
        <f t="shared" si="133"/>
        <v>0</v>
      </c>
      <c r="K2853" s="122" t="b">
        <f t="shared" si="135"/>
        <v>0</v>
      </c>
      <c r="L2853" s="122" t="str">
        <f>IF(K2853=FALSE,"",B2853&amp;"@"&amp;COUNTIFS($B$2:B2853,B2853,$K$2:K2853,TRUE))</f>
        <v/>
      </c>
    </row>
    <row r="2854" spans="1:12">
      <c r="A2854" s="18" t="s">
        <v>733</v>
      </c>
      <c r="B2854" s="18" t="s">
        <v>909</v>
      </c>
      <c r="C2854" s="18">
        <v>1</v>
      </c>
      <c r="D2854" s="18">
        <v>1</v>
      </c>
      <c r="E2854" s="18">
        <v>137</v>
      </c>
      <c r="F2854" s="18">
        <v>0</v>
      </c>
      <c r="G2854" s="122" t="str">
        <f t="shared" si="134"/>
        <v>기사임</v>
      </c>
      <c r="H2854" s="255">
        <f>IF(G2854="기사임",(COUNTIF($B$2:B2854,B2854)-COUNTIFS($B$2:B2853,B2854,$G$2:G2853,"")),"")</f>
        <v>26</v>
      </c>
      <c r="I2854" s="122" t="str">
        <f>IF(H2854=1,COUNTIF($H$1:H2854,1),"")</f>
        <v/>
      </c>
      <c r="J2854" s="122">
        <f t="shared" si="133"/>
        <v>0</v>
      </c>
      <c r="K2854" s="122" t="b">
        <f t="shared" si="135"/>
        <v>0</v>
      </c>
      <c r="L2854" s="122" t="str">
        <f>IF(K2854=FALSE,"",B2854&amp;"@"&amp;COUNTIFS($B$2:B2854,B2854,$K$2:K2854,TRUE))</f>
        <v/>
      </c>
    </row>
    <row r="2855" spans="1:12">
      <c r="A2855" s="18" t="s">
        <v>733</v>
      </c>
      <c r="B2855" s="18" t="s">
        <v>898</v>
      </c>
      <c r="C2855" s="18">
        <v>1</v>
      </c>
      <c r="D2855" s="18">
        <v>1</v>
      </c>
      <c r="E2855" s="18">
        <v>64</v>
      </c>
      <c r="F2855" s="18">
        <v>0</v>
      </c>
      <c r="G2855" s="122" t="str">
        <f t="shared" si="134"/>
        <v>기사임</v>
      </c>
      <c r="H2855" s="255">
        <f>IF(G2855="기사임",(COUNTIF($B$2:B2855,B2855)-COUNTIFS($B$2:B2854,B2855,$G$2:G2854,"")),"")</f>
        <v>125</v>
      </c>
      <c r="I2855" s="122" t="str">
        <f>IF(H2855=1,COUNTIF($H$1:H2855,1),"")</f>
        <v/>
      </c>
      <c r="J2855" s="122">
        <f t="shared" si="133"/>
        <v>0</v>
      </c>
      <c r="K2855" s="122" t="b">
        <f t="shared" si="135"/>
        <v>0</v>
      </c>
      <c r="L2855" s="122" t="str">
        <f>IF(K2855=FALSE,"",B2855&amp;"@"&amp;COUNTIFS($B$2:B2855,B2855,$K$2:K2855,TRUE))</f>
        <v/>
      </c>
    </row>
    <row r="2856" spans="1:12">
      <c r="A2856" s="18" t="s">
        <v>733</v>
      </c>
      <c r="B2856" s="18" t="s">
        <v>913</v>
      </c>
      <c r="C2856" s="18">
        <v>1</v>
      </c>
      <c r="D2856" s="18">
        <v>1</v>
      </c>
      <c r="E2856" s="18">
        <v>0</v>
      </c>
      <c r="F2856" s="18">
        <v>0</v>
      </c>
      <c r="G2856" s="122" t="str">
        <f t="shared" si="134"/>
        <v>기사임</v>
      </c>
      <c r="H2856" s="255">
        <f>IF(G2856="기사임",(COUNTIF($B$2:B2856,B2856)-COUNTIFS($B$2:B2855,B2856,$G$2:G2855,"")),"")</f>
        <v>56</v>
      </c>
      <c r="I2856" s="122" t="str">
        <f>IF(H2856=1,COUNTIF($H$1:H2856,1),"")</f>
        <v/>
      </c>
      <c r="J2856" s="122">
        <f t="shared" si="133"/>
        <v>0</v>
      </c>
      <c r="K2856" s="122" t="b">
        <f t="shared" si="135"/>
        <v>0</v>
      </c>
      <c r="L2856" s="122" t="str">
        <f>IF(K2856=FALSE,"",B2856&amp;"@"&amp;COUNTIFS($B$2:B2856,B2856,$K$2:K2856,TRUE))</f>
        <v/>
      </c>
    </row>
    <row r="2857" spans="1:12">
      <c r="A2857" s="18" t="s">
        <v>733</v>
      </c>
      <c r="B2857" s="18" t="s">
        <v>896</v>
      </c>
      <c r="C2857" s="18">
        <v>1</v>
      </c>
      <c r="D2857" s="18">
        <v>1</v>
      </c>
      <c r="E2857" s="18">
        <v>0</v>
      </c>
      <c r="F2857" s="18">
        <v>1</v>
      </c>
      <c r="G2857" s="122" t="str">
        <f t="shared" si="134"/>
        <v>기사임</v>
      </c>
      <c r="H2857" s="255">
        <f>IF(G2857="기사임",(COUNTIF($B$2:B2857,B2857)-COUNTIFS($B$2:B2856,B2857,$G$2:G2856,"")),"")</f>
        <v>193</v>
      </c>
      <c r="I2857" s="122" t="str">
        <f>IF(H2857=1,COUNTIF($H$1:H2857,1),"")</f>
        <v/>
      </c>
      <c r="J2857" s="122">
        <f t="shared" si="133"/>
        <v>1</v>
      </c>
      <c r="K2857" s="122" t="b">
        <f t="shared" si="135"/>
        <v>1</v>
      </c>
      <c r="L2857" s="122" t="str">
        <f>IF(K2857=FALSE,"",B2857&amp;"@"&amp;COUNTIFS($B$2:B2857,B2857,$K$2:K2857,TRUE))</f>
        <v>United States@193</v>
      </c>
    </row>
    <row r="2858" spans="1:12">
      <c r="A2858" s="18" t="s">
        <v>1703</v>
      </c>
      <c r="B2858" s="18" t="s">
        <v>897</v>
      </c>
      <c r="C2858" s="18">
        <v>1</v>
      </c>
      <c r="D2858" s="18">
        <v>1</v>
      </c>
      <c r="E2858" s="18">
        <v>145</v>
      </c>
      <c r="F2858" s="18">
        <v>1</v>
      </c>
      <c r="G2858" s="122" t="str">
        <f t="shared" si="134"/>
        <v>기사임</v>
      </c>
      <c r="H2858" s="255">
        <f>IF(G2858="기사임",(COUNTIF($B$2:B2858,B2858)-COUNTIFS($B$2:B2857,B2858,$G$2:G2857,"")),"")</f>
        <v>147</v>
      </c>
      <c r="I2858" s="122" t="str">
        <f>IF(H2858=1,COUNTIF($H$1:H2858,1),"")</f>
        <v/>
      </c>
      <c r="J2858" s="122">
        <f t="shared" si="133"/>
        <v>1</v>
      </c>
      <c r="K2858" s="122" t="b">
        <f t="shared" si="135"/>
        <v>1</v>
      </c>
      <c r="L2858" s="122" t="str">
        <f>IF(K2858=FALSE,"",B2858&amp;"@"&amp;COUNTIFS($B$2:B2858,B2858,$K$2:K2858,TRUE))</f>
        <v>India@147</v>
      </c>
    </row>
    <row r="2859" spans="1:12">
      <c r="A2859" s="18" t="s">
        <v>990</v>
      </c>
      <c r="B2859" s="18" t="s">
        <v>958</v>
      </c>
      <c r="C2859" s="18">
        <v>1</v>
      </c>
      <c r="D2859" s="18">
        <v>1</v>
      </c>
      <c r="E2859" s="18">
        <v>0</v>
      </c>
      <c r="F2859" s="18">
        <v>1</v>
      </c>
      <c r="G2859" s="122" t="str">
        <f t="shared" si="134"/>
        <v>기사임</v>
      </c>
      <c r="H2859" s="255">
        <f>IF(G2859="기사임",(COUNTIF($B$2:B2859,B2859)-COUNTIFS($B$2:B2858,B2859,$G$2:G2858,"")),"")</f>
        <v>3</v>
      </c>
      <c r="I2859" s="122" t="str">
        <f>IF(H2859=1,COUNTIF($H$1:H2859,1),"")</f>
        <v/>
      </c>
      <c r="J2859" s="122">
        <f t="shared" si="133"/>
        <v>0</v>
      </c>
      <c r="K2859" s="122" t="b">
        <f t="shared" si="135"/>
        <v>0</v>
      </c>
      <c r="L2859" s="122" t="str">
        <f>IF(K2859=FALSE,"",B2859&amp;"@"&amp;COUNTIFS($B$2:B2859,B2859,$K$2:K2859,TRUE))</f>
        <v/>
      </c>
    </row>
    <row r="2860" spans="1:12">
      <c r="A2860" s="18" t="s">
        <v>990</v>
      </c>
      <c r="B2860" s="18" t="s">
        <v>896</v>
      </c>
      <c r="C2860" s="18">
        <v>1</v>
      </c>
      <c r="D2860" s="18">
        <v>1</v>
      </c>
      <c r="E2860" s="18">
        <v>0</v>
      </c>
      <c r="F2860" s="18">
        <v>1</v>
      </c>
      <c r="G2860" s="122" t="str">
        <f t="shared" si="134"/>
        <v>기사임</v>
      </c>
      <c r="H2860" s="255">
        <f>IF(G2860="기사임",(COUNTIF($B$2:B2860,B2860)-COUNTIFS($B$2:B2859,B2860,$G$2:G2859,"")),"")</f>
        <v>194</v>
      </c>
      <c r="I2860" s="122" t="str">
        <f>IF(H2860=1,COUNTIF($H$1:H2860,1),"")</f>
        <v/>
      </c>
      <c r="J2860" s="122">
        <f t="shared" si="133"/>
        <v>1</v>
      </c>
      <c r="K2860" s="122" t="b">
        <f t="shared" si="135"/>
        <v>1</v>
      </c>
      <c r="L2860" s="122" t="str">
        <f>IF(K2860=FALSE,"",B2860&amp;"@"&amp;COUNTIFS($B$2:B2860,B2860,$K$2:K2860,TRUE))</f>
        <v>United States@194</v>
      </c>
    </row>
    <row r="2861" spans="1:12">
      <c r="A2861" s="18" t="s">
        <v>690</v>
      </c>
      <c r="B2861" s="18" t="s">
        <v>899</v>
      </c>
      <c r="C2861" s="18">
        <v>1</v>
      </c>
      <c r="D2861" s="18">
        <v>1</v>
      </c>
      <c r="E2861" s="18">
        <v>0</v>
      </c>
      <c r="F2861" s="18">
        <v>1</v>
      </c>
      <c r="G2861" s="122" t="str">
        <f t="shared" si="134"/>
        <v>기사임</v>
      </c>
      <c r="H2861" s="255">
        <f>IF(G2861="기사임",(COUNTIF($B$2:B2861,B2861)-COUNTIFS($B$2:B2860,B2861,$G$2:G2860,"")),"")</f>
        <v>82</v>
      </c>
      <c r="I2861" s="122" t="str">
        <f>IF(H2861=1,COUNTIF($H$1:H2861,1),"")</f>
        <v/>
      </c>
      <c r="J2861" s="122">
        <f t="shared" si="133"/>
        <v>0</v>
      </c>
      <c r="K2861" s="122" t="b">
        <f t="shared" si="135"/>
        <v>0</v>
      </c>
      <c r="L2861" s="122" t="str">
        <f>IF(K2861=FALSE,"",B2861&amp;"@"&amp;COUNTIFS($B$2:B2861,B2861,$K$2:K2861,TRUE))</f>
        <v/>
      </c>
    </row>
    <row r="2862" spans="1:12">
      <c r="A2862" s="18" t="s">
        <v>690</v>
      </c>
      <c r="B2862" s="18" t="s">
        <v>907</v>
      </c>
      <c r="C2862" s="18">
        <v>1</v>
      </c>
      <c r="D2862" s="18">
        <v>1</v>
      </c>
      <c r="E2862" s="18">
        <v>0</v>
      </c>
      <c r="F2862" s="18">
        <v>0</v>
      </c>
      <c r="G2862" s="122" t="str">
        <f t="shared" si="134"/>
        <v>기사임</v>
      </c>
      <c r="H2862" s="255">
        <f>IF(G2862="기사임",(COUNTIF($B$2:B2862,B2862)-COUNTIFS($B$2:B2861,B2862,$G$2:G2861,"")),"")</f>
        <v>17</v>
      </c>
      <c r="I2862" s="122" t="str">
        <f>IF(H2862=1,COUNTIF($H$1:H2862,1),"")</f>
        <v/>
      </c>
      <c r="J2862" s="122">
        <f t="shared" si="133"/>
        <v>0</v>
      </c>
      <c r="K2862" s="122" t="b">
        <f t="shared" si="135"/>
        <v>0</v>
      </c>
      <c r="L2862" s="122" t="str">
        <f>IF(K2862=FALSE,"",B2862&amp;"@"&amp;COUNTIFS($B$2:B2862,B2862,$K$2:K2862,TRUE))</f>
        <v/>
      </c>
    </row>
    <row r="2863" spans="1:12">
      <c r="A2863" s="18" t="s">
        <v>677</v>
      </c>
      <c r="B2863" s="18" t="s">
        <v>897</v>
      </c>
      <c r="C2863" s="18">
        <v>1</v>
      </c>
      <c r="D2863" s="18">
        <v>1</v>
      </c>
      <c r="E2863" s="18">
        <v>0</v>
      </c>
      <c r="F2863" s="18">
        <v>1</v>
      </c>
      <c r="G2863" s="122" t="str">
        <f t="shared" si="134"/>
        <v>기사임</v>
      </c>
      <c r="H2863" s="255">
        <f>IF(G2863="기사임",(COUNTIF($B$2:B2863,B2863)-COUNTIFS($B$2:B2862,B2863,$G$2:G2862,"")),"")</f>
        <v>148</v>
      </c>
      <c r="I2863" s="122" t="str">
        <f>IF(H2863=1,COUNTIF($H$1:H2863,1),"")</f>
        <v/>
      </c>
      <c r="J2863" s="122">
        <f t="shared" si="133"/>
        <v>1</v>
      </c>
      <c r="K2863" s="122" t="b">
        <f t="shared" si="135"/>
        <v>1</v>
      </c>
      <c r="L2863" s="122" t="str">
        <f>IF(K2863=FALSE,"",B2863&amp;"@"&amp;COUNTIFS($B$2:B2863,B2863,$K$2:K2863,TRUE))</f>
        <v>India@148</v>
      </c>
    </row>
    <row r="2864" spans="1:12">
      <c r="A2864" s="18" t="s">
        <v>677</v>
      </c>
      <c r="B2864" s="18" t="s">
        <v>895</v>
      </c>
      <c r="C2864" s="18">
        <v>1</v>
      </c>
      <c r="D2864" s="18">
        <v>1</v>
      </c>
      <c r="E2864" s="18">
        <v>0</v>
      </c>
      <c r="F2864" s="18">
        <v>0</v>
      </c>
      <c r="G2864" s="122" t="str">
        <f t="shared" si="134"/>
        <v>기사임</v>
      </c>
      <c r="H2864" s="255">
        <f>IF(G2864="기사임",(COUNTIF($B$2:B2864,B2864)-COUNTIFS($B$2:B2863,B2864,$G$2:G2863,"")),"")</f>
        <v>353</v>
      </c>
      <c r="I2864" s="122" t="str">
        <f>IF(H2864=1,COUNTIF($H$1:H2864,1),"")</f>
        <v/>
      </c>
      <c r="J2864" s="122">
        <f t="shared" si="133"/>
        <v>0</v>
      </c>
      <c r="K2864" s="122" t="b">
        <f t="shared" si="135"/>
        <v>0</v>
      </c>
      <c r="L2864" s="122" t="str">
        <f>IF(K2864=FALSE,"",B2864&amp;"@"&amp;COUNTIFS($B$2:B2864,B2864,$K$2:K2864,TRUE))</f>
        <v/>
      </c>
    </row>
    <row r="2865" spans="1:12">
      <c r="A2865" s="18" t="s">
        <v>701</v>
      </c>
      <c r="B2865" s="18" t="s">
        <v>909</v>
      </c>
      <c r="C2865" s="18">
        <v>1</v>
      </c>
      <c r="D2865" s="18">
        <v>1</v>
      </c>
      <c r="E2865" s="18">
        <v>0</v>
      </c>
      <c r="F2865" s="18">
        <v>1</v>
      </c>
      <c r="G2865" s="122" t="str">
        <f t="shared" si="134"/>
        <v>기사임</v>
      </c>
      <c r="H2865" s="255">
        <f>IF(G2865="기사임",(COUNTIF($B$2:B2865,B2865)-COUNTIFS($B$2:B2864,B2865,$G$2:G2864,"")),"")</f>
        <v>27</v>
      </c>
      <c r="I2865" s="122" t="str">
        <f>IF(H2865=1,COUNTIF($H$1:H2865,1),"")</f>
        <v/>
      </c>
      <c r="J2865" s="122">
        <f t="shared" si="133"/>
        <v>0</v>
      </c>
      <c r="K2865" s="122" t="b">
        <f t="shared" si="135"/>
        <v>0</v>
      </c>
      <c r="L2865" s="122" t="str">
        <f>IF(K2865=FALSE,"",B2865&amp;"@"&amp;COUNTIFS($B$2:B2865,B2865,$K$2:K2865,TRUE))</f>
        <v/>
      </c>
    </row>
    <row r="2866" spans="1:12">
      <c r="A2866" s="18" t="s">
        <v>828</v>
      </c>
      <c r="B2866" s="18" t="s">
        <v>896</v>
      </c>
      <c r="C2866" s="18">
        <v>1</v>
      </c>
      <c r="D2866" s="18">
        <v>1</v>
      </c>
      <c r="E2866" s="18">
        <v>0</v>
      </c>
      <c r="F2866" s="18">
        <v>1</v>
      </c>
      <c r="G2866" s="122" t="str">
        <f t="shared" si="134"/>
        <v>기사임</v>
      </c>
      <c r="H2866" s="255">
        <f>IF(G2866="기사임",(COUNTIF($B$2:B2866,B2866)-COUNTIFS($B$2:B2865,B2866,$G$2:G2865,"")),"")</f>
        <v>195</v>
      </c>
      <c r="I2866" s="122" t="str">
        <f>IF(H2866=1,COUNTIF($H$1:H2866,1),"")</f>
        <v/>
      </c>
      <c r="J2866" s="122">
        <f t="shared" si="133"/>
        <v>1</v>
      </c>
      <c r="K2866" s="122" t="b">
        <f t="shared" si="135"/>
        <v>1</v>
      </c>
      <c r="L2866" s="122" t="str">
        <f>IF(K2866=FALSE,"",B2866&amp;"@"&amp;COUNTIFS($B$2:B2866,B2866,$K$2:K2866,TRUE))</f>
        <v>United States@195</v>
      </c>
    </row>
    <row r="2867" spans="1:12">
      <c r="A2867" s="18" t="s">
        <v>1296</v>
      </c>
      <c r="B2867" s="18" t="s">
        <v>895</v>
      </c>
      <c r="C2867" s="18">
        <v>1</v>
      </c>
      <c r="D2867" s="18">
        <v>1</v>
      </c>
      <c r="E2867" s="18">
        <v>0</v>
      </c>
      <c r="F2867" s="18">
        <v>1</v>
      </c>
      <c r="G2867" s="122" t="str">
        <f t="shared" si="134"/>
        <v>기사임</v>
      </c>
      <c r="H2867" s="255">
        <f>IF(G2867="기사임",(COUNTIF($B$2:B2867,B2867)-COUNTIFS($B$2:B2866,B2867,$G$2:G2866,"")),"")</f>
        <v>354</v>
      </c>
      <c r="I2867" s="122" t="str">
        <f>IF(H2867=1,COUNTIF($H$1:H2867,1),"")</f>
        <v/>
      </c>
      <c r="J2867" s="122">
        <f t="shared" si="133"/>
        <v>0</v>
      </c>
      <c r="K2867" s="122" t="b">
        <f t="shared" si="135"/>
        <v>0</v>
      </c>
      <c r="L2867" s="122" t="str">
        <f>IF(K2867=FALSE,"",B2867&amp;"@"&amp;COUNTIFS($B$2:B2867,B2867,$K$2:K2867,TRUE))</f>
        <v/>
      </c>
    </row>
    <row r="2868" spans="1:12">
      <c r="A2868" s="18" t="s">
        <v>1296</v>
      </c>
      <c r="B2868" s="18" t="s">
        <v>923</v>
      </c>
      <c r="C2868" s="18">
        <v>1</v>
      </c>
      <c r="D2868" s="18">
        <v>1</v>
      </c>
      <c r="E2868" s="18">
        <v>0</v>
      </c>
      <c r="F2868" s="18">
        <v>1</v>
      </c>
      <c r="G2868" s="122" t="str">
        <f t="shared" si="134"/>
        <v>기사임</v>
      </c>
      <c r="H2868" s="255">
        <f>IF(G2868="기사임",(COUNTIF($B$2:B2868,B2868)-COUNTIFS($B$2:B2867,B2868,$G$2:G2867,"")),"")</f>
        <v>12</v>
      </c>
      <c r="I2868" s="122" t="str">
        <f>IF(H2868=1,COUNTIF($H$1:H2868,1),"")</f>
        <v/>
      </c>
      <c r="J2868" s="122">
        <f t="shared" si="133"/>
        <v>0</v>
      </c>
      <c r="K2868" s="122" t="b">
        <f t="shared" si="135"/>
        <v>0</v>
      </c>
      <c r="L2868" s="122" t="str">
        <f>IF(K2868=FALSE,"",B2868&amp;"@"&amp;COUNTIFS($B$2:B2868,B2868,$K$2:K2868,TRUE))</f>
        <v/>
      </c>
    </row>
    <row r="2869" spans="1:12">
      <c r="A2869" s="18" t="s">
        <v>1296</v>
      </c>
      <c r="B2869" s="18" t="s">
        <v>900</v>
      </c>
      <c r="C2869" s="18">
        <v>1</v>
      </c>
      <c r="D2869" s="18">
        <v>1</v>
      </c>
      <c r="E2869" s="18">
        <v>0</v>
      </c>
      <c r="F2869" s="18">
        <v>1</v>
      </c>
      <c r="G2869" s="122" t="str">
        <f t="shared" si="134"/>
        <v>기사임</v>
      </c>
      <c r="H2869" s="255">
        <f>IF(G2869="기사임",(COUNTIF($B$2:B2869,B2869)-COUNTIFS($B$2:B2868,B2869,$G$2:G2868,"")),"")</f>
        <v>87</v>
      </c>
      <c r="I2869" s="122" t="str">
        <f>IF(H2869=1,COUNTIF($H$1:H2869,1),"")</f>
        <v/>
      </c>
      <c r="J2869" s="122">
        <f t="shared" si="133"/>
        <v>0</v>
      </c>
      <c r="K2869" s="122" t="b">
        <f t="shared" si="135"/>
        <v>0</v>
      </c>
      <c r="L2869" s="122" t="str">
        <f>IF(K2869=FALSE,"",B2869&amp;"@"&amp;COUNTIFS($B$2:B2869,B2869,$K$2:K2869,TRUE))</f>
        <v/>
      </c>
    </row>
    <row r="2870" spans="1:12">
      <c r="A2870" s="18" t="s">
        <v>496</v>
      </c>
      <c r="B2870" s="18" t="s">
        <v>911</v>
      </c>
      <c r="C2870" s="18">
        <v>1</v>
      </c>
      <c r="D2870" s="18">
        <v>1</v>
      </c>
      <c r="E2870" s="18">
        <v>0</v>
      </c>
      <c r="F2870" s="18">
        <v>1</v>
      </c>
      <c r="G2870" s="122" t="str">
        <f t="shared" si="134"/>
        <v>기사임</v>
      </c>
      <c r="H2870" s="255">
        <f>IF(G2870="기사임",(COUNTIF($B$2:B2870,B2870)-COUNTIFS($B$2:B2869,B2870,$G$2:G2869,"")),"")</f>
        <v>22</v>
      </c>
      <c r="I2870" s="122" t="str">
        <f>IF(H2870=1,COUNTIF($H$1:H2870,1),"")</f>
        <v/>
      </c>
      <c r="J2870" s="122">
        <f t="shared" si="133"/>
        <v>0</v>
      </c>
      <c r="K2870" s="122" t="b">
        <f t="shared" si="135"/>
        <v>0</v>
      </c>
      <c r="L2870" s="122" t="str">
        <f>IF(K2870=FALSE,"",B2870&amp;"@"&amp;COUNTIFS($B$2:B2870,B2870,$K$2:K2870,TRUE))</f>
        <v/>
      </c>
    </row>
    <row r="2871" spans="1:12">
      <c r="A2871" s="18" t="s">
        <v>496</v>
      </c>
      <c r="B2871" s="18" t="s">
        <v>935</v>
      </c>
      <c r="C2871" s="18">
        <v>1</v>
      </c>
      <c r="D2871" s="18">
        <v>1</v>
      </c>
      <c r="E2871" s="18">
        <v>0</v>
      </c>
      <c r="F2871" s="18">
        <v>1</v>
      </c>
      <c r="G2871" s="122" t="str">
        <f t="shared" si="134"/>
        <v>기사임</v>
      </c>
      <c r="H2871" s="255">
        <f>IF(G2871="기사임",(COUNTIF($B$2:B2871,B2871)-COUNTIFS($B$2:B2870,B2871,$G$2:G2870,"")),"")</f>
        <v>9</v>
      </c>
      <c r="I2871" s="122" t="str">
        <f>IF(H2871=1,COUNTIF($H$1:H2871,1),"")</f>
        <v/>
      </c>
      <c r="J2871" s="122">
        <f t="shared" si="133"/>
        <v>0</v>
      </c>
      <c r="K2871" s="122" t="b">
        <f t="shared" si="135"/>
        <v>0</v>
      </c>
      <c r="L2871" s="122" t="str">
        <f>IF(K2871=FALSE,"",B2871&amp;"@"&amp;COUNTIFS($B$2:B2871,B2871,$K$2:K2871,TRUE))</f>
        <v/>
      </c>
    </row>
    <row r="2872" spans="1:12">
      <c r="A2872" s="18" t="s">
        <v>496</v>
      </c>
      <c r="B2872" s="18" t="s">
        <v>907</v>
      </c>
      <c r="C2872" s="18">
        <v>1</v>
      </c>
      <c r="D2872" s="18">
        <v>1</v>
      </c>
      <c r="E2872" s="18">
        <v>0</v>
      </c>
      <c r="F2872" s="18">
        <v>1</v>
      </c>
      <c r="G2872" s="122" t="str">
        <f t="shared" si="134"/>
        <v>기사임</v>
      </c>
      <c r="H2872" s="255">
        <f>IF(G2872="기사임",(COUNTIF($B$2:B2872,B2872)-COUNTIFS($B$2:B2871,B2872,$G$2:G2871,"")),"")</f>
        <v>18</v>
      </c>
      <c r="I2872" s="122" t="str">
        <f>IF(H2872=1,COUNTIF($H$1:H2872,1),"")</f>
        <v/>
      </c>
      <c r="J2872" s="122">
        <f t="shared" si="133"/>
        <v>0</v>
      </c>
      <c r="K2872" s="122" t="b">
        <f t="shared" si="135"/>
        <v>0</v>
      </c>
      <c r="L2872" s="122" t="str">
        <f>IF(K2872=FALSE,"",B2872&amp;"@"&amp;COUNTIFS($B$2:B2872,B2872,$K$2:K2872,TRUE))</f>
        <v/>
      </c>
    </row>
    <row r="2873" spans="1:12">
      <c r="A2873" s="18" t="s">
        <v>496</v>
      </c>
      <c r="B2873" s="18" t="s">
        <v>919</v>
      </c>
      <c r="C2873" s="18">
        <v>1</v>
      </c>
      <c r="D2873" s="18">
        <v>1</v>
      </c>
      <c r="E2873" s="18">
        <v>0</v>
      </c>
      <c r="F2873" s="18">
        <v>1</v>
      </c>
      <c r="G2873" s="122" t="str">
        <f t="shared" si="134"/>
        <v>기사임</v>
      </c>
      <c r="H2873" s="255">
        <f>IF(G2873="기사임",(COUNTIF($B$2:B2873,B2873)-COUNTIFS($B$2:B2872,B2873,$G$2:G2872,"")),"")</f>
        <v>7</v>
      </c>
      <c r="I2873" s="122" t="str">
        <f>IF(H2873=1,COUNTIF($H$1:H2873,1),"")</f>
        <v/>
      </c>
      <c r="J2873" s="122">
        <f t="shared" si="133"/>
        <v>0</v>
      </c>
      <c r="K2873" s="122" t="b">
        <f t="shared" si="135"/>
        <v>0</v>
      </c>
      <c r="L2873" s="122" t="str">
        <f>IF(K2873=FALSE,"",B2873&amp;"@"&amp;COUNTIFS($B$2:B2873,B2873,$K$2:K2873,TRUE))</f>
        <v/>
      </c>
    </row>
    <row r="2874" spans="1:12">
      <c r="A2874" s="18" t="s">
        <v>496</v>
      </c>
      <c r="B2874" s="18" t="s">
        <v>932</v>
      </c>
      <c r="C2874" s="18">
        <v>1</v>
      </c>
      <c r="D2874" s="18">
        <v>1</v>
      </c>
      <c r="E2874" s="18">
        <v>0</v>
      </c>
      <c r="F2874" s="18">
        <v>1</v>
      </c>
      <c r="G2874" s="122" t="str">
        <f t="shared" si="134"/>
        <v>기사임</v>
      </c>
      <c r="H2874" s="255">
        <f>IF(G2874="기사임",(COUNTIF($B$2:B2874,B2874)-COUNTIFS($B$2:B2873,B2874,$G$2:G2873,"")),"")</f>
        <v>8</v>
      </c>
      <c r="I2874" s="122" t="str">
        <f>IF(H2874=1,COUNTIF($H$1:H2874,1),"")</f>
        <v/>
      </c>
      <c r="J2874" s="122">
        <f t="shared" si="133"/>
        <v>0</v>
      </c>
      <c r="K2874" s="122" t="b">
        <f t="shared" si="135"/>
        <v>0</v>
      </c>
      <c r="L2874" s="122" t="str">
        <f>IF(K2874=FALSE,"",B2874&amp;"@"&amp;COUNTIFS($B$2:B2874,B2874,$K$2:K2874,TRUE))</f>
        <v/>
      </c>
    </row>
    <row r="2875" spans="1:12">
      <c r="A2875" s="18" t="s">
        <v>1252</v>
      </c>
      <c r="B2875" s="18" t="s">
        <v>897</v>
      </c>
      <c r="C2875" s="18">
        <v>1</v>
      </c>
      <c r="D2875" s="18">
        <v>1</v>
      </c>
      <c r="E2875" s="18">
        <v>0</v>
      </c>
      <c r="F2875" s="18">
        <v>1</v>
      </c>
      <c r="G2875" s="122" t="str">
        <f t="shared" si="134"/>
        <v/>
      </c>
      <c r="H2875" s="255" t="str">
        <f>IF(G2875="기사임",(COUNTIF($B$2:B2875,B2875)-COUNTIFS($B$2:B2874,B2875,$G$2:G2874,"")),"")</f>
        <v/>
      </c>
      <c r="I2875" s="122" t="str">
        <f>IF(H2875=1,COUNTIF($H$1:H2875,1),"")</f>
        <v/>
      </c>
      <c r="J2875" s="122">
        <f t="shared" si="133"/>
        <v>1</v>
      </c>
      <c r="K2875" s="122" t="b">
        <f t="shared" si="135"/>
        <v>0</v>
      </c>
      <c r="L2875" s="122" t="str">
        <f>IF(K2875=FALSE,"",B2875&amp;"@"&amp;COUNTIFS($B$2:B2875,B2875,$K$2:K2875,TRUE))</f>
        <v/>
      </c>
    </row>
    <row r="2876" spans="1:12">
      <c r="A2876" s="18" t="s">
        <v>885</v>
      </c>
      <c r="B2876" s="18" t="s">
        <v>906</v>
      </c>
      <c r="C2876" s="18">
        <v>1</v>
      </c>
      <c r="D2876" s="18">
        <v>1</v>
      </c>
      <c r="E2876" s="18">
        <v>0</v>
      </c>
      <c r="F2876" s="18">
        <v>1</v>
      </c>
      <c r="G2876" s="122" t="str">
        <f t="shared" si="134"/>
        <v>기사임</v>
      </c>
      <c r="H2876" s="255">
        <f>IF(G2876="기사임",(COUNTIF($B$2:B2876,B2876)-COUNTIFS($B$2:B2875,B2876,$G$2:G2875,"")),"")</f>
        <v>28</v>
      </c>
      <c r="I2876" s="122" t="str">
        <f>IF(H2876=1,COUNTIF($H$1:H2876,1),"")</f>
        <v/>
      </c>
      <c r="J2876" s="122">
        <f t="shared" si="133"/>
        <v>0</v>
      </c>
      <c r="K2876" s="122" t="b">
        <f t="shared" si="135"/>
        <v>0</v>
      </c>
      <c r="L2876" s="122" t="str">
        <f>IF(K2876=FALSE,"",B2876&amp;"@"&amp;COUNTIFS($B$2:B2876,B2876,$K$2:K2876,TRUE))</f>
        <v/>
      </c>
    </row>
    <row r="2877" spans="1:12">
      <c r="A2877" s="18" t="s">
        <v>885</v>
      </c>
      <c r="B2877" s="18" t="s">
        <v>931</v>
      </c>
      <c r="C2877" s="18">
        <v>1</v>
      </c>
      <c r="D2877" s="18">
        <v>1</v>
      </c>
      <c r="E2877" s="18">
        <v>54</v>
      </c>
      <c r="F2877" s="18">
        <v>0</v>
      </c>
      <c r="G2877" s="122" t="str">
        <f t="shared" si="134"/>
        <v>기사임</v>
      </c>
      <c r="H2877" s="255">
        <f>IF(G2877="기사임",(COUNTIF($B$2:B2877,B2877)-COUNTIFS($B$2:B2876,B2877,$G$2:G2876,"")),"")</f>
        <v>7</v>
      </c>
      <c r="I2877" s="122" t="str">
        <f>IF(H2877=1,COUNTIF($H$1:H2877,1),"")</f>
        <v/>
      </c>
      <c r="J2877" s="122">
        <f t="shared" si="133"/>
        <v>0</v>
      </c>
      <c r="K2877" s="122" t="b">
        <f t="shared" si="135"/>
        <v>0</v>
      </c>
      <c r="L2877" s="122" t="str">
        <f>IF(K2877=FALSE,"",B2877&amp;"@"&amp;COUNTIFS($B$2:B2877,B2877,$K$2:K2877,TRUE))</f>
        <v/>
      </c>
    </row>
    <row r="2878" spans="1:12">
      <c r="A2878" s="18" t="s">
        <v>1279</v>
      </c>
      <c r="B2878" s="18" t="s">
        <v>908</v>
      </c>
      <c r="C2878" s="18">
        <v>1</v>
      </c>
      <c r="D2878" s="18">
        <v>1</v>
      </c>
      <c r="E2878" s="18">
        <v>12</v>
      </c>
      <c r="F2878" s="18">
        <v>0</v>
      </c>
      <c r="G2878" s="122" t="str">
        <f t="shared" si="134"/>
        <v>기사임</v>
      </c>
      <c r="H2878" s="255">
        <f>IF(G2878="기사임",(COUNTIF($B$2:B2878,B2878)-COUNTIFS($B$2:B2877,B2878,$G$2:G2877,"")),"")</f>
        <v>74</v>
      </c>
      <c r="I2878" s="122" t="str">
        <f>IF(H2878=1,COUNTIF($H$1:H2878,1),"")</f>
        <v/>
      </c>
      <c r="J2878" s="122">
        <f t="shared" si="133"/>
        <v>0</v>
      </c>
      <c r="K2878" s="122" t="b">
        <f t="shared" si="135"/>
        <v>0</v>
      </c>
      <c r="L2878" s="122" t="str">
        <f>IF(K2878=FALSE,"",B2878&amp;"@"&amp;COUNTIFS($B$2:B2878,B2878,$K$2:K2878,TRUE))</f>
        <v/>
      </c>
    </row>
    <row r="2879" spans="1:12">
      <c r="A2879" s="18" t="s">
        <v>642</v>
      </c>
      <c r="B2879" s="18" t="s">
        <v>903</v>
      </c>
      <c r="C2879" s="18">
        <v>1</v>
      </c>
      <c r="D2879" s="18">
        <v>1</v>
      </c>
      <c r="E2879" s="18">
        <v>0</v>
      </c>
      <c r="F2879" s="18">
        <v>1</v>
      </c>
      <c r="G2879" s="122" t="str">
        <f t="shared" si="134"/>
        <v>기사임</v>
      </c>
      <c r="H2879" s="255">
        <f>IF(G2879="기사임",(COUNTIF($B$2:B2879,B2879)-COUNTIFS($B$2:B2878,B2879,$G$2:G2878,"")),"")</f>
        <v>41</v>
      </c>
      <c r="I2879" s="122" t="str">
        <f>IF(H2879=1,COUNTIF($H$1:H2879,1),"")</f>
        <v/>
      </c>
      <c r="J2879" s="122">
        <f t="shared" si="133"/>
        <v>0</v>
      </c>
      <c r="K2879" s="122" t="b">
        <f t="shared" si="135"/>
        <v>0</v>
      </c>
      <c r="L2879" s="122" t="str">
        <f>IF(K2879=FALSE,"",B2879&amp;"@"&amp;COUNTIFS($B$2:B2879,B2879,$K$2:K2879,TRUE))</f>
        <v/>
      </c>
    </row>
    <row r="2880" spans="1:12">
      <c r="A2880" s="18" t="s">
        <v>642</v>
      </c>
      <c r="B2880" s="18" t="s">
        <v>907</v>
      </c>
      <c r="C2880" s="18">
        <v>1</v>
      </c>
      <c r="D2880" s="18">
        <v>1</v>
      </c>
      <c r="E2880" s="18">
        <v>0</v>
      </c>
      <c r="F2880" s="18">
        <v>1</v>
      </c>
      <c r="G2880" s="122" t="str">
        <f t="shared" si="134"/>
        <v>기사임</v>
      </c>
      <c r="H2880" s="255">
        <f>IF(G2880="기사임",(COUNTIF($B$2:B2880,B2880)-COUNTIFS($B$2:B2879,B2880,$G$2:G2879,"")),"")</f>
        <v>19</v>
      </c>
      <c r="I2880" s="122" t="str">
        <f>IF(H2880=1,COUNTIF($H$1:H2880,1),"")</f>
        <v/>
      </c>
      <c r="J2880" s="122">
        <f t="shared" si="133"/>
        <v>0</v>
      </c>
      <c r="K2880" s="122" t="b">
        <f t="shared" si="135"/>
        <v>0</v>
      </c>
      <c r="L2880" s="122" t="str">
        <f>IF(K2880=FALSE,"",B2880&amp;"@"&amp;COUNTIFS($B$2:B2880,B2880,$K$2:K2880,TRUE))</f>
        <v/>
      </c>
    </row>
    <row r="2881" spans="1:12">
      <c r="A2881" s="18" t="s">
        <v>642</v>
      </c>
      <c r="B2881" s="18" t="s">
        <v>897</v>
      </c>
      <c r="C2881" s="18">
        <v>1</v>
      </c>
      <c r="D2881" s="18">
        <v>1</v>
      </c>
      <c r="E2881" s="18">
        <v>612</v>
      </c>
      <c r="F2881" s="18">
        <v>1</v>
      </c>
      <c r="G2881" s="122" t="str">
        <f t="shared" si="134"/>
        <v>기사임</v>
      </c>
      <c r="H2881" s="255">
        <f>IF(G2881="기사임",(COUNTIF($B$2:B2881,B2881)-COUNTIFS($B$2:B2880,B2881,$G$2:G2880,"")),"")</f>
        <v>149</v>
      </c>
      <c r="I2881" s="122" t="str">
        <f>IF(H2881=1,COUNTIF($H$1:H2881,1),"")</f>
        <v/>
      </c>
      <c r="J2881" s="122">
        <f t="shared" si="133"/>
        <v>1</v>
      </c>
      <c r="K2881" s="122" t="b">
        <f t="shared" si="135"/>
        <v>1</v>
      </c>
      <c r="L2881" s="122" t="str">
        <f>IF(K2881=FALSE,"",B2881&amp;"@"&amp;COUNTIFS($B$2:B2881,B2881,$K$2:K2881,TRUE))</f>
        <v>India@149</v>
      </c>
    </row>
    <row r="2882" spans="1:12">
      <c r="A2882" s="18" t="s">
        <v>642</v>
      </c>
      <c r="B2882" s="18" t="s">
        <v>917</v>
      </c>
      <c r="C2882" s="18">
        <v>1</v>
      </c>
      <c r="D2882" s="18">
        <v>1</v>
      </c>
      <c r="E2882" s="18">
        <v>0</v>
      </c>
      <c r="F2882" s="18">
        <v>1</v>
      </c>
      <c r="G2882" s="122" t="str">
        <f t="shared" si="134"/>
        <v>기사임</v>
      </c>
      <c r="H2882" s="255">
        <f>IF(G2882="기사임",(COUNTIF($B$2:B2882,B2882)-COUNTIFS($B$2:B2881,B2882,$G$2:G2881,"")),"")</f>
        <v>24</v>
      </c>
      <c r="I2882" s="122" t="str">
        <f>IF(H2882=1,COUNTIF($H$1:H2882,1),"")</f>
        <v/>
      </c>
      <c r="J2882" s="122">
        <f t="shared" ref="J2882:J2945" si="136">COUNTIF($N$2:$N$4,B2882)</f>
        <v>0</v>
      </c>
      <c r="K2882" s="122" t="b">
        <f t="shared" si="135"/>
        <v>0</v>
      </c>
      <c r="L2882" s="122" t="str">
        <f>IF(K2882=FALSE,"",B2882&amp;"@"&amp;COUNTIFS($B$2:B2882,B2882,$K$2:K2882,TRUE))</f>
        <v/>
      </c>
    </row>
    <row r="2883" spans="1:12">
      <c r="A2883" s="18" t="s">
        <v>642</v>
      </c>
      <c r="B2883" s="18" t="s">
        <v>936</v>
      </c>
      <c r="C2883" s="18">
        <v>1</v>
      </c>
      <c r="D2883" s="18">
        <v>1</v>
      </c>
      <c r="E2883" s="18">
        <v>108</v>
      </c>
      <c r="F2883" s="18">
        <v>1</v>
      </c>
      <c r="G2883" s="122" t="str">
        <f t="shared" ref="G2883:G2946" si="137">IF(AND(LEFT(A2883,17)="/global/archives/",ISNUMBER(_xlfn.NUMBERVALUE(MID(A2883,18,1))),ISERROR(FIND("ckattempt",A2883)),ISERROR(FIND("preview",A2883))),"기사임","")</f>
        <v>기사임</v>
      </c>
      <c r="H2883" s="255">
        <f>IF(G2883="기사임",(COUNTIF($B$2:B2883,B2883)-COUNTIFS($B$2:B2882,B2883,$G$2:G2882,"")),"")</f>
        <v>6</v>
      </c>
      <c r="I2883" s="122" t="str">
        <f>IF(H2883=1,COUNTIF($H$1:H2883,1),"")</f>
        <v/>
      </c>
      <c r="J2883" s="122">
        <f t="shared" si="136"/>
        <v>0</v>
      </c>
      <c r="K2883" s="122" t="b">
        <f t="shared" ref="K2883:K2946" si="138">AND(J2883=1,H2883&gt;=1,H2883&lt;&gt;"")</f>
        <v>0</v>
      </c>
      <c r="L2883" s="122" t="str">
        <f>IF(K2883=FALSE,"",B2883&amp;"@"&amp;COUNTIFS($B$2:B2883,B2883,$K$2:K2883,TRUE))</f>
        <v/>
      </c>
    </row>
    <row r="2884" spans="1:12">
      <c r="A2884" s="18" t="s">
        <v>642</v>
      </c>
      <c r="B2884" s="18" t="s">
        <v>904</v>
      </c>
      <c r="C2884" s="18">
        <v>1</v>
      </c>
      <c r="D2884" s="18">
        <v>1</v>
      </c>
      <c r="E2884" s="18">
        <v>0</v>
      </c>
      <c r="F2884" s="18">
        <v>1</v>
      </c>
      <c r="G2884" s="122" t="str">
        <f t="shared" si="137"/>
        <v>기사임</v>
      </c>
      <c r="H2884" s="255">
        <f>IF(G2884="기사임",(COUNTIF($B$2:B2884,B2884)-COUNTIFS($B$2:B2883,B2884,$G$2:G2883,"")),"")</f>
        <v>31</v>
      </c>
      <c r="I2884" s="122" t="str">
        <f>IF(H2884=1,COUNTIF($H$1:H2884,1),"")</f>
        <v/>
      </c>
      <c r="J2884" s="122">
        <f t="shared" si="136"/>
        <v>0</v>
      </c>
      <c r="K2884" s="122" t="b">
        <f t="shared" si="138"/>
        <v>0</v>
      </c>
      <c r="L2884" s="122" t="str">
        <f>IF(K2884=FALSE,"",B2884&amp;"@"&amp;COUNTIFS($B$2:B2884,B2884,$K$2:K2884,TRUE))</f>
        <v/>
      </c>
    </row>
    <row r="2885" spans="1:12">
      <c r="A2885" s="18" t="s">
        <v>642</v>
      </c>
      <c r="B2885" s="18" t="s">
        <v>928</v>
      </c>
      <c r="C2885" s="18">
        <v>1</v>
      </c>
      <c r="D2885" s="18">
        <v>1</v>
      </c>
      <c r="E2885" s="18">
        <v>1</v>
      </c>
      <c r="F2885" s="18">
        <v>0</v>
      </c>
      <c r="G2885" s="122" t="str">
        <f t="shared" si="137"/>
        <v>기사임</v>
      </c>
      <c r="H2885" s="255">
        <f>IF(G2885="기사임",(COUNTIF($B$2:B2885,B2885)-COUNTIFS($B$2:B2884,B2885,$G$2:G2884,"")),"")</f>
        <v>17</v>
      </c>
      <c r="I2885" s="122" t="str">
        <f>IF(H2885=1,COUNTIF($H$1:H2885,1),"")</f>
        <v/>
      </c>
      <c r="J2885" s="122">
        <f t="shared" si="136"/>
        <v>0</v>
      </c>
      <c r="K2885" s="122" t="b">
        <f t="shared" si="138"/>
        <v>0</v>
      </c>
      <c r="L2885" s="122" t="str">
        <f>IF(K2885=FALSE,"",B2885&amp;"@"&amp;COUNTIFS($B$2:B2885,B2885,$K$2:K2885,TRUE))</f>
        <v/>
      </c>
    </row>
    <row r="2886" spans="1:12">
      <c r="A2886" s="18" t="s">
        <v>642</v>
      </c>
      <c r="B2886" s="18" t="s">
        <v>918</v>
      </c>
      <c r="C2886" s="18">
        <v>1</v>
      </c>
      <c r="D2886" s="18">
        <v>1</v>
      </c>
      <c r="E2886" s="18">
        <v>289</v>
      </c>
      <c r="F2886" s="18">
        <v>1</v>
      </c>
      <c r="G2886" s="122" t="str">
        <f t="shared" si="137"/>
        <v>기사임</v>
      </c>
      <c r="H2886" s="255">
        <f>IF(G2886="기사임",(COUNTIF($B$2:B2886,B2886)-COUNTIFS($B$2:B2885,B2886,$G$2:G2885,"")),"")</f>
        <v>30</v>
      </c>
      <c r="I2886" s="122" t="str">
        <f>IF(H2886=1,COUNTIF($H$1:H2886,1),"")</f>
        <v/>
      </c>
      <c r="J2886" s="122">
        <f t="shared" si="136"/>
        <v>0</v>
      </c>
      <c r="K2886" s="122" t="b">
        <f t="shared" si="138"/>
        <v>0</v>
      </c>
      <c r="L2886" s="122" t="str">
        <f>IF(K2886=FALSE,"",B2886&amp;"@"&amp;COUNTIFS($B$2:B2886,B2886,$K$2:K2886,TRUE))</f>
        <v/>
      </c>
    </row>
    <row r="2887" spans="1:12">
      <c r="A2887" s="18" t="s">
        <v>642</v>
      </c>
      <c r="B2887" s="18" t="s">
        <v>896</v>
      </c>
      <c r="C2887" s="18">
        <v>1</v>
      </c>
      <c r="D2887" s="18">
        <v>1</v>
      </c>
      <c r="E2887" s="18">
        <v>20</v>
      </c>
      <c r="F2887" s="18">
        <v>1</v>
      </c>
      <c r="G2887" s="122" t="str">
        <f t="shared" si="137"/>
        <v>기사임</v>
      </c>
      <c r="H2887" s="255">
        <f>IF(G2887="기사임",(COUNTIF($B$2:B2887,B2887)-COUNTIFS($B$2:B2886,B2887,$G$2:G2886,"")),"")</f>
        <v>196</v>
      </c>
      <c r="I2887" s="122" t="str">
        <f>IF(H2887=1,COUNTIF($H$1:H2887,1),"")</f>
        <v/>
      </c>
      <c r="J2887" s="122">
        <f t="shared" si="136"/>
        <v>1</v>
      </c>
      <c r="K2887" s="122" t="b">
        <f t="shared" si="138"/>
        <v>1</v>
      </c>
      <c r="L2887" s="122" t="str">
        <f>IF(K2887=FALSE,"",B2887&amp;"@"&amp;COUNTIFS($B$2:B2887,B2887,$K$2:K2887,TRUE))</f>
        <v>United States@196</v>
      </c>
    </row>
    <row r="2888" spans="1:12">
      <c r="A2888" s="18" t="s">
        <v>609</v>
      </c>
      <c r="B2888" s="18" t="s">
        <v>908</v>
      </c>
      <c r="C2888" s="18">
        <v>1</v>
      </c>
      <c r="D2888" s="18">
        <v>1</v>
      </c>
      <c r="E2888" s="18">
        <v>6</v>
      </c>
      <c r="F2888" s="18">
        <v>0</v>
      </c>
      <c r="G2888" s="122" t="str">
        <f t="shared" si="137"/>
        <v>기사임</v>
      </c>
      <c r="H2888" s="255">
        <f>IF(G2888="기사임",(COUNTIF($B$2:B2888,B2888)-COUNTIFS($B$2:B2887,B2888,$G$2:G2887,"")),"")</f>
        <v>75</v>
      </c>
      <c r="I2888" s="122" t="str">
        <f>IF(H2888=1,COUNTIF($H$1:H2888,1),"")</f>
        <v/>
      </c>
      <c r="J2888" s="122">
        <f t="shared" si="136"/>
        <v>0</v>
      </c>
      <c r="K2888" s="122" t="b">
        <f t="shared" si="138"/>
        <v>0</v>
      </c>
      <c r="L2888" s="122" t="str">
        <f>IF(K2888=FALSE,"",B2888&amp;"@"&amp;COUNTIFS($B$2:B2888,B2888,$K$2:K2888,TRUE))</f>
        <v/>
      </c>
    </row>
    <row r="2889" spans="1:12">
      <c r="A2889" s="18" t="s">
        <v>643</v>
      </c>
      <c r="B2889" s="18" t="s">
        <v>909</v>
      </c>
      <c r="C2889" s="18">
        <v>1</v>
      </c>
      <c r="D2889" s="18">
        <v>1</v>
      </c>
      <c r="E2889" s="18">
        <v>0</v>
      </c>
      <c r="F2889" s="18">
        <v>1</v>
      </c>
      <c r="G2889" s="122" t="str">
        <f t="shared" si="137"/>
        <v>기사임</v>
      </c>
      <c r="H2889" s="255">
        <f>IF(G2889="기사임",(COUNTIF($B$2:B2889,B2889)-COUNTIFS($B$2:B2888,B2889,$G$2:G2888,"")),"")</f>
        <v>28</v>
      </c>
      <c r="I2889" s="122" t="str">
        <f>IF(H2889=1,COUNTIF($H$1:H2889,1),"")</f>
        <v/>
      </c>
      <c r="J2889" s="122">
        <f t="shared" si="136"/>
        <v>0</v>
      </c>
      <c r="K2889" s="122" t="b">
        <f t="shared" si="138"/>
        <v>0</v>
      </c>
      <c r="L2889" s="122" t="str">
        <f>IF(K2889=FALSE,"",B2889&amp;"@"&amp;COUNTIFS($B$2:B2889,B2889,$K$2:K2889,TRUE))</f>
        <v/>
      </c>
    </row>
    <row r="2890" spans="1:12">
      <c r="A2890" s="18" t="s">
        <v>643</v>
      </c>
      <c r="B2890" s="18" t="s">
        <v>902</v>
      </c>
      <c r="C2890" s="18">
        <v>1</v>
      </c>
      <c r="D2890" s="18">
        <v>1</v>
      </c>
      <c r="E2890" s="18">
        <v>0</v>
      </c>
      <c r="F2890" s="18">
        <v>1</v>
      </c>
      <c r="G2890" s="122" t="str">
        <f t="shared" si="137"/>
        <v>기사임</v>
      </c>
      <c r="H2890" s="255">
        <f>IF(G2890="기사임",(COUNTIF($B$2:B2890,B2890)-COUNTIFS($B$2:B2889,B2890,$G$2:G2889,"")),"")</f>
        <v>21</v>
      </c>
      <c r="I2890" s="122" t="str">
        <f>IF(H2890=1,COUNTIF($H$1:H2890,1),"")</f>
        <v/>
      </c>
      <c r="J2890" s="122">
        <f t="shared" si="136"/>
        <v>0</v>
      </c>
      <c r="K2890" s="122" t="b">
        <f t="shared" si="138"/>
        <v>0</v>
      </c>
      <c r="L2890" s="122" t="str">
        <f>IF(K2890=FALSE,"",B2890&amp;"@"&amp;COUNTIFS($B$2:B2890,B2890,$K$2:K2890,TRUE))</f>
        <v/>
      </c>
    </row>
    <row r="2891" spans="1:12">
      <c r="A2891" s="18" t="s">
        <v>643</v>
      </c>
      <c r="B2891" s="18" t="s">
        <v>914</v>
      </c>
      <c r="C2891" s="18">
        <v>1</v>
      </c>
      <c r="D2891" s="18">
        <v>1</v>
      </c>
      <c r="E2891" s="18">
        <v>0</v>
      </c>
      <c r="F2891" s="18">
        <v>1</v>
      </c>
      <c r="G2891" s="122" t="str">
        <f t="shared" si="137"/>
        <v>기사임</v>
      </c>
      <c r="H2891" s="255">
        <f>IF(G2891="기사임",(COUNTIF($B$2:B2891,B2891)-COUNTIFS($B$2:B2890,B2891,$G$2:G2890,"")),"")</f>
        <v>42</v>
      </c>
      <c r="I2891" s="122" t="str">
        <f>IF(H2891=1,COUNTIF($H$1:H2891,1),"")</f>
        <v/>
      </c>
      <c r="J2891" s="122">
        <f t="shared" si="136"/>
        <v>1</v>
      </c>
      <c r="K2891" s="122" t="b">
        <f t="shared" si="138"/>
        <v>1</v>
      </c>
      <c r="L2891" s="122" t="str">
        <f>IF(K2891=FALSE,"",B2891&amp;"@"&amp;COUNTIFS($B$2:B2891,B2891,$K$2:K2891,TRUE))</f>
        <v>Vietnam@42</v>
      </c>
    </row>
    <row r="2892" spans="1:12">
      <c r="A2892" s="18" t="s">
        <v>622</v>
      </c>
      <c r="B2892" s="18" t="s">
        <v>923</v>
      </c>
      <c r="C2892" s="18">
        <v>1</v>
      </c>
      <c r="D2892" s="18">
        <v>1</v>
      </c>
      <c r="E2892" s="18">
        <v>0</v>
      </c>
      <c r="F2892" s="18">
        <v>1</v>
      </c>
      <c r="G2892" s="122" t="str">
        <f t="shared" si="137"/>
        <v>기사임</v>
      </c>
      <c r="H2892" s="255">
        <f>IF(G2892="기사임",(COUNTIF($B$2:B2892,B2892)-COUNTIFS($B$2:B2891,B2892,$G$2:G2891,"")),"")</f>
        <v>13</v>
      </c>
      <c r="I2892" s="122" t="str">
        <f>IF(H2892=1,COUNTIF($H$1:H2892,1),"")</f>
        <v/>
      </c>
      <c r="J2892" s="122">
        <f t="shared" si="136"/>
        <v>0</v>
      </c>
      <c r="K2892" s="122" t="b">
        <f t="shared" si="138"/>
        <v>0</v>
      </c>
      <c r="L2892" s="122" t="str">
        <f>IF(K2892=FALSE,"",B2892&amp;"@"&amp;COUNTIFS($B$2:B2892,B2892,$K$2:K2892,TRUE))</f>
        <v/>
      </c>
    </row>
    <row r="2893" spans="1:12">
      <c r="A2893" s="18" t="s">
        <v>667</v>
      </c>
      <c r="B2893" s="18" t="s">
        <v>896</v>
      </c>
      <c r="C2893" s="18">
        <v>1</v>
      </c>
      <c r="D2893" s="18">
        <v>1</v>
      </c>
      <c r="E2893" s="18">
        <v>0</v>
      </c>
      <c r="F2893" s="18">
        <v>0</v>
      </c>
      <c r="G2893" s="122" t="str">
        <f t="shared" si="137"/>
        <v>기사임</v>
      </c>
      <c r="H2893" s="255">
        <f>IF(G2893="기사임",(COUNTIF($B$2:B2893,B2893)-COUNTIFS($B$2:B2892,B2893,$G$2:G2892,"")),"")</f>
        <v>197</v>
      </c>
      <c r="I2893" s="122" t="str">
        <f>IF(H2893=1,COUNTIF($H$1:H2893,1),"")</f>
        <v/>
      </c>
      <c r="J2893" s="122">
        <f t="shared" si="136"/>
        <v>1</v>
      </c>
      <c r="K2893" s="122" t="b">
        <f t="shared" si="138"/>
        <v>1</v>
      </c>
      <c r="L2893" s="122" t="str">
        <f>IF(K2893=FALSE,"",B2893&amp;"@"&amp;COUNTIFS($B$2:B2893,B2893,$K$2:K2893,TRUE))</f>
        <v>United States@197</v>
      </c>
    </row>
    <row r="2894" spans="1:12">
      <c r="A2894" s="18" t="s">
        <v>829</v>
      </c>
      <c r="B2894" s="18" t="s">
        <v>908</v>
      </c>
      <c r="C2894" s="18">
        <v>1</v>
      </c>
      <c r="D2894" s="18">
        <v>1</v>
      </c>
      <c r="E2894" s="18">
        <v>0</v>
      </c>
      <c r="F2894" s="18">
        <v>0</v>
      </c>
      <c r="G2894" s="122" t="str">
        <f t="shared" si="137"/>
        <v>기사임</v>
      </c>
      <c r="H2894" s="255">
        <f>IF(G2894="기사임",(COUNTIF($B$2:B2894,B2894)-COUNTIFS($B$2:B2893,B2894,$G$2:G2893,"")),"")</f>
        <v>76</v>
      </c>
      <c r="I2894" s="122" t="str">
        <f>IF(H2894=1,COUNTIF($H$1:H2894,1),"")</f>
        <v/>
      </c>
      <c r="J2894" s="122">
        <f t="shared" si="136"/>
        <v>0</v>
      </c>
      <c r="K2894" s="122" t="b">
        <f t="shared" si="138"/>
        <v>0</v>
      </c>
      <c r="L2894" s="122" t="str">
        <f>IF(K2894=FALSE,"",B2894&amp;"@"&amp;COUNTIFS($B$2:B2894,B2894,$K$2:K2894,TRUE))</f>
        <v/>
      </c>
    </row>
    <row r="2895" spans="1:12">
      <c r="A2895" s="18" t="s">
        <v>829</v>
      </c>
      <c r="B2895" s="18" t="s">
        <v>898</v>
      </c>
      <c r="C2895" s="18">
        <v>1</v>
      </c>
      <c r="D2895" s="18">
        <v>1</v>
      </c>
      <c r="E2895" s="18">
        <v>0</v>
      </c>
      <c r="F2895" s="18">
        <v>1</v>
      </c>
      <c r="G2895" s="122" t="str">
        <f t="shared" si="137"/>
        <v>기사임</v>
      </c>
      <c r="H2895" s="255">
        <f>IF(G2895="기사임",(COUNTIF($B$2:B2895,B2895)-COUNTIFS($B$2:B2894,B2895,$G$2:G2894,"")),"")</f>
        <v>126</v>
      </c>
      <c r="I2895" s="122" t="str">
        <f>IF(H2895=1,COUNTIF($H$1:H2895,1),"")</f>
        <v/>
      </c>
      <c r="J2895" s="122">
        <f t="shared" si="136"/>
        <v>0</v>
      </c>
      <c r="K2895" s="122" t="b">
        <f t="shared" si="138"/>
        <v>0</v>
      </c>
      <c r="L2895" s="122" t="str">
        <f>IF(K2895=FALSE,"",B2895&amp;"@"&amp;COUNTIFS($B$2:B2895,B2895,$K$2:K2895,TRUE))</f>
        <v/>
      </c>
    </row>
    <row r="2896" spans="1:12">
      <c r="A2896" s="18" t="s">
        <v>829</v>
      </c>
      <c r="B2896" s="18" t="s">
        <v>896</v>
      </c>
      <c r="C2896" s="18">
        <v>1</v>
      </c>
      <c r="D2896" s="18">
        <v>1</v>
      </c>
      <c r="E2896" s="18">
        <v>454</v>
      </c>
      <c r="F2896" s="18">
        <v>0</v>
      </c>
      <c r="G2896" s="122" t="str">
        <f t="shared" si="137"/>
        <v>기사임</v>
      </c>
      <c r="H2896" s="255">
        <f>IF(G2896="기사임",(COUNTIF($B$2:B2896,B2896)-COUNTIFS($B$2:B2895,B2896,$G$2:G2895,"")),"")</f>
        <v>198</v>
      </c>
      <c r="I2896" s="122" t="str">
        <f>IF(H2896=1,COUNTIF($H$1:H2896,1),"")</f>
        <v/>
      </c>
      <c r="J2896" s="122">
        <f t="shared" si="136"/>
        <v>1</v>
      </c>
      <c r="K2896" s="122" t="b">
        <f t="shared" si="138"/>
        <v>1</v>
      </c>
      <c r="L2896" s="122" t="str">
        <f>IF(K2896=FALSE,"",B2896&amp;"@"&amp;COUNTIFS($B$2:B2896,B2896,$K$2:K2896,TRUE))</f>
        <v>United States@198</v>
      </c>
    </row>
    <row r="2897" spans="1:12">
      <c r="A2897" s="18" t="s">
        <v>691</v>
      </c>
      <c r="B2897" s="18" t="s">
        <v>897</v>
      </c>
      <c r="C2897" s="18">
        <v>1</v>
      </c>
      <c r="D2897" s="18">
        <v>1</v>
      </c>
      <c r="E2897" s="18">
        <v>24</v>
      </c>
      <c r="F2897" s="18">
        <v>1</v>
      </c>
      <c r="G2897" s="122" t="str">
        <f t="shared" si="137"/>
        <v>기사임</v>
      </c>
      <c r="H2897" s="255">
        <f>IF(G2897="기사임",(COUNTIF($B$2:B2897,B2897)-COUNTIFS($B$2:B2896,B2897,$G$2:G2896,"")),"")</f>
        <v>150</v>
      </c>
      <c r="I2897" s="122" t="str">
        <f>IF(H2897=1,COUNTIF($H$1:H2897,1),"")</f>
        <v/>
      </c>
      <c r="J2897" s="122">
        <f t="shared" si="136"/>
        <v>1</v>
      </c>
      <c r="K2897" s="122" t="b">
        <f t="shared" si="138"/>
        <v>1</v>
      </c>
      <c r="L2897" s="122" t="str">
        <f>IF(K2897=FALSE,"",B2897&amp;"@"&amp;COUNTIFS($B$2:B2897,B2897,$K$2:K2897,TRUE))</f>
        <v>India@150</v>
      </c>
    </row>
    <row r="2898" spans="1:12">
      <c r="A2898" s="18" t="s">
        <v>691</v>
      </c>
      <c r="B2898" s="18" t="s">
        <v>895</v>
      </c>
      <c r="C2898" s="18">
        <v>1</v>
      </c>
      <c r="D2898" s="18">
        <v>1</v>
      </c>
      <c r="E2898" s="18">
        <v>0</v>
      </c>
      <c r="F2898" s="18">
        <v>1</v>
      </c>
      <c r="G2898" s="122" t="str">
        <f t="shared" si="137"/>
        <v>기사임</v>
      </c>
      <c r="H2898" s="255">
        <f>IF(G2898="기사임",(COUNTIF($B$2:B2898,B2898)-COUNTIFS($B$2:B2897,B2898,$G$2:G2897,"")),"")</f>
        <v>355</v>
      </c>
      <c r="I2898" s="122" t="str">
        <f>IF(H2898=1,COUNTIF($H$1:H2898,1),"")</f>
        <v/>
      </c>
      <c r="J2898" s="122">
        <f t="shared" si="136"/>
        <v>0</v>
      </c>
      <c r="K2898" s="122" t="b">
        <f t="shared" si="138"/>
        <v>0</v>
      </c>
      <c r="L2898" s="122" t="str">
        <f>IF(K2898=FALSE,"",B2898&amp;"@"&amp;COUNTIFS($B$2:B2898,B2898,$K$2:K2898,TRUE))</f>
        <v/>
      </c>
    </row>
    <row r="2899" spans="1:12">
      <c r="A2899" s="18" t="s">
        <v>554</v>
      </c>
      <c r="B2899" s="18" t="s">
        <v>2234</v>
      </c>
      <c r="C2899" s="18">
        <v>1</v>
      </c>
      <c r="D2899" s="18">
        <v>1</v>
      </c>
      <c r="E2899" s="18">
        <v>984</v>
      </c>
      <c r="F2899" s="18">
        <v>1</v>
      </c>
      <c r="G2899" s="122" t="str">
        <f t="shared" si="137"/>
        <v>기사임</v>
      </c>
      <c r="H2899" s="255">
        <f>IF(G2899="기사임",(COUNTIF($B$2:B2899,B2899)-COUNTIFS($B$2:B2898,B2899,$G$2:G2898,"")),"")</f>
        <v>2</v>
      </c>
      <c r="I2899" s="122" t="str">
        <f>IF(H2899=1,COUNTIF($H$1:H2899,1),"")</f>
        <v/>
      </c>
      <c r="J2899" s="122">
        <f t="shared" si="136"/>
        <v>0</v>
      </c>
      <c r="K2899" s="122" t="b">
        <f t="shared" si="138"/>
        <v>0</v>
      </c>
      <c r="L2899" s="122" t="str">
        <f>IF(K2899=FALSE,"",B2899&amp;"@"&amp;COUNTIFS($B$2:B2899,B2899,$K$2:K2899,TRUE))</f>
        <v/>
      </c>
    </row>
    <row r="2900" spans="1:12">
      <c r="A2900" s="18" t="s">
        <v>554</v>
      </c>
      <c r="B2900" s="18" t="s">
        <v>907</v>
      </c>
      <c r="C2900" s="18">
        <v>1</v>
      </c>
      <c r="D2900" s="18">
        <v>1</v>
      </c>
      <c r="E2900" s="18">
        <v>0</v>
      </c>
      <c r="F2900" s="18">
        <v>1</v>
      </c>
      <c r="G2900" s="122" t="str">
        <f t="shared" si="137"/>
        <v>기사임</v>
      </c>
      <c r="H2900" s="255">
        <f>IF(G2900="기사임",(COUNTIF($B$2:B2900,B2900)-COUNTIFS($B$2:B2899,B2900,$G$2:G2899,"")),"")</f>
        <v>20</v>
      </c>
      <c r="I2900" s="122" t="str">
        <f>IF(H2900=1,COUNTIF($H$1:H2900,1),"")</f>
        <v/>
      </c>
      <c r="J2900" s="122">
        <f t="shared" si="136"/>
        <v>0</v>
      </c>
      <c r="K2900" s="122" t="b">
        <f t="shared" si="138"/>
        <v>0</v>
      </c>
      <c r="L2900" s="122" t="str">
        <f>IF(K2900=FALSE,"",B2900&amp;"@"&amp;COUNTIFS($B$2:B2900,B2900,$K$2:K2900,TRUE))</f>
        <v/>
      </c>
    </row>
    <row r="2901" spans="1:12">
      <c r="A2901" s="18" t="s">
        <v>554</v>
      </c>
      <c r="B2901" s="18" t="s">
        <v>910</v>
      </c>
      <c r="C2901" s="18">
        <v>1</v>
      </c>
      <c r="D2901" s="18">
        <v>1</v>
      </c>
      <c r="E2901" s="18">
        <v>0</v>
      </c>
      <c r="F2901" s="18">
        <v>1</v>
      </c>
      <c r="G2901" s="122" t="str">
        <f t="shared" si="137"/>
        <v>기사임</v>
      </c>
      <c r="H2901" s="255">
        <f>IF(G2901="기사임",(COUNTIF($B$2:B2901,B2901)-COUNTIFS($B$2:B2900,B2901,$G$2:G2900,"")),"")</f>
        <v>65</v>
      </c>
      <c r="I2901" s="122" t="str">
        <f>IF(H2901=1,COUNTIF($H$1:H2901,1),"")</f>
        <v/>
      </c>
      <c r="J2901" s="122">
        <f t="shared" si="136"/>
        <v>0</v>
      </c>
      <c r="K2901" s="122" t="b">
        <f t="shared" si="138"/>
        <v>0</v>
      </c>
      <c r="L2901" s="122" t="str">
        <f>IF(K2901=FALSE,"",B2901&amp;"@"&amp;COUNTIFS($B$2:B2901,B2901,$K$2:K2901,TRUE))</f>
        <v/>
      </c>
    </row>
    <row r="2902" spans="1:12">
      <c r="A2902" s="18" t="s">
        <v>554</v>
      </c>
      <c r="B2902" s="18" t="s">
        <v>908</v>
      </c>
      <c r="C2902" s="18">
        <v>1</v>
      </c>
      <c r="D2902" s="18">
        <v>1</v>
      </c>
      <c r="E2902" s="18">
        <v>1</v>
      </c>
      <c r="F2902" s="18">
        <v>1</v>
      </c>
      <c r="G2902" s="122" t="str">
        <f t="shared" si="137"/>
        <v>기사임</v>
      </c>
      <c r="H2902" s="255">
        <f>IF(G2902="기사임",(COUNTIF($B$2:B2902,B2902)-COUNTIFS($B$2:B2901,B2902,$G$2:G2901,"")),"")</f>
        <v>77</v>
      </c>
      <c r="I2902" s="122" t="str">
        <f>IF(H2902=1,COUNTIF($H$1:H2902,1),"")</f>
        <v/>
      </c>
      <c r="J2902" s="122">
        <f t="shared" si="136"/>
        <v>0</v>
      </c>
      <c r="K2902" s="122" t="b">
        <f t="shared" si="138"/>
        <v>0</v>
      </c>
      <c r="L2902" s="122" t="str">
        <f>IF(K2902=FALSE,"",B2902&amp;"@"&amp;COUNTIFS($B$2:B2902,B2902,$K$2:K2902,TRUE))</f>
        <v/>
      </c>
    </row>
    <row r="2903" spans="1:12">
      <c r="A2903" s="18" t="s">
        <v>773</v>
      </c>
      <c r="B2903" s="18" t="s">
        <v>918</v>
      </c>
      <c r="C2903" s="18">
        <v>1</v>
      </c>
      <c r="D2903" s="18">
        <v>1</v>
      </c>
      <c r="E2903" s="18">
        <v>0</v>
      </c>
      <c r="F2903" s="18">
        <v>1</v>
      </c>
      <c r="G2903" s="122" t="str">
        <f t="shared" si="137"/>
        <v>기사임</v>
      </c>
      <c r="H2903" s="255">
        <f>IF(G2903="기사임",(COUNTIF($B$2:B2903,B2903)-COUNTIFS($B$2:B2902,B2903,$G$2:G2902,"")),"")</f>
        <v>31</v>
      </c>
      <c r="I2903" s="122" t="str">
        <f>IF(H2903=1,COUNTIF($H$1:H2903,1),"")</f>
        <v/>
      </c>
      <c r="J2903" s="122">
        <f t="shared" si="136"/>
        <v>0</v>
      </c>
      <c r="K2903" s="122" t="b">
        <f t="shared" si="138"/>
        <v>0</v>
      </c>
      <c r="L2903" s="122" t="str">
        <f>IF(K2903=FALSE,"",B2903&amp;"@"&amp;COUNTIFS($B$2:B2903,B2903,$K$2:K2903,TRUE))</f>
        <v/>
      </c>
    </row>
    <row r="2904" spans="1:12">
      <c r="A2904" s="18" t="s">
        <v>568</v>
      </c>
      <c r="B2904" s="18" t="s">
        <v>897</v>
      </c>
      <c r="C2904" s="18">
        <v>1</v>
      </c>
      <c r="D2904" s="18">
        <v>1</v>
      </c>
      <c r="E2904" s="18">
        <v>0</v>
      </c>
      <c r="F2904" s="18">
        <v>1</v>
      </c>
      <c r="G2904" s="122" t="str">
        <f t="shared" si="137"/>
        <v>기사임</v>
      </c>
      <c r="H2904" s="255">
        <f>IF(G2904="기사임",(COUNTIF($B$2:B2904,B2904)-COUNTIFS($B$2:B2903,B2904,$G$2:G2903,"")),"")</f>
        <v>151</v>
      </c>
      <c r="I2904" s="122" t="str">
        <f>IF(H2904=1,COUNTIF($H$1:H2904,1),"")</f>
        <v/>
      </c>
      <c r="J2904" s="122">
        <f t="shared" si="136"/>
        <v>1</v>
      </c>
      <c r="K2904" s="122" t="b">
        <f t="shared" si="138"/>
        <v>1</v>
      </c>
      <c r="L2904" s="122" t="str">
        <f>IF(K2904=FALSE,"",B2904&amp;"@"&amp;COUNTIFS($B$2:B2904,B2904,$K$2:K2904,TRUE))</f>
        <v>India@151</v>
      </c>
    </row>
    <row r="2905" spans="1:12">
      <c r="A2905" s="18" t="s">
        <v>568</v>
      </c>
      <c r="B2905" s="18" t="s">
        <v>895</v>
      </c>
      <c r="C2905" s="18">
        <v>1</v>
      </c>
      <c r="D2905" s="18">
        <v>1</v>
      </c>
      <c r="E2905" s="18">
        <v>0</v>
      </c>
      <c r="F2905" s="18">
        <v>0</v>
      </c>
      <c r="G2905" s="122" t="str">
        <f t="shared" si="137"/>
        <v>기사임</v>
      </c>
      <c r="H2905" s="255">
        <f>IF(G2905="기사임",(COUNTIF($B$2:B2905,B2905)-COUNTIFS($B$2:B2904,B2905,$G$2:G2904,"")),"")</f>
        <v>356</v>
      </c>
      <c r="I2905" s="122" t="str">
        <f>IF(H2905=1,COUNTIF($H$1:H2905,1),"")</f>
        <v/>
      </c>
      <c r="J2905" s="122">
        <f t="shared" si="136"/>
        <v>0</v>
      </c>
      <c r="K2905" s="122" t="b">
        <f t="shared" si="138"/>
        <v>0</v>
      </c>
      <c r="L2905" s="122" t="str">
        <f>IF(K2905=FALSE,"",B2905&amp;"@"&amp;COUNTIFS($B$2:B2905,B2905,$K$2:K2905,TRUE))</f>
        <v/>
      </c>
    </row>
    <row r="2906" spans="1:12">
      <c r="A2906" s="18" t="s">
        <v>568</v>
      </c>
      <c r="B2906" s="18" t="s">
        <v>1540</v>
      </c>
      <c r="C2906" s="18">
        <v>1</v>
      </c>
      <c r="D2906" s="18">
        <v>1</v>
      </c>
      <c r="E2906" s="18">
        <v>0</v>
      </c>
      <c r="F2906" s="18">
        <v>1</v>
      </c>
      <c r="G2906" s="122" t="str">
        <f t="shared" si="137"/>
        <v>기사임</v>
      </c>
      <c r="H2906" s="255">
        <f>IF(G2906="기사임",(COUNTIF($B$2:B2906,B2906)-COUNTIFS($B$2:B2905,B2906,$G$2:G2905,"")),"")</f>
        <v>1</v>
      </c>
      <c r="I2906" s="122">
        <f>IF(H2906=1,COUNTIF($H$1:H2906,1),"")</f>
        <v>92</v>
      </c>
      <c r="J2906" s="122">
        <f t="shared" si="136"/>
        <v>0</v>
      </c>
      <c r="K2906" s="122" t="b">
        <f t="shared" si="138"/>
        <v>0</v>
      </c>
      <c r="L2906" s="122" t="str">
        <f>IF(K2906=FALSE,"",B2906&amp;"@"&amp;COUNTIFS($B$2:B2906,B2906,$K$2:K2906,TRUE))</f>
        <v/>
      </c>
    </row>
    <row r="2907" spans="1:12">
      <c r="A2907" s="18" t="s">
        <v>774</v>
      </c>
      <c r="B2907" s="18" t="s">
        <v>896</v>
      </c>
      <c r="C2907" s="18">
        <v>1</v>
      </c>
      <c r="D2907" s="18">
        <v>1</v>
      </c>
      <c r="E2907" s="18">
        <v>0</v>
      </c>
      <c r="F2907" s="18">
        <v>1</v>
      </c>
      <c r="G2907" s="122" t="str">
        <f t="shared" si="137"/>
        <v>기사임</v>
      </c>
      <c r="H2907" s="255">
        <f>IF(G2907="기사임",(COUNTIF($B$2:B2907,B2907)-COUNTIFS($B$2:B2906,B2907,$G$2:G2906,"")),"")</f>
        <v>199</v>
      </c>
      <c r="I2907" s="122" t="str">
        <f>IF(H2907=1,COUNTIF($H$1:H2907,1),"")</f>
        <v/>
      </c>
      <c r="J2907" s="122">
        <f t="shared" si="136"/>
        <v>1</v>
      </c>
      <c r="K2907" s="122" t="b">
        <f t="shared" si="138"/>
        <v>1</v>
      </c>
      <c r="L2907" s="122" t="str">
        <f>IF(K2907=FALSE,"",B2907&amp;"@"&amp;COUNTIFS($B$2:B2907,B2907,$K$2:K2907,TRUE))</f>
        <v>United States@199</v>
      </c>
    </row>
    <row r="2908" spans="1:12">
      <c r="A2908" s="18" t="s">
        <v>1668</v>
      </c>
      <c r="B2908" s="18" t="s">
        <v>913</v>
      </c>
      <c r="C2908" s="18">
        <v>1</v>
      </c>
      <c r="D2908" s="18">
        <v>1</v>
      </c>
      <c r="E2908" s="18">
        <v>0</v>
      </c>
      <c r="F2908" s="18">
        <v>1</v>
      </c>
      <c r="G2908" s="122" t="str">
        <f t="shared" si="137"/>
        <v>기사임</v>
      </c>
      <c r="H2908" s="255">
        <f>IF(G2908="기사임",(COUNTIF($B$2:B2908,B2908)-COUNTIFS($B$2:B2907,B2908,$G$2:G2907,"")),"")</f>
        <v>57</v>
      </c>
      <c r="I2908" s="122" t="str">
        <f>IF(H2908=1,COUNTIF($H$1:H2908,1),"")</f>
        <v/>
      </c>
      <c r="J2908" s="122">
        <f t="shared" si="136"/>
        <v>0</v>
      </c>
      <c r="K2908" s="122" t="b">
        <f t="shared" si="138"/>
        <v>0</v>
      </c>
      <c r="L2908" s="122" t="str">
        <f>IF(K2908=FALSE,"",B2908&amp;"@"&amp;COUNTIFS($B$2:B2908,B2908,$K$2:K2908,TRUE))</f>
        <v/>
      </c>
    </row>
    <row r="2909" spans="1:12">
      <c r="A2909" s="18" t="s">
        <v>2089</v>
      </c>
      <c r="B2909" s="18" t="s">
        <v>914</v>
      </c>
      <c r="C2909" s="18">
        <v>1</v>
      </c>
      <c r="D2909" s="18">
        <v>1</v>
      </c>
      <c r="E2909" s="18">
        <v>0</v>
      </c>
      <c r="F2909" s="18">
        <v>1</v>
      </c>
      <c r="G2909" s="122" t="str">
        <f t="shared" si="137"/>
        <v/>
      </c>
      <c r="H2909" s="255" t="str">
        <f>IF(G2909="기사임",(COUNTIF($B$2:B2909,B2909)-COUNTIFS($B$2:B2908,B2909,$G$2:G2908,"")),"")</f>
        <v/>
      </c>
      <c r="I2909" s="122" t="str">
        <f>IF(H2909=1,COUNTIF($H$1:H2909,1),"")</f>
        <v/>
      </c>
      <c r="J2909" s="122">
        <f t="shared" si="136"/>
        <v>1</v>
      </c>
      <c r="K2909" s="122" t="b">
        <f t="shared" si="138"/>
        <v>0</v>
      </c>
      <c r="L2909" s="122" t="str">
        <f>IF(K2909=FALSE,"",B2909&amp;"@"&amp;COUNTIFS($B$2:B2909,B2909,$K$2:K2909,TRUE))</f>
        <v/>
      </c>
    </row>
    <row r="2910" spans="1:12">
      <c r="A2910" s="18" t="s">
        <v>714</v>
      </c>
      <c r="B2910" s="18" t="s">
        <v>910</v>
      </c>
      <c r="C2910" s="18">
        <v>1</v>
      </c>
      <c r="D2910" s="18">
        <v>1</v>
      </c>
      <c r="E2910" s="18">
        <v>0</v>
      </c>
      <c r="F2910" s="18">
        <v>1</v>
      </c>
      <c r="G2910" s="122" t="str">
        <f t="shared" si="137"/>
        <v>기사임</v>
      </c>
      <c r="H2910" s="255">
        <f>IF(G2910="기사임",(COUNTIF($B$2:B2910,B2910)-COUNTIFS($B$2:B2909,B2910,$G$2:G2909,"")),"")</f>
        <v>66</v>
      </c>
      <c r="I2910" s="122" t="str">
        <f>IF(H2910=1,COUNTIF($H$1:H2910,1),"")</f>
        <v/>
      </c>
      <c r="J2910" s="122">
        <f t="shared" si="136"/>
        <v>0</v>
      </c>
      <c r="K2910" s="122" t="b">
        <f t="shared" si="138"/>
        <v>0</v>
      </c>
      <c r="L2910" s="122" t="str">
        <f>IF(K2910=FALSE,"",B2910&amp;"@"&amp;COUNTIFS($B$2:B2910,B2910,$K$2:K2910,TRUE))</f>
        <v/>
      </c>
    </row>
    <row r="2911" spans="1:12">
      <c r="A2911" s="18" t="s">
        <v>714</v>
      </c>
      <c r="B2911" s="18" t="s">
        <v>895</v>
      </c>
      <c r="C2911" s="18">
        <v>1</v>
      </c>
      <c r="D2911" s="18">
        <v>1</v>
      </c>
      <c r="E2911" s="18">
        <v>0</v>
      </c>
      <c r="F2911" s="18">
        <v>1</v>
      </c>
      <c r="G2911" s="122" t="str">
        <f t="shared" si="137"/>
        <v>기사임</v>
      </c>
      <c r="H2911" s="255">
        <f>IF(G2911="기사임",(COUNTIF($B$2:B2911,B2911)-COUNTIFS($B$2:B2910,B2911,$G$2:G2910,"")),"")</f>
        <v>357</v>
      </c>
      <c r="I2911" s="122" t="str">
        <f>IF(H2911=1,COUNTIF($H$1:H2911,1),"")</f>
        <v/>
      </c>
      <c r="J2911" s="122">
        <f t="shared" si="136"/>
        <v>0</v>
      </c>
      <c r="K2911" s="122" t="b">
        <f t="shared" si="138"/>
        <v>0</v>
      </c>
      <c r="L2911" s="122" t="str">
        <f>IF(K2911=FALSE,"",B2911&amp;"@"&amp;COUNTIFS($B$2:B2911,B2911,$K$2:K2911,TRUE))</f>
        <v/>
      </c>
    </row>
    <row r="2912" spans="1:12">
      <c r="A2912" s="18" t="s">
        <v>715</v>
      </c>
      <c r="B2912" s="18" t="s">
        <v>895</v>
      </c>
      <c r="C2912" s="18">
        <v>1</v>
      </c>
      <c r="D2912" s="18">
        <v>1</v>
      </c>
      <c r="E2912" s="18">
        <v>12</v>
      </c>
      <c r="F2912" s="18">
        <v>0</v>
      </c>
      <c r="G2912" s="122" t="str">
        <f t="shared" si="137"/>
        <v>기사임</v>
      </c>
      <c r="H2912" s="255">
        <f>IF(G2912="기사임",(COUNTIF($B$2:B2912,B2912)-COUNTIFS($B$2:B2911,B2912,$G$2:G2911,"")),"")</f>
        <v>358</v>
      </c>
      <c r="I2912" s="122" t="str">
        <f>IF(H2912=1,COUNTIF($H$1:H2912,1),"")</f>
        <v/>
      </c>
      <c r="J2912" s="122">
        <f t="shared" si="136"/>
        <v>0</v>
      </c>
      <c r="K2912" s="122" t="b">
        <f t="shared" si="138"/>
        <v>0</v>
      </c>
      <c r="L2912" s="122" t="str">
        <f>IF(K2912=FALSE,"",B2912&amp;"@"&amp;COUNTIFS($B$2:B2912,B2912,$K$2:K2912,TRUE))</f>
        <v/>
      </c>
    </row>
    <row r="2913" spans="1:12">
      <c r="A2913" s="18" t="s">
        <v>715</v>
      </c>
      <c r="B2913" s="18" t="s">
        <v>900</v>
      </c>
      <c r="C2913" s="18">
        <v>1</v>
      </c>
      <c r="D2913" s="18">
        <v>1</v>
      </c>
      <c r="E2913" s="18">
        <v>0</v>
      </c>
      <c r="F2913" s="18">
        <v>1</v>
      </c>
      <c r="G2913" s="122" t="str">
        <f t="shared" si="137"/>
        <v>기사임</v>
      </c>
      <c r="H2913" s="255">
        <f>IF(G2913="기사임",(COUNTIF($B$2:B2913,B2913)-COUNTIFS($B$2:B2912,B2913,$G$2:G2912,"")),"")</f>
        <v>88</v>
      </c>
      <c r="I2913" s="122" t="str">
        <f>IF(H2913=1,COUNTIF($H$1:H2913,1),"")</f>
        <v/>
      </c>
      <c r="J2913" s="122">
        <f t="shared" si="136"/>
        <v>0</v>
      </c>
      <c r="K2913" s="122" t="b">
        <f t="shared" si="138"/>
        <v>0</v>
      </c>
      <c r="L2913" s="122" t="str">
        <f>IF(K2913=FALSE,"",B2913&amp;"@"&amp;COUNTIFS($B$2:B2913,B2913,$K$2:K2913,TRUE))</f>
        <v/>
      </c>
    </row>
    <row r="2914" spans="1:12">
      <c r="A2914" s="18" t="s">
        <v>2090</v>
      </c>
      <c r="B2914" s="18" t="s">
        <v>895</v>
      </c>
      <c r="C2914" s="18">
        <v>1</v>
      </c>
      <c r="D2914" s="18">
        <v>1</v>
      </c>
      <c r="E2914" s="18">
        <v>51</v>
      </c>
      <c r="F2914" s="18">
        <v>0</v>
      </c>
      <c r="G2914" s="122" t="str">
        <f t="shared" si="137"/>
        <v>기사임</v>
      </c>
      <c r="H2914" s="255">
        <f>IF(G2914="기사임",(COUNTIF($B$2:B2914,B2914)-COUNTIFS($B$2:B2913,B2914,$G$2:G2913,"")),"")</f>
        <v>359</v>
      </c>
      <c r="I2914" s="122" t="str">
        <f>IF(H2914=1,COUNTIF($H$1:H2914,1),"")</f>
        <v/>
      </c>
      <c r="J2914" s="122">
        <f t="shared" si="136"/>
        <v>0</v>
      </c>
      <c r="K2914" s="122" t="b">
        <f t="shared" si="138"/>
        <v>0</v>
      </c>
      <c r="L2914" s="122" t="str">
        <f>IF(K2914=FALSE,"",B2914&amp;"@"&amp;COUNTIFS($B$2:B2914,B2914,$K$2:K2914,TRUE))</f>
        <v/>
      </c>
    </row>
    <row r="2915" spans="1:12">
      <c r="A2915" s="18" t="s">
        <v>2091</v>
      </c>
      <c r="B2915" s="18" t="s">
        <v>898</v>
      </c>
      <c r="C2915" s="18">
        <v>1</v>
      </c>
      <c r="D2915" s="18">
        <v>1</v>
      </c>
      <c r="E2915" s="18">
        <v>0</v>
      </c>
      <c r="F2915" s="18">
        <v>1</v>
      </c>
      <c r="G2915" s="122" t="str">
        <f t="shared" si="137"/>
        <v/>
      </c>
      <c r="H2915" s="255" t="str">
        <f>IF(G2915="기사임",(COUNTIF($B$2:B2915,B2915)-COUNTIFS($B$2:B2914,B2915,$G$2:G2914,"")),"")</f>
        <v/>
      </c>
      <c r="I2915" s="122" t="str">
        <f>IF(H2915=1,COUNTIF($H$1:H2915,1),"")</f>
        <v/>
      </c>
      <c r="J2915" s="122">
        <f t="shared" si="136"/>
        <v>0</v>
      </c>
      <c r="K2915" s="122" t="b">
        <f t="shared" si="138"/>
        <v>0</v>
      </c>
      <c r="L2915" s="122" t="str">
        <f>IF(K2915=FALSE,"",B2915&amp;"@"&amp;COUNTIFS($B$2:B2915,B2915,$K$2:K2915,TRUE))</f>
        <v/>
      </c>
    </row>
    <row r="2916" spans="1:12">
      <c r="A2916" s="18" t="s">
        <v>678</v>
      </c>
      <c r="B2916" s="18" t="s">
        <v>910</v>
      </c>
      <c r="C2916" s="18">
        <v>1</v>
      </c>
      <c r="D2916" s="18">
        <v>1</v>
      </c>
      <c r="E2916" s="18">
        <v>20</v>
      </c>
      <c r="F2916" s="18">
        <v>0</v>
      </c>
      <c r="G2916" s="122" t="str">
        <f t="shared" si="137"/>
        <v>기사임</v>
      </c>
      <c r="H2916" s="255">
        <f>IF(G2916="기사임",(COUNTIF($B$2:B2916,B2916)-COUNTIFS($B$2:B2915,B2916,$G$2:G2915,"")),"")</f>
        <v>67</v>
      </c>
      <c r="I2916" s="122" t="str">
        <f>IF(H2916=1,COUNTIF($H$1:H2916,1),"")</f>
        <v/>
      </c>
      <c r="J2916" s="122">
        <f t="shared" si="136"/>
        <v>0</v>
      </c>
      <c r="K2916" s="122" t="b">
        <f t="shared" si="138"/>
        <v>0</v>
      </c>
      <c r="L2916" s="122" t="str">
        <f>IF(K2916=FALSE,"",B2916&amp;"@"&amp;COUNTIFS($B$2:B2916,B2916,$K$2:K2916,TRUE))</f>
        <v/>
      </c>
    </row>
    <row r="2917" spans="1:12">
      <c r="A2917" s="18" t="s">
        <v>678</v>
      </c>
      <c r="B2917" s="18" t="s">
        <v>902</v>
      </c>
      <c r="C2917" s="18">
        <v>1</v>
      </c>
      <c r="D2917" s="18">
        <v>1</v>
      </c>
      <c r="E2917" s="18">
        <v>0</v>
      </c>
      <c r="F2917" s="18">
        <v>1</v>
      </c>
      <c r="G2917" s="122" t="str">
        <f t="shared" si="137"/>
        <v>기사임</v>
      </c>
      <c r="H2917" s="255">
        <f>IF(G2917="기사임",(COUNTIF($B$2:B2917,B2917)-COUNTIFS($B$2:B2916,B2917,$G$2:G2916,"")),"")</f>
        <v>22</v>
      </c>
      <c r="I2917" s="122" t="str">
        <f>IF(H2917=1,COUNTIF($H$1:H2917,1),"")</f>
        <v/>
      </c>
      <c r="J2917" s="122">
        <f t="shared" si="136"/>
        <v>0</v>
      </c>
      <c r="K2917" s="122" t="b">
        <f t="shared" si="138"/>
        <v>0</v>
      </c>
      <c r="L2917" s="122" t="str">
        <f>IF(K2917=FALSE,"",B2917&amp;"@"&amp;COUNTIFS($B$2:B2917,B2917,$K$2:K2917,TRUE))</f>
        <v/>
      </c>
    </row>
    <row r="2918" spans="1:12">
      <c r="A2918" s="18" t="s">
        <v>678</v>
      </c>
      <c r="B2918" s="18" t="s">
        <v>897</v>
      </c>
      <c r="C2918" s="18">
        <v>1</v>
      </c>
      <c r="D2918" s="18">
        <v>1</v>
      </c>
      <c r="E2918" s="18">
        <v>0</v>
      </c>
      <c r="F2918" s="18">
        <v>0</v>
      </c>
      <c r="G2918" s="122" t="str">
        <f t="shared" si="137"/>
        <v>기사임</v>
      </c>
      <c r="H2918" s="255">
        <f>IF(G2918="기사임",(COUNTIF($B$2:B2918,B2918)-COUNTIFS($B$2:B2917,B2918,$G$2:G2917,"")),"")</f>
        <v>152</v>
      </c>
      <c r="I2918" s="122" t="str">
        <f>IF(H2918=1,COUNTIF($H$1:H2918,1),"")</f>
        <v/>
      </c>
      <c r="J2918" s="122">
        <f t="shared" si="136"/>
        <v>1</v>
      </c>
      <c r="K2918" s="122" t="b">
        <f t="shared" si="138"/>
        <v>1</v>
      </c>
      <c r="L2918" s="122" t="str">
        <f>IF(K2918=FALSE,"",B2918&amp;"@"&amp;COUNTIFS($B$2:B2918,B2918,$K$2:K2918,TRUE))</f>
        <v>India@152</v>
      </c>
    </row>
    <row r="2919" spans="1:12">
      <c r="A2919" s="18" t="s">
        <v>678</v>
      </c>
      <c r="B2919" s="18" t="s">
        <v>333</v>
      </c>
      <c r="C2919" s="18">
        <v>1</v>
      </c>
      <c r="D2919" s="18">
        <v>1</v>
      </c>
      <c r="E2919" s="18">
        <v>0</v>
      </c>
      <c r="F2919" s="18">
        <v>1</v>
      </c>
      <c r="G2919" s="122" t="str">
        <f t="shared" si="137"/>
        <v>기사임</v>
      </c>
      <c r="H2919" s="255">
        <f>IF(G2919="기사임",(COUNTIF($B$2:B2919,B2919)-COUNTIFS($B$2:B2918,B2919,$G$2:G2918,"")),"")</f>
        <v>13</v>
      </c>
      <c r="I2919" s="122" t="str">
        <f>IF(H2919=1,COUNTIF($H$1:H2919,1),"")</f>
        <v/>
      </c>
      <c r="J2919" s="122">
        <f t="shared" si="136"/>
        <v>0</v>
      </c>
      <c r="K2919" s="122" t="b">
        <f t="shared" si="138"/>
        <v>0</v>
      </c>
      <c r="L2919" s="122" t="str">
        <f>IF(K2919=FALSE,"",B2919&amp;"@"&amp;COUNTIFS($B$2:B2919,B2919,$K$2:K2919,TRUE))</f>
        <v/>
      </c>
    </row>
    <row r="2920" spans="1:12">
      <c r="A2920" s="18" t="s">
        <v>678</v>
      </c>
      <c r="B2920" s="18" t="s">
        <v>896</v>
      </c>
      <c r="C2920" s="18">
        <v>1</v>
      </c>
      <c r="D2920" s="18">
        <v>1</v>
      </c>
      <c r="E2920" s="18">
        <v>0</v>
      </c>
      <c r="F2920" s="18">
        <v>1</v>
      </c>
      <c r="G2920" s="122" t="str">
        <f t="shared" si="137"/>
        <v>기사임</v>
      </c>
      <c r="H2920" s="255">
        <f>IF(G2920="기사임",(COUNTIF($B$2:B2920,B2920)-COUNTIFS($B$2:B2919,B2920,$G$2:G2919,"")),"")</f>
        <v>200</v>
      </c>
      <c r="I2920" s="122" t="str">
        <f>IF(H2920=1,COUNTIF($H$1:H2920,1),"")</f>
        <v/>
      </c>
      <c r="J2920" s="122">
        <f t="shared" si="136"/>
        <v>1</v>
      </c>
      <c r="K2920" s="122" t="b">
        <f t="shared" si="138"/>
        <v>1</v>
      </c>
      <c r="L2920" s="122" t="str">
        <f>IF(K2920=FALSE,"",B2920&amp;"@"&amp;COUNTIFS($B$2:B2920,B2920,$K$2:K2920,TRUE))</f>
        <v>United States@200</v>
      </c>
    </row>
    <row r="2921" spans="1:12">
      <c r="A2921" s="18" t="s">
        <v>775</v>
      </c>
      <c r="B2921" s="18" t="s">
        <v>897</v>
      </c>
      <c r="C2921" s="18">
        <v>1</v>
      </c>
      <c r="D2921" s="18">
        <v>1</v>
      </c>
      <c r="E2921" s="18">
        <v>0</v>
      </c>
      <c r="F2921" s="18">
        <v>1</v>
      </c>
      <c r="G2921" s="122" t="str">
        <f t="shared" si="137"/>
        <v>기사임</v>
      </c>
      <c r="H2921" s="255">
        <f>IF(G2921="기사임",(COUNTIF($B$2:B2921,B2921)-COUNTIFS($B$2:B2920,B2921,$G$2:G2920,"")),"")</f>
        <v>153</v>
      </c>
      <c r="I2921" s="122" t="str">
        <f>IF(H2921=1,COUNTIF($H$1:H2921,1),"")</f>
        <v/>
      </c>
      <c r="J2921" s="122">
        <f t="shared" si="136"/>
        <v>1</v>
      </c>
      <c r="K2921" s="122" t="b">
        <f t="shared" si="138"/>
        <v>1</v>
      </c>
      <c r="L2921" s="122" t="str">
        <f>IF(K2921=FALSE,"",B2921&amp;"@"&amp;COUNTIFS($B$2:B2921,B2921,$K$2:K2921,TRUE))</f>
        <v>India@153</v>
      </c>
    </row>
    <row r="2922" spans="1:12">
      <c r="A2922" s="18" t="s">
        <v>775</v>
      </c>
      <c r="B2922" s="18" t="s">
        <v>1545</v>
      </c>
      <c r="C2922" s="18">
        <v>1</v>
      </c>
      <c r="D2922" s="18">
        <v>1</v>
      </c>
      <c r="E2922" s="18">
        <v>0</v>
      </c>
      <c r="F2922" s="18">
        <v>1</v>
      </c>
      <c r="G2922" s="122" t="str">
        <f t="shared" si="137"/>
        <v>기사임</v>
      </c>
      <c r="H2922" s="255">
        <f>IF(G2922="기사임",(COUNTIF($B$2:B2922,B2922)-COUNTIFS($B$2:B2921,B2922,$G$2:G2921,"")),"")</f>
        <v>1</v>
      </c>
      <c r="I2922" s="122">
        <f>IF(H2922=1,COUNTIF($H$1:H2922,1),"")</f>
        <v>93</v>
      </c>
      <c r="J2922" s="122">
        <f t="shared" si="136"/>
        <v>0</v>
      </c>
      <c r="K2922" s="122" t="b">
        <f t="shared" si="138"/>
        <v>0</v>
      </c>
      <c r="L2922" s="122" t="str">
        <f>IF(K2922=FALSE,"",B2922&amp;"@"&amp;COUNTIFS($B$2:B2922,B2922,$K$2:K2922,TRUE))</f>
        <v/>
      </c>
    </row>
    <row r="2923" spans="1:12">
      <c r="A2923" s="18" t="s">
        <v>775</v>
      </c>
      <c r="B2923" s="18" t="s">
        <v>900</v>
      </c>
      <c r="C2923" s="18">
        <v>1</v>
      </c>
      <c r="D2923" s="18">
        <v>1</v>
      </c>
      <c r="E2923" s="18">
        <v>226</v>
      </c>
      <c r="F2923" s="18">
        <v>1</v>
      </c>
      <c r="G2923" s="122" t="str">
        <f t="shared" si="137"/>
        <v>기사임</v>
      </c>
      <c r="H2923" s="255">
        <f>IF(G2923="기사임",(COUNTIF($B$2:B2923,B2923)-COUNTIFS($B$2:B2922,B2923,$G$2:G2922,"")),"")</f>
        <v>89</v>
      </c>
      <c r="I2923" s="122" t="str">
        <f>IF(H2923=1,COUNTIF($H$1:H2923,1),"")</f>
        <v/>
      </c>
      <c r="J2923" s="122">
        <f t="shared" si="136"/>
        <v>0</v>
      </c>
      <c r="K2923" s="122" t="b">
        <f t="shared" si="138"/>
        <v>0</v>
      </c>
      <c r="L2923" s="122" t="str">
        <f>IF(K2923=FALSE,"",B2923&amp;"@"&amp;COUNTIFS($B$2:B2923,B2923,$K$2:K2923,TRUE))</f>
        <v/>
      </c>
    </row>
    <row r="2924" spans="1:12">
      <c r="A2924" s="18" t="s">
        <v>613</v>
      </c>
      <c r="B2924" s="18" t="s">
        <v>908</v>
      </c>
      <c r="C2924" s="18">
        <v>1</v>
      </c>
      <c r="D2924" s="18">
        <v>1</v>
      </c>
      <c r="E2924" s="18">
        <v>0</v>
      </c>
      <c r="F2924" s="18">
        <v>0</v>
      </c>
      <c r="G2924" s="122" t="str">
        <f t="shared" si="137"/>
        <v>기사임</v>
      </c>
      <c r="H2924" s="255">
        <f>IF(G2924="기사임",(COUNTIF($B$2:B2924,B2924)-COUNTIFS($B$2:B2923,B2924,$G$2:G2923,"")),"")</f>
        <v>78</v>
      </c>
      <c r="I2924" s="122" t="str">
        <f>IF(H2924=1,COUNTIF($H$1:H2924,1),"")</f>
        <v/>
      </c>
      <c r="J2924" s="122">
        <f t="shared" si="136"/>
        <v>0</v>
      </c>
      <c r="K2924" s="122" t="b">
        <f t="shared" si="138"/>
        <v>0</v>
      </c>
      <c r="L2924" s="122" t="str">
        <f>IF(K2924=FALSE,"",B2924&amp;"@"&amp;COUNTIFS($B$2:B2924,B2924,$K$2:K2924,TRUE))</f>
        <v/>
      </c>
    </row>
    <row r="2925" spans="1:12">
      <c r="A2925" s="18" t="s">
        <v>613</v>
      </c>
      <c r="B2925" s="18" t="s">
        <v>897</v>
      </c>
      <c r="C2925" s="18">
        <v>1</v>
      </c>
      <c r="D2925" s="18">
        <v>1</v>
      </c>
      <c r="E2925" s="18">
        <v>0</v>
      </c>
      <c r="F2925" s="18">
        <v>1</v>
      </c>
      <c r="G2925" s="122" t="str">
        <f t="shared" si="137"/>
        <v>기사임</v>
      </c>
      <c r="H2925" s="255">
        <f>IF(G2925="기사임",(COUNTIF($B$2:B2925,B2925)-COUNTIFS($B$2:B2924,B2925,$G$2:G2924,"")),"")</f>
        <v>154</v>
      </c>
      <c r="I2925" s="122" t="str">
        <f>IF(H2925=1,COUNTIF($H$1:H2925,1),"")</f>
        <v/>
      </c>
      <c r="J2925" s="122">
        <f t="shared" si="136"/>
        <v>1</v>
      </c>
      <c r="K2925" s="122" t="b">
        <f t="shared" si="138"/>
        <v>1</v>
      </c>
      <c r="L2925" s="122" t="str">
        <f>IF(K2925=FALSE,"",B2925&amp;"@"&amp;COUNTIFS($B$2:B2925,B2925,$K$2:K2925,TRUE))</f>
        <v>India@154</v>
      </c>
    </row>
    <row r="2926" spans="1:12">
      <c r="A2926" s="18" t="s">
        <v>613</v>
      </c>
      <c r="B2926" s="18" t="s">
        <v>920</v>
      </c>
      <c r="C2926" s="18">
        <v>1</v>
      </c>
      <c r="D2926" s="18">
        <v>1</v>
      </c>
      <c r="E2926" s="18">
        <v>0</v>
      </c>
      <c r="F2926" s="18">
        <v>1</v>
      </c>
      <c r="G2926" s="122" t="str">
        <f t="shared" si="137"/>
        <v>기사임</v>
      </c>
      <c r="H2926" s="255">
        <f>IF(G2926="기사임",(COUNTIF($B$2:B2926,B2926)-COUNTIFS($B$2:B2925,B2926,$G$2:G2925,"")),"")</f>
        <v>26</v>
      </c>
      <c r="I2926" s="122" t="str">
        <f>IF(H2926=1,COUNTIF($H$1:H2926,1),"")</f>
        <v/>
      </c>
      <c r="J2926" s="122">
        <f t="shared" si="136"/>
        <v>0</v>
      </c>
      <c r="K2926" s="122" t="b">
        <f t="shared" si="138"/>
        <v>0</v>
      </c>
      <c r="L2926" s="122" t="str">
        <f>IF(K2926=FALSE,"",B2926&amp;"@"&amp;COUNTIFS($B$2:B2926,B2926,$K$2:K2926,TRUE))</f>
        <v/>
      </c>
    </row>
    <row r="2927" spans="1:12">
      <c r="A2927" s="18" t="s">
        <v>2092</v>
      </c>
      <c r="B2927" s="18" t="s">
        <v>898</v>
      </c>
      <c r="C2927" s="18">
        <v>1</v>
      </c>
      <c r="D2927" s="18">
        <v>1</v>
      </c>
      <c r="E2927" s="18">
        <v>0</v>
      </c>
      <c r="F2927" s="18">
        <v>1</v>
      </c>
      <c r="G2927" s="122" t="str">
        <f t="shared" si="137"/>
        <v>기사임</v>
      </c>
      <c r="H2927" s="255">
        <f>IF(G2927="기사임",(COUNTIF($B$2:B2927,B2927)-COUNTIFS($B$2:B2926,B2927,$G$2:G2926,"")),"")</f>
        <v>127</v>
      </c>
      <c r="I2927" s="122" t="str">
        <f>IF(H2927=1,COUNTIF($H$1:H2927,1),"")</f>
        <v/>
      </c>
      <c r="J2927" s="122">
        <f t="shared" si="136"/>
        <v>0</v>
      </c>
      <c r="K2927" s="122" t="b">
        <f t="shared" si="138"/>
        <v>0</v>
      </c>
      <c r="L2927" s="122" t="str">
        <f>IF(K2927=FALSE,"",B2927&amp;"@"&amp;COUNTIFS($B$2:B2927,B2927,$K$2:K2927,TRUE))</f>
        <v/>
      </c>
    </row>
    <row r="2928" spans="1:12">
      <c r="A2928" s="18" t="s">
        <v>1310</v>
      </c>
      <c r="B2928" s="18" t="s">
        <v>898</v>
      </c>
      <c r="C2928" s="18">
        <v>1</v>
      </c>
      <c r="D2928" s="18">
        <v>1</v>
      </c>
      <c r="E2928" s="18">
        <v>0</v>
      </c>
      <c r="F2928" s="18">
        <v>1</v>
      </c>
      <c r="G2928" s="122" t="str">
        <f t="shared" si="137"/>
        <v/>
      </c>
      <c r="H2928" s="255" t="str">
        <f>IF(G2928="기사임",(COUNTIF($B$2:B2928,B2928)-COUNTIFS($B$2:B2927,B2928,$G$2:G2927,"")),"")</f>
        <v/>
      </c>
      <c r="I2928" s="122" t="str">
        <f>IF(H2928=1,COUNTIF($H$1:H2928,1),"")</f>
        <v/>
      </c>
      <c r="J2928" s="122">
        <f t="shared" si="136"/>
        <v>0</v>
      </c>
      <c r="K2928" s="122" t="b">
        <f t="shared" si="138"/>
        <v>0</v>
      </c>
      <c r="L2928" s="122" t="str">
        <f>IF(K2928=FALSE,"",B2928&amp;"@"&amp;COUNTIFS($B$2:B2928,B2928,$K$2:K2928,TRUE))</f>
        <v/>
      </c>
    </row>
    <row r="2929" spans="1:12">
      <c r="A2929" s="18" t="s">
        <v>2093</v>
      </c>
      <c r="B2929" s="18" t="s">
        <v>895</v>
      </c>
      <c r="C2929" s="18">
        <v>1</v>
      </c>
      <c r="D2929" s="18">
        <v>1</v>
      </c>
      <c r="E2929" s="18">
        <v>0</v>
      </c>
      <c r="F2929" s="18">
        <v>0</v>
      </c>
      <c r="G2929" s="122" t="str">
        <f t="shared" si="137"/>
        <v>기사임</v>
      </c>
      <c r="H2929" s="255">
        <f>IF(G2929="기사임",(COUNTIF($B$2:B2929,B2929)-COUNTIFS($B$2:B2928,B2929,$G$2:G2928,"")),"")</f>
        <v>360</v>
      </c>
      <c r="I2929" s="122" t="str">
        <f>IF(H2929=1,COUNTIF($H$1:H2929,1),"")</f>
        <v/>
      </c>
      <c r="J2929" s="122">
        <f t="shared" si="136"/>
        <v>0</v>
      </c>
      <c r="K2929" s="122" t="b">
        <f t="shared" si="138"/>
        <v>0</v>
      </c>
      <c r="L2929" s="122" t="str">
        <f>IF(K2929=FALSE,"",B2929&amp;"@"&amp;COUNTIFS($B$2:B2929,B2929,$K$2:K2929,TRUE))</f>
        <v/>
      </c>
    </row>
    <row r="2930" spans="1:12">
      <c r="A2930" s="18" t="s">
        <v>858</v>
      </c>
      <c r="B2930" s="18" t="s">
        <v>895</v>
      </c>
      <c r="C2930" s="18">
        <v>1</v>
      </c>
      <c r="D2930" s="18">
        <v>1</v>
      </c>
      <c r="E2930" s="18">
        <v>113</v>
      </c>
      <c r="F2930" s="18">
        <v>0</v>
      </c>
      <c r="G2930" s="122" t="str">
        <f t="shared" si="137"/>
        <v>기사임</v>
      </c>
      <c r="H2930" s="255">
        <f>IF(G2930="기사임",(COUNTIF($B$2:B2930,B2930)-COUNTIFS($B$2:B2929,B2930,$G$2:G2929,"")),"")</f>
        <v>361</v>
      </c>
      <c r="I2930" s="122" t="str">
        <f>IF(H2930=1,COUNTIF($H$1:H2930,1),"")</f>
        <v/>
      </c>
      <c r="J2930" s="122">
        <f t="shared" si="136"/>
        <v>0</v>
      </c>
      <c r="K2930" s="122" t="b">
        <f t="shared" si="138"/>
        <v>0</v>
      </c>
      <c r="L2930" s="122" t="str">
        <f>IF(K2930=FALSE,"",B2930&amp;"@"&amp;COUNTIFS($B$2:B2930,B2930,$K$2:K2930,TRUE))</f>
        <v/>
      </c>
    </row>
    <row r="2931" spans="1:12">
      <c r="A2931" s="18" t="s">
        <v>1473</v>
      </c>
      <c r="B2931" s="18" t="s">
        <v>930</v>
      </c>
      <c r="C2931" s="18">
        <v>1</v>
      </c>
      <c r="D2931" s="18">
        <v>1</v>
      </c>
      <c r="E2931" s="18">
        <v>0</v>
      </c>
      <c r="F2931" s="18">
        <v>0</v>
      </c>
      <c r="G2931" s="122" t="str">
        <f t="shared" si="137"/>
        <v>기사임</v>
      </c>
      <c r="H2931" s="255">
        <f>IF(G2931="기사임",(COUNTIF($B$2:B2931,B2931)-COUNTIFS($B$2:B2930,B2931,$G$2:G2930,"")),"")</f>
        <v>9</v>
      </c>
      <c r="I2931" s="122" t="str">
        <f>IF(H2931=1,COUNTIF($H$1:H2931,1),"")</f>
        <v/>
      </c>
      <c r="J2931" s="122">
        <f t="shared" si="136"/>
        <v>0</v>
      </c>
      <c r="K2931" s="122" t="b">
        <f t="shared" si="138"/>
        <v>0</v>
      </c>
      <c r="L2931" s="122" t="str">
        <f>IF(K2931=FALSE,"",B2931&amp;"@"&amp;COUNTIFS($B$2:B2931,B2931,$K$2:K2931,TRUE))</f>
        <v/>
      </c>
    </row>
    <row r="2932" spans="1:12">
      <c r="A2932" s="18" t="s">
        <v>1473</v>
      </c>
      <c r="B2932" s="18" t="s">
        <v>896</v>
      </c>
      <c r="C2932" s="18">
        <v>1</v>
      </c>
      <c r="D2932" s="18">
        <v>1</v>
      </c>
      <c r="E2932" s="18">
        <v>0</v>
      </c>
      <c r="F2932" s="18">
        <v>1</v>
      </c>
      <c r="G2932" s="122" t="str">
        <f t="shared" si="137"/>
        <v>기사임</v>
      </c>
      <c r="H2932" s="255">
        <f>IF(G2932="기사임",(COUNTIF($B$2:B2932,B2932)-COUNTIFS($B$2:B2931,B2932,$G$2:G2931,"")),"")</f>
        <v>201</v>
      </c>
      <c r="I2932" s="122" t="str">
        <f>IF(H2932=1,COUNTIF($H$1:H2932,1),"")</f>
        <v/>
      </c>
      <c r="J2932" s="122">
        <f t="shared" si="136"/>
        <v>1</v>
      </c>
      <c r="K2932" s="122" t="b">
        <f t="shared" si="138"/>
        <v>1</v>
      </c>
      <c r="L2932" s="122" t="str">
        <f>IF(K2932=FALSE,"",B2932&amp;"@"&amp;COUNTIFS($B$2:B2932,B2932,$K$2:K2932,TRUE))</f>
        <v>United States@201</v>
      </c>
    </row>
    <row r="2933" spans="1:12">
      <c r="A2933" s="18" t="s">
        <v>717</v>
      </c>
      <c r="B2933" s="18" t="s">
        <v>901</v>
      </c>
      <c r="C2933" s="18">
        <v>1</v>
      </c>
      <c r="D2933" s="18">
        <v>1</v>
      </c>
      <c r="E2933" s="18">
        <v>0</v>
      </c>
      <c r="F2933" s="18">
        <v>1</v>
      </c>
      <c r="G2933" s="122" t="str">
        <f t="shared" si="137"/>
        <v>기사임</v>
      </c>
      <c r="H2933" s="255">
        <f>IF(G2933="기사임",(COUNTIF($B$2:B2933,B2933)-COUNTIFS($B$2:B2932,B2933,$G$2:G2932,"")),"")</f>
        <v>83</v>
      </c>
      <c r="I2933" s="122" t="str">
        <f>IF(H2933=1,COUNTIF($H$1:H2933,1),"")</f>
        <v/>
      </c>
      <c r="J2933" s="122">
        <f t="shared" si="136"/>
        <v>0</v>
      </c>
      <c r="K2933" s="122" t="b">
        <f t="shared" si="138"/>
        <v>0</v>
      </c>
      <c r="L2933" s="122" t="str">
        <f>IF(K2933=FALSE,"",B2933&amp;"@"&amp;COUNTIFS($B$2:B2933,B2933,$K$2:K2933,TRUE))</f>
        <v/>
      </c>
    </row>
    <row r="2934" spans="1:12">
      <c r="A2934" s="18" t="s">
        <v>717</v>
      </c>
      <c r="B2934" s="18" t="s">
        <v>2240</v>
      </c>
      <c r="C2934" s="18">
        <v>1</v>
      </c>
      <c r="D2934" s="18">
        <v>1</v>
      </c>
      <c r="E2934" s="18">
        <v>0</v>
      </c>
      <c r="F2934" s="18">
        <v>1</v>
      </c>
      <c r="G2934" s="122" t="str">
        <f t="shared" si="137"/>
        <v>기사임</v>
      </c>
      <c r="H2934" s="255">
        <f>IF(G2934="기사임",(COUNTIF($B$2:B2934,B2934)-COUNTIFS($B$2:B2933,B2934,$G$2:G2933,"")),"")</f>
        <v>1</v>
      </c>
      <c r="I2934" s="122">
        <f>IF(H2934=1,COUNTIF($H$1:H2934,1),"")</f>
        <v>94</v>
      </c>
      <c r="J2934" s="122">
        <f t="shared" si="136"/>
        <v>0</v>
      </c>
      <c r="K2934" s="122" t="b">
        <f t="shared" si="138"/>
        <v>0</v>
      </c>
      <c r="L2934" s="122" t="str">
        <f>IF(K2934=FALSE,"",B2934&amp;"@"&amp;COUNTIFS($B$2:B2934,B2934,$K$2:K2934,TRUE))</f>
        <v/>
      </c>
    </row>
    <row r="2935" spans="1:12">
      <c r="A2935" s="18" t="s">
        <v>717</v>
      </c>
      <c r="B2935" s="18" t="s">
        <v>333</v>
      </c>
      <c r="C2935" s="18">
        <v>1</v>
      </c>
      <c r="D2935" s="18">
        <v>1</v>
      </c>
      <c r="E2935" s="18">
        <v>0</v>
      </c>
      <c r="F2935" s="18">
        <v>1</v>
      </c>
      <c r="G2935" s="122" t="str">
        <f t="shared" si="137"/>
        <v>기사임</v>
      </c>
      <c r="H2935" s="255">
        <f>IF(G2935="기사임",(COUNTIF($B$2:B2935,B2935)-COUNTIFS($B$2:B2934,B2935,$G$2:G2934,"")),"")</f>
        <v>14</v>
      </c>
      <c r="I2935" s="122" t="str">
        <f>IF(H2935=1,COUNTIF($H$1:H2935,1),"")</f>
        <v/>
      </c>
      <c r="J2935" s="122">
        <f t="shared" si="136"/>
        <v>0</v>
      </c>
      <c r="K2935" s="122" t="b">
        <f t="shared" si="138"/>
        <v>0</v>
      </c>
      <c r="L2935" s="122" t="str">
        <f>IF(K2935=FALSE,"",B2935&amp;"@"&amp;COUNTIFS($B$2:B2935,B2935,$K$2:K2935,TRUE))</f>
        <v/>
      </c>
    </row>
    <row r="2936" spans="1:12">
      <c r="A2936" s="18" t="s">
        <v>717</v>
      </c>
      <c r="B2936" s="18" t="s">
        <v>918</v>
      </c>
      <c r="C2936" s="18">
        <v>1</v>
      </c>
      <c r="D2936" s="18">
        <v>1</v>
      </c>
      <c r="E2936" s="18">
        <v>57</v>
      </c>
      <c r="F2936" s="18">
        <v>1</v>
      </c>
      <c r="G2936" s="122" t="str">
        <f t="shared" si="137"/>
        <v>기사임</v>
      </c>
      <c r="H2936" s="255">
        <f>IF(G2936="기사임",(COUNTIF($B$2:B2936,B2936)-COUNTIFS($B$2:B2935,B2936,$G$2:G2935,"")),"")</f>
        <v>32</v>
      </c>
      <c r="I2936" s="122" t="str">
        <f>IF(H2936=1,COUNTIF($H$1:H2936,1),"")</f>
        <v/>
      </c>
      <c r="J2936" s="122">
        <f t="shared" si="136"/>
        <v>0</v>
      </c>
      <c r="K2936" s="122" t="b">
        <f t="shared" si="138"/>
        <v>0</v>
      </c>
      <c r="L2936" s="122" t="str">
        <f>IF(K2936=FALSE,"",B2936&amp;"@"&amp;COUNTIFS($B$2:B2936,B2936,$K$2:K2936,TRUE))</f>
        <v/>
      </c>
    </row>
    <row r="2937" spans="1:12">
      <c r="A2937" s="18" t="s">
        <v>1512</v>
      </c>
      <c r="B2937" s="18" t="s">
        <v>896</v>
      </c>
      <c r="C2937" s="18">
        <v>1</v>
      </c>
      <c r="D2937" s="18">
        <v>1</v>
      </c>
      <c r="E2937" s="18">
        <v>0</v>
      </c>
      <c r="F2937" s="18">
        <v>0</v>
      </c>
      <c r="G2937" s="122" t="str">
        <f t="shared" si="137"/>
        <v>기사임</v>
      </c>
      <c r="H2937" s="255">
        <f>IF(G2937="기사임",(COUNTIF($B$2:B2937,B2937)-COUNTIFS($B$2:B2936,B2937,$G$2:G2936,"")),"")</f>
        <v>202</v>
      </c>
      <c r="I2937" s="122" t="str">
        <f>IF(H2937=1,COUNTIF($H$1:H2937,1),"")</f>
        <v/>
      </c>
      <c r="J2937" s="122">
        <f t="shared" si="136"/>
        <v>1</v>
      </c>
      <c r="K2937" s="122" t="b">
        <f t="shared" si="138"/>
        <v>1</v>
      </c>
      <c r="L2937" s="122" t="str">
        <f>IF(K2937=FALSE,"",B2937&amp;"@"&amp;COUNTIFS($B$2:B2937,B2937,$K$2:K2937,TRUE))</f>
        <v>United States@202</v>
      </c>
    </row>
    <row r="2938" spans="1:12">
      <c r="A2938" s="18" t="s">
        <v>668</v>
      </c>
      <c r="B2938" s="18" t="s">
        <v>943</v>
      </c>
      <c r="C2938" s="18">
        <v>1</v>
      </c>
      <c r="D2938" s="18">
        <v>1</v>
      </c>
      <c r="E2938" s="18">
        <v>0</v>
      </c>
      <c r="F2938" s="18">
        <v>1</v>
      </c>
      <c r="G2938" s="122" t="str">
        <f t="shared" si="137"/>
        <v>기사임</v>
      </c>
      <c r="H2938" s="255">
        <f>IF(G2938="기사임",(COUNTIF($B$2:B2938,B2938)-COUNTIFS($B$2:B2937,B2938,$G$2:G2937,"")),"")</f>
        <v>7</v>
      </c>
      <c r="I2938" s="122" t="str">
        <f>IF(H2938=1,COUNTIF($H$1:H2938,1),"")</f>
        <v/>
      </c>
      <c r="J2938" s="122">
        <f t="shared" si="136"/>
        <v>0</v>
      </c>
      <c r="K2938" s="122" t="b">
        <f t="shared" si="138"/>
        <v>0</v>
      </c>
      <c r="L2938" s="122" t="str">
        <f>IF(K2938=FALSE,"",B2938&amp;"@"&amp;COUNTIFS($B$2:B2938,B2938,$K$2:K2938,TRUE))</f>
        <v/>
      </c>
    </row>
    <row r="2939" spans="1:12">
      <c r="A2939" s="18" t="s">
        <v>668</v>
      </c>
      <c r="B2939" s="18" t="s">
        <v>913</v>
      </c>
      <c r="C2939" s="18">
        <v>1</v>
      </c>
      <c r="D2939" s="18">
        <v>1</v>
      </c>
      <c r="E2939" s="18">
        <v>0</v>
      </c>
      <c r="F2939" s="18">
        <v>1</v>
      </c>
      <c r="G2939" s="122" t="str">
        <f t="shared" si="137"/>
        <v>기사임</v>
      </c>
      <c r="H2939" s="255">
        <f>IF(G2939="기사임",(COUNTIF($B$2:B2939,B2939)-COUNTIFS($B$2:B2938,B2939,$G$2:G2938,"")),"")</f>
        <v>58</v>
      </c>
      <c r="I2939" s="122" t="str">
        <f>IF(H2939=1,COUNTIF($H$1:H2939,1),"")</f>
        <v/>
      </c>
      <c r="J2939" s="122">
        <f t="shared" si="136"/>
        <v>0</v>
      </c>
      <c r="K2939" s="122" t="b">
        <f t="shared" si="138"/>
        <v>0</v>
      </c>
      <c r="L2939" s="122" t="str">
        <f>IF(K2939=FALSE,"",B2939&amp;"@"&amp;COUNTIFS($B$2:B2939,B2939,$K$2:K2939,TRUE))</f>
        <v/>
      </c>
    </row>
    <row r="2940" spans="1:12">
      <c r="A2940" s="18" t="s">
        <v>702</v>
      </c>
      <c r="B2940" s="18" t="s">
        <v>927</v>
      </c>
      <c r="C2940" s="18">
        <v>1</v>
      </c>
      <c r="D2940" s="18">
        <v>1</v>
      </c>
      <c r="E2940" s="18">
        <v>0</v>
      </c>
      <c r="F2940" s="18">
        <v>1</v>
      </c>
      <c r="G2940" s="122" t="str">
        <f t="shared" si="137"/>
        <v>기사임</v>
      </c>
      <c r="H2940" s="255">
        <f>IF(G2940="기사임",(COUNTIF($B$2:B2940,B2940)-COUNTIFS($B$2:B2939,B2940,$G$2:G2939,"")),"")</f>
        <v>9</v>
      </c>
      <c r="I2940" s="122" t="str">
        <f>IF(H2940=1,COUNTIF($H$1:H2940,1),"")</f>
        <v/>
      </c>
      <c r="J2940" s="122">
        <f t="shared" si="136"/>
        <v>0</v>
      </c>
      <c r="K2940" s="122" t="b">
        <f t="shared" si="138"/>
        <v>0</v>
      </c>
      <c r="L2940" s="122" t="str">
        <f>IF(K2940=FALSE,"",B2940&amp;"@"&amp;COUNTIFS($B$2:B2940,B2940,$K$2:K2940,TRUE))</f>
        <v/>
      </c>
    </row>
    <row r="2941" spans="1:12">
      <c r="A2941" s="18" t="s">
        <v>702</v>
      </c>
      <c r="B2941" s="18" t="s">
        <v>896</v>
      </c>
      <c r="C2941" s="18">
        <v>1</v>
      </c>
      <c r="D2941" s="18">
        <v>1</v>
      </c>
      <c r="E2941" s="18">
        <v>0</v>
      </c>
      <c r="F2941" s="18">
        <v>1</v>
      </c>
      <c r="G2941" s="122" t="str">
        <f t="shared" si="137"/>
        <v>기사임</v>
      </c>
      <c r="H2941" s="255">
        <f>IF(G2941="기사임",(COUNTIF($B$2:B2941,B2941)-COUNTIFS($B$2:B2940,B2941,$G$2:G2940,"")),"")</f>
        <v>203</v>
      </c>
      <c r="I2941" s="122" t="str">
        <f>IF(H2941=1,COUNTIF($H$1:H2941,1),"")</f>
        <v/>
      </c>
      <c r="J2941" s="122">
        <f t="shared" si="136"/>
        <v>1</v>
      </c>
      <c r="K2941" s="122" t="b">
        <f t="shared" si="138"/>
        <v>1</v>
      </c>
      <c r="L2941" s="122" t="str">
        <f>IF(K2941=FALSE,"",B2941&amp;"@"&amp;COUNTIFS($B$2:B2941,B2941,$K$2:K2941,TRUE))</f>
        <v>United States@203</v>
      </c>
    </row>
    <row r="2942" spans="1:12">
      <c r="A2942" s="18" t="s">
        <v>535</v>
      </c>
      <c r="B2942" s="18" t="s">
        <v>903</v>
      </c>
      <c r="C2942" s="18">
        <v>1</v>
      </c>
      <c r="D2942" s="18">
        <v>1</v>
      </c>
      <c r="E2942" s="18">
        <v>0</v>
      </c>
      <c r="F2942" s="18">
        <v>0</v>
      </c>
      <c r="G2942" s="122" t="str">
        <f t="shared" si="137"/>
        <v>기사임</v>
      </c>
      <c r="H2942" s="255">
        <f>IF(G2942="기사임",(COUNTIF($B$2:B2942,B2942)-COUNTIFS($B$2:B2941,B2942,$G$2:G2941,"")),"")</f>
        <v>42</v>
      </c>
      <c r="I2942" s="122" t="str">
        <f>IF(H2942=1,COUNTIF($H$1:H2942,1),"")</f>
        <v/>
      </c>
      <c r="J2942" s="122">
        <f t="shared" si="136"/>
        <v>0</v>
      </c>
      <c r="K2942" s="122" t="b">
        <f t="shared" si="138"/>
        <v>0</v>
      </c>
      <c r="L2942" s="122" t="str">
        <f>IF(K2942=FALSE,"",B2942&amp;"@"&amp;COUNTIFS($B$2:B2942,B2942,$K$2:K2942,TRUE))</f>
        <v/>
      </c>
    </row>
    <row r="2943" spans="1:12">
      <c r="A2943" s="18" t="s">
        <v>535</v>
      </c>
      <c r="B2943" s="18" t="s">
        <v>949</v>
      </c>
      <c r="C2943" s="18">
        <v>1</v>
      </c>
      <c r="D2943" s="18">
        <v>1</v>
      </c>
      <c r="E2943" s="18">
        <v>0</v>
      </c>
      <c r="F2943" s="18">
        <v>1</v>
      </c>
      <c r="G2943" s="122" t="str">
        <f t="shared" si="137"/>
        <v>기사임</v>
      </c>
      <c r="H2943" s="255">
        <f>IF(G2943="기사임",(COUNTIF($B$2:B2943,B2943)-COUNTIFS($B$2:B2942,B2943,$G$2:G2942,"")),"")</f>
        <v>2</v>
      </c>
      <c r="I2943" s="122" t="str">
        <f>IF(H2943=1,COUNTIF($H$1:H2943,1),"")</f>
        <v/>
      </c>
      <c r="J2943" s="122">
        <f t="shared" si="136"/>
        <v>0</v>
      </c>
      <c r="K2943" s="122" t="b">
        <f t="shared" si="138"/>
        <v>0</v>
      </c>
      <c r="L2943" s="122" t="str">
        <f>IF(K2943=FALSE,"",B2943&amp;"@"&amp;COUNTIFS($B$2:B2943,B2943,$K$2:K2943,TRUE))</f>
        <v/>
      </c>
    </row>
    <row r="2944" spans="1:12">
      <c r="A2944" s="18" t="s">
        <v>535</v>
      </c>
      <c r="B2944" s="18" t="s">
        <v>2238</v>
      </c>
      <c r="C2944" s="18">
        <v>1</v>
      </c>
      <c r="D2944" s="18">
        <v>1</v>
      </c>
      <c r="E2944" s="18">
        <v>0</v>
      </c>
      <c r="F2944" s="18">
        <v>1</v>
      </c>
      <c r="G2944" s="122" t="str">
        <f t="shared" si="137"/>
        <v>기사임</v>
      </c>
      <c r="H2944" s="255">
        <f>IF(G2944="기사임",(COUNTIF($B$2:B2944,B2944)-COUNTIFS($B$2:B2943,B2944,$G$2:G2943,"")),"")</f>
        <v>2</v>
      </c>
      <c r="I2944" s="122" t="str">
        <f>IF(H2944=1,COUNTIF($H$1:H2944,1),"")</f>
        <v/>
      </c>
      <c r="J2944" s="122">
        <f t="shared" si="136"/>
        <v>0</v>
      </c>
      <c r="K2944" s="122" t="b">
        <f t="shared" si="138"/>
        <v>0</v>
      </c>
      <c r="L2944" s="122" t="str">
        <f>IF(K2944=FALSE,"",B2944&amp;"@"&amp;COUNTIFS($B$2:B2944,B2944,$K$2:K2944,TRUE))</f>
        <v/>
      </c>
    </row>
    <row r="2945" spans="1:12">
      <c r="A2945" s="18" t="s">
        <v>535</v>
      </c>
      <c r="B2945" s="18" t="s">
        <v>917</v>
      </c>
      <c r="C2945" s="18">
        <v>1</v>
      </c>
      <c r="D2945" s="18">
        <v>1</v>
      </c>
      <c r="E2945" s="18">
        <v>0</v>
      </c>
      <c r="F2945" s="18">
        <v>1</v>
      </c>
      <c r="G2945" s="122" t="str">
        <f t="shared" si="137"/>
        <v>기사임</v>
      </c>
      <c r="H2945" s="255">
        <f>IF(G2945="기사임",(COUNTIF($B$2:B2945,B2945)-COUNTIFS($B$2:B2944,B2945,$G$2:G2944,"")),"")</f>
        <v>25</v>
      </c>
      <c r="I2945" s="122" t="str">
        <f>IF(H2945=1,COUNTIF($H$1:H2945,1),"")</f>
        <v/>
      </c>
      <c r="J2945" s="122">
        <f t="shared" si="136"/>
        <v>0</v>
      </c>
      <c r="K2945" s="122" t="b">
        <f t="shared" si="138"/>
        <v>0</v>
      </c>
      <c r="L2945" s="122" t="str">
        <f>IF(K2945=FALSE,"",B2945&amp;"@"&amp;COUNTIFS($B$2:B2945,B2945,$K$2:K2945,TRUE))</f>
        <v/>
      </c>
    </row>
    <row r="2946" spans="1:12">
      <c r="A2946" s="18" t="s">
        <v>535</v>
      </c>
      <c r="B2946" s="18" t="s">
        <v>934</v>
      </c>
      <c r="C2946" s="18">
        <v>1</v>
      </c>
      <c r="D2946" s="18">
        <v>1</v>
      </c>
      <c r="E2946" s="18">
        <v>0</v>
      </c>
      <c r="F2946" s="18">
        <v>1</v>
      </c>
      <c r="G2946" s="122" t="str">
        <f t="shared" si="137"/>
        <v>기사임</v>
      </c>
      <c r="H2946" s="255">
        <f>IF(G2946="기사임",(COUNTIF($B$2:B2946,B2946)-COUNTIFS($B$2:B2945,B2946,$G$2:G2945,"")),"")</f>
        <v>9</v>
      </c>
      <c r="I2946" s="122" t="str">
        <f>IF(H2946=1,COUNTIF($H$1:H2946,1),"")</f>
        <v/>
      </c>
      <c r="J2946" s="122">
        <f t="shared" ref="J2946:J3009" si="139">COUNTIF($N$2:$N$4,B2946)</f>
        <v>0</v>
      </c>
      <c r="K2946" s="122" t="b">
        <f t="shared" si="138"/>
        <v>0</v>
      </c>
      <c r="L2946" s="122" t="str">
        <f>IF(K2946=FALSE,"",B2946&amp;"@"&amp;COUNTIFS($B$2:B2946,B2946,$K$2:K2946,TRUE))</f>
        <v/>
      </c>
    </row>
    <row r="2947" spans="1:12">
      <c r="A2947" s="18" t="s">
        <v>535</v>
      </c>
      <c r="B2947" s="18" t="s">
        <v>900</v>
      </c>
      <c r="C2947" s="18">
        <v>1</v>
      </c>
      <c r="D2947" s="18">
        <v>1</v>
      </c>
      <c r="E2947" s="18">
        <v>0</v>
      </c>
      <c r="F2947" s="18">
        <v>1</v>
      </c>
      <c r="G2947" s="122" t="str">
        <f t="shared" ref="G2947:G3010" si="140">IF(AND(LEFT(A2947,17)="/global/archives/",ISNUMBER(_xlfn.NUMBERVALUE(MID(A2947,18,1))),ISERROR(FIND("ckattempt",A2947)),ISERROR(FIND("preview",A2947))),"기사임","")</f>
        <v>기사임</v>
      </c>
      <c r="H2947" s="255">
        <f>IF(G2947="기사임",(COUNTIF($B$2:B2947,B2947)-COUNTIFS($B$2:B2946,B2947,$G$2:G2946,"")),"")</f>
        <v>90</v>
      </c>
      <c r="I2947" s="122" t="str">
        <f>IF(H2947=1,COUNTIF($H$1:H2947,1),"")</f>
        <v/>
      </c>
      <c r="J2947" s="122">
        <f t="shared" si="139"/>
        <v>0</v>
      </c>
      <c r="K2947" s="122" t="b">
        <f t="shared" ref="K2947:K3010" si="141">AND(J2947=1,H2947&gt;=1,H2947&lt;&gt;"")</f>
        <v>0</v>
      </c>
      <c r="L2947" s="122" t="str">
        <f>IF(K2947=FALSE,"",B2947&amp;"@"&amp;COUNTIFS($B$2:B2947,B2947,$K$2:K2947,TRUE))</f>
        <v/>
      </c>
    </row>
    <row r="2948" spans="1:12">
      <c r="A2948" s="18" t="s">
        <v>1777</v>
      </c>
      <c r="B2948" s="18" t="s">
        <v>898</v>
      </c>
      <c r="C2948" s="18">
        <v>1</v>
      </c>
      <c r="D2948" s="18">
        <v>1</v>
      </c>
      <c r="E2948" s="18">
        <v>66</v>
      </c>
      <c r="F2948" s="18">
        <v>0</v>
      </c>
      <c r="G2948" s="122" t="str">
        <f t="shared" si="140"/>
        <v>기사임</v>
      </c>
      <c r="H2948" s="255">
        <f>IF(G2948="기사임",(COUNTIF($B$2:B2948,B2948)-COUNTIFS($B$2:B2947,B2948,$G$2:G2947,"")),"")</f>
        <v>128</v>
      </c>
      <c r="I2948" s="122" t="str">
        <f>IF(H2948=1,COUNTIF($H$1:H2948,1),"")</f>
        <v/>
      </c>
      <c r="J2948" s="122">
        <f t="shared" si="139"/>
        <v>0</v>
      </c>
      <c r="K2948" s="122" t="b">
        <f t="shared" si="141"/>
        <v>0</v>
      </c>
      <c r="L2948" s="122" t="str">
        <f>IF(K2948=FALSE,"",B2948&amp;"@"&amp;COUNTIFS($B$2:B2948,B2948,$K$2:K2948,TRUE))</f>
        <v/>
      </c>
    </row>
    <row r="2949" spans="1:12">
      <c r="A2949" s="18" t="s">
        <v>1777</v>
      </c>
      <c r="B2949" s="18" t="s">
        <v>896</v>
      </c>
      <c r="C2949" s="18">
        <v>1</v>
      </c>
      <c r="D2949" s="18">
        <v>1</v>
      </c>
      <c r="E2949" s="18">
        <v>0</v>
      </c>
      <c r="F2949" s="18">
        <v>0</v>
      </c>
      <c r="G2949" s="122" t="str">
        <f t="shared" si="140"/>
        <v>기사임</v>
      </c>
      <c r="H2949" s="255">
        <f>IF(G2949="기사임",(COUNTIF($B$2:B2949,B2949)-COUNTIFS($B$2:B2948,B2949,$G$2:G2948,"")),"")</f>
        <v>204</v>
      </c>
      <c r="I2949" s="122" t="str">
        <f>IF(H2949=1,COUNTIF($H$1:H2949,1),"")</f>
        <v/>
      </c>
      <c r="J2949" s="122">
        <f t="shared" si="139"/>
        <v>1</v>
      </c>
      <c r="K2949" s="122" t="b">
        <f t="shared" si="141"/>
        <v>1</v>
      </c>
      <c r="L2949" s="122" t="str">
        <f>IF(K2949=FALSE,"",B2949&amp;"@"&amp;COUNTIFS($B$2:B2949,B2949,$K$2:K2949,TRUE))</f>
        <v>United States@204</v>
      </c>
    </row>
    <row r="2950" spans="1:12">
      <c r="A2950" s="18" t="s">
        <v>754</v>
      </c>
      <c r="B2950" s="18" t="s">
        <v>915</v>
      </c>
      <c r="C2950" s="18">
        <v>1</v>
      </c>
      <c r="D2950" s="18">
        <v>1</v>
      </c>
      <c r="E2950" s="18">
        <v>0</v>
      </c>
      <c r="F2950" s="18">
        <v>1</v>
      </c>
      <c r="G2950" s="122" t="str">
        <f t="shared" si="140"/>
        <v>기사임</v>
      </c>
      <c r="H2950" s="255">
        <f>IF(G2950="기사임",(COUNTIF($B$2:B2950,B2950)-COUNTIFS($B$2:B2949,B2950,$G$2:G2949,"")),"")</f>
        <v>32</v>
      </c>
      <c r="I2950" s="122" t="str">
        <f>IF(H2950=1,COUNTIF($H$1:H2950,1),"")</f>
        <v/>
      </c>
      <c r="J2950" s="122">
        <f t="shared" si="139"/>
        <v>0</v>
      </c>
      <c r="K2950" s="122" t="b">
        <f t="shared" si="141"/>
        <v>0</v>
      </c>
      <c r="L2950" s="122" t="str">
        <f>IF(K2950=FALSE,"",B2950&amp;"@"&amp;COUNTIFS($B$2:B2950,B2950,$K$2:K2950,TRUE))</f>
        <v/>
      </c>
    </row>
    <row r="2951" spans="1:12">
      <c r="A2951" s="18" t="s">
        <v>754</v>
      </c>
      <c r="B2951" s="18" t="s">
        <v>896</v>
      </c>
      <c r="C2951" s="18">
        <v>1</v>
      </c>
      <c r="D2951" s="18">
        <v>1</v>
      </c>
      <c r="E2951" s="18">
        <v>0</v>
      </c>
      <c r="F2951" s="18">
        <v>1</v>
      </c>
      <c r="G2951" s="122" t="str">
        <f t="shared" si="140"/>
        <v>기사임</v>
      </c>
      <c r="H2951" s="255">
        <f>IF(G2951="기사임",(COUNTIF($B$2:B2951,B2951)-COUNTIFS($B$2:B2950,B2951,$G$2:G2950,"")),"")</f>
        <v>205</v>
      </c>
      <c r="I2951" s="122" t="str">
        <f>IF(H2951=1,COUNTIF($H$1:H2951,1),"")</f>
        <v/>
      </c>
      <c r="J2951" s="122">
        <f t="shared" si="139"/>
        <v>1</v>
      </c>
      <c r="K2951" s="122" t="b">
        <f t="shared" si="141"/>
        <v>1</v>
      </c>
      <c r="L2951" s="122" t="str">
        <f>IF(K2951=FALSE,"",B2951&amp;"@"&amp;COUNTIFS($B$2:B2951,B2951,$K$2:K2951,TRUE))</f>
        <v>United States@205</v>
      </c>
    </row>
    <row r="2952" spans="1:12">
      <c r="A2952" s="18" t="s">
        <v>734</v>
      </c>
      <c r="B2952" s="18" t="s">
        <v>925</v>
      </c>
      <c r="C2952" s="18">
        <v>1</v>
      </c>
      <c r="D2952" s="18">
        <v>1</v>
      </c>
      <c r="E2952" s="18">
        <v>0</v>
      </c>
      <c r="F2952" s="18">
        <v>1</v>
      </c>
      <c r="G2952" s="122" t="str">
        <f t="shared" si="140"/>
        <v>기사임</v>
      </c>
      <c r="H2952" s="255">
        <f>IF(G2952="기사임",(COUNTIF($B$2:B2952,B2952)-COUNTIFS($B$2:B2951,B2952,$G$2:G2951,"")),"")</f>
        <v>4</v>
      </c>
      <c r="I2952" s="122" t="str">
        <f>IF(H2952=1,COUNTIF($H$1:H2952,1),"")</f>
        <v/>
      </c>
      <c r="J2952" s="122">
        <f t="shared" si="139"/>
        <v>0</v>
      </c>
      <c r="K2952" s="122" t="b">
        <f t="shared" si="141"/>
        <v>0</v>
      </c>
      <c r="L2952" s="122" t="str">
        <f>IF(K2952=FALSE,"",B2952&amp;"@"&amp;COUNTIFS($B$2:B2952,B2952,$K$2:K2952,TRUE))</f>
        <v/>
      </c>
    </row>
    <row r="2953" spans="1:12">
      <c r="A2953" s="18" t="s">
        <v>734</v>
      </c>
      <c r="B2953" s="18" t="s">
        <v>901</v>
      </c>
      <c r="C2953" s="18">
        <v>1</v>
      </c>
      <c r="D2953" s="18">
        <v>1</v>
      </c>
      <c r="E2953" s="18">
        <v>0</v>
      </c>
      <c r="F2953" s="18">
        <v>1</v>
      </c>
      <c r="G2953" s="122" t="str">
        <f t="shared" si="140"/>
        <v>기사임</v>
      </c>
      <c r="H2953" s="255">
        <f>IF(G2953="기사임",(COUNTIF($B$2:B2953,B2953)-COUNTIFS($B$2:B2952,B2953,$G$2:G2952,"")),"")</f>
        <v>84</v>
      </c>
      <c r="I2953" s="122" t="str">
        <f>IF(H2953=1,COUNTIF($H$1:H2953,1),"")</f>
        <v/>
      </c>
      <c r="J2953" s="122">
        <f t="shared" si="139"/>
        <v>0</v>
      </c>
      <c r="K2953" s="122" t="b">
        <f t="shared" si="141"/>
        <v>0</v>
      </c>
      <c r="L2953" s="122" t="str">
        <f>IF(K2953=FALSE,"",B2953&amp;"@"&amp;COUNTIFS($B$2:B2953,B2953,$K$2:K2953,TRUE))</f>
        <v/>
      </c>
    </row>
    <row r="2954" spans="1:12">
      <c r="A2954" s="18" t="s">
        <v>734</v>
      </c>
      <c r="B2954" s="18" t="s">
        <v>899</v>
      </c>
      <c r="C2954" s="18">
        <v>1</v>
      </c>
      <c r="D2954" s="18">
        <v>1</v>
      </c>
      <c r="E2954" s="18">
        <v>0</v>
      </c>
      <c r="F2954" s="18">
        <v>1</v>
      </c>
      <c r="G2954" s="122" t="str">
        <f t="shared" si="140"/>
        <v>기사임</v>
      </c>
      <c r="H2954" s="255">
        <f>IF(G2954="기사임",(COUNTIF($B$2:B2954,B2954)-COUNTIFS($B$2:B2953,B2954,$G$2:G2953,"")),"")</f>
        <v>83</v>
      </c>
      <c r="I2954" s="122" t="str">
        <f>IF(H2954=1,COUNTIF($H$1:H2954,1),"")</f>
        <v/>
      </c>
      <c r="J2954" s="122">
        <f t="shared" si="139"/>
        <v>0</v>
      </c>
      <c r="K2954" s="122" t="b">
        <f t="shared" si="141"/>
        <v>0</v>
      </c>
      <c r="L2954" s="122" t="str">
        <f>IF(K2954=FALSE,"",B2954&amp;"@"&amp;COUNTIFS($B$2:B2954,B2954,$K$2:K2954,TRUE))</f>
        <v/>
      </c>
    </row>
    <row r="2955" spans="1:12">
      <c r="A2955" s="18" t="s">
        <v>734</v>
      </c>
      <c r="B2955" s="18" t="s">
        <v>905</v>
      </c>
      <c r="C2955" s="18">
        <v>1</v>
      </c>
      <c r="D2955" s="18">
        <v>1</v>
      </c>
      <c r="E2955" s="18">
        <v>0</v>
      </c>
      <c r="F2955" s="18">
        <v>0</v>
      </c>
      <c r="G2955" s="122" t="str">
        <f t="shared" si="140"/>
        <v>기사임</v>
      </c>
      <c r="H2955" s="255">
        <f>IF(G2955="기사임",(COUNTIF($B$2:B2955,B2955)-COUNTIFS($B$2:B2954,B2955,$G$2:G2954,"")),"")</f>
        <v>61</v>
      </c>
      <c r="I2955" s="122" t="str">
        <f>IF(H2955=1,COUNTIF($H$1:H2955,1),"")</f>
        <v/>
      </c>
      <c r="J2955" s="122">
        <f t="shared" si="139"/>
        <v>0</v>
      </c>
      <c r="K2955" s="122" t="b">
        <f t="shared" si="141"/>
        <v>0</v>
      </c>
      <c r="L2955" s="122" t="str">
        <f>IF(K2955=FALSE,"",B2955&amp;"@"&amp;COUNTIFS($B$2:B2955,B2955,$K$2:K2955,TRUE))</f>
        <v/>
      </c>
    </row>
    <row r="2956" spans="1:12">
      <c r="A2956" s="18" t="s">
        <v>734</v>
      </c>
      <c r="B2956" s="18" t="s">
        <v>897</v>
      </c>
      <c r="C2956" s="18">
        <v>1</v>
      </c>
      <c r="D2956" s="18">
        <v>1</v>
      </c>
      <c r="E2956" s="18">
        <v>0</v>
      </c>
      <c r="F2956" s="18">
        <v>1</v>
      </c>
      <c r="G2956" s="122" t="str">
        <f t="shared" si="140"/>
        <v>기사임</v>
      </c>
      <c r="H2956" s="255">
        <f>IF(G2956="기사임",(COUNTIF($B$2:B2956,B2956)-COUNTIFS($B$2:B2955,B2956,$G$2:G2955,"")),"")</f>
        <v>155</v>
      </c>
      <c r="I2956" s="122" t="str">
        <f>IF(H2956=1,COUNTIF($H$1:H2956,1),"")</f>
        <v/>
      </c>
      <c r="J2956" s="122">
        <f t="shared" si="139"/>
        <v>1</v>
      </c>
      <c r="K2956" s="122" t="b">
        <f t="shared" si="141"/>
        <v>1</v>
      </c>
      <c r="L2956" s="122" t="str">
        <f>IF(K2956=FALSE,"",B2956&amp;"@"&amp;COUNTIFS($B$2:B2956,B2956,$K$2:K2956,TRUE))</f>
        <v>India@155</v>
      </c>
    </row>
    <row r="2957" spans="1:12">
      <c r="A2957" s="18" t="s">
        <v>734</v>
      </c>
      <c r="B2957" s="18" t="s">
        <v>898</v>
      </c>
      <c r="C2957" s="18">
        <v>1</v>
      </c>
      <c r="D2957" s="18">
        <v>1</v>
      </c>
      <c r="E2957" s="18">
        <v>0</v>
      </c>
      <c r="F2957" s="18">
        <v>1</v>
      </c>
      <c r="G2957" s="122" t="str">
        <f t="shared" si="140"/>
        <v>기사임</v>
      </c>
      <c r="H2957" s="255">
        <f>IF(G2957="기사임",(COUNTIF($B$2:B2957,B2957)-COUNTIFS($B$2:B2956,B2957,$G$2:G2956,"")),"")</f>
        <v>129</v>
      </c>
      <c r="I2957" s="122" t="str">
        <f>IF(H2957=1,COUNTIF($H$1:H2957,1),"")</f>
        <v/>
      </c>
      <c r="J2957" s="122">
        <f t="shared" si="139"/>
        <v>0</v>
      </c>
      <c r="K2957" s="122" t="b">
        <f t="shared" si="141"/>
        <v>0</v>
      </c>
      <c r="L2957" s="122" t="str">
        <f>IF(K2957=FALSE,"",B2957&amp;"@"&amp;COUNTIFS($B$2:B2957,B2957,$K$2:K2957,TRUE))</f>
        <v/>
      </c>
    </row>
    <row r="2958" spans="1:12">
      <c r="A2958" s="18" t="s">
        <v>734</v>
      </c>
      <c r="B2958" s="18" t="s">
        <v>920</v>
      </c>
      <c r="C2958" s="18">
        <v>1</v>
      </c>
      <c r="D2958" s="18">
        <v>1</v>
      </c>
      <c r="E2958" s="18">
        <v>0</v>
      </c>
      <c r="F2958" s="18">
        <v>1</v>
      </c>
      <c r="G2958" s="122" t="str">
        <f t="shared" si="140"/>
        <v>기사임</v>
      </c>
      <c r="H2958" s="255">
        <f>IF(G2958="기사임",(COUNTIF($B$2:B2958,B2958)-COUNTIFS($B$2:B2957,B2958,$G$2:G2957,"")),"")</f>
        <v>27</v>
      </c>
      <c r="I2958" s="122" t="str">
        <f>IF(H2958=1,COUNTIF($H$1:H2958,1),"")</f>
        <v/>
      </c>
      <c r="J2958" s="122">
        <f t="shared" si="139"/>
        <v>0</v>
      </c>
      <c r="K2958" s="122" t="b">
        <f t="shared" si="141"/>
        <v>0</v>
      </c>
      <c r="L2958" s="122" t="str">
        <f>IF(K2958=FALSE,"",B2958&amp;"@"&amp;COUNTIFS($B$2:B2958,B2958,$K$2:K2958,TRUE))</f>
        <v/>
      </c>
    </row>
    <row r="2959" spans="1:12">
      <c r="A2959" s="18" t="s">
        <v>734</v>
      </c>
      <c r="B2959" s="18" t="s">
        <v>900</v>
      </c>
      <c r="C2959" s="18">
        <v>1</v>
      </c>
      <c r="D2959" s="18">
        <v>1</v>
      </c>
      <c r="E2959" s="18">
        <v>0</v>
      </c>
      <c r="F2959" s="18">
        <v>1</v>
      </c>
      <c r="G2959" s="122" t="str">
        <f t="shared" si="140"/>
        <v>기사임</v>
      </c>
      <c r="H2959" s="255">
        <f>IF(G2959="기사임",(COUNTIF($B$2:B2959,B2959)-COUNTIFS($B$2:B2958,B2959,$G$2:G2958,"")),"")</f>
        <v>91</v>
      </c>
      <c r="I2959" s="122" t="str">
        <f>IF(H2959=1,COUNTIF($H$1:H2959,1),"")</f>
        <v/>
      </c>
      <c r="J2959" s="122">
        <f t="shared" si="139"/>
        <v>0</v>
      </c>
      <c r="K2959" s="122" t="b">
        <f t="shared" si="141"/>
        <v>0</v>
      </c>
      <c r="L2959" s="122" t="str">
        <f>IF(K2959=FALSE,"",B2959&amp;"@"&amp;COUNTIFS($B$2:B2959,B2959,$K$2:K2959,TRUE))</f>
        <v/>
      </c>
    </row>
    <row r="2960" spans="1:12">
      <c r="A2960" s="18" t="s">
        <v>734</v>
      </c>
      <c r="B2960" s="18" t="s">
        <v>896</v>
      </c>
      <c r="C2960" s="18">
        <v>1</v>
      </c>
      <c r="D2960" s="18">
        <v>1</v>
      </c>
      <c r="E2960" s="18">
        <v>0</v>
      </c>
      <c r="F2960" s="18">
        <v>1</v>
      </c>
      <c r="G2960" s="122" t="str">
        <f t="shared" si="140"/>
        <v>기사임</v>
      </c>
      <c r="H2960" s="255">
        <f>IF(G2960="기사임",(COUNTIF($B$2:B2960,B2960)-COUNTIFS($B$2:B2959,B2960,$G$2:G2959,"")),"")</f>
        <v>206</v>
      </c>
      <c r="I2960" s="122" t="str">
        <f>IF(H2960=1,COUNTIF($H$1:H2960,1),"")</f>
        <v/>
      </c>
      <c r="J2960" s="122">
        <f t="shared" si="139"/>
        <v>1</v>
      </c>
      <c r="K2960" s="122" t="b">
        <f t="shared" si="141"/>
        <v>1</v>
      </c>
      <c r="L2960" s="122" t="str">
        <f>IF(K2960=FALSE,"",B2960&amp;"@"&amp;COUNTIFS($B$2:B2960,B2960,$K$2:K2960,TRUE))</f>
        <v>United States@206</v>
      </c>
    </row>
    <row r="2961" spans="1:12">
      <c r="A2961" s="18" t="s">
        <v>830</v>
      </c>
      <c r="B2961" s="18" t="s">
        <v>900</v>
      </c>
      <c r="C2961" s="18">
        <v>1</v>
      </c>
      <c r="D2961" s="18">
        <v>1</v>
      </c>
      <c r="E2961" s="18">
        <v>0</v>
      </c>
      <c r="F2961" s="18">
        <v>1</v>
      </c>
      <c r="G2961" s="122" t="str">
        <f t="shared" si="140"/>
        <v>기사임</v>
      </c>
      <c r="H2961" s="255">
        <f>IF(G2961="기사임",(COUNTIF($B$2:B2961,B2961)-COUNTIFS($B$2:B2960,B2961,$G$2:G2960,"")),"")</f>
        <v>92</v>
      </c>
      <c r="I2961" s="122" t="str">
        <f>IF(H2961=1,COUNTIF($H$1:H2961,1),"")</f>
        <v/>
      </c>
      <c r="J2961" s="122">
        <f t="shared" si="139"/>
        <v>0</v>
      </c>
      <c r="K2961" s="122" t="b">
        <f t="shared" si="141"/>
        <v>0</v>
      </c>
      <c r="L2961" s="122" t="str">
        <f>IF(K2961=FALSE,"",B2961&amp;"@"&amp;COUNTIFS($B$2:B2961,B2961,$K$2:K2961,TRUE))</f>
        <v/>
      </c>
    </row>
    <row r="2962" spans="1:12">
      <c r="A2962" s="18" t="s">
        <v>830</v>
      </c>
      <c r="B2962" s="18" t="s">
        <v>918</v>
      </c>
      <c r="C2962" s="18">
        <v>1</v>
      </c>
      <c r="D2962" s="18">
        <v>1</v>
      </c>
      <c r="E2962" s="18">
        <v>0</v>
      </c>
      <c r="F2962" s="18">
        <v>1</v>
      </c>
      <c r="G2962" s="122" t="str">
        <f t="shared" si="140"/>
        <v>기사임</v>
      </c>
      <c r="H2962" s="255">
        <f>IF(G2962="기사임",(COUNTIF($B$2:B2962,B2962)-COUNTIFS($B$2:B2961,B2962,$G$2:G2961,"")),"")</f>
        <v>33</v>
      </c>
      <c r="I2962" s="122" t="str">
        <f>IF(H2962=1,COUNTIF($H$1:H2962,1),"")</f>
        <v/>
      </c>
      <c r="J2962" s="122">
        <f t="shared" si="139"/>
        <v>0</v>
      </c>
      <c r="K2962" s="122" t="b">
        <f t="shared" si="141"/>
        <v>0</v>
      </c>
      <c r="L2962" s="122" t="str">
        <f>IF(K2962=FALSE,"",B2962&amp;"@"&amp;COUNTIFS($B$2:B2962,B2962,$K$2:K2962,TRUE))</f>
        <v/>
      </c>
    </row>
    <row r="2963" spans="1:12">
      <c r="A2963" s="18" t="s">
        <v>559</v>
      </c>
      <c r="B2963" s="18" t="s">
        <v>910</v>
      </c>
      <c r="C2963" s="18">
        <v>1</v>
      </c>
      <c r="D2963" s="18">
        <v>1</v>
      </c>
      <c r="E2963" s="18">
        <v>0</v>
      </c>
      <c r="F2963" s="18">
        <v>1</v>
      </c>
      <c r="G2963" s="122" t="str">
        <f t="shared" si="140"/>
        <v>기사임</v>
      </c>
      <c r="H2963" s="255">
        <f>IF(G2963="기사임",(COUNTIF($B$2:B2963,B2963)-COUNTIFS($B$2:B2962,B2963,$G$2:G2962,"")),"")</f>
        <v>68</v>
      </c>
      <c r="I2963" s="122" t="str">
        <f>IF(H2963=1,COUNTIF($H$1:H2963,1),"")</f>
        <v/>
      </c>
      <c r="J2963" s="122">
        <f t="shared" si="139"/>
        <v>0</v>
      </c>
      <c r="K2963" s="122" t="b">
        <f t="shared" si="141"/>
        <v>0</v>
      </c>
      <c r="L2963" s="122" t="str">
        <f>IF(K2963=FALSE,"",B2963&amp;"@"&amp;COUNTIFS($B$2:B2963,B2963,$K$2:K2963,TRUE))</f>
        <v/>
      </c>
    </row>
    <row r="2964" spans="1:12">
      <c r="A2964" s="18" t="s">
        <v>559</v>
      </c>
      <c r="B2964" s="18" t="s">
        <v>904</v>
      </c>
      <c r="C2964" s="18">
        <v>1</v>
      </c>
      <c r="D2964" s="18">
        <v>1</v>
      </c>
      <c r="E2964" s="18">
        <v>0</v>
      </c>
      <c r="F2964" s="18">
        <v>1</v>
      </c>
      <c r="G2964" s="122" t="str">
        <f t="shared" si="140"/>
        <v>기사임</v>
      </c>
      <c r="H2964" s="255">
        <f>IF(G2964="기사임",(COUNTIF($B$2:B2964,B2964)-COUNTIFS($B$2:B2963,B2964,$G$2:G2963,"")),"")</f>
        <v>32</v>
      </c>
      <c r="I2964" s="122" t="str">
        <f>IF(H2964=1,COUNTIF($H$1:H2964,1),"")</f>
        <v/>
      </c>
      <c r="J2964" s="122">
        <f t="shared" si="139"/>
        <v>0</v>
      </c>
      <c r="K2964" s="122" t="b">
        <f t="shared" si="141"/>
        <v>0</v>
      </c>
      <c r="L2964" s="122" t="str">
        <f>IF(K2964=FALSE,"",B2964&amp;"@"&amp;COUNTIFS($B$2:B2964,B2964,$K$2:K2964,TRUE))</f>
        <v/>
      </c>
    </row>
    <row r="2965" spans="1:12">
      <c r="A2965" s="18" t="s">
        <v>559</v>
      </c>
      <c r="B2965" s="18" t="s">
        <v>931</v>
      </c>
      <c r="C2965" s="18">
        <v>1</v>
      </c>
      <c r="D2965" s="18">
        <v>1</v>
      </c>
      <c r="E2965" s="18">
        <v>0</v>
      </c>
      <c r="F2965" s="18">
        <v>1</v>
      </c>
      <c r="G2965" s="122" t="str">
        <f t="shared" si="140"/>
        <v>기사임</v>
      </c>
      <c r="H2965" s="255">
        <f>IF(G2965="기사임",(COUNTIF($B$2:B2965,B2965)-COUNTIFS($B$2:B2964,B2965,$G$2:G2964,"")),"")</f>
        <v>8</v>
      </c>
      <c r="I2965" s="122" t="str">
        <f>IF(H2965=1,COUNTIF($H$1:H2965,1),"")</f>
        <v/>
      </c>
      <c r="J2965" s="122">
        <f t="shared" si="139"/>
        <v>0</v>
      </c>
      <c r="K2965" s="122" t="b">
        <f t="shared" si="141"/>
        <v>0</v>
      </c>
      <c r="L2965" s="122" t="str">
        <f>IF(K2965=FALSE,"",B2965&amp;"@"&amp;COUNTIFS($B$2:B2965,B2965,$K$2:K2965,TRUE))</f>
        <v/>
      </c>
    </row>
    <row r="2966" spans="1:12">
      <c r="A2966" s="18" t="s">
        <v>559</v>
      </c>
      <c r="B2966" s="18" t="s">
        <v>914</v>
      </c>
      <c r="C2966" s="18">
        <v>1</v>
      </c>
      <c r="D2966" s="18">
        <v>1</v>
      </c>
      <c r="E2966" s="18">
        <v>0</v>
      </c>
      <c r="F2966" s="18">
        <v>1</v>
      </c>
      <c r="G2966" s="122" t="str">
        <f t="shared" si="140"/>
        <v>기사임</v>
      </c>
      <c r="H2966" s="255">
        <f>IF(G2966="기사임",(COUNTIF($B$2:B2966,B2966)-COUNTIFS($B$2:B2965,B2966,$G$2:G2965,"")),"")</f>
        <v>43</v>
      </c>
      <c r="I2966" s="122" t="str">
        <f>IF(H2966=1,COUNTIF($H$1:H2966,1),"")</f>
        <v/>
      </c>
      <c r="J2966" s="122">
        <f t="shared" si="139"/>
        <v>1</v>
      </c>
      <c r="K2966" s="122" t="b">
        <f t="shared" si="141"/>
        <v>1</v>
      </c>
      <c r="L2966" s="122" t="str">
        <f>IF(K2966=FALSE,"",B2966&amp;"@"&amp;COUNTIFS($B$2:B2966,B2966,$K$2:K2966,TRUE))</f>
        <v>Vietnam@43</v>
      </c>
    </row>
    <row r="2967" spans="1:12">
      <c r="A2967" s="18" t="s">
        <v>735</v>
      </c>
      <c r="B2967" s="18" t="s">
        <v>905</v>
      </c>
      <c r="C2967" s="18">
        <v>1</v>
      </c>
      <c r="D2967" s="18">
        <v>1</v>
      </c>
      <c r="E2967" s="18">
        <v>0</v>
      </c>
      <c r="F2967" s="18">
        <v>1</v>
      </c>
      <c r="G2967" s="122" t="str">
        <f t="shared" si="140"/>
        <v>기사임</v>
      </c>
      <c r="H2967" s="255">
        <f>IF(G2967="기사임",(COUNTIF($B$2:B2967,B2967)-COUNTIFS($B$2:B2966,B2967,$G$2:G2966,"")),"")</f>
        <v>62</v>
      </c>
      <c r="I2967" s="122" t="str">
        <f>IF(H2967=1,COUNTIF($H$1:H2967,1),"")</f>
        <v/>
      </c>
      <c r="J2967" s="122">
        <f t="shared" si="139"/>
        <v>0</v>
      </c>
      <c r="K2967" s="122" t="b">
        <f t="shared" si="141"/>
        <v>0</v>
      </c>
      <c r="L2967" s="122" t="str">
        <f>IF(K2967=FALSE,"",B2967&amp;"@"&amp;COUNTIFS($B$2:B2967,B2967,$K$2:K2967,TRUE))</f>
        <v/>
      </c>
    </row>
    <row r="2968" spans="1:12">
      <c r="A2968" s="18" t="s">
        <v>735</v>
      </c>
      <c r="B2968" s="18" t="s">
        <v>908</v>
      </c>
      <c r="C2968" s="18">
        <v>1</v>
      </c>
      <c r="D2968" s="18">
        <v>1</v>
      </c>
      <c r="E2968" s="18">
        <v>0</v>
      </c>
      <c r="F2968" s="18">
        <v>1</v>
      </c>
      <c r="G2968" s="122" t="str">
        <f t="shared" si="140"/>
        <v>기사임</v>
      </c>
      <c r="H2968" s="255">
        <f>IF(G2968="기사임",(COUNTIF($B$2:B2968,B2968)-COUNTIFS($B$2:B2967,B2968,$G$2:G2967,"")),"")</f>
        <v>79</v>
      </c>
      <c r="I2968" s="122" t="str">
        <f>IF(H2968=1,COUNTIF($H$1:H2968,1),"")</f>
        <v/>
      </c>
      <c r="J2968" s="122">
        <f t="shared" si="139"/>
        <v>0</v>
      </c>
      <c r="K2968" s="122" t="b">
        <f t="shared" si="141"/>
        <v>0</v>
      </c>
      <c r="L2968" s="122" t="str">
        <f>IF(K2968=FALSE,"",B2968&amp;"@"&amp;COUNTIFS($B$2:B2968,B2968,$K$2:K2968,TRUE))</f>
        <v/>
      </c>
    </row>
    <row r="2969" spans="1:12">
      <c r="A2969" s="18" t="s">
        <v>735</v>
      </c>
      <c r="B2969" s="18" t="s">
        <v>895</v>
      </c>
      <c r="C2969" s="18">
        <v>1</v>
      </c>
      <c r="D2969" s="18">
        <v>1</v>
      </c>
      <c r="E2969" s="18">
        <v>0</v>
      </c>
      <c r="F2969" s="18">
        <v>1</v>
      </c>
      <c r="G2969" s="122" t="str">
        <f t="shared" si="140"/>
        <v>기사임</v>
      </c>
      <c r="H2969" s="255">
        <f>IF(G2969="기사임",(COUNTIF($B$2:B2969,B2969)-COUNTIFS($B$2:B2968,B2969,$G$2:G2968,"")),"")</f>
        <v>362</v>
      </c>
      <c r="I2969" s="122" t="str">
        <f>IF(H2969=1,COUNTIF($H$1:H2969,1),"")</f>
        <v/>
      </c>
      <c r="J2969" s="122">
        <f t="shared" si="139"/>
        <v>0</v>
      </c>
      <c r="K2969" s="122" t="b">
        <f t="shared" si="141"/>
        <v>0</v>
      </c>
      <c r="L2969" s="122" t="str">
        <f>IF(K2969=FALSE,"",B2969&amp;"@"&amp;COUNTIFS($B$2:B2969,B2969,$K$2:K2969,TRUE))</f>
        <v/>
      </c>
    </row>
    <row r="2970" spans="1:12">
      <c r="A2970" s="18" t="s">
        <v>735</v>
      </c>
      <c r="B2970" s="18" t="s">
        <v>896</v>
      </c>
      <c r="C2970" s="18">
        <v>1</v>
      </c>
      <c r="D2970" s="18">
        <v>1</v>
      </c>
      <c r="E2970" s="18">
        <v>0</v>
      </c>
      <c r="F2970" s="18">
        <v>1</v>
      </c>
      <c r="G2970" s="122" t="str">
        <f t="shared" si="140"/>
        <v>기사임</v>
      </c>
      <c r="H2970" s="255">
        <f>IF(G2970="기사임",(COUNTIF($B$2:B2970,B2970)-COUNTIFS($B$2:B2969,B2970,$G$2:G2969,"")),"")</f>
        <v>207</v>
      </c>
      <c r="I2970" s="122" t="str">
        <f>IF(H2970=1,COUNTIF($H$1:H2970,1),"")</f>
        <v/>
      </c>
      <c r="J2970" s="122">
        <f t="shared" si="139"/>
        <v>1</v>
      </c>
      <c r="K2970" s="122" t="b">
        <f t="shared" si="141"/>
        <v>1</v>
      </c>
      <c r="L2970" s="122" t="str">
        <f>IF(K2970=FALSE,"",B2970&amp;"@"&amp;COUNTIFS($B$2:B2970,B2970,$K$2:K2970,TRUE))</f>
        <v>United States@207</v>
      </c>
    </row>
    <row r="2971" spans="1:12">
      <c r="A2971" s="18" t="s">
        <v>831</v>
      </c>
      <c r="B2971" s="18" t="s">
        <v>897</v>
      </c>
      <c r="C2971" s="18">
        <v>1</v>
      </c>
      <c r="D2971" s="18">
        <v>1</v>
      </c>
      <c r="E2971" s="18">
        <v>0</v>
      </c>
      <c r="F2971" s="18">
        <v>1</v>
      </c>
      <c r="G2971" s="122" t="str">
        <f t="shared" si="140"/>
        <v>기사임</v>
      </c>
      <c r="H2971" s="255">
        <f>IF(G2971="기사임",(COUNTIF($B$2:B2971,B2971)-COUNTIFS($B$2:B2970,B2971,$G$2:G2970,"")),"")</f>
        <v>156</v>
      </c>
      <c r="I2971" s="122" t="str">
        <f>IF(H2971=1,COUNTIF($H$1:H2971,1),"")</f>
        <v/>
      </c>
      <c r="J2971" s="122">
        <f t="shared" si="139"/>
        <v>1</v>
      </c>
      <c r="K2971" s="122" t="b">
        <f t="shared" si="141"/>
        <v>1</v>
      </c>
      <c r="L2971" s="122" t="str">
        <f>IF(K2971=FALSE,"",B2971&amp;"@"&amp;COUNTIFS($B$2:B2971,B2971,$K$2:K2971,TRUE))</f>
        <v>India@156</v>
      </c>
    </row>
    <row r="2972" spans="1:12">
      <c r="A2972" s="18" t="s">
        <v>831</v>
      </c>
      <c r="B2972" s="18" t="s">
        <v>915</v>
      </c>
      <c r="C2972" s="18">
        <v>1</v>
      </c>
      <c r="D2972" s="18">
        <v>1</v>
      </c>
      <c r="E2972" s="18">
        <v>0</v>
      </c>
      <c r="F2972" s="18">
        <v>1</v>
      </c>
      <c r="G2972" s="122" t="str">
        <f t="shared" si="140"/>
        <v>기사임</v>
      </c>
      <c r="H2972" s="255">
        <f>IF(G2972="기사임",(COUNTIF($B$2:B2972,B2972)-COUNTIFS($B$2:B2971,B2972,$G$2:G2971,"")),"")</f>
        <v>33</v>
      </c>
      <c r="I2972" s="122" t="str">
        <f>IF(H2972=1,COUNTIF($H$1:H2972,1),"")</f>
        <v/>
      </c>
      <c r="J2972" s="122">
        <f t="shared" si="139"/>
        <v>0</v>
      </c>
      <c r="K2972" s="122" t="b">
        <f t="shared" si="141"/>
        <v>0</v>
      </c>
      <c r="L2972" s="122" t="str">
        <f>IF(K2972=FALSE,"",B2972&amp;"@"&amp;COUNTIFS($B$2:B2972,B2972,$K$2:K2972,TRUE))</f>
        <v/>
      </c>
    </row>
    <row r="2973" spans="1:12">
      <c r="A2973" s="18" t="s">
        <v>831</v>
      </c>
      <c r="B2973" s="18" t="s">
        <v>916</v>
      </c>
      <c r="C2973" s="18">
        <v>1</v>
      </c>
      <c r="D2973" s="18">
        <v>1</v>
      </c>
      <c r="E2973" s="18">
        <v>45</v>
      </c>
      <c r="F2973" s="18">
        <v>0</v>
      </c>
      <c r="G2973" s="122" t="str">
        <f t="shared" si="140"/>
        <v>기사임</v>
      </c>
      <c r="H2973" s="255">
        <f>IF(G2973="기사임",(COUNTIF($B$2:B2973,B2973)-COUNTIFS($B$2:B2972,B2973,$G$2:G2972,"")),"")</f>
        <v>10</v>
      </c>
      <c r="I2973" s="122" t="str">
        <f>IF(H2973=1,COUNTIF($H$1:H2973,1),"")</f>
        <v/>
      </c>
      <c r="J2973" s="122">
        <f t="shared" si="139"/>
        <v>0</v>
      </c>
      <c r="K2973" s="122" t="b">
        <f t="shared" si="141"/>
        <v>0</v>
      </c>
      <c r="L2973" s="122" t="str">
        <f>IF(K2973=FALSE,"",B2973&amp;"@"&amp;COUNTIFS($B$2:B2973,B2973,$K$2:K2973,TRUE))</f>
        <v/>
      </c>
    </row>
    <row r="2974" spans="1:12">
      <c r="A2974" s="18" t="s">
        <v>831</v>
      </c>
      <c r="B2974" s="18" t="s">
        <v>896</v>
      </c>
      <c r="C2974" s="18">
        <v>1</v>
      </c>
      <c r="D2974" s="18">
        <v>1</v>
      </c>
      <c r="E2974" s="18">
        <v>0</v>
      </c>
      <c r="F2974" s="18">
        <v>1</v>
      </c>
      <c r="G2974" s="122" t="str">
        <f t="shared" si="140"/>
        <v>기사임</v>
      </c>
      <c r="H2974" s="255">
        <f>IF(G2974="기사임",(COUNTIF($B$2:B2974,B2974)-COUNTIFS($B$2:B2973,B2974,$G$2:G2973,"")),"")</f>
        <v>208</v>
      </c>
      <c r="I2974" s="122" t="str">
        <f>IF(H2974=1,COUNTIF($H$1:H2974,1),"")</f>
        <v/>
      </c>
      <c r="J2974" s="122">
        <f t="shared" si="139"/>
        <v>1</v>
      </c>
      <c r="K2974" s="122" t="b">
        <f t="shared" si="141"/>
        <v>1</v>
      </c>
      <c r="L2974" s="122" t="str">
        <f>IF(K2974=FALSE,"",B2974&amp;"@"&amp;COUNTIFS($B$2:B2974,B2974,$K$2:K2974,TRUE))</f>
        <v>United States@208</v>
      </c>
    </row>
    <row r="2975" spans="1:12">
      <c r="A2975" s="18" t="s">
        <v>2094</v>
      </c>
      <c r="B2975" s="18" t="s">
        <v>910</v>
      </c>
      <c r="C2975" s="18">
        <v>1</v>
      </c>
      <c r="D2975" s="18">
        <v>1</v>
      </c>
      <c r="E2975" s="18">
        <v>331</v>
      </c>
      <c r="F2975" s="18">
        <v>0</v>
      </c>
      <c r="G2975" s="122" t="str">
        <f t="shared" si="140"/>
        <v>기사임</v>
      </c>
      <c r="H2975" s="255">
        <f>IF(G2975="기사임",(COUNTIF($B$2:B2975,B2975)-COUNTIFS($B$2:B2974,B2975,$G$2:G2974,"")),"")</f>
        <v>69</v>
      </c>
      <c r="I2975" s="122" t="str">
        <f>IF(H2975=1,COUNTIF($H$1:H2975,1),"")</f>
        <v/>
      </c>
      <c r="J2975" s="122">
        <f t="shared" si="139"/>
        <v>0</v>
      </c>
      <c r="K2975" s="122" t="b">
        <f t="shared" si="141"/>
        <v>0</v>
      </c>
      <c r="L2975" s="122" t="str">
        <f>IF(K2975=FALSE,"",B2975&amp;"@"&amp;COUNTIFS($B$2:B2975,B2975,$K$2:K2975,TRUE))</f>
        <v/>
      </c>
    </row>
    <row r="2976" spans="1:12">
      <c r="A2976" s="18" t="s">
        <v>563</v>
      </c>
      <c r="B2976" s="18" t="s">
        <v>942</v>
      </c>
      <c r="C2976" s="18">
        <v>1</v>
      </c>
      <c r="D2976" s="18">
        <v>1</v>
      </c>
      <c r="E2976" s="18">
        <v>0</v>
      </c>
      <c r="F2976" s="18">
        <v>1</v>
      </c>
      <c r="G2976" s="122" t="str">
        <f t="shared" si="140"/>
        <v>기사임</v>
      </c>
      <c r="H2976" s="255">
        <f>IF(G2976="기사임",(COUNTIF($B$2:B2976,B2976)-COUNTIFS($B$2:B2975,B2976,$G$2:G2975,"")),"")</f>
        <v>12</v>
      </c>
      <c r="I2976" s="122" t="str">
        <f>IF(H2976=1,COUNTIF($H$1:H2976,1),"")</f>
        <v/>
      </c>
      <c r="J2976" s="122">
        <f t="shared" si="139"/>
        <v>0</v>
      </c>
      <c r="K2976" s="122" t="b">
        <f t="shared" si="141"/>
        <v>0</v>
      </c>
      <c r="L2976" s="122" t="str">
        <f>IF(K2976=FALSE,"",B2976&amp;"@"&amp;COUNTIFS($B$2:B2976,B2976,$K$2:K2976,TRUE))</f>
        <v/>
      </c>
    </row>
    <row r="2977" spans="1:12">
      <c r="A2977" s="18" t="s">
        <v>563</v>
      </c>
      <c r="B2977" s="18" t="s">
        <v>907</v>
      </c>
      <c r="C2977" s="18">
        <v>1</v>
      </c>
      <c r="D2977" s="18">
        <v>1</v>
      </c>
      <c r="E2977" s="18">
        <v>0</v>
      </c>
      <c r="F2977" s="18">
        <v>1</v>
      </c>
      <c r="G2977" s="122" t="str">
        <f t="shared" si="140"/>
        <v>기사임</v>
      </c>
      <c r="H2977" s="255">
        <f>IF(G2977="기사임",(COUNTIF($B$2:B2977,B2977)-COUNTIFS($B$2:B2976,B2977,$G$2:G2976,"")),"")</f>
        <v>21</v>
      </c>
      <c r="I2977" s="122" t="str">
        <f>IF(H2977=1,COUNTIF($H$1:H2977,1),"")</f>
        <v/>
      </c>
      <c r="J2977" s="122">
        <f t="shared" si="139"/>
        <v>0</v>
      </c>
      <c r="K2977" s="122" t="b">
        <f t="shared" si="141"/>
        <v>0</v>
      </c>
      <c r="L2977" s="122" t="str">
        <f>IF(K2977=FALSE,"",B2977&amp;"@"&amp;COUNTIFS($B$2:B2977,B2977,$K$2:K2977,TRUE))</f>
        <v/>
      </c>
    </row>
    <row r="2978" spans="1:12">
      <c r="A2978" s="18" t="s">
        <v>563</v>
      </c>
      <c r="B2978" s="18" t="s">
        <v>897</v>
      </c>
      <c r="C2978" s="18">
        <v>1</v>
      </c>
      <c r="D2978" s="18">
        <v>1</v>
      </c>
      <c r="E2978" s="18">
        <v>441</v>
      </c>
      <c r="F2978" s="18">
        <v>0</v>
      </c>
      <c r="G2978" s="122" t="str">
        <f t="shared" si="140"/>
        <v>기사임</v>
      </c>
      <c r="H2978" s="255">
        <f>IF(G2978="기사임",(COUNTIF($B$2:B2978,B2978)-COUNTIFS($B$2:B2977,B2978,$G$2:G2977,"")),"")</f>
        <v>157</v>
      </c>
      <c r="I2978" s="122" t="str">
        <f>IF(H2978=1,COUNTIF($H$1:H2978,1),"")</f>
        <v/>
      </c>
      <c r="J2978" s="122">
        <f t="shared" si="139"/>
        <v>1</v>
      </c>
      <c r="K2978" s="122" t="b">
        <f t="shared" si="141"/>
        <v>1</v>
      </c>
      <c r="L2978" s="122" t="str">
        <f>IF(K2978=FALSE,"",B2978&amp;"@"&amp;COUNTIFS($B$2:B2978,B2978,$K$2:K2978,TRUE))</f>
        <v>India@157</v>
      </c>
    </row>
    <row r="2979" spans="1:12">
      <c r="A2979" s="18" t="s">
        <v>1779</v>
      </c>
      <c r="B2979" s="18" t="s">
        <v>902</v>
      </c>
      <c r="C2979" s="18">
        <v>1</v>
      </c>
      <c r="D2979" s="18">
        <v>1</v>
      </c>
      <c r="E2979" s="18">
        <v>18</v>
      </c>
      <c r="F2979" s="18">
        <v>0</v>
      </c>
      <c r="G2979" s="122" t="str">
        <f t="shared" si="140"/>
        <v>기사임</v>
      </c>
      <c r="H2979" s="255">
        <f>IF(G2979="기사임",(COUNTIF($B$2:B2979,B2979)-COUNTIFS($B$2:B2978,B2979,$G$2:G2978,"")),"")</f>
        <v>23</v>
      </c>
      <c r="I2979" s="122" t="str">
        <f>IF(H2979=1,COUNTIF($H$1:H2979,1),"")</f>
        <v/>
      </c>
      <c r="J2979" s="122">
        <f t="shared" si="139"/>
        <v>0</v>
      </c>
      <c r="K2979" s="122" t="b">
        <f t="shared" si="141"/>
        <v>0</v>
      </c>
      <c r="L2979" s="122" t="str">
        <f>IF(K2979=FALSE,"",B2979&amp;"@"&amp;COUNTIFS($B$2:B2979,B2979,$K$2:K2979,TRUE))</f>
        <v/>
      </c>
    </row>
    <row r="2980" spans="1:12">
      <c r="A2980" s="18" t="s">
        <v>1779</v>
      </c>
      <c r="B2980" s="18" t="s">
        <v>1328</v>
      </c>
      <c r="C2980" s="18">
        <v>1</v>
      </c>
      <c r="D2980" s="18">
        <v>1</v>
      </c>
      <c r="E2980" s="18">
        <v>80</v>
      </c>
      <c r="F2980" s="18">
        <v>0</v>
      </c>
      <c r="G2980" s="122" t="str">
        <f t="shared" si="140"/>
        <v>기사임</v>
      </c>
      <c r="H2980" s="255">
        <f>IF(G2980="기사임",(COUNTIF($B$2:B2980,B2980)-COUNTIFS($B$2:B2979,B2980,$G$2:G2979,"")),"")</f>
        <v>2</v>
      </c>
      <c r="I2980" s="122" t="str">
        <f>IF(H2980=1,COUNTIF($H$1:H2980,1),"")</f>
        <v/>
      </c>
      <c r="J2980" s="122">
        <f t="shared" si="139"/>
        <v>0</v>
      </c>
      <c r="K2980" s="122" t="b">
        <f t="shared" si="141"/>
        <v>0</v>
      </c>
      <c r="L2980" s="122" t="str">
        <f>IF(K2980=FALSE,"",B2980&amp;"@"&amp;COUNTIFS($B$2:B2980,B2980,$K$2:K2980,TRUE))</f>
        <v/>
      </c>
    </row>
    <row r="2981" spans="1:12">
      <c r="A2981" s="18" t="s">
        <v>1469</v>
      </c>
      <c r="B2981" s="18" t="s">
        <v>895</v>
      </c>
      <c r="C2981" s="18">
        <v>1</v>
      </c>
      <c r="D2981" s="18">
        <v>1</v>
      </c>
      <c r="E2981" s="18">
        <v>0</v>
      </c>
      <c r="F2981" s="18">
        <v>0</v>
      </c>
      <c r="G2981" s="122" t="str">
        <f t="shared" si="140"/>
        <v>기사임</v>
      </c>
      <c r="H2981" s="255">
        <f>IF(G2981="기사임",(COUNTIF($B$2:B2981,B2981)-COUNTIFS($B$2:B2980,B2981,$G$2:G2980,"")),"")</f>
        <v>363</v>
      </c>
      <c r="I2981" s="122" t="str">
        <f>IF(H2981=1,COUNTIF($H$1:H2981,1),"")</f>
        <v/>
      </c>
      <c r="J2981" s="122">
        <f t="shared" si="139"/>
        <v>0</v>
      </c>
      <c r="K2981" s="122" t="b">
        <f t="shared" si="141"/>
        <v>0</v>
      </c>
      <c r="L2981" s="122" t="str">
        <f>IF(K2981=FALSE,"",B2981&amp;"@"&amp;COUNTIFS($B$2:B2981,B2981,$K$2:K2981,TRUE))</f>
        <v/>
      </c>
    </row>
    <row r="2982" spans="1:12">
      <c r="A2982" s="18" t="s">
        <v>1780</v>
      </c>
      <c r="B2982" s="18" t="s">
        <v>910</v>
      </c>
      <c r="C2982" s="18">
        <v>1</v>
      </c>
      <c r="D2982" s="18">
        <v>1</v>
      </c>
      <c r="E2982" s="18">
        <v>1</v>
      </c>
      <c r="F2982" s="18">
        <v>0</v>
      </c>
      <c r="G2982" s="122" t="str">
        <f t="shared" si="140"/>
        <v>기사임</v>
      </c>
      <c r="H2982" s="255">
        <f>IF(G2982="기사임",(COUNTIF($B$2:B2982,B2982)-COUNTIFS($B$2:B2981,B2982,$G$2:G2981,"")),"")</f>
        <v>70</v>
      </c>
      <c r="I2982" s="122" t="str">
        <f>IF(H2982=1,COUNTIF($H$1:H2982,1),"")</f>
        <v/>
      </c>
      <c r="J2982" s="122">
        <f t="shared" si="139"/>
        <v>0</v>
      </c>
      <c r="K2982" s="122" t="b">
        <f t="shared" si="141"/>
        <v>0</v>
      </c>
      <c r="L2982" s="122" t="str">
        <f>IF(K2982=FALSE,"",B2982&amp;"@"&amp;COUNTIFS($B$2:B2982,B2982,$K$2:K2982,TRUE))</f>
        <v/>
      </c>
    </row>
    <row r="2983" spans="1:12">
      <c r="A2983" s="18" t="s">
        <v>1780</v>
      </c>
      <c r="B2983" s="18" t="s">
        <v>902</v>
      </c>
      <c r="C2983" s="18">
        <v>1</v>
      </c>
      <c r="D2983" s="18">
        <v>1</v>
      </c>
      <c r="E2983" s="18">
        <v>0</v>
      </c>
      <c r="F2983" s="18">
        <v>1</v>
      </c>
      <c r="G2983" s="122" t="str">
        <f t="shared" si="140"/>
        <v>기사임</v>
      </c>
      <c r="H2983" s="255">
        <f>IF(G2983="기사임",(COUNTIF($B$2:B2983,B2983)-COUNTIFS($B$2:B2982,B2983,$G$2:G2982,"")),"")</f>
        <v>24</v>
      </c>
      <c r="I2983" s="122" t="str">
        <f>IF(H2983=1,COUNTIF($H$1:H2983,1),"")</f>
        <v/>
      </c>
      <c r="J2983" s="122">
        <f t="shared" si="139"/>
        <v>0</v>
      </c>
      <c r="K2983" s="122" t="b">
        <f t="shared" si="141"/>
        <v>0</v>
      </c>
      <c r="L2983" s="122" t="str">
        <f>IF(K2983=FALSE,"",B2983&amp;"@"&amp;COUNTIFS($B$2:B2983,B2983,$K$2:K2983,TRUE))</f>
        <v/>
      </c>
    </row>
    <row r="2984" spans="1:12">
      <c r="A2984" s="18" t="s">
        <v>1297</v>
      </c>
      <c r="B2984" s="18" t="s">
        <v>901</v>
      </c>
      <c r="C2984" s="18">
        <v>1</v>
      </c>
      <c r="D2984" s="18">
        <v>1</v>
      </c>
      <c r="E2984" s="18">
        <v>0</v>
      </c>
      <c r="F2984" s="18">
        <v>1</v>
      </c>
      <c r="G2984" s="122" t="str">
        <f t="shared" si="140"/>
        <v>기사임</v>
      </c>
      <c r="H2984" s="255">
        <f>IF(G2984="기사임",(COUNTIF($B$2:B2984,B2984)-COUNTIFS($B$2:B2983,B2984,$G$2:G2983,"")),"")</f>
        <v>85</v>
      </c>
      <c r="I2984" s="122" t="str">
        <f>IF(H2984=1,COUNTIF($H$1:H2984,1),"")</f>
        <v/>
      </c>
      <c r="J2984" s="122">
        <f t="shared" si="139"/>
        <v>0</v>
      </c>
      <c r="K2984" s="122" t="b">
        <f t="shared" si="141"/>
        <v>0</v>
      </c>
      <c r="L2984" s="122" t="str">
        <f>IF(K2984=FALSE,"",B2984&amp;"@"&amp;COUNTIFS($B$2:B2984,B2984,$K$2:K2984,TRUE))</f>
        <v/>
      </c>
    </row>
    <row r="2985" spans="1:12">
      <c r="A2985" s="18" t="s">
        <v>692</v>
      </c>
      <c r="B2985" s="18" t="s">
        <v>925</v>
      </c>
      <c r="C2985" s="18">
        <v>1</v>
      </c>
      <c r="D2985" s="18">
        <v>1</v>
      </c>
      <c r="E2985" s="18">
        <v>0</v>
      </c>
      <c r="F2985" s="18">
        <v>1</v>
      </c>
      <c r="G2985" s="122" t="str">
        <f t="shared" si="140"/>
        <v>기사임</v>
      </c>
      <c r="H2985" s="255">
        <f>IF(G2985="기사임",(COUNTIF($B$2:B2985,B2985)-COUNTIFS($B$2:B2984,B2985,$G$2:G2984,"")),"")</f>
        <v>5</v>
      </c>
      <c r="I2985" s="122" t="str">
        <f>IF(H2985=1,COUNTIF($H$1:H2985,1),"")</f>
        <v/>
      </c>
      <c r="J2985" s="122">
        <f t="shared" si="139"/>
        <v>0</v>
      </c>
      <c r="K2985" s="122" t="b">
        <f t="shared" si="141"/>
        <v>0</v>
      </c>
      <c r="L2985" s="122" t="str">
        <f>IF(K2985=FALSE,"",B2985&amp;"@"&amp;COUNTIFS($B$2:B2985,B2985,$K$2:K2985,TRUE))</f>
        <v/>
      </c>
    </row>
    <row r="2986" spans="1:12">
      <c r="A2986" s="18" t="s">
        <v>692</v>
      </c>
      <c r="B2986" s="18" t="s">
        <v>936</v>
      </c>
      <c r="C2986" s="18">
        <v>1</v>
      </c>
      <c r="D2986" s="18">
        <v>1</v>
      </c>
      <c r="E2986" s="18">
        <v>0</v>
      </c>
      <c r="F2986" s="18">
        <v>1</v>
      </c>
      <c r="G2986" s="122" t="str">
        <f t="shared" si="140"/>
        <v>기사임</v>
      </c>
      <c r="H2986" s="255">
        <f>IF(G2986="기사임",(COUNTIF($B$2:B2986,B2986)-COUNTIFS($B$2:B2985,B2986,$G$2:G2985,"")),"")</f>
        <v>7</v>
      </c>
      <c r="I2986" s="122" t="str">
        <f>IF(H2986=1,COUNTIF($H$1:H2986,1),"")</f>
        <v/>
      </c>
      <c r="J2986" s="122">
        <f t="shared" si="139"/>
        <v>0</v>
      </c>
      <c r="K2986" s="122" t="b">
        <f t="shared" si="141"/>
        <v>0</v>
      </c>
      <c r="L2986" s="122" t="str">
        <f>IF(K2986=FALSE,"",B2986&amp;"@"&amp;COUNTIFS($B$2:B2986,B2986,$K$2:K2986,TRUE))</f>
        <v/>
      </c>
    </row>
    <row r="2987" spans="1:12">
      <c r="A2987" s="18" t="s">
        <v>692</v>
      </c>
      <c r="B2987" s="18" t="s">
        <v>900</v>
      </c>
      <c r="C2987" s="18">
        <v>1</v>
      </c>
      <c r="D2987" s="18">
        <v>1</v>
      </c>
      <c r="E2987" s="18">
        <v>0</v>
      </c>
      <c r="F2987" s="18">
        <v>1</v>
      </c>
      <c r="G2987" s="122" t="str">
        <f t="shared" si="140"/>
        <v>기사임</v>
      </c>
      <c r="H2987" s="255">
        <f>IF(G2987="기사임",(COUNTIF($B$2:B2987,B2987)-COUNTIFS($B$2:B2986,B2987,$G$2:G2986,"")),"")</f>
        <v>93</v>
      </c>
      <c r="I2987" s="122" t="str">
        <f>IF(H2987=1,COUNTIF($H$1:H2987,1),"")</f>
        <v/>
      </c>
      <c r="J2987" s="122">
        <f t="shared" si="139"/>
        <v>0</v>
      </c>
      <c r="K2987" s="122" t="b">
        <f t="shared" si="141"/>
        <v>0</v>
      </c>
      <c r="L2987" s="122" t="str">
        <f>IF(K2987=FALSE,"",B2987&amp;"@"&amp;COUNTIFS($B$2:B2987,B2987,$K$2:K2987,TRUE))</f>
        <v/>
      </c>
    </row>
    <row r="2988" spans="1:12">
      <c r="A2988" s="18" t="s">
        <v>679</v>
      </c>
      <c r="B2988" s="18" t="s">
        <v>901</v>
      </c>
      <c r="C2988" s="18">
        <v>1</v>
      </c>
      <c r="D2988" s="18">
        <v>1</v>
      </c>
      <c r="E2988" s="18">
        <v>0</v>
      </c>
      <c r="F2988" s="18">
        <v>1</v>
      </c>
      <c r="G2988" s="122" t="str">
        <f t="shared" si="140"/>
        <v>기사임</v>
      </c>
      <c r="H2988" s="255">
        <f>IF(G2988="기사임",(COUNTIF($B$2:B2988,B2988)-COUNTIFS($B$2:B2987,B2988,$G$2:G2987,"")),"")</f>
        <v>86</v>
      </c>
      <c r="I2988" s="122" t="str">
        <f>IF(H2988=1,COUNTIF($H$1:H2988,1),"")</f>
        <v/>
      </c>
      <c r="J2988" s="122">
        <f t="shared" si="139"/>
        <v>0</v>
      </c>
      <c r="K2988" s="122" t="b">
        <f t="shared" si="141"/>
        <v>0</v>
      </c>
      <c r="L2988" s="122" t="str">
        <f>IF(K2988=FALSE,"",B2988&amp;"@"&amp;COUNTIFS($B$2:B2988,B2988,$K$2:K2988,TRUE))</f>
        <v/>
      </c>
    </row>
    <row r="2989" spans="1:12">
      <c r="A2989" s="18" t="s">
        <v>756</v>
      </c>
      <c r="B2989" s="18" t="s">
        <v>945</v>
      </c>
      <c r="C2989" s="18">
        <v>1</v>
      </c>
      <c r="D2989" s="18">
        <v>1</v>
      </c>
      <c r="E2989" s="18">
        <v>0</v>
      </c>
      <c r="F2989" s="18">
        <v>1</v>
      </c>
      <c r="G2989" s="122" t="str">
        <f t="shared" si="140"/>
        <v>기사임</v>
      </c>
      <c r="H2989" s="255">
        <f>IF(G2989="기사임",(COUNTIF($B$2:B2989,B2989)-COUNTIFS($B$2:B2988,B2989,$G$2:G2988,"")),"")</f>
        <v>4</v>
      </c>
      <c r="I2989" s="122" t="str">
        <f>IF(H2989=1,COUNTIF($H$1:H2989,1),"")</f>
        <v/>
      </c>
      <c r="J2989" s="122">
        <f t="shared" si="139"/>
        <v>0</v>
      </c>
      <c r="K2989" s="122" t="b">
        <f t="shared" si="141"/>
        <v>0</v>
      </c>
      <c r="L2989" s="122" t="str">
        <f>IF(K2989=FALSE,"",B2989&amp;"@"&amp;COUNTIFS($B$2:B2989,B2989,$K$2:K2989,TRUE))</f>
        <v/>
      </c>
    </row>
    <row r="2990" spans="1:12">
      <c r="A2990" s="18" t="s">
        <v>756</v>
      </c>
      <c r="B2990" s="18" t="s">
        <v>895</v>
      </c>
      <c r="C2990" s="18">
        <v>1</v>
      </c>
      <c r="D2990" s="18">
        <v>1</v>
      </c>
      <c r="E2990" s="18">
        <v>0</v>
      </c>
      <c r="F2990" s="18">
        <v>1</v>
      </c>
      <c r="G2990" s="122" t="str">
        <f t="shared" si="140"/>
        <v>기사임</v>
      </c>
      <c r="H2990" s="255">
        <f>IF(G2990="기사임",(COUNTIF($B$2:B2990,B2990)-COUNTIFS($B$2:B2989,B2990,$G$2:G2989,"")),"")</f>
        <v>364</v>
      </c>
      <c r="I2990" s="122" t="str">
        <f>IF(H2990=1,COUNTIF($H$1:H2990,1),"")</f>
        <v/>
      </c>
      <c r="J2990" s="122">
        <f t="shared" si="139"/>
        <v>0</v>
      </c>
      <c r="K2990" s="122" t="b">
        <f t="shared" si="141"/>
        <v>0</v>
      </c>
      <c r="L2990" s="122" t="str">
        <f>IF(K2990=FALSE,"",B2990&amp;"@"&amp;COUNTIFS($B$2:B2990,B2990,$K$2:K2990,TRUE))</f>
        <v/>
      </c>
    </row>
    <row r="2991" spans="1:12">
      <c r="A2991" s="18" t="s">
        <v>736</v>
      </c>
      <c r="B2991" s="18" t="s">
        <v>901</v>
      </c>
      <c r="C2991" s="18">
        <v>1</v>
      </c>
      <c r="D2991" s="18">
        <v>1</v>
      </c>
      <c r="E2991" s="18">
        <v>0</v>
      </c>
      <c r="F2991" s="18">
        <v>0</v>
      </c>
      <c r="G2991" s="122" t="str">
        <f t="shared" si="140"/>
        <v>기사임</v>
      </c>
      <c r="H2991" s="255">
        <f>IF(G2991="기사임",(COUNTIF($B$2:B2991,B2991)-COUNTIFS($B$2:B2990,B2991,$G$2:G2990,"")),"")</f>
        <v>87</v>
      </c>
      <c r="I2991" s="122" t="str">
        <f>IF(H2991=1,COUNTIF($H$1:H2991,1),"")</f>
        <v/>
      </c>
      <c r="J2991" s="122">
        <f t="shared" si="139"/>
        <v>0</v>
      </c>
      <c r="K2991" s="122" t="b">
        <f t="shared" si="141"/>
        <v>0</v>
      </c>
      <c r="L2991" s="122" t="str">
        <f>IF(K2991=FALSE,"",B2991&amp;"@"&amp;COUNTIFS($B$2:B2991,B2991,$K$2:K2991,TRUE))</f>
        <v/>
      </c>
    </row>
    <row r="2992" spans="1:12">
      <c r="A2992" s="18" t="s">
        <v>736</v>
      </c>
      <c r="B2992" s="18" t="s">
        <v>899</v>
      </c>
      <c r="C2992" s="18">
        <v>1</v>
      </c>
      <c r="D2992" s="18">
        <v>1</v>
      </c>
      <c r="E2992" s="18">
        <v>0</v>
      </c>
      <c r="F2992" s="18">
        <v>1</v>
      </c>
      <c r="G2992" s="122" t="str">
        <f t="shared" si="140"/>
        <v>기사임</v>
      </c>
      <c r="H2992" s="255">
        <f>IF(G2992="기사임",(COUNTIF($B$2:B2992,B2992)-COUNTIFS($B$2:B2991,B2992,$G$2:G2991,"")),"")</f>
        <v>84</v>
      </c>
      <c r="I2992" s="122" t="str">
        <f>IF(H2992=1,COUNTIF($H$1:H2992,1),"")</f>
        <v/>
      </c>
      <c r="J2992" s="122">
        <f t="shared" si="139"/>
        <v>0</v>
      </c>
      <c r="K2992" s="122" t="b">
        <f t="shared" si="141"/>
        <v>0</v>
      </c>
      <c r="L2992" s="122" t="str">
        <f>IF(K2992=FALSE,"",B2992&amp;"@"&amp;COUNTIFS($B$2:B2992,B2992,$K$2:K2992,TRUE))</f>
        <v/>
      </c>
    </row>
    <row r="2993" spans="1:12">
      <c r="A2993" s="18" t="s">
        <v>736</v>
      </c>
      <c r="B2993" s="18" t="s">
        <v>910</v>
      </c>
      <c r="C2993" s="18">
        <v>1</v>
      </c>
      <c r="D2993" s="18">
        <v>1</v>
      </c>
      <c r="E2993" s="18">
        <v>0</v>
      </c>
      <c r="F2993" s="18">
        <v>1</v>
      </c>
      <c r="G2993" s="122" t="str">
        <f t="shared" si="140"/>
        <v>기사임</v>
      </c>
      <c r="H2993" s="255">
        <f>IF(G2993="기사임",(COUNTIF($B$2:B2993,B2993)-COUNTIFS($B$2:B2992,B2993,$G$2:G2992,"")),"")</f>
        <v>71</v>
      </c>
      <c r="I2993" s="122" t="str">
        <f>IF(H2993=1,COUNTIF($H$1:H2993,1),"")</f>
        <v/>
      </c>
      <c r="J2993" s="122">
        <f t="shared" si="139"/>
        <v>0</v>
      </c>
      <c r="K2993" s="122" t="b">
        <f t="shared" si="141"/>
        <v>0</v>
      </c>
      <c r="L2993" s="122" t="str">
        <f>IF(K2993=FALSE,"",B2993&amp;"@"&amp;COUNTIFS($B$2:B2993,B2993,$K$2:K2993,TRUE))</f>
        <v/>
      </c>
    </row>
    <row r="2994" spans="1:12">
      <c r="A2994" s="18" t="s">
        <v>736</v>
      </c>
      <c r="B2994" s="18" t="s">
        <v>898</v>
      </c>
      <c r="C2994" s="18">
        <v>1</v>
      </c>
      <c r="D2994" s="18">
        <v>1</v>
      </c>
      <c r="E2994" s="18">
        <v>0</v>
      </c>
      <c r="F2994" s="18">
        <v>1</v>
      </c>
      <c r="G2994" s="122" t="str">
        <f t="shared" si="140"/>
        <v>기사임</v>
      </c>
      <c r="H2994" s="255">
        <f>IF(G2994="기사임",(COUNTIF($B$2:B2994,B2994)-COUNTIFS($B$2:B2993,B2994,$G$2:G2993,"")),"")</f>
        <v>130</v>
      </c>
      <c r="I2994" s="122" t="str">
        <f>IF(H2994=1,COUNTIF($H$1:H2994,1),"")</f>
        <v/>
      </c>
      <c r="J2994" s="122">
        <f t="shared" si="139"/>
        <v>0</v>
      </c>
      <c r="K2994" s="122" t="b">
        <f t="shared" si="141"/>
        <v>0</v>
      </c>
      <c r="L2994" s="122" t="str">
        <f>IF(K2994=FALSE,"",B2994&amp;"@"&amp;COUNTIFS($B$2:B2994,B2994,$K$2:K2994,TRUE))</f>
        <v/>
      </c>
    </row>
    <row r="2995" spans="1:12">
      <c r="A2995" s="18" t="s">
        <v>614</v>
      </c>
      <c r="B2995" s="18" t="s">
        <v>912</v>
      </c>
      <c r="C2995" s="18">
        <v>1</v>
      </c>
      <c r="D2995" s="18">
        <v>1</v>
      </c>
      <c r="E2995" s="18">
        <v>0</v>
      </c>
      <c r="F2995" s="18">
        <v>1</v>
      </c>
      <c r="G2995" s="122" t="str">
        <f t="shared" si="140"/>
        <v>기사임</v>
      </c>
      <c r="H2995" s="255">
        <f>IF(G2995="기사임",(COUNTIF($B$2:B2995,B2995)-COUNTIFS($B$2:B2994,B2995,$G$2:G2994,"")),"")</f>
        <v>15</v>
      </c>
      <c r="I2995" s="122" t="str">
        <f>IF(H2995=1,COUNTIF($H$1:H2995,1),"")</f>
        <v/>
      </c>
      <c r="J2995" s="122">
        <f t="shared" si="139"/>
        <v>0</v>
      </c>
      <c r="K2995" s="122" t="b">
        <f t="shared" si="141"/>
        <v>0</v>
      </c>
      <c r="L2995" s="122" t="str">
        <f>IF(K2995=FALSE,"",B2995&amp;"@"&amp;COUNTIFS($B$2:B2995,B2995,$K$2:K2995,TRUE))</f>
        <v/>
      </c>
    </row>
    <row r="2996" spans="1:12">
      <c r="A2996" s="18" t="s">
        <v>614</v>
      </c>
      <c r="B2996" s="18" t="s">
        <v>929</v>
      </c>
      <c r="C2996" s="18">
        <v>1</v>
      </c>
      <c r="D2996" s="18">
        <v>1</v>
      </c>
      <c r="E2996" s="18">
        <v>478</v>
      </c>
      <c r="F2996" s="18">
        <v>0</v>
      </c>
      <c r="G2996" s="122" t="str">
        <f t="shared" si="140"/>
        <v>기사임</v>
      </c>
      <c r="H2996" s="255">
        <f>IF(G2996="기사임",(COUNTIF($B$2:B2996,B2996)-COUNTIFS($B$2:B2995,B2996,$G$2:G2995,"")),"")</f>
        <v>13</v>
      </c>
      <c r="I2996" s="122" t="str">
        <f>IF(H2996=1,COUNTIF($H$1:H2996,1),"")</f>
        <v/>
      </c>
      <c r="J2996" s="122">
        <f t="shared" si="139"/>
        <v>0</v>
      </c>
      <c r="K2996" s="122" t="b">
        <f t="shared" si="141"/>
        <v>0</v>
      </c>
      <c r="L2996" s="122" t="str">
        <f>IF(K2996=FALSE,"",B2996&amp;"@"&amp;COUNTIFS($B$2:B2996,B2996,$K$2:K2996,TRUE))</f>
        <v/>
      </c>
    </row>
    <row r="2997" spans="1:12">
      <c r="A2997" s="18" t="s">
        <v>614</v>
      </c>
      <c r="B2997" s="18" t="s">
        <v>897</v>
      </c>
      <c r="C2997" s="18">
        <v>1</v>
      </c>
      <c r="D2997" s="18">
        <v>1</v>
      </c>
      <c r="E2997" s="18">
        <v>0</v>
      </c>
      <c r="F2997" s="18">
        <v>1</v>
      </c>
      <c r="G2997" s="122" t="str">
        <f t="shared" si="140"/>
        <v>기사임</v>
      </c>
      <c r="H2997" s="255">
        <f>IF(G2997="기사임",(COUNTIF($B$2:B2997,B2997)-COUNTIFS($B$2:B2996,B2997,$G$2:G2996,"")),"")</f>
        <v>158</v>
      </c>
      <c r="I2997" s="122" t="str">
        <f>IF(H2997=1,COUNTIF($H$1:H2997,1),"")</f>
        <v/>
      </c>
      <c r="J2997" s="122">
        <f t="shared" si="139"/>
        <v>1</v>
      </c>
      <c r="K2997" s="122" t="b">
        <f t="shared" si="141"/>
        <v>1</v>
      </c>
      <c r="L2997" s="122" t="str">
        <f>IF(K2997=FALSE,"",B2997&amp;"@"&amp;COUNTIFS($B$2:B2997,B2997,$K$2:K2997,TRUE))</f>
        <v>India@158</v>
      </c>
    </row>
    <row r="2998" spans="1:12">
      <c r="A2998" s="18" t="s">
        <v>614</v>
      </c>
      <c r="B2998" s="18" t="s">
        <v>937</v>
      </c>
      <c r="C2998" s="18">
        <v>1</v>
      </c>
      <c r="D2998" s="18">
        <v>1</v>
      </c>
      <c r="E2998" s="18">
        <v>0</v>
      </c>
      <c r="F2998" s="18">
        <v>1</v>
      </c>
      <c r="G2998" s="122" t="str">
        <f t="shared" si="140"/>
        <v>기사임</v>
      </c>
      <c r="H2998" s="255">
        <f>IF(G2998="기사임",(COUNTIF($B$2:B2998,B2998)-COUNTIFS($B$2:B2997,B2998,$G$2:G2997,"")),"")</f>
        <v>8</v>
      </c>
      <c r="I2998" s="122" t="str">
        <f>IF(H2998=1,COUNTIF($H$1:H2998,1),"")</f>
        <v/>
      </c>
      <c r="J2998" s="122">
        <f t="shared" si="139"/>
        <v>0</v>
      </c>
      <c r="K2998" s="122" t="b">
        <f t="shared" si="141"/>
        <v>0</v>
      </c>
      <c r="L2998" s="122" t="str">
        <f>IF(K2998=FALSE,"",B2998&amp;"@"&amp;COUNTIFS($B$2:B2998,B2998,$K$2:K2998,TRUE))</f>
        <v/>
      </c>
    </row>
    <row r="2999" spans="1:12">
      <c r="A2999" s="18" t="s">
        <v>614</v>
      </c>
      <c r="B2999" s="18" t="s">
        <v>900</v>
      </c>
      <c r="C2999" s="18">
        <v>1</v>
      </c>
      <c r="D2999" s="18">
        <v>1</v>
      </c>
      <c r="E2999" s="18">
        <v>0</v>
      </c>
      <c r="F2999" s="18">
        <v>1</v>
      </c>
      <c r="G2999" s="122" t="str">
        <f t="shared" si="140"/>
        <v>기사임</v>
      </c>
      <c r="H2999" s="255">
        <f>IF(G2999="기사임",(COUNTIF($B$2:B2999,B2999)-COUNTIFS($B$2:B2998,B2999,$G$2:G2998,"")),"")</f>
        <v>94</v>
      </c>
      <c r="I2999" s="122" t="str">
        <f>IF(H2999=1,COUNTIF($H$1:H2999,1),"")</f>
        <v/>
      </c>
      <c r="J2999" s="122">
        <f t="shared" si="139"/>
        <v>0</v>
      </c>
      <c r="K2999" s="122" t="b">
        <f t="shared" si="141"/>
        <v>0</v>
      </c>
      <c r="L2999" s="122" t="str">
        <f>IF(K2999=FALSE,"",B2999&amp;"@"&amp;COUNTIFS($B$2:B2999,B2999,$K$2:K2999,TRUE))</f>
        <v/>
      </c>
    </row>
    <row r="3000" spans="1:12">
      <c r="A3000" s="18" t="s">
        <v>614</v>
      </c>
      <c r="B3000" s="18" t="s">
        <v>915</v>
      </c>
      <c r="C3000" s="18">
        <v>1</v>
      </c>
      <c r="D3000" s="18">
        <v>1</v>
      </c>
      <c r="E3000" s="18">
        <v>0</v>
      </c>
      <c r="F3000" s="18">
        <v>1</v>
      </c>
      <c r="G3000" s="122" t="str">
        <f t="shared" si="140"/>
        <v>기사임</v>
      </c>
      <c r="H3000" s="255">
        <f>IF(G3000="기사임",(COUNTIF($B$2:B3000,B3000)-COUNTIFS($B$2:B2999,B3000,$G$2:G2999,"")),"")</f>
        <v>34</v>
      </c>
      <c r="I3000" s="122" t="str">
        <f>IF(H3000=1,COUNTIF($H$1:H3000,1),"")</f>
        <v/>
      </c>
      <c r="J3000" s="122">
        <f t="shared" si="139"/>
        <v>0</v>
      </c>
      <c r="K3000" s="122" t="b">
        <f t="shared" si="141"/>
        <v>0</v>
      </c>
      <c r="L3000" s="122" t="str">
        <f>IF(K3000=FALSE,"",B3000&amp;"@"&amp;COUNTIFS($B$2:B3000,B3000,$K$2:K3000,TRUE))</f>
        <v/>
      </c>
    </row>
    <row r="3001" spans="1:12">
      <c r="A3001" s="18" t="s">
        <v>628</v>
      </c>
      <c r="B3001" s="18" t="s">
        <v>897</v>
      </c>
      <c r="C3001" s="18">
        <v>1</v>
      </c>
      <c r="D3001" s="18">
        <v>1</v>
      </c>
      <c r="E3001" s="18">
        <v>0</v>
      </c>
      <c r="F3001" s="18">
        <v>1</v>
      </c>
      <c r="G3001" s="122" t="str">
        <f t="shared" si="140"/>
        <v>기사임</v>
      </c>
      <c r="H3001" s="255">
        <f>IF(G3001="기사임",(COUNTIF($B$2:B3001,B3001)-COUNTIFS($B$2:B3000,B3001,$G$2:G3000,"")),"")</f>
        <v>159</v>
      </c>
      <c r="I3001" s="122" t="str">
        <f>IF(H3001=1,COUNTIF($H$1:H3001,1),"")</f>
        <v/>
      </c>
      <c r="J3001" s="122">
        <f t="shared" si="139"/>
        <v>1</v>
      </c>
      <c r="K3001" s="122" t="b">
        <f t="shared" si="141"/>
        <v>1</v>
      </c>
      <c r="L3001" s="122" t="str">
        <f>IF(K3001=FALSE,"",B3001&amp;"@"&amp;COUNTIFS($B$2:B3001,B3001,$K$2:K3001,TRUE))</f>
        <v>India@159</v>
      </c>
    </row>
    <row r="3002" spans="1:12">
      <c r="A3002" s="18" t="s">
        <v>628</v>
      </c>
      <c r="B3002" s="18" t="s">
        <v>898</v>
      </c>
      <c r="C3002" s="18">
        <v>1</v>
      </c>
      <c r="D3002" s="18">
        <v>1</v>
      </c>
      <c r="E3002" s="18">
        <v>0</v>
      </c>
      <c r="F3002" s="18">
        <v>1</v>
      </c>
      <c r="G3002" s="122" t="str">
        <f t="shared" si="140"/>
        <v>기사임</v>
      </c>
      <c r="H3002" s="255">
        <f>IF(G3002="기사임",(COUNTIF($B$2:B3002,B3002)-COUNTIFS($B$2:B3001,B3002,$G$2:G3001,"")),"")</f>
        <v>131</v>
      </c>
      <c r="I3002" s="122" t="str">
        <f>IF(H3002=1,COUNTIF($H$1:H3002,1),"")</f>
        <v/>
      </c>
      <c r="J3002" s="122">
        <f t="shared" si="139"/>
        <v>0</v>
      </c>
      <c r="K3002" s="122" t="b">
        <f t="shared" si="141"/>
        <v>0</v>
      </c>
      <c r="L3002" s="122" t="str">
        <f>IF(K3002=FALSE,"",B3002&amp;"@"&amp;COUNTIFS($B$2:B3002,B3002,$K$2:K3002,TRUE))</f>
        <v/>
      </c>
    </row>
    <row r="3003" spans="1:12">
      <c r="A3003" s="18" t="s">
        <v>628</v>
      </c>
      <c r="B3003" s="18" t="s">
        <v>895</v>
      </c>
      <c r="C3003" s="18">
        <v>1</v>
      </c>
      <c r="D3003" s="18">
        <v>1</v>
      </c>
      <c r="E3003" s="18">
        <v>0</v>
      </c>
      <c r="F3003" s="18">
        <v>1</v>
      </c>
      <c r="G3003" s="122" t="str">
        <f t="shared" si="140"/>
        <v>기사임</v>
      </c>
      <c r="H3003" s="255">
        <f>IF(G3003="기사임",(COUNTIF($B$2:B3003,B3003)-COUNTIFS($B$2:B3002,B3003,$G$2:G3002,"")),"")</f>
        <v>365</v>
      </c>
      <c r="I3003" s="122" t="str">
        <f>IF(H3003=1,COUNTIF($H$1:H3003,1),"")</f>
        <v/>
      </c>
      <c r="J3003" s="122">
        <f t="shared" si="139"/>
        <v>0</v>
      </c>
      <c r="K3003" s="122" t="b">
        <f t="shared" si="141"/>
        <v>0</v>
      </c>
      <c r="L3003" s="122" t="str">
        <f>IF(K3003=FALSE,"",B3003&amp;"@"&amp;COUNTIFS($B$2:B3003,B3003,$K$2:K3003,TRUE))</f>
        <v/>
      </c>
    </row>
    <row r="3004" spans="1:12">
      <c r="A3004" s="18" t="s">
        <v>628</v>
      </c>
      <c r="B3004" s="18" t="s">
        <v>896</v>
      </c>
      <c r="C3004" s="18">
        <v>1</v>
      </c>
      <c r="D3004" s="18">
        <v>1</v>
      </c>
      <c r="E3004" s="18">
        <v>0</v>
      </c>
      <c r="F3004" s="18">
        <v>1</v>
      </c>
      <c r="G3004" s="122" t="str">
        <f t="shared" si="140"/>
        <v>기사임</v>
      </c>
      <c r="H3004" s="255">
        <f>IF(G3004="기사임",(COUNTIF($B$2:B3004,B3004)-COUNTIFS($B$2:B3003,B3004,$G$2:G3003,"")),"")</f>
        <v>209</v>
      </c>
      <c r="I3004" s="122" t="str">
        <f>IF(H3004=1,COUNTIF($H$1:H3004,1),"")</f>
        <v/>
      </c>
      <c r="J3004" s="122">
        <f t="shared" si="139"/>
        <v>1</v>
      </c>
      <c r="K3004" s="122" t="b">
        <f t="shared" si="141"/>
        <v>1</v>
      </c>
      <c r="L3004" s="122" t="str">
        <f>IF(K3004=FALSE,"",B3004&amp;"@"&amp;COUNTIFS($B$2:B3004,B3004,$K$2:K3004,TRUE))</f>
        <v>United States@209</v>
      </c>
    </row>
    <row r="3005" spans="1:12">
      <c r="A3005" s="18" t="s">
        <v>2095</v>
      </c>
      <c r="B3005" s="18" t="s">
        <v>897</v>
      </c>
      <c r="C3005" s="18">
        <v>1</v>
      </c>
      <c r="D3005" s="18">
        <v>1</v>
      </c>
      <c r="E3005" s="18">
        <v>0</v>
      </c>
      <c r="F3005" s="18">
        <v>1</v>
      </c>
      <c r="G3005" s="122" t="str">
        <f t="shared" si="140"/>
        <v/>
      </c>
      <c r="H3005" s="255" t="str">
        <f>IF(G3005="기사임",(COUNTIF($B$2:B3005,B3005)-COUNTIFS($B$2:B3004,B3005,$G$2:G3004,"")),"")</f>
        <v/>
      </c>
      <c r="I3005" s="122" t="str">
        <f>IF(H3005=1,COUNTIF($H$1:H3005,1),"")</f>
        <v/>
      </c>
      <c r="J3005" s="122">
        <f t="shared" si="139"/>
        <v>1</v>
      </c>
      <c r="K3005" s="122" t="b">
        <f t="shared" si="141"/>
        <v>0</v>
      </c>
      <c r="L3005" s="122" t="str">
        <f>IF(K3005=FALSE,"",B3005&amp;"@"&amp;COUNTIFS($B$2:B3005,B3005,$K$2:K3005,TRUE))</f>
        <v/>
      </c>
    </row>
    <row r="3006" spans="1:12">
      <c r="A3006" s="18" t="s">
        <v>2096</v>
      </c>
      <c r="B3006" s="18" t="s">
        <v>895</v>
      </c>
      <c r="C3006" s="18">
        <v>1</v>
      </c>
      <c r="D3006" s="18">
        <v>1</v>
      </c>
      <c r="E3006" s="18">
        <v>0</v>
      </c>
      <c r="F3006" s="18">
        <v>1</v>
      </c>
      <c r="G3006" s="122" t="str">
        <f t="shared" si="140"/>
        <v>기사임</v>
      </c>
      <c r="H3006" s="255">
        <f>IF(G3006="기사임",(COUNTIF($B$2:B3006,B3006)-COUNTIFS($B$2:B3005,B3006,$G$2:G3005,"")),"")</f>
        <v>366</v>
      </c>
      <c r="I3006" s="122" t="str">
        <f>IF(H3006=1,COUNTIF($H$1:H3006,1),"")</f>
        <v/>
      </c>
      <c r="J3006" s="122">
        <f t="shared" si="139"/>
        <v>0</v>
      </c>
      <c r="K3006" s="122" t="b">
        <f t="shared" si="141"/>
        <v>0</v>
      </c>
      <c r="L3006" s="122" t="str">
        <f>IF(K3006=FALSE,"",B3006&amp;"@"&amp;COUNTIFS($B$2:B3006,B3006,$K$2:K3006,TRUE))</f>
        <v/>
      </c>
    </row>
    <row r="3007" spans="1:12">
      <c r="A3007" s="18" t="s">
        <v>644</v>
      </c>
      <c r="B3007" s="18" t="s">
        <v>910</v>
      </c>
      <c r="C3007" s="18">
        <v>1</v>
      </c>
      <c r="D3007" s="18">
        <v>1</v>
      </c>
      <c r="E3007" s="18">
        <v>0</v>
      </c>
      <c r="F3007" s="18">
        <v>1</v>
      </c>
      <c r="G3007" s="122" t="str">
        <f t="shared" si="140"/>
        <v>기사임</v>
      </c>
      <c r="H3007" s="255">
        <f>IF(G3007="기사임",(COUNTIF($B$2:B3007,B3007)-COUNTIFS($B$2:B3006,B3007,$G$2:G3006,"")),"")</f>
        <v>72</v>
      </c>
      <c r="I3007" s="122" t="str">
        <f>IF(H3007=1,COUNTIF($H$1:H3007,1),"")</f>
        <v/>
      </c>
      <c r="J3007" s="122">
        <f t="shared" si="139"/>
        <v>0</v>
      </c>
      <c r="K3007" s="122" t="b">
        <f t="shared" si="141"/>
        <v>0</v>
      </c>
      <c r="L3007" s="122" t="str">
        <f>IF(K3007=FALSE,"",B3007&amp;"@"&amp;COUNTIFS($B$2:B3007,B3007,$K$2:K3007,TRUE))</f>
        <v/>
      </c>
    </row>
    <row r="3008" spans="1:12">
      <c r="A3008" s="18" t="s">
        <v>644</v>
      </c>
      <c r="B3008" s="18" t="s">
        <v>898</v>
      </c>
      <c r="C3008" s="18">
        <v>1</v>
      </c>
      <c r="D3008" s="18">
        <v>1</v>
      </c>
      <c r="E3008" s="18">
        <v>0</v>
      </c>
      <c r="F3008" s="18">
        <v>1</v>
      </c>
      <c r="G3008" s="122" t="str">
        <f t="shared" si="140"/>
        <v>기사임</v>
      </c>
      <c r="H3008" s="255">
        <f>IF(G3008="기사임",(COUNTIF($B$2:B3008,B3008)-COUNTIFS($B$2:B3007,B3008,$G$2:G3007,"")),"")</f>
        <v>132</v>
      </c>
      <c r="I3008" s="122" t="str">
        <f>IF(H3008=1,COUNTIF($H$1:H3008,1),"")</f>
        <v/>
      </c>
      <c r="J3008" s="122">
        <f t="shared" si="139"/>
        <v>0</v>
      </c>
      <c r="K3008" s="122" t="b">
        <f t="shared" si="141"/>
        <v>0</v>
      </c>
      <c r="L3008" s="122" t="str">
        <f>IF(K3008=FALSE,"",B3008&amp;"@"&amp;COUNTIFS($B$2:B3008,B3008,$K$2:K3008,TRUE))</f>
        <v/>
      </c>
    </row>
    <row r="3009" spans="1:12">
      <c r="A3009" s="18" t="s">
        <v>776</v>
      </c>
      <c r="B3009" s="18" t="s">
        <v>901</v>
      </c>
      <c r="C3009" s="18">
        <v>1</v>
      </c>
      <c r="D3009" s="18">
        <v>1</v>
      </c>
      <c r="E3009" s="18">
        <v>2</v>
      </c>
      <c r="F3009" s="18">
        <v>1</v>
      </c>
      <c r="G3009" s="122" t="str">
        <f t="shared" si="140"/>
        <v>기사임</v>
      </c>
      <c r="H3009" s="255">
        <f>IF(G3009="기사임",(COUNTIF($B$2:B3009,B3009)-COUNTIFS($B$2:B3008,B3009,$G$2:G3008,"")),"")</f>
        <v>88</v>
      </c>
      <c r="I3009" s="122" t="str">
        <f>IF(H3009=1,COUNTIF($H$1:H3009,1),"")</f>
        <v/>
      </c>
      <c r="J3009" s="122">
        <f t="shared" si="139"/>
        <v>0</v>
      </c>
      <c r="K3009" s="122" t="b">
        <f t="shared" si="141"/>
        <v>0</v>
      </c>
      <c r="L3009" s="122" t="str">
        <f>IF(K3009=FALSE,"",B3009&amp;"@"&amp;COUNTIFS($B$2:B3009,B3009,$K$2:K3009,TRUE))</f>
        <v/>
      </c>
    </row>
    <row r="3010" spans="1:12">
      <c r="A3010" s="18" t="s">
        <v>776</v>
      </c>
      <c r="B3010" s="18" t="s">
        <v>895</v>
      </c>
      <c r="C3010" s="18">
        <v>1</v>
      </c>
      <c r="D3010" s="18">
        <v>1</v>
      </c>
      <c r="E3010" s="18">
        <v>16</v>
      </c>
      <c r="F3010" s="18">
        <v>0</v>
      </c>
      <c r="G3010" s="122" t="str">
        <f t="shared" si="140"/>
        <v>기사임</v>
      </c>
      <c r="H3010" s="255">
        <f>IF(G3010="기사임",(COUNTIF($B$2:B3010,B3010)-COUNTIFS($B$2:B3009,B3010,$G$2:G3009,"")),"")</f>
        <v>367</v>
      </c>
      <c r="I3010" s="122" t="str">
        <f>IF(H3010=1,COUNTIF($H$1:H3010,1),"")</f>
        <v/>
      </c>
      <c r="J3010" s="122">
        <f t="shared" ref="J3010:J3073" si="142">COUNTIF($N$2:$N$4,B3010)</f>
        <v>0</v>
      </c>
      <c r="K3010" s="122" t="b">
        <f t="shared" si="141"/>
        <v>0</v>
      </c>
      <c r="L3010" s="122" t="str">
        <f>IF(K3010=FALSE,"",B3010&amp;"@"&amp;COUNTIFS($B$2:B3010,B3010,$K$2:K3010,TRUE))</f>
        <v/>
      </c>
    </row>
    <row r="3011" spans="1:12">
      <c r="A3011" s="18" t="s">
        <v>1487</v>
      </c>
      <c r="B3011" s="18" t="s">
        <v>898</v>
      </c>
      <c r="C3011" s="18">
        <v>1</v>
      </c>
      <c r="D3011" s="18">
        <v>1</v>
      </c>
      <c r="E3011" s="18">
        <v>0</v>
      </c>
      <c r="F3011" s="18">
        <v>1</v>
      </c>
      <c r="G3011" s="122" t="str">
        <f t="shared" ref="G3011:G3074" si="143">IF(AND(LEFT(A3011,17)="/global/archives/",ISNUMBER(_xlfn.NUMBERVALUE(MID(A3011,18,1))),ISERROR(FIND("ckattempt",A3011)),ISERROR(FIND("preview",A3011))),"기사임","")</f>
        <v>기사임</v>
      </c>
      <c r="H3011" s="255">
        <f>IF(G3011="기사임",(COUNTIF($B$2:B3011,B3011)-COUNTIFS($B$2:B3010,B3011,$G$2:G3010,"")),"")</f>
        <v>133</v>
      </c>
      <c r="I3011" s="122" t="str">
        <f>IF(H3011=1,COUNTIF($H$1:H3011,1),"")</f>
        <v/>
      </c>
      <c r="J3011" s="122">
        <f t="shared" si="142"/>
        <v>0</v>
      </c>
      <c r="K3011" s="122" t="b">
        <f t="shared" ref="K3011:K3074" si="144">AND(J3011=1,H3011&gt;=1,H3011&lt;&gt;"")</f>
        <v>0</v>
      </c>
      <c r="L3011" s="122" t="str">
        <f>IF(K3011=FALSE,"",B3011&amp;"@"&amp;COUNTIFS($B$2:B3011,B3011,$K$2:K3011,TRUE))</f>
        <v/>
      </c>
    </row>
    <row r="3012" spans="1:12">
      <c r="A3012" s="18" t="s">
        <v>1280</v>
      </c>
      <c r="B3012" s="18" t="s">
        <v>895</v>
      </c>
      <c r="C3012" s="18">
        <v>1</v>
      </c>
      <c r="D3012" s="18">
        <v>1</v>
      </c>
      <c r="E3012" s="18">
        <v>0</v>
      </c>
      <c r="F3012" s="18">
        <v>0</v>
      </c>
      <c r="G3012" s="122" t="str">
        <f t="shared" si="143"/>
        <v>기사임</v>
      </c>
      <c r="H3012" s="255">
        <f>IF(G3012="기사임",(COUNTIF($B$2:B3012,B3012)-COUNTIFS($B$2:B3011,B3012,$G$2:G3011,"")),"")</f>
        <v>368</v>
      </c>
      <c r="I3012" s="122" t="str">
        <f>IF(H3012=1,COUNTIF($H$1:H3012,1),"")</f>
        <v/>
      </c>
      <c r="J3012" s="122">
        <f t="shared" si="142"/>
        <v>0</v>
      </c>
      <c r="K3012" s="122" t="b">
        <f t="shared" si="144"/>
        <v>0</v>
      </c>
      <c r="L3012" s="122" t="str">
        <f>IF(K3012=FALSE,"",B3012&amp;"@"&amp;COUNTIFS($B$2:B3012,B3012,$K$2:K3012,TRUE))</f>
        <v/>
      </c>
    </row>
    <row r="3013" spans="1:12">
      <c r="A3013" s="18" t="s">
        <v>757</v>
      </c>
      <c r="B3013" s="18" t="s">
        <v>949</v>
      </c>
      <c r="C3013" s="18">
        <v>1</v>
      </c>
      <c r="D3013" s="18">
        <v>1</v>
      </c>
      <c r="E3013" s="18">
        <v>0</v>
      </c>
      <c r="F3013" s="18">
        <v>1</v>
      </c>
      <c r="G3013" s="122" t="str">
        <f t="shared" si="143"/>
        <v>기사임</v>
      </c>
      <c r="H3013" s="255">
        <f>IF(G3013="기사임",(COUNTIF($B$2:B3013,B3013)-COUNTIFS($B$2:B3012,B3013,$G$2:G3012,"")),"")</f>
        <v>3</v>
      </c>
      <c r="I3013" s="122" t="str">
        <f>IF(H3013=1,COUNTIF($H$1:H3013,1),"")</f>
        <v/>
      </c>
      <c r="J3013" s="122">
        <f t="shared" si="142"/>
        <v>0</v>
      </c>
      <c r="K3013" s="122" t="b">
        <f t="shared" si="144"/>
        <v>0</v>
      </c>
      <c r="L3013" s="122" t="str">
        <f>IF(K3013=FALSE,"",B3013&amp;"@"&amp;COUNTIFS($B$2:B3013,B3013,$K$2:K3013,TRUE))</f>
        <v/>
      </c>
    </row>
    <row r="3014" spans="1:12">
      <c r="A3014" s="18" t="s">
        <v>757</v>
      </c>
      <c r="B3014" s="18" t="s">
        <v>895</v>
      </c>
      <c r="C3014" s="18">
        <v>1</v>
      </c>
      <c r="D3014" s="18">
        <v>1</v>
      </c>
      <c r="E3014" s="18">
        <v>2</v>
      </c>
      <c r="F3014" s="18">
        <v>0</v>
      </c>
      <c r="G3014" s="122" t="str">
        <f t="shared" si="143"/>
        <v>기사임</v>
      </c>
      <c r="H3014" s="255">
        <f>IF(G3014="기사임",(COUNTIF($B$2:B3014,B3014)-COUNTIFS($B$2:B3013,B3014,$G$2:G3013,"")),"")</f>
        <v>369</v>
      </c>
      <c r="I3014" s="122" t="str">
        <f>IF(H3014=1,COUNTIF($H$1:H3014,1),"")</f>
        <v/>
      </c>
      <c r="J3014" s="122">
        <f t="shared" si="142"/>
        <v>0</v>
      </c>
      <c r="K3014" s="122" t="b">
        <f t="shared" si="144"/>
        <v>0</v>
      </c>
      <c r="L3014" s="122" t="str">
        <f>IF(K3014=FALSE,"",B3014&amp;"@"&amp;COUNTIFS($B$2:B3014,B3014,$K$2:K3014,TRUE))</f>
        <v/>
      </c>
    </row>
    <row r="3015" spans="1:12">
      <c r="A3015" s="18" t="s">
        <v>757</v>
      </c>
      <c r="B3015" s="18" t="s">
        <v>896</v>
      </c>
      <c r="C3015" s="18">
        <v>1</v>
      </c>
      <c r="D3015" s="18">
        <v>1</v>
      </c>
      <c r="E3015" s="18">
        <v>0</v>
      </c>
      <c r="F3015" s="18">
        <v>1</v>
      </c>
      <c r="G3015" s="122" t="str">
        <f t="shared" si="143"/>
        <v>기사임</v>
      </c>
      <c r="H3015" s="255">
        <f>IF(G3015="기사임",(COUNTIF($B$2:B3015,B3015)-COUNTIFS($B$2:B3014,B3015,$G$2:G3014,"")),"")</f>
        <v>210</v>
      </c>
      <c r="I3015" s="122" t="str">
        <f>IF(H3015=1,COUNTIF($H$1:H3015,1),"")</f>
        <v/>
      </c>
      <c r="J3015" s="122">
        <f t="shared" si="142"/>
        <v>1</v>
      </c>
      <c r="K3015" s="122" t="b">
        <f t="shared" si="144"/>
        <v>1</v>
      </c>
      <c r="L3015" s="122" t="str">
        <f>IF(K3015=FALSE,"",B3015&amp;"@"&amp;COUNTIFS($B$2:B3015,B3015,$K$2:K3015,TRUE))</f>
        <v>United States@210</v>
      </c>
    </row>
    <row r="3016" spans="1:12">
      <c r="A3016" s="18" t="s">
        <v>1669</v>
      </c>
      <c r="B3016" s="18" t="s">
        <v>899</v>
      </c>
      <c r="C3016" s="18">
        <v>1</v>
      </c>
      <c r="D3016" s="18">
        <v>1</v>
      </c>
      <c r="E3016" s="18">
        <v>0</v>
      </c>
      <c r="F3016" s="18">
        <v>1</v>
      </c>
      <c r="G3016" s="122" t="str">
        <f t="shared" si="143"/>
        <v>기사임</v>
      </c>
      <c r="H3016" s="255">
        <f>IF(G3016="기사임",(COUNTIF($B$2:B3016,B3016)-COUNTIFS($B$2:B3015,B3016,$G$2:G3015,"")),"")</f>
        <v>85</v>
      </c>
      <c r="I3016" s="122" t="str">
        <f>IF(H3016=1,COUNTIF($H$1:H3016,1),"")</f>
        <v/>
      </c>
      <c r="J3016" s="122">
        <f t="shared" si="142"/>
        <v>0</v>
      </c>
      <c r="K3016" s="122" t="b">
        <f t="shared" si="144"/>
        <v>0</v>
      </c>
      <c r="L3016" s="122" t="str">
        <f>IF(K3016=FALSE,"",B3016&amp;"@"&amp;COUNTIFS($B$2:B3016,B3016,$K$2:K3016,TRUE))</f>
        <v/>
      </c>
    </row>
    <row r="3017" spans="1:12">
      <c r="A3017" s="18" t="s">
        <v>1669</v>
      </c>
      <c r="B3017" s="18" t="s">
        <v>908</v>
      </c>
      <c r="C3017" s="18">
        <v>1</v>
      </c>
      <c r="D3017" s="18">
        <v>1</v>
      </c>
      <c r="E3017" s="18">
        <v>1478</v>
      </c>
      <c r="F3017" s="18">
        <v>0</v>
      </c>
      <c r="G3017" s="122" t="str">
        <f t="shared" si="143"/>
        <v>기사임</v>
      </c>
      <c r="H3017" s="255">
        <f>IF(G3017="기사임",(COUNTIF($B$2:B3017,B3017)-COUNTIFS($B$2:B3016,B3017,$G$2:G3016,"")),"")</f>
        <v>80</v>
      </c>
      <c r="I3017" s="122" t="str">
        <f>IF(H3017=1,COUNTIF($H$1:H3017,1),"")</f>
        <v/>
      </c>
      <c r="J3017" s="122">
        <f t="shared" si="142"/>
        <v>0</v>
      </c>
      <c r="K3017" s="122" t="b">
        <f t="shared" si="144"/>
        <v>0</v>
      </c>
      <c r="L3017" s="122" t="str">
        <f>IF(K3017=FALSE,"",B3017&amp;"@"&amp;COUNTIFS($B$2:B3017,B3017,$K$2:K3017,TRUE))</f>
        <v/>
      </c>
    </row>
    <row r="3018" spans="1:12">
      <c r="A3018" s="18" t="s">
        <v>737</v>
      </c>
      <c r="B3018" s="18" t="s">
        <v>915</v>
      </c>
      <c r="C3018" s="18">
        <v>1</v>
      </c>
      <c r="D3018" s="18">
        <v>1</v>
      </c>
      <c r="E3018" s="18">
        <v>0</v>
      </c>
      <c r="F3018" s="18">
        <v>0</v>
      </c>
      <c r="G3018" s="122" t="str">
        <f t="shared" si="143"/>
        <v>기사임</v>
      </c>
      <c r="H3018" s="255">
        <f>IF(G3018="기사임",(COUNTIF($B$2:B3018,B3018)-COUNTIFS($B$2:B3017,B3018,$G$2:G3017,"")),"")</f>
        <v>35</v>
      </c>
      <c r="I3018" s="122" t="str">
        <f>IF(H3018=1,COUNTIF($H$1:H3018,1),"")</f>
        <v/>
      </c>
      <c r="J3018" s="122">
        <f t="shared" si="142"/>
        <v>0</v>
      </c>
      <c r="K3018" s="122" t="b">
        <f t="shared" si="144"/>
        <v>0</v>
      </c>
      <c r="L3018" s="122" t="str">
        <f>IF(K3018=FALSE,"",B3018&amp;"@"&amp;COUNTIFS($B$2:B3018,B3018,$K$2:K3018,TRUE))</f>
        <v/>
      </c>
    </row>
    <row r="3019" spans="1:12">
      <c r="A3019" s="18" t="s">
        <v>718</v>
      </c>
      <c r="B3019" s="18" t="s">
        <v>897</v>
      </c>
      <c r="C3019" s="18">
        <v>1</v>
      </c>
      <c r="D3019" s="18">
        <v>1</v>
      </c>
      <c r="E3019" s="18">
        <v>70</v>
      </c>
      <c r="F3019" s="18">
        <v>0</v>
      </c>
      <c r="G3019" s="122" t="str">
        <f t="shared" si="143"/>
        <v>기사임</v>
      </c>
      <c r="H3019" s="255">
        <f>IF(G3019="기사임",(COUNTIF($B$2:B3019,B3019)-COUNTIFS($B$2:B3018,B3019,$G$2:G3018,"")),"")</f>
        <v>160</v>
      </c>
      <c r="I3019" s="122" t="str">
        <f>IF(H3019=1,COUNTIF($H$1:H3019,1),"")</f>
        <v/>
      </c>
      <c r="J3019" s="122">
        <f t="shared" si="142"/>
        <v>1</v>
      </c>
      <c r="K3019" s="122" t="b">
        <f t="shared" si="144"/>
        <v>1</v>
      </c>
      <c r="L3019" s="122" t="str">
        <f>IF(K3019=FALSE,"",B3019&amp;"@"&amp;COUNTIFS($B$2:B3019,B3019,$K$2:K3019,TRUE))</f>
        <v>India@160</v>
      </c>
    </row>
    <row r="3020" spans="1:12">
      <c r="A3020" s="18" t="s">
        <v>718</v>
      </c>
      <c r="B3020" s="18" t="s">
        <v>895</v>
      </c>
      <c r="C3020" s="18">
        <v>1</v>
      </c>
      <c r="D3020" s="18">
        <v>1</v>
      </c>
      <c r="E3020" s="18">
        <v>0</v>
      </c>
      <c r="F3020" s="18">
        <v>1</v>
      </c>
      <c r="G3020" s="122" t="str">
        <f t="shared" si="143"/>
        <v>기사임</v>
      </c>
      <c r="H3020" s="255">
        <f>IF(G3020="기사임",(COUNTIF($B$2:B3020,B3020)-COUNTIFS($B$2:B3019,B3020,$G$2:G3019,"")),"")</f>
        <v>370</v>
      </c>
      <c r="I3020" s="122" t="str">
        <f>IF(H3020=1,COUNTIF($H$1:H3020,1),"")</f>
        <v/>
      </c>
      <c r="J3020" s="122">
        <f t="shared" si="142"/>
        <v>0</v>
      </c>
      <c r="K3020" s="122" t="b">
        <f t="shared" si="144"/>
        <v>0</v>
      </c>
      <c r="L3020" s="122" t="str">
        <f>IF(K3020=FALSE,"",B3020&amp;"@"&amp;COUNTIFS($B$2:B3020,B3020,$K$2:K3020,TRUE))</f>
        <v/>
      </c>
    </row>
    <row r="3021" spans="1:12">
      <c r="A3021" s="18" t="s">
        <v>718</v>
      </c>
      <c r="B3021" s="18" t="s">
        <v>896</v>
      </c>
      <c r="C3021" s="18">
        <v>1</v>
      </c>
      <c r="D3021" s="18">
        <v>1</v>
      </c>
      <c r="E3021" s="18">
        <v>0</v>
      </c>
      <c r="F3021" s="18">
        <v>1</v>
      </c>
      <c r="G3021" s="122" t="str">
        <f t="shared" si="143"/>
        <v>기사임</v>
      </c>
      <c r="H3021" s="255">
        <f>IF(G3021="기사임",(COUNTIF($B$2:B3021,B3021)-COUNTIFS($B$2:B3020,B3021,$G$2:G3020,"")),"")</f>
        <v>211</v>
      </c>
      <c r="I3021" s="122" t="str">
        <f>IF(H3021=1,COUNTIF($H$1:H3021,1),"")</f>
        <v/>
      </c>
      <c r="J3021" s="122">
        <f t="shared" si="142"/>
        <v>1</v>
      </c>
      <c r="K3021" s="122" t="b">
        <f t="shared" si="144"/>
        <v>1</v>
      </c>
      <c r="L3021" s="122" t="str">
        <f>IF(K3021=FALSE,"",B3021&amp;"@"&amp;COUNTIFS($B$2:B3021,B3021,$K$2:K3021,TRUE))</f>
        <v>United States@211</v>
      </c>
    </row>
    <row r="3022" spans="1:12">
      <c r="A3022" s="18" t="s">
        <v>1513</v>
      </c>
      <c r="B3022" s="18" t="s">
        <v>901</v>
      </c>
      <c r="C3022" s="18">
        <v>1</v>
      </c>
      <c r="D3022" s="18">
        <v>1</v>
      </c>
      <c r="E3022" s="18">
        <v>0</v>
      </c>
      <c r="F3022" s="18">
        <v>1</v>
      </c>
      <c r="G3022" s="122" t="str">
        <f t="shared" si="143"/>
        <v>기사임</v>
      </c>
      <c r="H3022" s="255">
        <f>IF(G3022="기사임",(COUNTIF($B$2:B3022,B3022)-COUNTIFS($B$2:B3021,B3022,$G$2:G3021,"")),"")</f>
        <v>89</v>
      </c>
      <c r="I3022" s="122" t="str">
        <f>IF(H3022=1,COUNTIF($H$1:H3022,1),"")</f>
        <v/>
      </c>
      <c r="J3022" s="122">
        <f t="shared" si="142"/>
        <v>0</v>
      </c>
      <c r="K3022" s="122" t="b">
        <f t="shared" si="144"/>
        <v>0</v>
      </c>
      <c r="L3022" s="122" t="str">
        <f>IF(K3022=FALSE,"",B3022&amp;"@"&amp;COUNTIFS($B$2:B3022,B3022,$K$2:K3022,TRUE))</f>
        <v/>
      </c>
    </row>
    <row r="3023" spans="1:12">
      <c r="A3023" s="18" t="s">
        <v>803</v>
      </c>
      <c r="B3023" s="18" t="s">
        <v>895</v>
      </c>
      <c r="C3023" s="18">
        <v>1</v>
      </c>
      <c r="D3023" s="18">
        <v>1</v>
      </c>
      <c r="E3023" s="18">
        <v>0</v>
      </c>
      <c r="F3023" s="18">
        <v>1</v>
      </c>
      <c r="G3023" s="122" t="str">
        <f t="shared" si="143"/>
        <v>기사임</v>
      </c>
      <c r="H3023" s="255">
        <f>IF(G3023="기사임",(COUNTIF($B$2:B3023,B3023)-COUNTIFS($B$2:B3022,B3023,$G$2:G3022,"")),"")</f>
        <v>371</v>
      </c>
      <c r="I3023" s="122" t="str">
        <f>IF(H3023=1,COUNTIF($H$1:H3023,1),"")</f>
        <v/>
      </c>
      <c r="J3023" s="122">
        <f t="shared" si="142"/>
        <v>0</v>
      </c>
      <c r="K3023" s="122" t="b">
        <f t="shared" si="144"/>
        <v>0</v>
      </c>
      <c r="L3023" s="122" t="str">
        <f>IF(K3023=FALSE,"",B3023&amp;"@"&amp;COUNTIFS($B$2:B3023,B3023,$K$2:K3023,TRUE))</f>
        <v/>
      </c>
    </row>
    <row r="3024" spans="1:12">
      <c r="A3024" s="18" t="s">
        <v>1514</v>
      </c>
      <c r="B3024" s="18" t="s">
        <v>901</v>
      </c>
      <c r="C3024" s="18">
        <v>1</v>
      </c>
      <c r="D3024" s="18">
        <v>1</v>
      </c>
      <c r="E3024" s="18">
        <v>3</v>
      </c>
      <c r="F3024" s="18">
        <v>1</v>
      </c>
      <c r="G3024" s="122" t="str">
        <f t="shared" si="143"/>
        <v>기사임</v>
      </c>
      <c r="H3024" s="255">
        <f>IF(G3024="기사임",(COUNTIF($B$2:B3024,B3024)-COUNTIFS($B$2:B3023,B3024,$G$2:G3023,"")),"")</f>
        <v>90</v>
      </c>
      <c r="I3024" s="122" t="str">
        <f>IF(H3024=1,COUNTIF($H$1:H3024,1),"")</f>
        <v/>
      </c>
      <c r="J3024" s="122">
        <f t="shared" si="142"/>
        <v>0</v>
      </c>
      <c r="K3024" s="122" t="b">
        <f t="shared" si="144"/>
        <v>0</v>
      </c>
      <c r="L3024" s="122" t="str">
        <f>IF(K3024=FALSE,"",B3024&amp;"@"&amp;COUNTIFS($B$2:B3024,B3024,$K$2:K3024,TRUE))</f>
        <v/>
      </c>
    </row>
    <row r="3025" spans="1:12">
      <c r="A3025" s="18" t="s">
        <v>2097</v>
      </c>
      <c r="B3025" s="18" t="s">
        <v>908</v>
      </c>
      <c r="C3025" s="18">
        <v>1</v>
      </c>
      <c r="D3025" s="18">
        <v>1</v>
      </c>
      <c r="E3025" s="18">
        <v>0</v>
      </c>
      <c r="F3025" s="18">
        <v>1</v>
      </c>
      <c r="G3025" s="122" t="str">
        <f t="shared" si="143"/>
        <v>기사임</v>
      </c>
      <c r="H3025" s="255">
        <f>IF(G3025="기사임",(COUNTIF($B$2:B3025,B3025)-COUNTIFS($B$2:B3024,B3025,$G$2:G3024,"")),"")</f>
        <v>81</v>
      </c>
      <c r="I3025" s="122" t="str">
        <f>IF(H3025=1,COUNTIF($H$1:H3025,1),"")</f>
        <v/>
      </c>
      <c r="J3025" s="122">
        <f t="shared" si="142"/>
        <v>0</v>
      </c>
      <c r="K3025" s="122" t="b">
        <f t="shared" si="144"/>
        <v>0</v>
      </c>
      <c r="L3025" s="122" t="str">
        <f>IF(K3025=FALSE,"",B3025&amp;"@"&amp;COUNTIFS($B$2:B3025,B3025,$K$2:K3025,TRUE))</f>
        <v/>
      </c>
    </row>
    <row r="3026" spans="1:12">
      <c r="A3026" s="18" t="s">
        <v>645</v>
      </c>
      <c r="B3026" s="18" t="s">
        <v>896</v>
      </c>
      <c r="C3026" s="18">
        <v>1</v>
      </c>
      <c r="D3026" s="18">
        <v>1</v>
      </c>
      <c r="E3026" s="18">
        <v>0</v>
      </c>
      <c r="F3026" s="18">
        <v>0</v>
      </c>
      <c r="G3026" s="122" t="str">
        <f t="shared" si="143"/>
        <v>기사임</v>
      </c>
      <c r="H3026" s="255">
        <f>IF(G3026="기사임",(COUNTIF($B$2:B3026,B3026)-COUNTIFS($B$2:B3025,B3026,$G$2:G3025,"")),"")</f>
        <v>212</v>
      </c>
      <c r="I3026" s="122" t="str">
        <f>IF(H3026=1,COUNTIF($H$1:H3026,1),"")</f>
        <v/>
      </c>
      <c r="J3026" s="122">
        <f t="shared" si="142"/>
        <v>1</v>
      </c>
      <c r="K3026" s="122" t="b">
        <f t="shared" si="144"/>
        <v>1</v>
      </c>
      <c r="L3026" s="122" t="str">
        <f>IF(K3026=FALSE,"",B3026&amp;"@"&amp;COUNTIFS($B$2:B3026,B3026,$K$2:K3026,TRUE))</f>
        <v>United States@212</v>
      </c>
    </row>
    <row r="3027" spans="1:12">
      <c r="A3027" s="18" t="s">
        <v>539</v>
      </c>
      <c r="B3027" s="18" t="s">
        <v>907</v>
      </c>
      <c r="C3027" s="18">
        <v>1</v>
      </c>
      <c r="D3027" s="18">
        <v>1</v>
      </c>
      <c r="E3027" s="18">
        <v>0</v>
      </c>
      <c r="F3027" s="18">
        <v>0</v>
      </c>
      <c r="G3027" s="122" t="str">
        <f t="shared" si="143"/>
        <v>기사임</v>
      </c>
      <c r="H3027" s="255">
        <f>IF(G3027="기사임",(COUNTIF($B$2:B3027,B3027)-COUNTIFS($B$2:B3026,B3027,$G$2:G3026,"")),"")</f>
        <v>22</v>
      </c>
      <c r="I3027" s="122" t="str">
        <f>IF(H3027=1,COUNTIF($H$1:H3027,1),"")</f>
        <v/>
      </c>
      <c r="J3027" s="122">
        <f t="shared" si="142"/>
        <v>0</v>
      </c>
      <c r="K3027" s="122" t="b">
        <f t="shared" si="144"/>
        <v>0</v>
      </c>
      <c r="L3027" s="122" t="str">
        <f>IF(K3027=FALSE,"",B3027&amp;"@"&amp;COUNTIFS($B$2:B3027,B3027,$K$2:K3027,TRUE))</f>
        <v/>
      </c>
    </row>
    <row r="3028" spans="1:12">
      <c r="A3028" s="18" t="s">
        <v>539</v>
      </c>
      <c r="B3028" s="18" t="s">
        <v>910</v>
      </c>
      <c r="C3028" s="18">
        <v>1</v>
      </c>
      <c r="D3028" s="18">
        <v>1</v>
      </c>
      <c r="E3028" s="18">
        <v>6</v>
      </c>
      <c r="F3028" s="18">
        <v>0</v>
      </c>
      <c r="G3028" s="122" t="str">
        <f t="shared" si="143"/>
        <v>기사임</v>
      </c>
      <c r="H3028" s="255">
        <f>IF(G3028="기사임",(COUNTIF($B$2:B3028,B3028)-COUNTIFS($B$2:B3027,B3028,$G$2:G3027,"")),"")</f>
        <v>73</v>
      </c>
      <c r="I3028" s="122" t="str">
        <f>IF(H3028=1,COUNTIF($H$1:H3028,1),"")</f>
        <v/>
      </c>
      <c r="J3028" s="122">
        <f t="shared" si="142"/>
        <v>0</v>
      </c>
      <c r="K3028" s="122" t="b">
        <f t="shared" si="144"/>
        <v>0</v>
      </c>
      <c r="L3028" s="122" t="str">
        <f>IF(K3028=FALSE,"",B3028&amp;"@"&amp;COUNTIFS($B$2:B3028,B3028,$K$2:K3028,TRUE))</f>
        <v/>
      </c>
    </row>
    <row r="3029" spans="1:12">
      <c r="A3029" s="18" t="s">
        <v>539</v>
      </c>
      <c r="B3029" s="18" t="s">
        <v>930</v>
      </c>
      <c r="C3029" s="18">
        <v>1</v>
      </c>
      <c r="D3029" s="18">
        <v>1</v>
      </c>
      <c r="E3029" s="18">
        <v>2</v>
      </c>
      <c r="F3029" s="18">
        <v>0</v>
      </c>
      <c r="G3029" s="122" t="str">
        <f t="shared" si="143"/>
        <v>기사임</v>
      </c>
      <c r="H3029" s="255">
        <f>IF(G3029="기사임",(COUNTIF($B$2:B3029,B3029)-COUNTIFS($B$2:B3028,B3029,$G$2:G3028,"")),"")</f>
        <v>10</v>
      </c>
      <c r="I3029" s="122" t="str">
        <f>IF(H3029=1,COUNTIF($H$1:H3029,1),"")</f>
        <v/>
      </c>
      <c r="J3029" s="122">
        <f t="shared" si="142"/>
        <v>0</v>
      </c>
      <c r="K3029" s="122" t="b">
        <f t="shared" si="144"/>
        <v>0</v>
      </c>
      <c r="L3029" s="122" t="str">
        <f>IF(K3029=FALSE,"",B3029&amp;"@"&amp;COUNTIFS($B$2:B3029,B3029,$K$2:K3029,TRUE))</f>
        <v/>
      </c>
    </row>
    <row r="3030" spans="1:12">
      <c r="A3030" s="18" t="s">
        <v>539</v>
      </c>
      <c r="B3030" s="18" t="s">
        <v>895</v>
      </c>
      <c r="C3030" s="18">
        <v>1</v>
      </c>
      <c r="D3030" s="18">
        <v>1</v>
      </c>
      <c r="E3030" s="18">
        <v>0</v>
      </c>
      <c r="F3030" s="18">
        <v>0</v>
      </c>
      <c r="G3030" s="122" t="str">
        <f t="shared" si="143"/>
        <v>기사임</v>
      </c>
      <c r="H3030" s="255">
        <f>IF(G3030="기사임",(COUNTIF($B$2:B3030,B3030)-COUNTIFS($B$2:B3029,B3030,$G$2:G3029,"")),"")</f>
        <v>372</v>
      </c>
      <c r="I3030" s="122" t="str">
        <f>IF(H3030=1,COUNTIF($H$1:H3030,1),"")</f>
        <v/>
      </c>
      <c r="J3030" s="122">
        <f t="shared" si="142"/>
        <v>0</v>
      </c>
      <c r="K3030" s="122" t="b">
        <f t="shared" si="144"/>
        <v>0</v>
      </c>
      <c r="L3030" s="122" t="str">
        <f>IF(K3030=FALSE,"",B3030&amp;"@"&amp;COUNTIFS($B$2:B3030,B3030,$K$2:K3030,TRUE))</f>
        <v/>
      </c>
    </row>
    <row r="3031" spans="1:12">
      <c r="A3031" s="18" t="s">
        <v>539</v>
      </c>
      <c r="B3031" s="18" t="s">
        <v>900</v>
      </c>
      <c r="C3031" s="18">
        <v>1</v>
      </c>
      <c r="D3031" s="18">
        <v>1</v>
      </c>
      <c r="E3031" s="18">
        <v>0</v>
      </c>
      <c r="F3031" s="18">
        <v>0</v>
      </c>
      <c r="G3031" s="122" t="str">
        <f t="shared" si="143"/>
        <v>기사임</v>
      </c>
      <c r="H3031" s="255">
        <f>IF(G3031="기사임",(COUNTIF($B$2:B3031,B3031)-COUNTIFS($B$2:B3030,B3031,$G$2:G3030,"")),"")</f>
        <v>95</v>
      </c>
      <c r="I3031" s="122" t="str">
        <f>IF(H3031=1,COUNTIF($H$1:H3031,1),"")</f>
        <v/>
      </c>
      <c r="J3031" s="122">
        <f t="shared" si="142"/>
        <v>0</v>
      </c>
      <c r="K3031" s="122" t="b">
        <f t="shared" si="144"/>
        <v>0</v>
      </c>
      <c r="L3031" s="122" t="str">
        <f>IF(K3031=FALSE,"",B3031&amp;"@"&amp;COUNTIFS($B$2:B3031,B3031,$K$2:K3031,TRUE))</f>
        <v/>
      </c>
    </row>
    <row r="3032" spans="1:12">
      <c r="A3032" s="18" t="s">
        <v>758</v>
      </c>
      <c r="B3032" s="18" t="s">
        <v>900</v>
      </c>
      <c r="C3032" s="18">
        <v>1</v>
      </c>
      <c r="D3032" s="18">
        <v>1</v>
      </c>
      <c r="E3032" s="18">
        <v>0</v>
      </c>
      <c r="F3032" s="18">
        <v>1</v>
      </c>
      <c r="G3032" s="122" t="str">
        <f t="shared" si="143"/>
        <v>기사임</v>
      </c>
      <c r="H3032" s="255">
        <f>IF(G3032="기사임",(COUNTIF($B$2:B3032,B3032)-COUNTIFS($B$2:B3031,B3032,$G$2:G3031,"")),"")</f>
        <v>96</v>
      </c>
      <c r="I3032" s="122" t="str">
        <f>IF(H3032=1,COUNTIF($H$1:H3032,1),"")</f>
        <v/>
      </c>
      <c r="J3032" s="122">
        <f t="shared" si="142"/>
        <v>0</v>
      </c>
      <c r="K3032" s="122" t="b">
        <f t="shared" si="144"/>
        <v>0</v>
      </c>
      <c r="L3032" s="122" t="str">
        <f>IF(K3032=FALSE,"",B3032&amp;"@"&amp;COUNTIFS($B$2:B3032,B3032,$K$2:K3032,TRUE))</f>
        <v/>
      </c>
    </row>
    <row r="3033" spans="1:12">
      <c r="A3033" s="18" t="s">
        <v>758</v>
      </c>
      <c r="B3033" s="18" t="s">
        <v>914</v>
      </c>
      <c r="C3033" s="18">
        <v>1</v>
      </c>
      <c r="D3033" s="18">
        <v>1</v>
      </c>
      <c r="E3033" s="18">
        <v>0</v>
      </c>
      <c r="F3033" s="18">
        <v>1</v>
      </c>
      <c r="G3033" s="122" t="str">
        <f t="shared" si="143"/>
        <v>기사임</v>
      </c>
      <c r="H3033" s="255">
        <f>IF(G3033="기사임",(COUNTIF($B$2:B3033,B3033)-COUNTIFS($B$2:B3032,B3033,$G$2:G3032,"")),"")</f>
        <v>44</v>
      </c>
      <c r="I3033" s="122" t="str">
        <f>IF(H3033=1,COUNTIF($H$1:H3033,1),"")</f>
        <v/>
      </c>
      <c r="J3033" s="122">
        <f t="shared" si="142"/>
        <v>1</v>
      </c>
      <c r="K3033" s="122" t="b">
        <f t="shared" si="144"/>
        <v>1</v>
      </c>
      <c r="L3033" s="122" t="str">
        <f>IF(K3033=FALSE,"",B3033&amp;"@"&amp;COUNTIFS($B$2:B3033,B3033,$K$2:K3033,TRUE))</f>
        <v>Vietnam@44</v>
      </c>
    </row>
    <row r="3034" spans="1:12">
      <c r="A3034" s="18" t="s">
        <v>2098</v>
      </c>
      <c r="B3034" s="18" t="s">
        <v>910</v>
      </c>
      <c r="C3034" s="18">
        <v>1</v>
      </c>
      <c r="D3034" s="18">
        <v>1</v>
      </c>
      <c r="E3034" s="18">
        <v>0</v>
      </c>
      <c r="F3034" s="18">
        <v>1</v>
      </c>
      <c r="G3034" s="122" t="str">
        <f t="shared" si="143"/>
        <v>기사임</v>
      </c>
      <c r="H3034" s="255">
        <f>IF(G3034="기사임",(COUNTIF($B$2:B3034,B3034)-COUNTIFS($B$2:B3033,B3034,$G$2:G3033,"")),"")</f>
        <v>74</v>
      </c>
      <c r="I3034" s="122" t="str">
        <f>IF(H3034=1,COUNTIF($H$1:H3034,1),"")</f>
        <v/>
      </c>
      <c r="J3034" s="122">
        <f t="shared" si="142"/>
        <v>0</v>
      </c>
      <c r="K3034" s="122" t="b">
        <f t="shared" si="144"/>
        <v>0</v>
      </c>
      <c r="L3034" s="122" t="str">
        <f>IF(K3034=FALSE,"",B3034&amp;"@"&amp;COUNTIFS($B$2:B3034,B3034,$K$2:K3034,TRUE))</f>
        <v/>
      </c>
    </row>
    <row r="3035" spans="1:12">
      <c r="A3035" s="18" t="s">
        <v>615</v>
      </c>
      <c r="B3035" s="18" t="s">
        <v>2230</v>
      </c>
      <c r="C3035" s="18">
        <v>1</v>
      </c>
      <c r="D3035" s="18">
        <v>1</v>
      </c>
      <c r="E3035" s="18">
        <v>0</v>
      </c>
      <c r="F3035" s="18">
        <v>1</v>
      </c>
      <c r="G3035" s="122" t="str">
        <f t="shared" si="143"/>
        <v>기사임</v>
      </c>
      <c r="H3035" s="255">
        <f>IF(G3035="기사임",(COUNTIF($B$2:B3035,B3035)-COUNTIFS($B$2:B3034,B3035,$G$2:G3034,"")),"")</f>
        <v>2</v>
      </c>
      <c r="I3035" s="122" t="str">
        <f>IF(H3035=1,COUNTIF($H$1:H3035,1),"")</f>
        <v/>
      </c>
      <c r="J3035" s="122">
        <f t="shared" si="142"/>
        <v>0</v>
      </c>
      <c r="K3035" s="122" t="b">
        <f t="shared" si="144"/>
        <v>0</v>
      </c>
      <c r="L3035" s="122" t="str">
        <f>IF(K3035=FALSE,"",B3035&amp;"@"&amp;COUNTIFS($B$2:B3035,B3035,$K$2:K3035,TRUE))</f>
        <v/>
      </c>
    </row>
    <row r="3036" spans="1:12">
      <c r="A3036" s="18" t="s">
        <v>615</v>
      </c>
      <c r="B3036" s="18" t="s">
        <v>903</v>
      </c>
      <c r="C3036" s="18">
        <v>1</v>
      </c>
      <c r="D3036" s="18">
        <v>1</v>
      </c>
      <c r="E3036" s="18">
        <v>0</v>
      </c>
      <c r="F3036" s="18">
        <v>1</v>
      </c>
      <c r="G3036" s="122" t="str">
        <f t="shared" si="143"/>
        <v>기사임</v>
      </c>
      <c r="H3036" s="255">
        <f>IF(G3036="기사임",(COUNTIF($B$2:B3036,B3036)-COUNTIFS($B$2:B3035,B3036,$G$2:G3035,"")),"")</f>
        <v>43</v>
      </c>
      <c r="I3036" s="122" t="str">
        <f>IF(H3036=1,COUNTIF($H$1:H3036,1),"")</f>
        <v/>
      </c>
      <c r="J3036" s="122">
        <f t="shared" si="142"/>
        <v>0</v>
      </c>
      <c r="K3036" s="122" t="b">
        <f t="shared" si="144"/>
        <v>0</v>
      </c>
      <c r="L3036" s="122" t="str">
        <f>IF(K3036=FALSE,"",B3036&amp;"@"&amp;COUNTIFS($B$2:B3036,B3036,$K$2:K3036,TRUE))</f>
        <v/>
      </c>
    </row>
    <row r="3037" spans="1:12">
      <c r="A3037" s="18" t="s">
        <v>615</v>
      </c>
      <c r="B3037" s="18" t="s">
        <v>910</v>
      </c>
      <c r="C3037" s="18">
        <v>1</v>
      </c>
      <c r="D3037" s="18">
        <v>1</v>
      </c>
      <c r="E3037" s="18">
        <v>0</v>
      </c>
      <c r="F3037" s="18">
        <v>1</v>
      </c>
      <c r="G3037" s="122" t="str">
        <f t="shared" si="143"/>
        <v>기사임</v>
      </c>
      <c r="H3037" s="255">
        <f>IF(G3037="기사임",(COUNTIF($B$2:B3037,B3037)-COUNTIFS($B$2:B3036,B3037,$G$2:G3036,"")),"")</f>
        <v>75</v>
      </c>
      <c r="I3037" s="122" t="str">
        <f>IF(H3037=1,COUNTIF($H$1:H3037,1),"")</f>
        <v/>
      </c>
      <c r="J3037" s="122">
        <f t="shared" si="142"/>
        <v>0</v>
      </c>
      <c r="K3037" s="122" t="b">
        <f t="shared" si="144"/>
        <v>0</v>
      </c>
      <c r="L3037" s="122" t="str">
        <f>IF(K3037=FALSE,"",B3037&amp;"@"&amp;COUNTIFS($B$2:B3037,B3037,$K$2:K3037,TRUE))</f>
        <v/>
      </c>
    </row>
    <row r="3038" spans="1:12">
      <c r="A3038" s="18" t="s">
        <v>615</v>
      </c>
      <c r="B3038" s="18" t="s">
        <v>897</v>
      </c>
      <c r="C3038" s="18">
        <v>1</v>
      </c>
      <c r="D3038" s="18">
        <v>1</v>
      </c>
      <c r="E3038" s="18">
        <v>0</v>
      </c>
      <c r="F3038" s="18">
        <v>1</v>
      </c>
      <c r="G3038" s="122" t="str">
        <f t="shared" si="143"/>
        <v>기사임</v>
      </c>
      <c r="H3038" s="255">
        <f>IF(G3038="기사임",(COUNTIF($B$2:B3038,B3038)-COUNTIFS($B$2:B3037,B3038,$G$2:G3037,"")),"")</f>
        <v>161</v>
      </c>
      <c r="I3038" s="122" t="str">
        <f>IF(H3038=1,COUNTIF($H$1:H3038,1),"")</f>
        <v/>
      </c>
      <c r="J3038" s="122">
        <f t="shared" si="142"/>
        <v>1</v>
      </c>
      <c r="K3038" s="122" t="b">
        <f t="shared" si="144"/>
        <v>1</v>
      </c>
      <c r="L3038" s="122" t="str">
        <f>IF(K3038=FALSE,"",B3038&amp;"@"&amp;COUNTIFS($B$2:B3038,B3038,$K$2:K3038,TRUE))</f>
        <v>India@161</v>
      </c>
    </row>
    <row r="3039" spans="1:12">
      <c r="A3039" s="18" t="s">
        <v>615</v>
      </c>
      <c r="B3039" s="18" t="s">
        <v>898</v>
      </c>
      <c r="C3039" s="18">
        <v>1</v>
      </c>
      <c r="D3039" s="18">
        <v>1</v>
      </c>
      <c r="E3039" s="18">
        <v>52</v>
      </c>
      <c r="F3039" s="18">
        <v>0</v>
      </c>
      <c r="G3039" s="122" t="str">
        <f t="shared" si="143"/>
        <v>기사임</v>
      </c>
      <c r="H3039" s="255">
        <f>IF(G3039="기사임",(COUNTIF($B$2:B3039,B3039)-COUNTIFS($B$2:B3038,B3039,$G$2:G3038,"")),"")</f>
        <v>134</v>
      </c>
      <c r="I3039" s="122" t="str">
        <f>IF(H3039=1,COUNTIF($H$1:H3039,1),"")</f>
        <v/>
      </c>
      <c r="J3039" s="122">
        <f t="shared" si="142"/>
        <v>0</v>
      </c>
      <c r="K3039" s="122" t="b">
        <f t="shared" si="144"/>
        <v>0</v>
      </c>
      <c r="L3039" s="122" t="str">
        <f>IF(K3039=FALSE,"",B3039&amp;"@"&amp;COUNTIFS($B$2:B3039,B3039,$K$2:K3039,TRUE))</f>
        <v/>
      </c>
    </row>
    <row r="3040" spans="1:12">
      <c r="A3040" s="18" t="s">
        <v>615</v>
      </c>
      <c r="B3040" s="18" t="s">
        <v>900</v>
      </c>
      <c r="C3040" s="18">
        <v>1</v>
      </c>
      <c r="D3040" s="18">
        <v>1</v>
      </c>
      <c r="E3040" s="18">
        <v>0</v>
      </c>
      <c r="F3040" s="18">
        <v>1</v>
      </c>
      <c r="G3040" s="122" t="str">
        <f t="shared" si="143"/>
        <v>기사임</v>
      </c>
      <c r="H3040" s="255">
        <f>IF(G3040="기사임",(COUNTIF($B$2:B3040,B3040)-COUNTIFS($B$2:B3039,B3040,$G$2:G3039,"")),"")</f>
        <v>97</v>
      </c>
      <c r="I3040" s="122" t="str">
        <f>IF(H3040=1,COUNTIF($H$1:H3040,1),"")</f>
        <v/>
      </c>
      <c r="J3040" s="122">
        <f t="shared" si="142"/>
        <v>0</v>
      </c>
      <c r="K3040" s="122" t="b">
        <f t="shared" si="144"/>
        <v>0</v>
      </c>
      <c r="L3040" s="122" t="str">
        <f>IF(K3040=FALSE,"",B3040&amp;"@"&amp;COUNTIFS($B$2:B3040,B3040,$K$2:K3040,TRUE))</f>
        <v/>
      </c>
    </row>
    <row r="3041" spans="1:12">
      <c r="A3041" s="18" t="s">
        <v>615</v>
      </c>
      <c r="B3041" s="18" t="s">
        <v>915</v>
      </c>
      <c r="C3041" s="18">
        <v>1</v>
      </c>
      <c r="D3041" s="18">
        <v>1</v>
      </c>
      <c r="E3041" s="18">
        <v>0</v>
      </c>
      <c r="F3041" s="18">
        <v>1</v>
      </c>
      <c r="G3041" s="122" t="str">
        <f t="shared" si="143"/>
        <v>기사임</v>
      </c>
      <c r="H3041" s="255">
        <f>IF(G3041="기사임",(COUNTIF($B$2:B3041,B3041)-COUNTIFS($B$2:B3040,B3041,$G$2:G3040,"")),"")</f>
        <v>36</v>
      </c>
      <c r="I3041" s="122" t="str">
        <f>IF(H3041=1,COUNTIF($H$1:H3041,1),"")</f>
        <v/>
      </c>
      <c r="J3041" s="122">
        <f t="shared" si="142"/>
        <v>0</v>
      </c>
      <c r="K3041" s="122" t="b">
        <f t="shared" si="144"/>
        <v>0</v>
      </c>
      <c r="L3041" s="122" t="str">
        <f>IF(K3041=FALSE,"",B3041&amp;"@"&amp;COUNTIFS($B$2:B3041,B3041,$K$2:K3041,TRUE))</f>
        <v/>
      </c>
    </row>
    <row r="3042" spans="1:12">
      <c r="A3042" s="18" t="s">
        <v>1516</v>
      </c>
      <c r="B3042" s="18" t="s">
        <v>901</v>
      </c>
      <c r="C3042" s="18">
        <v>1</v>
      </c>
      <c r="D3042" s="18">
        <v>1</v>
      </c>
      <c r="E3042" s="18">
        <v>0</v>
      </c>
      <c r="F3042" s="18">
        <v>1</v>
      </c>
      <c r="G3042" s="122" t="str">
        <f t="shared" si="143"/>
        <v>기사임</v>
      </c>
      <c r="H3042" s="255">
        <f>IF(G3042="기사임",(COUNTIF($B$2:B3042,B3042)-COUNTIFS($B$2:B3041,B3042,$G$2:G3041,"")),"")</f>
        <v>91</v>
      </c>
      <c r="I3042" s="122" t="str">
        <f>IF(H3042=1,COUNTIF($H$1:H3042,1),"")</f>
        <v/>
      </c>
      <c r="J3042" s="122">
        <f t="shared" si="142"/>
        <v>0</v>
      </c>
      <c r="K3042" s="122" t="b">
        <f t="shared" si="144"/>
        <v>0</v>
      </c>
      <c r="L3042" s="122" t="str">
        <f>IF(K3042=FALSE,"",B3042&amp;"@"&amp;COUNTIFS($B$2:B3042,B3042,$K$2:K3042,TRUE))</f>
        <v/>
      </c>
    </row>
    <row r="3043" spans="1:12">
      <c r="A3043" s="18" t="s">
        <v>1516</v>
      </c>
      <c r="B3043" s="18" t="s">
        <v>895</v>
      </c>
      <c r="C3043" s="18">
        <v>1</v>
      </c>
      <c r="D3043" s="18">
        <v>1</v>
      </c>
      <c r="E3043" s="18">
        <v>10</v>
      </c>
      <c r="F3043" s="18">
        <v>0</v>
      </c>
      <c r="G3043" s="122" t="str">
        <f t="shared" si="143"/>
        <v>기사임</v>
      </c>
      <c r="H3043" s="255">
        <f>IF(G3043="기사임",(COUNTIF($B$2:B3043,B3043)-COUNTIFS($B$2:B3042,B3043,$G$2:G3042,"")),"")</f>
        <v>373</v>
      </c>
      <c r="I3043" s="122" t="str">
        <f>IF(H3043=1,COUNTIF($H$1:H3043,1),"")</f>
        <v/>
      </c>
      <c r="J3043" s="122">
        <f t="shared" si="142"/>
        <v>0</v>
      </c>
      <c r="K3043" s="122" t="b">
        <f t="shared" si="144"/>
        <v>0</v>
      </c>
      <c r="L3043" s="122" t="str">
        <f>IF(K3043=FALSE,"",B3043&amp;"@"&amp;COUNTIFS($B$2:B3043,B3043,$K$2:K3043,TRUE))</f>
        <v/>
      </c>
    </row>
    <row r="3044" spans="1:12">
      <c r="A3044" s="18" t="s">
        <v>516</v>
      </c>
      <c r="B3044" s="18" t="s">
        <v>911</v>
      </c>
      <c r="C3044" s="18">
        <v>1</v>
      </c>
      <c r="D3044" s="18">
        <v>1</v>
      </c>
      <c r="E3044" s="18">
        <v>137</v>
      </c>
      <c r="F3044" s="18">
        <v>1</v>
      </c>
      <c r="G3044" s="122" t="str">
        <f t="shared" si="143"/>
        <v>기사임</v>
      </c>
      <c r="H3044" s="255">
        <f>IF(G3044="기사임",(COUNTIF($B$2:B3044,B3044)-COUNTIFS($B$2:B3043,B3044,$G$2:G3043,"")),"")</f>
        <v>23</v>
      </c>
      <c r="I3044" s="122" t="str">
        <f>IF(H3044=1,COUNTIF($H$1:H3044,1),"")</f>
        <v/>
      </c>
      <c r="J3044" s="122">
        <f t="shared" si="142"/>
        <v>0</v>
      </c>
      <c r="K3044" s="122" t="b">
        <f t="shared" si="144"/>
        <v>0</v>
      </c>
      <c r="L3044" s="122" t="str">
        <f>IF(K3044=FALSE,"",B3044&amp;"@"&amp;COUNTIFS($B$2:B3044,B3044,$K$2:K3044,TRUE))</f>
        <v/>
      </c>
    </row>
    <row r="3045" spans="1:12">
      <c r="A3045" s="18" t="s">
        <v>516</v>
      </c>
      <c r="B3045" s="18" t="s">
        <v>2241</v>
      </c>
      <c r="C3045" s="18">
        <v>1</v>
      </c>
      <c r="D3045" s="18">
        <v>1</v>
      </c>
      <c r="E3045" s="18">
        <v>0</v>
      </c>
      <c r="F3045" s="18">
        <v>1</v>
      </c>
      <c r="G3045" s="122" t="str">
        <f t="shared" si="143"/>
        <v>기사임</v>
      </c>
      <c r="H3045" s="255">
        <f>IF(G3045="기사임",(COUNTIF($B$2:B3045,B3045)-COUNTIFS($B$2:B3044,B3045,$G$2:G3044,"")),"")</f>
        <v>1</v>
      </c>
      <c r="I3045" s="122">
        <f>IF(H3045=1,COUNTIF($H$1:H3045,1),"")</f>
        <v>95</v>
      </c>
      <c r="J3045" s="122">
        <f t="shared" si="142"/>
        <v>0</v>
      </c>
      <c r="K3045" s="122" t="b">
        <f t="shared" si="144"/>
        <v>0</v>
      </c>
      <c r="L3045" s="122" t="str">
        <f>IF(K3045=FALSE,"",B3045&amp;"@"&amp;COUNTIFS($B$2:B3045,B3045,$K$2:K3045,TRUE))</f>
        <v/>
      </c>
    </row>
    <row r="3046" spans="1:12">
      <c r="A3046" s="18" t="s">
        <v>516</v>
      </c>
      <c r="B3046" s="18" t="s">
        <v>943</v>
      </c>
      <c r="C3046" s="18">
        <v>1</v>
      </c>
      <c r="D3046" s="18">
        <v>1</v>
      </c>
      <c r="E3046" s="18">
        <v>0</v>
      </c>
      <c r="F3046" s="18">
        <v>1</v>
      </c>
      <c r="G3046" s="122" t="str">
        <f t="shared" si="143"/>
        <v>기사임</v>
      </c>
      <c r="H3046" s="255">
        <f>IF(G3046="기사임",(COUNTIF($B$2:B3046,B3046)-COUNTIFS($B$2:B3045,B3046,$G$2:G3045,"")),"")</f>
        <v>8</v>
      </c>
      <c r="I3046" s="122" t="str">
        <f>IF(H3046=1,COUNTIF($H$1:H3046,1),"")</f>
        <v/>
      </c>
      <c r="J3046" s="122">
        <f t="shared" si="142"/>
        <v>0</v>
      </c>
      <c r="K3046" s="122" t="b">
        <f t="shared" si="144"/>
        <v>0</v>
      </c>
      <c r="L3046" s="122" t="str">
        <f>IF(K3046=FALSE,"",B3046&amp;"@"&amp;COUNTIFS($B$2:B3046,B3046,$K$2:K3046,TRUE))</f>
        <v/>
      </c>
    </row>
    <row r="3047" spans="1:12">
      <c r="A3047" s="18" t="s">
        <v>516</v>
      </c>
      <c r="B3047" s="18" t="s">
        <v>929</v>
      </c>
      <c r="C3047" s="18">
        <v>1</v>
      </c>
      <c r="D3047" s="18">
        <v>1</v>
      </c>
      <c r="E3047" s="18">
        <v>0</v>
      </c>
      <c r="F3047" s="18">
        <v>1</v>
      </c>
      <c r="G3047" s="122" t="str">
        <f t="shared" si="143"/>
        <v>기사임</v>
      </c>
      <c r="H3047" s="255">
        <f>IF(G3047="기사임",(COUNTIF($B$2:B3047,B3047)-COUNTIFS($B$2:B3046,B3047,$G$2:G3046,"")),"")</f>
        <v>14</v>
      </c>
      <c r="I3047" s="122" t="str">
        <f>IF(H3047=1,COUNTIF($H$1:H3047,1),"")</f>
        <v/>
      </c>
      <c r="J3047" s="122">
        <f t="shared" si="142"/>
        <v>0</v>
      </c>
      <c r="K3047" s="122" t="b">
        <f t="shared" si="144"/>
        <v>0</v>
      </c>
      <c r="L3047" s="122" t="str">
        <f>IF(K3047=FALSE,"",B3047&amp;"@"&amp;COUNTIFS($B$2:B3047,B3047,$K$2:K3047,TRUE))</f>
        <v/>
      </c>
    </row>
    <row r="3048" spans="1:12">
      <c r="A3048" s="18" t="s">
        <v>516</v>
      </c>
      <c r="B3048" s="18" t="s">
        <v>905</v>
      </c>
      <c r="C3048" s="18">
        <v>1</v>
      </c>
      <c r="D3048" s="18">
        <v>1</v>
      </c>
      <c r="E3048" s="18">
        <v>0</v>
      </c>
      <c r="F3048" s="18">
        <v>1</v>
      </c>
      <c r="G3048" s="122" t="str">
        <f t="shared" si="143"/>
        <v>기사임</v>
      </c>
      <c r="H3048" s="255">
        <f>IF(G3048="기사임",(COUNTIF($B$2:B3048,B3048)-COUNTIFS($B$2:B3047,B3048,$G$2:G3047,"")),"")</f>
        <v>63</v>
      </c>
      <c r="I3048" s="122" t="str">
        <f>IF(H3048=1,COUNTIF($H$1:H3048,1),"")</f>
        <v/>
      </c>
      <c r="J3048" s="122">
        <f t="shared" si="142"/>
        <v>0</v>
      </c>
      <c r="K3048" s="122" t="b">
        <f t="shared" si="144"/>
        <v>0</v>
      </c>
      <c r="L3048" s="122" t="str">
        <f>IF(K3048=FALSE,"",B3048&amp;"@"&amp;COUNTIFS($B$2:B3048,B3048,$K$2:K3048,TRUE))</f>
        <v/>
      </c>
    </row>
    <row r="3049" spans="1:12">
      <c r="A3049" s="18" t="s">
        <v>516</v>
      </c>
      <c r="B3049" s="18" t="s">
        <v>908</v>
      </c>
      <c r="C3049" s="18">
        <v>1</v>
      </c>
      <c r="D3049" s="18">
        <v>1</v>
      </c>
      <c r="E3049" s="18">
        <v>0</v>
      </c>
      <c r="F3049" s="18">
        <v>1</v>
      </c>
      <c r="G3049" s="122" t="str">
        <f t="shared" si="143"/>
        <v>기사임</v>
      </c>
      <c r="H3049" s="255">
        <f>IF(G3049="기사임",(COUNTIF($B$2:B3049,B3049)-COUNTIFS($B$2:B3048,B3049,$G$2:G3048,"")),"")</f>
        <v>82</v>
      </c>
      <c r="I3049" s="122" t="str">
        <f>IF(H3049=1,COUNTIF($H$1:H3049,1),"")</f>
        <v/>
      </c>
      <c r="J3049" s="122">
        <f t="shared" si="142"/>
        <v>0</v>
      </c>
      <c r="K3049" s="122" t="b">
        <f t="shared" si="144"/>
        <v>0</v>
      </c>
      <c r="L3049" s="122" t="str">
        <f>IF(K3049=FALSE,"",B3049&amp;"@"&amp;COUNTIFS($B$2:B3049,B3049,$K$2:K3049,TRUE))</f>
        <v/>
      </c>
    </row>
    <row r="3050" spans="1:12">
      <c r="A3050" s="18" t="s">
        <v>516</v>
      </c>
      <c r="B3050" s="18" t="s">
        <v>909</v>
      </c>
      <c r="C3050" s="18">
        <v>1</v>
      </c>
      <c r="D3050" s="18">
        <v>1</v>
      </c>
      <c r="E3050" s="18">
        <v>0</v>
      </c>
      <c r="F3050" s="18">
        <v>1</v>
      </c>
      <c r="G3050" s="122" t="str">
        <f t="shared" si="143"/>
        <v>기사임</v>
      </c>
      <c r="H3050" s="255">
        <f>IF(G3050="기사임",(COUNTIF($B$2:B3050,B3050)-COUNTIFS($B$2:B3049,B3050,$G$2:G3049,"")),"")</f>
        <v>29</v>
      </c>
      <c r="I3050" s="122" t="str">
        <f>IF(H3050=1,COUNTIF($H$1:H3050,1),"")</f>
        <v/>
      </c>
      <c r="J3050" s="122">
        <f t="shared" si="142"/>
        <v>0</v>
      </c>
      <c r="K3050" s="122" t="b">
        <f t="shared" si="144"/>
        <v>0</v>
      </c>
      <c r="L3050" s="122" t="str">
        <f>IF(K3050=FALSE,"",B3050&amp;"@"&amp;COUNTIFS($B$2:B3050,B3050,$K$2:K3050,TRUE))</f>
        <v/>
      </c>
    </row>
    <row r="3051" spans="1:12">
      <c r="A3051" s="18" t="s">
        <v>516</v>
      </c>
      <c r="B3051" s="18" t="s">
        <v>902</v>
      </c>
      <c r="C3051" s="18">
        <v>1</v>
      </c>
      <c r="D3051" s="18">
        <v>1</v>
      </c>
      <c r="E3051" s="18">
        <v>0</v>
      </c>
      <c r="F3051" s="18">
        <v>1</v>
      </c>
      <c r="G3051" s="122" t="str">
        <f t="shared" si="143"/>
        <v>기사임</v>
      </c>
      <c r="H3051" s="255">
        <f>IF(G3051="기사임",(COUNTIF($B$2:B3051,B3051)-COUNTIFS($B$2:B3050,B3051,$G$2:G3050,"")),"")</f>
        <v>25</v>
      </c>
      <c r="I3051" s="122" t="str">
        <f>IF(H3051=1,COUNTIF($H$1:H3051,1),"")</f>
        <v/>
      </c>
      <c r="J3051" s="122">
        <f t="shared" si="142"/>
        <v>0</v>
      </c>
      <c r="K3051" s="122" t="b">
        <f t="shared" si="144"/>
        <v>0</v>
      </c>
      <c r="L3051" s="122" t="str">
        <f>IF(K3051=FALSE,"",B3051&amp;"@"&amp;COUNTIFS($B$2:B3051,B3051,$K$2:K3051,TRUE))</f>
        <v/>
      </c>
    </row>
    <row r="3052" spans="1:12">
      <c r="A3052" s="18" t="s">
        <v>516</v>
      </c>
      <c r="B3052" s="18" t="s">
        <v>946</v>
      </c>
      <c r="C3052" s="18">
        <v>1</v>
      </c>
      <c r="D3052" s="18">
        <v>1</v>
      </c>
      <c r="E3052" s="18">
        <v>0</v>
      </c>
      <c r="F3052" s="18">
        <v>1</v>
      </c>
      <c r="G3052" s="122" t="str">
        <f t="shared" si="143"/>
        <v>기사임</v>
      </c>
      <c r="H3052" s="255">
        <f>IF(G3052="기사임",(COUNTIF($B$2:B3052,B3052)-COUNTIFS($B$2:B3051,B3052,$G$2:G3051,"")),"")</f>
        <v>2</v>
      </c>
      <c r="I3052" s="122" t="str">
        <f>IF(H3052=1,COUNTIF($H$1:H3052,1),"")</f>
        <v/>
      </c>
      <c r="J3052" s="122">
        <f t="shared" si="142"/>
        <v>0</v>
      </c>
      <c r="K3052" s="122" t="b">
        <f t="shared" si="144"/>
        <v>0</v>
      </c>
      <c r="L3052" s="122" t="str">
        <f>IF(K3052=FALSE,"",B3052&amp;"@"&amp;COUNTIFS($B$2:B3052,B3052,$K$2:K3052,TRUE))</f>
        <v/>
      </c>
    </row>
    <row r="3053" spans="1:12">
      <c r="A3053" s="18" t="s">
        <v>516</v>
      </c>
      <c r="B3053" s="18" t="s">
        <v>939</v>
      </c>
      <c r="C3053" s="18">
        <v>1</v>
      </c>
      <c r="D3053" s="18">
        <v>1</v>
      </c>
      <c r="E3053" s="18">
        <v>0</v>
      </c>
      <c r="F3053" s="18">
        <v>1</v>
      </c>
      <c r="G3053" s="122" t="str">
        <f t="shared" si="143"/>
        <v>기사임</v>
      </c>
      <c r="H3053" s="255">
        <f>IF(G3053="기사임",(COUNTIF($B$2:B3053,B3053)-COUNTIFS($B$2:B3052,B3053,$G$2:G3052,"")),"")</f>
        <v>7</v>
      </c>
      <c r="I3053" s="122" t="str">
        <f>IF(H3053=1,COUNTIF($H$1:H3053,1),"")</f>
        <v/>
      </c>
      <c r="J3053" s="122">
        <f t="shared" si="142"/>
        <v>0</v>
      </c>
      <c r="K3053" s="122" t="b">
        <f t="shared" si="144"/>
        <v>0</v>
      </c>
      <c r="L3053" s="122" t="str">
        <f>IF(K3053=FALSE,"",B3053&amp;"@"&amp;COUNTIFS($B$2:B3053,B3053,$K$2:K3053,TRUE))</f>
        <v/>
      </c>
    </row>
    <row r="3054" spans="1:12">
      <c r="A3054" s="18" t="s">
        <v>516</v>
      </c>
      <c r="B3054" s="18" t="s">
        <v>906</v>
      </c>
      <c r="C3054" s="18">
        <v>1</v>
      </c>
      <c r="D3054" s="18">
        <v>1</v>
      </c>
      <c r="E3054" s="18">
        <v>0</v>
      </c>
      <c r="F3054" s="18">
        <v>1</v>
      </c>
      <c r="G3054" s="122" t="str">
        <f t="shared" si="143"/>
        <v>기사임</v>
      </c>
      <c r="H3054" s="255">
        <f>IF(G3054="기사임",(COUNTIF($B$2:B3054,B3054)-COUNTIFS($B$2:B3053,B3054,$G$2:G3053,"")),"")</f>
        <v>29</v>
      </c>
      <c r="I3054" s="122" t="str">
        <f>IF(H3054=1,COUNTIF($H$1:H3054,1),"")</f>
        <v/>
      </c>
      <c r="J3054" s="122">
        <f t="shared" si="142"/>
        <v>0</v>
      </c>
      <c r="K3054" s="122" t="b">
        <f t="shared" si="144"/>
        <v>0</v>
      </c>
      <c r="L3054" s="122" t="str">
        <f>IF(K3054=FALSE,"",B3054&amp;"@"&amp;COUNTIFS($B$2:B3054,B3054,$K$2:K3054,TRUE))</f>
        <v/>
      </c>
    </row>
    <row r="3055" spans="1:12">
      <c r="A3055" s="18" t="s">
        <v>516</v>
      </c>
      <c r="B3055" s="18" t="s">
        <v>918</v>
      </c>
      <c r="C3055" s="18">
        <v>1</v>
      </c>
      <c r="D3055" s="18">
        <v>1</v>
      </c>
      <c r="E3055" s="18">
        <v>0</v>
      </c>
      <c r="F3055" s="18">
        <v>1</v>
      </c>
      <c r="G3055" s="122" t="str">
        <f t="shared" si="143"/>
        <v>기사임</v>
      </c>
      <c r="H3055" s="255">
        <f>IF(G3055="기사임",(COUNTIF($B$2:B3055,B3055)-COUNTIFS($B$2:B3054,B3055,$G$2:G3054,"")),"")</f>
        <v>34</v>
      </c>
      <c r="I3055" s="122" t="str">
        <f>IF(H3055=1,COUNTIF($H$1:H3055,1),"")</f>
        <v/>
      </c>
      <c r="J3055" s="122">
        <f t="shared" si="142"/>
        <v>0</v>
      </c>
      <c r="K3055" s="122" t="b">
        <f t="shared" si="144"/>
        <v>0</v>
      </c>
      <c r="L3055" s="122" t="str">
        <f>IF(K3055=FALSE,"",B3055&amp;"@"&amp;COUNTIFS($B$2:B3055,B3055,$K$2:K3055,TRUE))</f>
        <v/>
      </c>
    </row>
    <row r="3056" spans="1:12">
      <c r="A3056" s="18" t="s">
        <v>516</v>
      </c>
      <c r="B3056" s="18" t="s">
        <v>896</v>
      </c>
      <c r="C3056" s="18">
        <v>1</v>
      </c>
      <c r="D3056" s="18">
        <v>1</v>
      </c>
      <c r="E3056" s="18">
        <v>0</v>
      </c>
      <c r="F3056" s="18">
        <v>1</v>
      </c>
      <c r="G3056" s="122" t="str">
        <f t="shared" si="143"/>
        <v>기사임</v>
      </c>
      <c r="H3056" s="255">
        <f>IF(G3056="기사임",(COUNTIF($B$2:B3056,B3056)-COUNTIFS($B$2:B3055,B3056,$G$2:G3055,"")),"")</f>
        <v>213</v>
      </c>
      <c r="I3056" s="122" t="str">
        <f>IF(H3056=1,COUNTIF($H$1:H3056,1),"")</f>
        <v/>
      </c>
      <c r="J3056" s="122">
        <f t="shared" si="142"/>
        <v>1</v>
      </c>
      <c r="K3056" s="122" t="b">
        <f t="shared" si="144"/>
        <v>1</v>
      </c>
      <c r="L3056" s="122" t="str">
        <f>IF(K3056=FALSE,"",B3056&amp;"@"&amp;COUNTIFS($B$2:B3056,B3056,$K$2:K3056,TRUE))</f>
        <v>United States@213</v>
      </c>
    </row>
    <row r="3057" spans="1:12">
      <c r="A3057" s="18" t="s">
        <v>516</v>
      </c>
      <c r="B3057" s="18" t="s">
        <v>914</v>
      </c>
      <c r="C3057" s="18">
        <v>1</v>
      </c>
      <c r="D3057" s="18">
        <v>1</v>
      </c>
      <c r="E3057" s="18">
        <v>0</v>
      </c>
      <c r="F3057" s="18">
        <v>1</v>
      </c>
      <c r="G3057" s="122" t="str">
        <f t="shared" si="143"/>
        <v>기사임</v>
      </c>
      <c r="H3057" s="255">
        <f>IF(G3057="기사임",(COUNTIF($B$2:B3057,B3057)-COUNTIFS($B$2:B3056,B3057,$G$2:G3056,"")),"")</f>
        <v>45</v>
      </c>
      <c r="I3057" s="122" t="str">
        <f>IF(H3057=1,COUNTIF($H$1:H3057,1),"")</f>
        <v/>
      </c>
      <c r="J3057" s="122">
        <f t="shared" si="142"/>
        <v>1</v>
      </c>
      <c r="K3057" s="122" t="b">
        <f t="shared" si="144"/>
        <v>1</v>
      </c>
      <c r="L3057" s="122" t="str">
        <f>IF(K3057=FALSE,"",B3057&amp;"@"&amp;COUNTIFS($B$2:B3057,B3057,$K$2:K3057,TRUE))</f>
        <v>Vietnam@45</v>
      </c>
    </row>
    <row r="3058" spans="1:12">
      <c r="A3058" s="18" t="s">
        <v>2099</v>
      </c>
      <c r="B3058" s="18" t="s">
        <v>897</v>
      </c>
      <c r="C3058" s="18">
        <v>1</v>
      </c>
      <c r="D3058" s="18">
        <v>1</v>
      </c>
      <c r="E3058" s="18">
        <v>0</v>
      </c>
      <c r="F3058" s="18">
        <v>1</v>
      </c>
      <c r="G3058" s="122" t="str">
        <f t="shared" si="143"/>
        <v>기사임</v>
      </c>
      <c r="H3058" s="255">
        <f>IF(G3058="기사임",(COUNTIF($B$2:B3058,B3058)-COUNTIFS($B$2:B3057,B3058,$G$2:G3057,"")),"")</f>
        <v>162</v>
      </c>
      <c r="I3058" s="122" t="str">
        <f>IF(H3058=1,COUNTIF($H$1:H3058,1),"")</f>
        <v/>
      </c>
      <c r="J3058" s="122">
        <f t="shared" si="142"/>
        <v>1</v>
      </c>
      <c r="K3058" s="122" t="b">
        <f t="shared" si="144"/>
        <v>1</v>
      </c>
      <c r="L3058" s="122" t="str">
        <f>IF(K3058=FALSE,"",B3058&amp;"@"&amp;COUNTIFS($B$2:B3058,B3058,$K$2:K3058,TRUE))</f>
        <v>India@162</v>
      </c>
    </row>
    <row r="3059" spans="1:12">
      <c r="A3059" s="18" t="s">
        <v>2100</v>
      </c>
      <c r="B3059" s="18" t="s">
        <v>900</v>
      </c>
      <c r="C3059" s="18">
        <v>1</v>
      </c>
      <c r="D3059" s="18">
        <v>1</v>
      </c>
      <c r="E3059" s="18">
        <v>0</v>
      </c>
      <c r="F3059" s="18">
        <v>1</v>
      </c>
      <c r="G3059" s="122" t="str">
        <f t="shared" si="143"/>
        <v/>
      </c>
      <c r="H3059" s="255" t="str">
        <f>IF(G3059="기사임",(COUNTIF($B$2:B3059,B3059)-COUNTIFS($B$2:B3058,B3059,$G$2:G3058,"")),"")</f>
        <v/>
      </c>
      <c r="I3059" s="122" t="str">
        <f>IF(H3059=1,COUNTIF($H$1:H3059,1),"")</f>
        <v/>
      </c>
      <c r="J3059" s="122">
        <f t="shared" si="142"/>
        <v>0</v>
      </c>
      <c r="K3059" s="122" t="b">
        <f t="shared" si="144"/>
        <v>0</v>
      </c>
      <c r="L3059" s="122" t="str">
        <f>IF(K3059=FALSE,"",B3059&amp;"@"&amp;COUNTIFS($B$2:B3059,B3059,$K$2:K3059,TRUE))</f>
        <v/>
      </c>
    </row>
    <row r="3060" spans="1:12">
      <c r="A3060" s="18" t="s">
        <v>777</v>
      </c>
      <c r="B3060" s="18" t="s">
        <v>897</v>
      </c>
      <c r="C3060" s="18">
        <v>1</v>
      </c>
      <c r="D3060" s="18">
        <v>1</v>
      </c>
      <c r="E3060" s="18">
        <v>85</v>
      </c>
      <c r="F3060" s="18">
        <v>0</v>
      </c>
      <c r="G3060" s="122" t="str">
        <f t="shared" si="143"/>
        <v>기사임</v>
      </c>
      <c r="H3060" s="255">
        <f>IF(G3060="기사임",(COUNTIF($B$2:B3060,B3060)-COUNTIFS($B$2:B3059,B3060,$G$2:G3059,"")),"")</f>
        <v>163</v>
      </c>
      <c r="I3060" s="122" t="str">
        <f>IF(H3060=1,COUNTIF($H$1:H3060,1),"")</f>
        <v/>
      </c>
      <c r="J3060" s="122">
        <f t="shared" si="142"/>
        <v>1</v>
      </c>
      <c r="K3060" s="122" t="b">
        <f t="shared" si="144"/>
        <v>1</v>
      </c>
      <c r="L3060" s="122" t="str">
        <f>IF(K3060=FALSE,"",B3060&amp;"@"&amp;COUNTIFS($B$2:B3060,B3060,$K$2:K3060,TRUE))</f>
        <v>India@163</v>
      </c>
    </row>
    <row r="3061" spans="1:12">
      <c r="A3061" s="18" t="s">
        <v>777</v>
      </c>
      <c r="B3061" s="18" t="s">
        <v>919</v>
      </c>
      <c r="C3061" s="18">
        <v>1</v>
      </c>
      <c r="D3061" s="18">
        <v>1</v>
      </c>
      <c r="E3061" s="18">
        <v>0</v>
      </c>
      <c r="F3061" s="18">
        <v>0</v>
      </c>
      <c r="G3061" s="122" t="str">
        <f t="shared" si="143"/>
        <v>기사임</v>
      </c>
      <c r="H3061" s="255">
        <f>IF(G3061="기사임",(COUNTIF($B$2:B3061,B3061)-COUNTIFS($B$2:B3060,B3061,$G$2:G3060,"")),"")</f>
        <v>8</v>
      </c>
      <c r="I3061" s="122" t="str">
        <f>IF(H3061=1,COUNTIF($H$1:H3061,1),"")</f>
        <v/>
      </c>
      <c r="J3061" s="122">
        <f t="shared" si="142"/>
        <v>0</v>
      </c>
      <c r="K3061" s="122" t="b">
        <f t="shared" si="144"/>
        <v>0</v>
      </c>
      <c r="L3061" s="122" t="str">
        <f>IF(K3061=FALSE,"",B3061&amp;"@"&amp;COUNTIFS($B$2:B3061,B3061,$K$2:K3061,TRUE))</f>
        <v/>
      </c>
    </row>
    <row r="3062" spans="1:12">
      <c r="A3062" s="18" t="s">
        <v>2101</v>
      </c>
      <c r="B3062" s="18" t="s">
        <v>913</v>
      </c>
      <c r="C3062" s="18">
        <v>1</v>
      </c>
      <c r="D3062" s="18">
        <v>1</v>
      </c>
      <c r="E3062" s="18">
        <v>0</v>
      </c>
      <c r="F3062" s="18">
        <v>1</v>
      </c>
      <c r="G3062" s="122" t="str">
        <f t="shared" si="143"/>
        <v>기사임</v>
      </c>
      <c r="H3062" s="255">
        <f>IF(G3062="기사임",(COUNTIF($B$2:B3062,B3062)-COUNTIFS($B$2:B3061,B3062,$G$2:G3061,"")),"")</f>
        <v>59</v>
      </c>
      <c r="I3062" s="122" t="str">
        <f>IF(H3062=1,COUNTIF($H$1:H3062,1),"")</f>
        <v/>
      </c>
      <c r="J3062" s="122">
        <f t="shared" si="142"/>
        <v>0</v>
      </c>
      <c r="K3062" s="122" t="b">
        <f t="shared" si="144"/>
        <v>0</v>
      </c>
      <c r="L3062" s="122" t="str">
        <f>IF(K3062=FALSE,"",B3062&amp;"@"&amp;COUNTIFS($B$2:B3062,B3062,$K$2:K3062,TRUE))</f>
        <v/>
      </c>
    </row>
    <row r="3063" spans="1:12">
      <c r="A3063" s="18" t="s">
        <v>804</v>
      </c>
      <c r="B3063" s="18" t="s">
        <v>898</v>
      </c>
      <c r="C3063" s="18">
        <v>1</v>
      </c>
      <c r="D3063" s="18">
        <v>1</v>
      </c>
      <c r="E3063" s="18">
        <v>488</v>
      </c>
      <c r="F3063" s="18">
        <v>0</v>
      </c>
      <c r="G3063" s="122" t="str">
        <f t="shared" si="143"/>
        <v>기사임</v>
      </c>
      <c r="H3063" s="255">
        <f>IF(G3063="기사임",(COUNTIF($B$2:B3063,B3063)-COUNTIFS($B$2:B3062,B3063,$G$2:G3062,"")),"")</f>
        <v>135</v>
      </c>
      <c r="I3063" s="122" t="str">
        <f>IF(H3063=1,COUNTIF($H$1:H3063,1),"")</f>
        <v/>
      </c>
      <c r="J3063" s="122">
        <f t="shared" si="142"/>
        <v>0</v>
      </c>
      <c r="K3063" s="122" t="b">
        <f t="shared" si="144"/>
        <v>0</v>
      </c>
      <c r="L3063" s="122" t="str">
        <f>IF(K3063=FALSE,"",B3063&amp;"@"&amp;COUNTIFS($B$2:B3063,B3063,$K$2:K3063,TRUE))</f>
        <v/>
      </c>
    </row>
    <row r="3064" spans="1:12">
      <c r="A3064" s="18" t="s">
        <v>804</v>
      </c>
      <c r="B3064" s="18" t="s">
        <v>913</v>
      </c>
      <c r="C3064" s="18">
        <v>1</v>
      </c>
      <c r="D3064" s="18">
        <v>1</v>
      </c>
      <c r="E3064" s="18">
        <v>0</v>
      </c>
      <c r="F3064" s="18">
        <v>0</v>
      </c>
      <c r="G3064" s="122" t="str">
        <f t="shared" si="143"/>
        <v>기사임</v>
      </c>
      <c r="H3064" s="255">
        <f>IF(G3064="기사임",(COUNTIF($B$2:B3064,B3064)-COUNTIFS($B$2:B3063,B3064,$G$2:G3063,"")),"")</f>
        <v>60</v>
      </c>
      <c r="I3064" s="122" t="str">
        <f>IF(H3064=1,COUNTIF($H$1:H3064,1),"")</f>
        <v/>
      </c>
      <c r="J3064" s="122">
        <f t="shared" si="142"/>
        <v>0</v>
      </c>
      <c r="K3064" s="122" t="b">
        <f t="shared" si="144"/>
        <v>0</v>
      </c>
      <c r="L3064" s="122" t="str">
        <f>IF(K3064=FALSE,"",B3064&amp;"@"&amp;COUNTIFS($B$2:B3064,B3064,$K$2:K3064,TRUE))</f>
        <v/>
      </c>
    </row>
    <row r="3065" spans="1:12">
      <c r="A3065" s="18" t="s">
        <v>1116</v>
      </c>
      <c r="B3065" s="18" t="s">
        <v>913</v>
      </c>
      <c r="C3065" s="18">
        <v>1</v>
      </c>
      <c r="D3065" s="18">
        <v>1</v>
      </c>
      <c r="E3065" s="18">
        <v>1</v>
      </c>
      <c r="F3065" s="18">
        <v>1</v>
      </c>
      <c r="G3065" s="122" t="str">
        <f t="shared" si="143"/>
        <v>기사임</v>
      </c>
      <c r="H3065" s="255">
        <f>IF(G3065="기사임",(COUNTIF($B$2:B3065,B3065)-COUNTIFS($B$2:B3064,B3065,$G$2:G3064,"")),"")</f>
        <v>61</v>
      </c>
      <c r="I3065" s="122" t="str">
        <f>IF(H3065=1,COUNTIF($H$1:H3065,1),"")</f>
        <v/>
      </c>
      <c r="J3065" s="122">
        <f t="shared" si="142"/>
        <v>0</v>
      </c>
      <c r="K3065" s="122" t="b">
        <f t="shared" si="144"/>
        <v>0</v>
      </c>
      <c r="L3065" s="122" t="str">
        <f>IF(K3065=FALSE,"",B3065&amp;"@"&amp;COUNTIFS($B$2:B3065,B3065,$K$2:K3065,TRUE))</f>
        <v/>
      </c>
    </row>
    <row r="3066" spans="1:12">
      <c r="A3066" s="18" t="s">
        <v>1116</v>
      </c>
      <c r="B3066" s="18" t="s">
        <v>915</v>
      </c>
      <c r="C3066" s="18">
        <v>1</v>
      </c>
      <c r="D3066" s="18">
        <v>1</v>
      </c>
      <c r="E3066" s="18">
        <v>1011</v>
      </c>
      <c r="F3066" s="18">
        <v>0</v>
      </c>
      <c r="G3066" s="122" t="str">
        <f t="shared" si="143"/>
        <v>기사임</v>
      </c>
      <c r="H3066" s="255">
        <f>IF(G3066="기사임",(COUNTIF($B$2:B3066,B3066)-COUNTIFS($B$2:B3065,B3066,$G$2:G3065,"")),"")</f>
        <v>37</v>
      </c>
      <c r="I3066" s="122" t="str">
        <f>IF(H3066=1,COUNTIF($H$1:H3066,1),"")</f>
        <v/>
      </c>
      <c r="J3066" s="122">
        <f t="shared" si="142"/>
        <v>0</v>
      </c>
      <c r="K3066" s="122" t="b">
        <f t="shared" si="144"/>
        <v>0</v>
      </c>
      <c r="L3066" s="122" t="str">
        <f>IF(K3066=FALSE,"",B3066&amp;"@"&amp;COUNTIFS($B$2:B3066,B3066,$K$2:K3066,TRUE))</f>
        <v/>
      </c>
    </row>
    <row r="3067" spans="1:12">
      <c r="A3067" s="18" t="s">
        <v>1298</v>
      </c>
      <c r="B3067" s="18" t="s">
        <v>908</v>
      </c>
      <c r="C3067" s="18">
        <v>1</v>
      </c>
      <c r="D3067" s="18">
        <v>1</v>
      </c>
      <c r="E3067" s="18">
        <v>0</v>
      </c>
      <c r="F3067" s="18">
        <v>1</v>
      </c>
      <c r="G3067" s="122" t="str">
        <f t="shared" si="143"/>
        <v>기사임</v>
      </c>
      <c r="H3067" s="255">
        <f>IF(G3067="기사임",(COUNTIF($B$2:B3067,B3067)-COUNTIFS($B$2:B3066,B3067,$G$2:G3066,"")),"")</f>
        <v>83</v>
      </c>
      <c r="I3067" s="122" t="str">
        <f>IF(H3067=1,COUNTIF($H$1:H3067,1),"")</f>
        <v/>
      </c>
      <c r="J3067" s="122">
        <f t="shared" si="142"/>
        <v>0</v>
      </c>
      <c r="K3067" s="122" t="b">
        <f t="shared" si="144"/>
        <v>0</v>
      </c>
      <c r="L3067" s="122" t="str">
        <f>IF(K3067=FALSE,"",B3067&amp;"@"&amp;COUNTIFS($B$2:B3067,B3067,$K$2:K3067,TRUE))</f>
        <v/>
      </c>
    </row>
    <row r="3068" spans="1:12">
      <c r="A3068" s="18" t="s">
        <v>1517</v>
      </c>
      <c r="B3068" s="18" t="s">
        <v>918</v>
      </c>
      <c r="C3068" s="18">
        <v>1</v>
      </c>
      <c r="D3068" s="18">
        <v>1</v>
      </c>
      <c r="E3068" s="18">
        <v>0</v>
      </c>
      <c r="F3068" s="18">
        <v>1</v>
      </c>
      <c r="G3068" s="122" t="str">
        <f t="shared" si="143"/>
        <v>기사임</v>
      </c>
      <c r="H3068" s="255">
        <f>IF(G3068="기사임",(COUNTIF($B$2:B3068,B3068)-COUNTIFS($B$2:B3067,B3068,$G$2:G3067,"")),"")</f>
        <v>35</v>
      </c>
      <c r="I3068" s="122" t="str">
        <f>IF(H3068=1,COUNTIF($H$1:H3068,1),"")</f>
        <v/>
      </c>
      <c r="J3068" s="122">
        <f t="shared" si="142"/>
        <v>0</v>
      </c>
      <c r="K3068" s="122" t="b">
        <f t="shared" si="144"/>
        <v>0</v>
      </c>
      <c r="L3068" s="122" t="str">
        <f>IF(K3068=FALSE,"",B3068&amp;"@"&amp;COUNTIFS($B$2:B3068,B3068,$K$2:K3068,TRUE))</f>
        <v/>
      </c>
    </row>
    <row r="3069" spans="1:12">
      <c r="A3069" s="18" t="s">
        <v>1281</v>
      </c>
      <c r="B3069" s="18" t="s">
        <v>895</v>
      </c>
      <c r="C3069" s="18">
        <v>1</v>
      </c>
      <c r="D3069" s="18">
        <v>1</v>
      </c>
      <c r="E3069" s="18">
        <v>0</v>
      </c>
      <c r="F3069" s="18">
        <v>0</v>
      </c>
      <c r="G3069" s="122" t="str">
        <f t="shared" si="143"/>
        <v>기사임</v>
      </c>
      <c r="H3069" s="255">
        <f>IF(G3069="기사임",(COUNTIF($B$2:B3069,B3069)-COUNTIFS($B$2:B3068,B3069,$G$2:G3068,"")),"")</f>
        <v>374</v>
      </c>
      <c r="I3069" s="122" t="str">
        <f>IF(H3069=1,COUNTIF($H$1:H3069,1),"")</f>
        <v/>
      </c>
      <c r="J3069" s="122">
        <f t="shared" si="142"/>
        <v>0</v>
      </c>
      <c r="K3069" s="122" t="b">
        <f t="shared" si="144"/>
        <v>0</v>
      </c>
      <c r="L3069" s="122" t="str">
        <f>IF(K3069=FALSE,"",B3069&amp;"@"&amp;COUNTIFS($B$2:B3069,B3069,$K$2:K3069,TRUE))</f>
        <v/>
      </c>
    </row>
    <row r="3070" spans="1:12">
      <c r="A3070" s="18" t="s">
        <v>1782</v>
      </c>
      <c r="B3070" s="18" t="s">
        <v>895</v>
      </c>
      <c r="C3070" s="18">
        <v>1</v>
      </c>
      <c r="D3070" s="18">
        <v>1</v>
      </c>
      <c r="E3070" s="18">
        <v>0</v>
      </c>
      <c r="F3070" s="18">
        <v>0</v>
      </c>
      <c r="G3070" s="122" t="str">
        <f t="shared" si="143"/>
        <v>기사임</v>
      </c>
      <c r="H3070" s="255">
        <f>IF(G3070="기사임",(COUNTIF($B$2:B3070,B3070)-COUNTIFS($B$2:B3069,B3070,$G$2:G3069,"")),"")</f>
        <v>375</v>
      </c>
      <c r="I3070" s="122" t="str">
        <f>IF(H3070=1,COUNTIF($H$1:H3070,1),"")</f>
        <v/>
      </c>
      <c r="J3070" s="122">
        <f t="shared" si="142"/>
        <v>0</v>
      </c>
      <c r="K3070" s="122" t="b">
        <f t="shared" si="144"/>
        <v>0</v>
      </c>
      <c r="L3070" s="122" t="str">
        <f>IF(K3070=FALSE,"",B3070&amp;"@"&amp;COUNTIFS($B$2:B3070,B3070,$K$2:K3070,TRUE))</f>
        <v/>
      </c>
    </row>
    <row r="3071" spans="1:12">
      <c r="A3071" s="18" t="s">
        <v>1782</v>
      </c>
      <c r="B3071" s="18" t="s">
        <v>896</v>
      </c>
      <c r="C3071" s="18">
        <v>1</v>
      </c>
      <c r="D3071" s="18">
        <v>1</v>
      </c>
      <c r="E3071" s="18">
        <v>0</v>
      </c>
      <c r="F3071" s="18">
        <v>1</v>
      </c>
      <c r="G3071" s="122" t="str">
        <f t="shared" si="143"/>
        <v>기사임</v>
      </c>
      <c r="H3071" s="255">
        <f>IF(G3071="기사임",(COUNTIF($B$2:B3071,B3071)-COUNTIFS($B$2:B3070,B3071,$G$2:G3070,"")),"")</f>
        <v>214</v>
      </c>
      <c r="I3071" s="122" t="str">
        <f>IF(H3071=1,COUNTIF($H$1:H3071,1),"")</f>
        <v/>
      </c>
      <c r="J3071" s="122">
        <f t="shared" si="142"/>
        <v>1</v>
      </c>
      <c r="K3071" s="122" t="b">
        <f t="shared" si="144"/>
        <v>1</v>
      </c>
      <c r="L3071" s="122" t="str">
        <f>IF(K3071=FALSE,"",B3071&amp;"@"&amp;COUNTIFS($B$2:B3071,B3071,$K$2:K3071,TRUE))</f>
        <v>United States@214</v>
      </c>
    </row>
    <row r="3072" spans="1:12">
      <c r="A3072" s="18" t="s">
        <v>860</v>
      </c>
      <c r="B3072" s="18" t="s">
        <v>897</v>
      </c>
      <c r="C3072" s="18">
        <v>1</v>
      </c>
      <c r="D3072" s="18">
        <v>1</v>
      </c>
      <c r="E3072" s="18">
        <v>120</v>
      </c>
      <c r="F3072" s="18">
        <v>0</v>
      </c>
      <c r="G3072" s="122" t="str">
        <f t="shared" si="143"/>
        <v>기사임</v>
      </c>
      <c r="H3072" s="255">
        <f>IF(G3072="기사임",(COUNTIF($B$2:B3072,B3072)-COUNTIFS($B$2:B3071,B3072,$G$2:G3071,"")),"")</f>
        <v>164</v>
      </c>
      <c r="I3072" s="122" t="str">
        <f>IF(H3072=1,COUNTIF($H$1:H3072,1),"")</f>
        <v/>
      </c>
      <c r="J3072" s="122">
        <f t="shared" si="142"/>
        <v>1</v>
      </c>
      <c r="K3072" s="122" t="b">
        <f t="shared" si="144"/>
        <v>1</v>
      </c>
      <c r="L3072" s="122" t="str">
        <f>IF(K3072=FALSE,"",B3072&amp;"@"&amp;COUNTIFS($B$2:B3072,B3072,$K$2:K3072,TRUE))</f>
        <v>India@164</v>
      </c>
    </row>
    <row r="3073" spans="1:12">
      <c r="A3073" s="18" t="s">
        <v>860</v>
      </c>
      <c r="B3073" s="18" t="s">
        <v>895</v>
      </c>
      <c r="C3073" s="18">
        <v>1</v>
      </c>
      <c r="D3073" s="18">
        <v>1</v>
      </c>
      <c r="E3073" s="18">
        <v>0</v>
      </c>
      <c r="F3073" s="18">
        <v>1</v>
      </c>
      <c r="G3073" s="122" t="str">
        <f t="shared" si="143"/>
        <v>기사임</v>
      </c>
      <c r="H3073" s="255">
        <f>IF(G3073="기사임",(COUNTIF($B$2:B3073,B3073)-COUNTIFS($B$2:B3072,B3073,$G$2:G3072,"")),"")</f>
        <v>376</v>
      </c>
      <c r="I3073" s="122" t="str">
        <f>IF(H3073=1,COUNTIF($H$1:H3073,1),"")</f>
        <v/>
      </c>
      <c r="J3073" s="122">
        <f t="shared" si="142"/>
        <v>0</v>
      </c>
      <c r="K3073" s="122" t="b">
        <f t="shared" si="144"/>
        <v>0</v>
      </c>
      <c r="L3073" s="122" t="str">
        <f>IF(K3073=FALSE,"",B3073&amp;"@"&amp;COUNTIFS($B$2:B3073,B3073,$K$2:K3073,TRUE))</f>
        <v/>
      </c>
    </row>
    <row r="3074" spans="1:12">
      <c r="A3074" s="18" t="s">
        <v>652</v>
      </c>
      <c r="B3074" s="18" t="s">
        <v>898</v>
      </c>
      <c r="C3074" s="18">
        <v>1</v>
      </c>
      <c r="D3074" s="18">
        <v>1</v>
      </c>
      <c r="E3074" s="18">
        <v>12</v>
      </c>
      <c r="F3074" s="18">
        <v>0</v>
      </c>
      <c r="G3074" s="122" t="str">
        <f t="shared" si="143"/>
        <v>기사임</v>
      </c>
      <c r="H3074" s="255">
        <f>IF(G3074="기사임",(COUNTIF($B$2:B3074,B3074)-COUNTIFS($B$2:B3073,B3074,$G$2:G3073,"")),"")</f>
        <v>136</v>
      </c>
      <c r="I3074" s="122" t="str">
        <f>IF(H3074=1,COUNTIF($H$1:H3074,1),"")</f>
        <v/>
      </c>
      <c r="J3074" s="122">
        <f t="shared" ref="J3074:J3137" si="145">COUNTIF($N$2:$N$4,B3074)</f>
        <v>0</v>
      </c>
      <c r="K3074" s="122" t="b">
        <f t="shared" si="144"/>
        <v>0</v>
      </c>
      <c r="L3074" s="122" t="str">
        <f>IF(K3074=FALSE,"",B3074&amp;"@"&amp;COUNTIFS($B$2:B3074,B3074,$K$2:K3074,TRUE))</f>
        <v/>
      </c>
    </row>
    <row r="3075" spans="1:12">
      <c r="A3075" s="18" t="s">
        <v>652</v>
      </c>
      <c r="B3075" s="18" t="s">
        <v>895</v>
      </c>
      <c r="C3075" s="18">
        <v>1</v>
      </c>
      <c r="D3075" s="18">
        <v>1</v>
      </c>
      <c r="E3075" s="18">
        <v>551</v>
      </c>
      <c r="F3075" s="18">
        <v>0</v>
      </c>
      <c r="G3075" s="122" t="str">
        <f t="shared" ref="G3075:G3138" si="146">IF(AND(LEFT(A3075,17)="/global/archives/",ISNUMBER(_xlfn.NUMBERVALUE(MID(A3075,18,1))),ISERROR(FIND("ckattempt",A3075)),ISERROR(FIND("preview",A3075))),"기사임","")</f>
        <v>기사임</v>
      </c>
      <c r="H3075" s="255">
        <f>IF(G3075="기사임",(COUNTIF($B$2:B3075,B3075)-COUNTIFS($B$2:B3074,B3075,$G$2:G3074,"")),"")</f>
        <v>377</v>
      </c>
      <c r="I3075" s="122" t="str">
        <f>IF(H3075=1,COUNTIF($H$1:H3075,1),"")</f>
        <v/>
      </c>
      <c r="J3075" s="122">
        <f t="shared" si="145"/>
        <v>0</v>
      </c>
      <c r="K3075" s="122" t="b">
        <f t="shared" ref="K3075:K3138" si="147">AND(J3075=1,H3075&gt;=1,H3075&lt;&gt;"")</f>
        <v>0</v>
      </c>
      <c r="L3075" s="122" t="str">
        <f>IF(K3075=FALSE,"",B3075&amp;"@"&amp;COUNTIFS($B$2:B3075,B3075,$K$2:K3075,TRUE))</f>
        <v/>
      </c>
    </row>
    <row r="3076" spans="1:12">
      <c r="A3076" s="18" t="s">
        <v>547</v>
      </c>
      <c r="B3076" s="18" t="s">
        <v>935</v>
      </c>
      <c r="C3076" s="18">
        <v>1</v>
      </c>
      <c r="D3076" s="18">
        <v>1</v>
      </c>
      <c r="E3076" s="18">
        <v>0</v>
      </c>
      <c r="F3076" s="18">
        <v>1</v>
      </c>
      <c r="G3076" s="122" t="str">
        <f t="shared" si="146"/>
        <v>기사임</v>
      </c>
      <c r="H3076" s="255">
        <f>IF(G3076="기사임",(COUNTIF($B$2:B3076,B3076)-COUNTIFS($B$2:B3075,B3076,$G$2:G3075,"")),"")</f>
        <v>10</v>
      </c>
      <c r="I3076" s="122" t="str">
        <f>IF(H3076=1,COUNTIF($H$1:H3076,1),"")</f>
        <v/>
      </c>
      <c r="J3076" s="122">
        <f t="shared" si="145"/>
        <v>0</v>
      </c>
      <c r="K3076" s="122" t="b">
        <f t="shared" si="147"/>
        <v>0</v>
      </c>
      <c r="L3076" s="122" t="str">
        <f>IF(K3076=FALSE,"",B3076&amp;"@"&amp;COUNTIFS($B$2:B3076,B3076,$K$2:K3076,TRUE))</f>
        <v/>
      </c>
    </row>
    <row r="3077" spans="1:12">
      <c r="A3077" s="18" t="s">
        <v>547</v>
      </c>
      <c r="B3077" s="18" t="s">
        <v>899</v>
      </c>
      <c r="C3077" s="18">
        <v>1</v>
      </c>
      <c r="D3077" s="18">
        <v>1</v>
      </c>
      <c r="E3077" s="18">
        <v>0</v>
      </c>
      <c r="F3077" s="18">
        <v>0</v>
      </c>
      <c r="G3077" s="122" t="str">
        <f t="shared" si="146"/>
        <v>기사임</v>
      </c>
      <c r="H3077" s="255">
        <f>IF(G3077="기사임",(COUNTIF($B$2:B3077,B3077)-COUNTIFS($B$2:B3076,B3077,$G$2:G3076,"")),"")</f>
        <v>86</v>
      </c>
      <c r="I3077" s="122" t="str">
        <f>IF(H3077=1,COUNTIF($H$1:H3077,1),"")</f>
        <v/>
      </c>
      <c r="J3077" s="122">
        <f t="shared" si="145"/>
        <v>0</v>
      </c>
      <c r="K3077" s="122" t="b">
        <f t="shared" si="147"/>
        <v>0</v>
      </c>
      <c r="L3077" s="122" t="str">
        <f>IF(K3077=FALSE,"",B3077&amp;"@"&amp;COUNTIFS($B$2:B3077,B3077,$K$2:K3077,TRUE))</f>
        <v/>
      </c>
    </row>
    <row r="3078" spans="1:12">
      <c r="A3078" s="18" t="s">
        <v>547</v>
      </c>
      <c r="B3078" s="18" t="s">
        <v>905</v>
      </c>
      <c r="C3078" s="18">
        <v>1</v>
      </c>
      <c r="D3078" s="18">
        <v>1</v>
      </c>
      <c r="E3078" s="18">
        <v>0</v>
      </c>
      <c r="F3078" s="18">
        <v>1</v>
      </c>
      <c r="G3078" s="122" t="str">
        <f t="shared" si="146"/>
        <v>기사임</v>
      </c>
      <c r="H3078" s="255">
        <f>IF(G3078="기사임",(COUNTIF($B$2:B3078,B3078)-COUNTIFS($B$2:B3077,B3078,$G$2:G3077,"")),"")</f>
        <v>64</v>
      </c>
      <c r="I3078" s="122" t="str">
        <f>IF(H3078=1,COUNTIF($H$1:H3078,1),"")</f>
        <v/>
      </c>
      <c r="J3078" s="122">
        <f t="shared" si="145"/>
        <v>0</v>
      </c>
      <c r="K3078" s="122" t="b">
        <f t="shared" si="147"/>
        <v>0</v>
      </c>
      <c r="L3078" s="122" t="str">
        <f>IF(K3078=FALSE,"",B3078&amp;"@"&amp;COUNTIFS($B$2:B3078,B3078,$K$2:K3078,TRUE))</f>
        <v/>
      </c>
    </row>
    <row r="3079" spans="1:12">
      <c r="A3079" s="18" t="s">
        <v>547</v>
      </c>
      <c r="B3079" s="18" t="s">
        <v>910</v>
      </c>
      <c r="C3079" s="18">
        <v>1</v>
      </c>
      <c r="D3079" s="18">
        <v>1</v>
      </c>
      <c r="E3079" s="18">
        <v>0</v>
      </c>
      <c r="F3079" s="18">
        <v>1</v>
      </c>
      <c r="G3079" s="122" t="str">
        <f t="shared" si="146"/>
        <v>기사임</v>
      </c>
      <c r="H3079" s="255">
        <f>IF(G3079="기사임",(COUNTIF($B$2:B3079,B3079)-COUNTIFS($B$2:B3078,B3079,$G$2:G3078,"")),"")</f>
        <v>76</v>
      </c>
      <c r="I3079" s="122" t="str">
        <f>IF(H3079=1,COUNTIF($H$1:H3079,1),"")</f>
        <v/>
      </c>
      <c r="J3079" s="122">
        <f t="shared" si="145"/>
        <v>0</v>
      </c>
      <c r="K3079" s="122" t="b">
        <f t="shared" si="147"/>
        <v>0</v>
      </c>
      <c r="L3079" s="122" t="str">
        <f>IF(K3079=FALSE,"",B3079&amp;"@"&amp;COUNTIFS($B$2:B3079,B3079,$K$2:K3079,TRUE))</f>
        <v/>
      </c>
    </row>
    <row r="3080" spans="1:12">
      <c r="A3080" s="18" t="s">
        <v>547</v>
      </c>
      <c r="B3080" s="18" t="s">
        <v>897</v>
      </c>
      <c r="C3080" s="18">
        <v>1</v>
      </c>
      <c r="D3080" s="18">
        <v>1</v>
      </c>
      <c r="E3080" s="18">
        <v>0</v>
      </c>
      <c r="F3080" s="18">
        <v>1</v>
      </c>
      <c r="G3080" s="122" t="str">
        <f t="shared" si="146"/>
        <v>기사임</v>
      </c>
      <c r="H3080" s="255">
        <f>IF(G3080="기사임",(COUNTIF($B$2:B3080,B3080)-COUNTIFS($B$2:B3079,B3080,$G$2:G3079,"")),"")</f>
        <v>165</v>
      </c>
      <c r="I3080" s="122" t="str">
        <f>IF(H3080=1,COUNTIF($H$1:H3080,1),"")</f>
        <v/>
      </c>
      <c r="J3080" s="122">
        <f t="shared" si="145"/>
        <v>1</v>
      </c>
      <c r="K3080" s="122" t="b">
        <f t="shared" si="147"/>
        <v>1</v>
      </c>
      <c r="L3080" s="122" t="str">
        <f>IF(K3080=FALSE,"",B3080&amp;"@"&amp;COUNTIFS($B$2:B3080,B3080,$K$2:K3080,TRUE))</f>
        <v>India@165</v>
      </c>
    </row>
    <row r="3081" spans="1:12">
      <c r="A3081" s="18" t="s">
        <v>547</v>
      </c>
      <c r="B3081" s="18" t="s">
        <v>932</v>
      </c>
      <c r="C3081" s="18">
        <v>1</v>
      </c>
      <c r="D3081" s="18">
        <v>1</v>
      </c>
      <c r="E3081" s="18">
        <v>41</v>
      </c>
      <c r="F3081" s="18">
        <v>0</v>
      </c>
      <c r="G3081" s="122" t="str">
        <f t="shared" si="146"/>
        <v>기사임</v>
      </c>
      <c r="H3081" s="255">
        <f>IF(G3081="기사임",(COUNTIF($B$2:B3081,B3081)-COUNTIFS($B$2:B3080,B3081,$G$2:G3080,"")),"")</f>
        <v>9</v>
      </c>
      <c r="I3081" s="122" t="str">
        <f>IF(H3081=1,COUNTIF($H$1:H3081,1),"")</f>
        <v/>
      </c>
      <c r="J3081" s="122">
        <f t="shared" si="145"/>
        <v>0</v>
      </c>
      <c r="K3081" s="122" t="b">
        <f t="shared" si="147"/>
        <v>0</v>
      </c>
      <c r="L3081" s="122" t="str">
        <f>IF(K3081=FALSE,"",B3081&amp;"@"&amp;COUNTIFS($B$2:B3081,B3081,$K$2:K3081,TRUE))</f>
        <v/>
      </c>
    </row>
    <row r="3082" spans="1:12">
      <c r="A3082" s="18" t="s">
        <v>547</v>
      </c>
      <c r="B3082" s="18" t="s">
        <v>923</v>
      </c>
      <c r="C3082" s="18">
        <v>1</v>
      </c>
      <c r="D3082" s="18">
        <v>1</v>
      </c>
      <c r="E3082" s="18">
        <v>0</v>
      </c>
      <c r="F3082" s="18">
        <v>1</v>
      </c>
      <c r="G3082" s="122" t="str">
        <f t="shared" si="146"/>
        <v>기사임</v>
      </c>
      <c r="H3082" s="255">
        <f>IF(G3082="기사임",(COUNTIF($B$2:B3082,B3082)-COUNTIFS($B$2:B3081,B3082,$G$2:G3081,"")),"")</f>
        <v>14</v>
      </c>
      <c r="I3082" s="122" t="str">
        <f>IF(H3082=1,COUNTIF($H$1:H3082,1),"")</f>
        <v/>
      </c>
      <c r="J3082" s="122">
        <f t="shared" si="145"/>
        <v>0</v>
      </c>
      <c r="K3082" s="122" t="b">
        <f t="shared" si="147"/>
        <v>0</v>
      </c>
      <c r="L3082" s="122" t="str">
        <f>IF(K3082=FALSE,"",B3082&amp;"@"&amp;COUNTIFS($B$2:B3082,B3082,$K$2:K3082,TRUE))</f>
        <v/>
      </c>
    </row>
    <row r="3083" spans="1:12">
      <c r="A3083" s="18" t="s">
        <v>547</v>
      </c>
      <c r="B3083" s="18" t="s">
        <v>915</v>
      </c>
      <c r="C3083" s="18">
        <v>1</v>
      </c>
      <c r="D3083" s="18">
        <v>1</v>
      </c>
      <c r="E3083" s="18">
        <v>432</v>
      </c>
      <c r="F3083" s="18">
        <v>0</v>
      </c>
      <c r="G3083" s="122" t="str">
        <f t="shared" si="146"/>
        <v>기사임</v>
      </c>
      <c r="H3083" s="255">
        <f>IF(G3083="기사임",(COUNTIF($B$2:B3083,B3083)-COUNTIFS($B$2:B3082,B3083,$G$2:G3082,"")),"")</f>
        <v>38</v>
      </c>
      <c r="I3083" s="122" t="str">
        <f>IF(H3083=1,COUNTIF($H$1:H3083,1),"")</f>
        <v/>
      </c>
      <c r="J3083" s="122">
        <f t="shared" si="145"/>
        <v>0</v>
      </c>
      <c r="K3083" s="122" t="b">
        <f t="shared" si="147"/>
        <v>0</v>
      </c>
      <c r="L3083" s="122" t="str">
        <f>IF(K3083=FALSE,"",B3083&amp;"@"&amp;COUNTIFS($B$2:B3083,B3083,$K$2:K3083,TRUE))</f>
        <v/>
      </c>
    </row>
    <row r="3084" spans="1:12">
      <c r="A3084" s="18" t="s">
        <v>593</v>
      </c>
      <c r="B3084" s="18" t="s">
        <v>899</v>
      </c>
      <c r="C3084" s="18">
        <v>1</v>
      </c>
      <c r="D3084" s="18">
        <v>1</v>
      </c>
      <c r="E3084" s="18">
        <v>0</v>
      </c>
      <c r="F3084" s="18">
        <v>0</v>
      </c>
      <c r="G3084" s="122" t="str">
        <f t="shared" si="146"/>
        <v>기사임</v>
      </c>
      <c r="H3084" s="255">
        <f>IF(G3084="기사임",(COUNTIF($B$2:B3084,B3084)-COUNTIFS($B$2:B3083,B3084,$G$2:G3083,"")),"")</f>
        <v>87</v>
      </c>
      <c r="I3084" s="122" t="str">
        <f>IF(H3084=1,COUNTIF($H$1:H3084,1),"")</f>
        <v/>
      </c>
      <c r="J3084" s="122">
        <f t="shared" si="145"/>
        <v>0</v>
      </c>
      <c r="K3084" s="122" t="b">
        <f t="shared" si="147"/>
        <v>0</v>
      </c>
      <c r="L3084" s="122" t="str">
        <f>IF(K3084=FALSE,"",B3084&amp;"@"&amp;COUNTIFS($B$2:B3084,B3084,$K$2:K3084,TRUE))</f>
        <v/>
      </c>
    </row>
    <row r="3085" spans="1:12">
      <c r="A3085" s="18" t="s">
        <v>593</v>
      </c>
      <c r="B3085" s="18" t="s">
        <v>907</v>
      </c>
      <c r="C3085" s="18">
        <v>1</v>
      </c>
      <c r="D3085" s="18">
        <v>1</v>
      </c>
      <c r="E3085" s="18">
        <v>0</v>
      </c>
      <c r="F3085" s="18">
        <v>1</v>
      </c>
      <c r="G3085" s="122" t="str">
        <f t="shared" si="146"/>
        <v>기사임</v>
      </c>
      <c r="H3085" s="255">
        <f>IF(G3085="기사임",(COUNTIF($B$2:B3085,B3085)-COUNTIFS($B$2:B3084,B3085,$G$2:G3084,"")),"")</f>
        <v>23</v>
      </c>
      <c r="I3085" s="122" t="str">
        <f>IF(H3085=1,COUNTIF($H$1:H3085,1),"")</f>
        <v/>
      </c>
      <c r="J3085" s="122">
        <f t="shared" si="145"/>
        <v>0</v>
      </c>
      <c r="K3085" s="122" t="b">
        <f t="shared" si="147"/>
        <v>0</v>
      </c>
      <c r="L3085" s="122" t="str">
        <f>IF(K3085=FALSE,"",B3085&amp;"@"&amp;COUNTIFS($B$2:B3085,B3085,$K$2:K3085,TRUE))</f>
        <v/>
      </c>
    </row>
    <row r="3086" spans="1:12">
      <c r="A3086" s="18" t="s">
        <v>593</v>
      </c>
      <c r="B3086" s="18" t="s">
        <v>913</v>
      </c>
      <c r="C3086" s="18">
        <v>1</v>
      </c>
      <c r="D3086" s="18">
        <v>1</v>
      </c>
      <c r="E3086" s="18">
        <v>0</v>
      </c>
      <c r="F3086" s="18">
        <v>1</v>
      </c>
      <c r="G3086" s="122" t="str">
        <f t="shared" si="146"/>
        <v>기사임</v>
      </c>
      <c r="H3086" s="255">
        <f>IF(G3086="기사임",(COUNTIF($B$2:B3086,B3086)-COUNTIFS($B$2:B3085,B3086,$G$2:G3085,"")),"")</f>
        <v>62</v>
      </c>
      <c r="I3086" s="122" t="str">
        <f>IF(H3086=1,COUNTIF($H$1:H3086,1),"")</f>
        <v/>
      </c>
      <c r="J3086" s="122">
        <f t="shared" si="145"/>
        <v>0</v>
      </c>
      <c r="K3086" s="122" t="b">
        <f t="shared" si="147"/>
        <v>0</v>
      </c>
      <c r="L3086" s="122" t="str">
        <f>IF(K3086=FALSE,"",B3086&amp;"@"&amp;COUNTIFS($B$2:B3086,B3086,$K$2:K3086,TRUE))</f>
        <v/>
      </c>
    </row>
    <row r="3087" spans="1:12">
      <c r="A3087" s="18" t="s">
        <v>569</v>
      </c>
      <c r="B3087" s="18" t="s">
        <v>903</v>
      </c>
      <c r="C3087" s="18">
        <v>1</v>
      </c>
      <c r="D3087" s="18">
        <v>1</v>
      </c>
      <c r="E3087" s="18">
        <v>0</v>
      </c>
      <c r="F3087" s="18">
        <v>0</v>
      </c>
      <c r="G3087" s="122" t="str">
        <f t="shared" si="146"/>
        <v>기사임</v>
      </c>
      <c r="H3087" s="255">
        <f>IF(G3087="기사임",(COUNTIF($B$2:B3087,B3087)-COUNTIFS($B$2:B3086,B3087,$G$2:G3086,"")),"")</f>
        <v>44</v>
      </c>
      <c r="I3087" s="122" t="str">
        <f>IF(H3087=1,COUNTIF($H$1:H3087,1),"")</f>
        <v/>
      </c>
      <c r="J3087" s="122">
        <f t="shared" si="145"/>
        <v>0</v>
      </c>
      <c r="K3087" s="122" t="b">
        <f t="shared" si="147"/>
        <v>0</v>
      </c>
      <c r="L3087" s="122" t="str">
        <f>IF(K3087=FALSE,"",B3087&amp;"@"&amp;COUNTIFS($B$2:B3087,B3087,$K$2:K3087,TRUE))</f>
        <v/>
      </c>
    </row>
    <row r="3088" spans="1:12">
      <c r="A3088" s="18" t="s">
        <v>569</v>
      </c>
      <c r="B3088" s="18" t="s">
        <v>901</v>
      </c>
      <c r="C3088" s="18">
        <v>1</v>
      </c>
      <c r="D3088" s="18">
        <v>1</v>
      </c>
      <c r="E3088" s="18">
        <v>91</v>
      </c>
      <c r="F3088" s="18">
        <v>0</v>
      </c>
      <c r="G3088" s="122" t="str">
        <f t="shared" si="146"/>
        <v>기사임</v>
      </c>
      <c r="H3088" s="255">
        <f>IF(G3088="기사임",(COUNTIF($B$2:B3088,B3088)-COUNTIFS($B$2:B3087,B3088,$G$2:G3087,"")),"")</f>
        <v>92</v>
      </c>
      <c r="I3088" s="122" t="str">
        <f>IF(H3088=1,COUNTIF($H$1:H3088,1),"")</f>
        <v/>
      </c>
      <c r="J3088" s="122">
        <f t="shared" si="145"/>
        <v>0</v>
      </c>
      <c r="K3088" s="122" t="b">
        <f t="shared" si="147"/>
        <v>0</v>
      </c>
      <c r="L3088" s="122" t="str">
        <f>IF(K3088=FALSE,"",B3088&amp;"@"&amp;COUNTIFS($B$2:B3088,B3088,$K$2:K3088,TRUE))</f>
        <v/>
      </c>
    </row>
    <row r="3089" spans="1:12">
      <c r="A3089" s="18" t="s">
        <v>569</v>
      </c>
      <c r="B3089" s="18" t="s">
        <v>909</v>
      </c>
      <c r="C3089" s="18">
        <v>1</v>
      </c>
      <c r="D3089" s="18">
        <v>1</v>
      </c>
      <c r="E3089" s="18">
        <v>0</v>
      </c>
      <c r="F3089" s="18">
        <v>1</v>
      </c>
      <c r="G3089" s="122" t="str">
        <f t="shared" si="146"/>
        <v>기사임</v>
      </c>
      <c r="H3089" s="255">
        <f>IF(G3089="기사임",(COUNTIF($B$2:B3089,B3089)-COUNTIFS($B$2:B3088,B3089,$G$2:G3088,"")),"")</f>
        <v>30</v>
      </c>
      <c r="I3089" s="122" t="str">
        <f>IF(H3089=1,COUNTIF($H$1:H3089,1),"")</f>
        <v/>
      </c>
      <c r="J3089" s="122">
        <f t="shared" si="145"/>
        <v>0</v>
      </c>
      <c r="K3089" s="122" t="b">
        <f t="shared" si="147"/>
        <v>0</v>
      </c>
      <c r="L3089" s="122" t="str">
        <f>IF(K3089=FALSE,"",B3089&amp;"@"&amp;COUNTIFS($B$2:B3089,B3089,$K$2:K3089,TRUE))</f>
        <v/>
      </c>
    </row>
    <row r="3090" spans="1:12">
      <c r="A3090" s="18" t="s">
        <v>569</v>
      </c>
      <c r="B3090" s="18" t="s">
        <v>1031</v>
      </c>
      <c r="C3090" s="18">
        <v>1</v>
      </c>
      <c r="D3090" s="18">
        <v>1</v>
      </c>
      <c r="E3090" s="18">
        <v>0</v>
      </c>
      <c r="F3090" s="18">
        <v>1</v>
      </c>
      <c r="G3090" s="122" t="str">
        <f t="shared" si="146"/>
        <v>기사임</v>
      </c>
      <c r="H3090" s="255">
        <f>IF(G3090="기사임",(COUNTIF($B$2:B3090,B3090)-COUNTIFS($B$2:B3089,B3090,$G$2:G3089,"")),"")</f>
        <v>3</v>
      </c>
      <c r="I3090" s="122" t="str">
        <f>IF(H3090=1,COUNTIF($H$1:H3090,1),"")</f>
        <v/>
      </c>
      <c r="J3090" s="122">
        <f t="shared" si="145"/>
        <v>0</v>
      </c>
      <c r="K3090" s="122" t="b">
        <f t="shared" si="147"/>
        <v>0</v>
      </c>
      <c r="L3090" s="122" t="str">
        <f>IF(K3090=FALSE,"",B3090&amp;"@"&amp;COUNTIFS($B$2:B3090,B3090,$K$2:K3090,TRUE))</f>
        <v/>
      </c>
    </row>
    <row r="3091" spans="1:12">
      <c r="A3091" s="18" t="s">
        <v>569</v>
      </c>
      <c r="B3091" s="18" t="s">
        <v>939</v>
      </c>
      <c r="C3091" s="18">
        <v>1</v>
      </c>
      <c r="D3091" s="18">
        <v>1</v>
      </c>
      <c r="E3091" s="18">
        <v>0</v>
      </c>
      <c r="F3091" s="18">
        <v>1</v>
      </c>
      <c r="G3091" s="122" t="str">
        <f t="shared" si="146"/>
        <v>기사임</v>
      </c>
      <c r="H3091" s="255">
        <f>IF(G3091="기사임",(COUNTIF($B$2:B3091,B3091)-COUNTIFS($B$2:B3090,B3091,$G$2:G3090,"")),"")</f>
        <v>8</v>
      </c>
      <c r="I3091" s="122" t="str">
        <f>IF(H3091=1,COUNTIF($H$1:H3091,1),"")</f>
        <v/>
      </c>
      <c r="J3091" s="122">
        <f t="shared" si="145"/>
        <v>0</v>
      </c>
      <c r="K3091" s="122" t="b">
        <f t="shared" si="147"/>
        <v>0</v>
      </c>
      <c r="L3091" s="122" t="str">
        <f>IF(K3091=FALSE,"",B3091&amp;"@"&amp;COUNTIFS($B$2:B3091,B3091,$K$2:K3091,TRUE))</f>
        <v/>
      </c>
    </row>
    <row r="3092" spans="1:12">
      <c r="A3092" s="18" t="s">
        <v>739</v>
      </c>
      <c r="B3092" s="18" t="s">
        <v>897</v>
      </c>
      <c r="C3092" s="18">
        <v>1</v>
      </c>
      <c r="D3092" s="18">
        <v>1</v>
      </c>
      <c r="E3092" s="18">
        <v>0</v>
      </c>
      <c r="F3092" s="18">
        <v>1</v>
      </c>
      <c r="G3092" s="122" t="str">
        <f t="shared" si="146"/>
        <v>기사임</v>
      </c>
      <c r="H3092" s="255">
        <f>IF(G3092="기사임",(COUNTIF($B$2:B3092,B3092)-COUNTIFS($B$2:B3091,B3092,$G$2:G3091,"")),"")</f>
        <v>166</v>
      </c>
      <c r="I3092" s="122" t="str">
        <f>IF(H3092=1,COUNTIF($H$1:H3092,1),"")</f>
        <v/>
      </c>
      <c r="J3092" s="122">
        <f t="shared" si="145"/>
        <v>1</v>
      </c>
      <c r="K3092" s="122" t="b">
        <f t="shared" si="147"/>
        <v>1</v>
      </c>
      <c r="L3092" s="122" t="str">
        <f>IF(K3092=FALSE,"",B3092&amp;"@"&amp;COUNTIFS($B$2:B3092,B3092,$K$2:K3092,TRUE))</f>
        <v>India@166</v>
      </c>
    </row>
    <row r="3093" spans="1:12">
      <c r="A3093" s="18" t="s">
        <v>739</v>
      </c>
      <c r="B3093" s="18" t="s">
        <v>931</v>
      </c>
      <c r="C3093" s="18">
        <v>1</v>
      </c>
      <c r="D3093" s="18">
        <v>1</v>
      </c>
      <c r="E3093" s="18">
        <v>0</v>
      </c>
      <c r="F3093" s="18">
        <v>1</v>
      </c>
      <c r="G3093" s="122" t="str">
        <f t="shared" si="146"/>
        <v>기사임</v>
      </c>
      <c r="H3093" s="255">
        <f>IF(G3093="기사임",(COUNTIF($B$2:B3093,B3093)-COUNTIFS($B$2:B3092,B3093,$G$2:G3092,"")),"")</f>
        <v>9</v>
      </c>
      <c r="I3093" s="122" t="str">
        <f>IF(H3093=1,COUNTIF($H$1:H3093,1),"")</f>
        <v/>
      </c>
      <c r="J3093" s="122">
        <f t="shared" si="145"/>
        <v>0</v>
      </c>
      <c r="K3093" s="122" t="b">
        <f t="shared" si="147"/>
        <v>0</v>
      </c>
      <c r="L3093" s="122" t="str">
        <f>IF(K3093=FALSE,"",B3093&amp;"@"&amp;COUNTIFS($B$2:B3093,B3093,$K$2:K3093,TRUE))</f>
        <v/>
      </c>
    </row>
    <row r="3094" spans="1:12">
      <c r="A3094" s="18" t="s">
        <v>739</v>
      </c>
      <c r="B3094" s="18" t="s">
        <v>934</v>
      </c>
      <c r="C3094" s="18">
        <v>1</v>
      </c>
      <c r="D3094" s="18">
        <v>1</v>
      </c>
      <c r="E3094" s="18">
        <v>0</v>
      </c>
      <c r="F3094" s="18">
        <v>1</v>
      </c>
      <c r="G3094" s="122" t="str">
        <f t="shared" si="146"/>
        <v>기사임</v>
      </c>
      <c r="H3094" s="255">
        <f>IF(G3094="기사임",(COUNTIF($B$2:B3094,B3094)-COUNTIFS($B$2:B3093,B3094,$G$2:G3093,"")),"")</f>
        <v>10</v>
      </c>
      <c r="I3094" s="122" t="str">
        <f>IF(H3094=1,COUNTIF($H$1:H3094,1),"")</f>
        <v/>
      </c>
      <c r="J3094" s="122">
        <f t="shared" si="145"/>
        <v>0</v>
      </c>
      <c r="K3094" s="122" t="b">
        <f t="shared" si="147"/>
        <v>0</v>
      </c>
      <c r="L3094" s="122" t="str">
        <f>IF(K3094=FALSE,"",B3094&amp;"@"&amp;COUNTIFS($B$2:B3094,B3094,$K$2:K3094,TRUE))</f>
        <v/>
      </c>
    </row>
    <row r="3095" spans="1:12">
      <c r="A3095" s="18" t="s">
        <v>739</v>
      </c>
      <c r="B3095" s="18" t="s">
        <v>900</v>
      </c>
      <c r="C3095" s="18">
        <v>1</v>
      </c>
      <c r="D3095" s="18">
        <v>1</v>
      </c>
      <c r="E3095" s="18">
        <v>0</v>
      </c>
      <c r="F3095" s="18">
        <v>1</v>
      </c>
      <c r="G3095" s="122" t="str">
        <f t="shared" si="146"/>
        <v>기사임</v>
      </c>
      <c r="H3095" s="255">
        <f>IF(G3095="기사임",(COUNTIF($B$2:B3095,B3095)-COUNTIFS($B$2:B3094,B3095,$G$2:G3094,"")),"")</f>
        <v>98</v>
      </c>
      <c r="I3095" s="122" t="str">
        <f>IF(H3095=1,COUNTIF($H$1:H3095,1),"")</f>
        <v/>
      </c>
      <c r="J3095" s="122">
        <f t="shared" si="145"/>
        <v>0</v>
      </c>
      <c r="K3095" s="122" t="b">
        <f t="shared" si="147"/>
        <v>0</v>
      </c>
      <c r="L3095" s="122" t="str">
        <f>IF(K3095=FALSE,"",B3095&amp;"@"&amp;COUNTIFS($B$2:B3095,B3095,$K$2:K3095,TRUE))</f>
        <v/>
      </c>
    </row>
    <row r="3096" spans="1:12">
      <c r="A3096" s="18" t="s">
        <v>694</v>
      </c>
      <c r="B3096" s="18" t="s">
        <v>896</v>
      </c>
      <c r="C3096" s="18">
        <v>1</v>
      </c>
      <c r="D3096" s="18">
        <v>1</v>
      </c>
      <c r="E3096" s="18">
        <v>0</v>
      </c>
      <c r="F3096" s="18">
        <v>1</v>
      </c>
      <c r="G3096" s="122" t="str">
        <f t="shared" si="146"/>
        <v>기사임</v>
      </c>
      <c r="H3096" s="255">
        <f>IF(G3096="기사임",(COUNTIF($B$2:B3096,B3096)-COUNTIFS($B$2:B3095,B3096,$G$2:G3095,"")),"")</f>
        <v>215</v>
      </c>
      <c r="I3096" s="122" t="str">
        <f>IF(H3096=1,COUNTIF($H$1:H3096,1),"")</f>
        <v/>
      </c>
      <c r="J3096" s="122">
        <f t="shared" si="145"/>
        <v>1</v>
      </c>
      <c r="K3096" s="122" t="b">
        <f t="shared" si="147"/>
        <v>1</v>
      </c>
      <c r="L3096" s="122" t="str">
        <f>IF(K3096=FALSE,"",B3096&amp;"@"&amp;COUNTIFS($B$2:B3096,B3096,$K$2:K3096,TRUE))</f>
        <v>United States@215</v>
      </c>
    </row>
    <row r="3097" spans="1:12">
      <c r="A3097" s="18" t="s">
        <v>575</v>
      </c>
      <c r="B3097" s="18" t="s">
        <v>902</v>
      </c>
      <c r="C3097" s="18">
        <v>1</v>
      </c>
      <c r="D3097" s="18">
        <v>1</v>
      </c>
      <c r="E3097" s="18">
        <v>26</v>
      </c>
      <c r="F3097" s="18">
        <v>0</v>
      </c>
      <c r="G3097" s="122" t="str">
        <f t="shared" si="146"/>
        <v>기사임</v>
      </c>
      <c r="H3097" s="255">
        <f>IF(G3097="기사임",(COUNTIF($B$2:B3097,B3097)-COUNTIFS($B$2:B3096,B3097,$G$2:G3096,"")),"")</f>
        <v>26</v>
      </c>
      <c r="I3097" s="122" t="str">
        <f>IF(H3097=1,COUNTIF($H$1:H3097,1),"")</f>
        <v/>
      </c>
      <c r="J3097" s="122">
        <f t="shared" si="145"/>
        <v>0</v>
      </c>
      <c r="K3097" s="122" t="b">
        <f t="shared" si="147"/>
        <v>0</v>
      </c>
      <c r="L3097" s="122" t="str">
        <f>IF(K3097=FALSE,"",B3097&amp;"@"&amp;COUNTIFS($B$2:B3097,B3097,$K$2:K3097,TRUE))</f>
        <v/>
      </c>
    </row>
    <row r="3098" spans="1:12">
      <c r="A3098" s="18" t="s">
        <v>575</v>
      </c>
      <c r="B3098" s="18" t="s">
        <v>898</v>
      </c>
      <c r="C3098" s="18">
        <v>1</v>
      </c>
      <c r="D3098" s="18">
        <v>1</v>
      </c>
      <c r="E3098" s="18">
        <v>0</v>
      </c>
      <c r="F3098" s="18">
        <v>1</v>
      </c>
      <c r="G3098" s="122" t="str">
        <f t="shared" si="146"/>
        <v>기사임</v>
      </c>
      <c r="H3098" s="255">
        <f>IF(G3098="기사임",(COUNTIF($B$2:B3098,B3098)-COUNTIFS($B$2:B3097,B3098,$G$2:G3097,"")),"")</f>
        <v>137</v>
      </c>
      <c r="I3098" s="122" t="str">
        <f>IF(H3098=1,COUNTIF($H$1:H3098,1),"")</f>
        <v/>
      </c>
      <c r="J3098" s="122">
        <f t="shared" si="145"/>
        <v>0</v>
      </c>
      <c r="K3098" s="122" t="b">
        <f t="shared" si="147"/>
        <v>0</v>
      </c>
      <c r="L3098" s="122" t="str">
        <f>IF(K3098=FALSE,"",B3098&amp;"@"&amp;COUNTIFS($B$2:B3098,B3098,$K$2:K3098,TRUE))</f>
        <v/>
      </c>
    </row>
    <row r="3099" spans="1:12">
      <c r="A3099" s="18" t="s">
        <v>575</v>
      </c>
      <c r="B3099" s="18" t="s">
        <v>1139</v>
      </c>
      <c r="C3099" s="18">
        <v>1</v>
      </c>
      <c r="D3099" s="18">
        <v>1</v>
      </c>
      <c r="E3099" s="18">
        <v>0</v>
      </c>
      <c r="F3099" s="18">
        <v>0</v>
      </c>
      <c r="G3099" s="122" t="str">
        <f t="shared" si="146"/>
        <v>기사임</v>
      </c>
      <c r="H3099" s="255">
        <f>IF(G3099="기사임",(COUNTIF($B$2:B3099,B3099)-COUNTIFS($B$2:B3098,B3099,$G$2:G3098,"")),"")</f>
        <v>6</v>
      </c>
      <c r="I3099" s="122" t="str">
        <f>IF(H3099=1,COUNTIF($H$1:H3099,1),"")</f>
        <v/>
      </c>
      <c r="J3099" s="122">
        <f t="shared" si="145"/>
        <v>0</v>
      </c>
      <c r="K3099" s="122" t="b">
        <f t="shared" si="147"/>
        <v>0</v>
      </c>
      <c r="L3099" s="122" t="str">
        <f>IF(K3099=FALSE,"",B3099&amp;"@"&amp;COUNTIFS($B$2:B3099,B3099,$K$2:K3099,TRUE))</f>
        <v/>
      </c>
    </row>
    <row r="3100" spans="1:12">
      <c r="A3100" s="18" t="s">
        <v>575</v>
      </c>
      <c r="B3100" s="18" t="s">
        <v>918</v>
      </c>
      <c r="C3100" s="18">
        <v>1</v>
      </c>
      <c r="D3100" s="18">
        <v>1</v>
      </c>
      <c r="E3100" s="18">
        <v>0</v>
      </c>
      <c r="F3100" s="18">
        <v>1</v>
      </c>
      <c r="G3100" s="122" t="str">
        <f t="shared" si="146"/>
        <v>기사임</v>
      </c>
      <c r="H3100" s="255">
        <f>IF(G3100="기사임",(COUNTIF($B$2:B3100,B3100)-COUNTIFS($B$2:B3099,B3100,$G$2:G3099,"")),"")</f>
        <v>36</v>
      </c>
      <c r="I3100" s="122" t="str">
        <f>IF(H3100=1,COUNTIF($H$1:H3100,1),"")</f>
        <v/>
      </c>
      <c r="J3100" s="122">
        <f t="shared" si="145"/>
        <v>0</v>
      </c>
      <c r="K3100" s="122" t="b">
        <f t="shared" si="147"/>
        <v>0</v>
      </c>
      <c r="L3100" s="122" t="str">
        <f>IF(K3100=FALSE,"",B3100&amp;"@"&amp;COUNTIFS($B$2:B3100,B3100,$K$2:K3100,TRUE))</f>
        <v/>
      </c>
    </row>
    <row r="3101" spans="1:12">
      <c r="A3101" s="18" t="s">
        <v>653</v>
      </c>
      <c r="B3101" s="18" t="s">
        <v>903</v>
      </c>
      <c r="C3101" s="18">
        <v>1</v>
      </c>
      <c r="D3101" s="18">
        <v>1</v>
      </c>
      <c r="E3101" s="18">
        <v>0</v>
      </c>
      <c r="F3101" s="18">
        <v>1</v>
      </c>
      <c r="G3101" s="122" t="str">
        <f t="shared" si="146"/>
        <v>기사임</v>
      </c>
      <c r="H3101" s="255">
        <f>IF(G3101="기사임",(COUNTIF($B$2:B3101,B3101)-COUNTIFS($B$2:B3100,B3101,$G$2:G3100,"")),"")</f>
        <v>45</v>
      </c>
      <c r="I3101" s="122" t="str">
        <f>IF(H3101=1,COUNTIF($H$1:H3101,1),"")</f>
        <v/>
      </c>
      <c r="J3101" s="122">
        <f t="shared" si="145"/>
        <v>0</v>
      </c>
      <c r="K3101" s="122" t="b">
        <f t="shared" si="147"/>
        <v>0</v>
      </c>
      <c r="L3101" s="122" t="str">
        <f>IF(K3101=FALSE,"",B3101&amp;"@"&amp;COUNTIFS($B$2:B3101,B3101,$K$2:K3101,TRUE))</f>
        <v/>
      </c>
    </row>
    <row r="3102" spans="1:12">
      <c r="A3102" s="18" t="s">
        <v>653</v>
      </c>
      <c r="B3102" s="18" t="s">
        <v>905</v>
      </c>
      <c r="C3102" s="18">
        <v>1</v>
      </c>
      <c r="D3102" s="18">
        <v>1</v>
      </c>
      <c r="E3102" s="18">
        <v>0</v>
      </c>
      <c r="F3102" s="18">
        <v>0</v>
      </c>
      <c r="G3102" s="122" t="str">
        <f t="shared" si="146"/>
        <v>기사임</v>
      </c>
      <c r="H3102" s="255">
        <f>IF(G3102="기사임",(COUNTIF($B$2:B3102,B3102)-COUNTIFS($B$2:B3101,B3102,$G$2:G3101,"")),"")</f>
        <v>65</v>
      </c>
      <c r="I3102" s="122" t="str">
        <f>IF(H3102=1,COUNTIF($H$1:H3102,1),"")</f>
        <v/>
      </c>
      <c r="J3102" s="122">
        <f t="shared" si="145"/>
        <v>0</v>
      </c>
      <c r="K3102" s="122" t="b">
        <f t="shared" si="147"/>
        <v>0</v>
      </c>
      <c r="L3102" s="122" t="str">
        <f>IF(K3102=FALSE,"",B3102&amp;"@"&amp;COUNTIFS($B$2:B3102,B3102,$K$2:K3102,TRUE))</f>
        <v/>
      </c>
    </row>
    <row r="3103" spans="1:12">
      <c r="A3103" s="18" t="s">
        <v>653</v>
      </c>
      <c r="B3103" s="18" t="s">
        <v>898</v>
      </c>
      <c r="C3103" s="18">
        <v>1</v>
      </c>
      <c r="D3103" s="18">
        <v>1</v>
      </c>
      <c r="E3103" s="18">
        <v>189</v>
      </c>
      <c r="F3103" s="18">
        <v>1</v>
      </c>
      <c r="G3103" s="122" t="str">
        <f t="shared" si="146"/>
        <v>기사임</v>
      </c>
      <c r="H3103" s="255">
        <f>IF(G3103="기사임",(COUNTIF($B$2:B3103,B3103)-COUNTIFS($B$2:B3102,B3103,$G$2:G3102,"")),"")</f>
        <v>138</v>
      </c>
      <c r="I3103" s="122" t="str">
        <f>IF(H3103=1,COUNTIF($H$1:H3103,1),"")</f>
        <v/>
      </c>
      <c r="J3103" s="122">
        <f t="shared" si="145"/>
        <v>0</v>
      </c>
      <c r="K3103" s="122" t="b">
        <f t="shared" si="147"/>
        <v>0</v>
      </c>
      <c r="L3103" s="122" t="str">
        <f>IF(K3103=FALSE,"",B3103&amp;"@"&amp;COUNTIFS($B$2:B3103,B3103,$K$2:K3103,TRUE))</f>
        <v/>
      </c>
    </row>
    <row r="3104" spans="1:12">
      <c r="A3104" s="18" t="s">
        <v>653</v>
      </c>
      <c r="B3104" s="18" t="s">
        <v>920</v>
      </c>
      <c r="C3104" s="18">
        <v>1</v>
      </c>
      <c r="D3104" s="18">
        <v>1</v>
      </c>
      <c r="E3104" s="18">
        <v>0</v>
      </c>
      <c r="F3104" s="18">
        <v>1</v>
      </c>
      <c r="G3104" s="122" t="str">
        <f t="shared" si="146"/>
        <v>기사임</v>
      </c>
      <c r="H3104" s="255">
        <f>IF(G3104="기사임",(COUNTIF($B$2:B3104,B3104)-COUNTIFS($B$2:B3103,B3104,$G$2:G3103,"")),"")</f>
        <v>28</v>
      </c>
      <c r="I3104" s="122" t="str">
        <f>IF(H3104=1,COUNTIF($H$1:H3104,1),"")</f>
        <v/>
      </c>
      <c r="J3104" s="122">
        <f t="shared" si="145"/>
        <v>0</v>
      </c>
      <c r="K3104" s="122" t="b">
        <f t="shared" si="147"/>
        <v>0</v>
      </c>
      <c r="L3104" s="122" t="str">
        <f>IF(K3104=FALSE,"",B3104&amp;"@"&amp;COUNTIFS($B$2:B3104,B3104,$K$2:K3104,TRUE))</f>
        <v/>
      </c>
    </row>
    <row r="3105" spans="1:12">
      <c r="A3105" s="18" t="s">
        <v>2102</v>
      </c>
      <c r="B3105" s="18" t="s">
        <v>898</v>
      </c>
      <c r="C3105" s="18">
        <v>1</v>
      </c>
      <c r="D3105" s="18">
        <v>1</v>
      </c>
      <c r="E3105" s="18">
        <v>0</v>
      </c>
      <c r="F3105" s="18">
        <v>1</v>
      </c>
      <c r="G3105" s="122" t="str">
        <f t="shared" si="146"/>
        <v/>
      </c>
      <c r="H3105" s="255" t="str">
        <f>IF(G3105="기사임",(COUNTIF($B$2:B3105,B3105)-COUNTIFS($B$2:B3104,B3105,$G$2:G3104,"")),"")</f>
        <v/>
      </c>
      <c r="I3105" s="122" t="str">
        <f>IF(H3105=1,COUNTIF($H$1:H3105,1),"")</f>
        <v/>
      </c>
      <c r="J3105" s="122">
        <f t="shared" si="145"/>
        <v>0</v>
      </c>
      <c r="K3105" s="122" t="b">
        <f t="shared" si="147"/>
        <v>0</v>
      </c>
      <c r="L3105" s="122" t="str">
        <f>IF(K3105=FALSE,"",B3105&amp;"@"&amp;COUNTIFS($B$2:B3105,B3105,$K$2:K3105,TRUE))</f>
        <v/>
      </c>
    </row>
    <row r="3106" spans="1:12">
      <c r="A3106" s="18" t="s">
        <v>740</v>
      </c>
      <c r="B3106" s="18" t="s">
        <v>910</v>
      </c>
      <c r="C3106" s="18">
        <v>1</v>
      </c>
      <c r="D3106" s="18">
        <v>1</v>
      </c>
      <c r="E3106" s="18">
        <v>0</v>
      </c>
      <c r="F3106" s="18">
        <v>1</v>
      </c>
      <c r="G3106" s="122" t="str">
        <f t="shared" si="146"/>
        <v>기사임</v>
      </c>
      <c r="H3106" s="255">
        <f>IF(G3106="기사임",(COUNTIF($B$2:B3106,B3106)-COUNTIFS($B$2:B3105,B3106,$G$2:G3105,"")),"")</f>
        <v>77</v>
      </c>
      <c r="I3106" s="122" t="str">
        <f>IF(H3106=1,COUNTIF($H$1:H3106,1),"")</f>
        <v/>
      </c>
      <c r="J3106" s="122">
        <f t="shared" si="145"/>
        <v>0</v>
      </c>
      <c r="K3106" s="122" t="b">
        <f t="shared" si="147"/>
        <v>0</v>
      </c>
      <c r="L3106" s="122" t="str">
        <f>IF(K3106=FALSE,"",B3106&amp;"@"&amp;COUNTIFS($B$2:B3106,B3106,$K$2:K3106,TRUE))</f>
        <v/>
      </c>
    </row>
    <row r="3107" spans="1:12">
      <c r="A3107" s="18" t="s">
        <v>740</v>
      </c>
      <c r="B3107" s="18" t="s">
        <v>930</v>
      </c>
      <c r="C3107" s="18">
        <v>1</v>
      </c>
      <c r="D3107" s="18">
        <v>1</v>
      </c>
      <c r="E3107" s="18">
        <v>0</v>
      </c>
      <c r="F3107" s="18">
        <v>1</v>
      </c>
      <c r="G3107" s="122" t="str">
        <f t="shared" si="146"/>
        <v>기사임</v>
      </c>
      <c r="H3107" s="255">
        <f>IF(G3107="기사임",(COUNTIF($B$2:B3107,B3107)-COUNTIFS($B$2:B3106,B3107,$G$2:G3106,"")),"")</f>
        <v>11</v>
      </c>
      <c r="I3107" s="122" t="str">
        <f>IF(H3107=1,COUNTIF($H$1:H3107,1),"")</f>
        <v/>
      </c>
      <c r="J3107" s="122">
        <f t="shared" si="145"/>
        <v>0</v>
      </c>
      <c r="K3107" s="122" t="b">
        <f t="shared" si="147"/>
        <v>0</v>
      </c>
      <c r="L3107" s="122" t="str">
        <f>IF(K3107=FALSE,"",B3107&amp;"@"&amp;COUNTIFS($B$2:B3107,B3107,$K$2:K3107,TRUE))</f>
        <v/>
      </c>
    </row>
    <row r="3108" spans="1:12">
      <c r="A3108" s="18" t="s">
        <v>740</v>
      </c>
      <c r="B3108" s="18" t="s">
        <v>931</v>
      </c>
      <c r="C3108" s="18">
        <v>1</v>
      </c>
      <c r="D3108" s="18">
        <v>1</v>
      </c>
      <c r="E3108" s="18">
        <v>0</v>
      </c>
      <c r="F3108" s="18">
        <v>1</v>
      </c>
      <c r="G3108" s="122" t="str">
        <f t="shared" si="146"/>
        <v>기사임</v>
      </c>
      <c r="H3108" s="255">
        <f>IF(G3108="기사임",(COUNTIF($B$2:B3108,B3108)-COUNTIFS($B$2:B3107,B3108,$G$2:G3107,"")),"")</f>
        <v>10</v>
      </c>
      <c r="I3108" s="122" t="str">
        <f>IF(H3108=1,COUNTIF($H$1:H3108,1),"")</f>
        <v/>
      </c>
      <c r="J3108" s="122">
        <f t="shared" si="145"/>
        <v>0</v>
      </c>
      <c r="K3108" s="122" t="b">
        <f t="shared" si="147"/>
        <v>0</v>
      </c>
      <c r="L3108" s="122" t="str">
        <f>IF(K3108=FALSE,"",B3108&amp;"@"&amp;COUNTIFS($B$2:B3108,B3108,$K$2:K3108,TRUE))</f>
        <v/>
      </c>
    </row>
    <row r="3109" spans="1:12">
      <c r="A3109" s="18" t="s">
        <v>740</v>
      </c>
      <c r="B3109" s="18" t="s">
        <v>896</v>
      </c>
      <c r="C3109" s="18">
        <v>1</v>
      </c>
      <c r="D3109" s="18">
        <v>1</v>
      </c>
      <c r="E3109" s="18">
        <v>0</v>
      </c>
      <c r="F3109" s="18">
        <v>1</v>
      </c>
      <c r="G3109" s="122" t="str">
        <f t="shared" si="146"/>
        <v>기사임</v>
      </c>
      <c r="H3109" s="255">
        <f>IF(G3109="기사임",(COUNTIF($B$2:B3109,B3109)-COUNTIFS($B$2:B3108,B3109,$G$2:G3108,"")),"")</f>
        <v>216</v>
      </c>
      <c r="I3109" s="122" t="str">
        <f>IF(H3109=1,COUNTIF($H$1:H3109,1),"")</f>
        <v/>
      </c>
      <c r="J3109" s="122">
        <f t="shared" si="145"/>
        <v>1</v>
      </c>
      <c r="K3109" s="122" t="b">
        <f t="shared" si="147"/>
        <v>1</v>
      </c>
      <c r="L3109" s="122" t="str">
        <f>IF(K3109=FALSE,"",B3109&amp;"@"&amp;COUNTIFS($B$2:B3109,B3109,$K$2:K3109,TRUE))</f>
        <v>United States@216</v>
      </c>
    </row>
    <row r="3110" spans="1:12">
      <c r="A3110" s="18" t="s">
        <v>594</v>
      </c>
      <c r="B3110" s="18" t="s">
        <v>898</v>
      </c>
      <c r="C3110" s="18">
        <v>1</v>
      </c>
      <c r="D3110" s="18">
        <v>1</v>
      </c>
      <c r="E3110" s="18">
        <v>0</v>
      </c>
      <c r="F3110" s="18">
        <v>1</v>
      </c>
      <c r="G3110" s="122" t="str">
        <f t="shared" si="146"/>
        <v>기사임</v>
      </c>
      <c r="H3110" s="255">
        <f>IF(G3110="기사임",(COUNTIF($B$2:B3110,B3110)-COUNTIFS($B$2:B3109,B3110,$G$2:G3109,"")),"")</f>
        <v>139</v>
      </c>
      <c r="I3110" s="122" t="str">
        <f>IF(H3110=1,COUNTIF($H$1:H3110,1),"")</f>
        <v/>
      </c>
      <c r="J3110" s="122">
        <f t="shared" si="145"/>
        <v>0</v>
      </c>
      <c r="K3110" s="122" t="b">
        <f t="shared" si="147"/>
        <v>0</v>
      </c>
      <c r="L3110" s="122" t="str">
        <f>IF(K3110=FALSE,"",B3110&amp;"@"&amp;COUNTIFS($B$2:B3110,B3110,$K$2:K3110,TRUE))</f>
        <v/>
      </c>
    </row>
    <row r="3111" spans="1:12">
      <c r="A3111" s="18" t="s">
        <v>594</v>
      </c>
      <c r="B3111" s="18" t="s">
        <v>938</v>
      </c>
      <c r="C3111" s="18">
        <v>1</v>
      </c>
      <c r="D3111" s="18">
        <v>1</v>
      </c>
      <c r="E3111" s="18">
        <v>0</v>
      </c>
      <c r="F3111" s="18">
        <v>1</v>
      </c>
      <c r="G3111" s="122" t="str">
        <f t="shared" si="146"/>
        <v>기사임</v>
      </c>
      <c r="H3111" s="255">
        <f>IF(G3111="기사임",(COUNTIF($B$2:B3111,B3111)-COUNTIFS($B$2:B3110,B3111,$G$2:G3110,"")),"")</f>
        <v>8</v>
      </c>
      <c r="I3111" s="122" t="str">
        <f>IF(H3111=1,COUNTIF($H$1:H3111,1),"")</f>
        <v/>
      </c>
      <c r="J3111" s="122">
        <f t="shared" si="145"/>
        <v>0</v>
      </c>
      <c r="K3111" s="122" t="b">
        <f t="shared" si="147"/>
        <v>0</v>
      </c>
      <c r="L3111" s="122" t="str">
        <f>IF(K3111=FALSE,"",B3111&amp;"@"&amp;COUNTIFS($B$2:B3111,B3111,$K$2:K3111,TRUE))</f>
        <v/>
      </c>
    </row>
    <row r="3112" spans="1:12">
      <c r="A3112" s="18" t="s">
        <v>594</v>
      </c>
      <c r="B3112" s="18" t="s">
        <v>914</v>
      </c>
      <c r="C3112" s="18">
        <v>1</v>
      </c>
      <c r="D3112" s="18">
        <v>1</v>
      </c>
      <c r="E3112" s="18">
        <v>0</v>
      </c>
      <c r="F3112" s="18">
        <v>1</v>
      </c>
      <c r="G3112" s="122" t="str">
        <f t="shared" si="146"/>
        <v>기사임</v>
      </c>
      <c r="H3112" s="255">
        <f>IF(G3112="기사임",(COUNTIF($B$2:B3112,B3112)-COUNTIFS($B$2:B3111,B3112,$G$2:G3111,"")),"")</f>
        <v>46</v>
      </c>
      <c r="I3112" s="122" t="str">
        <f>IF(H3112=1,COUNTIF($H$1:H3112,1),"")</f>
        <v/>
      </c>
      <c r="J3112" s="122">
        <f t="shared" si="145"/>
        <v>1</v>
      </c>
      <c r="K3112" s="122" t="b">
        <f t="shared" si="147"/>
        <v>1</v>
      </c>
      <c r="L3112" s="122" t="str">
        <f>IF(K3112=FALSE,"",B3112&amp;"@"&amp;COUNTIFS($B$2:B3112,B3112,$K$2:K3112,TRUE))</f>
        <v>Vietnam@46</v>
      </c>
    </row>
    <row r="3113" spans="1:12">
      <c r="A3113" s="18" t="s">
        <v>1518</v>
      </c>
      <c r="B3113" s="18" t="s">
        <v>923</v>
      </c>
      <c r="C3113" s="18">
        <v>1</v>
      </c>
      <c r="D3113" s="18">
        <v>1</v>
      </c>
      <c r="E3113" s="18">
        <v>159</v>
      </c>
      <c r="F3113" s="18">
        <v>0</v>
      </c>
      <c r="G3113" s="122" t="str">
        <f t="shared" si="146"/>
        <v>기사임</v>
      </c>
      <c r="H3113" s="255">
        <f>IF(G3113="기사임",(COUNTIF($B$2:B3113,B3113)-COUNTIFS($B$2:B3112,B3113,$G$2:G3112,"")),"")</f>
        <v>15</v>
      </c>
      <c r="I3113" s="122" t="str">
        <f>IF(H3113=1,COUNTIF($H$1:H3113,1),"")</f>
        <v/>
      </c>
      <c r="J3113" s="122">
        <f t="shared" si="145"/>
        <v>0</v>
      </c>
      <c r="K3113" s="122" t="b">
        <f t="shared" si="147"/>
        <v>0</v>
      </c>
      <c r="L3113" s="122" t="str">
        <f>IF(K3113=FALSE,"",B3113&amp;"@"&amp;COUNTIFS($B$2:B3113,B3113,$K$2:K3113,TRUE))</f>
        <v/>
      </c>
    </row>
    <row r="3114" spans="1:12">
      <c r="A3114" s="18" t="s">
        <v>1519</v>
      </c>
      <c r="B3114" s="18" t="s">
        <v>899</v>
      </c>
      <c r="C3114" s="18">
        <v>1</v>
      </c>
      <c r="D3114" s="18">
        <v>1</v>
      </c>
      <c r="E3114" s="18">
        <v>0</v>
      </c>
      <c r="F3114" s="18">
        <v>1</v>
      </c>
      <c r="G3114" s="122" t="str">
        <f t="shared" si="146"/>
        <v>기사임</v>
      </c>
      <c r="H3114" s="255">
        <f>IF(G3114="기사임",(COUNTIF($B$2:B3114,B3114)-COUNTIFS($B$2:B3113,B3114,$G$2:G3113,"")),"")</f>
        <v>88</v>
      </c>
      <c r="I3114" s="122" t="str">
        <f>IF(H3114=1,COUNTIF($H$1:H3114,1),"")</f>
        <v/>
      </c>
      <c r="J3114" s="122">
        <f t="shared" si="145"/>
        <v>0</v>
      </c>
      <c r="K3114" s="122" t="b">
        <f t="shared" si="147"/>
        <v>0</v>
      </c>
      <c r="L3114" s="122" t="str">
        <f>IF(K3114=FALSE,"",B3114&amp;"@"&amp;COUNTIFS($B$2:B3114,B3114,$K$2:K3114,TRUE))</f>
        <v/>
      </c>
    </row>
    <row r="3115" spans="1:12">
      <c r="A3115" s="18" t="s">
        <v>2103</v>
      </c>
      <c r="B3115" s="18" t="s">
        <v>896</v>
      </c>
      <c r="C3115" s="18">
        <v>1</v>
      </c>
      <c r="D3115" s="18">
        <v>1</v>
      </c>
      <c r="E3115" s="18">
        <v>0</v>
      </c>
      <c r="F3115" s="18">
        <v>0</v>
      </c>
      <c r="G3115" s="122" t="str">
        <f t="shared" si="146"/>
        <v>기사임</v>
      </c>
      <c r="H3115" s="255">
        <f>IF(G3115="기사임",(COUNTIF($B$2:B3115,B3115)-COUNTIFS($B$2:B3114,B3115,$G$2:G3114,"")),"")</f>
        <v>217</v>
      </c>
      <c r="I3115" s="122" t="str">
        <f>IF(H3115=1,COUNTIF($H$1:H3115,1),"")</f>
        <v/>
      </c>
      <c r="J3115" s="122">
        <f t="shared" si="145"/>
        <v>1</v>
      </c>
      <c r="K3115" s="122" t="b">
        <f t="shared" si="147"/>
        <v>1</v>
      </c>
      <c r="L3115" s="122" t="str">
        <f>IF(K3115=FALSE,"",B3115&amp;"@"&amp;COUNTIFS($B$2:B3115,B3115,$K$2:K3115,TRUE))</f>
        <v>United States@217</v>
      </c>
    </row>
    <row r="3116" spans="1:12">
      <c r="A3116" s="18" t="s">
        <v>1282</v>
      </c>
      <c r="B3116" s="18" t="s">
        <v>915</v>
      </c>
      <c r="C3116" s="18">
        <v>1</v>
      </c>
      <c r="D3116" s="18">
        <v>1</v>
      </c>
      <c r="E3116" s="18">
        <v>0</v>
      </c>
      <c r="F3116" s="18">
        <v>0</v>
      </c>
      <c r="G3116" s="122" t="str">
        <f t="shared" si="146"/>
        <v>기사임</v>
      </c>
      <c r="H3116" s="255">
        <f>IF(G3116="기사임",(COUNTIF($B$2:B3116,B3116)-COUNTIFS($B$2:B3115,B3116,$G$2:G3115,"")),"")</f>
        <v>39</v>
      </c>
      <c r="I3116" s="122" t="str">
        <f>IF(H3116=1,COUNTIF($H$1:H3116,1),"")</f>
        <v/>
      </c>
      <c r="J3116" s="122">
        <f t="shared" si="145"/>
        <v>0</v>
      </c>
      <c r="K3116" s="122" t="b">
        <f t="shared" si="147"/>
        <v>0</v>
      </c>
      <c r="L3116" s="122" t="str">
        <f>IF(K3116=FALSE,"",B3116&amp;"@"&amp;COUNTIFS($B$2:B3116,B3116,$K$2:K3116,TRUE))</f>
        <v/>
      </c>
    </row>
    <row r="3117" spans="1:12">
      <c r="A3117" s="18" t="s">
        <v>1470</v>
      </c>
      <c r="B3117" s="18" t="s">
        <v>897</v>
      </c>
      <c r="C3117" s="18">
        <v>1</v>
      </c>
      <c r="D3117" s="18">
        <v>1</v>
      </c>
      <c r="E3117" s="18">
        <v>1319</v>
      </c>
      <c r="F3117" s="18">
        <v>1</v>
      </c>
      <c r="G3117" s="122" t="str">
        <f t="shared" si="146"/>
        <v>기사임</v>
      </c>
      <c r="H3117" s="255">
        <f>IF(G3117="기사임",(COUNTIF($B$2:B3117,B3117)-COUNTIFS($B$2:B3116,B3117,$G$2:G3116,"")),"")</f>
        <v>167</v>
      </c>
      <c r="I3117" s="122" t="str">
        <f>IF(H3117=1,COUNTIF($H$1:H3117,1),"")</f>
        <v/>
      </c>
      <c r="J3117" s="122">
        <f t="shared" si="145"/>
        <v>1</v>
      </c>
      <c r="K3117" s="122" t="b">
        <f t="shared" si="147"/>
        <v>1</v>
      </c>
      <c r="L3117" s="122" t="str">
        <f>IF(K3117=FALSE,"",B3117&amp;"@"&amp;COUNTIFS($B$2:B3117,B3117,$K$2:K3117,TRUE))</f>
        <v>India@167</v>
      </c>
    </row>
    <row r="3118" spans="1:12">
      <c r="A3118" s="18" t="s">
        <v>2104</v>
      </c>
      <c r="B3118" s="18" t="s">
        <v>895</v>
      </c>
      <c r="C3118" s="18">
        <v>1</v>
      </c>
      <c r="D3118" s="18">
        <v>1</v>
      </c>
      <c r="E3118" s="18">
        <v>39</v>
      </c>
      <c r="F3118" s="18">
        <v>0</v>
      </c>
      <c r="G3118" s="122" t="str">
        <f t="shared" si="146"/>
        <v>기사임</v>
      </c>
      <c r="H3118" s="255">
        <f>IF(G3118="기사임",(COUNTIF($B$2:B3118,B3118)-COUNTIFS($B$2:B3117,B3118,$G$2:G3117,"")),"")</f>
        <v>378</v>
      </c>
      <c r="I3118" s="122" t="str">
        <f>IF(H3118=1,COUNTIF($H$1:H3118,1),"")</f>
        <v/>
      </c>
      <c r="J3118" s="122">
        <f t="shared" si="145"/>
        <v>0</v>
      </c>
      <c r="K3118" s="122" t="b">
        <f t="shared" si="147"/>
        <v>0</v>
      </c>
      <c r="L3118" s="122" t="str">
        <f>IF(K3118=FALSE,"",B3118&amp;"@"&amp;COUNTIFS($B$2:B3118,B3118,$K$2:K3118,TRUE))</f>
        <v/>
      </c>
    </row>
    <row r="3119" spans="1:12">
      <c r="A3119" s="18" t="s">
        <v>2105</v>
      </c>
      <c r="B3119" s="18" t="s">
        <v>895</v>
      </c>
      <c r="C3119" s="18">
        <v>1</v>
      </c>
      <c r="D3119" s="18">
        <v>1</v>
      </c>
      <c r="E3119" s="18">
        <v>0</v>
      </c>
      <c r="F3119" s="18">
        <v>1</v>
      </c>
      <c r="G3119" s="122" t="str">
        <f t="shared" si="146"/>
        <v>기사임</v>
      </c>
      <c r="H3119" s="255">
        <f>IF(G3119="기사임",(COUNTIF($B$2:B3119,B3119)-COUNTIFS($B$2:B3118,B3119,$G$2:G3118,"")),"")</f>
        <v>379</v>
      </c>
      <c r="I3119" s="122" t="str">
        <f>IF(H3119=1,COUNTIF($H$1:H3119,1),"")</f>
        <v/>
      </c>
      <c r="J3119" s="122">
        <f t="shared" si="145"/>
        <v>0</v>
      </c>
      <c r="K3119" s="122" t="b">
        <f t="shared" si="147"/>
        <v>0</v>
      </c>
      <c r="L3119" s="122" t="str">
        <f>IF(K3119=FALSE,"",B3119&amp;"@"&amp;COUNTIFS($B$2:B3119,B3119,$K$2:K3119,TRUE))</f>
        <v/>
      </c>
    </row>
    <row r="3120" spans="1:12">
      <c r="A3120" s="18" t="s">
        <v>862</v>
      </c>
      <c r="B3120" s="18" t="s">
        <v>897</v>
      </c>
      <c r="C3120" s="18">
        <v>1</v>
      </c>
      <c r="D3120" s="18">
        <v>1</v>
      </c>
      <c r="E3120" s="18">
        <v>0</v>
      </c>
      <c r="F3120" s="18">
        <v>1</v>
      </c>
      <c r="G3120" s="122" t="str">
        <f t="shared" si="146"/>
        <v>기사임</v>
      </c>
      <c r="H3120" s="255">
        <f>IF(G3120="기사임",(COUNTIF($B$2:B3120,B3120)-COUNTIFS($B$2:B3119,B3120,$G$2:G3119,"")),"")</f>
        <v>168</v>
      </c>
      <c r="I3120" s="122" t="str">
        <f>IF(H3120=1,COUNTIF($H$1:H3120,1),"")</f>
        <v/>
      </c>
      <c r="J3120" s="122">
        <f t="shared" si="145"/>
        <v>1</v>
      </c>
      <c r="K3120" s="122" t="b">
        <f t="shared" si="147"/>
        <v>1</v>
      </c>
      <c r="L3120" s="122" t="str">
        <f>IF(K3120=FALSE,"",B3120&amp;"@"&amp;COUNTIFS($B$2:B3120,B3120,$K$2:K3120,TRUE))</f>
        <v>India@168</v>
      </c>
    </row>
    <row r="3121" spans="1:12">
      <c r="A3121" s="18" t="s">
        <v>544</v>
      </c>
      <c r="B3121" s="18" t="s">
        <v>911</v>
      </c>
      <c r="C3121" s="18">
        <v>1</v>
      </c>
      <c r="D3121" s="18">
        <v>1</v>
      </c>
      <c r="E3121" s="18">
        <v>0</v>
      </c>
      <c r="F3121" s="18">
        <v>1</v>
      </c>
      <c r="G3121" s="122" t="str">
        <f t="shared" si="146"/>
        <v>기사임</v>
      </c>
      <c r="H3121" s="255">
        <f>IF(G3121="기사임",(COUNTIF($B$2:B3121,B3121)-COUNTIFS($B$2:B3120,B3121,$G$2:G3120,"")),"")</f>
        <v>24</v>
      </c>
      <c r="I3121" s="122" t="str">
        <f>IF(H3121=1,COUNTIF($H$1:H3121,1),"")</f>
        <v/>
      </c>
      <c r="J3121" s="122">
        <f t="shared" si="145"/>
        <v>0</v>
      </c>
      <c r="K3121" s="122" t="b">
        <f t="shared" si="147"/>
        <v>0</v>
      </c>
      <c r="L3121" s="122" t="str">
        <f>IF(K3121=FALSE,"",B3121&amp;"@"&amp;COUNTIFS($B$2:B3121,B3121,$K$2:K3121,TRUE))</f>
        <v/>
      </c>
    </row>
    <row r="3122" spans="1:12">
      <c r="A3122" s="18" t="s">
        <v>544</v>
      </c>
      <c r="B3122" s="18" t="s">
        <v>1324</v>
      </c>
      <c r="C3122" s="18">
        <v>1</v>
      </c>
      <c r="D3122" s="18">
        <v>1</v>
      </c>
      <c r="E3122" s="18">
        <v>0</v>
      </c>
      <c r="F3122" s="18">
        <v>0</v>
      </c>
      <c r="G3122" s="122" t="str">
        <f t="shared" si="146"/>
        <v>기사임</v>
      </c>
      <c r="H3122" s="255">
        <f>IF(G3122="기사임",(COUNTIF($B$2:B3122,B3122)-COUNTIFS($B$2:B3121,B3122,$G$2:G3121,"")),"")</f>
        <v>3</v>
      </c>
      <c r="I3122" s="122" t="str">
        <f>IF(H3122=1,COUNTIF($H$1:H3122,1),"")</f>
        <v/>
      </c>
      <c r="J3122" s="122">
        <f t="shared" si="145"/>
        <v>0</v>
      </c>
      <c r="K3122" s="122" t="b">
        <f t="shared" si="147"/>
        <v>0</v>
      </c>
      <c r="L3122" s="122" t="str">
        <f>IF(K3122=FALSE,"",B3122&amp;"@"&amp;COUNTIFS($B$2:B3122,B3122,$K$2:K3122,TRUE))</f>
        <v/>
      </c>
    </row>
    <row r="3123" spans="1:12">
      <c r="A3123" s="18" t="s">
        <v>544</v>
      </c>
      <c r="B3123" s="18" t="s">
        <v>932</v>
      </c>
      <c r="C3123" s="18">
        <v>1</v>
      </c>
      <c r="D3123" s="18">
        <v>1</v>
      </c>
      <c r="E3123" s="18">
        <v>0</v>
      </c>
      <c r="F3123" s="18">
        <v>1</v>
      </c>
      <c r="G3123" s="122" t="str">
        <f t="shared" si="146"/>
        <v>기사임</v>
      </c>
      <c r="H3123" s="255">
        <f>IF(G3123="기사임",(COUNTIF($B$2:B3123,B3123)-COUNTIFS($B$2:B3122,B3123,$G$2:G3122,"")),"")</f>
        <v>10</v>
      </c>
      <c r="I3123" s="122" t="str">
        <f>IF(H3123=1,COUNTIF($H$1:H3123,1),"")</f>
        <v/>
      </c>
      <c r="J3123" s="122">
        <f t="shared" si="145"/>
        <v>0</v>
      </c>
      <c r="K3123" s="122" t="b">
        <f t="shared" si="147"/>
        <v>0</v>
      </c>
      <c r="L3123" s="122" t="str">
        <f>IF(K3123=FALSE,"",B3123&amp;"@"&amp;COUNTIFS($B$2:B3123,B3123,$K$2:K3123,TRUE))</f>
        <v/>
      </c>
    </row>
    <row r="3124" spans="1:12">
      <c r="A3124" s="18" t="s">
        <v>544</v>
      </c>
      <c r="B3124" s="18" t="s">
        <v>2229</v>
      </c>
      <c r="C3124" s="18">
        <v>1</v>
      </c>
      <c r="D3124" s="18">
        <v>1</v>
      </c>
      <c r="E3124" s="18">
        <v>0</v>
      </c>
      <c r="F3124" s="18">
        <v>1</v>
      </c>
      <c r="G3124" s="122" t="str">
        <f t="shared" si="146"/>
        <v>기사임</v>
      </c>
      <c r="H3124" s="255">
        <f>IF(G3124="기사임",(COUNTIF($B$2:B3124,B3124)-COUNTIFS($B$2:B3123,B3124,$G$2:G3123,"")),"")</f>
        <v>2</v>
      </c>
      <c r="I3124" s="122" t="str">
        <f>IF(H3124=1,COUNTIF($H$1:H3124,1),"")</f>
        <v/>
      </c>
      <c r="J3124" s="122">
        <f t="shared" si="145"/>
        <v>0</v>
      </c>
      <c r="K3124" s="122" t="b">
        <f t="shared" si="147"/>
        <v>0</v>
      </c>
      <c r="L3124" s="122" t="str">
        <f>IF(K3124=FALSE,"",B3124&amp;"@"&amp;COUNTIFS($B$2:B3124,B3124,$K$2:K3124,TRUE))</f>
        <v/>
      </c>
    </row>
    <row r="3125" spans="1:12">
      <c r="A3125" s="18" t="s">
        <v>544</v>
      </c>
      <c r="B3125" s="18" t="s">
        <v>914</v>
      </c>
      <c r="C3125" s="18">
        <v>1</v>
      </c>
      <c r="D3125" s="18">
        <v>1</v>
      </c>
      <c r="E3125" s="18">
        <v>0</v>
      </c>
      <c r="F3125" s="18">
        <v>1</v>
      </c>
      <c r="G3125" s="122" t="str">
        <f t="shared" si="146"/>
        <v>기사임</v>
      </c>
      <c r="H3125" s="255">
        <f>IF(G3125="기사임",(COUNTIF($B$2:B3125,B3125)-COUNTIFS($B$2:B3124,B3125,$G$2:G3124,"")),"")</f>
        <v>47</v>
      </c>
      <c r="I3125" s="122" t="str">
        <f>IF(H3125=1,COUNTIF($H$1:H3125,1),"")</f>
        <v/>
      </c>
      <c r="J3125" s="122">
        <f t="shared" si="145"/>
        <v>1</v>
      </c>
      <c r="K3125" s="122" t="b">
        <f t="shared" si="147"/>
        <v>1</v>
      </c>
      <c r="L3125" s="122" t="str">
        <f>IF(K3125=FALSE,"",B3125&amp;"@"&amp;COUNTIFS($B$2:B3125,B3125,$K$2:K3125,TRUE))</f>
        <v>Vietnam@47</v>
      </c>
    </row>
    <row r="3126" spans="1:12">
      <c r="A3126" s="18" t="s">
        <v>741</v>
      </c>
      <c r="B3126" s="18" t="s">
        <v>895</v>
      </c>
      <c r="C3126" s="18">
        <v>1</v>
      </c>
      <c r="D3126" s="18">
        <v>1</v>
      </c>
      <c r="E3126" s="18">
        <v>123</v>
      </c>
      <c r="F3126" s="18">
        <v>1</v>
      </c>
      <c r="G3126" s="122" t="str">
        <f t="shared" si="146"/>
        <v>기사임</v>
      </c>
      <c r="H3126" s="255">
        <f>IF(G3126="기사임",(COUNTIF($B$2:B3126,B3126)-COUNTIFS($B$2:B3125,B3126,$G$2:G3125,"")),"")</f>
        <v>380</v>
      </c>
      <c r="I3126" s="122" t="str">
        <f>IF(H3126=1,COUNTIF($H$1:H3126,1),"")</f>
        <v/>
      </c>
      <c r="J3126" s="122">
        <f t="shared" si="145"/>
        <v>0</v>
      </c>
      <c r="K3126" s="122" t="b">
        <f t="shared" si="147"/>
        <v>0</v>
      </c>
      <c r="L3126" s="122" t="str">
        <f>IF(K3126=FALSE,"",B3126&amp;"@"&amp;COUNTIFS($B$2:B3126,B3126,$K$2:K3126,TRUE))</f>
        <v/>
      </c>
    </row>
    <row r="3127" spans="1:12">
      <c r="A3127" s="18" t="s">
        <v>623</v>
      </c>
      <c r="B3127" s="18" t="s">
        <v>908</v>
      </c>
      <c r="C3127" s="18">
        <v>1</v>
      </c>
      <c r="D3127" s="18">
        <v>1</v>
      </c>
      <c r="E3127" s="18">
        <v>0</v>
      </c>
      <c r="F3127" s="18">
        <v>1</v>
      </c>
      <c r="G3127" s="122" t="str">
        <f t="shared" si="146"/>
        <v>기사임</v>
      </c>
      <c r="H3127" s="255">
        <f>IF(G3127="기사임",(COUNTIF($B$2:B3127,B3127)-COUNTIFS($B$2:B3126,B3127,$G$2:G3126,"")),"")</f>
        <v>84</v>
      </c>
      <c r="I3127" s="122" t="str">
        <f>IF(H3127=1,COUNTIF($H$1:H3127,1),"")</f>
        <v/>
      </c>
      <c r="J3127" s="122">
        <f t="shared" si="145"/>
        <v>0</v>
      </c>
      <c r="K3127" s="122" t="b">
        <f t="shared" si="147"/>
        <v>0</v>
      </c>
      <c r="L3127" s="122" t="str">
        <f>IF(K3127=FALSE,"",B3127&amp;"@"&amp;COUNTIFS($B$2:B3127,B3127,$K$2:K3127,TRUE))</f>
        <v/>
      </c>
    </row>
    <row r="3128" spans="1:12">
      <c r="A3128" s="18" t="s">
        <v>623</v>
      </c>
      <c r="B3128" s="18" t="s">
        <v>930</v>
      </c>
      <c r="C3128" s="18">
        <v>1</v>
      </c>
      <c r="D3128" s="18">
        <v>1</v>
      </c>
      <c r="E3128" s="18">
        <v>2</v>
      </c>
      <c r="F3128" s="18">
        <v>0</v>
      </c>
      <c r="G3128" s="122" t="str">
        <f t="shared" si="146"/>
        <v>기사임</v>
      </c>
      <c r="H3128" s="255">
        <f>IF(G3128="기사임",(COUNTIF($B$2:B3128,B3128)-COUNTIFS($B$2:B3127,B3128,$G$2:G3127,"")),"")</f>
        <v>12</v>
      </c>
      <c r="I3128" s="122" t="str">
        <f>IF(H3128=1,COUNTIF($H$1:H3128,1),"")</f>
        <v/>
      </c>
      <c r="J3128" s="122">
        <f t="shared" si="145"/>
        <v>0</v>
      </c>
      <c r="K3128" s="122" t="b">
        <f t="shared" si="147"/>
        <v>0</v>
      </c>
      <c r="L3128" s="122" t="str">
        <f>IF(K3128=FALSE,"",B3128&amp;"@"&amp;COUNTIFS($B$2:B3128,B3128,$K$2:K3128,TRUE))</f>
        <v/>
      </c>
    </row>
    <row r="3129" spans="1:12">
      <c r="A3129" s="18" t="s">
        <v>805</v>
      </c>
      <c r="B3129" s="18" t="s">
        <v>901</v>
      </c>
      <c r="C3129" s="18">
        <v>1</v>
      </c>
      <c r="D3129" s="18">
        <v>1</v>
      </c>
      <c r="E3129" s="18">
        <v>25</v>
      </c>
      <c r="F3129" s="18">
        <v>0</v>
      </c>
      <c r="G3129" s="122" t="str">
        <f t="shared" si="146"/>
        <v/>
      </c>
      <c r="H3129" s="255" t="str">
        <f>IF(G3129="기사임",(COUNTIF($B$2:B3129,B3129)-COUNTIFS($B$2:B3128,B3129,$G$2:G3128,"")),"")</f>
        <v/>
      </c>
      <c r="I3129" s="122" t="str">
        <f>IF(H3129=1,COUNTIF($H$1:H3129,1),"")</f>
        <v/>
      </c>
      <c r="J3129" s="122">
        <f t="shared" si="145"/>
        <v>0</v>
      </c>
      <c r="K3129" s="122" t="b">
        <f t="shared" si="147"/>
        <v>0</v>
      </c>
      <c r="L3129" s="122" t="str">
        <f>IF(K3129=FALSE,"",B3129&amp;"@"&amp;COUNTIFS($B$2:B3129,B3129,$K$2:K3129,TRUE))</f>
        <v/>
      </c>
    </row>
    <row r="3130" spans="1:12">
      <c r="A3130" s="18" t="s">
        <v>805</v>
      </c>
      <c r="B3130" s="18" t="s">
        <v>907</v>
      </c>
      <c r="C3130" s="18">
        <v>1</v>
      </c>
      <c r="D3130" s="18">
        <v>1</v>
      </c>
      <c r="E3130" s="18">
        <v>9</v>
      </c>
      <c r="F3130" s="18">
        <v>0</v>
      </c>
      <c r="G3130" s="122" t="str">
        <f t="shared" si="146"/>
        <v/>
      </c>
      <c r="H3130" s="255" t="str">
        <f>IF(G3130="기사임",(COUNTIF($B$2:B3130,B3130)-COUNTIFS($B$2:B3129,B3130,$G$2:G3129,"")),"")</f>
        <v/>
      </c>
      <c r="I3130" s="122" t="str">
        <f>IF(H3130=1,COUNTIF($H$1:H3130,1),"")</f>
        <v/>
      </c>
      <c r="J3130" s="122">
        <f t="shared" si="145"/>
        <v>0</v>
      </c>
      <c r="K3130" s="122" t="b">
        <f t="shared" si="147"/>
        <v>0</v>
      </c>
      <c r="L3130" s="122" t="str">
        <f>IF(K3130=FALSE,"",B3130&amp;"@"&amp;COUNTIFS($B$2:B3130,B3130,$K$2:K3130,TRUE))</f>
        <v/>
      </c>
    </row>
    <row r="3131" spans="1:12">
      <c r="A3131" s="18" t="s">
        <v>805</v>
      </c>
      <c r="B3131" s="18" t="s">
        <v>908</v>
      </c>
      <c r="C3131" s="18">
        <v>1</v>
      </c>
      <c r="D3131" s="18">
        <v>1</v>
      </c>
      <c r="E3131" s="18">
        <v>12</v>
      </c>
      <c r="F3131" s="18">
        <v>0</v>
      </c>
      <c r="G3131" s="122" t="str">
        <f t="shared" si="146"/>
        <v/>
      </c>
      <c r="H3131" s="255" t="str">
        <f>IF(G3131="기사임",(COUNTIF($B$2:B3131,B3131)-COUNTIFS($B$2:B3130,B3131,$G$2:G3130,"")),"")</f>
        <v/>
      </c>
      <c r="I3131" s="122" t="str">
        <f>IF(H3131=1,COUNTIF($H$1:H3131,1),"")</f>
        <v/>
      </c>
      <c r="J3131" s="122">
        <f t="shared" si="145"/>
        <v>0</v>
      </c>
      <c r="K3131" s="122" t="b">
        <f t="shared" si="147"/>
        <v>0</v>
      </c>
      <c r="L3131" s="122" t="str">
        <f>IF(K3131=FALSE,"",B3131&amp;"@"&amp;COUNTIFS($B$2:B3131,B3131,$K$2:K3131,TRUE))</f>
        <v/>
      </c>
    </row>
    <row r="3132" spans="1:12">
      <c r="A3132" s="18" t="s">
        <v>805</v>
      </c>
      <c r="B3132" s="18" t="s">
        <v>916</v>
      </c>
      <c r="C3132" s="18">
        <v>1</v>
      </c>
      <c r="D3132" s="18">
        <v>1</v>
      </c>
      <c r="E3132" s="18">
        <v>4</v>
      </c>
      <c r="F3132" s="18">
        <v>0</v>
      </c>
      <c r="G3132" s="122" t="str">
        <f t="shared" si="146"/>
        <v/>
      </c>
      <c r="H3132" s="255" t="str">
        <f>IF(G3132="기사임",(COUNTIF($B$2:B3132,B3132)-COUNTIFS($B$2:B3131,B3132,$G$2:G3131,"")),"")</f>
        <v/>
      </c>
      <c r="I3132" s="122" t="str">
        <f>IF(H3132=1,COUNTIF($H$1:H3132,1),"")</f>
        <v/>
      </c>
      <c r="J3132" s="122">
        <f t="shared" si="145"/>
        <v>0</v>
      </c>
      <c r="K3132" s="122" t="b">
        <f t="shared" si="147"/>
        <v>0</v>
      </c>
      <c r="L3132" s="122" t="str">
        <f>IF(K3132=FALSE,"",B3132&amp;"@"&amp;COUNTIFS($B$2:B3132,B3132,$K$2:K3132,TRUE))</f>
        <v/>
      </c>
    </row>
    <row r="3133" spans="1:12">
      <c r="A3133" s="18" t="s">
        <v>759</v>
      </c>
      <c r="B3133" s="18" t="s">
        <v>897</v>
      </c>
      <c r="C3133" s="18">
        <v>1</v>
      </c>
      <c r="D3133" s="18">
        <v>1</v>
      </c>
      <c r="E3133" s="18">
        <v>546</v>
      </c>
      <c r="F3133" s="18">
        <v>0</v>
      </c>
      <c r="G3133" s="122" t="str">
        <f t="shared" si="146"/>
        <v/>
      </c>
      <c r="H3133" s="255" t="str">
        <f>IF(G3133="기사임",(COUNTIF($B$2:B3133,B3133)-COUNTIFS($B$2:B3132,B3133,$G$2:G3132,"")),"")</f>
        <v/>
      </c>
      <c r="I3133" s="122" t="str">
        <f>IF(H3133=1,COUNTIF($H$1:H3133,1),"")</f>
        <v/>
      </c>
      <c r="J3133" s="122">
        <f t="shared" si="145"/>
        <v>1</v>
      </c>
      <c r="K3133" s="122" t="b">
        <f t="shared" si="147"/>
        <v>0</v>
      </c>
      <c r="L3133" s="122" t="str">
        <f>IF(K3133=FALSE,"",B3133&amp;"@"&amp;COUNTIFS($B$2:B3133,B3133,$K$2:K3133,TRUE))</f>
        <v/>
      </c>
    </row>
    <row r="3134" spans="1:12">
      <c r="A3134" s="18" t="s">
        <v>759</v>
      </c>
      <c r="B3134" s="18" t="s">
        <v>898</v>
      </c>
      <c r="C3134" s="18">
        <v>1</v>
      </c>
      <c r="D3134" s="18">
        <v>1</v>
      </c>
      <c r="E3134" s="18">
        <v>4</v>
      </c>
      <c r="F3134" s="18">
        <v>1</v>
      </c>
      <c r="G3134" s="122" t="str">
        <f t="shared" si="146"/>
        <v/>
      </c>
      <c r="H3134" s="255" t="str">
        <f>IF(G3134="기사임",(COUNTIF($B$2:B3134,B3134)-COUNTIFS($B$2:B3133,B3134,$G$2:G3133,"")),"")</f>
        <v/>
      </c>
      <c r="I3134" s="122" t="str">
        <f>IF(H3134=1,COUNTIF($H$1:H3134,1),"")</f>
        <v/>
      </c>
      <c r="J3134" s="122">
        <f t="shared" si="145"/>
        <v>0</v>
      </c>
      <c r="K3134" s="122" t="b">
        <f t="shared" si="147"/>
        <v>0</v>
      </c>
      <c r="L3134" s="122" t="str">
        <f>IF(K3134=FALSE,"",B3134&amp;"@"&amp;COUNTIFS($B$2:B3134,B3134,$K$2:K3134,TRUE))</f>
        <v/>
      </c>
    </row>
    <row r="3135" spans="1:12">
      <c r="A3135" s="18" t="s">
        <v>759</v>
      </c>
      <c r="B3135" s="18" t="s">
        <v>904</v>
      </c>
      <c r="C3135" s="18">
        <v>1</v>
      </c>
      <c r="D3135" s="18">
        <v>1</v>
      </c>
      <c r="E3135" s="18">
        <v>0</v>
      </c>
      <c r="F3135" s="18">
        <v>0</v>
      </c>
      <c r="G3135" s="122" t="str">
        <f t="shared" si="146"/>
        <v/>
      </c>
      <c r="H3135" s="255" t="str">
        <f>IF(G3135="기사임",(COUNTIF($B$2:B3135,B3135)-COUNTIFS($B$2:B3134,B3135,$G$2:G3134,"")),"")</f>
        <v/>
      </c>
      <c r="I3135" s="122" t="str">
        <f>IF(H3135=1,COUNTIF($H$1:H3135,1),"")</f>
        <v/>
      </c>
      <c r="J3135" s="122">
        <f t="shared" si="145"/>
        <v>0</v>
      </c>
      <c r="K3135" s="122" t="b">
        <f t="shared" si="147"/>
        <v>0</v>
      </c>
      <c r="L3135" s="122" t="str">
        <f>IF(K3135=FALSE,"",B3135&amp;"@"&amp;COUNTIFS($B$2:B3135,B3135,$K$2:K3135,TRUE))</f>
        <v/>
      </c>
    </row>
    <row r="3136" spans="1:12">
      <c r="A3136" s="18" t="s">
        <v>759</v>
      </c>
      <c r="B3136" s="18" t="s">
        <v>937</v>
      </c>
      <c r="C3136" s="18">
        <v>1</v>
      </c>
      <c r="D3136" s="18">
        <v>1</v>
      </c>
      <c r="E3136" s="18">
        <v>25</v>
      </c>
      <c r="F3136" s="18">
        <v>0</v>
      </c>
      <c r="G3136" s="122" t="str">
        <f t="shared" si="146"/>
        <v/>
      </c>
      <c r="H3136" s="255" t="str">
        <f>IF(G3136="기사임",(COUNTIF($B$2:B3136,B3136)-COUNTIFS($B$2:B3135,B3136,$G$2:G3135,"")),"")</f>
        <v/>
      </c>
      <c r="I3136" s="122" t="str">
        <f>IF(H3136=1,COUNTIF($H$1:H3136,1),"")</f>
        <v/>
      </c>
      <c r="J3136" s="122">
        <f t="shared" si="145"/>
        <v>0</v>
      </c>
      <c r="K3136" s="122" t="b">
        <f t="shared" si="147"/>
        <v>0</v>
      </c>
      <c r="L3136" s="122" t="str">
        <f>IF(K3136=FALSE,"",B3136&amp;"@"&amp;COUNTIFS($B$2:B3136,B3136,$K$2:K3136,TRUE))</f>
        <v/>
      </c>
    </row>
    <row r="3137" spans="1:12">
      <c r="A3137" s="18" t="s">
        <v>759</v>
      </c>
      <c r="B3137" s="18" t="s">
        <v>913</v>
      </c>
      <c r="C3137" s="18">
        <v>1</v>
      </c>
      <c r="D3137" s="18">
        <v>1</v>
      </c>
      <c r="E3137" s="18">
        <v>2</v>
      </c>
      <c r="F3137" s="18">
        <v>0</v>
      </c>
      <c r="G3137" s="122" t="str">
        <f t="shared" si="146"/>
        <v/>
      </c>
      <c r="H3137" s="255" t="str">
        <f>IF(G3137="기사임",(COUNTIF($B$2:B3137,B3137)-COUNTIFS($B$2:B3136,B3137,$G$2:G3136,"")),"")</f>
        <v/>
      </c>
      <c r="I3137" s="122" t="str">
        <f>IF(H3137=1,COUNTIF($H$1:H3137,1),"")</f>
        <v/>
      </c>
      <c r="J3137" s="122">
        <f t="shared" si="145"/>
        <v>0</v>
      </c>
      <c r="K3137" s="122" t="b">
        <f t="shared" si="147"/>
        <v>0</v>
      </c>
      <c r="L3137" s="122" t="str">
        <f>IF(K3137=FALSE,"",B3137&amp;"@"&amp;COUNTIFS($B$2:B3137,B3137,$K$2:K3137,TRUE))</f>
        <v/>
      </c>
    </row>
    <row r="3138" spans="1:12">
      <c r="A3138" s="18" t="s">
        <v>759</v>
      </c>
      <c r="B3138" s="18" t="s">
        <v>896</v>
      </c>
      <c r="C3138" s="18">
        <v>1</v>
      </c>
      <c r="D3138" s="18">
        <v>1</v>
      </c>
      <c r="E3138" s="18">
        <v>19</v>
      </c>
      <c r="F3138" s="18">
        <v>0</v>
      </c>
      <c r="G3138" s="122" t="str">
        <f t="shared" si="146"/>
        <v/>
      </c>
      <c r="H3138" s="255" t="str">
        <f>IF(G3138="기사임",(COUNTIF($B$2:B3138,B3138)-COUNTIFS($B$2:B3137,B3138,$G$2:G3137,"")),"")</f>
        <v/>
      </c>
      <c r="I3138" s="122" t="str">
        <f>IF(H3138=1,COUNTIF($H$1:H3138,1),"")</f>
        <v/>
      </c>
      <c r="J3138" s="122">
        <f t="shared" ref="J3138:J3201" si="148">COUNTIF($N$2:$N$4,B3138)</f>
        <v>1</v>
      </c>
      <c r="K3138" s="122" t="b">
        <f t="shared" si="147"/>
        <v>0</v>
      </c>
      <c r="L3138" s="122" t="str">
        <f>IF(K3138=FALSE,"",B3138&amp;"@"&amp;COUNTIFS($B$2:B3138,B3138,$K$2:K3138,TRUE))</f>
        <v/>
      </c>
    </row>
    <row r="3139" spans="1:12">
      <c r="A3139" s="18" t="s">
        <v>519</v>
      </c>
      <c r="B3139" s="18" t="s">
        <v>957</v>
      </c>
      <c r="C3139" s="18">
        <v>1</v>
      </c>
      <c r="D3139" s="18">
        <v>1</v>
      </c>
      <c r="E3139" s="18">
        <v>20</v>
      </c>
      <c r="F3139" s="18">
        <v>0</v>
      </c>
      <c r="G3139" s="122" t="str">
        <f t="shared" ref="G3139:G3202" si="149">IF(AND(LEFT(A3139,17)="/global/archives/",ISNUMBER(_xlfn.NUMBERVALUE(MID(A3139,18,1))),ISERROR(FIND("ckattempt",A3139)),ISERROR(FIND("preview",A3139))),"기사임","")</f>
        <v/>
      </c>
      <c r="H3139" s="255" t="str">
        <f>IF(G3139="기사임",(COUNTIF($B$2:B3139,B3139)-COUNTIFS($B$2:B3138,B3139,$G$2:G3138,"")),"")</f>
        <v/>
      </c>
      <c r="I3139" s="122" t="str">
        <f>IF(H3139=1,COUNTIF($H$1:H3139,1),"")</f>
        <v/>
      </c>
      <c r="J3139" s="122">
        <f t="shared" si="148"/>
        <v>0</v>
      </c>
      <c r="K3139" s="122" t="b">
        <f t="shared" ref="K3139:K3202" si="150">AND(J3139=1,H3139&gt;=1,H3139&lt;&gt;"")</f>
        <v>0</v>
      </c>
      <c r="L3139" s="122" t="str">
        <f>IF(K3139=FALSE,"",B3139&amp;"@"&amp;COUNTIFS($B$2:B3139,B3139,$K$2:K3139,TRUE))</f>
        <v/>
      </c>
    </row>
    <row r="3140" spans="1:12">
      <c r="A3140" s="18" t="s">
        <v>519</v>
      </c>
      <c r="B3140" s="18" t="s">
        <v>908</v>
      </c>
      <c r="C3140" s="18">
        <v>1</v>
      </c>
      <c r="D3140" s="18">
        <v>1</v>
      </c>
      <c r="E3140" s="18">
        <v>6</v>
      </c>
      <c r="F3140" s="18">
        <v>0</v>
      </c>
      <c r="G3140" s="122" t="str">
        <f t="shared" si="149"/>
        <v/>
      </c>
      <c r="H3140" s="255" t="str">
        <f>IF(G3140="기사임",(COUNTIF($B$2:B3140,B3140)-COUNTIFS($B$2:B3139,B3140,$G$2:G3139,"")),"")</f>
        <v/>
      </c>
      <c r="I3140" s="122" t="str">
        <f>IF(H3140=1,COUNTIF($H$1:H3140,1),"")</f>
        <v/>
      </c>
      <c r="J3140" s="122">
        <f t="shared" si="148"/>
        <v>0</v>
      </c>
      <c r="K3140" s="122" t="b">
        <f t="shared" si="150"/>
        <v>0</v>
      </c>
      <c r="L3140" s="122" t="str">
        <f>IF(K3140=FALSE,"",B3140&amp;"@"&amp;COUNTIFS($B$2:B3140,B3140,$K$2:K3140,TRUE))</f>
        <v/>
      </c>
    </row>
    <row r="3141" spans="1:12">
      <c r="A3141" s="18" t="s">
        <v>519</v>
      </c>
      <c r="B3141" s="18" t="s">
        <v>928</v>
      </c>
      <c r="C3141" s="18">
        <v>1</v>
      </c>
      <c r="D3141" s="18">
        <v>1</v>
      </c>
      <c r="E3141" s="18">
        <v>28</v>
      </c>
      <c r="F3141" s="18">
        <v>0</v>
      </c>
      <c r="G3141" s="122" t="str">
        <f t="shared" si="149"/>
        <v/>
      </c>
      <c r="H3141" s="255" t="str">
        <f>IF(G3141="기사임",(COUNTIF($B$2:B3141,B3141)-COUNTIFS($B$2:B3140,B3141,$G$2:G3140,"")),"")</f>
        <v/>
      </c>
      <c r="I3141" s="122" t="str">
        <f>IF(H3141=1,COUNTIF($H$1:H3141,1),"")</f>
        <v/>
      </c>
      <c r="J3141" s="122">
        <f t="shared" si="148"/>
        <v>0</v>
      </c>
      <c r="K3141" s="122" t="b">
        <f t="shared" si="150"/>
        <v>0</v>
      </c>
      <c r="L3141" s="122" t="str">
        <f>IF(K3141=FALSE,"",B3141&amp;"@"&amp;COUNTIFS($B$2:B3141,B3141,$K$2:K3141,TRUE))</f>
        <v/>
      </c>
    </row>
    <row r="3142" spans="1:12">
      <c r="A3142" s="18" t="s">
        <v>519</v>
      </c>
      <c r="B3142" s="18" t="s">
        <v>900</v>
      </c>
      <c r="C3142" s="18">
        <v>1</v>
      </c>
      <c r="D3142" s="18">
        <v>1</v>
      </c>
      <c r="E3142" s="18">
        <v>20</v>
      </c>
      <c r="F3142" s="18">
        <v>0</v>
      </c>
      <c r="G3142" s="122" t="str">
        <f t="shared" si="149"/>
        <v/>
      </c>
      <c r="H3142" s="255" t="str">
        <f>IF(G3142="기사임",(COUNTIF($B$2:B3142,B3142)-COUNTIFS($B$2:B3141,B3142,$G$2:G3141,"")),"")</f>
        <v/>
      </c>
      <c r="I3142" s="122" t="str">
        <f>IF(H3142=1,COUNTIF($H$1:H3142,1),"")</f>
        <v/>
      </c>
      <c r="J3142" s="122">
        <f t="shared" si="148"/>
        <v>0</v>
      </c>
      <c r="K3142" s="122" t="b">
        <f t="shared" si="150"/>
        <v>0</v>
      </c>
      <c r="L3142" s="122" t="str">
        <f>IF(K3142=FALSE,"",B3142&amp;"@"&amp;COUNTIFS($B$2:B3142,B3142,$K$2:K3142,TRUE))</f>
        <v/>
      </c>
    </row>
    <row r="3143" spans="1:12">
      <c r="A3143" s="18" t="s">
        <v>519</v>
      </c>
      <c r="B3143" s="18" t="s">
        <v>915</v>
      </c>
      <c r="C3143" s="18">
        <v>1</v>
      </c>
      <c r="D3143" s="18">
        <v>1</v>
      </c>
      <c r="E3143" s="18">
        <v>8</v>
      </c>
      <c r="F3143" s="18">
        <v>0</v>
      </c>
      <c r="G3143" s="122" t="str">
        <f t="shared" si="149"/>
        <v/>
      </c>
      <c r="H3143" s="255" t="str">
        <f>IF(G3143="기사임",(COUNTIF($B$2:B3143,B3143)-COUNTIFS($B$2:B3142,B3143,$G$2:G3142,"")),"")</f>
        <v/>
      </c>
      <c r="I3143" s="122" t="str">
        <f>IF(H3143=1,COUNTIF($H$1:H3143,1),"")</f>
        <v/>
      </c>
      <c r="J3143" s="122">
        <f t="shared" si="148"/>
        <v>0</v>
      </c>
      <c r="K3143" s="122" t="b">
        <f t="shared" si="150"/>
        <v>0</v>
      </c>
      <c r="L3143" s="122" t="str">
        <f>IF(K3143=FALSE,"",B3143&amp;"@"&amp;COUNTIFS($B$2:B3143,B3143,$K$2:K3143,TRUE))</f>
        <v/>
      </c>
    </row>
    <row r="3144" spans="1:12">
      <c r="A3144" s="18" t="s">
        <v>2106</v>
      </c>
      <c r="B3144" s="18" t="s">
        <v>900</v>
      </c>
      <c r="C3144" s="18">
        <v>1</v>
      </c>
      <c r="D3144" s="18">
        <v>1</v>
      </c>
      <c r="E3144" s="18">
        <v>143</v>
      </c>
      <c r="F3144" s="18">
        <v>1</v>
      </c>
      <c r="G3144" s="122" t="str">
        <f t="shared" si="149"/>
        <v/>
      </c>
      <c r="H3144" s="255" t="str">
        <f>IF(G3144="기사임",(COUNTIF($B$2:B3144,B3144)-COUNTIFS($B$2:B3143,B3144,$G$2:G3143,"")),"")</f>
        <v/>
      </c>
      <c r="I3144" s="122" t="str">
        <f>IF(H3144=1,COUNTIF($H$1:H3144,1),"")</f>
        <v/>
      </c>
      <c r="J3144" s="122">
        <f t="shared" si="148"/>
        <v>0</v>
      </c>
      <c r="K3144" s="122" t="b">
        <f t="shared" si="150"/>
        <v>0</v>
      </c>
      <c r="L3144" s="122" t="str">
        <f>IF(K3144=FALSE,"",B3144&amp;"@"&amp;COUNTIFS($B$2:B3144,B3144,$K$2:K3144,TRUE))</f>
        <v/>
      </c>
    </row>
    <row r="3145" spans="1:12">
      <c r="A3145" s="18" t="s">
        <v>1124</v>
      </c>
      <c r="B3145" s="18" t="s">
        <v>906</v>
      </c>
      <c r="C3145" s="18">
        <v>1</v>
      </c>
      <c r="D3145" s="18">
        <v>1</v>
      </c>
      <c r="E3145" s="18">
        <v>16</v>
      </c>
      <c r="F3145" s="18">
        <v>0</v>
      </c>
      <c r="G3145" s="122" t="str">
        <f t="shared" si="149"/>
        <v/>
      </c>
      <c r="H3145" s="255" t="str">
        <f>IF(G3145="기사임",(COUNTIF($B$2:B3145,B3145)-COUNTIFS($B$2:B3144,B3145,$G$2:G3144,"")),"")</f>
        <v/>
      </c>
      <c r="I3145" s="122" t="str">
        <f>IF(H3145=1,COUNTIF($H$1:H3145,1),"")</f>
        <v/>
      </c>
      <c r="J3145" s="122">
        <f t="shared" si="148"/>
        <v>0</v>
      </c>
      <c r="K3145" s="122" t="b">
        <f t="shared" si="150"/>
        <v>0</v>
      </c>
      <c r="L3145" s="122" t="str">
        <f>IF(K3145=FALSE,"",B3145&amp;"@"&amp;COUNTIFS($B$2:B3145,B3145,$K$2:K3145,TRUE))</f>
        <v/>
      </c>
    </row>
    <row r="3146" spans="1:12">
      <c r="A3146" s="18" t="s">
        <v>529</v>
      </c>
      <c r="B3146" s="18" t="s">
        <v>905</v>
      </c>
      <c r="C3146" s="18">
        <v>1</v>
      </c>
      <c r="D3146" s="18">
        <v>1</v>
      </c>
      <c r="E3146" s="18">
        <v>0</v>
      </c>
      <c r="F3146" s="18">
        <v>0</v>
      </c>
      <c r="G3146" s="122" t="str">
        <f t="shared" si="149"/>
        <v/>
      </c>
      <c r="H3146" s="255" t="str">
        <f>IF(G3146="기사임",(COUNTIF($B$2:B3146,B3146)-COUNTIFS($B$2:B3145,B3146,$G$2:G3145,"")),"")</f>
        <v/>
      </c>
      <c r="I3146" s="122" t="str">
        <f>IF(H3146=1,COUNTIF($H$1:H3146,1),"")</f>
        <v/>
      </c>
      <c r="J3146" s="122">
        <f t="shared" si="148"/>
        <v>0</v>
      </c>
      <c r="K3146" s="122" t="b">
        <f t="shared" si="150"/>
        <v>0</v>
      </c>
      <c r="L3146" s="122" t="str">
        <f>IF(K3146=FALSE,"",B3146&amp;"@"&amp;COUNTIFS($B$2:B3146,B3146,$K$2:K3146,TRUE))</f>
        <v/>
      </c>
    </row>
    <row r="3147" spans="1:12">
      <c r="A3147" s="18" t="s">
        <v>529</v>
      </c>
      <c r="B3147" s="18" t="s">
        <v>904</v>
      </c>
      <c r="C3147" s="18">
        <v>1</v>
      </c>
      <c r="D3147" s="18">
        <v>1</v>
      </c>
      <c r="E3147" s="18">
        <v>9</v>
      </c>
      <c r="F3147" s="18">
        <v>0</v>
      </c>
      <c r="G3147" s="122" t="str">
        <f t="shared" si="149"/>
        <v/>
      </c>
      <c r="H3147" s="255" t="str">
        <f>IF(G3147="기사임",(COUNTIF($B$2:B3147,B3147)-COUNTIFS($B$2:B3146,B3147,$G$2:G3146,"")),"")</f>
        <v/>
      </c>
      <c r="I3147" s="122" t="str">
        <f>IF(H3147=1,COUNTIF($H$1:H3147,1),"")</f>
        <v/>
      </c>
      <c r="J3147" s="122">
        <f t="shared" si="148"/>
        <v>0</v>
      </c>
      <c r="K3147" s="122" t="b">
        <f t="shared" si="150"/>
        <v>0</v>
      </c>
      <c r="L3147" s="122" t="str">
        <f>IF(K3147=FALSE,"",B3147&amp;"@"&amp;COUNTIFS($B$2:B3147,B3147,$K$2:K3147,TRUE))</f>
        <v/>
      </c>
    </row>
    <row r="3148" spans="1:12">
      <c r="A3148" s="18" t="s">
        <v>529</v>
      </c>
      <c r="B3148" s="18" t="s">
        <v>915</v>
      </c>
      <c r="C3148" s="18">
        <v>1</v>
      </c>
      <c r="D3148" s="18">
        <v>1</v>
      </c>
      <c r="E3148" s="18">
        <v>0</v>
      </c>
      <c r="F3148" s="18">
        <v>0</v>
      </c>
      <c r="G3148" s="122" t="str">
        <f t="shared" si="149"/>
        <v/>
      </c>
      <c r="H3148" s="255" t="str">
        <f>IF(G3148="기사임",(COUNTIF($B$2:B3148,B3148)-COUNTIFS($B$2:B3147,B3148,$G$2:G3147,"")),"")</f>
        <v/>
      </c>
      <c r="I3148" s="122" t="str">
        <f>IF(H3148=1,COUNTIF($H$1:H3148,1),"")</f>
        <v/>
      </c>
      <c r="J3148" s="122">
        <f t="shared" si="148"/>
        <v>0</v>
      </c>
      <c r="K3148" s="122" t="b">
        <f t="shared" si="150"/>
        <v>0</v>
      </c>
      <c r="L3148" s="122" t="str">
        <f>IF(K3148=FALSE,"",B3148&amp;"@"&amp;COUNTIFS($B$2:B3148,B3148,$K$2:K3148,TRUE))</f>
        <v/>
      </c>
    </row>
    <row r="3149" spans="1:12">
      <c r="A3149" s="18" t="s">
        <v>529</v>
      </c>
      <c r="B3149" s="18" t="s">
        <v>333</v>
      </c>
      <c r="C3149" s="18">
        <v>1</v>
      </c>
      <c r="D3149" s="18">
        <v>1</v>
      </c>
      <c r="E3149" s="18">
        <v>6</v>
      </c>
      <c r="F3149" s="18">
        <v>0</v>
      </c>
      <c r="G3149" s="122" t="str">
        <f t="shared" si="149"/>
        <v/>
      </c>
      <c r="H3149" s="255" t="str">
        <f>IF(G3149="기사임",(COUNTIF($B$2:B3149,B3149)-COUNTIFS($B$2:B3148,B3149,$G$2:G3148,"")),"")</f>
        <v/>
      </c>
      <c r="I3149" s="122" t="str">
        <f>IF(H3149=1,COUNTIF($H$1:H3149,1),"")</f>
        <v/>
      </c>
      <c r="J3149" s="122">
        <f t="shared" si="148"/>
        <v>0</v>
      </c>
      <c r="K3149" s="122" t="b">
        <f t="shared" si="150"/>
        <v>0</v>
      </c>
      <c r="L3149" s="122" t="str">
        <f>IF(K3149=FALSE,"",B3149&amp;"@"&amp;COUNTIFS($B$2:B3149,B3149,$K$2:K3149,TRUE))</f>
        <v/>
      </c>
    </row>
    <row r="3150" spans="1:12">
      <c r="A3150" s="18" t="s">
        <v>529</v>
      </c>
      <c r="B3150" s="18" t="s">
        <v>1539</v>
      </c>
      <c r="C3150" s="18">
        <v>1</v>
      </c>
      <c r="D3150" s="18">
        <v>1</v>
      </c>
      <c r="E3150" s="18">
        <v>69</v>
      </c>
      <c r="F3150" s="18">
        <v>0</v>
      </c>
      <c r="G3150" s="122" t="str">
        <f t="shared" si="149"/>
        <v/>
      </c>
      <c r="H3150" s="255" t="str">
        <f>IF(G3150="기사임",(COUNTIF($B$2:B3150,B3150)-COUNTIFS($B$2:B3149,B3150,$G$2:G3149,"")),"")</f>
        <v/>
      </c>
      <c r="I3150" s="122" t="str">
        <f>IF(H3150=1,COUNTIF($H$1:H3150,1),"")</f>
        <v/>
      </c>
      <c r="J3150" s="122">
        <f t="shared" si="148"/>
        <v>0</v>
      </c>
      <c r="K3150" s="122" t="b">
        <f t="shared" si="150"/>
        <v>0</v>
      </c>
      <c r="L3150" s="122" t="str">
        <f>IF(K3150=FALSE,"",B3150&amp;"@"&amp;COUNTIFS($B$2:B3150,B3150,$K$2:K3150,TRUE))</f>
        <v/>
      </c>
    </row>
    <row r="3151" spans="1:12">
      <c r="A3151" s="18" t="s">
        <v>586</v>
      </c>
      <c r="B3151" s="18" t="s">
        <v>903</v>
      </c>
      <c r="C3151" s="18">
        <v>1</v>
      </c>
      <c r="D3151" s="18">
        <v>1</v>
      </c>
      <c r="E3151" s="18">
        <v>0</v>
      </c>
      <c r="F3151" s="18">
        <v>1</v>
      </c>
      <c r="G3151" s="122" t="str">
        <f t="shared" si="149"/>
        <v/>
      </c>
      <c r="H3151" s="255" t="str">
        <f>IF(G3151="기사임",(COUNTIF($B$2:B3151,B3151)-COUNTIFS($B$2:B3150,B3151,$G$2:G3150,"")),"")</f>
        <v/>
      </c>
      <c r="I3151" s="122" t="str">
        <f>IF(H3151=1,COUNTIF($H$1:H3151,1),"")</f>
        <v/>
      </c>
      <c r="J3151" s="122">
        <f t="shared" si="148"/>
        <v>0</v>
      </c>
      <c r="K3151" s="122" t="b">
        <f t="shared" si="150"/>
        <v>0</v>
      </c>
      <c r="L3151" s="122" t="str">
        <f>IF(K3151=FALSE,"",B3151&amp;"@"&amp;COUNTIFS($B$2:B3151,B3151,$K$2:K3151,TRUE))</f>
        <v/>
      </c>
    </row>
    <row r="3152" spans="1:12">
      <c r="A3152" s="18" t="s">
        <v>586</v>
      </c>
      <c r="B3152" s="18" t="s">
        <v>908</v>
      </c>
      <c r="C3152" s="18">
        <v>1</v>
      </c>
      <c r="D3152" s="18">
        <v>1</v>
      </c>
      <c r="E3152" s="18">
        <v>1095</v>
      </c>
      <c r="F3152" s="18">
        <v>0</v>
      </c>
      <c r="G3152" s="122" t="str">
        <f t="shared" si="149"/>
        <v/>
      </c>
      <c r="H3152" s="255" t="str">
        <f>IF(G3152="기사임",(COUNTIF($B$2:B3152,B3152)-COUNTIFS($B$2:B3151,B3152,$G$2:G3151,"")),"")</f>
        <v/>
      </c>
      <c r="I3152" s="122" t="str">
        <f>IF(H3152=1,COUNTIF($H$1:H3152,1),"")</f>
        <v/>
      </c>
      <c r="J3152" s="122">
        <f t="shared" si="148"/>
        <v>0</v>
      </c>
      <c r="K3152" s="122" t="b">
        <f t="shared" si="150"/>
        <v>0</v>
      </c>
      <c r="L3152" s="122" t="str">
        <f>IF(K3152=FALSE,"",B3152&amp;"@"&amp;COUNTIFS($B$2:B3152,B3152,$K$2:K3152,TRUE))</f>
        <v/>
      </c>
    </row>
    <row r="3153" spans="1:12">
      <c r="A3153" s="18" t="s">
        <v>532</v>
      </c>
      <c r="B3153" s="18" t="s">
        <v>903</v>
      </c>
      <c r="C3153" s="18">
        <v>1</v>
      </c>
      <c r="D3153" s="18">
        <v>1</v>
      </c>
      <c r="E3153" s="18">
        <v>3</v>
      </c>
      <c r="F3153" s="18">
        <v>0</v>
      </c>
      <c r="G3153" s="122" t="str">
        <f t="shared" si="149"/>
        <v/>
      </c>
      <c r="H3153" s="255" t="str">
        <f>IF(G3153="기사임",(COUNTIF($B$2:B3153,B3153)-COUNTIFS($B$2:B3152,B3153,$G$2:G3152,"")),"")</f>
        <v/>
      </c>
      <c r="I3153" s="122" t="str">
        <f>IF(H3153=1,COUNTIF($H$1:H3153,1),"")</f>
        <v/>
      </c>
      <c r="J3153" s="122">
        <f t="shared" si="148"/>
        <v>0</v>
      </c>
      <c r="K3153" s="122" t="b">
        <f t="shared" si="150"/>
        <v>0</v>
      </c>
      <c r="L3153" s="122" t="str">
        <f>IF(K3153=FALSE,"",B3153&amp;"@"&amp;COUNTIFS($B$2:B3153,B3153,$K$2:K3153,TRUE))</f>
        <v/>
      </c>
    </row>
    <row r="3154" spans="1:12">
      <c r="A3154" s="18" t="s">
        <v>532</v>
      </c>
      <c r="B3154" s="18" t="s">
        <v>899</v>
      </c>
      <c r="C3154" s="18">
        <v>1</v>
      </c>
      <c r="D3154" s="18">
        <v>1</v>
      </c>
      <c r="E3154" s="18">
        <v>31</v>
      </c>
      <c r="F3154" s="18">
        <v>0</v>
      </c>
      <c r="G3154" s="122" t="str">
        <f t="shared" si="149"/>
        <v/>
      </c>
      <c r="H3154" s="255" t="str">
        <f>IF(G3154="기사임",(COUNTIF($B$2:B3154,B3154)-COUNTIFS($B$2:B3153,B3154,$G$2:G3153,"")),"")</f>
        <v/>
      </c>
      <c r="I3154" s="122" t="str">
        <f>IF(H3154=1,COUNTIF($H$1:H3154,1),"")</f>
        <v/>
      </c>
      <c r="J3154" s="122">
        <f t="shared" si="148"/>
        <v>0</v>
      </c>
      <c r="K3154" s="122" t="b">
        <f t="shared" si="150"/>
        <v>0</v>
      </c>
      <c r="L3154" s="122" t="str">
        <f>IF(K3154=FALSE,"",B3154&amp;"@"&amp;COUNTIFS($B$2:B3154,B3154,$K$2:K3154,TRUE))</f>
        <v/>
      </c>
    </row>
    <row r="3155" spans="1:12">
      <c r="A3155" s="18" t="s">
        <v>532</v>
      </c>
      <c r="B3155" s="18" t="s">
        <v>940</v>
      </c>
      <c r="C3155" s="18">
        <v>1</v>
      </c>
      <c r="D3155" s="18">
        <v>1</v>
      </c>
      <c r="E3155" s="18">
        <v>0</v>
      </c>
      <c r="F3155" s="18">
        <v>1</v>
      </c>
      <c r="G3155" s="122" t="str">
        <f t="shared" si="149"/>
        <v/>
      </c>
      <c r="H3155" s="255" t="str">
        <f>IF(G3155="기사임",(COUNTIF($B$2:B3155,B3155)-COUNTIFS($B$2:B3154,B3155,$G$2:G3154,"")),"")</f>
        <v/>
      </c>
      <c r="I3155" s="122" t="str">
        <f>IF(H3155=1,COUNTIF($H$1:H3155,1),"")</f>
        <v/>
      </c>
      <c r="J3155" s="122">
        <f t="shared" si="148"/>
        <v>0</v>
      </c>
      <c r="K3155" s="122" t="b">
        <f t="shared" si="150"/>
        <v>0</v>
      </c>
      <c r="L3155" s="122" t="str">
        <f>IF(K3155=FALSE,"",B3155&amp;"@"&amp;COUNTIFS($B$2:B3155,B3155,$K$2:K3155,TRUE))</f>
        <v/>
      </c>
    </row>
    <row r="3156" spans="1:12">
      <c r="A3156" s="18" t="s">
        <v>532</v>
      </c>
      <c r="B3156" s="18" t="s">
        <v>905</v>
      </c>
      <c r="C3156" s="18">
        <v>1</v>
      </c>
      <c r="D3156" s="18">
        <v>1</v>
      </c>
      <c r="E3156" s="18">
        <v>0</v>
      </c>
      <c r="F3156" s="18">
        <v>0</v>
      </c>
      <c r="G3156" s="122" t="str">
        <f t="shared" si="149"/>
        <v/>
      </c>
      <c r="H3156" s="255" t="str">
        <f>IF(G3156="기사임",(COUNTIF($B$2:B3156,B3156)-COUNTIFS($B$2:B3155,B3156,$G$2:G3155,"")),"")</f>
        <v/>
      </c>
      <c r="I3156" s="122" t="str">
        <f>IF(H3156=1,COUNTIF($H$1:H3156,1),"")</f>
        <v/>
      </c>
      <c r="J3156" s="122">
        <f t="shared" si="148"/>
        <v>0</v>
      </c>
      <c r="K3156" s="122" t="b">
        <f t="shared" si="150"/>
        <v>0</v>
      </c>
      <c r="L3156" s="122" t="str">
        <f>IF(K3156=FALSE,"",B3156&amp;"@"&amp;COUNTIFS($B$2:B3156,B3156,$K$2:K3156,TRUE))</f>
        <v/>
      </c>
    </row>
    <row r="3157" spans="1:12">
      <c r="A3157" s="18" t="s">
        <v>532</v>
      </c>
      <c r="B3157" s="18" t="s">
        <v>906</v>
      </c>
      <c r="C3157" s="18">
        <v>1</v>
      </c>
      <c r="D3157" s="18">
        <v>1</v>
      </c>
      <c r="E3157" s="18">
        <v>83</v>
      </c>
      <c r="F3157" s="18">
        <v>0</v>
      </c>
      <c r="G3157" s="122" t="str">
        <f t="shared" si="149"/>
        <v/>
      </c>
      <c r="H3157" s="255" t="str">
        <f>IF(G3157="기사임",(COUNTIF($B$2:B3157,B3157)-COUNTIFS($B$2:B3156,B3157,$G$2:G3156,"")),"")</f>
        <v/>
      </c>
      <c r="I3157" s="122" t="str">
        <f>IF(H3157=1,COUNTIF($H$1:H3157,1),"")</f>
        <v/>
      </c>
      <c r="J3157" s="122">
        <f t="shared" si="148"/>
        <v>0</v>
      </c>
      <c r="K3157" s="122" t="b">
        <f t="shared" si="150"/>
        <v>0</v>
      </c>
      <c r="L3157" s="122" t="str">
        <f>IF(K3157=FALSE,"",B3157&amp;"@"&amp;COUNTIFS($B$2:B3157,B3157,$K$2:K3157,TRUE))</f>
        <v/>
      </c>
    </row>
    <row r="3158" spans="1:12">
      <c r="A3158" s="18" t="s">
        <v>532</v>
      </c>
      <c r="B3158" s="18" t="s">
        <v>918</v>
      </c>
      <c r="C3158" s="18">
        <v>1</v>
      </c>
      <c r="D3158" s="18">
        <v>1</v>
      </c>
      <c r="E3158" s="18">
        <v>9</v>
      </c>
      <c r="F3158" s="18">
        <v>0</v>
      </c>
      <c r="G3158" s="122" t="str">
        <f t="shared" si="149"/>
        <v/>
      </c>
      <c r="H3158" s="255" t="str">
        <f>IF(G3158="기사임",(COUNTIF($B$2:B3158,B3158)-COUNTIFS($B$2:B3157,B3158,$G$2:G3157,"")),"")</f>
        <v/>
      </c>
      <c r="I3158" s="122" t="str">
        <f>IF(H3158=1,COUNTIF($H$1:H3158,1),"")</f>
        <v/>
      </c>
      <c r="J3158" s="122">
        <f t="shared" si="148"/>
        <v>0</v>
      </c>
      <c r="K3158" s="122" t="b">
        <f t="shared" si="150"/>
        <v>0</v>
      </c>
      <c r="L3158" s="122" t="str">
        <f>IF(K3158=FALSE,"",B3158&amp;"@"&amp;COUNTIFS($B$2:B3158,B3158,$K$2:K3158,TRUE))</f>
        <v/>
      </c>
    </row>
    <row r="3159" spans="1:12">
      <c r="A3159" s="18" t="s">
        <v>532</v>
      </c>
      <c r="B3159" s="18" t="s">
        <v>950</v>
      </c>
      <c r="C3159" s="18">
        <v>1</v>
      </c>
      <c r="D3159" s="18">
        <v>1</v>
      </c>
      <c r="E3159" s="18">
        <v>20</v>
      </c>
      <c r="F3159" s="18">
        <v>0</v>
      </c>
      <c r="G3159" s="122" t="str">
        <f t="shared" si="149"/>
        <v/>
      </c>
      <c r="H3159" s="255" t="str">
        <f>IF(G3159="기사임",(COUNTIF($B$2:B3159,B3159)-COUNTIFS($B$2:B3158,B3159,$G$2:G3158,"")),"")</f>
        <v/>
      </c>
      <c r="I3159" s="122" t="str">
        <f>IF(H3159=1,COUNTIF($H$1:H3159,1),"")</f>
        <v/>
      </c>
      <c r="J3159" s="122">
        <f t="shared" si="148"/>
        <v>0</v>
      </c>
      <c r="K3159" s="122" t="b">
        <f t="shared" si="150"/>
        <v>0</v>
      </c>
      <c r="L3159" s="122" t="str">
        <f>IF(K3159=FALSE,"",B3159&amp;"@"&amp;COUNTIFS($B$2:B3159,B3159,$K$2:K3159,TRUE))</f>
        <v/>
      </c>
    </row>
    <row r="3160" spans="1:12">
      <c r="A3160" s="18" t="s">
        <v>572</v>
      </c>
      <c r="B3160" s="18" t="s">
        <v>907</v>
      </c>
      <c r="C3160" s="18">
        <v>1</v>
      </c>
      <c r="D3160" s="18">
        <v>1</v>
      </c>
      <c r="E3160" s="18">
        <v>0</v>
      </c>
      <c r="F3160" s="18">
        <v>0</v>
      </c>
      <c r="G3160" s="122" t="str">
        <f t="shared" si="149"/>
        <v/>
      </c>
      <c r="H3160" s="255" t="str">
        <f>IF(G3160="기사임",(COUNTIF($B$2:B3160,B3160)-COUNTIFS($B$2:B3159,B3160,$G$2:G3159,"")),"")</f>
        <v/>
      </c>
      <c r="I3160" s="122" t="str">
        <f>IF(H3160=1,COUNTIF($H$1:H3160,1),"")</f>
        <v/>
      </c>
      <c r="J3160" s="122">
        <f t="shared" si="148"/>
        <v>0</v>
      </c>
      <c r="K3160" s="122" t="b">
        <f t="shared" si="150"/>
        <v>0</v>
      </c>
      <c r="L3160" s="122" t="str">
        <f>IF(K3160=FALSE,"",B3160&amp;"@"&amp;COUNTIFS($B$2:B3160,B3160,$K$2:K3160,TRUE))</f>
        <v/>
      </c>
    </row>
    <row r="3161" spans="1:12">
      <c r="A3161" s="18" t="s">
        <v>572</v>
      </c>
      <c r="B3161" s="18" t="s">
        <v>908</v>
      </c>
      <c r="C3161" s="18">
        <v>1</v>
      </c>
      <c r="D3161" s="18">
        <v>1</v>
      </c>
      <c r="E3161" s="18">
        <v>0</v>
      </c>
      <c r="F3161" s="18">
        <v>0</v>
      </c>
      <c r="G3161" s="122" t="str">
        <f t="shared" si="149"/>
        <v/>
      </c>
      <c r="H3161" s="255" t="str">
        <f>IF(G3161="기사임",(COUNTIF($B$2:B3161,B3161)-COUNTIFS($B$2:B3160,B3161,$G$2:G3160,"")),"")</f>
        <v/>
      </c>
      <c r="I3161" s="122" t="str">
        <f>IF(H3161=1,COUNTIF($H$1:H3161,1),"")</f>
        <v/>
      </c>
      <c r="J3161" s="122">
        <f t="shared" si="148"/>
        <v>0</v>
      </c>
      <c r="K3161" s="122" t="b">
        <f t="shared" si="150"/>
        <v>0</v>
      </c>
      <c r="L3161" s="122" t="str">
        <f>IF(K3161=FALSE,"",B3161&amp;"@"&amp;COUNTIFS($B$2:B3161,B3161,$K$2:K3161,TRUE))</f>
        <v/>
      </c>
    </row>
    <row r="3162" spans="1:12">
      <c r="A3162" s="18" t="s">
        <v>572</v>
      </c>
      <c r="B3162" s="18" t="s">
        <v>898</v>
      </c>
      <c r="C3162" s="18">
        <v>1</v>
      </c>
      <c r="D3162" s="18">
        <v>1</v>
      </c>
      <c r="E3162" s="18">
        <v>33</v>
      </c>
      <c r="F3162" s="18">
        <v>0</v>
      </c>
      <c r="G3162" s="122" t="str">
        <f t="shared" si="149"/>
        <v/>
      </c>
      <c r="H3162" s="255" t="str">
        <f>IF(G3162="기사임",(COUNTIF($B$2:B3162,B3162)-COUNTIFS($B$2:B3161,B3162,$G$2:G3161,"")),"")</f>
        <v/>
      </c>
      <c r="I3162" s="122" t="str">
        <f>IF(H3162=1,COUNTIF($H$1:H3162,1),"")</f>
        <v/>
      </c>
      <c r="J3162" s="122">
        <f t="shared" si="148"/>
        <v>0</v>
      </c>
      <c r="K3162" s="122" t="b">
        <f t="shared" si="150"/>
        <v>0</v>
      </c>
      <c r="L3162" s="122" t="str">
        <f>IF(K3162=FALSE,"",B3162&amp;"@"&amp;COUNTIFS($B$2:B3162,B3162,$K$2:K3162,TRUE))</f>
        <v/>
      </c>
    </row>
    <row r="3163" spans="1:12">
      <c r="A3163" s="18" t="s">
        <v>572</v>
      </c>
      <c r="B3163" s="18" t="s">
        <v>896</v>
      </c>
      <c r="C3163" s="18">
        <v>1</v>
      </c>
      <c r="D3163" s="18">
        <v>1</v>
      </c>
      <c r="E3163" s="18">
        <v>23</v>
      </c>
      <c r="F3163" s="18">
        <v>0</v>
      </c>
      <c r="G3163" s="122" t="str">
        <f t="shared" si="149"/>
        <v/>
      </c>
      <c r="H3163" s="255" t="str">
        <f>IF(G3163="기사임",(COUNTIF($B$2:B3163,B3163)-COUNTIFS($B$2:B3162,B3163,$G$2:G3162,"")),"")</f>
        <v/>
      </c>
      <c r="I3163" s="122" t="str">
        <f>IF(H3163=1,COUNTIF($H$1:H3163,1),"")</f>
        <v/>
      </c>
      <c r="J3163" s="122">
        <f t="shared" si="148"/>
        <v>1</v>
      </c>
      <c r="K3163" s="122" t="b">
        <f t="shared" si="150"/>
        <v>0</v>
      </c>
      <c r="L3163" s="122" t="str">
        <f>IF(K3163=FALSE,"",B3163&amp;"@"&amp;COUNTIFS($B$2:B3163,B3163,$K$2:K3163,TRUE))</f>
        <v/>
      </c>
    </row>
    <row r="3164" spans="1:12">
      <c r="A3164" s="18" t="s">
        <v>536</v>
      </c>
      <c r="B3164" s="18" t="s">
        <v>917</v>
      </c>
      <c r="C3164" s="18">
        <v>1</v>
      </c>
      <c r="D3164" s="18">
        <v>1</v>
      </c>
      <c r="E3164" s="18">
        <v>11</v>
      </c>
      <c r="F3164" s="18">
        <v>1</v>
      </c>
      <c r="G3164" s="122" t="str">
        <f t="shared" si="149"/>
        <v/>
      </c>
      <c r="H3164" s="255" t="str">
        <f>IF(G3164="기사임",(COUNTIF($B$2:B3164,B3164)-COUNTIFS($B$2:B3163,B3164,$G$2:G3163,"")),"")</f>
        <v/>
      </c>
      <c r="I3164" s="122" t="str">
        <f>IF(H3164=1,COUNTIF($H$1:H3164,1),"")</f>
        <v/>
      </c>
      <c r="J3164" s="122">
        <f t="shared" si="148"/>
        <v>0</v>
      </c>
      <c r="K3164" s="122" t="b">
        <f t="shared" si="150"/>
        <v>0</v>
      </c>
      <c r="L3164" s="122" t="str">
        <f>IF(K3164=FALSE,"",B3164&amp;"@"&amp;COUNTIFS($B$2:B3164,B3164,$K$2:K3164,TRUE))</f>
        <v/>
      </c>
    </row>
    <row r="3165" spans="1:12">
      <c r="A3165" s="18" t="s">
        <v>536</v>
      </c>
      <c r="B3165" s="18" t="s">
        <v>898</v>
      </c>
      <c r="C3165" s="18">
        <v>1</v>
      </c>
      <c r="D3165" s="18">
        <v>1</v>
      </c>
      <c r="E3165" s="18">
        <v>140</v>
      </c>
      <c r="F3165" s="18">
        <v>0</v>
      </c>
      <c r="G3165" s="122" t="str">
        <f t="shared" si="149"/>
        <v/>
      </c>
      <c r="H3165" s="255" t="str">
        <f>IF(G3165="기사임",(COUNTIF($B$2:B3165,B3165)-COUNTIFS($B$2:B3164,B3165,$G$2:G3164,"")),"")</f>
        <v/>
      </c>
      <c r="I3165" s="122" t="str">
        <f>IF(H3165=1,COUNTIF($H$1:H3165,1),"")</f>
        <v/>
      </c>
      <c r="J3165" s="122">
        <f t="shared" si="148"/>
        <v>0</v>
      </c>
      <c r="K3165" s="122" t="b">
        <f t="shared" si="150"/>
        <v>0</v>
      </c>
      <c r="L3165" s="122" t="str">
        <f>IF(K3165=FALSE,"",B3165&amp;"@"&amp;COUNTIFS($B$2:B3165,B3165,$K$2:K3165,TRUE))</f>
        <v/>
      </c>
    </row>
    <row r="3166" spans="1:12">
      <c r="A3166" s="18" t="s">
        <v>538</v>
      </c>
      <c r="B3166" s="18" t="s">
        <v>899</v>
      </c>
      <c r="C3166" s="18">
        <v>1</v>
      </c>
      <c r="D3166" s="18">
        <v>1</v>
      </c>
      <c r="E3166" s="18">
        <v>20</v>
      </c>
      <c r="F3166" s="18">
        <v>0</v>
      </c>
      <c r="G3166" s="122" t="str">
        <f t="shared" si="149"/>
        <v/>
      </c>
      <c r="H3166" s="255" t="str">
        <f>IF(G3166="기사임",(COUNTIF($B$2:B3166,B3166)-COUNTIFS($B$2:B3165,B3166,$G$2:G3165,"")),"")</f>
        <v/>
      </c>
      <c r="I3166" s="122" t="str">
        <f>IF(H3166=1,COUNTIF($H$1:H3166,1),"")</f>
        <v/>
      </c>
      <c r="J3166" s="122">
        <f t="shared" si="148"/>
        <v>0</v>
      </c>
      <c r="K3166" s="122" t="b">
        <f t="shared" si="150"/>
        <v>0</v>
      </c>
      <c r="L3166" s="122" t="str">
        <f>IF(K3166=FALSE,"",B3166&amp;"@"&amp;COUNTIFS($B$2:B3166,B3166,$K$2:K3166,TRUE))</f>
        <v/>
      </c>
    </row>
    <row r="3167" spans="1:12">
      <c r="A3167" s="18" t="s">
        <v>538</v>
      </c>
      <c r="B3167" s="18" t="s">
        <v>2228</v>
      </c>
      <c r="C3167" s="18">
        <v>1</v>
      </c>
      <c r="D3167" s="18">
        <v>1</v>
      </c>
      <c r="E3167" s="18">
        <v>16</v>
      </c>
      <c r="F3167" s="18">
        <v>0</v>
      </c>
      <c r="G3167" s="122" t="str">
        <f t="shared" si="149"/>
        <v/>
      </c>
      <c r="H3167" s="255" t="str">
        <f>IF(G3167="기사임",(COUNTIF($B$2:B3167,B3167)-COUNTIFS($B$2:B3166,B3167,$G$2:G3166,"")),"")</f>
        <v/>
      </c>
      <c r="I3167" s="122" t="str">
        <f>IF(H3167=1,COUNTIF($H$1:H3167,1),"")</f>
        <v/>
      </c>
      <c r="J3167" s="122">
        <f t="shared" si="148"/>
        <v>0</v>
      </c>
      <c r="K3167" s="122" t="b">
        <f t="shared" si="150"/>
        <v>0</v>
      </c>
      <c r="L3167" s="122" t="str">
        <f>IF(K3167=FALSE,"",B3167&amp;"@"&amp;COUNTIFS($B$2:B3167,B3167,$K$2:K3167,TRUE))</f>
        <v/>
      </c>
    </row>
    <row r="3168" spans="1:12">
      <c r="A3168" s="18" t="s">
        <v>538</v>
      </c>
      <c r="B3168" s="18" t="s">
        <v>906</v>
      </c>
      <c r="C3168" s="18">
        <v>1</v>
      </c>
      <c r="D3168" s="18">
        <v>1</v>
      </c>
      <c r="E3168" s="18">
        <v>508</v>
      </c>
      <c r="F3168" s="18">
        <v>0</v>
      </c>
      <c r="G3168" s="122" t="str">
        <f t="shared" si="149"/>
        <v/>
      </c>
      <c r="H3168" s="255" t="str">
        <f>IF(G3168="기사임",(COUNTIF($B$2:B3168,B3168)-COUNTIFS($B$2:B3167,B3168,$G$2:G3167,"")),"")</f>
        <v/>
      </c>
      <c r="I3168" s="122" t="str">
        <f>IF(H3168=1,COUNTIF($H$1:H3168,1),"")</f>
        <v/>
      </c>
      <c r="J3168" s="122">
        <f t="shared" si="148"/>
        <v>0</v>
      </c>
      <c r="K3168" s="122" t="b">
        <f t="shared" si="150"/>
        <v>0</v>
      </c>
      <c r="L3168" s="122" t="str">
        <f>IF(K3168=FALSE,"",B3168&amp;"@"&amp;COUNTIFS($B$2:B3168,B3168,$K$2:K3168,TRUE))</f>
        <v/>
      </c>
    </row>
    <row r="3169" spans="1:12">
      <c r="A3169" s="18" t="s">
        <v>538</v>
      </c>
      <c r="B3169" s="18" t="s">
        <v>914</v>
      </c>
      <c r="C3169" s="18">
        <v>1</v>
      </c>
      <c r="D3169" s="18">
        <v>1</v>
      </c>
      <c r="E3169" s="18">
        <v>0</v>
      </c>
      <c r="F3169" s="18">
        <v>0</v>
      </c>
      <c r="G3169" s="122" t="str">
        <f t="shared" si="149"/>
        <v/>
      </c>
      <c r="H3169" s="255" t="str">
        <f>IF(G3169="기사임",(COUNTIF($B$2:B3169,B3169)-COUNTIFS($B$2:B3168,B3169,$G$2:G3168,"")),"")</f>
        <v/>
      </c>
      <c r="I3169" s="122" t="str">
        <f>IF(H3169=1,COUNTIF($H$1:H3169,1),"")</f>
        <v/>
      </c>
      <c r="J3169" s="122">
        <f t="shared" si="148"/>
        <v>1</v>
      </c>
      <c r="K3169" s="122" t="b">
        <f t="shared" si="150"/>
        <v>0</v>
      </c>
      <c r="L3169" s="122" t="str">
        <f>IF(K3169=FALSE,"",B3169&amp;"@"&amp;COUNTIFS($B$2:B3169,B3169,$K$2:K3169,TRUE))</f>
        <v/>
      </c>
    </row>
    <row r="3170" spans="1:12">
      <c r="A3170" s="18" t="s">
        <v>834</v>
      </c>
      <c r="B3170" s="18" t="s">
        <v>897</v>
      </c>
      <c r="C3170" s="18">
        <v>1</v>
      </c>
      <c r="D3170" s="18">
        <v>1</v>
      </c>
      <c r="E3170" s="18">
        <v>13</v>
      </c>
      <c r="F3170" s="18">
        <v>0</v>
      </c>
      <c r="G3170" s="122" t="str">
        <f t="shared" si="149"/>
        <v/>
      </c>
      <c r="H3170" s="255" t="str">
        <f>IF(G3170="기사임",(COUNTIF($B$2:B3170,B3170)-COUNTIFS($B$2:B3169,B3170,$G$2:G3169,"")),"")</f>
        <v/>
      </c>
      <c r="I3170" s="122" t="str">
        <f>IF(H3170=1,COUNTIF($H$1:H3170,1),"")</f>
        <v/>
      </c>
      <c r="J3170" s="122">
        <f t="shared" si="148"/>
        <v>1</v>
      </c>
      <c r="K3170" s="122" t="b">
        <f t="shared" si="150"/>
        <v>0</v>
      </c>
      <c r="L3170" s="122" t="str">
        <f>IF(K3170=FALSE,"",B3170&amp;"@"&amp;COUNTIFS($B$2:B3170,B3170,$K$2:K3170,TRUE))</f>
        <v/>
      </c>
    </row>
    <row r="3171" spans="1:12">
      <c r="A3171" s="18" t="s">
        <v>834</v>
      </c>
      <c r="B3171" s="18" t="s">
        <v>900</v>
      </c>
      <c r="C3171" s="18">
        <v>1</v>
      </c>
      <c r="D3171" s="18">
        <v>1</v>
      </c>
      <c r="E3171" s="18">
        <v>403</v>
      </c>
      <c r="F3171" s="18">
        <v>0</v>
      </c>
      <c r="G3171" s="122" t="str">
        <f t="shared" si="149"/>
        <v/>
      </c>
      <c r="H3171" s="255" t="str">
        <f>IF(G3171="기사임",(COUNTIF($B$2:B3171,B3171)-COUNTIFS($B$2:B3170,B3171,$G$2:G3170,"")),"")</f>
        <v/>
      </c>
      <c r="I3171" s="122" t="str">
        <f>IF(H3171=1,COUNTIF($H$1:H3171,1),"")</f>
        <v/>
      </c>
      <c r="J3171" s="122">
        <f t="shared" si="148"/>
        <v>0</v>
      </c>
      <c r="K3171" s="122" t="b">
        <f t="shared" si="150"/>
        <v>0</v>
      </c>
      <c r="L3171" s="122" t="str">
        <f>IF(K3171=FALSE,"",B3171&amp;"@"&amp;COUNTIFS($B$2:B3171,B3171,$K$2:K3171,TRUE))</f>
        <v/>
      </c>
    </row>
    <row r="3172" spans="1:12">
      <c r="A3172" s="18" t="s">
        <v>834</v>
      </c>
      <c r="B3172" s="18" t="s">
        <v>896</v>
      </c>
      <c r="C3172" s="18">
        <v>1</v>
      </c>
      <c r="D3172" s="18">
        <v>1</v>
      </c>
      <c r="E3172" s="18">
        <v>5</v>
      </c>
      <c r="F3172" s="18">
        <v>1</v>
      </c>
      <c r="G3172" s="122" t="str">
        <f t="shared" si="149"/>
        <v/>
      </c>
      <c r="H3172" s="255" t="str">
        <f>IF(G3172="기사임",(COUNTIF($B$2:B3172,B3172)-COUNTIFS($B$2:B3171,B3172,$G$2:G3171,"")),"")</f>
        <v/>
      </c>
      <c r="I3172" s="122" t="str">
        <f>IF(H3172=1,COUNTIF($H$1:H3172,1),"")</f>
        <v/>
      </c>
      <c r="J3172" s="122">
        <f t="shared" si="148"/>
        <v>1</v>
      </c>
      <c r="K3172" s="122" t="b">
        <f t="shared" si="150"/>
        <v>0</v>
      </c>
      <c r="L3172" s="122" t="str">
        <f>IF(K3172=FALSE,"",B3172&amp;"@"&amp;COUNTIFS($B$2:B3172,B3172,$K$2:K3172,TRUE))</f>
        <v/>
      </c>
    </row>
    <row r="3173" spans="1:12">
      <c r="A3173" s="18" t="s">
        <v>501</v>
      </c>
      <c r="B3173" s="18" t="s">
        <v>901</v>
      </c>
      <c r="C3173" s="18">
        <v>1</v>
      </c>
      <c r="D3173" s="18">
        <v>1</v>
      </c>
      <c r="E3173" s="18">
        <v>0</v>
      </c>
      <c r="F3173" s="18">
        <v>0</v>
      </c>
      <c r="G3173" s="122" t="str">
        <f t="shared" si="149"/>
        <v/>
      </c>
      <c r="H3173" s="255" t="str">
        <f>IF(G3173="기사임",(COUNTIF($B$2:B3173,B3173)-COUNTIFS($B$2:B3172,B3173,$G$2:G3172,"")),"")</f>
        <v/>
      </c>
      <c r="I3173" s="122" t="str">
        <f>IF(H3173=1,COUNTIF($H$1:H3173,1),"")</f>
        <v/>
      </c>
      <c r="J3173" s="122">
        <f t="shared" si="148"/>
        <v>0</v>
      </c>
      <c r="K3173" s="122" t="b">
        <f t="shared" si="150"/>
        <v>0</v>
      </c>
      <c r="L3173" s="122" t="str">
        <f>IF(K3173=FALSE,"",B3173&amp;"@"&amp;COUNTIFS($B$2:B3173,B3173,$K$2:K3173,TRUE))</f>
        <v/>
      </c>
    </row>
    <row r="3174" spans="1:12">
      <c r="A3174" s="18" t="s">
        <v>501</v>
      </c>
      <c r="B3174" s="18" t="s">
        <v>910</v>
      </c>
      <c r="C3174" s="18">
        <v>1</v>
      </c>
      <c r="D3174" s="18">
        <v>1</v>
      </c>
      <c r="E3174" s="18">
        <v>16</v>
      </c>
      <c r="F3174" s="18">
        <v>0</v>
      </c>
      <c r="G3174" s="122" t="str">
        <f t="shared" si="149"/>
        <v/>
      </c>
      <c r="H3174" s="255" t="str">
        <f>IF(G3174="기사임",(COUNTIF($B$2:B3174,B3174)-COUNTIFS($B$2:B3173,B3174,$G$2:G3173,"")),"")</f>
        <v/>
      </c>
      <c r="I3174" s="122" t="str">
        <f>IF(H3174=1,COUNTIF($H$1:H3174,1),"")</f>
        <v/>
      </c>
      <c r="J3174" s="122">
        <f t="shared" si="148"/>
        <v>0</v>
      </c>
      <c r="K3174" s="122" t="b">
        <f t="shared" si="150"/>
        <v>0</v>
      </c>
      <c r="L3174" s="122" t="str">
        <f>IF(K3174=FALSE,"",B3174&amp;"@"&amp;COUNTIFS($B$2:B3174,B3174,$K$2:K3174,TRUE))</f>
        <v/>
      </c>
    </row>
    <row r="3175" spans="1:12">
      <c r="A3175" s="18" t="s">
        <v>501</v>
      </c>
      <c r="B3175" s="18" t="s">
        <v>909</v>
      </c>
      <c r="C3175" s="18">
        <v>1</v>
      </c>
      <c r="D3175" s="18">
        <v>1</v>
      </c>
      <c r="E3175" s="18">
        <v>0</v>
      </c>
      <c r="F3175" s="18">
        <v>0</v>
      </c>
      <c r="G3175" s="122" t="str">
        <f t="shared" si="149"/>
        <v/>
      </c>
      <c r="H3175" s="255" t="str">
        <f>IF(G3175="기사임",(COUNTIF($B$2:B3175,B3175)-COUNTIFS($B$2:B3174,B3175,$G$2:G3174,"")),"")</f>
        <v/>
      </c>
      <c r="I3175" s="122" t="str">
        <f>IF(H3175=1,COUNTIF($H$1:H3175,1),"")</f>
        <v/>
      </c>
      <c r="J3175" s="122">
        <f t="shared" si="148"/>
        <v>0</v>
      </c>
      <c r="K3175" s="122" t="b">
        <f t="shared" si="150"/>
        <v>0</v>
      </c>
      <c r="L3175" s="122" t="str">
        <f>IF(K3175=FALSE,"",B3175&amp;"@"&amp;COUNTIFS($B$2:B3175,B3175,$K$2:K3175,TRUE))</f>
        <v/>
      </c>
    </row>
    <row r="3176" spans="1:12">
      <c r="A3176" s="18" t="s">
        <v>501</v>
      </c>
      <c r="B3176" s="18" t="s">
        <v>917</v>
      </c>
      <c r="C3176" s="18">
        <v>1</v>
      </c>
      <c r="D3176" s="18">
        <v>1</v>
      </c>
      <c r="E3176" s="18">
        <v>379</v>
      </c>
      <c r="F3176" s="18">
        <v>0</v>
      </c>
      <c r="G3176" s="122" t="str">
        <f t="shared" si="149"/>
        <v/>
      </c>
      <c r="H3176" s="255" t="str">
        <f>IF(G3176="기사임",(COUNTIF($B$2:B3176,B3176)-COUNTIFS($B$2:B3175,B3176,$G$2:G3175,"")),"")</f>
        <v/>
      </c>
      <c r="I3176" s="122" t="str">
        <f>IF(H3176=1,COUNTIF($H$1:H3176,1),"")</f>
        <v/>
      </c>
      <c r="J3176" s="122">
        <f t="shared" si="148"/>
        <v>0</v>
      </c>
      <c r="K3176" s="122" t="b">
        <f t="shared" si="150"/>
        <v>0</v>
      </c>
      <c r="L3176" s="122" t="str">
        <f>IF(K3176=FALSE,"",B3176&amp;"@"&amp;COUNTIFS($B$2:B3176,B3176,$K$2:K3176,TRUE))</f>
        <v/>
      </c>
    </row>
    <row r="3177" spans="1:12">
      <c r="A3177" s="18" t="s">
        <v>501</v>
      </c>
      <c r="B3177" s="18" t="s">
        <v>1031</v>
      </c>
      <c r="C3177" s="18">
        <v>1</v>
      </c>
      <c r="D3177" s="18">
        <v>1</v>
      </c>
      <c r="E3177" s="18">
        <v>707</v>
      </c>
      <c r="F3177" s="18">
        <v>0</v>
      </c>
      <c r="G3177" s="122" t="str">
        <f t="shared" si="149"/>
        <v/>
      </c>
      <c r="H3177" s="255" t="str">
        <f>IF(G3177="기사임",(COUNTIF($B$2:B3177,B3177)-COUNTIFS($B$2:B3176,B3177,$G$2:G3176,"")),"")</f>
        <v/>
      </c>
      <c r="I3177" s="122" t="str">
        <f>IF(H3177=1,COUNTIF($H$1:H3177,1),"")</f>
        <v/>
      </c>
      <c r="J3177" s="122">
        <f t="shared" si="148"/>
        <v>0</v>
      </c>
      <c r="K3177" s="122" t="b">
        <f t="shared" si="150"/>
        <v>0</v>
      </c>
      <c r="L3177" s="122" t="str">
        <f>IF(K3177=FALSE,"",B3177&amp;"@"&amp;COUNTIFS($B$2:B3177,B3177,$K$2:K3177,TRUE))</f>
        <v/>
      </c>
    </row>
    <row r="3178" spans="1:12">
      <c r="A3178" s="18" t="s">
        <v>501</v>
      </c>
      <c r="B3178" s="18" t="s">
        <v>2228</v>
      </c>
      <c r="C3178" s="18">
        <v>1</v>
      </c>
      <c r="D3178" s="18">
        <v>1</v>
      </c>
      <c r="E3178" s="18">
        <v>33</v>
      </c>
      <c r="F3178" s="18">
        <v>0</v>
      </c>
      <c r="G3178" s="122" t="str">
        <f t="shared" si="149"/>
        <v/>
      </c>
      <c r="H3178" s="255" t="str">
        <f>IF(G3178="기사임",(COUNTIF($B$2:B3178,B3178)-COUNTIFS($B$2:B3177,B3178,$G$2:G3177,"")),"")</f>
        <v/>
      </c>
      <c r="I3178" s="122" t="str">
        <f>IF(H3178=1,COUNTIF($H$1:H3178,1),"")</f>
        <v/>
      </c>
      <c r="J3178" s="122">
        <f t="shared" si="148"/>
        <v>0</v>
      </c>
      <c r="K3178" s="122" t="b">
        <f t="shared" si="150"/>
        <v>0</v>
      </c>
      <c r="L3178" s="122" t="str">
        <f>IF(K3178=FALSE,"",B3178&amp;"@"&amp;COUNTIFS($B$2:B3178,B3178,$K$2:K3178,TRUE))</f>
        <v/>
      </c>
    </row>
    <row r="3179" spans="1:12">
      <c r="A3179" s="18" t="s">
        <v>501</v>
      </c>
      <c r="B3179" s="18" t="s">
        <v>938</v>
      </c>
      <c r="C3179" s="18">
        <v>1</v>
      </c>
      <c r="D3179" s="18">
        <v>1</v>
      </c>
      <c r="E3179" s="18">
        <v>0</v>
      </c>
      <c r="F3179" s="18">
        <v>0</v>
      </c>
      <c r="G3179" s="122" t="str">
        <f t="shared" si="149"/>
        <v/>
      </c>
      <c r="H3179" s="255" t="str">
        <f>IF(G3179="기사임",(COUNTIF($B$2:B3179,B3179)-COUNTIFS($B$2:B3178,B3179,$G$2:G3178,"")),"")</f>
        <v/>
      </c>
      <c r="I3179" s="122" t="str">
        <f>IF(H3179=1,COUNTIF($H$1:H3179,1),"")</f>
        <v/>
      </c>
      <c r="J3179" s="122">
        <f t="shared" si="148"/>
        <v>0</v>
      </c>
      <c r="K3179" s="122" t="b">
        <f t="shared" si="150"/>
        <v>0</v>
      </c>
      <c r="L3179" s="122" t="str">
        <f>IF(K3179=FALSE,"",B3179&amp;"@"&amp;COUNTIFS($B$2:B3179,B3179,$K$2:K3179,TRUE))</f>
        <v/>
      </c>
    </row>
    <row r="3180" spans="1:12">
      <c r="A3180" s="18" t="s">
        <v>501</v>
      </c>
      <c r="B3180" s="18" t="s">
        <v>936</v>
      </c>
      <c r="C3180" s="18">
        <v>1</v>
      </c>
      <c r="D3180" s="18">
        <v>1</v>
      </c>
      <c r="E3180" s="18">
        <v>526</v>
      </c>
      <c r="F3180" s="18">
        <v>0</v>
      </c>
      <c r="G3180" s="122" t="str">
        <f t="shared" si="149"/>
        <v/>
      </c>
      <c r="H3180" s="255" t="str">
        <f>IF(G3180="기사임",(COUNTIF($B$2:B3180,B3180)-COUNTIFS($B$2:B3179,B3180,$G$2:G3179,"")),"")</f>
        <v/>
      </c>
      <c r="I3180" s="122" t="str">
        <f>IF(H3180=1,COUNTIF($H$1:H3180,1),"")</f>
        <v/>
      </c>
      <c r="J3180" s="122">
        <f t="shared" si="148"/>
        <v>0</v>
      </c>
      <c r="K3180" s="122" t="b">
        <f t="shared" si="150"/>
        <v>0</v>
      </c>
      <c r="L3180" s="122" t="str">
        <f>IF(K3180=FALSE,"",B3180&amp;"@"&amp;COUNTIFS($B$2:B3180,B3180,$K$2:K3180,TRUE))</f>
        <v/>
      </c>
    </row>
    <row r="3181" spans="1:12">
      <c r="A3181" s="18" t="s">
        <v>501</v>
      </c>
      <c r="B3181" s="18" t="s">
        <v>937</v>
      </c>
      <c r="C3181" s="18">
        <v>1</v>
      </c>
      <c r="D3181" s="18">
        <v>1</v>
      </c>
      <c r="E3181" s="18">
        <v>144</v>
      </c>
      <c r="F3181" s="18">
        <v>0</v>
      </c>
      <c r="G3181" s="122" t="str">
        <f t="shared" si="149"/>
        <v/>
      </c>
      <c r="H3181" s="255" t="str">
        <f>IF(G3181="기사임",(COUNTIF($B$2:B3181,B3181)-COUNTIFS($B$2:B3180,B3181,$G$2:G3180,"")),"")</f>
        <v/>
      </c>
      <c r="I3181" s="122" t="str">
        <f>IF(H3181=1,COUNTIF($H$1:H3181,1),"")</f>
        <v/>
      </c>
      <c r="J3181" s="122">
        <f t="shared" si="148"/>
        <v>0</v>
      </c>
      <c r="K3181" s="122" t="b">
        <f t="shared" si="150"/>
        <v>0</v>
      </c>
      <c r="L3181" s="122" t="str">
        <f>IF(K3181=FALSE,"",B3181&amp;"@"&amp;COUNTIFS($B$2:B3181,B3181,$K$2:K3181,TRUE))</f>
        <v/>
      </c>
    </row>
    <row r="3182" spans="1:12">
      <c r="A3182" s="18" t="s">
        <v>501</v>
      </c>
      <c r="B3182" s="18" t="s">
        <v>928</v>
      </c>
      <c r="C3182" s="18">
        <v>1</v>
      </c>
      <c r="D3182" s="18">
        <v>1</v>
      </c>
      <c r="E3182" s="18">
        <v>433</v>
      </c>
      <c r="F3182" s="18">
        <v>0</v>
      </c>
      <c r="G3182" s="122" t="str">
        <f t="shared" si="149"/>
        <v/>
      </c>
      <c r="H3182" s="255" t="str">
        <f>IF(G3182="기사임",(COUNTIF($B$2:B3182,B3182)-COUNTIFS($B$2:B3181,B3182,$G$2:G3181,"")),"")</f>
        <v/>
      </c>
      <c r="I3182" s="122" t="str">
        <f>IF(H3182=1,COUNTIF($H$1:H3182,1),"")</f>
        <v/>
      </c>
      <c r="J3182" s="122">
        <f t="shared" si="148"/>
        <v>0</v>
      </c>
      <c r="K3182" s="122" t="b">
        <f t="shared" si="150"/>
        <v>0</v>
      </c>
      <c r="L3182" s="122" t="str">
        <f>IF(K3182=FALSE,"",B3182&amp;"@"&amp;COUNTIFS($B$2:B3182,B3182,$K$2:K3182,TRUE))</f>
        <v/>
      </c>
    </row>
    <row r="3183" spans="1:12">
      <c r="A3183" s="18" t="s">
        <v>501</v>
      </c>
      <c r="B3183" s="18" t="s">
        <v>923</v>
      </c>
      <c r="C3183" s="18">
        <v>1</v>
      </c>
      <c r="D3183" s="18">
        <v>1</v>
      </c>
      <c r="E3183" s="18">
        <v>0</v>
      </c>
      <c r="F3183" s="18">
        <v>0</v>
      </c>
      <c r="G3183" s="122" t="str">
        <f t="shared" si="149"/>
        <v/>
      </c>
      <c r="H3183" s="255" t="str">
        <f>IF(G3183="기사임",(COUNTIF($B$2:B3183,B3183)-COUNTIFS($B$2:B3182,B3183,$G$2:G3182,"")),"")</f>
        <v/>
      </c>
      <c r="I3183" s="122" t="str">
        <f>IF(H3183=1,COUNTIF($H$1:H3183,1),"")</f>
        <v/>
      </c>
      <c r="J3183" s="122">
        <f t="shared" si="148"/>
        <v>0</v>
      </c>
      <c r="K3183" s="122" t="b">
        <f t="shared" si="150"/>
        <v>0</v>
      </c>
      <c r="L3183" s="122" t="str">
        <f>IF(K3183=FALSE,"",B3183&amp;"@"&amp;COUNTIFS($B$2:B3183,B3183,$K$2:K3183,TRUE))</f>
        <v/>
      </c>
    </row>
    <row r="3184" spans="1:12">
      <c r="A3184" s="18" t="s">
        <v>501</v>
      </c>
      <c r="B3184" s="18" t="s">
        <v>914</v>
      </c>
      <c r="C3184" s="18">
        <v>1</v>
      </c>
      <c r="D3184" s="18">
        <v>1</v>
      </c>
      <c r="E3184" s="18">
        <v>0</v>
      </c>
      <c r="F3184" s="18">
        <v>0</v>
      </c>
      <c r="G3184" s="122" t="str">
        <f t="shared" si="149"/>
        <v/>
      </c>
      <c r="H3184" s="255" t="str">
        <f>IF(G3184="기사임",(COUNTIF($B$2:B3184,B3184)-COUNTIFS($B$2:B3183,B3184,$G$2:G3183,"")),"")</f>
        <v/>
      </c>
      <c r="I3184" s="122" t="str">
        <f>IF(H3184=1,COUNTIF($H$1:H3184,1),"")</f>
        <v/>
      </c>
      <c r="J3184" s="122">
        <f t="shared" si="148"/>
        <v>1</v>
      </c>
      <c r="K3184" s="122" t="b">
        <f t="shared" si="150"/>
        <v>0</v>
      </c>
      <c r="L3184" s="122" t="str">
        <f>IF(K3184=FALSE,"",B3184&amp;"@"&amp;COUNTIFS($B$2:B3184,B3184,$K$2:K3184,TRUE))</f>
        <v/>
      </c>
    </row>
    <row r="3185" spans="1:12">
      <c r="A3185" s="18" t="s">
        <v>501</v>
      </c>
      <c r="B3185" s="18" t="s">
        <v>950</v>
      </c>
      <c r="C3185" s="18">
        <v>1</v>
      </c>
      <c r="D3185" s="18">
        <v>1</v>
      </c>
      <c r="E3185" s="18">
        <v>0</v>
      </c>
      <c r="F3185" s="18">
        <v>0</v>
      </c>
      <c r="G3185" s="122" t="str">
        <f t="shared" si="149"/>
        <v/>
      </c>
      <c r="H3185" s="255" t="str">
        <f>IF(G3185="기사임",(COUNTIF($B$2:B3185,B3185)-COUNTIFS($B$2:B3184,B3185,$G$2:G3184,"")),"")</f>
        <v/>
      </c>
      <c r="I3185" s="122" t="str">
        <f>IF(H3185=1,COUNTIF($H$1:H3185,1),"")</f>
        <v/>
      </c>
      <c r="J3185" s="122">
        <f t="shared" si="148"/>
        <v>0</v>
      </c>
      <c r="K3185" s="122" t="b">
        <f t="shared" si="150"/>
        <v>0</v>
      </c>
      <c r="L3185" s="122" t="str">
        <f>IF(K3185=FALSE,"",B3185&amp;"@"&amp;COUNTIFS($B$2:B3185,B3185,$K$2:K3185,TRUE))</f>
        <v/>
      </c>
    </row>
    <row r="3186" spans="1:12">
      <c r="A3186" s="18" t="s">
        <v>499</v>
      </c>
      <c r="B3186" s="18" t="s">
        <v>911</v>
      </c>
      <c r="C3186" s="18">
        <v>1</v>
      </c>
      <c r="D3186" s="18">
        <v>1</v>
      </c>
      <c r="E3186" s="18">
        <v>0</v>
      </c>
      <c r="F3186" s="18">
        <v>1</v>
      </c>
      <c r="G3186" s="122" t="str">
        <f t="shared" si="149"/>
        <v/>
      </c>
      <c r="H3186" s="255" t="str">
        <f>IF(G3186="기사임",(COUNTIF($B$2:B3186,B3186)-COUNTIFS($B$2:B3185,B3186,$G$2:G3185,"")),"")</f>
        <v/>
      </c>
      <c r="I3186" s="122" t="str">
        <f>IF(H3186=1,COUNTIF($H$1:H3186,1),"")</f>
        <v/>
      </c>
      <c r="J3186" s="122">
        <f t="shared" si="148"/>
        <v>0</v>
      </c>
      <c r="K3186" s="122" t="b">
        <f t="shared" si="150"/>
        <v>0</v>
      </c>
      <c r="L3186" s="122" t="str">
        <f>IF(K3186=FALSE,"",B3186&amp;"@"&amp;COUNTIFS($B$2:B3186,B3186,$K$2:K3186,TRUE))</f>
        <v/>
      </c>
    </row>
    <row r="3187" spans="1:12">
      <c r="A3187" s="18" t="s">
        <v>499</v>
      </c>
      <c r="B3187" s="18" t="s">
        <v>957</v>
      </c>
      <c r="C3187" s="18">
        <v>1</v>
      </c>
      <c r="D3187" s="18">
        <v>1</v>
      </c>
      <c r="E3187" s="18">
        <v>36</v>
      </c>
      <c r="F3187" s="18">
        <v>1</v>
      </c>
      <c r="G3187" s="122" t="str">
        <f t="shared" si="149"/>
        <v/>
      </c>
      <c r="H3187" s="255" t="str">
        <f>IF(G3187="기사임",(COUNTIF($B$2:B3187,B3187)-COUNTIFS($B$2:B3186,B3187,$G$2:G3186,"")),"")</f>
        <v/>
      </c>
      <c r="I3187" s="122" t="str">
        <f>IF(H3187=1,COUNTIF($H$1:H3187,1),"")</f>
        <v/>
      </c>
      <c r="J3187" s="122">
        <f t="shared" si="148"/>
        <v>0</v>
      </c>
      <c r="K3187" s="122" t="b">
        <f t="shared" si="150"/>
        <v>0</v>
      </c>
      <c r="L3187" s="122" t="str">
        <f>IF(K3187=FALSE,"",B3187&amp;"@"&amp;COUNTIFS($B$2:B3187,B3187,$K$2:K3187,TRUE))</f>
        <v/>
      </c>
    </row>
    <row r="3188" spans="1:12">
      <c r="A3188" s="18" t="s">
        <v>499</v>
      </c>
      <c r="B3188" s="18" t="s">
        <v>907</v>
      </c>
      <c r="C3188" s="18">
        <v>1</v>
      </c>
      <c r="D3188" s="18">
        <v>1</v>
      </c>
      <c r="E3188" s="18">
        <v>105</v>
      </c>
      <c r="F3188" s="18">
        <v>1</v>
      </c>
      <c r="G3188" s="122" t="str">
        <f t="shared" si="149"/>
        <v/>
      </c>
      <c r="H3188" s="255" t="str">
        <f>IF(G3188="기사임",(COUNTIF($B$2:B3188,B3188)-COUNTIFS($B$2:B3187,B3188,$G$2:G3187,"")),"")</f>
        <v/>
      </c>
      <c r="I3188" s="122" t="str">
        <f>IF(H3188=1,COUNTIF($H$1:H3188,1),"")</f>
        <v/>
      </c>
      <c r="J3188" s="122">
        <f t="shared" si="148"/>
        <v>0</v>
      </c>
      <c r="K3188" s="122" t="b">
        <f t="shared" si="150"/>
        <v>0</v>
      </c>
      <c r="L3188" s="122" t="str">
        <f>IF(K3188=FALSE,"",B3188&amp;"@"&amp;COUNTIFS($B$2:B3188,B3188,$K$2:K3188,TRUE))</f>
        <v/>
      </c>
    </row>
    <row r="3189" spans="1:12">
      <c r="A3189" s="18" t="s">
        <v>499</v>
      </c>
      <c r="B3189" s="18" t="s">
        <v>2233</v>
      </c>
      <c r="C3189" s="18">
        <v>1</v>
      </c>
      <c r="D3189" s="18">
        <v>1</v>
      </c>
      <c r="E3189" s="18">
        <v>0</v>
      </c>
      <c r="F3189" s="18">
        <v>0</v>
      </c>
      <c r="G3189" s="122" t="str">
        <f t="shared" si="149"/>
        <v/>
      </c>
      <c r="H3189" s="255" t="str">
        <f>IF(G3189="기사임",(COUNTIF($B$2:B3189,B3189)-COUNTIFS($B$2:B3188,B3189,$G$2:G3188,"")),"")</f>
        <v/>
      </c>
      <c r="I3189" s="122" t="str">
        <f>IF(H3189=1,COUNTIF($H$1:H3189,1),"")</f>
        <v/>
      </c>
      <c r="J3189" s="122">
        <f t="shared" si="148"/>
        <v>0</v>
      </c>
      <c r="K3189" s="122" t="b">
        <f t="shared" si="150"/>
        <v>0</v>
      </c>
      <c r="L3189" s="122" t="str">
        <f>IF(K3189=FALSE,"",B3189&amp;"@"&amp;COUNTIFS($B$2:B3189,B3189,$K$2:K3189,TRUE))</f>
        <v/>
      </c>
    </row>
    <row r="3190" spans="1:12">
      <c r="A3190" s="18" t="s">
        <v>499</v>
      </c>
      <c r="B3190" s="18" t="s">
        <v>936</v>
      </c>
      <c r="C3190" s="18">
        <v>1</v>
      </c>
      <c r="D3190" s="18">
        <v>1</v>
      </c>
      <c r="E3190" s="18">
        <v>0</v>
      </c>
      <c r="F3190" s="18">
        <v>1</v>
      </c>
      <c r="G3190" s="122" t="str">
        <f t="shared" si="149"/>
        <v/>
      </c>
      <c r="H3190" s="255" t="str">
        <f>IF(G3190="기사임",(COUNTIF($B$2:B3190,B3190)-COUNTIFS($B$2:B3189,B3190,$G$2:G3189,"")),"")</f>
        <v/>
      </c>
      <c r="I3190" s="122" t="str">
        <f>IF(H3190=1,COUNTIF($H$1:H3190,1),"")</f>
        <v/>
      </c>
      <c r="J3190" s="122">
        <f t="shared" si="148"/>
        <v>0</v>
      </c>
      <c r="K3190" s="122" t="b">
        <f t="shared" si="150"/>
        <v>0</v>
      </c>
      <c r="L3190" s="122" t="str">
        <f>IF(K3190=FALSE,"",B3190&amp;"@"&amp;COUNTIFS($B$2:B3190,B3190,$K$2:K3190,TRUE))</f>
        <v/>
      </c>
    </row>
    <row r="3191" spans="1:12">
      <c r="A3191" s="18" t="s">
        <v>499</v>
      </c>
      <c r="B3191" s="18" t="s">
        <v>921</v>
      </c>
      <c r="C3191" s="18">
        <v>1</v>
      </c>
      <c r="D3191" s="18">
        <v>1</v>
      </c>
      <c r="E3191" s="18">
        <v>0</v>
      </c>
      <c r="F3191" s="18">
        <v>1</v>
      </c>
      <c r="G3191" s="122" t="str">
        <f t="shared" si="149"/>
        <v/>
      </c>
      <c r="H3191" s="255" t="str">
        <f>IF(G3191="기사임",(COUNTIF($B$2:B3191,B3191)-COUNTIFS($B$2:B3190,B3191,$G$2:G3190,"")),"")</f>
        <v/>
      </c>
      <c r="I3191" s="122" t="str">
        <f>IF(H3191=1,COUNTIF($H$1:H3191,1),"")</f>
        <v/>
      </c>
      <c r="J3191" s="122">
        <f t="shared" si="148"/>
        <v>0</v>
      </c>
      <c r="K3191" s="122" t="b">
        <f t="shared" si="150"/>
        <v>0</v>
      </c>
      <c r="L3191" s="122" t="str">
        <f>IF(K3191=FALSE,"",B3191&amp;"@"&amp;COUNTIFS($B$2:B3191,B3191,$K$2:K3191,TRUE))</f>
        <v/>
      </c>
    </row>
    <row r="3192" spans="1:12">
      <c r="A3192" s="18" t="s">
        <v>499</v>
      </c>
      <c r="B3192" s="18" t="s">
        <v>939</v>
      </c>
      <c r="C3192" s="18">
        <v>1</v>
      </c>
      <c r="D3192" s="18">
        <v>1</v>
      </c>
      <c r="E3192" s="18">
        <v>252</v>
      </c>
      <c r="F3192" s="18">
        <v>1</v>
      </c>
      <c r="G3192" s="122" t="str">
        <f t="shared" si="149"/>
        <v/>
      </c>
      <c r="H3192" s="255" t="str">
        <f>IF(G3192="기사임",(COUNTIF($B$2:B3192,B3192)-COUNTIFS($B$2:B3191,B3192,$G$2:G3191,"")),"")</f>
        <v/>
      </c>
      <c r="I3192" s="122" t="str">
        <f>IF(H3192=1,COUNTIF($H$1:H3192,1),"")</f>
        <v/>
      </c>
      <c r="J3192" s="122">
        <f t="shared" si="148"/>
        <v>0</v>
      </c>
      <c r="K3192" s="122" t="b">
        <f t="shared" si="150"/>
        <v>0</v>
      </c>
      <c r="L3192" s="122" t="str">
        <f>IF(K3192=FALSE,"",B3192&amp;"@"&amp;COUNTIFS($B$2:B3192,B3192,$K$2:K3192,TRUE))</f>
        <v/>
      </c>
    </row>
    <row r="3193" spans="1:12">
      <c r="A3193" s="18" t="s">
        <v>499</v>
      </c>
      <c r="B3193" s="18" t="s">
        <v>928</v>
      </c>
      <c r="C3193" s="18">
        <v>1</v>
      </c>
      <c r="D3193" s="18">
        <v>1</v>
      </c>
      <c r="E3193" s="18">
        <v>0</v>
      </c>
      <c r="F3193" s="18">
        <v>1</v>
      </c>
      <c r="G3193" s="122" t="str">
        <f t="shared" si="149"/>
        <v/>
      </c>
      <c r="H3193" s="255" t="str">
        <f>IF(G3193="기사임",(COUNTIF($B$2:B3193,B3193)-COUNTIFS($B$2:B3192,B3193,$G$2:G3192,"")),"")</f>
        <v/>
      </c>
      <c r="I3193" s="122" t="str">
        <f>IF(H3193=1,COUNTIF($H$1:H3193,1),"")</f>
        <v/>
      </c>
      <c r="J3193" s="122">
        <f t="shared" si="148"/>
        <v>0</v>
      </c>
      <c r="K3193" s="122" t="b">
        <f t="shared" si="150"/>
        <v>0</v>
      </c>
      <c r="L3193" s="122" t="str">
        <f>IF(K3193=FALSE,"",B3193&amp;"@"&amp;COUNTIFS($B$2:B3193,B3193,$K$2:K3193,TRUE))</f>
        <v/>
      </c>
    </row>
    <row r="3194" spans="1:12">
      <c r="A3194" s="18" t="s">
        <v>499</v>
      </c>
      <c r="B3194" s="18" t="s">
        <v>914</v>
      </c>
      <c r="C3194" s="18">
        <v>1</v>
      </c>
      <c r="D3194" s="18">
        <v>1</v>
      </c>
      <c r="E3194" s="18">
        <v>0</v>
      </c>
      <c r="F3194" s="18">
        <v>0</v>
      </c>
      <c r="G3194" s="122" t="str">
        <f t="shared" si="149"/>
        <v/>
      </c>
      <c r="H3194" s="255" t="str">
        <f>IF(G3194="기사임",(COUNTIF($B$2:B3194,B3194)-COUNTIFS($B$2:B3193,B3194,$G$2:G3193,"")),"")</f>
        <v/>
      </c>
      <c r="I3194" s="122" t="str">
        <f>IF(H3194=1,COUNTIF($H$1:H3194,1),"")</f>
        <v/>
      </c>
      <c r="J3194" s="122">
        <f t="shared" si="148"/>
        <v>1</v>
      </c>
      <c r="K3194" s="122" t="b">
        <f t="shared" si="150"/>
        <v>0</v>
      </c>
      <c r="L3194" s="122" t="str">
        <f>IF(K3194=FALSE,"",B3194&amp;"@"&amp;COUNTIFS($B$2:B3194,B3194,$K$2:K3194,TRUE))</f>
        <v/>
      </c>
    </row>
    <row r="3195" spans="1:12">
      <c r="A3195" s="18" t="s">
        <v>635</v>
      </c>
      <c r="B3195" s="18" t="s">
        <v>903</v>
      </c>
      <c r="C3195" s="18">
        <v>1</v>
      </c>
      <c r="D3195" s="18">
        <v>1</v>
      </c>
      <c r="E3195" s="18">
        <v>35</v>
      </c>
      <c r="F3195" s="18">
        <v>0</v>
      </c>
      <c r="G3195" s="122" t="str">
        <f t="shared" si="149"/>
        <v/>
      </c>
      <c r="H3195" s="255" t="str">
        <f>IF(G3195="기사임",(COUNTIF($B$2:B3195,B3195)-COUNTIFS($B$2:B3194,B3195,$G$2:G3194,"")),"")</f>
        <v/>
      </c>
      <c r="I3195" s="122" t="str">
        <f>IF(H3195=1,COUNTIF($H$1:H3195,1),"")</f>
        <v/>
      </c>
      <c r="J3195" s="122">
        <f t="shared" si="148"/>
        <v>0</v>
      </c>
      <c r="K3195" s="122" t="b">
        <f t="shared" si="150"/>
        <v>0</v>
      </c>
      <c r="L3195" s="122" t="str">
        <f>IF(K3195=FALSE,"",B3195&amp;"@"&amp;COUNTIFS($B$2:B3195,B3195,$K$2:K3195,TRUE))</f>
        <v/>
      </c>
    </row>
    <row r="3196" spans="1:12">
      <c r="A3196" s="18" t="s">
        <v>635</v>
      </c>
      <c r="B3196" s="18" t="s">
        <v>908</v>
      </c>
      <c r="C3196" s="18">
        <v>1</v>
      </c>
      <c r="D3196" s="18">
        <v>1</v>
      </c>
      <c r="E3196" s="18">
        <v>31</v>
      </c>
      <c r="F3196" s="18">
        <v>0</v>
      </c>
      <c r="G3196" s="122" t="str">
        <f t="shared" si="149"/>
        <v/>
      </c>
      <c r="H3196" s="255" t="str">
        <f>IF(G3196="기사임",(COUNTIF($B$2:B3196,B3196)-COUNTIFS($B$2:B3195,B3196,$G$2:G3195,"")),"")</f>
        <v/>
      </c>
      <c r="I3196" s="122" t="str">
        <f>IF(H3196=1,COUNTIF($H$1:H3196,1),"")</f>
        <v/>
      </c>
      <c r="J3196" s="122">
        <f t="shared" si="148"/>
        <v>0</v>
      </c>
      <c r="K3196" s="122" t="b">
        <f t="shared" si="150"/>
        <v>0</v>
      </c>
      <c r="L3196" s="122" t="str">
        <f>IF(K3196=FALSE,"",B3196&amp;"@"&amp;COUNTIFS($B$2:B3196,B3196,$K$2:K3196,TRUE))</f>
        <v/>
      </c>
    </row>
    <row r="3197" spans="1:12">
      <c r="A3197" s="18" t="s">
        <v>635</v>
      </c>
      <c r="B3197" s="18" t="s">
        <v>930</v>
      </c>
      <c r="C3197" s="18">
        <v>1</v>
      </c>
      <c r="D3197" s="18">
        <v>1</v>
      </c>
      <c r="E3197" s="18">
        <v>0</v>
      </c>
      <c r="F3197" s="18">
        <v>1</v>
      </c>
      <c r="G3197" s="122" t="str">
        <f t="shared" si="149"/>
        <v/>
      </c>
      <c r="H3197" s="255" t="str">
        <f>IF(G3197="기사임",(COUNTIF($B$2:B3197,B3197)-COUNTIFS($B$2:B3196,B3197,$G$2:G3196,"")),"")</f>
        <v/>
      </c>
      <c r="I3197" s="122" t="str">
        <f>IF(H3197=1,COUNTIF($H$1:H3197,1),"")</f>
        <v/>
      </c>
      <c r="J3197" s="122">
        <f t="shared" si="148"/>
        <v>0</v>
      </c>
      <c r="K3197" s="122" t="b">
        <f t="shared" si="150"/>
        <v>0</v>
      </c>
      <c r="L3197" s="122" t="str">
        <f>IF(K3197=FALSE,"",B3197&amp;"@"&amp;COUNTIFS($B$2:B3197,B3197,$K$2:K3197,TRUE))</f>
        <v/>
      </c>
    </row>
    <row r="3198" spans="1:12">
      <c r="A3198" s="18" t="s">
        <v>635</v>
      </c>
      <c r="B3198" s="18" t="s">
        <v>1538</v>
      </c>
      <c r="C3198" s="18">
        <v>1</v>
      </c>
      <c r="D3198" s="18">
        <v>1</v>
      </c>
      <c r="E3198" s="18">
        <v>0</v>
      </c>
      <c r="F3198" s="18">
        <v>1</v>
      </c>
      <c r="G3198" s="122" t="str">
        <f t="shared" si="149"/>
        <v/>
      </c>
      <c r="H3198" s="255" t="str">
        <f>IF(G3198="기사임",(COUNTIF($B$2:B3198,B3198)-COUNTIFS($B$2:B3197,B3198,$G$2:G3197,"")),"")</f>
        <v/>
      </c>
      <c r="I3198" s="122" t="str">
        <f>IF(H3198=1,COUNTIF($H$1:H3198,1),"")</f>
        <v/>
      </c>
      <c r="J3198" s="122">
        <f t="shared" si="148"/>
        <v>0</v>
      </c>
      <c r="K3198" s="122" t="b">
        <f t="shared" si="150"/>
        <v>0</v>
      </c>
      <c r="L3198" s="122" t="str">
        <f>IF(K3198=FALSE,"",B3198&amp;"@"&amp;COUNTIFS($B$2:B3198,B3198,$K$2:K3198,TRUE))</f>
        <v/>
      </c>
    </row>
    <row r="3199" spans="1:12">
      <c r="A3199" s="18" t="s">
        <v>635</v>
      </c>
      <c r="B3199" s="18" t="s">
        <v>906</v>
      </c>
      <c r="C3199" s="18">
        <v>1</v>
      </c>
      <c r="D3199" s="18">
        <v>1</v>
      </c>
      <c r="E3199" s="18">
        <v>0</v>
      </c>
      <c r="F3199" s="18">
        <v>1</v>
      </c>
      <c r="G3199" s="122" t="str">
        <f t="shared" si="149"/>
        <v/>
      </c>
      <c r="H3199" s="255" t="str">
        <f>IF(G3199="기사임",(COUNTIF($B$2:B3199,B3199)-COUNTIFS($B$2:B3198,B3199,$G$2:G3198,"")),"")</f>
        <v/>
      </c>
      <c r="I3199" s="122" t="str">
        <f>IF(H3199=1,COUNTIF($H$1:H3199,1),"")</f>
        <v/>
      </c>
      <c r="J3199" s="122">
        <f t="shared" si="148"/>
        <v>0</v>
      </c>
      <c r="K3199" s="122" t="b">
        <f t="shared" si="150"/>
        <v>0</v>
      </c>
      <c r="L3199" s="122" t="str">
        <f>IF(K3199=FALSE,"",B3199&amp;"@"&amp;COUNTIFS($B$2:B3199,B3199,$K$2:K3199,TRUE))</f>
        <v/>
      </c>
    </row>
    <row r="3200" spans="1:12">
      <c r="A3200" s="18" t="s">
        <v>607</v>
      </c>
      <c r="B3200" s="18" t="s">
        <v>2232</v>
      </c>
      <c r="C3200" s="18">
        <v>1</v>
      </c>
      <c r="D3200" s="18">
        <v>1</v>
      </c>
      <c r="E3200" s="18">
        <v>15</v>
      </c>
      <c r="F3200" s="18">
        <v>0</v>
      </c>
      <c r="G3200" s="122" t="str">
        <f t="shared" si="149"/>
        <v/>
      </c>
      <c r="H3200" s="255" t="str">
        <f>IF(G3200="기사임",(COUNTIF($B$2:B3200,B3200)-COUNTIFS($B$2:B3199,B3200,$G$2:G3199,"")),"")</f>
        <v/>
      </c>
      <c r="I3200" s="122" t="str">
        <f>IF(H3200=1,COUNTIF($H$1:H3200,1),"")</f>
        <v/>
      </c>
      <c r="J3200" s="122">
        <f t="shared" si="148"/>
        <v>0</v>
      </c>
      <c r="K3200" s="122" t="b">
        <f t="shared" si="150"/>
        <v>0</v>
      </c>
      <c r="L3200" s="122" t="str">
        <f>IF(K3200=FALSE,"",B3200&amp;"@"&amp;COUNTIFS($B$2:B3200,B3200,$K$2:K3200,TRUE))</f>
        <v/>
      </c>
    </row>
    <row r="3201" spans="1:12">
      <c r="A3201" s="18" t="s">
        <v>607</v>
      </c>
      <c r="B3201" s="18" t="s">
        <v>910</v>
      </c>
      <c r="C3201" s="18">
        <v>1</v>
      </c>
      <c r="D3201" s="18">
        <v>1</v>
      </c>
      <c r="E3201" s="18">
        <v>5</v>
      </c>
      <c r="F3201" s="18">
        <v>0</v>
      </c>
      <c r="G3201" s="122" t="str">
        <f t="shared" si="149"/>
        <v/>
      </c>
      <c r="H3201" s="255" t="str">
        <f>IF(G3201="기사임",(COUNTIF($B$2:B3201,B3201)-COUNTIFS($B$2:B3200,B3201,$G$2:G3200,"")),"")</f>
        <v/>
      </c>
      <c r="I3201" s="122" t="str">
        <f>IF(H3201=1,COUNTIF($H$1:H3201,1),"")</f>
        <v/>
      </c>
      <c r="J3201" s="122">
        <f t="shared" si="148"/>
        <v>0</v>
      </c>
      <c r="K3201" s="122" t="b">
        <f t="shared" si="150"/>
        <v>0</v>
      </c>
      <c r="L3201" s="122" t="str">
        <f>IF(K3201=FALSE,"",B3201&amp;"@"&amp;COUNTIFS($B$2:B3201,B3201,$K$2:K3201,TRUE))</f>
        <v/>
      </c>
    </row>
    <row r="3202" spans="1:12">
      <c r="A3202" s="18" t="s">
        <v>607</v>
      </c>
      <c r="B3202" s="18" t="s">
        <v>906</v>
      </c>
      <c r="C3202" s="18">
        <v>1</v>
      </c>
      <c r="D3202" s="18">
        <v>1</v>
      </c>
      <c r="E3202" s="18">
        <v>10</v>
      </c>
      <c r="F3202" s="18">
        <v>0</v>
      </c>
      <c r="G3202" s="122" t="str">
        <f t="shared" si="149"/>
        <v/>
      </c>
      <c r="H3202" s="255" t="str">
        <f>IF(G3202="기사임",(COUNTIF($B$2:B3202,B3202)-COUNTIFS($B$2:B3201,B3202,$G$2:G3201,"")),"")</f>
        <v/>
      </c>
      <c r="I3202" s="122" t="str">
        <f>IF(H3202=1,COUNTIF($H$1:H3202,1),"")</f>
        <v/>
      </c>
      <c r="J3202" s="122">
        <f t="shared" ref="J3202:J3265" si="151">COUNTIF($N$2:$N$4,B3202)</f>
        <v>0</v>
      </c>
      <c r="K3202" s="122" t="b">
        <f t="shared" si="150"/>
        <v>0</v>
      </c>
      <c r="L3202" s="122" t="str">
        <f>IF(K3202=FALSE,"",B3202&amp;"@"&amp;COUNTIFS($B$2:B3202,B3202,$K$2:K3202,TRUE))</f>
        <v/>
      </c>
    </row>
    <row r="3203" spans="1:12">
      <c r="A3203" s="18" t="s">
        <v>607</v>
      </c>
      <c r="B3203" s="18" t="s">
        <v>333</v>
      </c>
      <c r="C3203" s="18">
        <v>1</v>
      </c>
      <c r="D3203" s="18">
        <v>1</v>
      </c>
      <c r="E3203" s="18">
        <v>0</v>
      </c>
      <c r="F3203" s="18">
        <v>0</v>
      </c>
      <c r="G3203" s="122" t="str">
        <f t="shared" ref="G3203:G3266" si="152">IF(AND(LEFT(A3203,17)="/global/archives/",ISNUMBER(_xlfn.NUMBERVALUE(MID(A3203,18,1))),ISERROR(FIND("ckattempt",A3203)),ISERROR(FIND("preview",A3203))),"기사임","")</f>
        <v/>
      </c>
      <c r="H3203" s="255" t="str">
        <f>IF(G3203="기사임",(COUNTIF($B$2:B3203,B3203)-COUNTIFS($B$2:B3202,B3203,$G$2:G3202,"")),"")</f>
        <v/>
      </c>
      <c r="I3203" s="122" t="str">
        <f>IF(H3203=1,COUNTIF($H$1:H3203,1),"")</f>
        <v/>
      </c>
      <c r="J3203" s="122">
        <f t="shared" si="151"/>
        <v>0</v>
      </c>
      <c r="K3203" s="122" t="b">
        <f t="shared" ref="K3203:K3266" si="153">AND(J3203=1,H3203&gt;=1,H3203&lt;&gt;"")</f>
        <v>0</v>
      </c>
      <c r="L3203" s="122" t="str">
        <f>IF(K3203=FALSE,"",B3203&amp;"@"&amp;COUNTIFS($B$2:B3203,B3203,$K$2:K3203,TRUE))</f>
        <v/>
      </c>
    </row>
    <row r="3204" spans="1:12">
      <c r="A3204" s="18" t="s">
        <v>607</v>
      </c>
      <c r="B3204" s="18" t="s">
        <v>896</v>
      </c>
      <c r="C3204" s="18">
        <v>1</v>
      </c>
      <c r="D3204" s="18">
        <v>1</v>
      </c>
      <c r="E3204" s="18">
        <v>41</v>
      </c>
      <c r="F3204" s="18">
        <v>0</v>
      </c>
      <c r="G3204" s="122" t="str">
        <f t="shared" si="152"/>
        <v/>
      </c>
      <c r="H3204" s="255" t="str">
        <f>IF(G3204="기사임",(COUNTIF($B$2:B3204,B3204)-COUNTIFS($B$2:B3203,B3204,$G$2:G3203,"")),"")</f>
        <v/>
      </c>
      <c r="I3204" s="122" t="str">
        <f>IF(H3204=1,COUNTIF($H$1:H3204,1),"")</f>
        <v/>
      </c>
      <c r="J3204" s="122">
        <f t="shared" si="151"/>
        <v>1</v>
      </c>
      <c r="K3204" s="122" t="b">
        <f t="shared" si="153"/>
        <v>0</v>
      </c>
      <c r="L3204" s="122" t="str">
        <f>IF(K3204=FALSE,"",B3204&amp;"@"&amp;COUNTIFS($B$2:B3204,B3204,$K$2:K3204,TRUE))</f>
        <v/>
      </c>
    </row>
    <row r="3205" spans="1:12">
      <c r="A3205" s="18" t="s">
        <v>742</v>
      </c>
      <c r="B3205" s="18" t="s">
        <v>901</v>
      </c>
      <c r="C3205" s="18">
        <v>1</v>
      </c>
      <c r="D3205" s="18">
        <v>1</v>
      </c>
      <c r="E3205" s="18">
        <v>30</v>
      </c>
      <c r="F3205" s="18">
        <v>0</v>
      </c>
      <c r="G3205" s="122" t="str">
        <f t="shared" si="152"/>
        <v/>
      </c>
      <c r="H3205" s="255" t="str">
        <f>IF(G3205="기사임",(COUNTIF($B$2:B3205,B3205)-COUNTIFS($B$2:B3204,B3205,$G$2:G3204,"")),"")</f>
        <v/>
      </c>
      <c r="I3205" s="122" t="str">
        <f>IF(H3205=1,COUNTIF($H$1:H3205,1),"")</f>
        <v/>
      </c>
      <c r="J3205" s="122">
        <f t="shared" si="151"/>
        <v>0</v>
      </c>
      <c r="K3205" s="122" t="b">
        <f t="shared" si="153"/>
        <v>0</v>
      </c>
      <c r="L3205" s="122" t="str">
        <f>IF(K3205=FALSE,"",B3205&amp;"@"&amp;COUNTIFS($B$2:B3205,B3205,$K$2:K3205,TRUE))</f>
        <v/>
      </c>
    </row>
    <row r="3206" spans="1:12">
      <c r="A3206" s="18" t="s">
        <v>742</v>
      </c>
      <c r="B3206" s="18" t="s">
        <v>897</v>
      </c>
      <c r="C3206" s="18">
        <v>1</v>
      </c>
      <c r="D3206" s="18">
        <v>1</v>
      </c>
      <c r="E3206" s="18">
        <v>0</v>
      </c>
      <c r="F3206" s="18">
        <v>0</v>
      </c>
      <c r="G3206" s="122" t="str">
        <f t="shared" si="152"/>
        <v/>
      </c>
      <c r="H3206" s="255" t="str">
        <f>IF(G3206="기사임",(COUNTIF($B$2:B3206,B3206)-COUNTIFS($B$2:B3205,B3206,$G$2:G3205,"")),"")</f>
        <v/>
      </c>
      <c r="I3206" s="122" t="str">
        <f>IF(H3206=1,COUNTIF($H$1:H3206,1),"")</f>
        <v/>
      </c>
      <c r="J3206" s="122">
        <f t="shared" si="151"/>
        <v>1</v>
      </c>
      <c r="K3206" s="122" t="b">
        <f t="shared" si="153"/>
        <v>0</v>
      </c>
      <c r="L3206" s="122" t="str">
        <f>IF(K3206=FALSE,"",B3206&amp;"@"&amp;COUNTIFS($B$2:B3206,B3206,$K$2:K3206,TRUE))</f>
        <v/>
      </c>
    </row>
    <row r="3207" spans="1:12">
      <c r="A3207" s="18" t="s">
        <v>2107</v>
      </c>
      <c r="B3207" s="18" t="s">
        <v>900</v>
      </c>
      <c r="C3207" s="18">
        <v>1</v>
      </c>
      <c r="D3207" s="18">
        <v>1</v>
      </c>
      <c r="E3207" s="18">
        <v>23</v>
      </c>
      <c r="F3207" s="18">
        <v>1</v>
      </c>
      <c r="G3207" s="122" t="str">
        <f t="shared" si="152"/>
        <v/>
      </c>
      <c r="H3207" s="255" t="str">
        <f>IF(G3207="기사임",(COUNTIF($B$2:B3207,B3207)-COUNTIFS($B$2:B3206,B3207,$G$2:G3206,"")),"")</f>
        <v/>
      </c>
      <c r="I3207" s="122" t="str">
        <f>IF(H3207=1,COUNTIF($H$1:H3207,1),"")</f>
        <v/>
      </c>
      <c r="J3207" s="122">
        <f t="shared" si="151"/>
        <v>0</v>
      </c>
      <c r="K3207" s="122" t="b">
        <f t="shared" si="153"/>
        <v>0</v>
      </c>
      <c r="L3207" s="122" t="str">
        <f>IF(K3207=FALSE,"",B3207&amp;"@"&amp;COUNTIFS($B$2:B3207,B3207,$K$2:K3207,TRUE))</f>
        <v/>
      </c>
    </row>
    <row r="3208" spans="1:12">
      <c r="A3208" s="18" t="s">
        <v>601</v>
      </c>
      <c r="B3208" s="18" t="s">
        <v>929</v>
      </c>
      <c r="C3208" s="18">
        <v>1</v>
      </c>
      <c r="D3208" s="18">
        <v>1</v>
      </c>
      <c r="E3208" s="18">
        <v>14</v>
      </c>
      <c r="F3208" s="18">
        <v>0</v>
      </c>
      <c r="G3208" s="122" t="str">
        <f t="shared" si="152"/>
        <v/>
      </c>
      <c r="H3208" s="255" t="str">
        <f>IF(G3208="기사임",(COUNTIF($B$2:B3208,B3208)-COUNTIFS($B$2:B3207,B3208,$G$2:G3207,"")),"")</f>
        <v/>
      </c>
      <c r="I3208" s="122" t="str">
        <f>IF(H3208=1,COUNTIF($H$1:H3208,1),"")</f>
        <v/>
      </c>
      <c r="J3208" s="122">
        <f t="shared" si="151"/>
        <v>0</v>
      </c>
      <c r="K3208" s="122" t="b">
        <f t="shared" si="153"/>
        <v>0</v>
      </c>
      <c r="L3208" s="122" t="str">
        <f>IF(K3208=FALSE,"",B3208&amp;"@"&amp;COUNTIFS($B$2:B3208,B3208,$K$2:K3208,TRUE))</f>
        <v/>
      </c>
    </row>
    <row r="3209" spans="1:12">
      <c r="A3209" s="18" t="s">
        <v>601</v>
      </c>
      <c r="B3209" s="18" t="s">
        <v>910</v>
      </c>
      <c r="C3209" s="18">
        <v>1</v>
      </c>
      <c r="D3209" s="18">
        <v>1</v>
      </c>
      <c r="E3209" s="18">
        <v>27</v>
      </c>
      <c r="F3209" s="18">
        <v>0</v>
      </c>
      <c r="G3209" s="122" t="str">
        <f t="shared" si="152"/>
        <v/>
      </c>
      <c r="H3209" s="255" t="str">
        <f>IF(G3209="기사임",(COUNTIF($B$2:B3209,B3209)-COUNTIFS($B$2:B3208,B3209,$G$2:G3208,"")),"")</f>
        <v/>
      </c>
      <c r="I3209" s="122" t="str">
        <f>IF(H3209=1,COUNTIF($H$1:H3209,1),"")</f>
        <v/>
      </c>
      <c r="J3209" s="122">
        <f t="shared" si="151"/>
        <v>0</v>
      </c>
      <c r="K3209" s="122" t="b">
        <f t="shared" si="153"/>
        <v>0</v>
      </c>
      <c r="L3209" s="122" t="str">
        <f>IF(K3209=FALSE,"",B3209&amp;"@"&amp;COUNTIFS($B$2:B3209,B3209,$K$2:K3209,TRUE))</f>
        <v/>
      </c>
    </row>
    <row r="3210" spans="1:12">
      <c r="A3210" s="18" t="s">
        <v>601</v>
      </c>
      <c r="B3210" s="18" t="s">
        <v>913</v>
      </c>
      <c r="C3210" s="18">
        <v>1</v>
      </c>
      <c r="D3210" s="18">
        <v>1</v>
      </c>
      <c r="E3210" s="18">
        <v>3</v>
      </c>
      <c r="F3210" s="18">
        <v>0</v>
      </c>
      <c r="G3210" s="122" t="str">
        <f t="shared" si="152"/>
        <v/>
      </c>
      <c r="H3210" s="255" t="str">
        <f>IF(G3210="기사임",(COUNTIF($B$2:B3210,B3210)-COUNTIFS($B$2:B3209,B3210,$G$2:G3209,"")),"")</f>
        <v/>
      </c>
      <c r="I3210" s="122" t="str">
        <f>IF(H3210=1,COUNTIF($H$1:H3210,1),"")</f>
        <v/>
      </c>
      <c r="J3210" s="122">
        <f t="shared" si="151"/>
        <v>0</v>
      </c>
      <c r="K3210" s="122" t="b">
        <f t="shared" si="153"/>
        <v>0</v>
      </c>
      <c r="L3210" s="122" t="str">
        <f>IF(K3210=FALSE,"",B3210&amp;"@"&amp;COUNTIFS($B$2:B3210,B3210,$K$2:K3210,TRUE))</f>
        <v/>
      </c>
    </row>
    <row r="3211" spans="1:12">
      <c r="A3211" s="18" t="s">
        <v>601</v>
      </c>
      <c r="B3211" s="18" t="s">
        <v>906</v>
      </c>
      <c r="C3211" s="18">
        <v>1</v>
      </c>
      <c r="D3211" s="18">
        <v>1</v>
      </c>
      <c r="E3211" s="18">
        <v>0</v>
      </c>
      <c r="F3211" s="18">
        <v>0</v>
      </c>
      <c r="G3211" s="122" t="str">
        <f t="shared" si="152"/>
        <v/>
      </c>
      <c r="H3211" s="255" t="str">
        <f>IF(G3211="기사임",(COUNTIF($B$2:B3211,B3211)-COUNTIFS($B$2:B3210,B3211,$G$2:G3210,"")),"")</f>
        <v/>
      </c>
      <c r="I3211" s="122" t="str">
        <f>IF(H3211=1,COUNTIF($H$1:H3211,1),"")</f>
        <v/>
      </c>
      <c r="J3211" s="122">
        <f t="shared" si="151"/>
        <v>0</v>
      </c>
      <c r="K3211" s="122" t="b">
        <f t="shared" si="153"/>
        <v>0</v>
      </c>
      <c r="L3211" s="122" t="str">
        <f>IF(K3211=FALSE,"",B3211&amp;"@"&amp;COUNTIFS($B$2:B3211,B3211,$K$2:K3211,TRUE))</f>
        <v/>
      </c>
    </row>
    <row r="3212" spans="1:12">
      <c r="A3212" s="18" t="s">
        <v>601</v>
      </c>
      <c r="B3212" s="18" t="s">
        <v>900</v>
      </c>
      <c r="C3212" s="18">
        <v>1</v>
      </c>
      <c r="D3212" s="18">
        <v>1</v>
      </c>
      <c r="E3212" s="18">
        <v>5</v>
      </c>
      <c r="F3212" s="18">
        <v>0</v>
      </c>
      <c r="G3212" s="122" t="str">
        <f t="shared" si="152"/>
        <v/>
      </c>
      <c r="H3212" s="255" t="str">
        <f>IF(G3212="기사임",(COUNTIF($B$2:B3212,B3212)-COUNTIFS($B$2:B3211,B3212,$G$2:G3211,"")),"")</f>
        <v/>
      </c>
      <c r="I3212" s="122" t="str">
        <f>IF(H3212=1,COUNTIF($H$1:H3212,1),"")</f>
        <v/>
      </c>
      <c r="J3212" s="122">
        <f t="shared" si="151"/>
        <v>0</v>
      </c>
      <c r="K3212" s="122" t="b">
        <f t="shared" si="153"/>
        <v>0</v>
      </c>
      <c r="L3212" s="122" t="str">
        <f>IF(K3212=FALSE,"",B3212&amp;"@"&amp;COUNTIFS($B$2:B3212,B3212,$K$2:K3212,TRUE))</f>
        <v/>
      </c>
    </row>
    <row r="3213" spans="1:12">
      <c r="A3213" s="18" t="s">
        <v>601</v>
      </c>
      <c r="B3213" s="18" t="s">
        <v>915</v>
      </c>
      <c r="C3213" s="18">
        <v>1</v>
      </c>
      <c r="D3213" s="18">
        <v>1</v>
      </c>
      <c r="E3213" s="18">
        <v>0</v>
      </c>
      <c r="F3213" s="18">
        <v>0</v>
      </c>
      <c r="G3213" s="122" t="str">
        <f t="shared" si="152"/>
        <v/>
      </c>
      <c r="H3213" s="255" t="str">
        <f>IF(G3213="기사임",(COUNTIF($B$2:B3213,B3213)-COUNTIFS($B$2:B3212,B3213,$G$2:G3212,"")),"")</f>
        <v/>
      </c>
      <c r="I3213" s="122" t="str">
        <f>IF(H3213=1,COUNTIF($H$1:H3213,1),"")</f>
        <v/>
      </c>
      <c r="J3213" s="122">
        <f t="shared" si="151"/>
        <v>0</v>
      </c>
      <c r="K3213" s="122" t="b">
        <f t="shared" si="153"/>
        <v>0</v>
      </c>
      <c r="L3213" s="122" t="str">
        <f>IF(K3213=FALSE,"",B3213&amp;"@"&amp;COUNTIFS($B$2:B3213,B3213,$K$2:K3213,TRUE))</f>
        <v/>
      </c>
    </row>
    <row r="3214" spans="1:12">
      <c r="A3214" s="18" t="s">
        <v>533</v>
      </c>
      <c r="B3214" s="18" t="s">
        <v>901</v>
      </c>
      <c r="C3214" s="18">
        <v>1</v>
      </c>
      <c r="D3214" s="18">
        <v>1</v>
      </c>
      <c r="E3214" s="18">
        <v>10</v>
      </c>
      <c r="F3214" s="18">
        <v>0</v>
      </c>
      <c r="G3214" s="122" t="str">
        <f t="shared" si="152"/>
        <v/>
      </c>
      <c r="H3214" s="255" t="str">
        <f>IF(G3214="기사임",(COUNTIF($B$2:B3214,B3214)-COUNTIFS($B$2:B3213,B3214,$G$2:G3213,"")),"")</f>
        <v/>
      </c>
      <c r="I3214" s="122" t="str">
        <f>IF(H3214=1,COUNTIF($H$1:H3214,1),"")</f>
        <v/>
      </c>
      <c r="J3214" s="122">
        <f t="shared" si="151"/>
        <v>0</v>
      </c>
      <c r="K3214" s="122" t="b">
        <f t="shared" si="153"/>
        <v>0</v>
      </c>
      <c r="L3214" s="122" t="str">
        <f>IF(K3214=FALSE,"",B3214&amp;"@"&amp;COUNTIFS($B$2:B3214,B3214,$K$2:K3214,TRUE))</f>
        <v/>
      </c>
    </row>
    <row r="3215" spans="1:12">
      <c r="A3215" s="18" t="s">
        <v>533</v>
      </c>
      <c r="B3215" s="18" t="s">
        <v>2232</v>
      </c>
      <c r="C3215" s="18">
        <v>1</v>
      </c>
      <c r="D3215" s="18">
        <v>1</v>
      </c>
      <c r="E3215" s="18">
        <v>19</v>
      </c>
      <c r="F3215" s="18">
        <v>0</v>
      </c>
      <c r="G3215" s="122" t="str">
        <f t="shared" si="152"/>
        <v/>
      </c>
      <c r="H3215" s="255" t="str">
        <f>IF(G3215="기사임",(COUNTIF($B$2:B3215,B3215)-COUNTIFS($B$2:B3214,B3215,$G$2:G3214,"")),"")</f>
        <v/>
      </c>
      <c r="I3215" s="122" t="str">
        <f>IF(H3215=1,COUNTIF($H$1:H3215,1),"")</f>
        <v/>
      </c>
      <c r="J3215" s="122">
        <f t="shared" si="151"/>
        <v>0</v>
      </c>
      <c r="K3215" s="122" t="b">
        <f t="shared" si="153"/>
        <v>0</v>
      </c>
      <c r="L3215" s="122" t="str">
        <f>IF(K3215=FALSE,"",B3215&amp;"@"&amp;COUNTIFS($B$2:B3215,B3215,$K$2:K3215,TRUE))</f>
        <v/>
      </c>
    </row>
    <row r="3216" spans="1:12">
      <c r="A3216" s="18" t="s">
        <v>533</v>
      </c>
      <c r="B3216" s="18" t="s">
        <v>898</v>
      </c>
      <c r="C3216" s="18">
        <v>1</v>
      </c>
      <c r="D3216" s="18">
        <v>1</v>
      </c>
      <c r="E3216" s="18">
        <v>17</v>
      </c>
      <c r="F3216" s="18">
        <v>0</v>
      </c>
      <c r="G3216" s="122" t="str">
        <f t="shared" si="152"/>
        <v/>
      </c>
      <c r="H3216" s="255" t="str">
        <f>IF(G3216="기사임",(COUNTIF($B$2:B3216,B3216)-COUNTIFS($B$2:B3215,B3216,$G$2:G3215,"")),"")</f>
        <v/>
      </c>
      <c r="I3216" s="122" t="str">
        <f>IF(H3216=1,COUNTIF($H$1:H3216,1),"")</f>
        <v/>
      </c>
      <c r="J3216" s="122">
        <f t="shared" si="151"/>
        <v>0</v>
      </c>
      <c r="K3216" s="122" t="b">
        <f t="shared" si="153"/>
        <v>0</v>
      </c>
      <c r="L3216" s="122" t="str">
        <f>IF(K3216=FALSE,"",B3216&amp;"@"&amp;COUNTIFS($B$2:B3216,B3216,$K$2:K3216,TRUE))</f>
        <v/>
      </c>
    </row>
    <row r="3217" spans="1:12">
      <c r="A3217" s="18" t="s">
        <v>533</v>
      </c>
      <c r="B3217" s="18" t="s">
        <v>904</v>
      </c>
      <c r="C3217" s="18">
        <v>1</v>
      </c>
      <c r="D3217" s="18">
        <v>1</v>
      </c>
      <c r="E3217" s="18">
        <v>6</v>
      </c>
      <c r="F3217" s="18">
        <v>0</v>
      </c>
      <c r="G3217" s="122" t="str">
        <f t="shared" si="152"/>
        <v/>
      </c>
      <c r="H3217" s="255" t="str">
        <f>IF(G3217="기사임",(COUNTIF($B$2:B3217,B3217)-COUNTIFS($B$2:B3216,B3217,$G$2:G3216,"")),"")</f>
        <v/>
      </c>
      <c r="I3217" s="122" t="str">
        <f>IF(H3217=1,COUNTIF($H$1:H3217,1),"")</f>
        <v/>
      </c>
      <c r="J3217" s="122">
        <f t="shared" si="151"/>
        <v>0</v>
      </c>
      <c r="K3217" s="122" t="b">
        <f t="shared" si="153"/>
        <v>0</v>
      </c>
      <c r="L3217" s="122" t="str">
        <f>IF(K3217=FALSE,"",B3217&amp;"@"&amp;COUNTIFS($B$2:B3217,B3217,$K$2:K3217,TRUE))</f>
        <v/>
      </c>
    </row>
    <row r="3218" spans="1:12">
      <c r="A3218" s="18" t="s">
        <v>533</v>
      </c>
      <c r="B3218" s="18" t="s">
        <v>906</v>
      </c>
      <c r="C3218" s="18">
        <v>1</v>
      </c>
      <c r="D3218" s="18">
        <v>1</v>
      </c>
      <c r="E3218" s="18">
        <v>10</v>
      </c>
      <c r="F3218" s="18">
        <v>0</v>
      </c>
      <c r="G3218" s="122" t="str">
        <f t="shared" si="152"/>
        <v/>
      </c>
      <c r="H3218" s="255" t="str">
        <f>IF(G3218="기사임",(COUNTIF($B$2:B3218,B3218)-COUNTIFS($B$2:B3217,B3218,$G$2:G3217,"")),"")</f>
        <v/>
      </c>
      <c r="I3218" s="122" t="str">
        <f>IF(H3218=1,COUNTIF($H$1:H3218,1),"")</f>
        <v/>
      </c>
      <c r="J3218" s="122">
        <f t="shared" si="151"/>
        <v>0</v>
      </c>
      <c r="K3218" s="122" t="b">
        <f t="shared" si="153"/>
        <v>0</v>
      </c>
      <c r="L3218" s="122" t="str">
        <f>IF(K3218=FALSE,"",B3218&amp;"@"&amp;COUNTIFS($B$2:B3218,B3218,$K$2:K3218,TRUE))</f>
        <v/>
      </c>
    </row>
    <row r="3219" spans="1:12">
      <c r="A3219" s="18" t="s">
        <v>533</v>
      </c>
      <c r="B3219" s="18" t="s">
        <v>1539</v>
      </c>
      <c r="C3219" s="18">
        <v>1</v>
      </c>
      <c r="D3219" s="18">
        <v>1</v>
      </c>
      <c r="E3219" s="18">
        <v>30</v>
      </c>
      <c r="F3219" s="18">
        <v>0</v>
      </c>
      <c r="G3219" s="122" t="str">
        <f t="shared" si="152"/>
        <v/>
      </c>
      <c r="H3219" s="255" t="str">
        <f>IF(G3219="기사임",(COUNTIF($B$2:B3219,B3219)-COUNTIFS($B$2:B3218,B3219,$G$2:G3218,"")),"")</f>
        <v/>
      </c>
      <c r="I3219" s="122" t="str">
        <f>IF(H3219=1,COUNTIF($H$1:H3219,1),"")</f>
        <v/>
      </c>
      <c r="J3219" s="122">
        <f t="shared" si="151"/>
        <v>0</v>
      </c>
      <c r="K3219" s="122" t="b">
        <f t="shared" si="153"/>
        <v>0</v>
      </c>
      <c r="L3219" s="122" t="str">
        <f>IF(K3219=FALSE,"",B3219&amp;"@"&amp;COUNTIFS($B$2:B3219,B3219,$K$2:K3219,TRUE))</f>
        <v/>
      </c>
    </row>
    <row r="3220" spans="1:12">
      <c r="A3220" s="18" t="s">
        <v>507</v>
      </c>
      <c r="B3220" s="18" t="s">
        <v>927</v>
      </c>
      <c r="C3220" s="18">
        <v>1</v>
      </c>
      <c r="D3220" s="18">
        <v>1</v>
      </c>
      <c r="E3220" s="18">
        <v>0</v>
      </c>
      <c r="F3220" s="18">
        <v>1</v>
      </c>
      <c r="G3220" s="122" t="str">
        <f t="shared" si="152"/>
        <v/>
      </c>
      <c r="H3220" s="255" t="str">
        <f>IF(G3220="기사임",(COUNTIF($B$2:B3220,B3220)-COUNTIFS($B$2:B3219,B3220,$G$2:G3219,"")),"")</f>
        <v/>
      </c>
      <c r="I3220" s="122" t="str">
        <f>IF(H3220=1,COUNTIF($H$1:H3220,1),"")</f>
        <v/>
      </c>
      <c r="J3220" s="122">
        <f t="shared" si="151"/>
        <v>0</v>
      </c>
      <c r="K3220" s="122" t="b">
        <f t="shared" si="153"/>
        <v>0</v>
      </c>
      <c r="L3220" s="122" t="str">
        <f>IF(K3220=FALSE,"",B3220&amp;"@"&amp;COUNTIFS($B$2:B3220,B3220,$K$2:K3220,TRUE))</f>
        <v/>
      </c>
    </row>
    <row r="3221" spans="1:12">
      <c r="A3221" s="18" t="s">
        <v>507</v>
      </c>
      <c r="B3221" s="18" t="s">
        <v>899</v>
      </c>
      <c r="C3221" s="18">
        <v>1</v>
      </c>
      <c r="D3221" s="18">
        <v>1</v>
      </c>
      <c r="E3221" s="18">
        <v>44</v>
      </c>
      <c r="F3221" s="18">
        <v>1</v>
      </c>
      <c r="G3221" s="122" t="str">
        <f t="shared" si="152"/>
        <v/>
      </c>
      <c r="H3221" s="255" t="str">
        <f>IF(G3221="기사임",(COUNTIF($B$2:B3221,B3221)-COUNTIFS($B$2:B3220,B3221,$G$2:G3220,"")),"")</f>
        <v/>
      </c>
      <c r="I3221" s="122" t="str">
        <f>IF(H3221=1,COUNTIF($H$1:H3221,1),"")</f>
        <v/>
      </c>
      <c r="J3221" s="122">
        <f t="shared" si="151"/>
        <v>0</v>
      </c>
      <c r="K3221" s="122" t="b">
        <f t="shared" si="153"/>
        <v>0</v>
      </c>
      <c r="L3221" s="122" t="str">
        <f>IF(K3221=FALSE,"",B3221&amp;"@"&amp;COUNTIFS($B$2:B3221,B3221,$K$2:K3221,TRUE))</f>
        <v/>
      </c>
    </row>
    <row r="3222" spans="1:12">
      <c r="A3222" s="18" t="s">
        <v>507</v>
      </c>
      <c r="B3222" s="18" t="s">
        <v>930</v>
      </c>
      <c r="C3222" s="18">
        <v>1</v>
      </c>
      <c r="D3222" s="18">
        <v>1</v>
      </c>
      <c r="E3222" s="18">
        <v>0</v>
      </c>
      <c r="F3222" s="18">
        <v>0</v>
      </c>
      <c r="G3222" s="122" t="str">
        <f t="shared" si="152"/>
        <v/>
      </c>
      <c r="H3222" s="255" t="str">
        <f>IF(G3222="기사임",(COUNTIF($B$2:B3222,B3222)-COUNTIFS($B$2:B3221,B3222,$G$2:G3221,"")),"")</f>
        <v/>
      </c>
      <c r="I3222" s="122" t="str">
        <f>IF(H3222=1,COUNTIF($H$1:H3222,1),"")</f>
        <v/>
      </c>
      <c r="J3222" s="122">
        <f t="shared" si="151"/>
        <v>0</v>
      </c>
      <c r="K3222" s="122" t="b">
        <f t="shared" si="153"/>
        <v>0</v>
      </c>
      <c r="L3222" s="122" t="str">
        <f>IF(K3222=FALSE,"",B3222&amp;"@"&amp;COUNTIFS($B$2:B3222,B3222,$K$2:K3222,TRUE))</f>
        <v/>
      </c>
    </row>
    <row r="3223" spans="1:12">
      <c r="A3223" s="18" t="s">
        <v>507</v>
      </c>
      <c r="B3223" s="18" t="s">
        <v>917</v>
      </c>
      <c r="C3223" s="18">
        <v>1</v>
      </c>
      <c r="D3223" s="18">
        <v>1</v>
      </c>
      <c r="E3223" s="18">
        <v>0</v>
      </c>
      <c r="F3223" s="18">
        <v>0</v>
      </c>
      <c r="G3223" s="122" t="str">
        <f t="shared" si="152"/>
        <v/>
      </c>
      <c r="H3223" s="255" t="str">
        <f>IF(G3223="기사임",(COUNTIF($B$2:B3223,B3223)-COUNTIFS($B$2:B3222,B3223,$G$2:G3222,"")),"")</f>
        <v/>
      </c>
      <c r="I3223" s="122" t="str">
        <f>IF(H3223=1,COUNTIF($H$1:H3223,1),"")</f>
        <v/>
      </c>
      <c r="J3223" s="122">
        <f t="shared" si="151"/>
        <v>0</v>
      </c>
      <c r="K3223" s="122" t="b">
        <f t="shared" si="153"/>
        <v>0</v>
      </c>
      <c r="L3223" s="122" t="str">
        <f>IF(K3223=FALSE,"",B3223&amp;"@"&amp;COUNTIFS($B$2:B3223,B3223,$K$2:K3223,TRUE))</f>
        <v/>
      </c>
    </row>
    <row r="3224" spans="1:12">
      <c r="A3224" s="18" t="s">
        <v>507</v>
      </c>
      <c r="B3224" s="18" t="s">
        <v>904</v>
      </c>
      <c r="C3224" s="18">
        <v>1</v>
      </c>
      <c r="D3224" s="18">
        <v>1</v>
      </c>
      <c r="E3224" s="18">
        <v>51</v>
      </c>
      <c r="F3224" s="18">
        <v>0</v>
      </c>
      <c r="G3224" s="122" t="str">
        <f t="shared" si="152"/>
        <v/>
      </c>
      <c r="H3224" s="255" t="str">
        <f>IF(G3224="기사임",(COUNTIF($B$2:B3224,B3224)-COUNTIFS($B$2:B3223,B3224,$G$2:G3223,"")),"")</f>
        <v/>
      </c>
      <c r="I3224" s="122" t="str">
        <f>IF(H3224=1,COUNTIF($H$1:H3224,1),"")</f>
        <v/>
      </c>
      <c r="J3224" s="122">
        <f t="shared" si="151"/>
        <v>0</v>
      </c>
      <c r="K3224" s="122" t="b">
        <f t="shared" si="153"/>
        <v>0</v>
      </c>
      <c r="L3224" s="122" t="str">
        <f>IF(K3224=FALSE,"",B3224&amp;"@"&amp;COUNTIFS($B$2:B3224,B3224,$K$2:K3224,TRUE))</f>
        <v/>
      </c>
    </row>
    <row r="3225" spans="1:12">
      <c r="A3225" s="18" t="s">
        <v>507</v>
      </c>
      <c r="B3225" s="18" t="s">
        <v>944</v>
      </c>
      <c r="C3225" s="18">
        <v>1</v>
      </c>
      <c r="D3225" s="18">
        <v>1</v>
      </c>
      <c r="E3225" s="18">
        <v>0</v>
      </c>
      <c r="F3225" s="18">
        <v>0</v>
      </c>
      <c r="G3225" s="122" t="str">
        <f t="shared" si="152"/>
        <v/>
      </c>
      <c r="H3225" s="255" t="str">
        <f>IF(G3225="기사임",(COUNTIF($B$2:B3225,B3225)-COUNTIFS($B$2:B3224,B3225,$G$2:G3224,"")),"")</f>
        <v/>
      </c>
      <c r="I3225" s="122" t="str">
        <f>IF(H3225=1,COUNTIF($H$1:H3225,1),"")</f>
        <v/>
      </c>
      <c r="J3225" s="122">
        <f t="shared" si="151"/>
        <v>0</v>
      </c>
      <c r="K3225" s="122" t="b">
        <f t="shared" si="153"/>
        <v>0</v>
      </c>
      <c r="L3225" s="122" t="str">
        <f>IF(K3225=FALSE,"",B3225&amp;"@"&amp;COUNTIFS($B$2:B3225,B3225,$K$2:K3225,TRUE))</f>
        <v/>
      </c>
    </row>
    <row r="3226" spans="1:12">
      <c r="A3226" s="18" t="s">
        <v>507</v>
      </c>
      <c r="B3226" s="18" t="s">
        <v>916</v>
      </c>
      <c r="C3226" s="18">
        <v>1</v>
      </c>
      <c r="D3226" s="18">
        <v>1</v>
      </c>
      <c r="E3226" s="18">
        <v>11</v>
      </c>
      <c r="F3226" s="18">
        <v>0</v>
      </c>
      <c r="G3226" s="122" t="str">
        <f t="shared" si="152"/>
        <v/>
      </c>
      <c r="H3226" s="255" t="str">
        <f>IF(G3226="기사임",(COUNTIF($B$2:B3226,B3226)-COUNTIFS($B$2:B3225,B3226,$G$2:G3225,"")),"")</f>
        <v/>
      </c>
      <c r="I3226" s="122" t="str">
        <f>IF(H3226=1,COUNTIF($H$1:H3226,1),"")</f>
        <v/>
      </c>
      <c r="J3226" s="122">
        <f t="shared" si="151"/>
        <v>0</v>
      </c>
      <c r="K3226" s="122" t="b">
        <f t="shared" si="153"/>
        <v>0</v>
      </c>
      <c r="L3226" s="122" t="str">
        <f>IF(K3226=FALSE,"",B3226&amp;"@"&amp;COUNTIFS($B$2:B3226,B3226,$K$2:K3226,TRUE))</f>
        <v/>
      </c>
    </row>
    <row r="3227" spans="1:12">
      <c r="A3227" s="18" t="s">
        <v>507</v>
      </c>
      <c r="B3227" s="18" t="s">
        <v>914</v>
      </c>
      <c r="C3227" s="18">
        <v>1</v>
      </c>
      <c r="D3227" s="18">
        <v>1</v>
      </c>
      <c r="E3227" s="18">
        <v>20</v>
      </c>
      <c r="F3227" s="18">
        <v>0</v>
      </c>
      <c r="G3227" s="122" t="str">
        <f t="shared" si="152"/>
        <v/>
      </c>
      <c r="H3227" s="255" t="str">
        <f>IF(G3227="기사임",(COUNTIF($B$2:B3227,B3227)-COUNTIFS($B$2:B3226,B3227,$G$2:G3226,"")),"")</f>
        <v/>
      </c>
      <c r="I3227" s="122" t="str">
        <f>IF(H3227=1,COUNTIF($H$1:H3227,1),"")</f>
        <v/>
      </c>
      <c r="J3227" s="122">
        <f t="shared" si="151"/>
        <v>1</v>
      </c>
      <c r="K3227" s="122" t="b">
        <f t="shared" si="153"/>
        <v>0</v>
      </c>
      <c r="L3227" s="122" t="str">
        <f>IF(K3227=FALSE,"",B3227&amp;"@"&amp;COUNTIFS($B$2:B3227,B3227,$K$2:K3227,TRUE))</f>
        <v/>
      </c>
    </row>
    <row r="3228" spans="1:12">
      <c r="A3228" s="18" t="s">
        <v>507</v>
      </c>
      <c r="B3228" s="18" t="s">
        <v>1539</v>
      </c>
      <c r="C3228" s="18">
        <v>1</v>
      </c>
      <c r="D3228" s="18">
        <v>1</v>
      </c>
      <c r="E3228" s="18">
        <v>0</v>
      </c>
      <c r="F3228" s="18">
        <v>0</v>
      </c>
      <c r="G3228" s="122" t="str">
        <f t="shared" si="152"/>
        <v/>
      </c>
      <c r="H3228" s="255" t="str">
        <f>IF(G3228="기사임",(COUNTIF($B$2:B3228,B3228)-COUNTIFS($B$2:B3227,B3228,$G$2:G3227,"")),"")</f>
        <v/>
      </c>
      <c r="I3228" s="122" t="str">
        <f>IF(H3228=1,COUNTIF($H$1:H3228,1),"")</f>
        <v/>
      </c>
      <c r="J3228" s="122">
        <f t="shared" si="151"/>
        <v>0</v>
      </c>
      <c r="K3228" s="122" t="b">
        <f t="shared" si="153"/>
        <v>0</v>
      </c>
      <c r="L3228" s="122" t="str">
        <f>IF(K3228=FALSE,"",B3228&amp;"@"&amp;COUNTIFS($B$2:B3228,B3228,$K$2:K3228,TRUE))</f>
        <v/>
      </c>
    </row>
    <row r="3229" spans="1:12">
      <c r="A3229" s="18" t="s">
        <v>541</v>
      </c>
      <c r="B3229" s="18" t="s">
        <v>899</v>
      </c>
      <c r="C3229" s="18">
        <v>1</v>
      </c>
      <c r="D3229" s="18">
        <v>1</v>
      </c>
      <c r="E3229" s="18">
        <v>0</v>
      </c>
      <c r="F3229" s="18">
        <v>1</v>
      </c>
      <c r="G3229" s="122" t="str">
        <f t="shared" si="152"/>
        <v/>
      </c>
      <c r="H3229" s="255" t="str">
        <f>IF(G3229="기사임",(COUNTIF($B$2:B3229,B3229)-COUNTIFS($B$2:B3228,B3229,$G$2:G3228,"")),"")</f>
        <v/>
      </c>
      <c r="I3229" s="122" t="str">
        <f>IF(H3229=1,COUNTIF($H$1:H3229,1),"")</f>
        <v/>
      </c>
      <c r="J3229" s="122">
        <f t="shared" si="151"/>
        <v>0</v>
      </c>
      <c r="K3229" s="122" t="b">
        <f t="shared" si="153"/>
        <v>0</v>
      </c>
      <c r="L3229" s="122" t="str">
        <f>IF(K3229=FALSE,"",B3229&amp;"@"&amp;COUNTIFS($B$2:B3229,B3229,$K$2:K3229,TRUE))</f>
        <v/>
      </c>
    </row>
    <row r="3230" spans="1:12">
      <c r="A3230" s="18" t="s">
        <v>541</v>
      </c>
      <c r="B3230" s="18" t="s">
        <v>910</v>
      </c>
      <c r="C3230" s="18">
        <v>1</v>
      </c>
      <c r="D3230" s="18">
        <v>1</v>
      </c>
      <c r="E3230" s="18">
        <v>167</v>
      </c>
      <c r="F3230" s="18">
        <v>0</v>
      </c>
      <c r="G3230" s="122" t="str">
        <f t="shared" si="152"/>
        <v/>
      </c>
      <c r="H3230" s="255" t="str">
        <f>IF(G3230="기사임",(COUNTIF($B$2:B3230,B3230)-COUNTIFS($B$2:B3229,B3230,$G$2:G3229,"")),"")</f>
        <v/>
      </c>
      <c r="I3230" s="122" t="str">
        <f>IF(H3230=1,COUNTIF($H$1:H3230,1),"")</f>
        <v/>
      </c>
      <c r="J3230" s="122">
        <f t="shared" si="151"/>
        <v>0</v>
      </c>
      <c r="K3230" s="122" t="b">
        <f t="shared" si="153"/>
        <v>0</v>
      </c>
      <c r="L3230" s="122" t="str">
        <f>IF(K3230=FALSE,"",B3230&amp;"@"&amp;COUNTIFS($B$2:B3230,B3230,$K$2:K3230,TRUE))</f>
        <v/>
      </c>
    </row>
    <row r="3231" spans="1:12">
      <c r="A3231" s="18" t="s">
        <v>541</v>
      </c>
      <c r="B3231" s="18" t="s">
        <v>898</v>
      </c>
      <c r="C3231" s="18">
        <v>1</v>
      </c>
      <c r="D3231" s="18">
        <v>1</v>
      </c>
      <c r="E3231" s="18">
        <v>16</v>
      </c>
      <c r="F3231" s="18">
        <v>0</v>
      </c>
      <c r="G3231" s="122" t="str">
        <f t="shared" si="152"/>
        <v/>
      </c>
      <c r="H3231" s="255" t="str">
        <f>IF(G3231="기사임",(COUNTIF($B$2:B3231,B3231)-COUNTIFS($B$2:B3230,B3231,$G$2:G3230,"")),"")</f>
        <v/>
      </c>
      <c r="I3231" s="122" t="str">
        <f>IF(H3231=1,COUNTIF($H$1:H3231,1),"")</f>
        <v/>
      </c>
      <c r="J3231" s="122">
        <f t="shared" si="151"/>
        <v>0</v>
      </c>
      <c r="K3231" s="122" t="b">
        <f t="shared" si="153"/>
        <v>0</v>
      </c>
      <c r="L3231" s="122" t="str">
        <f>IF(K3231=FALSE,"",B3231&amp;"@"&amp;COUNTIFS($B$2:B3231,B3231,$K$2:K3231,TRUE))</f>
        <v/>
      </c>
    </row>
    <row r="3232" spans="1:12">
      <c r="A3232" s="18" t="s">
        <v>541</v>
      </c>
      <c r="B3232" s="18" t="s">
        <v>904</v>
      </c>
      <c r="C3232" s="18">
        <v>1</v>
      </c>
      <c r="D3232" s="18">
        <v>1</v>
      </c>
      <c r="E3232" s="18">
        <v>19</v>
      </c>
      <c r="F3232" s="18">
        <v>0</v>
      </c>
      <c r="G3232" s="122" t="str">
        <f t="shared" si="152"/>
        <v/>
      </c>
      <c r="H3232" s="255" t="str">
        <f>IF(G3232="기사임",(COUNTIF($B$2:B3232,B3232)-COUNTIFS($B$2:B3231,B3232,$G$2:G3231,"")),"")</f>
        <v/>
      </c>
      <c r="I3232" s="122" t="str">
        <f>IF(H3232=1,COUNTIF($H$1:H3232,1),"")</f>
        <v/>
      </c>
      <c r="J3232" s="122">
        <f t="shared" si="151"/>
        <v>0</v>
      </c>
      <c r="K3232" s="122" t="b">
        <f t="shared" si="153"/>
        <v>0</v>
      </c>
      <c r="L3232" s="122" t="str">
        <f>IF(K3232=FALSE,"",B3232&amp;"@"&amp;COUNTIFS($B$2:B3232,B3232,$K$2:K3232,TRUE))</f>
        <v/>
      </c>
    </row>
    <row r="3233" spans="1:12">
      <c r="A3233" s="18" t="s">
        <v>541</v>
      </c>
      <c r="B3233" s="18" t="s">
        <v>920</v>
      </c>
      <c r="C3233" s="18">
        <v>1</v>
      </c>
      <c r="D3233" s="18">
        <v>1</v>
      </c>
      <c r="E3233" s="18">
        <v>70</v>
      </c>
      <c r="F3233" s="18">
        <v>0</v>
      </c>
      <c r="G3233" s="122" t="str">
        <f t="shared" si="152"/>
        <v/>
      </c>
      <c r="H3233" s="255" t="str">
        <f>IF(G3233="기사임",(COUNTIF($B$2:B3233,B3233)-COUNTIFS($B$2:B3232,B3233,$G$2:G3232,"")),"")</f>
        <v/>
      </c>
      <c r="I3233" s="122" t="str">
        <f>IF(H3233=1,COUNTIF($H$1:H3233,1),"")</f>
        <v/>
      </c>
      <c r="J3233" s="122">
        <f t="shared" si="151"/>
        <v>0</v>
      </c>
      <c r="K3233" s="122" t="b">
        <f t="shared" si="153"/>
        <v>0</v>
      </c>
      <c r="L3233" s="122" t="str">
        <f>IF(K3233=FALSE,"",B3233&amp;"@"&amp;COUNTIFS($B$2:B3233,B3233,$K$2:K3233,TRUE))</f>
        <v/>
      </c>
    </row>
    <row r="3234" spans="1:12">
      <c r="A3234" s="18" t="s">
        <v>541</v>
      </c>
      <c r="B3234" s="18" t="s">
        <v>900</v>
      </c>
      <c r="C3234" s="18">
        <v>1</v>
      </c>
      <c r="D3234" s="18">
        <v>1</v>
      </c>
      <c r="E3234" s="18">
        <v>0</v>
      </c>
      <c r="F3234" s="18">
        <v>0</v>
      </c>
      <c r="G3234" s="122" t="str">
        <f t="shared" si="152"/>
        <v/>
      </c>
      <c r="H3234" s="255" t="str">
        <f>IF(G3234="기사임",(COUNTIF($B$2:B3234,B3234)-COUNTIFS($B$2:B3233,B3234,$G$2:G3233,"")),"")</f>
        <v/>
      </c>
      <c r="I3234" s="122" t="str">
        <f>IF(H3234=1,COUNTIF($H$1:H3234,1),"")</f>
        <v/>
      </c>
      <c r="J3234" s="122">
        <f t="shared" si="151"/>
        <v>0</v>
      </c>
      <c r="K3234" s="122" t="b">
        <f t="shared" si="153"/>
        <v>0</v>
      </c>
      <c r="L3234" s="122" t="str">
        <f>IF(K3234=FALSE,"",B3234&amp;"@"&amp;COUNTIFS($B$2:B3234,B3234,$K$2:K3234,TRUE))</f>
        <v/>
      </c>
    </row>
    <row r="3235" spans="1:12">
      <c r="A3235" s="18" t="s">
        <v>616</v>
      </c>
      <c r="B3235" s="18" t="s">
        <v>901</v>
      </c>
      <c r="C3235" s="18">
        <v>1</v>
      </c>
      <c r="D3235" s="18">
        <v>1</v>
      </c>
      <c r="E3235" s="18">
        <v>86</v>
      </c>
      <c r="F3235" s="18">
        <v>0</v>
      </c>
      <c r="G3235" s="122" t="str">
        <f t="shared" si="152"/>
        <v/>
      </c>
      <c r="H3235" s="255" t="str">
        <f>IF(G3235="기사임",(COUNTIF($B$2:B3235,B3235)-COUNTIFS($B$2:B3234,B3235,$G$2:G3234,"")),"")</f>
        <v/>
      </c>
      <c r="I3235" s="122" t="str">
        <f>IF(H3235=1,COUNTIF($H$1:H3235,1),"")</f>
        <v/>
      </c>
      <c r="J3235" s="122">
        <f t="shared" si="151"/>
        <v>0</v>
      </c>
      <c r="K3235" s="122" t="b">
        <f t="shared" si="153"/>
        <v>0</v>
      </c>
      <c r="L3235" s="122" t="str">
        <f>IF(K3235=FALSE,"",B3235&amp;"@"&amp;COUNTIFS($B$2:B3235,B3235,$K$2:K3235,TRUE))</f>
        <v/>
      </c>
    </row>
    <row r="3236" spans="1:12">
      <c r="A3236" s="18" t="s">
        <v>616</v>
      </c>
      <c r="B3236" s="18" t="s">
        <v>920</v>
      </c>
      <c r="C3236" s="18">
        <v>1</v>
      </c>
      <c r="D3236" s="18">
        <v>1</v>
      </c>
      <c r="E3236" s="18">
        <v>0</v>
      </c>
      <c r="F3236" s="18">
        <v>0</v>
      </c>
      <c r="G3236" s="122" t="str">
        <f t="shared" si="152"/>
        <v/>
      </c>
      <c r="H3236" s="255" t="str">
        <f>IF(G3236="기사임",(COUNTIF($B$2:B3236,B3236)-COUNTIFS($B$2:B3235,B3236,$G$2:G3235,"")),"")</f>
        <v/>
      </c>
      <c r="I3236" s="122" t="str">
        <f>IF(H3236=1,COUNTIF($H$1:H3236,1),"")</f>
        <v/>
      </c>
      <c r="J3236" s="122">
        <f t="shared" si="151"/>
        <v>0</v>
      </c>
      <c r="K3236" s="122" t="b">
        <f t="shared" si="153"/>
        <v>0</v>
      </c>
      <c r="L3236" s="122" t="str">
        <f>IF(K3236=FALSE,"",B3236&amp;"@"&amp;COUNTIFS($B$2:B3236,B3236,$K$2:K3236,TRUE))</f>
        <v/>
      </c>
    </row>
    <row r="3237" spans="1:12">
      <c r="A3237" s="18" t="s">
        <v>616</v>
      </c>
      <c r="B3237" s="18" t="s">
        <v>950</v>
      </c>
      <c r="C3237" s="18">
        <v>1</v>
      </c>
      <c r="D3237" s="18">
        <v>1</v>
      </c>
      <c r="E3237" s="18">
        <v>38</v>
      </c>
      <c r="F3237" s="18">
        <v>0</v>
      </c>
      <c r="G3237" s="122" t="str">
        <f t="shared" si="152"/>
        <v/>
      </c>
      <c r="H3237" s="255" t="str">
        <f>IF(G3237="기사임",(COUNTIF($B$2:B3237,B3237)-COUNTIFS($B$2:B3236,B3237,$G$2:G3236,"")),"")</f>
        <v/>
      </c>
      <c r="I3237" s="122" t="str">
        <f>IF(H3237=1,COUNTIF($H$1:H3237,1),"")</f>
        <v/>
      </c>
      <c r="J3237" s="122">
        <f t="shared" si="151"/>
        <v>0</v>
      </c>
      <c r="K3237" s="122" t="b">
        <f t="shared" si="153"/>
        <v>0</v>
      </c>
      <c r="L3237" s="122" t="str">
        <f>IF(K3237=FALSE,"",B3237&amp;"@"&amp;COUNTIFS($B$2:B3237,B3237,$K$2:K3237,TRUE))</f>
        <v/>
      </c>
    </row>
    <row r="3238" spans="1:12">
      <c r="A3238" s="18" t="s">
        <v>515</v>
      </c>
      <c r="B3238" s="18" t="s">
        <v>912</v>
      </c>
      <c r="C3238" s="18">
        <v>1</v>
      </c>
      <c r="D3238" s="18">
        <v>1</v>
      </c>
      <c r="E3238" s="18">
        <v>13</v>
      </c>
      <c r="F3238" s="18">
        <v>0</v>
      </c>
      <c r="G3238" s="122" t="str">
        <f t="shared" si="152"/>
        <v/>
      </c>
      <c r="H3238" s="255" t="str">
        <f>IF(G3238="기사임",(COUNTIF($B$2:B3238,B3238)-COUNTIFS($B$2:B3237,B3238,$G$2:G3237,"")),"")</f>
        <v/>
      </c>
      <c r="I3238" s="122" t="str">
        <f>IF(H3238=1,COUNTIF($H$1:H3238,1),"")</f>
        <v/>
      </c>
      <c r="J3238" s="122">
        <f t="shared" si="151"/>
        <v>0</v>
      </c>
      <c r="K3238" s="122" t="b">
        <f t="shared" si="153"/>
        <v>0</v>
      </c>
      <c r="L3238" s="122" t="str">
        <f>IF(K3238=FALSE,"",B3238&amp;"@"&amp;COUNTIFS($B$2:B3238,B3238,$K$2:K3238,TRUE))</f>
        <v/>
      </c>
    </row>
    <row r="3239" spans="1:12">
      <c r="A3239" s="18" t="s">
        <v>515</v>
      </c>
      <c r="B3239" s="18" t="s">
        <v>954</v>
      </c>
      <c r="C3239" s="18">
        <v>1</v>
      </c>
      <c r="D3239" s="18">
        <v>1</v>
      </c>
      <c r="E3239" s="18">
        <v>67</v>
      </c>
      <c r="F3239" s="18">
        <v>0</v>
      </c>
      <c r="G3239" s="122" t="str">
        <f t="shared" si="152"/>
        <v/>
      </c>
      <c r="H3239" s="255" t="str">
        <f>IF(G3239="기사임",(COUNTIF($B$2:B3239,B3239)-COUNTIFS($B$2:B3238,B3239,$G$2:G3238,"")),"")</f>
        <v/>
      </c>
      <c r="I3239" s="122" t="str">
        <f>IF(H3239=1,COUNTIF($H$1:H3239,1),"")</f>
        <v/>
      </c>
      <c r="J3239" s="122">
        <f t="shared" si="151"/>
        <v>0</v>
      </c>
      <c r="K3239" s="122" t="b">
        <f t="shared" si="153"/>
        <v>0</v>
      </c>
      <c r="L3239" s="122" t="str">
        <f>IF(K3239=FALSE,"",B3239&amp;"@"&amp;COUNTIFS($B$2:B3239,B3239,$K$2:K3239,TRUE))</f>
        <v/>
      </c>
    </row>
    <row r="3240" spans="1:12">
      <c r="A3240" s="18" t="s">
        <v>515</v>
      </c>
      <c r="B3240" s="18" t="s">
        <v>910</v>
      </c>
      <c r="C3240" s="18">
        <v>1</v>
      </c>
      <c r="D3240" s="18">
        <v>1</v>
      </c>
      <c r="E3240" s="18">
        <v>11</v>
      </c>
      <c r="F3240" s="18">
        <v>0</v>
      </c>
      <c r="G3240" s="122" t="str">
        <f t="shared" si="152"/>
        <v/>
      </c>
      <c r="H3240" s="255" t="str">
        <f>IF(G3240="기사임",(COUNTIF($B$2:B3240,B3240)-COUNTIFS($B$2:B3239,B3240,$G$2:G3239,"")),"")</f>
        <v/>
      </c>
      <c r="I3240" s="122" t="str">
        <f>IF(H3240=1,COUNTIF($H$1:H3240,1),"")</f>
        <v/>
      </c>
      <c r="J3240" s="122">
        <f t="shared" si="151"/>
        <v>0</v>
      </c>
      <c r="K3240" s="122" t="b">
        <f t="shared" si="153"/>
        <v>0</v>
      </c>
      <c r="L3240" s="122" t="str">
        <f>IF(K3240=FALSE,"",B3240&amp;"@"&amp;COUNTIFS($B$2:B3240,B3240,$K$2:K3240,TRUE))</f>
        <v/>
      </c>
    </row>
    <row r="3241" spans="1:12">
      <c r="A3241" s="18" t="s">
        <v>515</v>
      </c>
      <c r="B3241" s="18" t="s">
        <v>908</v>
      </c>
      <c r="C3241" s="18">
        <v>1</v>
      </c>
      <c r="D3241" s="18">
        <v>1</v>
      </c>
      <c r="E3241" s="18">
        <v>7</v>
      </c>
      <c r="F3241" s="18">
        <v>0</v>
      </c>
      <c r="G3241" s="122" t="str">
        <f t="shared" si="152"/>
        <v/>
      </c>
      <c r="H3241" s="255" t="str">
        <f>IF(G3241="기사임",(COUNTIF($B$2:B3241,B3241)-COUNTIFS($B$2:B3240,B3241,$G$2:G3240,"")),"")</f>
        <v/>
      </c>
      <c r="I3241" s="122" t="str">
        <f>IF(H3241=1,COUNTIF($H$1:H3241,1),"")</f>
        <v/>
      </c>
      <c r="J3241" s="122">
        <f t="shared" si="151"/>
        <v>0</v>
      </c>
      <c r="K3241" s="122" t="b">
        <f t="shared" si="153"/>
        <v>0</v>
      </c>
      <c r="L3241" s="122" t="str">
        <f>IF(K3241=FALSE,"",B3241&amp;"@"&amp;COUNTIFS($B$2:B3241,B3241,$K$2:K3241,TRUE))</f>
        <v/>
      </c>
    </row>
    <row r="3242" spans="1:12">
      <c r="A3242" s="18" t="s">
        <v>515</v>
      </c>
      <c r="B3242" s="18" t="s">
        <v>902</v>
      </c>
      <c r="C3242" s="18">
        <v>1</v>
      </c>
      <c r="D3242" s="18">
        <v>1</v>
      </c>
      <c r="E3242" s="18">
        <v>0</v>
      </c>
      <c r="F3242" s="18">
        <v>0</v>
      </c>
      <c r="G3242" s="122" t="str">
        <f t="shared" si="152"/>
        <v/>
      </c>
      <c r="H3242" s="255" t="str">
        <f>IF(G3242="기사임",(COUNTIF($B$2:B3242,B3242)-COUNTIFS($B$2:B3241,B3242,$G$2:G3241,"")),"")</f>
        <v/>
      </c>
      <c r="I3242" s="122" t="str">
        <f>IF(H3242=1,COUNTIF($H$1:H3242,1),"")</f>
        <v/>
      </c>
      <c r="J3242" s="122">
        <f t="shared" si="151"/>
        <v>0</v>
      </c>
      <c r="K3242" s="122" t="b">
        <f t="shared" si="153"/>
        <v>0</v>
      </c>
      <c r="L3242" s="122" t="str">
        <f>IF(K3242=FALSE,"",B3242&amp;"@"&amp;COUNTIFS($B$2:B3242,B3242,$K$2:K3242,TRUE))</f>
        <v/>
      </c>
    </row>
    <row r="3243" spans="1:12">
      <c r="A3243" s="18" t="s">
        <v>515</v>
      </c>
      <c r="B3243" s="18" t="s">
        <v>939</v>
      </c>
      <c r="C3243" s="18">
        <v>1</v>
      </c>
      <c r="D3243" s="18">
        <v>1</v>
      </c>
      <c r="E3243" s="18">
        <v>13</v>
      </c>
      <c r="F3243" s="18">
        <v>0</v>
      </c>
      <c r="G3243" s="122" t="str">
        <f t="shared" si="152"/>
        <v/>
      </c>
      <c r="H3243" s="255" t="str">
        <f>IF(G3243="기사임",(COUNTIF($B$2:B3243,B3243)-COUNTIFS($B$2:B3242,B3243,$G$2:G3242,"")),"")</f>
        <v/>
      </c>
      <c r="I3243" s="122" t="str">
        <f>IF(H3243=1,COUNTIF($H$1:H3243,1),"")</f>
        <v/>
      </c>
      <c r="J3243" s="122">
        <f t="shared" si="151"/>
        <v>0</v>
      </c>
      <c r="K3243" s="122" t="b">
        <f t="shared" si="153"/>
        <v>0</v>
      </c>
      <c r="L3243" s="122" t="str">
        <f>IF(K3243=FALSE,"",B3243&amp;"@"&amp;COUNTIFS($B$2:B3243,B3243,$K$2:K3243,TRUE))</f>
        <v/>
      </c>
    </row>
    <row r="3244" spans="1:12">
      <c r="A3244" s="18" t="s">
        <v>515</v>
      </c>
      <c r="B3244" s="18" t="s">
        <v>906</v>
      </c>
      <c r="C3244" s="18">
        <v>1</v>
      </c>
      <c r="D3244" s="18">
        <v>1</v>
      </c>
      <c r="E3244" s="18">
        <v>40</v>
      </c>
      <c r="F3244" s="18">
        <v>0</v>
      </c>
      <c r="G3244" s="122" t="str">
        <f t="shared" si="152"/>
        <v/>
      </c>
      <c r="H3244" s="255" t="str">
        <f>IF(G3244="기사임",(COUNTIF($B$2:B3244,B3244)-COUNTIFS($B$2:B3243,B3244,$G$2:G3243,"")),"")</f>
        <v/>
      </c>
      <c r="I3244" s="122" t="str">
        <f>IF(H3244=1,COUNTIF($H$1:H3244,1),"")</f>
        <v/>
      </c>
      <c r="J3244" s="122">
        <f t="shared" si="151"/>
        <v>0</v>
      </c>
      <c r="K3244" s="122" t="b">
        <f t="shared" si="153"/>
        <v>0</v>
      </c>
      <c r="L3244" s="122" t="str">
        <f>IF(K3244=FALSE,"",B3244&amp;"@"&amp;COUNTIFS($B$2:B3244,B3244,$K$2:K3244,TRUE))</f>
        <v/>
      </c>
    </row>
    <row r="3245" spans="1:12">
      <c r="A3245" s="18" t="s">
        <v>2108</v>
      </c>
      <c r="B3245" s="18" t="s">
        <v>895</v>
      </c>
      <c r="C3245" s="18">
        <v>1</v>
      </c>
      <c r="D3245" s="18">
        <v>1</v>
      </c>
      <c r="E3245" s="18">
        <v>388</v>
      </c>
      <c r="F3245" s="18">
        <v>0</v>
      </c>
      <c r="G3245" s="122" t="str">
        <f t="shared" si="152"/>
        <v/>
      </c>
      <c r="H3245" s="255" t="str">
        <f>IF(G3245="기사임",(COUNTIF($B$2:B3245,B3245)-COUNTIFS($B$2:B3244,B3245,$G$2:G3244,"")),"")</f>
        <v/>
      </c>
      <c r="I3245" s="122" t="str">
        <f>IF(H3245=1,COUNTIF($H$1:H3245,1),"")</f>
        <v/>
      </c>
      <c r="J3245" s="122">
        <f t="shared" si="151"/>
        <v>0</v>
      </c>
      <c r="K3245" s="122" t="b">
        <f t="shared" si="153"/>
        <v>0</v>
      </c>
      <c r="L3245" s="122" t="str">
        <f>IF(K3245=FALSE,"",B3245&amp;"@"&amp;COUNTIFS($B$2:B3245,B3245,$K$2:K3245,TRUE))</f>
        <v/>
      </c>
    </row>
    <row r="3246" spans="1:12">
      <c r="A3246" s="18" t="s">
        <v>595</v>
      </c>
      <c r="B3246" s="18" t="s">
        <v>904</v>
      </c>
      <c r="C3246" s="18">
        <v>1</v>
      </c>
      <c r="D3246" s="18">
        <v>1</v>
      </c>
      <c r="E3246" s="18">
        <v>8</v>
      </c>
      <c r="F3246" s="18">
        <v>0</v>
      </c>
      <c r="G3246" s="122" t="str">
        <f t="shared" si="152"/>
        <v/>
      </c>
      <c r="H3246" s="255" t="str">
        <f>IF(G3246="기사임",(COUNTIF($B$2:B3246,B3246)-COUNTIFS($B$2:B3245,B3246,$G$2:G3245,"")),"")</f>
        <v/>
      </c>
      <c r="I3246" s="122" t="str">
        <f>IF(H3246=1,COUNTIF($H$1:H3246,1),"")</f>
        <v/>
      </c>
      <c r="J3246" s="122">
        <f t="shared" si="151"/>
        <v>0</v>
      </c>
      <c r="K3246" s="122" t="b">
        <f t="shared" si="153"/>
        <v>0</v>
      </c>
      <c r="L3246" s="122" t="str">
        <f>IF(K3246=FALSE,"",B3246&amp;"@"&amp;COUNTIFS($B$2:B3246,B3246,$K$2:K3246,TRUE))</f>
        <v/>
      </c>
    </row>
    <row r="3247" spans="1:12">
      <c r="A3247" s="18" t="s">
        <v>595</v>
      </c>
      <c r="B3247" s="18" t="s">
        <v>928</v>
      </c>
      <c r="C3247" s="18">
        <v>1</v>
      </c>
      <c r="D3247" s="18">
        <v>1</v>
      </c>
      <c r="E3247" s="18">
        <v>12</v>
      </c>
      <c r="F3247" s="18">
        <v>0</v>
      </c>
      <c r="G3247" s="122" t="str">
        <f t="shared" si="152"/>
        <v/>
      </c>
      <c r="H3247" s="255" t="str">
        <f>IF(G3247="기사임",(COUNTIF($B$2:B3247,B3247)-COUNTIFS($B$2:B3246,B3247,$G$2:G3246,"")),"")</f>
        <v/>
      </c>
      <c r="I3247" s="122" t="str">
        <f>IF(H3247=1,COUNTIF($H$1:H3247,1),"")</f>
        <v/>
      </c>
      <c r="J3247" s="122">
        <f t="shared" si="151"/>
        <v>0</v>
      </c>
      <c r="K3247" s="122" t="b">
        <f t="shared" si="153"/>
        <v>0</v>
      </c>
      <c r="L3247" s="122" t="str">
        <f>IF(K3247=FALSE,"",B3247&amp;"@"&amp;COUNTIFS($B$2:B3247,B3247,$K$2:K3247,TRUE))</f>
        <v/>
      </c>
    </row>
    <row r="3248" spans="1:12">
      <c r="A3248" s="18" t="s">
        <v>595</v>
      </c>
      <c r="B3248" s="18" t="s">
        <v>914</v>
      </c>
      <c r="C3248" s="18">
        <v>1</v>
      </c>
      <c r="D3248" s="18">
        <v>1</v>
      </c>
      <c r="E3248" s="18">
        <v>14</v>
      </c>
      <c r="F3248" s="18">
        <v>0</v>
      </c>
      <c r="G3248" s="122" t="str">
        <f t="shared" si="152"/>
        <v/>
      </c>
      <c r="H3248" s="255" t="str">
        <f>IF(G3248="기사임",(COUNTIF($B$2:B3248,B3248)-COUNTIFS($B$2:B3247,B3248,$G$2:G3247,"")),"")</f>
        <v/>
      </c>
      <c r="I3248" s="122" t="str">
        <f>IF(H3248=1,COUNTIF($H$1:H3248,1),"")</f>
        <v/>
      </c>
      <c r="J3248" s="122">
        <f t="shared" si="151"/>
        <v>1</v>
      </c>
      <c r="K3248" s="122" t="b">
        <f t="shared" si="153"/>
        <v>0</v>
      </c>
      <c r="L3248" s="122" t="str">
        <f>IF(K3248=FALSE,"",B3248&amp;"@"&amp;COUNTIFS($B$2:B3248,B3248,$K$2:K3248,TRUE))</f>
        <v/>
      </c>
    </row>
    <row r="3249" spans="1:12">
      <c r="A3249" s="18" t="s">
        <v>500</v>
      </c>
      <c r="B3249" s="18" t="s">
        <v>927</v>
      </c>
      <c r="C3249" s="18">
        <v>1</v>
      </c>
      <c r="D3249" s="18">
        <v>1</v>
      </c>
      <c r="E3249" s="18">
        <v>14</v>
      </c>
      <c r="F3249" s="18">
        <v>1</v>
      </c>
      <c r="G3249" s="122" t="str">
        <f t="shared" si="152"/>
        <v/>
      </c>
      <c r="H3249" s="255" t="str">
        <f>IF(G3249="기사임",(COUNTIF($B$2:B3249,B3249)-COUNTIFS($B$2:B3248,B3249,$G$2:G3248,"")),"")</f>
        <v/>
      </c>
      <c r="I3249" s="122" t="str">
        <f>IF(H3249=1,COUNTIF($H$1:H3249,1),"")</f>
        <v/>
      </c>
      <c r="J3249" s="122">
        <f t="shared" si="151"/>
        <v>0</v>
      </c>
      <c r="K3249" s="122" t="b">
        <f t="shared" si="153"/>
        <v>0</v>
      </c>
      <c r="L3249" s="122" t="str">
        <f>IF(K3249=FALSE,"",B3249&amp;"@"&amp;COUNTIFS($B$2:B3249,B3249,$K$2:K3249,TRUE))</f>
        <v/>
      </c>
    </row>
    <row r="3250" spans="1:12">
      <c r="A3250" s="18" t="s">
        <v>500</v>
      </c>
      <c r="B3250" s="18" t="s">
        <v>911</v>
      </c>
      <c r="C3250" s="18">
        <v>1</v>
      </c>
      <c r="D3250" s="18">
        <v>1</v>
      </c>
      <c r="E3250" s="18">
        <v>0</v>
      </c>
      <c r="F3250" s="18">
        <v>1</v>
      </c>
      <c r="G3250" s="122" t="str">
        <f t="shared" si="152"/>
        <v/>
      </c>
      <c r="H3250" s="255" t="str">
        <f>IF(G3250="기사임",(COUNTIF($B$2:B3250,B3250)-COUNTIFS($B$2:B3249,B3250,$G$2:G3249,"")),"")</f>
        <v/>
      </c>
      <c r="I3250" s="122" t="str">
        <f>IF(H3250=1,COUNTIF($H$1:H3250,1),"")</f>
        <v/>
      </c>
      <c r="J3250" s="122">
        <f t="shared" si="151"/>
        <v>0</v>
      </c>
      <c r="K3250" s="122" t="b">
        <f t="shared" si="153"/>
        <v>0</v>
      </c>
      <c r="L3250" s="122" t="str">
        <f>IF(K3250=FALSE,"",B3250&amp;"@"&amp;COUNTIFS($B$2:B3250,B3250,$K$2:K3250,TRUE))</f>
        <v/>
      </c>
    </row>
    <row r="3251" spans="1:12">
      <c r="A3251" s="18" t="s">
        <v>500</v>
      </c>
      <c r="B3251" s="18" t="s">
        <v>902</v>
      </c>
      <c r="C3251" s="18">
        <v>1</v>
      </c>
      <c r="D3251" s="18">
        <v>1</v>
      </c>
      <c r="E3251" s="18">
        <v>0</v>
      </c>
      <c r="F3251" s="18">
        <v>1</v>
      </c>
      <c r="G3251" s="122" t="str">
        <f t="shared" si="152"/>
        <v/>
      </c>
      <c r="H3251" s="255" t="str">
        <f>IF(G3251="기사임",(COUNTIF($B$2:B3251,B3251)-COUNTIFS($B$2:B3250,B3251,$G$2:G3250,"")),"")</f>
        <v/>
      </c>
      <c r="I3251" s="122" t="str">
        <f>IF(H3251=1,COUNTIF($H$1:H3251,1),"")</f>
        <v/>
      </c>
      <c r="J3251" s="122">
        <f t="shared" si="151"/>
        <v>0</v>
      </c>
      <c r="K3251" s="122" t="b">
        <f t="shared" si="153"/>
        <v>0</v>
      </c>
      <c r="L3251" s="122" t="str">
        <f>IF(K3251=FALSE,"",B3251&amp;"@"&amp;COUNTIFS($B$2:B3251,B3251,$K$2:K3251,TRUE))</f>
        <v/>
      </c>
    </row>
    <row r="3252" spans="1:12">
      <c r="A3252" s="18" t="s">
        <v>500</v>
      </c>
      <c r="B3252" s="18" t="s">
        <v>946</v>
      </c>
      <c r="C3252" s="18">
        <v>1</v>
      </c>
      <c r="D3252" s="18">
        <v>1</v>
      </c>
      <c r="E3252" s="18">
        <v>0</v>
      </c>
      <c r="F3252" s="18">
        <v>1</v>
      </c>
      <c r="G3252" s="122" t="str">
        <f t="shared" si="152"/>
        <v/>
      </c>
      <c r="H3252" s="255" t="str">
        <f>IF(G3252="기사임",(COUNTIF($B$2:B3252,B3252)-COUNTIFS($B$2:B3251,B3252,$G$2:G3251,"")),"")</f>
        <v/>
      </c>
      <c r="I3252" s="122" t="str">
        <f>IF(H3252=1,COUNTIF($H$1:H3252,1),"")</f>
        <v/>
      </c>
      <c r="J3252" s="122">
        <f t="shared" si="151"/>
        <v>0</v>
      </c>
      <c r="K3252" s="122" t="b">
        <f t="shared" si="153"/>
        <v>0</v>
      </c>
      <c r="L3252" s="122" t="str">
        <f>IF(K3252=FALSE,"",B3252&amp;"@"&amp;COUNTIFS($B$2:B3252,B3252,$K$2:K3252,TRUE))</f>
        <v/>
      </c>
    </row>
    <row r="3253" spans="1:12">
      <c r="A3253" s="18" t="s">
        <v>500</v>
      </c>
      <c r="B3253" s="18" t="s">
        <v>930</v>
      </c>
      <c r="C3253" s="18">
        <v>1</v>
      </c>
      <c r="D3253" s="18">
        <v>1</v>
      </c>
      <c r="E3253" s="18">
        <v>8</v>
      </c>
      <c r="F3253" s="18">
        <v>1</v>
      </c>
      <c r="G3253" s="122" t="str">
        <f t="shared" si="152"/>
        <v/>
      </c>
      <c r="H3253" s="255" t="str">
        <f>IF(G3253="기사임",(COUNTIF($B$2:B3253,B3253)-COUNTIFS($B$2:B3252,B3253,$G$2:G3252,"")),"")</f>
        <v/>
      </c>
      <c r="I3253" s="122" t="str">
        <f>IF(H3253=1,COUNTIF($H$1:H3253,1),"")</f>
        <v/>
      </c>
      <c r="J3253" s="122">
        <f t="shared" si="151"/>
        <v>0</v>
      </c>
      <c r="K3253" s="122" t="b">
        <f t="shared" si="153"/>
        <v>0</v>
      </c>
      <c r="L3253" s="122" t="str">
        <f>IF(K3253=FALSE,"",B3253&amp;"@"&amp;COUNTIFS($B$2:B3253,B3253,$K$2:K3253,TRUE))</f>
        <v/>
      </c>
    </row>
    <row r="3254" spans="1:12">
      <c r="A3254" s="18" t="s">
        <v>500</v>
      </c>
      <c r="B3254" s="18" t="s">
        <v>947</v>
      </c>
      <c r="C3254" s="18">
        <v>1</v>
      </c>
      <c r="D3254" s="18">
        <v>1</v>
      </c>
      <c r="E3254" s="18">
        <v>0</v>
      </c>
      <c r="F3254" s="18">
        <v>1</v>
      </c>
      <c r="G3254" s="122" t="str">
        <f t="shared" si="152"/>
        <v/>
      </c>
      <c r="H3254" s="255" t="str">
        <f>IF(G3254="기사임",(COUNTIF($B$2:B3254,B3254)-COUNTIFS($B$2:B3253,B3254,$G$2:G3253,"")),"")</f>
        <v/>
      </c>
      <c r="I3254" s="122" t="str">
        <f>IF(H3254=1,COUNTIF($H$1:H3254,1),"")</f>
        <v/>
      </c>
      <c r="J3254" s="122">
        <f t="shared" si="151"/>
        <v>0</v>
      </c>
      <c r="K3254" s="122" t="b">
        <f t="shared" si="153"/>
        <v>0</v>
      </c>
      <c r="L3254" s="122" t="str">
        <f>IF(K3254=FALSE,"",B3254&amp;"@"&amp;COUNTIFS($B$2:B3254,B3254,$K$2:K3254,TRUE))</f>
        <v/>
      </c>
    </row>
    <row r="3255" spans="1:12">
      <c r="A3255" s="18" t="s">
        <v>500</v>
      </c>
      <c r="B3255" s="18" t="s">
        <v>2240</v>
      </c>
      <c r="C3255" s="18">
        <v>1</v>
      </c>
      <c r="D3255" s="18">
        <v>1</v>
      </c>
      <c r="E3255" s="18">
        <v>0</v>
      </c>
      <c r="F3255" s="18">
        <v>1</v>
      </c>
      <c r="G3255" s="122" t="str">
        <f t="shared" si="152"/>
        <v/>
      </c>
      <c r="H3255" s="255" t="str">
        <f>IF(G3255="기사임",(COUNTIF($B$2:B3255,B3255)-COUNTIFS($B$2:B3254,B3255,$G$2:G3254,"")),"")</f>
        <v/>
      </c>
      <c r="I3255" s="122" t="str">
        <f>IF(H3255=1,COUNTIF($H$1:H3255,1),"")</f>
        <v/>
      </c>
      <c r="J3255" s="122">
        <f t="shared" si="151"/>
        <v>0</v>
      </c>
      <c r="K3255" s="122" t="b">
        <f t="shared" si="153"/>
        <v>0</v>
      </c>
      <c r="L3255" s="122" t="str">
        <f>IF(K3255=FALSE,"",B3255&amp;"@"&amp;COUNTIFS($B$2:B3255,B3255,$K$2:K3255,TRUE))</f>
        <v/>
      </c>
    </row>
    <row r="3256" spans="1:12">
      <c r="A3256" s="18" t="s">
        <v>500</v>
      </c>
      <c r="B3256" s="18" t="s">
        <v>952</v>
      </c>
      <c r="C3256" s="18">
        <v>1</v>
      </c>
      <c r="D3256" s="18">
        <v>1</v>
      </c>
      <c r="E3256" s="18">
        <v>1</v>
      </c>
      <c r="F3256" s="18">
        <v>1</v>
      </c>
      <c r="G3256" s="122" t="str">
        <f t="shared" si="152"/>
        <v/>
      </c>
      <c r="H3256" s="255" t="str">
        <f>IF(G3256="기사임",(COUNTIF($B$2:B3256,B3256)-COUNTIFS($B$2:B3255,B3256,$G$2:G3255,"")),"")</f>
        <v/>
      </c>
      <c r="I3256" s="122" t="str">
        <f>IF(H3256=1,COUNTIF($H$1:H3256,1),"")</f>
        <v/>
      </c>
      <c r="J3256" s="122">
        <f t="shared" si="151"/>
        <v>0</v>
      </c>
      <c r="K3256" s="122" t="b">
        <f t="shared" si="153"/>
        <v>0</v>
      </c>
      <c r="L3256" s="122" t="str">
        <f>IF(K3256=FALSE,"",B3256&amp;"@"&amp;COUNTIFS($B$2:B3256,B3256,$K$2:K3256,TRUE))</f>
        <v/>
      </c>
    </row>
    <row r="3257" spans="1:12">
      <c r="A3257" s="18" t="s">
        <v>500</v>
      </c>
      <c r="B3257" s="18" t="s">
        <v>915</v>
      </c>
      <c r="C3257" s="18">
        <v>1</v>
      </c>
      <c r="D3257" s="18">
        <v>1</v>
      </c>
      <c r="E3257" s="18">
        <v>48</v>
      </c>
      <c r="F3257" s="18">
        <v>1</v>
      </c>
      <c r="G3257" s="122" t="str">
        <f t="shared" si="152"/>
        <v/>
      </c>
      <c r="H3257" s="255" t="str">
        <f>IF(G3257="기사임",(COUNTIF($B$2:B3257,B3257)-COUNTIFS($B$2:B3256,B3257,$G$2:G3256,"")),"")</f>
        <v/>
      </c>
      <c r="I3257" s="122" t="str">
        <f>IF(H3257=1,COUNTIF($H$1:H3257,1),"")</f>
        <v/>
      </c>
      <c r="J3257" s="122">
        <f t="shared" si="151"/>
        <v>0</v>
      </c>
      <c r="K3257" s="122" t="b">
        <f t="shared" si="153"/>
        <v>0</v>
      </c>
      <c r="L3257" s="122" t="str">
        <f>IF(K3257=FALSE,"",B3257&amp;"@"&amp;COUNTIFS($B$2:B3257,B3257,$K$2:K3257,TRUE))</f>
        <v/>
      </c>
    </row>
    <row r="3258" spans="1:12">
      <c r="A3258" s="18" t="s">
        <v>500</v>
      </c>
      <c r="B3258" s="18" t="s">
        <v>2237</v>
      </c>
      <c r="C3258" s="18">
        <v>1</v>
      </c>
      <c r="D3258" s="18">
        <v>1</v>
      </c>
      <c r="E3258" s="18">
        <v>119</v>
      </c>
      <c r="F3258" s="18">
        <v>1</v>
      </c>
      <c r="G3258" s="122" t="str">
        <f t="shared" si="152"/>
        <v/>
      </c>
      <c r="H3258" s="255" t="str">
        <f>IF(G3258="기사임",(COUNTIF($B$2:B3258,B3258)-COUNTIFS($B$2:B3257,B3258,$G$2:G3257,"")),"")</f>
        <v/>
      </c>
      <c r="I3258" s="122" t="str">
        <f>IF(H3258=1,COUNTIF($H$1:H3258,1),"")</f>
        <v/>
      </c>
      <c r="J3258" s="122">
        <f t="shared" si="151"/>
        <v>0</v>
      </c>
      <c r="K3258" s="122" t="b">
        <f t="shared" si="153"/>
        <v>0</v>
      </c>
      <c r="L3258" s="122" t="str">
        <f>IF(K3258=FALSE,"",B3258&amp;"@"&amp;COUNTIFS($B$2:B3258,B3258,$K$2:K3258,TRUE))</f>
        <v/>
      </c>
    </row>
    <row r="3259" spans="1:12">
      <c r="A3259" s="18" t="s">
        <v>1255</v>
      </c>
      <c r="B3259" s="18" t="s">
        <v>897</v>
      </c>
      <c r="C3259" s="18">
        <v>1</v>
      </c>
      <c r="D3259" s="18">
        <v>1</v>
      </c>
      <c r="E3259" s="18">
        <v>21</v>
      </c>
      <c r="F3259" s="18">
        <v>1</v>
      </c>
      <c r="G3259" s="122" t="str">
        <f t="shared" si="152"/>
        <v/>
      </c>
      <c r="H3259" s="255" t="str">
        <f>IF(G3259="기사임",(COUNTIF($B$2:B3259,B3259)-COUNTIFS($B$2:B3258,B3259,$G$2:G3258,"")),"")</f>
        <v/>
      </c>
      <c r="I3259" s="122" t="str">
        <f>IF(H3259=1,COUNTIF($H$1:H3259,1),"")</f>
        <v/>
      </c>
      <c r="J3259" s="122">
        <f t="shared" si="151"/>
        <v>1</v>
      </c>
      <c r="K3259" s="122" t="b">
        <f t="shared" si="153"/>
        <v>0</v>
      </c>
      <c r="L3259" s="122" t="str">
        <f>IF(K3259=FALSE,"",B3259&amp;"@"&amp;COUNTIFS($B$2:B3259,B3259,$K$2:K3259,TRUE))</f>
        <v/>
      </c>
    </row>
    <row r="3260" spans="1:12">
      <c r="A3260" s="18" t="s">
        <v>1255</v>
      </c>
      <c r="B3260" s="18" t="s">
        <v>900</v>
      </c>
      <c r="C3260" s="18">
        <v>1</v>
      </c>
      <c r="D3260" s="18">
        <v>1</v>
      </c>
      <c r="E3260" s="18">
        <v>8</v>
      </c>
      <c r="F3260" s="18">
        <v>1</v>
      </c>
      <c r="G3260" s="122" t="str">
        <f t="shared" si="152"/>
        <v/>
      </c>
      <c r="H3260" s="255" t="str">
        <f>IF(G3260="기사임",(COUNTIF($B$2:B3260,B3260)-COUNTIFS($B$2:B3259,B3260,$G$2:G3259,"")),"")</f>
        <v/>
      </c>
      <c r="I3260" s="122" t="str">
        <f>IF(H3260=1,COUNTIF($H$1:H3260,1),"")</f>
        <v/>
      </c>
      <c r="J3260" s="122">
        <f t="shared" si="151"/>
        <v>0</v>
      </c>
      <c r="K3260" s="122" t="b">
        <f t="shared" si="153"/>
        <v>0</v>
      </c>
      <c r="L3260" s="122" t="str">
        <f>IF(K3260=FALSE,"",B3260&amp;"@"&amp;COUNTIFS($B$2:B3260,B3260,$K$2:K3260,TRUE))</f>
        <v/>
      </c>
    </row>
    <row r="3261" spans="1:12">
      <c r="A3261" s="18" t="s">
        <v>498</v>
      </c>
      <c r="B3261" s="18" t="s">
        <v>929</v>
      </c>
      <c r="C3261" s="18">
        <v>1</v>
      </c>
      <c r="D3261" s="18">
        <v>1</v>
      </c>
      <c r="E3261" s="18">
        <v>64</v>
      </c>
      <c r="F3261" s="18">
        <v>0</v>
      </c>
      <c r="G3261" s="122" t="str">
        <f t="shared" si="152"/>
        <v/>
      </c>
      <c r="H3261" s="255" t="str">
        <f>IF(G3261="기사임",(COUNTIF($B$2:B3261,B3261)-COUNTIFS($B$2:B3260,B3261,$G$2:G3260,"")),"")</f>
        <v/>
      </c>
      <c r="I3261" s="122" t="str">
        <f>IF(H3261=1,COUNTIF($H$1:H3261,1),"")</f>
        <v/>
      </c>
      <c r="J3261" s="122">
        <f t="shared" si="151"/>
        <v>0</v>
      </c>
      <c r="K3261" s="122" t="b">
        <f t="shared" si="153"/>
        <v>0</v>
      </c>
      <c r="L3261" s="122" t="str">
        <f>IF(K3261=FALSE,"",B3261&amp;"@"&amp;COUNTIFS($B$2:B3261,B3261,$K$2:K3261,TRUE))</f>
        <v/>
      </c>
    </row>
    <row r="3262" spans="1:12">
      <c r="A3262" s="18" t="s">
        <v>498</v>
      </c>
      <c r="B3262" s="18" t="s">
        <v>935</v>
      </c>
      <c r="C3262" s="18">
        <v>1</v>
      </c>
      <c r="D3262" s="18">
        <v>1</v>
      </c>
      <c r="E3262" s="18">
        <v>64</v>
      </c>
      <c r="F3262" s="18">
        <v>0</v>
      </c>
      <c r="G3262" s="122" t="str">
        <f t="shared" si="152"/>
        <v/>
      </c>
      <c r="H3262" s="255" t="str">
        <f>IF(G3262="기사임",(COUNTIF($B$2:B3262,B3262)-COUNTIFS($B$2:B3261,B3262,$G$2:G3261,"")),"")</f>
        <v/>
      </c>
      <c r="I3262" s="122" t="str">
        <f>IF(H3262=1,COUNTIF($H$1:H3262,1),"")</f>
        <v/>
      </c>
      <c r="J3262" s="122">
        <f t="shared" si="151"/>
        <v>0</v>
      </c>
      <c r="K3262" s="122" t="b">
        <f t="shared" si="153"/>
        <v>0</v>
      </c>
      <c r="L3262" s="122" t="str">
        <f>IF(K3262=FALSE,"",B3262&amp;"@"&amp;COUNTIFS($B$2:B3262,B3262,$K$2:K3262,TRUE))</f>
        <v/>
      </c>
    </row>
    <row r="3263" spans="1:12">
      <c r="A3263" s="18" t="s">
        <v>498</v>
      </c>
      <c r="B3263" s="18" t="s">
        <v>902</v>
      </c>
      <c r="C3263" s="18">
        <v>1</v>
      </c>
      <c r="D3263" s="18">
        <v>1</v>
      </c>
      <c r="E3263" s="18">
        <v>0</v>
      </c>
      <c r="F3263" s="18">
        <v>0</v>
      </c>
      <c r="G3263" s="122" t="str">
        <f t="shared" si="152"/>
        <v/>
      </c>
      <c r="H3263" s="255" t="str">
        <f>IF(G3263="기사임",(COUNTIF($B$2:B3263,B3263)-COUNTIFS($B$2:B3262,B3263,$G$2:G3262,"")),"")</f>
        <v/>
      </c>
      <c r="I3263" s="122" t="str">
        <f>IF(H3263=1,COUNTIF($H$1:H3263,1),"")</f>
        <v/>
      </c>
      <c r="J3263" s="122">
        <f t="shared" si="151"/>
        <v>0</v>
      </c>
      <c r="K3263" s="122" t="b">
        <f t="shared" si="153"/>
        <v>0</v>
      </c>
      <c r="L3263" s="122" t="str">
        <f>IF(K3263=FALSE,"",B3263&amp;"@"&amp;COUNTIFS($B$2:B3263,B3263,$K$2:K3263,TRUE))</f>
        <v/>
      </c>
    </row>
    <row r="3264" spans="1:12">
      <c r="A3264" s="18" t="s">
        <v>498</v>
      </c>
      <c r="B3264" s="18" t="s">
        <v>947</v>
      </c>
      <c r="C3264" s="18">
        <v>1</v>
      </c>
      <c r="D3264" s="18">
        <v>1</v>
      </c>
      <c r="E3264" s="18">
        <v>0</v>
      </c>
      <c r="F3264" s="18">
        <v>1</v>
      </c>
      <c r="G3264" s="122" t="str">
        <f t="shared" si="152"/>
        <v/>
      </c>
      <c r="H3264" s="255" t="str">
        <f>IF(G3264="기사임",(COUNTIF($B$2:B3264,B3264)-COUNTIFS($B$2:B3263,B3264,$G$2:G3263,"")),"")</f>
        <v/>
      </c>
      <c r="I3264" s="122" t="str">
        <f>IF(H3264=1,COUNTIF($H$1:H3264,1),"")</f>
        <v/>
      </c>
      <c r="J3264" s="122">
        <f t="shared" si="151"/>
        <v>0</v>
      </c>
      <c r="K3264" s="122" t="b">
        <f t="shared" si="153"/>
        <v>0</v>
      </c>
      <c r="L3264" s="122" t="str">
        <f>IF(K3264=FALSE,"",B3264&amp;"@"&amp;COUNTIFS($B$2:B3264,B3264,$K$2:K3264,TRUE))</f>
        <v/>
      </c>
    </row>
    <row r="3265" spans="1:12">
      <c r="A3265" s="18" t="s">
        <v>498</v>
      </c>
      <c r="B3265" s="18" t="s">
        <v>904</v>
      </c>
      <c r="C3265" s="18">
        <v>1</v>
      </c>
      <c r="D3265" s="18">
        <v>1</v>
      </c>
      <c r="E3265" s="18">
        <v>0</v>
      </c>
      <c r="F3265" s="18">
        <v>0</v>
      </c>
      <c r="G3265" s="122" t="str">
        <f t="shared" si="152"/>
        <v/>
      </c>
      <c r="H3265" s="255" t="str">
        <f>IF(G3265="기사임",(COUNTIF($B$2:B3265,B3265)-COUNTIFS($B$2:B3264,B3265,$G$2:G3264,"")),"")</f>
        <v/>
      </c>
      <c r="I3265" s="122" t="str">
        <f>IF(H3265=1,COUNTIF($H$1:H3265,1),"")</f>
        <v/>
      </c>
      <c r="J3265" s="122">
        <f t="shared" si="151"/>
        <v>0</v>
      </c>
      <c r="K3265" s="122" t="b">
        <f t="shared" si="153"/>
        <v>0</v>
      </c>
      <c r="L3265" s="122" t="str">
        <f>IF(K3265=FALSE,"",B3265&amp;"@"&amp;COUNTIFS($B$2:B3265,B3265,$K$2:K3265,TRUE))</f>
        <v/>
      </c>
    </row>
    <row r="3266" spans="1:12">
      <c r="A3266" s="18" t="s">
        <v>498</v>
      </c>
      <c r="B3266" s="18" t="s">
        <v>906</v>
      </c>
      <c r="C3266" s="18">
        <v>1</v>
      </c>
      <c r="D3266" s="18">
        <v>1</v>
      </c>
      <c r="E3266" s="18">
        <v>0</v>
      </c>
      <c r="F3266" s="18">
        <v>0</v>
      </c>
      <c r="G3266" s="122" t="str">
        <f t="shared" si="152"/>
        <v/>
      </c>
      <c r="H3266" s="255" t="str">
        <f>IF(G3266="기사임",(COUNTIF($B$2:B3266,B3266)-COUNTIFS($B$2:B3265,B3266,$G$2:G3265,"")),"")</f>
        <v/>
      </c>
      <c r="I3266" s="122" t="str">
        <f>IF(H3266=1,COUNTIF($H$1:H3266,1),"")</f>
        <v/>
      </c>
      <c r="J3266" s="122">
        <f t="shared" ref="J3266:J3329" si="154">COUNTIF($N$2:$N$4,B3266)</f>
        <v>0</v>
      </c>
      <c r="K3266" s="122" t="b">
        <f t="shared" si="153"/>
        <v>0</v>
      </c>
      <c r="L3266" s="122" t="str">
        <f>IF(K3266=FALSE,"",B3266&amp;"@"&amp;COUNTIFS($B$2:B3266,B3266,$K$2:K3266,TRUE))</f>
        <v/>
      </c>
    </row>
    <row r="3267" spans="1:12">
      <c r="A3267" s="18" t="s">
        <v>498</v>
      </c>
      <c r="B3267" s="18" t="s">
        <v>941</v>
      </c>
      <c r="C3267" s="18">
        <v>1</v>
      </c>
      <c r="D3267" s="18">
        <v>1</v>
      </c>
      <c r="E3267" s="18">
        <v>7</v>
      </c>
      <c r="F3267" s="18">
        <v>0</v>
      </c>
      <c r="G3267" s="122" t="str">
        <f t="shared" ref="G3267:G3330" si="155">IF(AND(LEFT(A3267,17)="/global/archives/",ISNUMBER(_xlfn.NUMBERVALUE(MID(A3267,18,1))),ISERROR(FIND("ckattempt",A3267)),ISERROR(FIND("preview",A3267))),"기사임","")</f>
        <v/>
      </c>
      <c r="H3267" s="255" t="str">
        <f>IF(G3267="기사임",(COUNTIF($B$2:B3267,B3267)-COUNTIFS($B$2:B3266,B3267,$G$2:G3266,"")),"")</f>
        <v/>
      </c>
      <c r="I3267" s="122" t="str">
        <f>IF(H3267=1,COUNTIF($H$1:H3267,1),"")</f>
        <v/>
      </c>
      <c r="J3267" s="122">
        <f t="shared" si="154"/>
        <v>0</v>
      </c>
      <c r="K3267" s="122" t="b">
        <f t="shared" ref="K3267:K3330" si="156">AND(J3267=1,H3267&gt;=1,H3267&lt;&gt;"")</f>
        <v>0</v>
      </c>
      <c r="L3267" s="122" t="str">
        <f>IF(K3267=FALSE,"",B3267&amp;"@"&amp;COUNTIFS($B$2:B3267,B3267,$K$2:K3267,TRUE))</f>
        <v/>
      </c>
    </row>
    <row r="3268" spans="1:12">
      <c r="A3268" s="18" t="s">
        <v>1251</v>
      </c>
      <c r="B3268" s="18" t="s">
        <v>900</v>
      </c>
      <c r="C3268" s="18">
        <v>1</v>
      </c>
      <c r="D3268" s="18">
        <v>1</v>
      </c>
      <c r="E3268" s="18">
        <v>0</v>
      </c>
      <c r="F3268" s="18">
        <v>1</v>
      </c>
      <c r="G3268" s="122" t="str">
        <f t="shared" si="155"/>
        <v/>
      </c>
      <c r="H3268" s="255" t="str">
        <f>IF(G3268="기사임",(COUNTIF($B$2:B3268,B3268)-COUNTIFS($B$2:B3267,B3268,$G$2:G3267,"")),"")</f>
        <v/>
      </c>
      <c r="I3268" s="122" t="str">
        <f>IF(H3268=1,COUNTIF($H$1:H3268,1),"")</f>
        <v/>
      </c>
      <c r="J3268" s="122">
        <f t="shared" si="154"/>
        <v>0</v>
      </c>
      <c r="K3268" s="122" t="b">
        <f t="shared" si="156"/>
        <v>0</v>
      </c>
      <c r="L3268" s="122" t="str">
        <f>IF(K3268=FALSE,"",B3268&amp;"@"&amp;COUNTIFS($B$2:B3268,B3268,$K$2:K3268,TRUE))</f>
        <v/>
      </c>
    </row>
    <row r="3269" spans="1:12">
      <c r="A3269" s="18" t="s">
        <v>602</v>
      </c>
      <c r="B3269" s="18" t="s">
        <v>913</v>
      </c>
      <c r="C3269" s="18">
        <v>1</v>
      </c>
      <c r="D3269" s="18">
        <v>1</v>
      </c>
      <c r="E3269" s="18">
        <v>6</v>
      </c>
      <c r="F3269" s="18">
        <v>0</v>
      </c>
      <c r="G3269" s="122" t="str">
        <f t="shared" si="155"/>
        <v/>
      </c>
      <c r="H3269" s="255" t="str">
        <f>IF(G3269="기사임",(COUNTIF($B$2:B3269,B3269)-COUNTIFS($B$2:B3268,B3269,$G$2:G3268,"")),"")</f>
        <v/>
      </c>
      <c r="I3269" s="122" t="str">
        <f>IF(H3269=1,COUNTIF($H$1:H3269,1),"")</f>
        <v/>
      </c>
      <c r="J3269" s="122">
        <f t="shared" si="154"/>
        <v>0</v>
      </c>
      <c r="K3269" s="122" t="b">
        <f t="shared" si="156"/>
        <v>0</v>
      </c>
      <c r="L3269" s="122" t="str">
        <f>IF(K3269=FALSE,"",B3269&amp;"@"&amp;COUNTIFS($B$2:B3269,B3269,$K$2:K3269,TRUE))</f>
        <v/>
      </c>
    </row>
    <row r="3270" spans="1:12">
      <c r="A3270" s="18" t="s">
        <v>602</v>
      </c>
      <c r="B3270" s="18" t="s">
        <v>906</v>
      </c>
      <c r="C3270" s="18">
        <v>1</v>
      </c>
      <c r="D3270" s="18">
        <v>1</v>
      </c>
      <c r="E3270" s="18">
        <v>0</v>
      </c>
      <c r="F3270" s="18">
        <v>0</v>
      </c>
      <c r="G3270" s="122" t="str">
        <f t="shared" si="155"/>
        <v/>
      </c>
      <c r="H3270" s="255" t="str">
        <f>IF(G3270="기사임",(COUNTIF($B$2:B3270,B3270)-COUNTIFS($B$2:B3269,B3270,$G$2:G3269,"")),"")</f>
        <v/>
      </c>
      <c r="I3270" s="122" t="str">
        <f>IF(H3270=1,COUNTIF($H$1:H3270,1),"")</f>
        <v/>
      </c>
      <c r="J3270" s="122">
        <f t="shared" si="154"/>
        <v>0</v>
      </c>
      <c r="K3270" s="122" t="b">
        <f t="shared" si="156"/>
        <v>0</v>
      </c>
      <c r="L3270" s="122" t="str">
        <f>IF(K3270=FALSE,"",B3270&amp;"@"&amp;COUNTIFS($B$2:B3270,B3270,$K$2:K3270,TRUE))</f>
        <v/>
      </c>
    </row>
    <row r="3271" spans="1:12">
      <c r="A3271" s="18" t="s">
        <v>602</v>
      </c>
      <c r="B3271" s="18" t="s">
        <v>896</v>
      </c>
      <c r="C3271" s="18">
        <v>1</v>
      </c>
      <c r="D3271" s="18">
        <v>1</v>
      </c>
      <c r="E3271" s="18">
        <v>24</v>
      </c>
      <c r="F3271" s="18">
        <v>0</v>
      </c>
      <c r="G3271" s="122" t="str">
        <f t="shared" si="155"/>
        <v/>
      </c>
      <c r="H3271" s="255" t="str">
        <f>IF(G3271="기사임",(COUNTIF($B$2:B3271,B3271)-COUNTIFS($B$2:B3270,B3271,$G$2:G3270,"")),"")</f>
        <v/>
      </c>
      <c r="I3271" s="122" t="str">
        <f>IF(H3271=1,COUNTIF($H$1:H3271,1),"")</f>
        <v/>
      </c>
      <c r="J3271" s="122">
        <f t="shared" si="154"/>
        <v>1</v>
      </c>
      <c r="K3271" s="122" t="b">
        <f t="shared" si="156"/>
        <v>0</v>
      </c>
      <c r="L3271" s="122" t="str">
        <f>IF(K3271=FALSE,"",B3271&amp;"@"&amp;COUNTIFS($B$2:B3271,B3271,$K$2:K3271,TRUE))</f>
        <v/>
      </c>
    </row>
    <row r="3272" spans="1:12">
      <c r="A3272" s="18" t="s">
        <v>629</v>
      </c>
      <c r="B3272" s="18" t="s">
        <v>910</v>
      </c>
      <c r="C3272" s="18">
        <v>1</v>
      </c>
      <c r="D3272" s="18">
        <v>1</v>
      </c>
      <c r="E3272" s="18">
        <v>0</v>
      </c>
      <c r="F3272" s="18">
        <v>0</v>
      </c>
      <c r="G3272" s="122" t="str">
        <f t="shared" si="155"/>
        <v/>
      </c>
      <c r="H3272" s="255" t="str">
        <f>IF(G3272="기사임",(COUNTIF($B$2:B3272,B3272)-COUNTIFS($B$2:B3271,B3272,$G$2:G3271,"")),"")</f>
        <v/>
      </c>
      <c r="I3272" s="122" t="str">
        <f>IF(H3272=1,COUNTIF($H$1:H3272,1),"")</f>
        <v/>
      </c>
      <c r="J3272" s="122">
        <f t="shared" si="154"/>
        <v>0</v>
      </c>
      <c r="K3272" s="122" t="b">
        <f t="shared" si="156"/>
        <v>0</v>
      </c>
      <c r="L3272" s="122" t="str">
        <f>IF(K3272=FALSE,"",B3272&amp;"@"&amp;COUNTIFS($B$2:B3272,B3272,$K$2:K3272,TRUE))</f>
        <v/>
      </c>
    </row>
    <row r="3273" spans="1:12">
      <c r="A3273" s="18" t="s">
        <v>629</v>
      </c>
      <c r="B3273" s="18" t="s">
        <v>897</v>
      </c>
      <c r="C3273" s="18">
        <v>1</v>
      </c>
      <c r="D3273" s="18">
        <v>1</v>
      </c>
      <c r="E3273" s="18">
        <v>30</v>
      </c>
      <c r="F3273" s="18">
        <v>0</v>
      </c>
      <c r="G3273" s="122" t="str">
        <f t="shared" si="155"/>
        <v/>
      </c>
      <c r="H3273" s="255" t="str">
        <f>IF(G3273="기사임",(COUNTIF($B$2:B3273,B3273)-COUNTIFS($B$2:B3272,B3273,$G$2:G3272,"")),"")</f>
        <v/>
      </c>
      <c r="I3273" s="122" t="str">
        <f>IF(H3273=1,COUNTIF($H$1:H3273,1),"")</f>
        <v/>
      </c>
      <c r="J3273" s="122">
        <f t="shared" si="154"/>
        <v>1</v>
      </c>
      <c r="K3273" s="122" t="b">
        <f t="shared" si="156"/>
        <v>0</v>
      </c>
      <c r="L3273" s="122" t="str">
        <f>IF(K3273=FALSE,"",B3273&amp;"@"&amp;COUNTIFS($B$2:B3273,B3273,$K$2:K3273,TRUE))</f>
        <v/>
      </c>
    </row>
    <row r="3274" spans="1:12">
      <c r="A3274" s="18" t="s">
        <v>629</v>
      </c>
      <c r="B3274" s="18" t="s">
        <v>916</v>
      </c>
      <c r="C3274" s="18">
        <v>1</v>
      </c>
      <c r="D3274" s="18">
        <v>1</v>
      </c>
      <c r="E3274" s="18">
        <v>0</v>
      </c>
      <c r="F3274" s="18">
        <v>0</v>
      </c>
      <c r="G3274" s="122" t="str">
        <f t="shared" si="155"/>
        <v/>
      </c>
      <c r="H3274" s="255" t="str">
        <f>IF(G3274="기사임",(COUNTIF($B$2:B3274,B3274)-COUNTIFS($B$2:B3273,B3274,$G$2:G3273,"")),"")</f>
        <v/>
      </c>
      <c r="I3274" s="122" t="str">
        <f>IF(H3274=1,COUNTIF($H$1:H3274,1),"")</f>
        <v/>
      </c>
      <c r="J3274" s="122">
        <f t="shared" si="154"/>
        <v>0</v>
      </c>
      <c r="K3274" s="122" t="b">
        <f t="shared" si="156"/>
        <v>0</v>
      </c>
      <c r="L3274" s="122" t="str">
        <f>IF(K3274=FALSE,"",B3274&amp;"@"&amp;COUNTIFS($B$2:B3274,B3274,$K$2:K3274,TRUE))</f>
        <v/>
      </c>
    </row>
    <row r="3275" spans="1:12">
      <c r="A3275" s="18" t="s">
        <v>629</v>
      </c>
      <c r="B3275" s="18" t="s">
        <v>896</v>
      </c>
      <c r="C3275" s="18">
        <v>1</v>
      </c>
      <c r="D3275" s="18">
        <v>1</v>
      </c>
      <c r="E3275" s="18">
        <v>17</v>
      </c>
      <c r="F3275" s="18">
        <v>0</v>
      </c>
      <c r="G3275" s="122" t="str">
        <f t="shared" si="155"/>
        <v/>
      </c>
      <c r="H3275" s="255" t="str">
        <f>IF(G3275="기사임",(COUNTIF($B$2:B3275,B3275)-COUNTIFS($B$2:B3274,B3275,$G$2:G3274,"")),"")</f>
        <v/>
      </c>
      <c r="I3275" s="122" t="str">
        <f>IF(H3275=1,COUNTIF($H$1:H3275,1),"")</f>
        <v/>
      </c>
      <c r="J3275" s="122">
        <f t="shared" si="154"/>
        <v>1</v>
      </c>
      <c r="K3275" s="122" t="b">
        <f t="shared" si="156"/>
        <v>0</v>
      </c>
      <c r="L3275" s="122" t="str">
        <f>IF(K3275=FALSE,"",B3275&amp;"@"&amp;COUNTIFS($B$2:B3275,B3275,$K$2:K3275,TRUE))</f>
        <v/>
      </c>
    </row>
    <row r="3276" spans="1:12">
      <c r="A3276" s="18" t="s">
        <v>669</v>
      </c>
      <c r="B3276" s="18" t="s">
        <v>897</v>
      </c>
      <c r="C3276" s="18">
        <v>1</v>
      </c>
      <c r="D3276" s="18">
        <v>1</v>
      </c>
      <c r="E3276" s="18">
        <v>17</v>
      </c>
      <c r="F3276" s="18">
        <v>0</v>
      </c>
      <c r="G3276" s="122" t="str">
        <f t="shared" si="155"/>
        <v/>
      </c>
      <c r="H3276" s="255" t="str">
        <f>IF(G3276="기사임",(COUNTIF($B$2:B3276,B3276)-COUNTIFS($B$2:B3275,B3276,$G$2:G3275,"")),"")</f>
        <v/>
      </c>
      <c r="I3276" s="122" t="str">
        <f>IF(H3276=1,COUNTIF($H$1:H3276,1),"")</f>
        <v/>
      </c>
      <c r="J3276" s="122">
        <f t="shared" si="154"/>
        <v>1</v>
      </c>
      <c r="K3276" s="122" t="b">
        <f t="shared" si="156"/>
        <v>0</v>
      </c>
      <c r="L3276" s="122" t="str">
        <f>IF(K3276=FALSE,"",B3276&amp;"@"&amp;COUNTIFS($B$2:B3276,B3276,$K$2:K3276,TRUE))</f>
        <v/>
      </c>
    </row>
    <row r="3277" spans="1:12">
      <c r="A3277" s="18" t="s">
        <v>669</v>
      </c>
      <c r="B3277" s="18" t="s">
        <v>895</v>
      </c>
      <c r="C3277" s="18">
        <v>1</v>
      </c>
      <c r="D3277" s="18">
        <v>1</v>
      </c>
      <c r="E3277" s="18">
        <v>3</v>
      </c>
      <c r="F3277" s="18">
        <v>0</v>
      </c>
      <c r="G3277" s="122" t="str">
        <f t="shared" si="155"/>
        <v/>
      </c>
      <c r="H3277" s="255" t="str">
        <f>IF(G3277="기사임",(COUNTIF($B$2:B3277,B3277)-COUNTIFS($B$2:B3276,B3277,$G$2:G3276,"")),"")</f>
        <v/>
      </c>
      <c r="I3277" s="122" t="str">
        <f>IF(H3277=1,COUNTIF($H$1:H3277,1),"")</f>
        <v/>
      </c>
      <c r="J3277" s="122">
        <f t="shared" si="154"/>
        <v>0</v>
      </c>
      <c r="K3277" s="122" t="b">
        <f t="shared" si="156"/>
        <v>0</v>
      </c>
      <c r="L3277" s="122" t="str">
        <f>IF(K3277=FALSE,"",B3277&amp;"@"&amp;COUNTIFS($B$2:B3277,B3277,$K$2:K3277,TRUE))</f>
        <v/>
      </c>
    </row>
    <row r="3278" spans="1:12">
      <c r="A3278" s="18" t="s">
        <v>1784</v>
      </c>
      <c r="B3278" s="18" t="s">
        <v>901</v>
      </c>
      <c r="C3278" s="18">
        <v>1</v>
      </c>
      <c r="D3278" s="18">
        <v>1</v>
      </c>
      <c r="E3278" s="18">
        <v>0</v>
      </c>
      <c r="F3278" s="18">
        <v>0</v>
      </c>
      <c r="G3278" s="122" t="str">
        <f t="shared" si="155"/>
        <v/>
      </c>
      <c r="H3278" s="255" t="str">
        <f>IF(G3278="기사임",(COUNTIF($B$2:B3278,B3278)-COUNTIFS($B$2:B3277,B3278,$G$2:G3277,"")),"")</f>
        <v/>
      </c>
      <c r="I3278" s="122" t="str">
        <f>IF(H3278=1,COUNTIF($H$1:H3278,1),"")</f>
        <v/>
      </c>
      <c r="J3278" s="122">
        <f t="shared" si="154"/>
        <v>0</v>
      </c>
      <c r="K3278" s="122" t="b">
        <f t="shared" si="156"/>
        <v>0</v>
      </c>
      <c r="L3278" s="122" t="str">
        <f>IF(K3278=FALSE,"",B3278&amp;"@"&amp;COUNTIFS($B$2:B3278,B3278,$K$2:K3278,TRUE))</f>
        <v/>
      </c>
    </row>
    <row r="3279" spans="1:12">
      <c r="A3279" s="18" t="s">
        <v>1784</v>
      </c>
      <c r="B3279" s="18" t="s">
        <v>914</v>
      </c>
      <c r="C3279" s="18">
        <v>1</v>
      </c>
      <c r="D3279" s="18">
        <v>1</v>
      </c>
      <c r="E3279" s="18">
        <v>0</v>
      </c>
      <c r="F3279" s="18">
        <v>0</v>
      </c>
      <c r="G3279" s="122" t="str">
        <f t="shared" si="155"/>
        <v/>
      </c>
      <c r="H3279" s="255" t="str">
        <f>IF(G3279="기사임",(COUNTIF($B$2:B3279,B3279)-COUNTIFS($B$2:B3278,B3279,$G$2:G3278,"")),"")</f>
        <v/>
      </c>
      <c r="I3279" s="122" t="str">
        <f>IF(H3279=1,COUNTIF($H$1:H3279,1),"")</f>
        <v/>
      </c>
      <c r="J3279" s="122">
        <f t="shared" si="154"/>
        <v>1</v>
      </c>
      <c r="K3279" s="122" t="b">
        <f t="shared" si="156"/>
        <v>0</v>
      </c>
      <c r="L3279" s="122" t="str">
        <f>IF(K3279=FALSE,"",B3279&amp;"@"&amp;COUNTIFS($B$2:B3279,B3279,$K$2:K3279,TRUE))</f>
        <v/>
      </c>
    </row>
    <row r="3280" spans="1:12">
      <c r="A3280" s="18" t="s">
        <v>1458</v>
      </c>
      <c r="B3280" s="18" t="s">
        <v>897</v>
      </c>
      <c r="C3280" s="18">
        <v>1</v>
      </c>
      <c r="D3280" s="18">
        <v>1</v>
      </c>
      <c r="E3280" s="18">
        <v>0</v>
      </c>
      <c r="F3280" s="18">
        <v>1</v>
      </c>
      <c r="G3280" s="122" t="str">
        <f t="shared" si="155"/>
        <v/>
      </c>
      <c r="H3280" s="255" t="str">
        <f>IF(G3280="기사임",(COUNTIF($B$2:B3280,B3280)-COUNTIFS($B$2:B3279,B3280,$G$2:G3279,"")),"")</f>
        <v/>
      </c>
      <c r="I3280" s="122" t="str">
        <f>IF(H3280=1,COUNTIF($H$1:H3280,1),"")</f>
        <v/>
      </c>
      <c r="J3280" s="122">
        <f t="shared" si="154"/>
        <v>1</v>
      </c>
      <c r="K3280" s="122" t="b">
        <f t="shared" si="156"/>
        <v>0</v>
      </c>
      <c r="L3280" s="122" t="str">
        <f>IF(K3280=FALSE,"",B3280&amp;"@"&amp;COUNTIFS($B$2:B3280,B3280,$K$2:K3280,TRUE))</f>
        <v/>
      </c>
    </row>
    <row r="3281" spans="1:12">
      <c r="A3281" s="18" t="s">
        <v>1458</v>
      </c>
      <c r="B3281" s="18" t="s">
        <v>900</v>
      </c>
      <c r="C3281" s="18">
        <v>1</v>
      </c>
      <c r="D3281" s="18">
        <v>1</v>
      </c>
      <c r="E3281" s="18">
        <v>0</v>
      </c>
      <c r="F3281" s="18">
        <v>0</v>
      </c>
      <c r="G3281" s="122" t="str">
        <f t="shared" si="155"/>
        <v/>
      </c>
      <c r="H3281" s="255" t="str">
        <f>IF(G3281="기사임",(COUNTIF($B$2:B3281,B3281)-COUNTIFS($B$2:B3280,B3281,$G$2:G3280,"")),"")</f>
        <v/>
      </c>
      <c r="I3281" s="122" t="str">
        <f>IF(H3281=1,COUNTIF($H$1:H3281,1),"")</f>
        <v/>
      </c>
      <c r="J3281" s="122">
        <f t="shared" si="154"/>
        <v>0</v>
      </c>
      <c r="K3281" s="122" t="b">
        <f t="shared" si="156"/>
        <v>0</v>
      </c>
      <c r="L3281" s="122" t="str">
        <f>IF(K3281=FALSE,"",B3281&amp;"@"&amp;COUNTIFS($B$2:B3281,B3281,$K$2:K3281,TRUE))</f>
        <v/>
      </c>
    </row>
    <row r="3282" spans="1:12">
      <c r="A3282" s="18" t="s">
        <v>1488</v>
      </c>
      <c r="B3282" s="18" t="s">
        <v>895</v>
      </c>
      <c r="C3282" s="18">
        <v>1</v>
      </c>
      <c r="D3282" s="18">
        <v>1</v>
      </c>
      <c r="E3282" s="18">
        <v>2</v>
      </c>
      <c r="F3282" s="18">
        <v>1</v>
      </c>
      <c r="G3282" s="122" t="str">
        <f t="shared" si="155"/>
        <v/>
      </c>
      <c r="H3282" s="255" t="str">
        <f>IF(G3282="기사임",(COUNTIF($B$2:B3282,B3282)-COUNTIFS($B$2:B3281,B3282,$G$2:G3281,"")),"")</f>
        <v/>
      </c>
      <c r="I3282" s="122" t="str">
        <f>IF(H3282=1,COUNTIF($H$1:H3282,1),"")</f>
        <v/>
      </c>
      <c r="J3282" s="122">
        <f t="shared" si="154"/>
        <v>0</v>
      </c>
      <c r="K3282" s="122" t="b">
        <f t="shared" si="156"/>
        <v>0</v>
      </c>
      <c r="L3282" s="122" t="str">
        <f>IF(K3282=FALSE,"",B3282&amp;"@"&amp;COUNTIFS($B$2:B3282,B3282,$K$2:K3282,TRUE))</f>
        <v/>
      </c>
    </row>
    <row r="3283" spans="1:12">
      <c r="A3283" s="18" t="s">
        <v>1670</v>
      </c>
      <c r="B3283" s="18" t="s">
        <v>895</v>
      </c>
      <c r="C3283" s="18">
        <v>1</v>
      </c>
      <c r="D3283" s="18">
        <v>1</v>
      </c>
      <c r="E3283" s="18">
        <v>2</v>
      </c>
      <c r="F3283" s="18">
        <v>1</v>
      </c>
      <c r="G3283" s="122" t="str">
        <f t="shared" si="155"/>
        <v/>
      </c>
      <c r="H3283" s="255" t="str">
        <f>IF(G3283="기사임",(COUNTIF($B$2:B3283,B3283)-COUNTIFS($B$2:B3282,B3283,$G$2:G3282,"")),"")</f>
        <v/>
      </c>
      <c r="I3283" s="122" t="str">
        <f>IF(H3283=1,COUNTIF($H$1:H3283,1),"")</f>
        <v/>
      </c>
      <c r="J3283" s="122">
        <f t="shared" si="154"/>
        <v>0</v>
      </c>
      <c r="K3283" s="122" t="b">
        <f t="shared" si="156"/>
        <v>0</v>
      </c>
      <c r="L3283" s="122" t="str">
        <f>IF(K3283=FALSE,"",B3283&amp;"@"&amp;COUNTIFS($B$2:B3283,B3283,$K$2:K3283,TRUE))</f>
        <v/>
      </c>
    </row>
    <row r="3284" spans="1:12">
      <c r="A3284" s="18" t="s">
        <v>630</v>
      </c>
      <c r="B3284" s="18" t="s">
        <v>906</v>
      </c>
      <c r="C3284" s="18">
        <v>1</v>
      </c>
      <c r="D3284" s="18">
        <v>1</v>
      </c>
      <c r="E3284" s="18">
        <v>10</v>
      </c>
      <c r="F3284" s="18">
        <v>0</v>
      </c>
      <c r="G3284" s="122" t="str">
        <f t="shared" si="155"/>
        <v/>
      </c>
      <c r="H3284" s="255" t="str">
        <f>IF(G3284="기사임",(COUNTIF($B$2:B3284,B3284)-COUNTIFS($B$2:B3283,B3284,$G$2:G3283,"")),"")</f>
        <v/>
      </c>
      <c r="I3284" s="122" t="str">
        <f>IF(H3284=1,COUNTIF($H$1:H3284,1),"")</f>
        <v/>
      </c>
      <c r="J3284" s="122">
        <f t="shared" si="154"/>
        <v>0</v>
      </c>
      <c r="K3284" s="122" t="b">
        <f t="shared" si="156"/>
        <v>0</v>
      </c>
      <c r="L3284" s="122" t="str">
        <f>IF(K3284=FALSE,"",B3284&amp;"@"&amp;COUNTIFS($B$2:B3284,B3284,$K$2:K3284,TRUE))</f>
        <v/>
      </c>
    </row>
    <row r="3285" spans="1:12">
      <c r="A3285" s="18" t="s">
        <v>1257</v>
      </c>
      <c r="B3285" s="18" t="s">
        <v>920</v>
      </c>
      <c r="C3285" s="18">
        <v>1</v>
      </c>
      <c r="D3285" s="18">
        <v>1</v>
      </c>
      <c r="E3285" s="18">
        <v>277</v>
      </c>
      <c r="F3285" s="18">
        <v>0</v>
      </c>
      <c r="G3285" s="122" t="str">
        <f t="shared" si="155"/>
        <v/>
      </c>
      <c r="H3285" s="255" t="str">
        <f>IF(G3285="기사임",(COUNTIF($B$2:B3285,B3285)-COUNTIFS($B$2:B3284,B3285,$G$2:G3284,"")),"")</f>
        <v/>
      </c>
      <c r="I3285" s="122" t="str">
        <f>IF(H3285=1,COUNTIF($H$1:H3285,1),"")</f>
        <v/>
      </c>
      <c r="J3285" s="122">
        <f t="shared" si="154"/>
        <v>0</v>
      </c>
      <c r="K3285" s="122" t="b">
        <f t="shared" si="156"/>
        <v>0</v>
      </c>
      <c r="L3285" s="122" t="str">
        <f>IF(K3285=FALSE,"",B3285&amp;"@"&amp;COUNTIFS($B$2:B3285,B3285,$K$2:K3285,TRUE))</f>
        <v/>
      </c>
    </row>
    <row r="3286" spans="1:12">
      <c r="A3286" s="18" t="s">
        <v>2109</v>
      </c>
      <c r="B3286" s="18" t="s">
        <v>896</v>
      </c>
      <c r="C3286" s="18">
        <v>1</v>
      </c>
      <c r="D3286" s="18">
        <v>1</v>
      </c>
      <c r="E3286" s="18">
        <v>55</v>
      </c>
      <c r="F3286" s="18">
        <v>1</v>
      </c>
      <c r="G3286" s="122" t="str">
        <f t="shared" si="155"/>
        <v/>
      </c>
      <c r="H3286" s="255" t="str">
        <f>IF(G3286="기사임",(COUNTIF($B$2:B3286,B3286)-COUNTIFS($B$2:B3285,B3286,$G$2:G3285,"")),"")</f>
        <v/>
      </c>
      <c r="I3286" s="122" t="str">
        <f>IF(H3286=1,COUNTIF($H$1:H3286,1),"")</f>
        <v/>
      </c>
      <c r="J3286" s="122">
        <f t="shared" si="154"/>
        <v>1</v>
      </c>
      <c r="K3286" s="122" t="b">
        <f t="shared" si="156"/>
        <v>0</v>
      </c>
      <c r="L3286" s="122" t="str">
        <f>IF(K3286=FALSE,"",B3286&amp;"@"&amp;COUNTIFS($B$2:B3286,B3286,$K$2:K3286,TRUE))</f>
        <v/>
      </c>
    </row>
    <row r="3287" spans="1:12">
      <c r="A3287" s="18" t="s">
        <v>1456</v>
      </c>
      <c r="B3287" s="18" t="s">
        <v>917</v>
      </c>
      <c r="C3287" s="18">
        <v>1</v>
      </c>
      <c r="D3287" s="18">
        <v>1</v>
      </c>
      <c r="E3287" s="18">
        <v>0</v>
      </c>
      <c r="F3287" s="18">
        <v>1</v>
      </c>
      <c r="G3287" s="122" t="str">
        <f t="shared" si="155"/>
        <v/>
      </c>
      <c r="H3287" s="255" t="str">
        <f>IF(G3287="기사임",(COUNTIF($B$2:B3287,B3287)-COUNTIFS($B$2:B3286,B3287,$G$2:G3286,"")),"")</f>
        <v/>
      </c>
      <c r="I3287" s="122" t="str">
        <f>IF(H3287=1,COUNTIF($H$1:H3287,1),"")</f>
        <v/>
      </c>
      <c r="J3287" s="122">
        <f t="shared" si="154"/>
        <v>0</v>
      </c>
      <c r="K3287" s="122" t="b">
        <f t="shared" si="156"/>
        <v>0</v>
      </c>
      <c r="L3287" s="122" t="str">
        <f>IF(K3287=FALSE,"",B3287&amp;"@"&amp;COUNTIFS($B$2:B3287,B3287,$K$2:K3287,TRUE))</f>
        <v/>
      </c>
    </row>
    <row r="3288" spans="1:12">
      <c r="A3288" s="18" t="s">
        <v>2110</v>
      </c>
      <c r="B3288" s="18" t="s">
        <v>895</v>
      </c>
      <c r="C3288" s="18">
        <v>1</v>
      </c>
      <c r="D3288" s="18">
        <v>1</v>
      </c>
      <c r="E3288" s="18">
        <v>0</v>
      </c>
      <c r="F3288" s="18">
        <v>0</v>
      </c>
      <c r="G3288" s="122" t="str">
        <f t="shared" si="155"/>
        <v/>
      </c>
      <c r="H3288" s="255" t="str">
        <f>IF(G3288="기사임",(COUNTIF($B$2:B3288,B3288)-COUNTIFS($B$2:B3287,B3288,$G$2:G3287,"")),"")</f>
        <v/>
      </c>
      <c r="I3288" s="122" t="str">
        <f>IF(H3288=1,COUNTIF($H$1:H3288,1),"")</f>
        <v/>
      </c>
      <c r="J3288" s="122">
        <f t="shared" si="154"/>
        <v>0</v>
      </c>
      <c r="K3288" s="122" t="b">
        <f t="shared" si="156"/>
        <v>0</v>
      </c>
      <c r="L3288" s="122" t="str">
        <f>IF(K3288=FALSE,"",B3288&amp;"@"&amp;COUNTIFS($B$2:B3288,B3288,$K$2:K3288,TRUE))</f>
        <v/>
      </c>
    </row>
    <row r="3289" spans="1:12">
      <c r="A3289" s="18" t="s">
        <v>2111</v>
      </c>
      <c r="B3289" s="18" t="s">
        <v>896</v>
      </c>
      <c r="C3289" s="18">
        <v>1</v>
      </c>
      <c r="D3289" s="18">
        <v>1</v>
      </c>
      <c r="E3289" s="18">
        <v>0</v>
      </c>
      <c r="F3289" s="18">
        <v>1</v>
      </c>
      <c r="G3289" s="122" t="str">
        <f t="shared" si="155"/>
        <v/>
      </c>
      <c r="H3289" s="255" t="str">
        <f>IF(G3289="기사임",(COUNTIF($B$2:B3289,B3289)-COUNTIFS($B$2:B3288,B3289,$G$2:G3288,"")),"")</f>
        <v/>
      </c>
      <c r="I3289" s="122" t="str">
        <f>IF(H3289=1,COUNTIF($H$1:H3289,1),"")</f>
        <v/>
      </c>
      <c r="J3289" s="122">
        <f t="shared" si="154"/>
        <v>1</v>
      </c>
      <c r="K3289" s="122" t="b">
        <f t="shared" si="156"/>
        <v>0</v>
      </c>
      <c r="L3289" s="122" t="str">
        <f>IF(K3289=FALSE,"",B3289&amp;"@"&amp;COUNTIFS($B$2:B3289,B3289,$K$2:K3289,TRUE))</f>
        <v/>
      </c>
    </row>
    <row r="3290" spans="1:12">
      <c r="A3290" s="18" t="s">
        <v>2112</v>
      </c>
      <c r="B3290" s="18" t="s">
        <v>908</v>
      </c>
      <c r="C3290" s="18">
        <v>1</v>
      </c>
      <c r="D3290" s="18">
        <v>1</v>
      </c>
      <c r="E3290" s="18">
        <v>10</v>
      </c>
      <c r="F3290" s="18">
        <v>0</v>
      </c>
      <c r="G3290" s="122" t="str">
        <f t="shared" si="155"/>
        <v/>
      </c>
      <c r="H3290" s="255" t="str">
        <f>IF(G3290="기사임",(COUNTIF($B$2:B3290,B3290)-COUNTIFS($B$2:B3289,B3290,$G$2:G3289,"")),"")</f>
        <v/>
      </c>
      <c r="I3290" s="122" t="str">
        <f>IF(H3290=1,COUNTIF($H$1:H3290,1),"")</f>
        <v/>
      </c>
      <c r="J3290" s="122">
        <f t="shared" si="154"/>
        <v>0</v>
      </c>
      <c r="K3290" s="122" t="b">
        <f t="shared" si="156"/>
        <v>0</v>
      </c>
      <c r="L3290" s="122" t="str">
        <f>IF(K3290=FALSE,"",B3290&amp;"@"&amp;COUNTIFS($B$2:B3290,B3290,$K$2:K3290,TRUE))</f>
        <v/>
      </c>
    </row>
    <row r="3291" spans="1:12">
      <c r="A3291" s="18" t="s">
        <v>1520</v>
      </c>
      <c r="B3291" s="18" t="s">
        <v>898</v>
      </c>
      <c r="C3291" s="18">
        <v>1</v>
      </c>
      <c r="D3291" s="18">
        <v>1</v>
      </c>
      <c r="E3291" s="18">
        <v>0</v>
      </c>
      <c r="F3291" s="18">
        <v>1</v>
      </c>
      <c r="G3291" s="122" t="str">
        <f t="shared" si="155"/>
        <v/>
      </c>
      <c r="H3291" s="255" t="str">
        <f>IF(G3291="기사임",(COUNTIF($B$2:B3291,B3291)-COUNTIFS($B$2:B3290,B3291,$G$2:G3290,"")),"")</f>
        <v/>
      </c>
      <c r="I3291" s="122" t="str">
        <f>IF(H3291=1,COUNTIF($H$1:H3291,1),"")</f>
        <v/>
      </c>
      <c r="J3291" s="122">
        <f t="shared" si="154"/>
        <v>0</v>
      </c>
      <c r="K3291" s="122" t="b">
        <f t="shared" si="156"/>
        <v>0</v>
      </c>
      <c r="L3291" s="122" t="str">
        <f>IF(K3291=FALSE,"",B3291&amp;"@"&amp;COUNTIFS($B$2:B3291,B3291,$K$2:K3291,TRUE))</f>
        <v/>
      </c>
    </row>
    <row r="3292" spans="1:12">
      <c r="A3292" s="18" t="s">
        <v>2113</v>
      </c>
      <c r="B3292" s="18" t="s">
        <v>898</v>
      </c>
      <c r="C3292" s="18">
        <v>1</v>
      </c>
      <c r="D3292" s="18">
        <v>1</v>
      </c>
      <c r="E3292" s="18">
        <v>12</v>
      </c>
      <c r="F3292" s="18">
        <v>0</v>
      </c>
      <c r="G3292" s="122" t="str">
        <f t="shared" si="155"/>
        <v/>
      </c>
      <c r="H3292" s="255" t="str">
        <f>IF(G3292="기사임",(COUNTIF($B$2:B3292,B3292)-COUNTIFS($B$2:B3291,B3292,$G$2:G3291,"")),"")</f>
        <v/>
      </c>
      <c r="I3292" s="122" t="str">
        <f>IF(H3292=1,COUNTIF($H$1:H3292,1),"")</f>
        <v/>
      </c>
      <c r="J3292" s="122">
        <f t="shared" si="154"/>
        <v>0</v>
      </c>
      <c r="K3292" s="122" t="b">
        <f t="shared" si="156"/>
        <v>0</v>
      </c>
      <c r="L3292" s="122" t="str">
        <f>IF(K3292=FALSE,"",B3292&amp;"@"&amp;COUNTIFS($B$2:B3292,B3292,$K$2:K3292,TRUE))</f>
        <v/>
      </c>
    </row>
    <row r="3293" spans="1:12">
      <c r="A3293" s="18" t="s">
        <v>778</v>
      </c>
      <c r="B3293" s="18" t="s">
        <v>898</v>
      </c>
      <c r="C3293" s="18">
        <v>1</v>
      </c>
      <c r="D3293" s="18">
        <v>1</v>
      </c>
      <c r="E3293" s="18">
        <v>0</v>
      </c>
      <c r="F3293" s="18">
        <v>1</v>
      </c>
      <c r="G3293" s="122" t="str">
        <f t="shared" si="155"/>
        <v/>
      </c>
      <c r="H3293" s="255" t="str">
        <f>IF(G3293="기사임",(COUNTIF($B$2:B3293,B3293)-COUNTIFS($B$2:B3292,B3293,$G$2:G3292,"")),"")</f>
        <v/>
      </c>
      <c r="I3293" s="122" t="str">
        <f>IF(H3293=1,COUNTIF($H$1:H3293,1),"")</f>
        <v/>
      </c>
      <c r="J3293" s="122">
        <f t="shared" si="154"/>
        <v>0</v>
      </c>
      <c r="K3293" s="122" t="b">
        <f t="shared" si="156"/>
        <v>0</v>
      </c>
      <c r="L3293" s="122" t="str">
        <f>IF(K3293=FALSE,"",B3293&amp;"@"&amp;COUNTIFS($B$2:B3293,B3293,$K$2:K3293,TRUE))</f>
        <v/>
      </c>
    </row>
    <row r="3294" spans="1:12">
      <c r="A3294" s="18" t="s">
        <v>778</v>
      </c>
      <c r="B3294" s="18" t="s">
        <v>896</v>
      </c>
      <c r="C3294" s="18">
        <v>1</v>
      </c>
      <c r="D3294" s="18">
        <v>1</v>
      </c>
      <c r="E3294" s="18">
        <v>0</v>
      </c>
      <c r="F3294" s="18">
        <v>1</v>
      </c>
      <c r="G3294" s="122" t="str">
        <f t="shared" si="155"/>
        <v/>
      </c>
      <c r="H3294" s="255" t="str">
        <f>IF(G3294="기사임",(COUNTIF($B$2:B3294,B3294)-COUNTIFS($B$2:B3293,B3294,$G$2:G3293,"")),"")</f>
        <v/>
      </c>
      <c r="I3294" s="122" t="str">
        <f>IF(H3294=1,COUNTIF($H$1:H3294,1),"")</f>
        <v/>
      </c>
      <c r="J3294" s="122">
        <f t="shared" si="154"/>
        <v>1</v>
      </c>
      <c r="K3294" s="122" t="b">
        <f t="shared" si="156"/>
        <v>0</v>
      </c>
      <c r="L3294" s="122" t="str">
        <f>IF(K3294=FALSE,"",B3294&amp;"@"&amp;COUNTIFS($B$2:B3294,B3294,$K$2:K3294,TRUE))</f>
        <v/>
      </c>
    </row>
    <row r="3295" spans="1:12">
      <c r="A3295" s="18" t="s">
        <v>2114</v>
      </c>
      <c r="B3295" s="18" t="s">
        <v>896</v>
      </c>
      <c r="C3295" s="18">
        <v>1</v>
      </c>
      <c r="D3295" s="18">
        <v>1</v>
      </c>
      <c r="E3295" s="18">
        <v>0</v>
      </c>
      <c r="F3295" s="18">
        <v>1</v>
      </c>
      <c r="G3295" s="122" t="str">
        <f t="shared" si="155"/>
        <v/>
      </c>
      <c r="H3295" s="255" t="str">
        <f>IF(G3295="기사임",(COUNTIF($B$2:B3295,B3295)-COUNTIFS($B$2:B3294,B3295,$G$2:G3294,"")),"")</f>
        <v/>
      </c>
      <c r="I3295" s="122" t="str">
        <f>IF(H3295=1,COUNTIF($H$1:H3295,1),"")</f>
        <v/>
      </c>
      <c r="J3295" s="122">
        <f t="shared" si="154"/>
        <v>1</v>
      </c>
      <c r="K3295" s="122" t="b">
        <f t="shared" si="156"/>
        <v>0</v>
      </c>
      <c r="L3295" s="122" t="str">
        <f>IF(K3295=FALSE,"",B3295&amp;"@"&amp;COUNTIFS($B$2:B3295,B3295,$K$2:K3295,TRUE))</f>
        <v/>
      </c>
    </row>
    <row r="3296" spans="1:12">
      <c r="A3296" s="18" t="s">
        <v>1262</v>
      </c>
      <c r="B3296" s="18" t="s">
        <v>895</v>
      </c>
      <c r="C3296" s="18">
        <v>1</v>
      </c>
      <c r="D3296" s="18">
        <v>1</v>
      </c>
      <c r="E3296" s="18">
        <v>0</v>
      </c>
      <c r="F3296" s="18">
        <v>1</v>
      </c>
      <c r="G3296" s="122" t="str">
        <f t="shared" si="155"/>
        <v/>
      </c>
      <c r="H3296" s="255" t="str">
        <f>IF(G3296="기사임",(COUNTIF($B$2:B3296,B3296)-COUNTIFS($B$2:B3295,B3296,$G$2:G3295,"")),"")</f>
        <v/>
      </c>
      <c r="I3296" s="122" t="str">
        <f>IF(H3296=1,COUNTIF($H$1:H3296,1),"")</f>
        <v/>
      </c>
      <c r="J3296" s="122">
        <f t="shared" si="154"/>
        <v>0</v>
      </c>
      <c r="K3296" s="122" t="b">
        <f t="shared" si="156"/>
        <v>0</v>
      </c>
      <c r="L3296" s="122" t="str">
        <f>IF(K3296=FALSE,"",B3296&amp;"@"&amp;COUNTIFS($B$2:B3296,B3296,$K$2:K3296,TRUE))</f>
        <v/>
      </c>
    </row>
    <row r="3297" spans="1:12">
      <c r="A3297" s="18" t="s">
        <v>1262</v>
      </c>
      <c r="B3297" s="18" t="s">
        <v>918</v>
      </c>
      <c r="C3297" s="18">
        <v>1</v>
      </c>
      <c r="D3297" s="18">
        <v>1</v>
      </c>
      <c r="E3297" s="18">
        <v>0</v>
      </c>
      <c r="F3297" s="18">
        <v>1</v>
      </c>
      <c r="G3297" s="122" t="str">
        <f t="shared" si="155"/>
        <v/>
      </c>
      <c r="H3297" s="255" t="str">
        <f>IF(G3297="기사임",(COUNTIF($B$2:B3297,B3297)-COUNTIFS($B$2:B3296,B3297,$G$2:G3296,"")),"")</f>
        <v/>
      </c>
      <c r="I3297" s="122" t="str">
        <f>IF(H3297=1,COUNTIF($H$1:H3297,1),"")</f>
        <v/>
      </c>
      <c r="J3297" s="122">
        <f t="shared" si="154"/>
        <v>0</v>
      </c>
      <c r="K3297" s="122" t="b">
        <f t="shared" si="156"/>
        <v>0</v>
      </c>
      <c r="L3297" s="122" t="str">
        <f>IF(K3297=FALSE,"",B3297&amp;"@"&amp;COUNTIFS($B$2:B3297,B3297,$K$2:K3297,TRUE))</f>
        <v/>
      </c>
    </row>
    <row r="3298" spans="1:12">
      <c r="A3298" s="18" t="s">
        <v>863</v>
      </c>
      <c r="B3298" s="18" t="s">
        <v>899</v>
      </c>
      <c r="C3298" s="18">
        <v>1</v>
      </c>
      <c r="D3298" s="18">
        <v>1</v>
      </c>
      <c r="E3298" s="18">
        <v>0</v>
      </c>
      <c r="F3298" s="18">
        <v>1</v>
      </c>
      <c r="G3298" s="122" t="str">
        <f t="shared" si="155"/>
        <v/>
      </c>
      <c r="H3298" s="255" t="str">
        <f>IF(G3298="기사임",(COUNTIF($B$2:B3298,B3298)-COUNTIFS($B$2:B3297,B3298,$G$2:G3297,"")),"")</f>
        <v/>
      </c>
      <c r="I3298" s="122" t="str">
        <f>IF(H3298=1,COUNTIF($H$1:H3298,1),"")</f>
        <v/>
      </c>
      <c r="J3298" s="122">
        <f t="shared" si="154"/>
        <v>0</v>
      </c>
      <c r="K3298" s="122" t="b">
        <f t="shared" si="156"/>
        <v>0</v>
      </c>
      <c r="L3298" s="122" t="str">
        <f>IF(K3298=FALSE,"",B3298&amp;"@"&amp;COUNTIFS($B$2:B3298,B3298,$K$2:K3298,TRUE))</f>
        <v/>
      </c>
    </row>
    <row r="3299" spans="1:12">
      <c r="A3299" s="18" t="s">
        <v>863</v>
      </c>
      <c r="B3299" s="18" t="s">
        <v>898</v>
      </c>
      <c r="C3299" s="18">
        <v>1</v>
      </c>
      <c r="D3299" s="18">
        <v>1</v>
      </c>
      <c r="E3299" s="18">
        <v>18</v>
      </c>
      <c r="F3299" s="18">
        <v>1</v>
      </c>
      <c r="G3299" s="122" t="str">
        <f t="shared" si="155"/>
        <v/>
      </c>
      <c r="H3299" s="255" t="str">
        <f>IF(G3299="기사임",(COUNTIF($B$2:B3299,B3299)-COUNTIFS($B$2:B3298,B3299,$G$2:G3298,"")),"")</f>
        <v/>
      </c>
      <c r="I3299" s="122" t="str">
        <f>IF(H3299=1,COUNTIF($H$1:H3299,1),"")</f>
        <v/>
      </c>
      <c r="J3299" s="122">
        <f t="shared" si="154"/>
        <v>0</v>
      </c>
      <c r="K3299" s="122" t="b">
        <f t="shared" si="156"/>
        <v>0</v>
      </c>
      <c r="L3299" s="122" t="str">
        <f>IF(K3299=FALSE,"",B3299&amp;"@"&amp;COUNTIFS($B$2:B3299,B3299,$K$2:K3299,TRUE))</f>
        <v/>
      </c>
    </row>
    <row r="3300" spans="1:12">
      <c r="A3300" s="18" t="s">
        <v>1704</v>
      </c>
      <c r="B3300" s="18" t="s">
        <v>895</v>
      </c>
      <c r="C3300" s="18">
        <v>1</v>
      </c>
      <c r="D3300" s="18">
        <v>1</v>
      </c>
      <c r="E3300" s="18">
        <v>6</v>
      </c>
      <c r="F3300" s="18">
        <v>1</v>
      </c>
      <c r="G3300" s="122" t="str">
        <f t="shared" si="155"/>
        <v/>
      </c>
      <c r="H3300" s="255" t="str">
        <f>IF(G3300="기사임",(COUNTIF($B$2:B3300,B3300)-COUNTIFS($B$2:B3299,B3300,$G$2:G3299,"")),"")</f>
        <v/>
      </c>
      <c r="I3300" s="122" t="str">
        <f>IF(H3300=1,COUNTIF($H$1:H3300,1),"")</f>
        <v/>
      </c>
      <c r="J3300" s="122">
        <f t="shared" si="154"/>
        <v>0</v>
      </c>
      <c r="K3300" s="122" t="b">
        <f t="shared" si="156"/>
        <v>0</v>
      </c>
      <c r="L3300" s="122" t="str">
        <f>IF(K3300=FALSE,"",B3300&amp;"@"&amp;COUNTIFS($B$2:B3300,B3300,$K$2:K3300,TRUE))</f>
        <v/>
      </c>
    </row>
    <row r="3301" spans="1:12">
      <c r="A3301" s="18" t="s">
        <v>2115</v>
      </c>
      <c r="B3301" s="18" t="s">
        <v>947</v>
      </c>
      <c r="C3301" s="18">
        <v>1</v>
      </c>
      <c r="D3301" s="18">
        <v>1</v>
      </c>
      <c r="E3301" s="18">
        <v>0</v>
      </c>
      <c r="F3301" s="18">
        <v>1</v>
      </c>
      <c r="G3301" s="122" t="str">
        <f t="shared" si="155"/>
        <v/>
      </c>
      <c r="H3301" s="255" t="str">
        <f>IF(G3301="기사임",(COUNTIF($B$2:B3301,B3301)-COUNTIFS($B$2:B3300,B3301,$G$2:G3300,"")),"")</f>
        <v/>
      </c>
      <c r="I3301" s="122" t="str">
        <f>IF(H3301=1,COUNTIF($H$1:H3301,1),"")</f>
        <v/>
      </c>
      <c r="J3301" s="122">
        <f t="shared" si="154"/>
        <v>0</v>
      </c>
      <c r="K3301" s="122" t="b">
        <f t="shared" si="156"/>
        <v>0</v>
      </c>
      <c r="L3301" s="122" t="str">
        <f>IF(K3301=FALSE,"",B3301&amp;"@"&amp;COUNTIFS($B$2:B3301,B3301,$K$2:K3301,TRUE))</f>
        <v/>
      </c>
    </row>
    <row r="3302" spans="1:12">
      <c r="A3302" s="18" t="s">
        <v>886</v>
      </c>
      <c r="B3302" s="18" t="s">
        <v>908</v>
      </c>
      <c r="C3302" s="18">
        <v>1</v>
      </c>
      <c r="D3302" s="18">
        <v>1</v>
      </c>
      <c r="E3302" s="18">
        <v>500</v>
      </c>
      <c r="F3302" s="18">
        <v>0</v>
      </c>
      <c r="G3302" s="122" t="str">
        <f t="shared" si="155"/>
        <v/>
      </c>
      <c r="H3302" s="255" t="str">
        <f>IF(G3302="기사임",(COUNTIF($B$2:B3302,B3302)-COUNTIFS($B$2:B3301,B3302,$G$2:G3301,"")),"")</f>
        <v/>
      </c>
      <c r="I3302" s="122" t="str">
        <f>IF(H3302=1,COUNTIF($H$1:H3302,1),"")</f>
        <v/>
      </c>
      <c r="J3302" s="122">
        <f t="shared" si="154"/>
        <v>0</v>
      </c>
      <c r="K3302" s="122" t="b">
        <f t="shared" si="156"/>
        <v>0</v>
      </c>
      <c r="L3302" s="122" t="str">
        <f>IF(K3302=FALSE,"",B3302&amp;"@"&amp;COUNTIFS($B$2:B3302,B3302,$K$2:K3302,TRUE))</f>
        <v/>
      </c>
    </row>
    <row r="3303" spans="1:12">
      <c r="A3303" s="18" t="s">
        <v>886</v>
      </c>
      <c r="B3303" s="18" t="s">
        <v>896</v>
      </c>
      <c r="C3303" s="18">
        <v>1</v>
      </c>
      <c r="D3303" s="18">
        <v>1</v>
      </c>
      <c r="E3303" s="18">
        <v>7</v>
      </c>
      <c r="F3303" s="18">
        <v>0</v>
      </c>
      <c r="G3303" s="122" t="str">
        <f t="shared" si="155"/>
        <v/>
      </c>
      <c r="H3303" s="255" t="str">
        <f>IF(G3303="기사임",(COUNTIF($B$2:B3303,B3303)-COUNTIFS($B$2:B3302,B3303,$G$2:G3302,"")),"")</f>
        <v/>
      </c>
      <c r="I3303" s="122" t="str">
        <f>IF(H3303=1,COUNTIF($H$1:H3303,1),"")</f>
        <v/>
      </c>
      <c r="J3303" s="122">
        <f t="shared" si="154"/>
        <v>1</v>
      </c>
      <c r="K3303" s="122" t="b">
        <f t="shared" si="156"/>
        <v>0</v>
      </c>
      <c r="L3303" s="122" t="str">
        <f>IF(K3303=FALSE,"",B3303&amp;"@"&amp;COUNTIFS($B$2:B3303,B3303,$K$2:K3303,TRUE))</f>
        <v/>
      </c>
    </row>
    <row r="3304" spans="1:12">
      <c r="A3304" s="18" t="s">
        <v>992</v>
      </c>
      <c r="B3304" s="18" t="s">
        <v>910</v>
      </c>
      <c r="C3304" s="18">
        <v>1</v>
      </c>
      <c r="D3304" s="18">
        <v>1</v>
      </c>
      <c r="E3304" s="18">
        <v>0</v>
      </c>
      <c r="F3304" s="18">
        <v>1</v>
      </c>
      <c r="G3304" s="122" t="str">
        <f t="shared" si="155"/>
        <v/>
      </c>
      <c r="H3304" s="255" t="str">
        <f>IF(G3304="기사임",(COUNTIF($B$2:B3304,B3304)-COUNTIFS($B$2:B3303,B3304,$G$2:G3303,"")),"")</f>
        <v/>
      </c>
      <c r="I3304" s="122" t="str">
        <f>IF(H3304=1,COUNTIF($H$1:H3304,1),"")</f>
        <v/>
      </c>
      <c r="J3304" s="122">
        <f t="shared" si="154"/>
        <v>0</v>
      </c>
      <c r="K3304" s="122" t="b">
        <f t="shared" si="156"/>
        <v>0</v>
      </c>
      <c r="L3304" s="122" t="str">
        <f>IF(K3304=FALSE,"",B3304&amp;"@"&amp;COUNTIFS($B$2:B3304,B3304,$K$2:K3304,TRUE))</f>
        <v/>
      </c>
    </row>
    <row r="3305" spans="1:12">
      <c r="A3305" s="18" t="s">
        <v>1521</v>
      </c>
      <c r="B3305" s="18" t="s">
        <v>905</v>
      </c>
      <c r="C3305" s="18">
        <v>1</v>
      </c>
      <c r="D3305" s="18">
        <v>1</v>
      </c>
      <c r="E3305" s="18">
        <v>19</v>
      </c>
      <c r="F3305" s="18">
        <v>1</v>
      </c>
      <c r="G3305" s="122" t="str">
        <f t="shared" si="155"/>
        <v/>
      </c>
      <c r="H3305" s="255" t="str">
        <f>IF(G3305="기사임",(COUNTIF($B$2:B3305,B3305)-COUNTIFS($B$2:B3304,B3305,$G$2:G3304,"")),"")</f>
        <v/>
      </c>
      <c r="I3305" s="122" t="str">
        <f>IF(H3305=1,COUNTIF($H$1:H3305,1),"")</f>
        <v/>
      </c>
      <c r="J3305" s="122">
        <f t="shared" si="154"/>
        <v>0</v>
      </c>
      <c r="K3305" s="122" t="b">
        <f t="shared" si="156"/>
        <v>0</v>
      </c>
      <c r="L3305" s="122" t="str">
        <f>IF(K3305=FALSE,"",B3305&amp;"@"&amp;COUNTIFS($B$2:B3305,B3305,$K$2:K3305,TRUE))</f>
        <v/>
      </c>
    </row>
    <row r="3306" spans="1:12">
      <c r="A3306" s="18" t="s">
        <v>986</v>
      </c>
      <c r="B3306" s="18" t="s">
        <v>895</v>
      </c>
      <c r="C3306" s="18">
        <v>1</v>
      </c>
      <c r="D3306" s="18">
        <v>1</v>
      </c>
      <c r="E3306" s="18">
        <v>0</v>
      </c>
      <c r="F3306" s="18">
        <v>1</v>
      </c>
      <c r="G3306" s="122" t="str">
        <f t="shared" si="155"/>
        <v/>
      </c>
      <c r="H3306" s="255" t="str">
        <f>IF(G3306="기사임",(COUNTIF($B$2:B3306,B3306)-COUNTIFS($B$2:B3305,B3306,$G$2:G3305,"")),"")</f>
        <v/>
      </c>
      <c r="I3306" s="122" t="str">
        <f>IF(H3306=1,COUNTIF($H$1:H3306,1),"")</f>
        <v/>
      </c>
      <c r="J3306" s="122">
        <f t="shared" si="154"/>
        <v>0</v>
      </c>
      <c r="K3306" s="122" t="b">
        <f t="shared" si="156"/>
        <v>0</v>
      </c>
      <c r="L3306" s="122" t="str">
        <f>IF(K3306=FALSE,"",B3306&amp;"@"&amp;COUNTIFS($B$2:B3306,B3306,$K$2:K3306,TRUE))</f>
        <v/>
      </c>
    </row>
    <row r="3307" spans="1:12">
      <c r="A3307" s="18" t="s">
        <v>1489</v>
      </c>
      <c r="B3307" s="18" t="s">
        <v>910</v>
      </c>
      <c r="C3307" s="18">
        <v>1</v>
      </c>
      <c r="D3307" s="18">
        <v>1</v>
      </c>
      <c r="E3307" s="18">
        <v>7</v>
      </c>
      <c r="F3307" s="18">
        <v>1</v>
      </c>
      <c r="G3307" s="122" t="str">
        <f t="shared" si="155"/>
        <v/>
      </c>
      <c r="H3307" s="255" t="str">
        <f>IF(G3307="기사임",(COUNTIF($B$2:B3307,B3307)-COUNTIFS($B$2:B3306,B3307,$G$2:G3306,"")),"")</f>
        <v/>
      </c>
      <c r="I3307" s="122" t="str">
        <f>IF(H3307=1,COUNTIF($H$1:H3307,1),"")</f>
        <v/>
      </c>
      <c r="J3307" s="122">
        <f t="shared" si="154"/>
        <v>0</v>
      </c>
      <c r="K3307" s="122" t="b">
        <f t="shared" si="156"/>
        <v>0</v>
      </c>
      <c r="L3307" s="122" t="str">
        <f>IF(K3307=FALSE,"",B3307&amp;"@"&amp;COUNTIFS($B$2:B3307,B3307,$K$2:K3307,TRUE))</f>
        <v/>
      </c>
    </row>
    <row r="3308" spans="1:12">
      <c r="A3308" s="18" t="s">
        <v>1489</v>
      </c>
      <c r="B3308" s="18" t="s">
        <v>908</v>
      </c>
      <c r="C3308" s="18">
        <v>1</v>
      </c>
      <c r="D3308" s="18">
        <v>1</v>
      </c>
      <c r="E3308" s="18">
        <v>1</v>
      </c>
      <c r="F3308" s="18">
        <v>1</v>
      </c>
      <c r="G3308" s="122" t="str">
        <f t="shared" si="155"/>
        <v/>
      </c>
      <c r="H3308" s="255" t="str">
        <f>IF(G3308="기사임",(COUNTIF($B$2:B3308,B3308)-COUNTIFS($B$2:B3307,B3308,$G$2:G3307,"")),"")</f>
        <v/>
      </c>
      <c r="I3308" s="122" t="str">
        <f>IF(H3308=1,COUNTIF($H$1:H3308,1),"")</f>
        <v/>
      </c>
      <c r="J3308" s="122">
        <f t="shared" si="154"/>
        <v>0</v>
      </c>
      <c r="K3308" s="122" t="b">
        <f t="shared" si="156"/>
        <v>0</v>
      </c>
      <c r="L3308" s="122" t="str">
        <f>IF(K3308=FALSE,"",B3308&amp;"@"&amp;COUNTIFS($B$2:B3308,B3308,$K$2:K3308,TRUE))</f>
        <v/>
      </c>
    </row>
    <row r="3309" spans="1:12">
      <c r="A3309" s="18" t="s">
        <v>1489</v>
      </c>
      <c r="B3309" s="18" t="s">
        <v>913</v>
      </c>
      <c r="C3309" s="18">
        <v>1</v>
      </c>
      <c r="D3309" s="18">
        <v>1</v>
      </c>
      <c r="E3309" s="18">
        <v>33</v>
      </c>
      <c r="F3309" s="18">
        <v>1</v>
      </c>
      <c r="G3309" s="122" t="str">
        <f t="shared" si="155"/>
        <v/>
      </c>
      <c r="H3309" s="255" t="str">
        <f>IF(G3309="기사임",(COUNTIF($B$2:B3309,B3309)-COUNTIFS($B$2:B3308,B3309,$G$2:G3308,"")),"")</f>
        <v/>
      </c>
      <c r="I3309" s="122" t="str">
        <f>IF(H3309=1,COUNTIF($H$1:H3309,1),"")</f>
        <v/>
      </c>
      <c r="J3309" s="122">
        <f t="shared" si="154"/>
        <v>0</v>
      </c>
      <c r="K3309" s="122" t="b">
        <f t="shared" si="156"/>
        <v>0</v>
      </c>
      <c r="L3309" s="122" t="str">
        <f>IF(K3309=FALSE,"",B3309&amp;"@"&amp;COUNTIFS($B$2:B3309,B3309,$K$2:K3309,TRUE))</f>
        <v/>
      </c>
    </row>
    <row r="3310" spans="1:12">
      <c r="A3310" s="18" t="s">
        <v>1489</v>
      </c>
      <c r="B3310" s="18" t="s">
        <v>896</v>
      </c>
      <c r="C3310" s="18">
        <v>1</v>
      </c>
      <c r="D3310" s="18">
        <v>1</v>
      </c>
      <c r="E3310" s="18">
        <v>0</v>
      </c>
      <c r="F3310" s="18">
        <v>0</v>
      </c>
      <c r="G3310" s="122" t="str">
        <f t="shared" si="155"/>
        <v/>
      </c>
      <c r="H3310" s="255" t="str">
        <f>IF(G3310="기사임",(COUNTIF($B$2:B3310,B3310)-COUNTIFS($B$2:B3309,B3310,$G$2:G3309,"")),"")</f>
        <v/>
      </c>
      <c r="I3310" s="122" t="str">
        <f>IF(H3310=1,COUNTIF($H$1:H3310,1),"")</f>
        <v/>
      </c>
      <c r="J3310" s="122">
        <f t="shared" si="154"/>
        <v>1</v>
      </c>
      <c r="K3310" s="122" t="b">
        <f t="shared" si="156"/>
        <v>0</v>
      </c>
      <c r="L3310" s="122" t="str">
        <f>IF(K3310=FALSE,"",B3310&amp;"@"&amp;COUNTIFS($B$2:B3310,B3310,$K$2:K3310,TRUE))</f>
        <v/>
      </c>
    </row>
    <row r="3311" spans="1:12">
      <c r="A3311" s="18" t="s">
        <v>1133</v>
      </c>
      <c r="B3311" s="18" t="s">
        <v>910</v>
      </c>
      <c r="C3311" s="18">
        <v>1</v>
      </c>
      <c r="D3311" s="18">
        <v>1</v>
      </c>
      <c r="E3311" s="18">
        <v>0</v>
      </c>
      <c r="F3311" s="18">
        <v>1</v>
      </c>
      <c r="G3311" s="122" t="str">
        <f t="shared" si="155"/>
        <v/>
      </c>
      <c r="H3311" s="255" t="str">
        <f>IF(G3311="기사임",(COUNTIF($B$2:B3311,B3311)-COUNTIFS($B$2:B3310,B3311,$G$2:G3310,"")),"")</f>
        <v/>
      </c>
      <c r="I3311" s="122" t="str">
        <f>IF(H3311=1,COUNTIF($H$1:H3311,1),"")</f>
        <v/>
      </c>
      <c r="J3311" s="122">
        <f t="shared" si="154"/>
        <v>0</v>
      </c>
      <c r="K3311" s="122" t="b">
        <f t="shared" si="156"/>
        <v>0</v>
      </c>
      <c r="L3311" s="122" t="str">
        <f>IF(K3311=FALSE,"",B3311&amp;"@"&amp;COUNTIFS($B$2:B3311,B3311,$K$2:K3311,TRUE))</f>
        <v/>
      </c>
    </row>
    <row r="3312" spans="1:12">
      <c r="A3312" s="18" t="s">
        <v>743</v>
      </c>
      <c r="B3312" s="18" t="s">
        <v>946</v>
      </c>
      <c r="C3312" s="18">
        <v>1</v>
      </c>
      <c r="D3312" s="18">
        <v>1</v>
      </c>
      <c r="E3312" s="18">
        <v>0</v>
      </c>
      <c r="F3312" s="18">
        <v>1</v>
      </c>
      <c r="G3312" s="122" t="str">
        <f t="shared" si="155"/>
        <v/>
      </c>
      <c r="H3312" s="255" t="str">
        <f>IF(G3312="기사임",(COUNTIF($B$2:B3312,B3312)-COUNTIFS($B$2:B3311,B3312,$G$2:G3311,"")),"")</f>
        <v/>
      </c>
      <c r="I3312" s="122" t="str">
        <f>IF(H3312=1,COUNTIF($H$1:H3312,1),"")</f>
        <v/>
      </c>
      <c r="J3312" s="122">
        <f t="shared" si="154"/>
        <v>0</v>
      </c>
      <c r="K3312" s="122" t="b">
        <f t="shared" si="156"/>
        <v>0</v>
      </c>
      <c r="L3312" s="122" t="str">
        <f>IF(K3312=FALSE,"",B3312&amp;"@"&amp;COUNTIFS($B$2:B3312,B3312,$K$2:K3312,TRUE))</f>
        <v/>
      </c>
    </row>
    <row r="3313" spans="1:12">
      <c r="A3313" s="18" t="s">
        <v>743</v>
      </c>
      <c r="B3313" s="18" t="s">
        <v>897</v>
      </c>
      <c r="C3313" s="18">
        <v>1</v>
      </c>
      <c r="D3313" s="18">
        <v>1</v>
      </c>
      <c r="E3313" s="18">
        <v>4</v>
      </c>
      <c r="F3313" s="18">
        <v>1</v>
      </c>
      <c r="G3313" s="122" t="str">
        <f t="shared" si="155"/>
        <v/>
      </c>
      <c r="H3313" s="255" t="str">
        <f>IF(G3313="기사임",(COUNTIF($B$2:B3313,B3313)-COUNTIFS($B$2:B3312,B3313,$G$2:G3312,"")),"")</f>
        <v/>
      </c>
      <c r="I3313" s="122" t="str">
        <f>IF(H3313=1,COUNTIF($H$1:H3313,1),"")</f>
        <v/>
      </c>
      <c r="J3313" s="122">
        <f t="shared" si="154"/>
        <v>1</v>
      </c>
      <c r="K3313" s="122" t="b">
        <f t="shared" si="156"/>
        <v>0</v>
      </c>
      <c r="L3313" s="122" t="str">
        <f>IF(K3313=FALSE,"",B3313&amp;"@"&amp;COUNTIFS($B$2:B3313,B3313,$K$2:K3313,TRUE))</f>
        <v/>
      </c>
    </row>
    <row r="3314" spans="1:12">
      <c r="A3314" s="18" t="s">
        <v>743</v>
      </c>
      <c r="B3314" s="18" t="s">
        <v>900</v>
      </c>
      <c r="C3314" s="18">
        <v>1</v>
      </c>
      <c r="D3314" s="18">
        <v>1</v>
      </c>
      <c r="E3314" s="18">
        <v>0</v>
      </c>
      <c r="F3314" s="18">
        <v>1</v>
      </c>
      <c r="G3314" s="122" t="str">
        <f t="shared" si="155"/>
        <v/>
      </c>
      <c r="H3314" s="255" t="str">
        <f>IF(G3314="기사임",(COUNTIF($B$2:B3314,B3314)-COUNTIFS($B$2:B3313,B3314,$G$2:G3313,"")),"")</f>
        <v/>
      </c>
      <c r="I3314" s="122" t="str">
        <f>IF(H3314=1,COUNTIF($H$1:H3314,1),"")</f>
        <v/>
      </c>
      <c r="J3314" s="122">
        <f t="shared" si="154"/>
        <v>0</v>
      </c>
      <c r="K3314" s="122" t="b">
        <f t="shared" si="156"/>
        <v>0</v>
      </c>
      <c r="L3314" s="122" t="str">
        <f>IF(K3314=FALSE,"",B3314&amp;"@"&amp;COUNTIFS($B$2:B3314,B3314,$K$2:K3314,TRUE))</f>
        <v/>
      </c>
    </row>
    <row r="3315" spans="1:12">
      <c r="A3315" s="18" t="s">
        <v>2116</v>
      </c>
      <c r="B3315" s="18" t="s">
        <v>898</v>
      </c>
      <c r="C3315" s="18">
        <v>1</v>
      </c>
      <c r="D3315" s="18">
        <v>1</v>
      </c>
      <c r="E3315" s="18">
        <v>51</v>
      </c>
      <c r="F3315" s="18">
        <v>1</v>
      </c>
      <c r="G3315" s="122" t="str">
        <f t="shared" si="155"/>
        <v/>
      </c>
      <c r="H3315" s="255" t="str">
        <f>IF(G3315="기사임",(COUNTIF($B$2:B3315,B3315)-COUNTIFS($B$2:B3314,B3315,$G$2:G3314,"")),"")</f>
        <v/>
      </c>
      <c r="I3315" s="122" t="str">
        <f>IF(H3315=1,COUNTIF($H$1:H3315,1),"")</f>
        <v/>
      </c>
      <c r="J3315" s="122">
        <f t="shared" si="154"/>
        <v>0</v>
      </c>
      <c r="K3315" s="122" t="b">
        <f t="shared" si="156"/>
        <v>0</v>
      </c>
      <c r="L3315" s="122" t="str">
        <f>IF(K3315=FALSE,"",B3315&amp;"@"&amp;COUNTIFS($B$2:B3315,B3315,$K$2:K3315,TRUE))</f>
        <v/>
      </c>
    </row>
    <row r="3316" spans="1:12">
      <c r="A3316" s="18" t="s">
        <v>1671</v>
      </c>
      <c r="B3316" s="18" t="s">
        <v>940</v>
      </c>
      <c r="C3316" s="18">
        <v>1</v>
      </c>
      <c r="D3316" s="18">
        <v>1</v>
      </c>
      <c r="E3316" s="18">
        <v>9</v>
      </c>
      <c r="F3316" s="18">
        <v>0</v>
      </c>
      <c r="G3316" s="122" t="str">
        <f t="shared" si="155"/>
        <v/>
      </c>
      <c r="H3316" s="255" t="str">
        <f>IF(G3316="기사임",(COUNTIF($B$2:B3316,B3316)-COUNTIFS($B$2:B3315,B3316,$G$2:G3315,"")),"")</f>
        <v/>
      </c>
      <c r="I3316" s="122" t="str">
        <f>IF(H3316=1,COUNTIF($H$1:H3316,1),"")</f>
        <v/>
      </c>
      <c r="J3316" s="122">
        <f t="shared" si="154"/>
        <v>0</v>
      </c>
      <c r="K3316" s="122" t="b">
        <f t="shared" si="156"/>
        <v>0</v>
      </c>
      <c r="L3316" s="122" t="str">
        <f>IF(K3316=FALSE,"",B3316&amp;"@"&amp;COUNTIFS($B$2:B3316,B3316,$K$2:K3316,TRUE))</f>
        <v/>
      </c>
    </row>
    <row r="3317" spans="1:12">
      <c r="A3317" s="18" t="s">
        <v>806</v>
      </c>
      <c r="B3317" s="18" t="s">
        <v>903</v>
      </c>
      <c r="C3317" s="18">
        <v>1</v>
      </c>
      <c r="D3317" s="18">
        <v>1</v>
      </c>
      <c r="E3317" s="18">
        <v>57</v>
      </c>
      <c r="F3317" s="18">
        <v>0</v>
      </c>
      <c r="G3317" s="122" t="str">
        <f t="shared" si="155"/>
        <v/>
      </c>
      <c r="H3317" s="255" t="str">
        <f>IF(G3317="기사임",(COUNTIF($B$2:B3317,B3317)-COUNTIFS($B$2:B3316,B3317,$G$2:G3316,"")),"")</f>
        <v/>
      </c>
      <c r="I3317" s="122" t="str">
        <f>IF(H3317=1,COUNTIF($H$1:H3317,1),"")</f>
        <v/>
      </c>
      <c r="J3317" s="122">
        <f t="shared" si="154"/>
        <v>0</v>
      </c>
      <c r="K3317" s="122" t="b">
        <f t="shared" si="156"/>
        <v>0</v>
      </c>
      <c r="L3317" s="122" t="str">
        <f>IF(K3317=FALSE,"",B3317&amp;"@"&amp;COUNTIFS($B$2:B3317,B3317,$K$2:K3317,TRUE))</f>
        <v/>
      </c>
    </row>
    <row r="3318" spans="1:12">
      <c r="A3318" s="18" t="s">
        <v>806</v>
      </c>
      <c r="B3318" s="18" t="s">
        <v>905</v>
      </c>
      <c r="C3318" s="18">
        <v>1</v>
      </c>
      <c r="D3318" s="18">
        <v>1</v>
      </c>
      <c r="E3318" s="18">
        <v>28</v>
      </c>
      <c r="F3318" s="18">
        <v>0</v>
      </c>
      <c r="G3318" s="122" t="str">
        <f t="shared" si="155"/>
        <v/>
      </c>
      <c r="H3318" s="255" t="str">
        <f>IF(G3318="기사임",(COUNTIF($B$2:B3318,B3318)-COUNTIFS($B$2:B3317,B3318,$G$2:G3317,"")),"")</f>
        <v/>
      </c>
      <c r="I3318" s="122" t="str">
        <f>IF(H3318=1,COUNTIF($H$1:H3318,1),"")</f>
        <v/>
      </c>
      <c r="J3318" s="122">
        <f t="shared" si="154"/>
        <v>0</v>
      </c>
      <c r="K3318" s="122" t="b">
        <f t="shared" si="156"/>
        <v>0</v>
      </c>
      <c r="L3318" s="122" t="str">
        <f>IF(K3318=FALSE,"",B3318&amp;"@"&amp;COUNTIFS($B$2:B3318,B3318,$K$2:K3318,TRUE))</f>
        <v/>
      </c>
    </row>
    <row r="3319" spans="1:12">
      <c r="A3319" s="18" t="s">
        <v>1522</v>
      </c>
      <c r="B3319" s="18" t="s">
        <v>896</v>
      </c>
      <c r="C3319" s="18">
        <v>1</v>
      </c>
      <c r="D3319" s="18">
        <v>1</v>
      </c>
      <c r="E3319" s="18">
        <v>14</v>
      </c>
      <c r="F3319" s="18">
        <v>0</v>
      </c>
      <c r="G3319" s="122" t="str">
        <f t="shared" si="155"/>
        <v/>
      </c>
      <c r="H3319" s="255" t="str">
        <f>IF(G3319="기사임",(COUNTIF($B$2:B3319,B3319)-COUNTIFS($B$2:B3318,B3319,$G$2:G3318,"")),"")</f>
        <v/>
      </c>
      <c r="I3319" s="122" t="str">
        <f>IF(H3319=1,COUNTIF($H$1:H3319,1),"")</f>
        <v/>
      </c>
      <c r="J3319" s="122">
        <f t="shared" si="154"/>
        <v>1</v>
      </c>
      <c r="K3319" s="122" t="b">
        <f t="shared" si="156"/>
        <v>0</v>
      </c>
      <c r="L3319" s="122" t="str">
        <f>IF(K3319=FALSE,"",B3319&amp;"@"&amp;COUNTIFS($B$2:B3319,B3319,$K$2:K3319,TRUE))</f>
        <v/>
      </c>
    </row>
    <row r="3320" spans="1:12">
      <c r="A3320" s="18" t="s">
        <v>1311</v>
      </c>
      <c r="B3320" s="18" t="s">
        <v>897</v>
      </c>
      <c r="C3320" s="18">
        <v>1</v>
      </c>
      <c r="D3320" s="18">
        <v>1</v>
      </c>
      <c r="E3320" s="18">
        <v>0</v>
      </c>
      <c r="F3320" s="18">
        <v>1</v>
      </c>
      <c r="G3320" s="122" t="str">
        <f t="shared" si="155"/>
        <v/>
      </c>
      <c r="H3320" s="255" t="str">
        <f>IF(G3320="기사임",(COUNTIF($B$2:B3320,B3320)-COUNTIFS($B$2:B3319,B3320,$G$2:G3319,"")),"")</f>
        <v/>
      </c>
      <c r="I3320" s="122" t="str">
        <f>IF(H3320=1,COUNTIF($H$1:H3320,1),"")</f>
        <v/>
      </c>
      <c r="J3320" s="122">
        <f t="shared" si="154"/>
        <v>1</v>
      </c>
      <c r="K3320" s="122" t="b">
        <f t="shared" si="156"/>
        <v>0</v>
      </c>
      <c r="L3320" s="122" t="str">
        <f>IF(K3320=FALSE,"",B3320&amp;"@"&amp;COUNTIFS($B$2:B3320,B3320,$K$2:K3320,TRUE))</f>
        <v/>
      </c>
    </row>
    <row r="3321" spans="1:12">
      <c r="A3321" s="18" t="s">
        <v>2117</v>
      </c>
      <c r="B3321" s="18" t="s">
        <v>897</v>
      </c>
      <c r="C3321" s="18">
        <v>1</v>
      </c>
      <c r="D3321" s="18">
        <v>1</v>
      </c>
      <c r="E3321" s="18">
        <v>0</v>
      </c>
      <c r="F3321" s="18">
        <v>0</v>
      </c>
      <c r="G3321" s="122" t="str">
        <f t="shared" si="155"/>
        <v/>
      </c>
      <c r="H3321" s="255" t="str">
        <f>IF(G3321="기사임",(COUNTIF($B$2:B3321,B3321)-COUNTIFS($B$2:B3320,B3321,$G$2:G3320,"")),"")</f>
        <v/>
      </c>
      <c r="I3321" s="122" t="str">
        <f>IF(H3321=1,COUNTIF($H$1:H3321,1),"")</f>
        <v/>
      </c>
      <c r="J3321" s="122">
        <f t="shared" si="154"/>
        <v>1</v>
      </c>
      <c r="K3321" s="122" t="b">
        <f t="shared" si="156"/>
        <v>0</v>
      </c>
      <c r="L3321" s="122" t="str">
        <f>IF(K3321=FALSE,"",B3321&amp;"@"&amp;COUNTIFS($B$2:B3321,B3321,$K$2:K3321,TRUE))</f>
        <v/>
      </c>
    </row>
    <row r="3322" spans="1:12">
      <c r="A3322" s="18" t="s">
        <v>1312</v>
      </c>
      <c r="B3322" s="18" t="s">
        <v>895</v>
      </c>
      <c r="C3322" s="18">
        <v>1</v>
      </c>
      <c r="D3322" s="18">
        <v>1</v>
      </c>
      <c r="E3322" s="18">
        <v>0</v>
      </c>
      <c r="F3322" s="18">
        <v>1</v>
      </c>
      <c r="G3322" s="122" t="str">
        <f t="shared" si="155"/>
        <v/>
      </c>
      <c r="H3322" s="255" t="str">
        <f>IF(G3322="기사임",(COUNTIF($B$2:B3322,B3322)-COUNTIFS($B$2:B3321,B3322,$G$2:G3321,"")),"")</f>
        <v/>
      </c>
      <c r="I3322" s="122" t="str">
        <f>IF(H3322=1,COUNTIF($H$1:H3322,1),"")</f>
        <v/>
      </c>
      <c r="J3322" s="122">
        <f t="shared" si="154"/>
        <v>0</v>
      </c>
      <c r="K3322" s="122" t="b">
        <f t="shared" si="156"/>
        <v>0</v>
      </c>
      <c r="L3322" s="122" t="str">
        <f>IF(K3322=FALSE,"",B3322&amp;"@"&amp;COUNTIFS($B$2:B3322,B3322,$K$2:K3322,TRUE))</f>
        <v/>
      </c>
    </row>
    <row r="3323" spans="1:12">
      <c r="A3323" s="18" t="s">
        <v>993</v>
      </c>
      <c r="B3323" s="18" t="s">
        <v>895</v>
      </c>
      <c r="C3323" s="18">
        <v>1</v>
      </c>
      <c r="D3323" s="18">
        <v>1</v>
      </c>
      <c r="E3323" s="18">
        <v>5</v>
      </c>
      <c r="F3323" s="18">
        <v>1</v>
      </c>
      <c r="G3323" s="122" t="str">
        <f t="shared" si="155"/>
        <v/>
      </c>
      <c r="H3323" s="255" t="str">
        <f>IF(G3323="기사임",(COUNTIF($B$2:B3323,B3323)-COUNTIFS($B$2:B3322,B3323,$G$2:G3322,"")),"")</f>
        <v/>
      </c>
      <c r="I3323" s="122" t="str">
        <f>IF(H3323=1,COUNTIF($H$1:H3323,1),"")</f>
        <v/>
      </c>
      <c r="J3323" s="122">
        <f t="shared" si="154"/>
        <v>0</v>
      </c>
      <c r="K3323" s="122" t="b">
        <f t="shared" si="156"/>
        <v>0</v>
      </c>
      <c r="L3323" s="122" t="str">
        <f>IF(K3323=FALSE,"",B3323&amp;"@"&amp;COUNTIFS($B$2:B3323,B3323,$K$2:K3323,TRUE))</f>
        <v/>
      </c>
    </row>
    <row r="3324" spans="1:12">
      <c r="A3324" s="18" t="s">
        <v>993</v>
      </c>
      <c r="B3324" s="18" t="s">
        <v>896</v>
      </c>
      <c r="C3324" s="18">
        <v>1</v>
      </c>
      <c r="D3324" s="18">
        <v>1</v>
      </c>
      <c r="E3324" s="18">
        <v>0</v>
      </c>
      <c r="F3324" s="18">
        <v>1</v>
      </c>
      <c r="G3324" s="122" t="str">
        <f t="shared" si="155"/>
        <v/>
      </c>
      <c r="H3324" s="255" t="str">
        <f>IF(G3324="기사임",(COUNTIF($B$2:B3324,B3324)-COUNTIFS($B$2:B3323,B3324,$G$2:G3323,"")),"")</f>
        <v/>
      </c>
      <c r="I3324" s="122" t="str">
        <f>IF(H3324=1,COUNTIF($H$1:H3324,1),"")</f>
        <v/>
      </c>
      <c r="J3324" s="122">
        <f t="shared" si="154"/>
        <v>1</v>
      </c>
      <c r="K3324" s="122" t="b">
        <f t="shared" si="156"/>
        <v>0</v>
      </c>
      <c r="L3324" s="122" t="str">
        <f>IF(K3324=FALSE,"",B3324&amp;"@"&amp;COUNTIFS($B$2:B3324,B3324,$K$2:K3324,TRUE))</f>
        <v/>
      </c>
    </row>
    <row r="3325" spans="1:12">
      <c r="A3325" s="18" t="s">
        <v>1785</v>
      </c>
      <c r="B3325" s="18" t="s">
        <v>898</v>
      </c>
      <c r="C3325" s="18">
        <v>1</v>
      </c>
      <c r="D3325" s="18">
        <v>1</v>
      </c>
      <c r="E3325" s="18">
        <v>7</v>
      </c>
      <c r="F3325" s="18">
        <v>0</v>
      </c>
      <c r="G3325" s="122" t="str">
        <f t="shared" si="155"/>
        <v/>
      </c>
      <c r="H3325" s="255" t="str">
        <f>IF(G3325="기사임",(COUNTIF($B$2:B3325,B3325)-COUNTIFS($B$2:B3324,B3325,$G$2:G3324,"")),"")</f>
        <v/>
      </c>
      <c r="I3325" s="122" t="str">
        <f>IF(H3325=1,COUNTIF($H$1:H3325,1),"")</f>
        <v/>
      </c>
      <c r="J3325" s="122">
        <f t="shared" si="154"/>
        <v>0</v>
      </c>
      <c r="K3325" s="122" t="b">
        <f t="shared" si="156"/>
        <v>0</v>
      </c>
      <c r="L3325" s="122" t="str">
        <f>IF(K3325=FALSE,"",B3325&amp;"@"&amp;COUNTIFS($B$2:B3325,B3325,$K$2:K3325,TRUE))</f>
        <v/>
      </c>
    </row>
    <row r="3326" spans="1:12">
      <c r="A3326" s="18" t="s">
        <v>1785</v>
      </c>
      <c r="B3326" s="18" t="s">
        <v>895</v>
      </c>
      <c r="C3326" s="18">
        <v>1</v>
      </c>
      <c r="D3326" s="18">
        <v>1</v>
      </c>
      <c r="E3326" s="18">
        <v>3</v>
      </c>
      <c r="F3326" s="18">
        <v>0</v>
      </c>
      <c r="G3326" s="122" t="str">
        <f t="shared" si="155"/>
        <v/>
      </c>
      <c r="H3326" s="255" t="str">
        <f>IF(G3326="기사임",(COUNTIF($B$2:B3326,B3326)-COUNTIFS($B$2:B3325,B3326,$G$2:G3325,"")),"")</f>
        <v/>
      </c>
      <c r="I3326" s="122" t="str">
        <f>IF(H3326=1,COUNTIF($H$1:H3326,1),"")</f>
        <v/>
      </c>
      <c r="J3326" s="122">
        <f t="shared" si="154"/>
        <v>0</v>
      </c>
      <c r="K3326" s="122" t="b">
        <f t="shared" si="156"/>
        <v>0</v>
      </c>
      <c r="L3326" s="122" t="str">
        <f>IF(K3326=FALSE,"",B3326&amp;"@"&amp;COUNTIFS($B$2:B3326,B3326,$K$2:K3326,TRUE))</f>
        <v/>
      </c>
    </row>
    <row r="3327" spans="1:12">
      <c r="A3327" s="18" t="s">
        <v>2118</v>
      </c>
      <c r="B3327" s="18" t="s">
        <v>895</v>
      </c>
      <c r="C3327" s="18">
        <v>1</v>
      </c>
      <c r="D3327" s="18">
        <v>1</v>
      </c>
      <c r="E3327" s="18">
        <v>4</v>
      </c>
      <c r="F3327" s="18">
        <v>0</v>
      </c>
      <c r="G3327" s="122" t="str">
        <f t="shared" si="155"/>
        <v/>
      </c>
      <c r="H3327" s="255" t="str">
        <f>IF(G3327="기사임",(COUNTIF($B$2:B3327,B3327)-COUNTIFS($B$2:B3326,B3327,$G$2:G3326,"")),"")</f>
        <v/>
      </c>
      <c r="I3327" s="122" t="str">
        <f>IF(H3327=1,COUNTIF($H$1:H3327,1),"")</f>
        <v/>
      </c>
      <c r="J3327" s="122">
        <f t="shared" si="154"/>
        <v>0</v>
      </c>
      <c r="K3327" s="122" t="b">
        <f t="shared" si="156"/>
        <v>0</v>
      </c>
      <c r="L3327" s="122" t="str">
        <f>IF(K3327=FALSE,"",B3327&amp;"@"&amp;COUNTIFS($B$2:B3327,B3327,$K$2:K3327,TRUE))</f>
        <v/>
      </c>
    </row>
    <row r="3328" spans="1:12">
      <c r="A3328" s="18" t="s">
        <v>2119</v>
      </c>
      <c r="B3328" s="18" t="s">
        <v>901</v>
      </c>
      <c r="C3328" s="18">
        <v>1</v>
      </c>
      <c r="D3328" s="18">
        <v>1</v>
      </c>
      <c r="E3328" s="18">
        <v>0</v>
      </c>
      <c r="F3328" s="18">
        <v>1</v>
      </c>
      <c r="G3328" s="122" t="str">
        <f t="shared" si="155"/>
        <v/>
      </c>
      <c r="H3328" s="255" t="str">
        <f>IF(G3328="기사임",(COUNTIF($B$2:B3328,B3328)-COUNTIFS($B$2:B3327,B3328,$G$2:G3327,"")),"")</f>
        <v/>
      </c>
      <c r="I3328" s="122" t="str">
        <f>IF(H3328=1,COUNTIF($H$1:H3328,1),"")</f>
        <v/>
      </c>
      <c r="J3328" s="122">
        <f t="shared" si="154"/>
        <v>0</v>
      </c>
      <c r="K3328" s="122" t="b">
        <f t="shared" si="156"/>
        <v>0</v>
      </c>
      <c r="L3328" s="122" t="str">
        <f>IF(K3328=FALSE,"",B3328&amp;"@"&amp;COUNTIFS($B$2:B3328,B3328,$K$2:K3328,TRUE))</f>
        <v/>
      </c>
    </row>
    <row r="3329" spans="1:12">
      <c r="A3329" s="18" t="s">
        <v>2120</v>
      </c>
      <c r="B3329" s="18" t="s">
        <v>899</v>
      </c>
      <c r="C3329" s="18">
        <v>1</v>
      </c>
      <c r="D3329" s="18">
        <v>1</v>
      </c>
      <c r="E3329" s="18">
        <v>0</v>
      </c>
      <c r="F3329" s="18">
        <v>1</v>
      </c>
      <c r="G3329" s="122" t="str">
        <f t="shared" si="155"/>
        <v/>
      </c>
      <c r="H3329" s="255" t="str">
        <f>IF(G3329="기사임",(COUNTIF($B$2:B3329,B3329)-COUNTIFS($B$2:B3328,B3329,$G$2:G3328,"")),"")</f>
        <v/>
      </c>
      <c r="I3329" s="122" t="str">
        <f>IF(H3329=1,COUNTIF($H$1:H3329,1),"")</f>
        <v/>
      </c>
      <c r="J3329" s="122">
        <f t="shared" si="154"/>
        <v>0</v>
      </c>
      <c r="K3329" s="122" t="b">
        <f t="shared" si="156"/>
        <v>0</v>
      </c>
      <c r="L3329" s="122" t="str">
        <f>IF(K3329=FALSE,"",B3329&amp;"@"&amp;COUNTIFS($B$2:B3329,B3329,$K$2:K3329,TRUE))</f>
        <v/>
      </c>
    </row>
    <row r="3330" spans="1:12">
      <c r="A3330" s="18" t="s">
        <v>807</v>
      </c>
      <c r="B3330" s="18" t="s">
        <v>910</v>
      </c>
      <c r="C3330" s="18">
        <v>1</v>
      </c>
      <c r="D3330" s="18">
        <v>1</v>
      </c>
      <c r="E3330" s="18">
        <v>6</v>
      </c>
      <c r="F3330" s="18">
        <v>1</v>
      </c>
      <c r="G3330" s="122" t="str">
        <f t="shared" si="155"/>
        <v/>
      </c>
      <c r="H3330" s="255" t="str">
        <f>IF(G3330="기사임",(COUNTIF($B$2:B3330,B3330)-COUNTIFS($B$2:B3329,B3330,$G$2:G3329,"")),"")</f>
        <v/>
      </c>
      <c r="I3330" s="122" t="str">
        <f>IF(H3330=1,COUNTIF($H$1:H3330,1),"")</f>
        <v/>
      </c>
      <c r="J3330" s="122">
        <f t="shared" ref="J3330:J3393" si="157">COUNTIF($N$2:$N$4,B3330)</f>
        <v>0</v>
      </c>
      <c r="K3330" s="122" t="b">
        <f t="shared" si="156"/>
        <v>0</v>
      </c>
      <c r="L3330" s="122" t="str">
        <f>IF(K3330=FALSE,"",B3330&amp;"@"&amp;COUNTIFS($B$2:B3330,B3330,$K$2:K3330,TRUE))</f>
        <v/>
      </c>
    </row>
    <row r="3331" spans="1:12">
      <c r="A3331" s="18" t="s">
        <v>807</v>
      </c>
      <c r="B3331" s="18" t="s">
        <v>897</v>
      </c>
      <c r="C3331" s="18">
        <v>1</v>
      </c>
      <c r="D3331" s="18">
        <v>1</v>
      </c>
      <c r="E3331" s="18">
        <v>31</v>
      </c>
      <c r="F3331" s="18">
        <v>0</v>
      </c>
      <c r="G3331" s="122" t="str">
        <f t="shared" ref="G3331:G3394" si="158">IF(AND(LEFT(A3331,17)="/global/archives/",ISNUMBER(_xlfn.NUMBERVALUE(MID(A3331,18,1))),ISERROR(FIND("ckattempt",A3331)),ISERROR(FIND("preview",A3331))),"기사임","")</f>
        <v/>
      </c>
      <c r="H3331" s="255" t="str">
        <f>IF(G3331="기사임",(COUNTIF($B$2:B3331,B3331)-COUNTIFS($B$2:B3330,B3331,$G$2:G3330,"")),"")</f>
        <v/>
      </c>
      <c r="I3331" s="122" t="str">
        <f>IF(H3331=1,COUNTIF($H$1:H3331,1),"")</f>
        <v/>
      </c>
      <c r="J3331" s="122">
        <f t="shared" si="157"/>
        <v>1</v>
      </c>
      <c r="K3331" s="122" t="b">
        <f t="shared" ref="K3331:K3394" si="159">AND(J3331=1,H3331&gt;=1,H3331&lt;&gt;"")</f>
        <v>0</v>
      </c>
      <c r="L3331" s="122" t="str">
        <f>IF(K3331=FALSE,"",B3331&amp;"@"&amp;COUNTIFS($B$2:B3331,B3331,$K$2:K3331,TRUE))</f>
        <v/>
      </c>
    </row>
    <row r="3332" spans="1:12">
      <c r="A3332" s="18" t="s">
        <v>807</v>
      </c>
      <c r="B3332" s="18" t="s">
        <v>904</v>
      </c>
      <c r="C3332" s="18">
        <v>1</v>
      </c>
      <c r="D3332" s="18">
        <v>1</v>
      </c>
      <c r="E3332" s="18">
        <v>14</v>
      </c>
      <c r="F3332" s="18">
        <v>1</v>
      </c>
      <c r="G3332" s="122" t="str">
        <f t="shared" si="158"/>
        <v/>
      </c>
      <c r="H3332" s="255" t="str">
        <f>IF(G3332="기사임",(COUNTIF($B$2:B3332,B3332)-COUNTIFS($B$2:B3331,B3332,$G$2:G3331,"")),"")</f>
        <v/>
      </c>
      <c r="I3332" s="122" t="str">
        <f>IF(H3332=1,COUNTIF($H$1:H3332,1),"")</f>
        <v/>
      </c>
      <c r="J3332" s="122">
        <f t="shared" si="157"/>
        <v>0</v>
      </c>
      <c r="K3332" s="122" t="b">
        <f t="shared" si="159"/>
        <v>0</v>
      </c>
      <c r="L3332" s="122" t="str">
        <f>IF(K3332=FALSE,"",B3332&amp;"@"&amp;COUNTIFS($B$2:B3332,B3332,$K$2:K3332,TRUE))</f>
        <v/>
      </c>
    </row>
    <row r="3333" spans="1:12">
      <c r="A3333" s="18" t="s">
        <v>807</v>
      </c>
      <c r="B3333" s="18" t="s">
        <v>900</v>
      </c>
      <c r="C3333" s="18">
        <v>1</v>
      </c>
      <c r="D3333" s="18">
        <v>1</v>
      </c>
      <c r="E3333" s="18">
        <v>0</v>
      </c>
      <c r="F3333" s="18">
        <v>1</v>
      </c>
      <c r="G3333" s="122" t="str">
        <f t="shared" si="158"/>
        <v/>
      </c>
      <c r="H3333" s="255" t="str">
        <f>IF(G3333="기사임",(COUNTIF($B$2:B3333,B3333)-COUNTIFS($B$2:B3332,B3333,$G$2:G3332,"")),"")</f>
        <v/>
      </c>
      <c r="I3333" s="122" t="str">
        <f>IF(H3333=1,COUNTIF($H$1:H3333,1),"")</f>
        <v/>
      </c>
      <c r="J3333" s="122">
        <f t="shared" si="157"/>
        <v>0</v>
      </c>
      <c r="K3333" s="122" t="b">
        <f t="shared" si="159"/>
        <v>0</v>
      </c>
      <c r="L3333" s="122" t="str">
        <f>IF(K3333=FALSE,"",B3333&amp;"@"&amp;COUNTIFS($B$2:B3333,B3333,$K$2:K3333,TRUE))</f>
        <v/>
      </c>
    </row>
    <row r="3334" spans="1:12">
      <c r="A3334" s="18" t="s">
        <v>807</v>
      </c>
      <c r="B3334" s="18" t="s">
        <v>918</v>
      </c>
      <c r="C3334" s="18">
        <v>1</v>
      </c>
      <c r="D3334" s="18">
        <v>1</v>
      </c>
      <c r="E3334" s="18">
        <v>8</v>
      </c>
      <c r="F3334" s="18">
        <v>1</v>
      </c>
      <c r="G3334" s="122" t="str">
        <f t="shared" si="158"/>
        <v/>
      </c>
      <c r="H3334" s="255" t="str">
        <f>IF(G3334="기사임",(COUNTIF($B$2:B3334,B3334)-COUNTIFS($B$2:B3333,B3334,$G$2:G3333,"")),"")</f>
        <v/>
      </c>
      <c r="I3334" s="122" t="str">
        <f>IF(H3334=1,COUNTIF($H$1:H3334,1),"")</f>
        <v/>
      </c>
      <c r="J3334" s="122">
        <f t="shared" si="157"/>
        <v>0</v>
      </c>
      <c r="K3334" s="122" t="b">
        <f t="shared" si="159"/>
        <v>0</v>
      </c>
      <c r="L3334" s="122" t="str">
        <f>IF(K3334=FALSE,"",B3334&amp;"@"&amp;COUNTIFS($B$2:B3334,B3334,$K$2:K3334,TRUE))</f>
        <v/>
      </c>
    </row>
    <row r="3335" spans="1:12">
      <c r="A3335" s="18" t="s">
        <v>1490</v>
      </c>
      <c r="B3335" s="18" t="s">
        <v>914</v>
      </c>
      <c r="C3335" s="18">
        <v>1</v>
      </c>
      <c r="D3335" s="18">
        <v>1</v>
      </c>
      <c r="E3335" s="18">
        <v>0</v>
      </c>
      <c r="F3335" s="18">
        <v>1</v>
      </c>
      <c r="G3335" s="122" t="str">
        <f t="shared" si="158"/>
        <v/>
      </c>
      <c r="H3335" s="255" t="str">
        <f>IF(G3335="기사임",(COUNTIF($B$2:B3335,B3335)-COUNTIFS($B$2:B3334,B3335,$G$2:G3334,"")),"")</f>
        <v/>
      </c>
      <c r="I3335" s="122" t="str">
        <f>IF(H3335=1,COUNTIF($H$1:H3335,1),"")</f>
        <v/>
      </c>
      <c r="J3335" s="122">
        <f t="shared" si="157"/>
        <v>1</v>
      </c>
      <c r="K3335" s="122" t="b">
        <f t="shared" si="159"/>
        <v>0</v>
      </c>
      <c r="L3335" s="122" t="str">
        <f>IF(K3335=FALSE,"",B3335&amp;"@"&amp;COUNTIFS($B$2:B3335,B3335,$K$2:K3335,TRUE))</f>
        <v/>
      </c>
    </row>
    <row r="3336" spans="1:12">
      <c r="A3336" s="18" t="s">
        <v>1673</v>
      </c>
      <c r="B3336" s="18" t="s">
        <v>898</v>
      </c>
      <c r="C3336" s="18">
        <v>1</v>
      </c>
      <c r="D3336" s="18">
        <v>1</v>
      </c>
      <c r="E3336" s="18">
        <v>7</v>
      </c>
      <c r="F3336" s="18">
        <v>0</v>
      </c>
      <c r="G3336" s="122" t="str">
        <f t="shared" si="158"/>
        <v/>
      </c>
      <c r="H3336" s="255" t="str">
        <f>IF(G3336="기사임",(COUNTIF($B$2:B3336,B3336)-COUNTIFS($B$2:B3335,B3336,$G$2:G3335,"")),"")</f>
        <v/>
      </c>
      <c r="I3336" s="122" t="str">
        <f>IF(H3336=1,COUNTIF($H$1:H3336,1),"")</f>
        <v/>
      </c>
      <c r="J3336" s="122">
        <f t="shared" si="157"/>
        <v>0</v>
      </c>
      <c r="K3336" s="122" t="b">
        <f t="shared" si="159"/>
        <v>0</v>
      </c>
      <c r="L3336" s="122" t="str">
        <f>IF(K3336=FALSE,"",B3336&amp;"@"&amp;COUNTIFS($B$2:B3336,B3336,$K$2:K3336,TRUE))</f>
        <v/>
      </c>
    </row>
    <row r="3337" spans="1:12">
      <c r="A3337" s="18" t="s">
        <v>1284</v>
      </c>
      <c r="B3337" s="18" t="s">
        <v>896</v>
      </c>
      <c r="C3337" s="18">
        <v>1</v>
      </c>
      <c r="D3337" s="18">
        <v>1</v>
      </c>
      <c r="E3337" s="18">
        <v>0</v>
      </c>
      <c r="F3337" s="18">
        <v>0</v>
      </c>
      <c r="G3337" s="122" t="str">
        <f t="shared" si="158"/>
        <v/>
      </c>
      <c r="H3337" s="255" t="str">
        <f>IF(G3337="기사임",(COUNTIF($B$2:B3337,B3337)-COUNTIFS($B$2:B3336,B3337,$G$2:G3336,"")),"")</f>
        <v/>
      </c>
      <c r="I3337" s="122" t="str">
        <f>IF(H3337=1,COUNTIF($H$1:H3337,1),"")</f>
        <v/>
      </c>
      <c r="J3337" s="122">
        <f t="shared" si="157"/>
        <v>1</v>
      </c>
      <c r="K3337" s="122" t="b">
        <f t="shared" si="159"/>
        <v>0</v>
      </c>
      <c r="L3337" s="122" t="str">
        <f>IF(K3337=FALSE,"",B3337&amp;"@"&amp;COUNTIFS($B$2:B3337,B3337,$K$2:K3337,TRUE))</f>
        <v/>
      </c>
    </row>
    <row r="3338" spans="1:12">
      <c r="A3338" s="18" t="s">
        <v>670</v>
      </c>
      <c r="B3338" s="18" t="s">
        <v>898</v>
      </c>
      <c r="C3338" s="18">
        <v>1</v>
      </c>
      <c r="D3338" s="18">
        <v>1</v>
      </c>
      <c r="E3338" s="18">
        <v>0</v>
      </c>
      <c r="F3338" s="18">
        <v>1</v>
      </c>
      <c r="G3338" s="122" t="str">
        <f t="shared" si="158"/>
        <v/>
      </c>
      <c r="H3338" s="255" t="str">
        <f>IF(G3338="기사임",(COUNTIF($B$2:B3338,B3338)-COUNTIFS($B$2:B3337,B3338,$G$2:G3337,"")),"")</f>
        <v/>
      </c>
      <c r="I3338" s="122" t="str">
        <f>IF(H3338=1,COUNTIF($H$1:H3338,1),"")</f>
        <v/>
      </c>
      <c r="J3338" s="122">
        <f t="shared" si="157"/>
        <v>0</v>
      </c>
      <c r="K3338" s="122" t="b">
        <f t="shared" si="159"/>
        <v>0</v>
      </c>
      <c r="L3338" s="122" t="str">
        <f>IF(K3338=FALSE,"",B3338&amp;"@"&amp;COUNTIFS($B$2:B3338,B3338,$K$2:K3338,TRUE))</f>
        <v/>
      </c>
    </row>
    <row r="3339" spans="1:12">
      <c r="A3339" s="18" t="s">
        <v>2121</v>
      </c>
      <c r="B3339" s="18" t="s">
        <v>895</v>
      </c>
      <c r="C3339" s="18">
        <v>1</v>
      </c>
      <c r="D3339" s="18">
        <v>1</v>
      </c>
      <c r="E3339" s="18">
        <v>0</v>
      </c>
      <c r="F3339" s="18">
        <v>1</v>
      </c>
      <c r="G3339" s="122" t="str">
        <f t="shared" si="158"/>
        <v/>
      </c>
      <c r="H3339" s="255" t="str">
        <f>IF(G3339="기사임",(COUNTIF($B$2:B3339,B3339)-COUNTIFS($B$2:B3338,B3339,$G$2:G3338,"")),"")</f>
        <v/>
      </c>
      <c r="I3339" s="122" t="str">
        <f>IF(H3339=1,COUNTIF($H$1:H3339,1),"")</f>
        <v/>
      </c>
      <c r="J3339" s="122">
        <f t="shared" si="157"/>
        <v>0</v>
      </c>
      <c r="K3339" s="122" t="b">
        <f t="shared" si="159"/>
        <v>0</v>
      </c>
      <c r="L3339" s="122" t="str">
        <f>IF(K3339=FALSE,"",B3339&amp;"@"&amp;COUNTIFS($B$2:B3339,B3339,$K$2:K3339,TRUE))</f>
        <v/>
      </c>
    </row>
    <row r="3340" spans="1:12">
      <c r="A3340" s="18" t="s">
        <v>2122</v>
      </c>
      <c r="B3340" s="18" t="s">
        <v>895</v>
      </c>
      <c r="C3340" s="18">
        <v>1</v>
      </c>
      <c r="D3340" s="18">
        <v>1</v>
      </c>
      <c r="E3340" s="18">
        <v>437</v>
      </c>
      <c r="F3340" s="18">
        <v>1</v>
      </c>
      <c r="G3340" s="122" t="str">
        <f t="shared" si="158"/>
        <v/>
      </c>
      <c r="H3340" s="255" t="str">
        <f>IF(G3340="기사임",(COUNTIF($B$2:B3340,B3340)-COUNTIFS($B$2:B3339,B3340,$G$2:G3339,"")),"")</f>
        <v/>
      </c>
      <c r="I3340" s="122" t="str">
        <f>IF(H3340=1,COUNTIF($H$1:H3340,1),"")</f>
        <v/>
      </c>
      <c r="J3340" s="122">
        <f t="shared" si="157"/>
        <v>0</v>
      </c>
      <c r="K3340" s="122" t="b">
        <f t="shared" si="159"/>
        <v>0</v>
      </c>
      <c r="L3340" s="122" t="str">
        <f>IF(K3340=FALSE,"",B3340&amp;"@"&amp;COUNTIFS($B$2:B3340,B3340,$K$2:K3340,TRUE))</f>
        <v/>
      </c>
    </row>
    <row r="3341" spans="1:12">
      <c r="A3341" s="18" t="s">
        <v>1127</v>
      </c>
      <c r="B3341" s="18" t="s">
        <v>927</v>
      </c>
      <c r="C3341" s="18">
        <v>1</v>
      </c>
      <c r="D3341" s="18">
        <v>1</v>
      </c>
      <c r="E3341" s="18">
        <v>43</v>
      </c>
      <c r="F3341" s="18">
        <v>0</v>
      </c>
      <c r="G3341" s="122" t="str">
        <f t="shared" si="158"/>
        <v/>
      </c>
      <c r="H3341" s="255" t="str">
        <f>IF(G3341="기사임",(COUNTIF($B$2:B3341,B3341)-COUNTIFS($B$2:B3340,B3341,$G$2:G3340,"")),"")</f>
        <v/>
      </c>
      <c r="I3341" s="122" t="str">
        <f>IF(H3341=1,COUNTIF($H$1:H3341,1),"")</f>
        <v/>
      </c>
      <c r="J3341" s="122">
        <f t="shared" si="157"/>
        <v>0</v>
      </c>
      <c r="K3341" s="122" t="b">
        <f t="shared" si="159"/>
        <v>0</v>
      </c>
      <c r="L3341" s="122" t="str">
        <f>IF(K3341=FALSE,"",B3341&amp;"@"&amp;COUNTIFS($B$2:B3341,B3341,$K$2:K3341,TRUE))</f>
        <v/>
      </c>
    </row>
    <row r="3342" spans="1:12">
      <c r="A3342" s="18" t="s">
        <v>1127</v>
      </c>
      <c r="B3342" s="18" t="s">
        <v>897</v>
      </c>
      <c r="C3342" s="18">
        <v>1</v>
      </c>
      <c r="D3342" s="18">
        <v>1</v>
      </c>
      <c r="E3342" s="18">
        <v>10</v>
      </c>
      <c r="F3342" s="18">
        <v>1</v>
      </c>
      <c r="G3342" s="122" t="str">
        <f t="shared" si="158"/>
        <v/>
      </c>
      <c r="H3342" s="255" t="str">
        <f>IF(G3342="기사임",(COUNTIF($B$2:B3342,B3342)-COUNTIFS($B$2:B3341,B3342,$G$2:G3341,"")),"")</f>
        <v/>
      </c>
      <c r="I3342" s="122" t="str">
        <f>IF(H3342=1,COUNTIF($H$1:H3342,1),"")</f>
        <v/>
      </c>
      <c r="J3342" s="122">
        <f t="shared" si="157"/>
        <v>1</v>
      </c>
      <c r="K3342" s="122" t="b">
        <f t="shared" si="159"/>
        <v>0</v>
      </c>
      <c r="L3342" s="122" t="str">
        <f>IF(K3342=FALSE,"",B3342&amp;"@"&amp;COUNTIFS($B$2:B3342,B3342,$K$2:K3342,TRUE))</f>
        <v/>
      </c>
    </row>
    <row r="3343" spans="1:12">
      <c r="A3343" s="18" t="s">
        <v>1491</v>
      </c>
      <c r="B3343" s="18" t="s">
        <v>913</v>
      </c>
      <c r="C3343" s="18">
        <v>1</v>
      </c>
      <c r="D3343" s="18">
        <v>1</v>
      </c>
      <c r="E3343" s="18">
        <v>0</v>
      </c>
      <c r="F3343" s="18">
        <v>1</v>
      </c>
      <c r="G3343" s="122" t="str">
        <f t="shared" si="158"/>
        <v/>
      </c>
      <c r="H3343" s="255" t="str">
        <f>IF(G3343="기사임",(COUNTIF($B$2:B3343,B3343)-COUNTIFS($B$2:B3342,B3343,$G$2:G3342,"")),"")</f>
        <v/>
      </c>
      <c r="I3343" s="122" t="str">
        <f>IF(H3343=1,COUNTIF($H$1:H3343,1),"")</f>
        <v/>
      </c>
      <c r="J3343" s="122">
        <f t="shared" si="157"/>
        <v>0</v>
      </c>
      <c r="K3343" s="122" t="b">
        <f t="shared" si="159"/>
        <v>0</v>
      </c>
      <c r="L3343" s="122" t="str">
        <f>IF(K3343=FALSE,"",B3343&amp;"@"&amp;COUNTIFS($B$2:B3343,B3343,$K$2:K3343,TRUE))</f>
        <v/>
      </c>
    </row>
    <row r="3344" spans="1:12">
      <c r="A3344" s="18" t="s">
        <v>1786</v>
      </c>
      <c r="B3344" s="18" t="s">
        <v>895</v>
      </c>
      <c r="C3344" s="18">
        <v>1</v>
      </c>
      <c r="D3344" s="18">
        <v>1</v>
      </c>
      <c r="E3344" s="18">
        <v>16</v>
      </c>
      <c r="F3344" s="18">
        <v>1</v>
      </c>
      <c r="G3344" s="122" t="str">
        <f t="shared" si="158"/>
        <v/>
      </c>
      <c r="H3344" s="255" t="str">
        <f>IF(G3344="기사임",(COUNTIF($B$2:B3344,B3344)-COUNTIFS($B$2:B3343,B3344,$G$2:G3343,"")),"")</f>
        <v/>
      </c>
      <c r="I3344" s="122" t="str">
        <f>IF(H3344=1,COUNTIF($H$1:H3344,1),"")</f>
        <v/>
      </c>
      <c r="J3344" s="122">
        <f t="shared" si="157"/>
        <v>0</v>
      </c>
      <c r="K3344" s="122" t="b">
        <f t="shared" si="159"/>
        <v>0</v>
      </c>
      <c r="L3344" s="122" t="str">
        <f>IF(K3344=FALSE,"",B3344&amp;"@"&amp;COUNTIFS($B$2:B3344,B3344,$K$2:K3344,TRUE))</f>
        <v/>
      </c>
    </row>
    <row r="3345" spans="1:12">
      <c r="A3345" s="18" t="s">
        <v>1786</v>
      </c>
      <c r="B3345" s="18" t="s">
        <v>900</v>
      </c>
      <c r="C3345" s="18">
        <v>1</v>
      </c>
      <c r="D3345" s="18">
        <v>1</v>
      </c>
      <c r="E3345" s="18">
        <v>6</v>
      </c>
      <c r="F3345" s="18">
        <v>1</v>
      </c>
      <c r="G3345" s="122" t="str">
        <f t="shared" si="158"/>
        <v/>
      </c>
      <c r="H3345" s="255" t="str">
        <f>IF(G3345="기사임",(COUNTIF($B$2:B3345,B3345)-COUNTIFS($B$2:B3344,B3345,$G$2:G3344,"")),"")</f>
        <v/>
      </c>
      <c r="I3345" s="122" t="str">
        <f>IF(H3345=1,COUNTIF($H$1:H3345,1),"")</f>
        <v/>
      </c>
      <c r="J3345" s="122">
        <f t="shared" si="157"/>
        <v>0</v>
      </c>
      <c r="K3345" s="122" t="b">
        <f t="shared" si="159"/>
        <v>0</v>
      </c>
      <c r="L3345" s="122" t="str">
        <f>IF(K3345=FALSE,"",B3345&amp;"@"&amp;COUNTIFS($B$2:B3345,B3345,$K$2:K3345,TRUE))</f>
        <v/>
      </c>
    </row>
    <row r="3346" spans="1:12">
      <c r="A3346" s="18" t="s">
        <v>987</v>
      </c>
      <c r="B3346" s="18" t="s">
        <v>912</v>
      </c>
      <c r="C3346" s="18">
        <v>1</v>
      </c>
      <c r="D3346" s="18">
        <v>1</v>
      </c>
      <c r="E3346" s="18">
        <v>6</v>
      </c>
      <c r="F3346" s="18">
        <v>1</v>
      </c>
      <c r="G3346" s="122" t="str">
        <f t="shared" si="158"/>
        <v/>
      </c>
      <c r="H3346" s="255" t="str">
        <f>IF(G3346="기사임",(COUNTIF($B$2:B3346,B3346)-COUNTIFS($B$2:B3345,B3346,$G$2:G3345,"")),"")</f>
        <v/>
      </c>
      <c r="I3346" s="122" t="str">
        <f>IF(H3346=1,COUNTIF($H$1:H3346,1),"")</f>
        <v/>
      </c>
      <c r="J3346" s="122">
        <f t="shared" si="157"/>
        <v>0</v>
      </c>
      <c r="K3346" s="122" t="b">
        <f t="shared" si="159"/>
        <v>0</v>
      </c>
      <c r="L3346" s="122" t="str">
        <f>IF(K3346=FALSE,"",B3346&amp;"@"&amp;COUNTIFS($B$2:B3346,B3346,$K$2:K3346,TRUE))</f>
        <v/>
      </c>
    </row>
    <row r="3347" spans="1:12">
      <c r="A3347" s="18" t="s">
        <v>987</v>
      </c>
      <c r="B3347" s="18" t="s">
        <v>898</v>
      </c>
      <c r="C3347" s="18">
        <v>1</v>
      </c>
      <c r="D3347" s="18">
        <v>1</v>
      </c>
      <c r="E3347" s="18">
        <v>0</v>
      </c>
      <c r="F3347" s="18">
        <v>1</v>
      </c>
      <c r="G3347" s="122" t="str">
        <f t="shared" si="158"/>
        <v/>
      </c>
      <c r="H3347" s="255" t="str">
        <f>IF(G3347="기사임",(COUNTIF($B$2:B3347,B3347)-COUNTIFS($B$2:B3346,B3347,$G$2:G3346,"")),"")</f>
        <v/>
      </c>
      <c r="I3347" s="122" t="str">
        <f>IF(H3347=1,COUNTIF($H$1:H3347,1),"")</f>
        <v/>
      </c>
      <c r="J3347" s="122">
        <f t="shared" si="157"/>
        <v>0</v>
      </c>
      <c r="K3347" s="122" t="b">
        <f t="shared" si="159"/>
        <v>0</v>
      </c>
      <c r="L3347" s="122" t="str">
        <f>IF(K3347=FALSE,"",B3347&amp;"@"&amp;COUNTIFS($B$2:B3347,B3347,$K$2:K3347,TRUE))</f>
        <v/>
      </c>
    </row>
    <row r="3348" spans="1:12">
      <c r="A3348" s="18" t="s">
        <v>1492</v>
      </c>
      <c r="B3348" s="18" t="s">
        <v>898</v>
      </c>
      <c r="C3348" s="18">
        <v>1</v>
      </c>
      <c r="D3348" s="18">
        <v>1</v>
      </c>
      <c r="E3348" s="18">
        <v>415</v>
      </c>
      <c r="F3348" s="18">
        <v>1</v>
      </c>
      <c r="G3348" s="122" t="str">
        <f t="shared" si="158"/>
        <v/>
      </c>
      <c r="H3348" s="255" t="str">
        <f>IF(G3348="기사임",(COUNTIF($B$2:B3348,B3348)-COUNTIFS($B$2:B3347,B3348,$G$2:G3347,"")),"")</f>
        <v/>
      </c>
      <c r="I3348" s="122" t="str">
        <f>IF(H3348=1,COUNTIF($H$1:H3348,1),"")</f>
        <v/>
      </c>
      <c r="J3348" s="122">
        <f t="shared" si="157"/>
        <v>0</v>
      </c>
      <c r="K3348" s="122" t="b">
        <f t="shared" si="159"/>
        <v>0</v>
      </c>
      <c r="L3348" s="122" t="str">
        <f>IF(K3348=FALSE,"",B3348&amp;"@"&amp;COUNTIFS($B$2:B3348,B3348,$K$2:K3348,TRUE))</f>
        <v/>
      </c>
    </row>
    <row r="3349" spans="1:12">
      <c r="A3349" s="18" t="s">
        <v>1523</v>
      </c>
      <c r="B3349" s="18" t="s">
        <v>900</v>
      </c>
      <c r="C3349" s="18">
        <v>1</v>
      </c>
      <c r="D3349" s="18">
        <v>1</v>
      </c>
      <c r="E3349" s="18">
        <v>0</v>
      </c>
      <c r="F3349" s="18">
        <v>0</v>
      </c>
      <c r="G3349" s="122" t="str">
        <f t="shared" si="158"/>
        <v/>
      </c>
      <c r="H3349" s="255" t="str">
        <f>IF(G3349="기사임",(COUNTIF($B$2:B3349,B3349)-COUNTIFS($B$2:B3348,B3349,$G$2:G3348,"")),"")</f>
        <v/>
      </c>
      <c r="I3349" s="122" t="str">
        <f>IF(H3349=1,COUNTIF($H$1:H3349,1),"")</f>
        <v/>
      </c>
      <c r="J3349" s="122">
        <f t="shared" si="157"/>
        <v>0</v>
      </c>
      <c r="K3349" s="122" t="b">
        <f t="shared" si="159"/>
        <v>0</v>
      </c>
      <c r="L3349" s="122" t="str">
        <f>IF(K3349=FALSE,"",B3349&amp;"@"&amp;COUNTIFS($B$2:B3349,B3349,$K$2:K3349,TRUE))</f>
        <v/>
      </c>
    </row>
    <row r="3350" spans="1:12">
      <c r="A3350" s="18" t="s">
        <v>864</v>
      </c>
      <c r="B3350" s="18" t="s">
        <v>904</v>
      </c>
      <c r="C3350" s="18">
        <v>1</v>
      </c>
      <c r="D3350" s="18">
        <v>1</v>
      </c>
      <c r="E3350" s="18">
        <v>137</v>
      </c>
      <c r="F3350" s="18">
        <v>0</v>
      </c>
      <c r="G3350" s="122" t="str">
        <f t="shared" si="158"/>
        <v/>
      </c>
      <c r="H3350" s="255" t="str">
        <f>IF(G3350="기사임",(COUNTIF($B$2:B3350,B3350)-COUNTIFS($B$2:B3349,B3350,$G$2:G3349,"")),"")</f>
        <v/>
      </c>
      <c r="I3350" s="122" t="str">
        <f>IF(H3350=1,COUNTIF($H$1:H3350,1),"")</f>
        <v/>
      </c>
      <c r="J3350" s="122">
        <f t="shared" si="157"/>
        <v>0</v>
      </c>
      <c r="K3350" s="122" t="b">
        <f t="shared" si="159"/>
        <v>0</v>
      </c>
      <c r="L3350" s="122" t="str">
        <f>IF(K3350=FALSE,"",B3350&amp;"@"&amp;COUNTIFS($B$2:B3350,B3350,$K$2:K3350,TRUE))</f>
        <v/>
      </c>
    </row>
    <row r="3351" spans="1:12">
      <c r="A3351" s="18" t="s">
        <v>865</v>
      </c>
      <c r="B3351" s="18" t="s">
        <v>955</v>
      </c>
      <c r="C3351" s="18">
        <v>1</v>
      </c>
      <c r="D3351" s="18">
        <v>1</v>
      </c>
      <c r="E3351" s="18">
        <v>21</v>
      </c>
      <c r="F3351" s="18">
        <v>1</v>
      </c>
      <c r="G3351" s="122" t="str">
        <f t="shared" si="158"/>
        <v/>
      </c>
      <c r="H3351" s="255" t="str">
        <f>IF(G3351="기사임",(COUNTIF($B$2:B3351,B3351)-COUNTIFS($B$2:B3350,B3351,$G$2:G3350,"")),"")</f>
        <v/>
      </c>
      <c r="I3351" s="122" t="str">
        <f>IF(H3351=1,COUNTIF($H$1:H3351,1),"")</f>
        <v/>
      </c>
      <c r="J3351" s="122">
        <f t="shared" si="157"/>
        <v>0</v>
      </c>
      <c r="K3351" s="122" t="b">
        <f t="shared" si="159"/>
        <v>0</v>
      </c>
      <c r="L3351" s="122" t="str">
        <f>IF(K3351=FALSE,"",B3351&amp;"@"&amp;COUNTIFS($B$2:B3351,B3351,$K$2:K3351,TRUE))</f>
        <v/>
      </c>
    </row>
    <row r="3352" spans="1:12">
      <c r="A3352" s="18" t="s">
        <v>1788</v>
      </c>
      <c r="B3352" s="18" t="s">
        <v>900</v>
      </c>
      <c r="C3352" s="18">
        <v>1</v>
      </c>
      <c r="D3352" s="18">
        <v>1</v>
      </c>
      <c r="E3352" s="18">
        <v>1</v>
      </c>
      <c r="F3352" s="18">
        <v>1</v>
      </c>
      <c r="G3352" s="122" t="str">
        <f t="shared" si="158"/>
        <v/>
      </c>
      <c r="H3352" s="255" t="str">
        <f>IF(G3352="기사임",(COUNTIF($B$2:B3352,B3352)-COUNTIFS($B$2:B3351,B3352,$G$2:G3351,"")),"")</f>
        <v/>
      </c>
      <c r="I3352" s="122" t="str">
        <f>IF(H3352=1,COUNTIF($H$1:H3352,1),"")</f>
        <v/>
      </c>
      <c r="J3352" s="122">
        <f t="shared" si="157"/>
        <v>0</v>
      </c>
      <c r="K3352" s="122" t="b">
        <f t="shared" si="159"/>
        <v>0</v>
      </c>
      <c r="L3352" s="122" t="str">
        <f>IF(K3352=FALSE,"",B3352&amp;"@"&amp;COUNTIFS($B$2:B3352,B3352,$K$2:K3352,TRUE))</f>
        <v/>
      </c>
    </row>
    <row r="3353" spans="1:12">
      <c r="A3353" s="18" t="s">
        <v>1788</v>
      </c>
      <c r="B3353" s="18" t="s">
        <v>914</v>
      </c>
      <c r="C3353" s="18">
        <v>1</v>
      </c>
      <c r="D3353" s="18">
        <v>1</v>
      </c>
      <c r="E3353" s="18">
        <v>12</v>
      </c>
      <c r="F3353" s="18">
        <v>0</v>
      </c>
      <c r="G3353" s="122" t="str">
        <f t="shared" si="158"/>
        <v/>
      </c>
      <c r="H3353" s="255" t="str">
        <f>IF(G3353="기사임",(COUNTIF($B$2:B3353,B3353)-COUNTIFS($B$2:B3352,B3353,$G$2:G3352,"")),"")</f>
        <v/>
      </c>
      <c r="I3353" s="122" t="str">
        <f>IF(H3353=1,COUNTIF($H$1:H3353,1),"")</f>
        <v/>
      </c>
      <c r="J3353" s="122">
        <f t="shared" si="157"/>
        <v>1</v>
      </c>
      <c r="K3353" s="122" t="b">
        <f t="shared" si="159"/>
        <v>0</v>
      </c>
      <c r="L3353" s="122" t="str">
        <f>IF(K3353=FALSE,"",B3353&amp;"@"&amp;COUNTIFS($B$2:B3353,B3353,$K$2:K3353,TRUE))</f>
        <v/>
      </c>
    </row>
    <row r="3354" spans="1:12">
      <c r="A3354" s="18" t="s">
        <v>744</v>
      </c>
      <c r="B3354" s="18" t="s">
        <v>914</v>
      </c>
      <c r="C3354" s="18">
        <v>1</v>
      </c>
      <c r="D3354" s="18">
        <v>1</v>
      </c>
      <c r="E3354" s="18">
        <v>1</v>
      </c>
      <c r="F3354" s="18">
        <v>0</v>
      </c>
      <c r="G3354" s="122" t="str">
        <f t="shared" si="158"/>
        <v/>
      </c>
      <c r="H3354" s="255" t="str">
        <f>IF(G3354="기사임",(COUNTIF($B$2:B3354,B3354)-COUNTIFS($B$2:B3353,B3354,$G$2:G3353,"")),"")</f>
        <v/>
      </c>
      <c r="I3354" s="122" t="str">
        <f>IF(H3354=1,COUNTIF($H$1:H3354,1),"")</f>
        <v/>
      </c>
      <c r="J3354" s="122">
        <f t="shared" si="157"/>
        <v>1</v>
      </c>
      <c r="K3354" s="122" t="b">
        <f t="shared" si="159"/>
        <v>0</v>
      </c>
      <c r="L3354" s="122" t="str">
        <f>IF(K3354=FALSE,"",B3354&amp;"@"&amp;COUNTIFS($B$2:B3354,B3354,$K$2:K3354,TRUE))</f>
        <v/>
      </c>
    </row>
    <row r="3355" spans="1:12">
      <c r="A3355" s="18" t="s">
        <v>2123</v>
      </c>
      <c r="B3355" s="18" t="s">
        <v>333</v>
      </c>
      <c r="C3355" s="18">
        <v>1</v>
      </c>
      <c r="D3355" s="18">
        <v>1</v>
      </c>
      <c r="E3355" s="18">
        <v>0</v>
      </c>
      <c r="F3355" s="18">
        <v>1</v>
      </c>
      <c r="G3355" s="122" t="str">
        <f t="shared" si="158"/>
        <v/>
      </c>
      <c r="H3355" s="255" t="str">
        <f>IF(G3355="기사임",(COUNTIF($B$2:B3355,B3355)-COUNTIFS($B$2:B3354,B3355,$G$2:G3354,"")),"")</f>
        <v/>
      </c>
      <c r="I3355" s="122" t="str">
        <f>IF(H3355=1,COUNTIF($H$1:H3355,1),"")</f>
        <v/>
      </c>
      <c r="J3355" s="122">
        <f t="shared" si="157"/>
        <v>0</v>
      </c>
      <c r="K3355" s="122" t="b">
        <f t="shared" si="159"/>
        <v>0</v>
      </c>
      <c r="L3355" s="122" t="str">
        <f>IF(K3355=FALSE,"",B3355&amp;"@"&amp;COUNTIFS($B$2:B3355,B3355,$K$2:K3355,TRUE))</f>
        <v/>
      </c>
    </row>
    <row r="3356" spans="1:12">
      <c r="A3356" s="18" t="s">
        <v>2124</v>
      </c>
      <c r="B3356" s="18" t="s">
        <v>896</v>
      </c>
      <c r="C3356" s="18">
        <v>1</v>
      </c>
      <c r="D3356" s="18">
        <v>1</v>
      </c>
      <c r="E3356" s="18">
        <v>0</v>
      </c>
      <c r="F3356" s="18">
        <v>1</v>
      </c>
      <c r="G3356" s="122" t="str">
        <f t="shared" si="158"/>
        <v/>
      </c>
      <c r="H3356" s="255" t="str">
        <f>IF(G3356="기사임",(COUNTIF($B$2:B3356,B3356)-COUNTIFS($B$2:B3355,B3356,$G$2:G3355,"")),"")</f>
        <v/>
      </c>
      <c r="I3356" s="122" t="str">
        <f>IF(H3356=1,COUNTIF($H$1:H3356,1),"")</f>
        <v/>
      </c>
      <c r="J3356" s="122">
        <f t="shared" si="157"/>
        <v>1</v>
      </c>
      <c r="K3356" s="122" t="b">
        <f t="shared" si="159"/>
        <v>0</v>
      </c>
      <c r="L3356" s="122" t="str">
        <f>IF(K3356=FALSE,"",B3356&amp;"@"&amp;COUNTIFS($B$2:B3356,B3356,$K$2:K3356,TRUE))</f>
        <v/>
      </c>
    </row>
    <row r="3357" spans="1:12">
      <c r="A3357" s="18" t="s">
        <v>1525</v>
      </c>
      <c r="B3357" s="18" t="s">
        <v>895</v>
      </c>
      <c r="C3357" s="18">
        <v>1</v>
      </c>
      <c r="D3357" s="18">
        <v>1</v>
      </c>
      <c r="E3357" s="18">
        <v>0</v>
      </c>
      <c r="F3357" s="18">
        <v>1</v>
      </c>
      <c r="G3357" s="122" t="str">
        <f t="shared" si="158"/>
        <v/>
      </c>
      <c r="H3357" s="255" t="str">
        <f>IF(G3357="기사임",(COUNTIF($B$2:B3357,B3357)-COUNTIFS($B$2:B3356,B3357,$G$2:G3356,"")),"")</f>
        <v/>
      </c>
      <c r="I3357" s="122" t="str">
        <f>IF(H3357=1,COUNTIF($H$1:H3357,1),"")</f>
        <v/>
      </c>
      <c r="J3357" s="122">
        <f t="shared" si="157"/>
        <v>0</v>
      </c>
      <c r="K3357" s="122" t="b">
        <f t="shared" si="159"/>
        <v>0</v>
      </c>
      <c r="L3357" s="122" t="str">
        <f>IF(K3357=FALSE,"",B3357&amp;"@"&amp;COUNTIFS($B$2:B3357,B3357,$K$2:K3357,TRUE))</f>
        <v/>
      </c>
    </row>
    <row r="3358" spans="1:12">
      <c r="A3358" s="18" t="s">
        <v>1299</v>
      </c>
      <c r="B3358" s="18" t="s">
        <v>897</v>
      </c>
      <c r="C3358" s="18">
        <v>1</v>
      </c>
      <c r="D3358" s="18">
        <v>1</v>
      </c>
      <c r="E3358" s="18">
        <v>14</v>
      </c>
      <c r="F3358" s="18">
        <v>0</v>
      </c>
      <c r="G3358" s="122" t="str">
        <f t="shared" si="158"/>
        <v/>
      </c>
      <c r="H3358" s="255" t="str">
        <f>IF(G3358="기사임",(COUNTIF($B$2:B3358,B3358)-COUNTIFS($B$2:B3357,B3358,$G$2:G3357,"")),"")</f>
        <v/>
      </c>
      <c r="I3358" s="122" t="str">
        <f>IF(H3358=1,COUNTIF($H$1:H3358,1),"")</f>
        <v/>
      </c>
      <c r="J3358" s="122">
        <f t="shared" si="157"/>
        <v>1</v>
      </c>
      <c r="K3358" s="122" t="b">
        <f t="shared" si="159"/>
        <v>0</v>
      </c>
      <c r="L3358" s="122" t="str">
        <f>IF(K3358=FALSE,"",B3358&amp;"@"&amp;COUNTIFS($B$2:B3358,B3358,$K$2:K3358,TRUE))</f>
        <v/>
      </c>
    </row>
    <row r="3359" spans="1:12">
      <c r="A3359" s="18" t="s">
        <v>1654</v>
      </c>
      <c r="B3359" s="18" t="s">
        <v>2233</v>
      </c>
      <c r="C3359" s="18">
        <v>1</v>
      </c>
      <c r="D3359" s="18">
        <v>1</v>
      </c>
      <c r="E3359" s="18">
        <v>11</v>
      </c>
      <c r="F3359" s="18">
        <v>1</v>
      </c>
      <c r="G3359" s="122" t="str">
        <f t="shared" si="158"/>
        <v/>
      </c>
      <c r="H3359" s="255" t="str">
        <f>IF(G3359="기사임",(COUNTIF($B$2:B3359,B3359)-COUNTIFS($B$2:B3358,B3359,$G$2:G3358,"")),"")</f>
        <v/>
      </c>
      <c r="I3359" s="122" t="str">
        <f>IF(H3359=1,COUNTIF($H$1:H3359,1),"")</f>
        <v/>
      </c>
      <c r="J3359" s="122">
        <f t="shared" si="157"/>
        <v>0</v>
      </c>
      <c r="K3359" s="122" t="b">
        <f t="shared" si="159"/>
        <v>0</v>
      </c>
      <c r="L3359" s="122" t="str">
        <f>IF(K3359=FALSE,"",B3359&amp;"@"&amp;COUNTIFS($B$2:B3359,B3359,$K$2:K3359,TRUE))</f>
        <v/>
      </c>
    </row>
    <row r="3360" spans="1:12">
      <c r="A3360" s="18" t="s">
        <v>1654</v>
      </c>
      <c r="B3360" s="18" t="s">
        <v>897</v>
      </c>
      <c r="C3360" s="18">
        <v>1</v>
      </c>
      <c r="D3360" s="18">
        <v>1</v>
      </c>
      <c r="E3360" s="18">
        <v>0</v>
      </c>
      <c r="F3360" s="18">
        <v>1</v>
      </c>
      <c r="G3360" s="122" t="str">
        <f t="shared" si="158"/>
        <v/>
      </c>
      <c r="H3360" s="255" t="str">
        <f>IF(G3360="기사임",(COUNTIF($B$2:B3360,B3360)-COUNTIFS($B$2:B3359,B3360,$G$2:G3359,"")),"")</f>
        <v/>
      </c>
      <c r="I3360" s="122" t="str">
        <f>IF(H3360=1,COUNTIF($H$1:H3360,1),"")</f>
        <v/>
      </c>
      <c r="J3360" s="122">
        <f t="shared" si="157"/>
        <v>1</v>
      </c>
      <c r="K3360" s="122" t="b">
        <f t="shared" si="159"/>
        <v>0</v>
      </c>
      <c r="L3360" s="122" t="str">
        <f>IF(K3360=FALSE,"",B3360&amp;"@"&amp;COUNTIFS($B$2:B3360,B3360,$K$2:K3360,TRUE))</f>
        <v/>
      </c>
    </row>
    <row r="3361" spans="1:12">
      <c r="A3361" s="18" t="s">
        <v>1654</v>
      </c>
      <c r="B3361" s="18" t="s">
        <v>944</v>
      </c>
      <c r="C3361" s="18">
        <v>1</v>
      </c>
      <c r="D3361" s="18">
        <v>1</v>
      </c>
      <c r="E3361" s="18">
        <v>19</v>
      </c>
      <c r="F3361" s="18">
        <v>1</v>
      </c>
      <c r="G3361" s="122" t="str">
        <f t="shared" si="158"/>
        <v/>
      </c>
      <c r="H3361" s="255" t="str">
        <f>IF(G3361="기사임",(COUNTIF($B$2:B3361,B3361)-COUNTIFS($B$2:B3360,B3361,$G$2:G3360,"")),"")</f>
        <v/>
      </c>
      <c r="I3361" s="122" t="str">
        <f>IF(H3361=1,COUNTIF($H$1:H3361,1),"")</f>
        <v/>
      </c>
      <c r="J3361" s="122">
        <f t="shared" si="157"/>
        <v>0</v>
      </c>
      <c r="K3361" s="122" t="b">
        <f t="shared" si="159"/>
        <v>0</v>
      </c>
      <c r="L3361" s="122" t="str">
        <f>IF(K3361=FALSE,"",B3361&amp;"@"&amp;COUNTIFS($B$2:B3361,B3361,$K$2:K3361,TRUE))</f>
        <v/>
      </c>
    </row>
    <row r="3362" spans="1:12">
      <c r="A3362" s="18" t="s">
        <v>1789</v>
      </c>
      <c r="B3362" s="18" t="s">
        <v>903</v>
      </c>
      <c r="C3362" s="18">
        <v>1</v>
      </c>
      <c r="D3362" s="18">
        <v>1</v>
      </c>
      <c r="E3362" s="18">
        <v>0</v>
      </c>
      <c r="F3362" s="18">
        <v>1</v>
      </c>
      <c r="G3362" s="122" t="str">
        <f t="shared" si="158"/>
        <v/>
      </c>
      <c r="H3362" s="255" t="str">
        <f>IF(G3362="기사임",(COUNTIF($B$2:B3362,B3362)-COUNTIFS($B$2:B3361,B3362,$G$2:G3361,"")),"")</f>
        <v/>
      </c>
      <c r="I3362" s="122" t="str">
        <f>IF(H3362=1,COUNTIF($H$1:H3362,1),"")</f>
        <v/>
      </c>
      <c r="J3362" s="122">
        <f t="shared" si="157"/>
        <v>0</v>
      </c>
      <c r="K3362" s="122" t="b">
        <f t="shared" si="159"/>
        <v>0</v>
      </c>
      <c r="L3362" s="122" t="str">
        <f>IF(K3362=FALSE,"",B3362&amp;"@"&amp;COUNTIFS($B$2:B3362,B3362,$K$2:K3362,TRUE))</f>
        <v/>
      </c>
    </row>
    <row r="3363" spans="1:12">
      <c r="A3363" s="18" t="s">
        <v>1789</v>
      </c>
      <c r="B3363" s="18" t="s">
        <v>895</v>
      </c>
      <c r="C3363" s="18">
        <v>1</v>
      </c>
      <c r="D3363" s="18">
        <v>1</v>
      </c>
      <c r="E3363" s="18">
        <v>0</v>
      </c>
      <c r="F3363" s="18">
        <v>0</v>
      </c>
      <c r="G3363" s="122" t="str">
        <f t="shared" si="158"/>
        <v/>
      </c>
      <c r="H3363" s="255" t="str">
        <f>IF(G3363="기사임",(COUNTIF($B$2:B3363,B3363)-COUNTIFS($B$2:B3362,B3363,$G$2:G3362,"")),"")</f>
        <v/>
      </c>
      <c r="I3363" s="122" t="str">
        <f>IF(H3363=1,COUNTIF($H$1:H3363,1),"")</f>
        <v/>
      </c>
      <c r="J3363" s="122">
        <f t="shared" si="157"/>
        <v>0</v>
      </c>
      <c r="K3363" s="122" t="b">
        <f t="shared" si="159"/>
        <v>0</v>
      </c>
      <c r="L3363" s="122" t="str">
        <f>IF(K3363=FALSE,"",B3363&amp;"@"&amp;COUNTIFS($B$2:B3363,B3363,$K$2:K3363,TRUE))</f>
        <v/>
      </c>
    </row>
    <row r="3364" spans="1:12">
      <c r="A3364" s="18" t="s">
        <v>2125</v>
      </c>
      <c r="B3364" s="18" t="s">
        <v>896</v>
      </c>
      <c r="C3364" s="18">
        <v>1</v>
      </c>
      <c r="D3364" s="18">
        <v>1</v>
      </c>
      <c r="E3364" s="18">
        <v>11</v>
      </c>
      <c r="F3364" s="18">
        <v>0</v>
      </c>
      <c r="G3364" s="122" t="str">
        <f t="shared" si="158"/>
        <v/>
      </c>
      <c r="H3364" s="255" t="str">
        <f>IF(G3364="기사임",(COUNTIF($B$2:B3364,B3364)-COUNTIFS($B$2:B3363,B3364,$G$2:G3363,"")),"")</f>
        <v/>
      </c>
      <c r="I3364" s="122" t="str">
        <f>IF(H3364=1,COUNTIF($H$1:H3364,1),"")</f>
        <v/>
      </c>
      <c r="J3364" s="122">
        <f t="shared" si="157"/>
        <v>1</v>
      </c>
      <c r="K3364" s="122" t="b">
        <f t="shared" si="159"/>
        <v>0</v>
      </c>
      <c r="L3364" s="122" t="str">
        <f>IF(K3364=FALSE,"",B3364&amp;"@"&amp;COUNTIFS($B$2:B3364,B3364,$K$2:K3364,TRUE))</f>
        <v/>
      </c>
    </row>
    <row r="3365" spans="1:12">
      <c r="A3365" s="18" t="s">
        <v>1286</v>
      </c>
      <c r="B3365" s="18" t="s">
        <v>2228</v>
      </c>
      <c r="C3365" s="18">
        <v>1</v>
      </c>
      <c r="D3365" s="18">
        <v>1</v>
      </c>
      <c r="E3365" s="18">
        <v>10</v>
      </c>
      <c r="F3365" s="18">
        <v>0</v>
      </c>
      <c r="G3365" s="122" t="str">
        <f t="shared" si="158"/>
        <v/>
      </c>
      <c r="H3365" s="255" t="str">
        <f>IF(G3365="기사임",(COUNTIF($B$2:B3365,B3365)-COUNTIFS($B$2:B3364,B3365,$G$2:G3364,"")),"")</f>
        <v/>
      </c>
      <c r="I3365" s="122" t="str">
        <f>IF(H3365=1,COUNTIF($H$1:H3365,1),"")</f>
        <v/>
      </c>
      <c r="J3365" s="122">
        <f t="shared" si="157"/>
        <v>0</v>
      </c>
      <c r="K3365" s="122" t="b">
        <f t="shared" si="159"/>
        <v>0</v>
      </c>
      <c r="L3365" s="122" t="str">
        <f>IF(K3365=FALSE,"",B3365&amp;"@"&amp;COUNTIFS($B$2:B3365,B3365,$K$2:K3365,TRUE))</f>
        <v/>
      </c>
    </row>
    <row r="3366" spans="1:12">
      <c r="A3366" s="18" t="s">
        <v>1493</v>
      </c>
      <c r="B3366" s="18" t="s">
        <v>910</v>
      </c>
      <c r="C3366" s="18">
        <v>1</v>
      </c>
      <c r="D3366" s="18">
        <v>1</v>
      </c>
      <c r="E3366" s="18">
        <v>6</v>
      </c>
      <c r="F3366" s="18">
        <v>1</v>
      </c>
      <c r="G3366" s="122" t="str">
        <f t="shared" si="158"/>
        <v/>
      </c>
      <c r="H3366" s="255" t="str">
        <f>IF(G3366="기사임",(COUNTIF($B$2:B3366,B3366)-COUNTIFS($B$2:B3365,B3366,$G$2:G3365,"")),"")</f>
        <v/>
      </c>
      <c r="I3366" s="122" t="str">
        <f>IF(H3366=1,COUNTIF($H$1:H3366,1),"")</f>
        <v/>
      </c>
      <c r="J3366" s="122">
        <f t="shared" si="157"/>
        <v>0</v>
      </c>
      <c r="K3366" s="122" t="b">
        <f t="shared" si="159"/>
        <v>0</v>
      </c>
      <c r="L3366" s="122" t="str">
        <f>IF(K3366=FALSE,"",B3366&amp;"@"&amp;COUNTIFS($B$2:B3366,B3366,$K$2:K3366,TRUE))</f>
        <v/>
      </c>
    </row>
    <row r="3367" spans="1:12">
      <c r="A3367" s="18" t="s">
        <v>1793</v>
      </c>
      <c r="B3367" s="18" t="s">
        <v>895</v>
      </c>
      <c r="C3367" s="18">
        <v>1</v>
      </c>
      <c r="D3367" s="18">
        <v>1</v>
      </c>
      <c r="E3367" s="18">
        <v>6</v>
      </c>
      <c r="F3367" s="18">
        <v>1</v>
      </c>
      <c r="G3367" s="122" t="str">
        <f t="shared" si="158"/>
        <v/>
      </c>
      <c r="H3367" s="255" t="str">
        <f>IF(G3367="기사임",(COUNTIF($B$2:B3367,B3367)-COUNTIFS($B$2:B3366,B3367,$G$2:G3366,"")),"")</f>
        <v/>
      </c>
      <c r="I3367" s="122" t="str">
        <f>IF(H3367=1,COUNTIF($H$1:H3367,1),"")</f>
        <v/>
      </c>
      <c r="J3367" s="122">
        <f t="shared" si="157"/>
        <v>0</v>
      </c>
      <c r="K3367" s="122" t="b">
        <f t="shared" si="159"/>
        <v>0</v>
      </c>
      <c r="L3367" s="122" t="str">
        <f>IF(K3367=FALSE,"",B3367&amp;"@"&amp;COUNTIFS($B$2:B3367,B3367,$K$2:K3367,TRUE))</f>
        <v/>
      </c>
    </row>
    <row r="3368" spans="1:12">
      <c r="A3368" s="18" t="s">
        <v>1793</v>
      </c>
      <c r="B3368" s="18" t="s">
        <v>896</v>
      </c>
      <c r="C3368" s="18">
        <v>1</v>
      </c>
      <c r="D3368" s="18">
        <v>1</v>
      </c>
      <c r="E3368" s="18">
        <v>0</v>
      </c>
      <c r="F3368" s="18">
        <v>0</v>
      </c>
      <c r="G3368" s="122" t="str">
        <f t="shared" si="158"/>
        <v/>
      </c>
      <c r="H3368" s="255" t="str">
        <f>IF(G3368="기사임",(COUNTIF($B$2:B3368,B3368)-COUNTIFS($B$2:B3367,B3368,$G$2:G3367,"")),"")</f>
        <v/>
      </c>
      <c r="I3368" s="122" t="str">
        <f>IF(H3368=1,COUNTIF($H$1:H3368,1),"")</f>
        <v/>
      </c>
      <c r="J3368" s="122">
        <f t="shared" si="157"/>
        <v>1</v>
      </c>
      <c r="K3368" s="122" t="b">
        <f t="shared" si="159"/>
        <v>0</v>
      </c>
      <c r="L3368" s="122" t="str">
        <f>IF(K3368=FALSE,"",B3368&amp;"@"&amp;COUNTIFS($B$2:B3368,B3368,$K$2:K3368,TRUE))</f>
        <v/>
      </c>
    </row>
    <row r="3369" spans="1:12">
      <c r="A3369" s="18" t="s">
        <v>836</v>
      </c>
      <c r="B3369" s="18" t="s">
        <v>899</v>
      </c>
      <c r="C3369" s="18">
        <v>1</v>
      </c>
      <c r="D3369" s="18">
        <v>1</v>
      </c>
      <c r="E3369" s="18">
        <v>0</v>
      </c>
      <c r="F3369" s="18">
        <v>0</v>
      </c>
      <c r="G3369" s="122" t="str">
        <f t="shared" si="158"/>
        <v/>
      </c>
      <c r="H3369" s="255" t="str">
        <f>IF(G3369="기사임",(COUNTIF($B$2:B3369,B3369)-COUNTIFS($B$2:B3368,B3369,$G$2:G3368,"")),"")</f>
        <v/>
      </c>
      <c r="I3369" s="122" t="str">
        <f>IF(H3369=1,COUNTIF($H$1:H3369,1),"")</f>
        <v/>
      </c>
      <c r="J3369" s="122">
        <f t="shared" si="157"/>
        <v>0</v>
      </c>
      <c r="K3369" s="122" t="b">
        <f t="shared" si="159"/>
        <v>0</v>
      </c>
      <c r="L3369" s="122" t="str">
        <f>IF(K3369=FALSE,"",B3369&amp;"@"&amp;COUNTIFS($B$2:B3369,B3369,$K$2:K3369,TRUE))</f>
        <v/>
      </c>
    </row>
    <row r="3370" spans="1:12">
      <c r="A3370" s="18" t="s">
        <v>836</v>
      </c>
      <c r="B3370" s="18" t="s">
        <v>918</v>
      </c>
      <c r="C3370" s="18">
        <v>1</v>
      </c>
      <c r="D3370" s="18">
        <v>1</v>
      </c>
      <c r="E3370" s="18">
        <v>0</v>
      </c>
      <c r="F3370" s="18">
        <v>0</v>
      </c>
      <c r="G3370" s="122" t="str">
        <f t="shared" si="158"/>
        <v/>
      </c>
      <c r="H3370" s="255" t="str">
        <f>IF(G3370="기사임",(COUNTIF($B$2:B3370,B3370)-COUNTIFS($B$2:B3369,B3370,$G$2:G3369,"")),"")</f>
        <v/>
      </c>
      <c r="I3370" s="122" t="str">
        <f>IF(H3370=1,COUNTIF($H$1:H3370,1),"")</f>
        <v/>
      </c>
      <c r="J3370" s="122">
        <f t="shared" si="157"/>
        <v>0</v>
      </c>
      <c r="K3370" s="122" t="b">
        <f t="shared" si="159"/>
        <v>0</v>
      </c>
      <c r="L3370" s="122" t="str">
        <f>IF(K3370=FALSE,"",B3370&amp;"@"&amp;COUNTIFS($B$2:B3370,B3370,$K$2:K3370,TRUE))</f>
        <v/>
      </c>
    </row>
    <row r="3371" spans="1:12">
      <c r="A3371" s="18" t="s">
        <v>808</v>
      </c>
      <c r="B3371" s="18" t="s">
        <v>937</v>
      </c>
      <c r="C3371" s="18">
        <v>1</v>
      </c>
      <c r="D3371" s="18">
        <v>1</v>
      </c>
      <c r="E3371" s="18">
        <v>14</v>
      </c>
      <c r="F3371" s="18">
        <v>0</v>
      </c>
      <c r="G3371" s="122" t="str">
        <f t="shared" si="158"/>
        <v/>
      </c>
      <c r="H3371" s="255" t="str">
        <f>IF(G3371="기사임",(COUNTIF($B$2:B3371,B3371)-COUNTIFS($B$2:B3370,B3371,$G$2:G3370,"")),"")</f>
        <v/>
      </c>
      <c r="I3371" s="122" t="str">
        <f>IF(H3371=1,COUNTIF($H$1:H3371,1),"")</f>
        <v/>
      </c>
      <c r="J3371" s="122">
        <f t="shared" si="157"/>
        <v>0</v>
      </c>
      <c r="K3371" s="122" t="b">
        <f t="shared" si="159"/>
        <v>0</v>
      </c>
      <c r="L3371" s="122" t="str">
        <f>IF(K3371=FALSE,"",B3371&amp;"@"&amp;COUNTIFS($B$2:B3371,B3371,$K$2:K3371,TRUE))</f>
        <v/>
      </c>
    </row>
    <row r="3372" spans="1:12">
      <c r="A3372" s="18" t="s">
        <v>2126</v>
      </c>
      <c r="B3372" s="18" t="s">
        <v>905</v>
      </c>
      <c r="C3372" s="18">
        <v>1</v>
      </c>
      <c r="D3372" s="18">
        <v>1</v>
      </c>
      <c r="E3372" s="18">
        <v>27</v>
      </c>
      <c r="F3372" s="18">
        <v>1</v>
      </c>
      <c r="G3372" s="122" t="str">
        <f t="shared" si="158"/>
        <v/>
      </c>
      <c r="H3372" s="255" t="str">
        <f>IF(G3372="기사임",(COUNTIF($B$2:B3372,B3372)-COUNTIFS($B$2:B3371,B3372,$G$2:G3371,"")),"")</f>
        <v/>
      </c>
      <c r="I3372" s="122" t="str">
        <f>IF(H3372=1,COUNTIF($H$1:H3372,1),"")</f>
        <v/>
      </c>
      <c r="J3372" s="122">
        <f t="shared" si="157"/>
        <v>0</v>
      </c>
      <c r="K3372" s="122" t="b">
        <f t="shared" si="159"/>
        <v>0</v>
      </c>
      <c r="L3372" s="122" t="str">
        <f>IF(K3372=FALSE,"",B3372&amp;"@"&amp;COUNTIFS($B$2:B3372,B3372,$K$2:K3372,TRUE))</f>
        <v/>
      </c>
    </row>
    <row r="3373" spans="1:12">
      <c r="A3373" s="18" t="s">
        <v>1465</v>
      </c>
      <c r="B3373" s="18" t="s">
        <v>895</v>
      </c>
      <c r="C3373" s="18">
        <v>1</v>
      </c>
      <c r="D3373" s="18">
        <v>1</v>
      </c>
      <c r="E3373" s="18">
        <v>0</v>
      </c>
      <c r="F3373" s="18">
        <v>0</v>
      </c>
      <c r="G3373" s="122" t="str">
        <f t="shared" si="158"/>
        <v/>
      </c>
      <c r="H3373" s="255" t="str">
        <f>IF(G3373="기사임",(COUNTIF($B$2:B3373,B3373)-COUNTIFS($B$2:B3372,B3373,$G$2:G3372,"")),"")</f>
        <v/>
      </c>
      <c r="I3373" s="122" t="str">
        <f>IF(H3373=1,COUNTIF($H$1:H3373,1),"")</f>
        <v/>
      </c>
      <c r="J3373" s="122">
        <f t="shared" si="157"/>
        <v>0</v>
      </c>
      <c r="K3373" s="122" t="b">
        <f t="shared" si="159"/>
        <v>0</v>
      </c>
      <c r="L3373" s="122" t="str">
        <f>IF(K3373=FALSE,"",B3373&amp;"@"&amp;COUNTIFS($B$2:B3373,B3373,$K$2:K3373,TRUE))</f>
        <v/>
      </c>
    </row>
    <row r="3374" spans="1:12">
      <c r="A3374" s="18" t="s">
        <v>1465</v>
      </c>
      <c r="B3374" s="18" t="s">
        <v>896</v>
      </c>
      <c r="C3374" s="18">
        <v>1</v>
      </c>
      <c r="D3374" s="18">
        <v>1</v>
      </c>
      <c r="E3374" s="18">
        <v>0</v>
      </c>
      <c r="F3374" s="18">
        <v>0</v>
      </c>
      <c r="G3374" s="122" t="str">
        <f t="shared" si="158"/>
        <v/>
      </c>
      <c r="H3374" s="255" t="str">
        <f>IF(G3374="기사임",(COUNTIF($B$2:B3374,B3374)-COUNTIFS($B$2:B3373,B3374,$G$2:G3373,"")),"")</f>
        <v/>
      </c>
      <c r="I3374" s="122" t="str">
        <f>IF(H3374=1,COUNTIF($H$1:H3374,1),"")</f>
        <v/>
      </c>
      <c r="J3374" s="122">
        <f t="shared" si="157"/>
        <v>1</v>
      </c>
      <c r="K3374" s="122" t="b">
        <f t="shared" si="159"/>
        <v>0</v>
      </c>
      <c r="L3374" s="122" t="str">
        <f>IF(K3374=FALSE,"",B3374&amp;"@"&amp;COUNTIFS($B$2:B3374,B3374,$K$2:K3374,TRUE))</f>
        <v/>
      </c>
    </row>
    <row r="3375" spans="1:12">
      <c r="A3375" s="18" t="s">
        <v>1465</v>
      </c>
      <c r="B3375" s="18" t="s">
        <v>914</v>
      </c>
      <c r="C3375" s="18">
        <v>1</v>
      </c>
      <c r="D3375" s="18">
        <v>1</v>
      </c>
      <c r="E3375" s="18">
        <v>0</v>
      </c>
      <c r="F3375" s="18">
        <v>0</v>
      </c>
      <c r="G3375" s="122" t="str">
        <f t="shared" si="158"/>
        <v/>
      </c>
      <c r="H3375" s="255" t="str">
        <f>IF(G3375="기사임",(COUNTIF($B$2:B3375,B3375)-COUNTIFS($B$2:B3374,B3375,$G$2:G3374,"")),"")</f>
        <v/>
      </c>
      <c r="I3375" s="122" t="str">
        <f>IF(H3375=1,COUNTIF($H$1:H3375,1),"")</f>
        <v/>
      </c>
      <c r="J3375" s="122">
        <f t="shared" si="157"/>
        <v>1</v>
      </c>
      <c r="K3375" s="122" t="b">
        <f t="shared" si="159"/>
        <v>0</v>
      </c>
      <c r="L3375" s="122" t="str">
        <f>IF(K3375=FALSE,"",B3375&amp;"@"&amp;COUNTIFS($B$2:B3375,B3375,$K$2:K3375,TRUE))</f>
        <v/>
      </c>
    </row>
    <row r="3376" spans="1:12">
      <c r="A3376" s="18" t="s">
        <v>745</v>
      </c>
      <c r="B3376" s="18" t="s">
        <v>908</v>
      </c>
      <c r="C3376" s="18">
        <v>1</v>
      </c>
      <c r="D3376" s="18">
        <v>1</v>
      </c>
      <c r="E3376" s="18">
        <v>6</v>
      </c>
      <c r="F3376" s="18">
        <v>1</v>
      </c>
      <c r="G3376" s="122" t="str">
        <f t="shared" si="158"/>
        <v/>
      </c>
      <c r="H3376" s="255" t="str">
        <f>IF(G3376="기사임",(COUNTIF($B$2:B3376,B3376)-COUNTIFS($B$2:B3375,B3376,$G$2:G3375,"")),"")</f>
        <v/>
      </c>
      <c r="I3376" s="122" t="str">
        <f>IF(H3376=1,COUNTIF($H$1:H3376,1),"")</f>
        <v/>
      </c>
      <c r="J3376" s="122">
        <f t="shared" si="157"/>
        <v>0</v>
      </c>
      <c r="K3376" s="122" t="b">
        <f t="shared" si="159"/>
        <v>0</v>
      </c>
      <c r="L3376" s="122" t="str">
        <f>IF(K3376=FALSE,"",B3376&amp;"@"&amp;COUNTIFS($B$2:B3376,B3376,$K$2:K3376,TRUE))</f>
        <v/>
      </c>
    </row>
    <row r="3377" spans="1:12">
      <c r="A3377" s="18" t="s">
        <v>745</v>
      </c>
      <c r="B3377" s="18" t="s">
        <v>902</v>
      </c>
      <c r="C3377" s="18">
        <v>1</v>
      </c>
      <c r="D3377" s="18">
        <v>1</v>
      </c>
      <c r="E3377" s="18">
        <v>38</v>
      </c>
      <c r="F3377" s="18">
        <v>1</v>
      </c>
      <c r="G3377" s="122" t="str">
        <f t="shared" si="158"/>
        <v/>
      </c>
      <c r="H3377" s="255" t="str">
        <f>IF(G3377="기사임",(COUNTIF($B$2:B3377,B3377)-COUNTIFS($B$2:B3376,B3377,$G$2:G3376,"")),"")</f>
        <v/>
      </c>
      <c r="I3377" s="122" t="str">
        <f>IF(H3377=1,COUNTIF($H$1:H3377,1),"")</f>
        <v/>
      </c>
      <c r="J3377" s="122">
        <f t="shared" si="157"/>
        <v>0</v>
      </c>
      <c r="K3377" s="122" t="b">
        <f t="shared" si="159"/>
        <v>0</v>
      </c>
      <c r="L3377" s="122" t="str">
        <f>IF(K3377=FALSE,"",B3377&amp;"@"&amp;COUNTIFS($B$2:B3377,B3377,$K$2:K3377,TRUE))</f>
        <v/>
      </c>
    </row>
    <row r="3378" spans="1:12">
      <c r="A3378" s="18" t="s">
        <v>745</v>
      </c>
      <c r="B3378" s="18" t="s">
        <v>895</v>
      </c>
      <c r="C3378" s="18">
        <v>1</v>
      </c>
      <c r="D3378" s="18">
        <v>1</v>
      </c>
      <c r="E3378" s="18">
        <v>4</v>
      </c>
      <c r="F3378" s="18">
        <v>1</v>
      </c>
      <c r="G3378" s="122" t="str">
        <f t="shared" si="158"/>
        <v/>
      </c>
      <c r="H3378" s="255" t="str">
        <f>IF(G3378="기사임",(COUNTIF($B$2:B3378,B3378)-COUNTIFS($B$2:B3377,B3378,$G$2:G3377,"")),"")</f>
        <v/>
      </c>
      <c r="I3378" s="122" t="str">
        <f>IF(H3378=1,COUNTIF($H$1:H3378,1),"")</f>
        <v/>
      </c>
      <c r="J3378" s="122">
        <f t="shared" si="157"/>
        <v>0</v>
      </c>
      <c r="K3378" s="122" t="b">
        <f t="shared" si="159"/>
        <v>0</v>
      </c>
      <c r="L3378" s="122" t="str">
        <f>IF(K3378=FALSE,"",B3378&amp;"@"&amp;COUNTIFS($B$2:B3378,B3378,$K$2:K3378,TRUE))</f>
        <v/>
      </c>
    </row>
    <row r="3379" spans="1:12">
      <c r="A3379" s="18" t="s">
        <v>760</v>
      </c>
      <c r="B3379" s="18" t="s">
        <v>911</v>
      </c>
      <c r="C3379" s="18">
        <v>1</v>
      </c>
      <c r="D3379" s="18">
        <v>1</v>
      </c>
      <c r="E3379" s="18">
        <v>5</v>
      </c>
      <c r="F3379" s="18">
        <v>1</v>
      </c>
      <c r="G3379" s="122" t="str">
        <f t="shared" si="158"/>
        <v/>
      </c>
      <c r="H3379" s="255" t="str">
        <f>IF(G3379="기사임",(COUNTIF($B$2:B3379,B3379)-COUNTIFS($B$2:B3378,B3379,$G$2:G3378,"")),"")</f>
        <v/>
      </c>
      <c r="I3379" s="122" t="str">
        <f>IF(H3379=1,COUNTIF($H$1:H3379,1),"")</f>
        <v/>
      </c>
      <c r="J3379" s="122">
        <f t="shared" si="157"/>
        <v>0</v>
      </c>
      <c r="K3379" s="122" t="b">
        <f t="shared" si="159"/>
        <v>0</v>
      </c>
      <c r="L3379" s="122" t="str">
        <f>IF(K3379=FALSE,"",B3379&amp;"@"&amp;COUNTIFS($B$2:B3379,B3379,$K$2:K3379,TRUE))</f>
        <v/>
      </c>
    </row>
    <row r="3380" spans="1:12">
      <c r="A3380" s="18" t="s">
        <v>760</v>
      </c>
      <c r="B3380" s="18" t="s">
        <v>903</v>
      </c>
      <c r="C3380" s="18">
        <v>1</v>
      </c>
      <c r="D3380" s="18">
        <v>1</v>
      </c>
      <c r="E3380" s="18">
        <v>0</v>
      </c>
      <c r="F3380" s="18">
        <v>0</v>
      </c>
      <c r="G3380" s="122" t="str">
        <f t="shared" si="158"/>
        <v/>
      </c>
      <c r="H3380" s="255" t="str">
        <f>IF(G3380="기사임",(COUNTIF($B$2:B3380,B3380)-COUNTIFS($B$2:B3379,B3380,$G$2:G3379,"")),"")</f>
        <v/>
      </c>
      <c r="I3380" s="122" t="str">
        <f>IF(H3380=1,COUNTIF($H$1:H3380,1),"")</f>
        <v/>
      </c>
      <c r="J3380" s="122">
        <f t="shared" si="157"/>
        <v>0</v>
      </c>
      <c r="K3380" s="122" t="b">
        <f t="shared" si="159"/>
        <v>0</v>
      </c>
      <c r="L3380" s="122" t="str">
        <f>IF(K3380=FALSE,"",B3380&amp;"@"&amp;COUNTIFS($B$2:B3380,B3380,$K$2:K3380,TRUE))</f>
        <v/>
      </c>
    </row>
    <row r="3381" spans="1:12">
      <c r="A3381" s="18" t="s">
        <v>760</v>
      </c>
      <c r="B3381" s="18" t="s">
        <v>899</v>
      </c>
      <c r="C3381" s="18">
        <v>1</v>
      </c>
      <c r="D3381" s="18">
        <v>1</v>
      </c>
      <c r="E3381" s="18">
        <v>0</v>
      </c>
      <c r="F3381" s="18">
        <v>1</v>
      </c>
      <c r="G3381" s="122" t="str">
        <f t="shared" si="158"/>
        <v/>
      </c>
      <c r="H3381" s="255" t="str">
        <f>IF(G3381="기사임",(COUNTIF($B$2:B3381,B3381)-COUNTIFS($B$2:B3380,B3381,$G$2:G3380,"")),"")</f>
        <v/>
      </c>
      <c r="I3381" s="122" t="str">
        <f>IF(H3381=1,COUNTIF($H$1:H3381,1),"")</f>
        <v/>
      </c>
      <c r="J3381" s="122">
        <f t="shared" si="157"/>
        <v>0</v>
      </c>
      <c r="K3381" s="122" t="b">
        <f t="shared" si="159"/>
        <v>0</v>
      </c>
      <c r="L3381" s="122" t="str">
        <f>IF(K3381=FALSE,"",B3381&amp;"@"&amp;COUNTIFS($B$2:B3381,B3381,$K$2:K3381,TRUE))</f>
        <v/>
      </c>
    </row>
    <row r="3382" spans="1:12">
      <c r="A3382" s="18" t="s">
        <v>760</v>
      </c>
      <c r="B3382" s="18" t="s">
        <v>910</v>
      </c>
      <c r="C3382" s="18">
        <v>1</v>
      </c>
      <c r="D3382" s="18">
        <v>1</v>
      </c>
      <c r="E3382" s="18">
        <v>0</v>
      </c>
      <c r="F3382" s="18">
        <v>1</v>
      </c>
      <c r="G3382" s="122" t="str">
        <f t="shared" si="158"/>
        <v/>
      </c>
      <c r="H3382" s="255" t="str">
        <f>IF(G3382="기사임",(COUNTIF($B$2:B3382,B3382)-COUNTIFS($B$2:B3381,B3382,$G$2:G3381,"")),"")</f>
        <v/>
      </c>
      <c r="I3382" s="122" t="str">
        <f>IF(H3382=1,COUNTIF($H$1:H3382,1),"")</f>
        <v/>
      </c>
      <c r="J3382" s="122">
        <f t="shared" si="157"/>
        <v>0</v>
      </c>
      <c r="K3382" s="122" t="b">
        <f t="shared" si="159"/>
        <v>0</v>
      </c>
      <c r="L3382" s="122" t="str">
        <f>IF(K3382=FALSE,"",B3382&amp;"@"&amp;COUNTIFS($B$2:B3382,B3382,$K$2:K3382,TRUE))</f>
        <v/>
      </c>
    </row>
    <row r="3383" spans="1:12">
      <c r="A3383" s="18" t="s">
        <v>760</v>
      </c>
      <c r="B3383" s="18" t="s">
        <v>897</v>
      </c>
      <c r="C3383" s="18">
        <v>1</v>
      </c>
      <c r="D3383" s="18">
        <v>1</v>
      </c>
      <c r="E3383" s="18">
        <v>0</v>
      </c>
      <c r="F3383" s="18">
        <v>1</v>
      </c>
      <c r="G3383" s="122" t="str">
        <f t="shared" si="158"/>
        <v/>
      </c>
      <c r="H3383" s="255" t="str">
        <f>IF(G3383="기사임",(COUNTIF($B$2:B3383,B3383)-COUNTIFS($B$2:B3382,B3383,$G$2:G3382,"")),"")</f>
        <v/>
      </c>
      <c r="I3383" s="122" t="str">
        <f>IF(H3383=1,COUNTIF($H$1:H3383,1),"")</f>
        <v/>
      </c>
      <c r="J3383" s="122">
        <f t="shared" si="157"/>
        <v>1</v>
      </c>
      <c r="K3383" s="122" t="b">
        <f t="shared" si="159"/>
        <v>0</v>
      </c>
      <c r="L3383" s="122" t="str">
        <f>IF(K3383=FALSE,"",B3383&amp;"@"&amp;COUNTIFS($B$2:B3383,B3383,$K$2:K3383,TRUE))</f>
        <v/>
      </c>
    </row>
    <row r="3384" spans="1:12">
      <c r="A3384" s="18" t="s">
        <v>760</v>
      </c>
      <c r="B3384" s="18" t="s">
        <v>921</v>
      </c>
      <c r="C3384" s="18">
        <v>1</v>
      </c>
      <c r="D3384" s="18">
        <v>1</v>
      </c>
      <c r="E3384" s="18">
        <v>0</v>
      </c>
      <c r="F3384" s="18">
        <v>1</v>
      </c>
      <c r="G3384" s="122" t="str">
        <f t="shared" si="158"/>
        <v/>
      </c>
      <c r="H3384" s="255" t="str">
        <f>IF(G3384="기사임",(COUNTIF($B$2:B3384,B3384)-COUNTIFS($B$2:B3383,B3384,$G$2:G3383,"")),"")</f>
        <v/>
      </c>
      <c r="I3384" s="122" t="str">
        <f>IF(H3384=1,COUNTIF($H$1:H3384,1),"")</f>
        <v/>
      </c>
      <c r="J3384" s="122">
        <f t="shared" si="157"/>
        <v>0</v>
      </c>
      <c r="K3384" s="122" t="b">
        <f t="shared" si="159"/>
        <v>0</v>
      </c>
      <c r="L3384" s="122" t="str">
        <f>IF(K3384=FALSE,"",B3384&amp;"@"&amp;COUNTIFS($B$2:B3384,B3384,$K$2:K3384,TRUE))</f>
        <v/>
      </c>
    </row>
    <row r="3385" spans="1:12">
      <c r="A3385" s="18" t="s">
        <v>760</v>
      </c>
      <c r="B3385" s="18" t="s">
        <v>900</v>
      </c>
      <c r="C3385" s="18">
        <v>1</v>
      </c>
      <c r="D3385" s="18">
        <v>1</v>
      </c>
      <c r="E3385" s="18">
        <v>0</v>
      </c>
      <c r="F3385" s="18">
        <v>1</v>
      </c>
      <c r="G3385" s="122" t="str">
        <f t="shared" si="158"/>
        <v/>
      </c>
      <c r="H3385" s="255" t="str">
        <f>IF(G3385="기사임",(COUNTIF($B$2:B3385,B3385)-COUNTIFS($B$2:B3384,B3385,$G$2:G3384,"")),"")</f>
        <v/>
      </c>
      <c r="I3385" s="122" t="str">
        <f>IF(H3385=1,COUNTIF($H$1:H3385,1),"")</f>
        <v/>
      </c>
      <c r="J3385" s="122">
        <f t="shared" si="157"/>
        <v>0</v>
      </c>
      <c r="K3385" s="122" t="b">
        <f t="shared" si="159"/>
        <v>0</v>
      </c>
      <c r="L3385" s="122" t="str">
        <f>IF(K3385=FALSE,"",B3385&amp;"@"&amp;COUNTIFS($B$2:B3385,B3385,$K$2:K3385,TRUE))</f>
        <v/>
      </c>
    </row>
    <row r="3386" spans="1:12">
      <c r="A3386" s="18" t="s">
        <v>760</v>
      </c>
      <c r="B3386" s="18" t="s">
        <v>918</v>
      </c>
      <c r="C3386" s="18">
        <v>1</v>
      </c>
      <c r="D3386" s="18">
        <v>1</v>
      </c>
      <c r="E3386" s="18">
        <v>0</v>
      </c>
      <c r="F3386" s="18">
        <v>1</v>
      </c>
      <c r="G3386" s="122" t="str">
        <f t="shared" si="158"/>
        <v/>
      </c>
      <c r="H3386" s="255" t="str">
        <f>IF(G3386="기사임",(COUNTIF($B$2:B3386,B3386)-COUNTIFS($B$2:B3385,B3386,$G$2:G3385,"")),"")</f>
        <v/>
      </c>
      <c r="I3386" s="122" t="str">
        <f>IF(H3386=1,COUNTIF($H$1:H3386,1),"")</f>
        <v/>
      </c>
      <c r="J3386" s="122">
        <f t="shared" si="157"/>
        <v>0</v>
      </c>
      <c r="K3386" s="122" t="b">
        <f t="shared" si="159"/>
        <v>0</v>
      </c>
      <c r="L3386" s="122" t="str">
        <f>IF(K3386=FALSE,"",B3386&amp;"@"&amp;COUNTIFS($B$2:B3386,B3386,$K$2:K3386,TRUE))</f>
        <v/>
      </c>
    </row>
    <row r="3387" spans="1:12">
      <c r="A3387" s="18" t="s">
        <v>760</v>
      </c>
      <c r="B3387" s="18" t="s">
        <v>896</v>
      </c>
      <c r="C3387" s="18">
        <v>1</v>
      </c>
      <c r="D3387" s="18">
        <v>1</v>
      </c>
      <c r="E3387" s="18">
        <v>0</v>
      </c>
      <c r="F3387" s="18">
        <v>1</v>
      </c>
      <c r="G3387" s="122" t="str">
        <f t="shared" si="158"/>
        <v/>
      </c>
      <c r="H3387" s="255" t="str">
        <f>IF(G3387="기사임",(COUNTIF($B$2:B3387,B3387)-COUNTIFS($B$2:B3386,B3387,$G$2:G3386,"")),"")</f>
        <v/>
      </c>
      <c r="I3387" s="122" t="str">
        <f>IF(H3387=1,COUNTIF($H$1:H3387,1),"")</f>
        <v/>
      </c>
      <c r="J3387" s="122">
        <f t="shared" si="157"/>
        <v>1</v>
      </c>
      <c r="K3387" s="122" t="b">
        <f t="shared" si="159"/>
        <v>0</v>
      </c>
      <c r="L3387" s="122" t="str">
        <f>IF(K3387=FALSE,"",B3387&amp;"@"&amp;COUNTIFS($B$2:B3387,B3387,$K$2:K3387,TRUE))</f>
        <v/>
      </c>
    </row>
    <row r="3388" spans="1:12">
      <c r="A3388" s="18" t="s">
        <v>1526</v>
      </c>
      <c r="B3388" s="18" t="s">
        <v>908</v>
      </c>
      <c r="C3388" s="18">
        <v>1</v>
      </c>
      <c r="D3388" s="18">
        <v>1</v>
      </c>
      <c r="E3388" s="18">
        <v>108</v>
      </c>
      <c r="F3388" s="18">
        <v>1</v>
      </c>
      <c r="G3388" s="122" t="str">
        <f t="shared" si="158"/>
        <v/>
      </c>
      <c r="H3388" s="255" t="str">
        <f>IF(G3388="기사임",(COUNTIF($B$2:B3388,B3388)-COUNTIFS($B$2:B3387,B3388,$G$2:G3387,"")),"")</f>
        <v/>
      </c>
      <c r="I3388" s="122" t="str">
        <f>IF(H3388=1,COUNTIF($H$1:H3388,1),"")</f>
        <v/>
      </c>
      <c r="J3388" s="122">
        <f t="shared" si="157"/>
        <v>0</v>
      </c>
      <c r="K3388" s="122" t="b">
        <f t="shared" si="159"/>
        <v>0</v>
      </c>
      <c r="L3388" s="122" t="str">
        <f>IF(K3388=FALSE,"",B3388&amp;"@"&amp;COUNTIFS($B$2:B3388,B3388,$K$2:K3388,TRUE))</f>
        <v/>
      </c>
    </row>
    <row r="3389" spans="1:12">
      <c r="A3389" s="18" t="s">
        <v>1526</v>
      </c>
      <c r="B3389" s="18" t="s">
        <v>900</v>
      </c>
      <c r="C3389" s="18">
        <v>1</v>
      </c>
      <c r="D3389" s="18">
        <v>1</v>
      </c>
      <c r="E3389" s="18">
        <v>0</v>
      </c>
      <c r="F3389" s="18">
        <v>1</v>
      </c>
      <c r="G3389" s="122" t="str">
        <f t="shared" si="158"/>
        <v/>
      </c>
      <c r="H3389" s="255" t="str">
        <f>IF(G3389="기사임",(COUNTIF($B$2:B3389,B3389)-COUNTIFS($B$2:B3388,B3389,$G$2:G3388,"")),"")</f>
        <v/>
      </c>
      <c r="I3389" s="122" t="str">
        <f>IF(H3389=1,COUNTIF($H$1:H3389,1),"")</f>
        <v/>
      </c>
      <c r="J3389" s="122">
        <f t="shared" si="157"/>
        <v>0</v>
      </c>
      <c r="K3389" s="122" t="b">
        <f t="shared" si="159"/>
        <v>0</v>
      </c>
      <c r="L3389" s="122" t="str">
        <f>IF(K3389=FALSE,"",B3389&amp;"@"&amp;COUNTIFS($B$2:B3389,B3389,$K$2:K3389,TRUE))</f>
        <v/>
      </c>
    </row>
    <row r="3390" spans="1:12">
      <c r="A3390" s="18" t="s">
        <v>2127</v>
      </c>
      <c r="B3390" s="18" t="s">
        <v>905</v>
      </c>
      <c r="C3390" s="18">
        <v>1</v>
      </c>
      <c r="D3390" s="18">
        <v>1</v>
      </c>
      <c r="E3390" s="18">
        <v>0</v>
      </c>
      <c r="F3390" s="18">
        <v>1</v>
      </c>
      <c r="G3390" s="122" t="str">
        <f t="shared" si="158"/>
        <v/>
      </c>
      <c r="H3390" s="255" t="str">
        <f>IF(G3390="기사임",(COUNTIF($B$2:B3390,B3390)-COUNTIFS($B$2:B3389,B3390,$G$2:G3389,"")),"")</f>
        <v/>
      </c>
      <c r="I3390" s="122" t="str">
        <f>IF(H3390=1,COUNTIF($H$1:H3390,1),"")</f>
        <v/>
      </c>
      <c r="J3390" s="122">
        <f t="shared" si="157"/>
        <v>0</v>
      </c>
      <c r="K3390" s="122" t="b">
        <f t="shared" si="159"/>
        <v>0</v>
      </c>
      <c r="L3390" s="122" t="str">
        <f>IF(K3390=FALSE,"",B3390&amp;"@"&amp;COUNTIFS($B$2:B3390,B3390,$K$2:K3390,TRUE))</f>
        <v/>
      </c>
    </row>
    <row r="3391" spans="1:12">
      <c r="A3391" s="18" t="s">
        <v>888</v>
      </c>
      <c r="B3391" s="18" t="s">
        <v>897</v>
      </c>
      <c r="C3391" s="18">
        <v>1</v>
      </c>
      <c r="D3391" s="18">
        <v>1</v>
      </c>
      <c r="E3391" s="18">
        <v>0</v>
      </c>
      <c r="F3391" s="18">
        <v>1</v>
      </c>
      <c r="G3391" s="122" t="str">
        <f t="shared" si="158"/>
        <v/>
      </c>
      <c r="H3391" s="255" t="str">
        <f>IF(G3391="기사임",(COUNTIF($B$2:B3391,B3391)-COUNTIFS($B$2:B3390,B3391,$G$2:G3390,"")),"")</f>
        <v/>
      </c>
      <c r="I3391" s="122" t="str">
        <f>IF(H3391=1,COUNTIF($H$1:H3391,1),"")</f>
        <v/>
      </c>
      <c r="J3391" s="122">
        <f t="shared" si="157"/>
        <v>1</v>
      </c>
      <c r="K3391" s="122" t="b">
        <f t="shared" si="159"/>
        <v>0</v>
      </c>
      <c r="L3391" s="122" t="str">
        <f>IF(K3391=FALSE,"",B3391&amp;"@"&amp;COUNTIFS($B$2:B3391,B3391,$K$2:K3391,TRUE))</f>
        <v/>
      </c>
    </row>
    <row r="3392" spans="1:12">
      <c r="A3392" s="18" t="s">
        <v>2128</v>
      </c>
      <c r="B3392" s="18" t="s">
        <v>2228</v>
      </c>
      <c r="C3392" s="18">
        <v>1</v>
      </c>
      <c r="D3392" s="18">
        <v>1</v>
      </c>
      <c r="E3392" s="18">
        <v>39</v>
      </c>
      <c r="F3392" s="18">
        <v>0</v>
      </c>
      <c r="G3392" s="122" t="str">
        <f t="shared" si="158"/>
        <v/>
      </c>
      <c r="H3392" s="255" t="str">
        <f>IF(G3392="기사임",(COUNTIF($B$2:B3392,B3392)-COUNTIFS($B$2:B3391,B3392,$G$2:G3391,"")),"")</f>
        <v/>
      </c>
      <c r="I3392" s="122" t="str">
        <f>IF(H3392=1,COUNTIF($H$1:H3392,1),"")</f>
        <v/>
      </c>
      <c r="J3392" s="122">
        <f t="shared" si="157"/>
        <v>0</v>
      </c>
      <c r="K3392" s="122" t="b">
        <f t="shared" si="159"/>
        <v>0</v>
      </c>
      <c r="L3392" s="122" t="str">
        <f>IF(K3392=FALSE,"",B3392&amp;"@"&amp;COUNTIFS($B$2:B3392,B3392,$K$2:K3392,TRUE))</f>
        <v/>
      </c>
    </row>
    <row r="3393" spans="1:12">
      <c r="A3393" s="18" t="s">
        <v>2129</v>
      </c>
      <c r="B3393" s="18" t="s">
        <v>895</v>
      </c>
      <c r="C3393" s="18">
        <v>1</v>
      </c>
      <c r="D3393" s="18">
        <v>1</v>
      </c>
      <c r="E3393" s="18">
        <v>13</v>
      </c>
      <c r="F3393" s="18">
        <v>1</v>
      </c>
      <c r="G3393" s="122" t="str">
        <f t="shared" si="158"/>
        <v/>
      </c>
      <c r="H3393" s="255" t="str">
        <f>IF(G3393="기사임",(COUNTIF($B$2:B3393,B3393)-COUNTIFS($B$2:B3392,B3393,$G$2:G3392,"")),"")</f>
        <v/>
      </c>
      <c r="I3393" s="122" t="str">
        <f>IF(H3393=1,COUNTIF($H$1:H3393,1),"")</f>
        <v/>
      </c>
      <c r="J3393" s="122">
        <f t="shared" si="157"/>
        <v>0</v>
      </c>
      <c r="K3393" s="122" t="b">
        <f t="shared" si="159"/>
        <v>0</v>
      </c>
      <c r="L3393" s="122" t="str">
        <f>IF(K3393=FALSE,"",B3393&amp;"@"&amp;COUNTIFS($B$2:B3393,B3393,$K$2:K3393,TRUE))</f>
        <v/>
      </c>
    </row>
    <row r="3394" spans="1:12">
      <c r="A3394" s="18" t="s">
        <v>780</v>
      </c>
      <c r="B3394" s="18" t="s">
        <v>899</v>
      </c>
      <c r="C3394" s="18">
        <v>1</v>
      </c>
      <c r="D3394" s="18">
        <v>1</v>
      </c>
      <c r="E3394" s="18">
        <v>0</v>
      </c>
      <c r="F3394" s="18">
        <v>1</v>
      </c>
      <c r="G3394" s="122" t="str">
        <f t="shared" si="158"/>
        <v/>
      </c>
      <c r="H3394" s="255" t="str">
        <f>IF(G3394="기사임",(COUNTIF($B$2:B3394,B3394)-COUNTIFS($B$2:B3393,B3394,$G$2:G3393,"")),"")</f>
        <v/>
      </c>
      <c r="I3394" s="122" t="str">
        <f>IF(H3394=1,COUNTIF($H$1:H3394,1),"")</f>
        <v/>
      </c>
      <c r="J3394" s="122">
        <f t="shared" ref="J3394:J3457" si="160">COUNTIF($N$2:$N$4,B3394)</f>
        <v>0</v>
      </c>
      <c r="K3394" s="122" t="b">
        <f t="shared" si="159"/>
        <v>0</v>
      </c>
      <c r="L3394" s="122" t="str">
        <f>IF(K3394=FALSE,"",B3394&amp;"@"&amp;COUNTIFS($B$2:B3394,B3394,$K$2:K3394,TRUE))</f>
        <v/>
      </c>
    </row>
    <row r="3395" spans="1:12">
      <c r="A3395" s="18" t="s">
        <v>780</v>
      </c>
      <c r="B3395" s="18" t="s">
        <v>908</v>
      </c>
      <c r="C3395" s="18">
        <v>1</v>
      </c>
      <c r="D3395" s="18">
        <v>1</v>
      </c>
      <c r="E3395" s="18">
        <v>0</v>
      </c>
      <c r="F3395" s="18">
        <v>1</v>
      </c>
      <c r="G3395" s="122" t="str">
        <f t="shared" ref="G3395:G3458" si="161">IF(AND(LEFT(A3395,17)="/global/archives/",ISNUMBER(_xlfn.NUMBERVALUE(MID(A3395,18,1))),ISERROR(FIND("ckattempt",A3395)),ISERROR(FIND("preview",A3395))),"기사임","")</f>
        <v/>
      </c>
      <c r="H3395" s="255" t="str">
        <f>IF(G3395="기사임",(COUNTIF($B$2:B3395,B3395)-COUNTIFS($B$2:B3394,B3395,$G$2:G3394,"")),"")</f>
        <v/>
      </c>
      <c r="I3395" s="122" t="str">
        <f>IF(H3395=1,COUNTIF($H$1:H3395,1),"")</f>
        <v/>
      </c>
      <c r="J3395" s="122">
        <f t="shared" si="160"/>
        <v>0</v>
      </c>
      <c r="K3395" s="122" t="b">
        <f t="shared" ref="K3395:K3458" si="162">AND(J3395=1,H3395&gt;=1,H3395&lt;&gt;"")</f>
        <v>0</v>
      </c>
      <c r="L3395" s="122" t="str">
        <f>IF(K3395=FALSE,"",B3395&amp;"@"&amp;COUNTIFS($B$2:B3395,B3395,$K$2:K3395,TRUE))</f>
        <v/>
      </c>
    </row>
    <row r="3396" spans="1:12">
      <c r="A3396" s="18" t="s">
        <v>780</v>
      </c>
      <c r="B3396" s="18" t="s">
        <v>898</v>
      </c>
      <c r="C3396" s="18">
        <v>1</v>
      </c>
      <c r="D3396" s="18">
        <v>1</v>
      </c>
      <c r="E3396" s="18">
        <v>0</v>
      </c>
      <c r="F3396" s="18">
        <v>1</v>
      </c>
      <c r="G3396" s="122" t="str">
        <f t="shared" si="161"/>
        <v/>
      </c>
      <c r="H3396" s="255" t="str">
        <f>IF(G3396="기사임",(COUNTIF($B$2:B3396,B3396)-COUNTIFS($B$2:B3395,B3396,$G$2:G3395,"")),"")</f>
        <v/>
      </c>
      <c r="I3396" s="122" t="str">
        <f>IF(H3396=1,COUNTIF($H$1:H3396,1),"")</f>
        <v/>
      </c>
      <c r="J3396" s="122">
        <f t="shared" si="160"/>
        <v>0</v>
      </c>
      <c r="K3396" s="122" t="b">
        <f t="shared" si="162"/>
        <v>0</v>
      </c>
      <c r="L3396" s="122" t="str">
        <f>IF(K3396=FALSE,"",B3396&amp;"@"&amp;COUNTIFS($B$2:B3396,B3396,$K$2:K3396,TRUE))</f>
        <v/>
      </c>
    </row>
    <row r="3397" spans="1:12">
      <c r="A3397" s="18" t="s">
        <v>2130</v>
      </c>
      <c r="B3397" s="18" t="s">
        <v>895</v>
      </c>
      <c r="C3397" s="18">
        <v>1</v>
      </c>
      <c r="D3397" s="18">
        <v>1</v>
      </c>
      <c r="E3397" s="18">
        <v>0</v>
      </c>
      <c r="F3397" s="18">
        <v>1</v>
      </c>
      <c r="G3397" s="122" t="str">
        <f t="shared" si="161"/>
        <v/>
      </c>
      <c r="H3397" s="255" t="str">
        <f>IF(G3397="기사임",(COUNTIF($B$2:B3397,B3397)-COUNTIFS($B$2:B3396,B3397,$G$2:G3396,"")),"")</f>
        <v/>
      </c>
      <c r="I3397" s="122" t="str">
        <f>IF(H3397=1,COUNTIF($H$1:H3397,1),"")</f>
        <v/>
      </c>
      <c r="J3397" s="122">
        <f t="shared" si="160"/>
        <v>0</v>
      </c>
      <c r="K3397" s="122" t="b">
        <f t="shared" si="162"/>
        <v>0</v>
      </c>
      <c r="L3397" s="122" t="str">
        <f>IF(K3397=FALSE,"",B3397&amp;"@"&amp;COUNTIFS($B$2:B3397,B3397,$K$2:K3397,TRUE))</f>
        <v/>
      </c>
    </row>
    <row r="3398" spans="1:12">
      <c r="A3398" s="18" t="s">
        <v>1313</v>
      </c>
      <c r="B3398" s="18" t="s">
        <v>901</v>
      </c>
      <c r="C3398" s="18">
        <v>1</v>
      </c>
      <c r="D3398" s="18">
        <v>1</v>
      </c>
      <c r="E3398" s="18">
        <v>0</v>
      </c>
      <c r="F3398" s="18">
        <v>1</v>
      </c>
      <c r="G3398" s="122" t="str">
        <f t="shared" si="161"/>
        <v/>
      </c>
      <c r="H3398" s="255" t="str">
        <f>IF(G3398="기사임",(COUNTIF($B$2:B3398,B3398)-COUNTIFS($B$2:B3397,B3398,$G$2:G3397,"")),"")</f>
        <v/>
      </c>
      <c r="I3398" s="122" t="str">
        <f>IF(H3398=1,COUNTIF($H$1:H3398,1),"")</f>
        <v/>
      </c>
      <c r="J3398" s="122">
        <f t="shared" si="160"/>
        <v>0</v>
      </c>
      <c r="K3398" s="122" t="b">
        <f t="shared" si="162"/>
        <v>0</v>
      </c>
      <c r="L3398" s="122" t="str">
        <f>IF(K3398=FALSE,"",B3398&amp;"@"&amp;COUNTIFS($B$2:B3398,B3398,$K$2:K3398,TRUE))</f>
        <v/>
      </c>
    </row>
    <row r="3399" spans="1:12">
      <c r="A3399" s="18" t="s">
        <v>810</v>
      </c>
      <c r="B3399" s="18" t="s">
        <v>895</v>
      </c>
      <c r="C3399" s="18">
        <v>1</v>
      </c>
      <c r="D3399" s="18">
        <v>1</v>
      </c>
      <c r="E3399" s="18">
        <v>0</v>
      </c>
      <c r="F3399" s="18">
        <v>1</v>
      </c>
      <c r="G3399" s="122" t="str">
        <f t="shared" si="161"/>
        <v/>
      </c>
      <c r="H3399" s="255" t="str">
        <f>IF(G3399="기사임",(COUNTIF($B$2:B3399,B3399)-COUNTIFS($B$2:B3398,B3399,$G$2:G3398,"")),"")</f>
        <v/>
      </c>
      <c r="I3399" s="122" t="str">
        <f>IF(H3399=1,COUNTIF($H$1:H3399,1),"")</f>
        <v/>
      </c>
      <c r="J3399" s="122">
        <f t="shared" si="160"/>
        <v>0</v>
      </c>
      <c r="K3399" s="122" t="b">
        <f t="shared" si="162"/>
        <v>0</v>
      </c>
      <c r="L3399" s="122" t="str">
        <f>IF(K3399=FALSE,"",B3399&amp;"@"&amp;COUNTIFS($B$2:B3399,B3399,$K$2:K3399,TRUE))</f>
        <v/>
      </c>
    </row>
    <row r="3400" spans="1:12">
      <c r="A3400" s="18" t="s">
        <v>811</v>
      </c>
      <c r="B3400" s="18" t="s">
        <v>2228</v>
      </c>
      <c r="C3400" s="18">
        <v>1</v>
      </c>
      <c r="D3400" s="18">
        <v>1</v>
      </c>
      <c r="E3400" s="18">
        <v>33</v>
      </c>
      <c r="F3400" s="18">
        <v>0</v>
      </c>
      <c r="G3400" s="122" t="str">
        <f t="shared" si="161"/>
        <v/>
      </c>
      <c r="H3400" s="255" t="str">
        <f>IF(G3400="기사임",(COUNTIF($B$2:B3400,B3400)-COUNTIFS($B$2:B3399,B3400,$G$2:G3399,"")),"")</f>
        <v/>
      </c>
      <c r="I3400" s="122" t="str">
        <f>IF(H3400=1,COUNTIF($H$1:H3400,1),"")</f>
        <v/>
      </c>
      <c r="J3400" s="122">
        <f t="shared" si="160"/>
        <v>0</v>
      </c>
      <c r="K3400" s="122" t="b">
        <f t="shared" si="162"/>
        <v>0</v>
      </c>
      <c r="L3400" s="122" t="str">
        <f>IF(K3400=FALSE,"",B3400&amp;"@"&amp;COUNTIFS($B$2:B3400,B3400,$K$2:K3400,TRUE))</f>
        <v/>
      </c>
    </row>
    <row r="3401" spans="1:12">
      <c r="A3401" s="18" t="s">
        <v>552</v>
      </c>
      <c r="B3401" s="18" t="s">
        <v>957</v>
      </c>
      <c r="C3401" s="18">
        <v>1</v>
      </c>
      <c r="D3401" s="18">
        <v>1</v>
      </c>
      <c r="E3401" s="18">
        <v>0</v>
      </c>
      <c r="F3401" s="18">
        <v>1</v>
      </c>
      <c r="G3401" s="122" t="str">
        <f t="shared" si="161"/>
        <v/>
      </c>
      <c r="H3401" s="255" t="str">
        <f>IF(G3401="기사임",(COUNTIF($B$2:B3401,B3401)-COUNTIFS($B$2:B3400,B3401,$G$2:G3400,"")),"")</f>
        <v/>
      </c>
      <c r="I3401" s="122" t="str">
        <f>IF(H3401=1,COUNTIF($H$1:H3401,1),"")</f>
        <v/>
      </c>
      <c r="J3401" s="122">
        <f t="shared" si="160"/>
        <v>0</v>
      </c>
      <c r="K3401" s="122" t="b">
        <f t="shared" si="162"/>
        <v>0</v>
      </c>
      <c r="L3401" s="122" t="str">
        <f>IF(K3401=FALSE,"",B3401&amp;"@"&amp;COUNTIFS($B$2:B3401,B3401,$K$2:K3401,TRUE))</f>
        <v/>
      </c>
    </row>
    <row r="3402" spans="1:12">
      <c r="A3402" s="18" t="s">
        <v>552</v>
      </c>
      <c r="B3402" s="18" t="s">
        <v>910</v>
      </c>
      <c r="C3402" s="18">
        <v>1</v>
      </c>
      <c r="D3402" s="18">
        <v>1</v>
      </c>
      <c r="E3402" s="18">
        <v>0</v>
      </c>
      <c r="F3402" s="18">
        <v>1</v>
      </c>
      <c r="G3402" s="122" t="str">
        <f t="shared" si="161"/>
        <v/>
      </c>
      <c r="H3402" s="255" t="str">
        <f>IF(G3402="기사임",(COUNTIF($B$2:B3402,B3402)-COUNTIFS($B$2:B3401,B3402,$G$2:G3401,"")),"")</f>
        <v/>
      </c>
      <c r="I3402" s="122" t="str">
        <f>IF(H3402=1,COUNTIF($H$1:H3402,1),"")</f>
        <v/>
      </c>
      <c r="J3402" s="122">
        <f t="shared" si="160"/>
        <v>0</v>
      </c>
      <c r="K3402" s="122" t="b">
        <f t="shared" si="162"/>
        <v>0</v>
      </c>
      <c r="L3402" s="122" t="str">
        <f>IF(K3402=FALSE,"",B3402&amp;"@"&amp;COUNTIFS($B$2:B3402,B3402,$K$2:K3402,TRUE))</f>
        <v/>
      </c>
    </row>
    <row r="3403" spans="1:12">
      <c r="A3403" s="18" t="s">
        <v>552</v>
      </c>
      <c r="B3403" s="18" t="s">
        <v>902</v>
      </c>
      <c r="C3403" s="18">
        <v>1</v>
      </c>
      <c r="D3403" s="18">
        <v>1</v>
      </c>
      <c r="E3403" s="18">
        <v>0</v>
      </c>
      <c r="F3403" s="18">
        <v>1</v>
      </c>
      <c r="G3403" s="122" t="str">
        <f t="shared" si="161"/>
        <v/>
      </c>
      <c r="H3403" s="255" t="str">
        <f>IF(G3403="기사임",(COUNTIF($B$2:B3403,B3403)-COUNTIFS($B$2:B3402,B3403,$G$2:G3402,"")),"")</f>
        <v/>
      </c>
      <c r="I3403" s="122" t="str">
        <f>IF(H3403=1,COUNTIF($H$1:H3403,1),"")</f>
        <v/>
      </c>
      <c r="J3403" s="122">
        <f t="shared" si="160"/>
        <v>0</v>
      </c>
      <c r="K3403" s="122" t="b">
        <f t="shared" si="162"/>
        <v>0</v>
      </c>
      <c r="L3403" s="122" t="str">
        <f>IF(K3403=FALSE,"",B3403&amp;"@"&amp;COUNTIFS($B$2:B3403,B3403,$K$2:K3403,TRUE))</f>
        <v/>
      </c>
    </row>
    <row r="3404" spans="1:12">
      <c r="A3404" s="18" t="s">
        <v>552</v>
      </c>
      <c r="B3404" s="18" t="s">
        <v>919</v>
      </c>
      <c r="C3404" s="18">
        <v>1</v>
      </c>
      <c r="D3404" s="18">
        <v>1</v>
      </c>
      <c r="E3404" s="18">
        <v>0</v>
      </c>
      <c r="F3404" s="18">
        <v>1</v>
      </c>
      <c r="G3404" s="122" t="str">
        <f t="shared" si="161"/>
        <v/>
      </c>
      <c r="H3404" s="255" t="str">
        <f>IF(G3404="기사임",(COUNTIF($B$2:B3404,B3404)-COUNTIFS($B$2:B3403,B3404,$G$2:G3403,"")),"")</f>
        <v/>
      </c>
      <c r="I3404" s="122" t="str">
        <f>IF(H3404=1,COUNTIF($H$1:H3404,1),"")</f>
        <v/>
      </c>
      <c r="J3404" s="122">
        <f t="shared" si="160"/>
        <v>0</v>
      </c>
      <c r="K3404" s="122" t="b">
        <f t="shared" si="162"/>
        <v>0</v>
      </c>
      <c r="L3404" s="122" t="str">
        <f>IF(K3404=FALSE,"",B3404&amp;"@"&amp;COUNTIFS($B$2:B3404,B3404,$K$2:K3404,TRUE))</f>
        <v/>
      </c>
    </row>
    <row r="3405" spans="1:12">
      <c r="A3405" s="18" t="s">
        <v>552</v>
      </c>
      <c r="B3405" s="18" t="s">
        <v>956</v>
      </c>
      <c r="C3405" s="18">
        <v>1</v>
      </c>
      <c r="D3405" s="18">
        <v>1</v>
      </c>
      <c r="E3405" s="18">
        <v>0</v>
      </c>
      <c r="F3405" s="18">
        <v>1</v>
      </c>
      <c r="G3405" s="122" t="str">
        <f t="shared" si="161"/>
        <v/>
      </c>
      <c r="H3405" s="255" t="str">
        <f>IF(G3405="기사임",(COUNTIF($B$2:B3405,B3405)-COUNTIFS($B$2:B3404,B3405,$G$2:G3404,"")),"")</f>
        <v/>
      </c>
      <c r="I3405" s="122" t="str">
        <f>IF(H3405=1,COUNTIF($H$1:H3405,1),"")</f>
        <v/>
      </c>
      <c r="J3405" s="122">
        <f t="shared" si="160"/>
        <v>0</v>
      </c>
      <c r="K3405" s="122" t="b">
        <f t="shared" si="162"/>
        <v>0</v>
      </c>
      <c r="L3405" s="122" t="str">
        <f>IF(K3405=FALSE,"",B3405&amp;"@"&amp;COUNTIFS($B$2:B3405,B3405,$K$2:K3405,TRUE))</f>
        <v/>
      </c>
    </row>
    <row r="3406" spans="1:12">
      <c r="A3406" s="18" t="s">
        <v>2131</v>
      </c>
      <c r="B3406" s="18" t="s">
        <v>914</v>
      </c>
      <c r="C3406" s="18">
        <v>1</v>
      </c>
      <c r="D3406" s="18">
        <v>1</v>
      </c>
      <c r="E3406" s="18">
        <v>0</v>
      </c>
      <c r="F3406" s="18">
        <v>1</v>
      </c>
      <c r="G3406" s="122" t="str">
        <f t="shared" si="161"/>
        <v/>
      </c>
      <c r="H3406" s="255" t="str">
        <f>IF(G3406="기사임",(COUNTIF($B$2:B3406,B3406)-COUNTIFS($B$2:B3405,B3406,$G$2:G3405,"")),"")</f>
        <v/>
      </c>
      <c r="I3406" s="122" t="str">
        <f>IF(H3406=1,COUNTIF($H$1:H3406,1),"")</f>
        <v/>
      </c>
      <c r="J3406" s="122">
        <f t="shared" si="160"/>
        <v>1</v>
      </c>
      <c r="K3406" s="122" t="b">
        <f t="shared" si="162"/>
        <v>0</v>
      </c>
      <c r="L3406" s="122" t="str">
        <f>IF(K3406=FALSE,"",B3406&amp;"@"&amp;COUNTIFS($B$2:B3406,B3406,$K$2:K3406,TRUE))</f>
        <v/>
      </c>
    </row>
    <row r="3407" spans="1:12">
      <c r="A3407" s="18" t="s">
        <v>1494</v>
      </c>
      <c r="B3407" s="18" t="s">
        <v>895</v>
      </c>
      <c r="C3407" s="18">
        <v>1</v>
      </c>
      <c r="D3407" s="18">
        <v>1</v>
      </c>
      <c r="E3407" s="18">
        <v>5</v>
      </c>
      <c r="F3407" s="18">
        <v>0</v>
      </c>
      <c r="G3407" s="122" t="str">
        <f t="shared" si="161"/>
        <v/>
      </c>
      <c r="H3407" s="255" t="str">
        <f>IF(G3407="기사임",(COUNTIF($B$2:B3407,B3407)-COUNTIFS($B$2:B3406,B3407,$G$2:G3406,"")),"")</f>
        <v/>
      </c>
      <c r="I3407" s="122" t="str">
        <f>IF(H3407=1,COUNTIF($H$1:H3407,1),"")</f>
        <v/>
      </c>
      <c r="J3407" s="122">
        <f t="shared" si="160"/>
        <v>0</v>
      </c>
      <c r="K3407" s="122" t="b">
        <f t="shared" si="162"/>
        <v>0</v>
      </c>
      <c r="L3407" s="122" t="str">
        <f>IF(K3407=FALSE,"",B3407&amp;"@"&amp;COUNTIFS($B$2:B3407,B3407,$K$2:K3407,TRUE))</f>
        <v/>
      </c>
    </row>
    <row r="3408" spans="1:12">
      <c r="A3408" s="18" t="s">
        <v>1314</v>
      </c>
      <c r="B3408" s="18" t="s">
        <v>897</v>
      </c>
      <c r="C3408" s="18">
        <v>1</v>
      </c>
      <c r="D3408" s="18">
        <v>1</v>
      </c>
      <c r="E3408" s="18">
        <v>0</v>
      </c>
      <c r="F3408" s="18">
        <v>1</v>
      </c>
      <c r="G3408" s="122" t="str">
        <f t="shared" si="161"/>
        <v/>
      </c>
      <c r="H3408" s="255" t="str">
        <f>IF(G3408="기사임",(COUNTIF($B$2:B3408,B3408)-COUNTIFS($B$2:B3407,B3408,$G$2:G3407,"")),"")</f>
        <v/>
      </c>
      <c r="I3408" s="122" t="str">
        <f>IF(H3408=1,COUNTIF($H$1:H3408,1),"")</f>
        <v/>
      </c>
      <c r="J3408" s="122">
        <f t="shared" si="160"/>
        <v>1</v>
      </c>
      <c r="K3408" s="122" t="b">
        <f t="shared" si="162"/>
        <v>0</v>
      </c>
      <c r="L3408" s="122" t="str">
        <f>IF(K3408=FALSE,"",B3408&amp;"@"&amp;COUNTIFS($B$2:B3408,B3408,$K$2:K3408,TRUE))</f>
        <v/>
      </c>
    </row>
    <row r="3409" spans="1:12">
      <c r="A3409" s="18" t="s">
        <v>1314</v>
      </c>
      <c r="B3409" s="18" t="s">
        <v>906</v>
      </c>
      <c r="C3409" s="18">
        <v>1</v>
      </c>
      <c r="D3409" s="18">
        <v>1</v>
      </c>
      <c r="E3409" s="18">
        <v>0</v>
      </c>
      <c r="F3409" s="18">
        <v>1</v>
      </c>
      <c r="G3409" s="122" t="str">
        <f t="shared" si="161"/>
        <v/>
      </c>
      <c r="H3409" s="255" t="str">
        <f>IF(G3409="기사임",(COUNTIF($B$2:B3409,B3409)-COUNTIFS($B$2:B3408,B3409,$G$2:G3408,"")),"")</f>
        <v/>
      </c>
      <c r="I3409" s="122" t="str">
        <f>IF(H3409=1,COUNTIF($H$1:H3409,1),"")</f>
        <v/>
      </c>
      <c r="J3409" s="122">
        <f t="shared" si="160"/>
        <v>0</v>
      </c>
      <c r="K3409" s="122" t="b">
        <f t="shared" si="162"/>
        <v>0</v>
      </c>
      <c r="L3409" s="122" t="str">
        <f>IF(K3409=FALSE,"",B3409&amp;"@"&amp;COUNTIFS($B$2:B3409,B3409,$K$2:K3409,TRUE))</f>
        <v/>
      </c>
    </row>
    <row r="3410" spans="1:12">
      <c r="A3410" s="18" t="s">
        <v>2132</v>
      </c>
      <c r="B3410" s="18" t="s">
        <v>2228</v>
      </c>
      <c r="C3410" s="18">
        <v>1</v>
      </c>
      <c r="D3410" s="18">
        <v>1</v>
      </c>
      <c r="E3410" s="18">
        <v>5</v>
      </c>
      <c r="F3410" s="18">
        <v>0</v>
      </c>
      <c r="G3410" s="122" t="str">
        <f t="shared" si="161"/>
        <v/>
      </c>
      <c r="H3410" s="255" t="str">
        <f>IF(G3410="기사임",(COUNTIF($B$2:B3410,B3410)-COUNTIFS($B$2:B3409,B3410,$G$2:G3409,"")),"")</f>
        <v/>
      </c>
      <c r="I3410" s="122" t="str">
        <f>IF(H3410=1,COUNTIF($H$1:H3410,1),"")</f>
        <v/>
      </c>
      <c r="J3410" s="122">
        <f t="shared" si="160"/>
        <v>0</v>
      </c>
      <c r="K3410" s="122" t="b">
        <f t="shared" si="162"/>
        <v>0</v>
      </c>
      <c r="L3410" s="122" t="str">
        <f>IF(K3410=FALSE,"",B3410&amp;"@"&amp;COUNTIFS($B$2:B3410,B3410,$K$2:K3410,TRUE))</f>
        <v/>
      </c>
    </row>
    <row r="3411" spans="1:12">
      <c r="A3411" s="18" t="s">
        <v>2133</v>
      </c>
      <c r="B3411" s="18" t="s">
        <v>917</v>
      </c>
      <c r="C3411" s="18">
        <v>1</v>
      </c>
      <c r="D3411" s="18">
        <v>1</v>
      </c>
      <c r="E3411" s="18">
        <v>0</v>
      </c>
      <c r="F3411" s="18">
        <v>1</v>
      </c>
      <c r="G3411" s="122" t="str">
        <f t="shared" si="161"/>
        <v/>
      </c>
      <c r="H3411" s="255" t="str">
        <f>IF(G3411="기사임",(COUNTIF($B$2:B3411,B3411)-COUNTIFS($B$2:B3410,B3411,$G$2:G3410,"")),"")</f>
        <v/>
      </c>
      <c r="I3411" s="122" t="str">
        <f>IF(H3411=1,COUNTIF($H$1:H3411,1),"")</f>
        <v/>
      </c>
      <c r="J3411" s="122">
        <f t="shared" si="160"/>
        <v>0</v>
      </c>
      <c r="K3411" s="122" t="b">
        <f t="shared" si="162"/>
        <v>0</v>
      </c>
      <c r="L3411" s="122" t="str">
        <f>IF(K3411=FALSE,"",B3411&amp;"@"&amp;COUNTIFS($B$2:B3411,B3411,$K$2:K3411,TRUE))</f>
        <v/>
      </c>
    </row>
    <row r="3412" spans="1:12">
      <c r="A3412" s="18" t="s">
        <v>1495</v>
      </c>
      <c r="B3412" s="18" t="s">
        <v>902</v>
      </c>
      <c r="C3412" s="18">
        <v>1</v>
      </c>
      <c r="D3412" s="18">
        <v>1</v>
      </c>
      <c r="E3412" s="18">
        <v>8</v>
      </c>
      <c r="F3412" s="18">
        <v>1</v>
      </c>
      <c r="G3412" s="122" t="str">
        <f t="shared" si="161"/>
        <v/>
      </c>
      <c r="H3412" s="255" t="str">
        <f>IF(G3412="기사임",(COUNTIF($B$2:B3412,B3412)-COUNTIFS($B$2:B3411,B3412,$G$2:G3411,"")),"")</f>
        <v/>
      </c>
      <c r="I3412" s="122" t="str">
        <f>IF(H3412=1,COUNTIF($H$1:H3412,1),"")</f>
        <v/>
      </c>
      <c r="J3412" s="122">
        <f t="shared" si="160"/>
        <v>0</v>
      </c>
      <c r="K3412" s="122" t="b">
        <f t="shared" si="162"/>
        <v>0</v>
      </c>
      <c r="L3412" s="122" t="str">
        <f>IF(K3412=FALSE,"",B3412&amp;"@"&amp;COUNTIFS($B$2:B3412,B3412,$K$2:K3412,TRUE))</f>
        <v/>
      </c>
    </row>
    <row r="3413" spans="1:12">
      <c r="A3413" s="18" t="s">
        <v>2134</v>
      </c>
      <c r="B3413" s="18" t="s">
        <v>896</v>
      </c>
      <c r="C3413" s="18">
        <v>1</v>
      </c>
      <c r="D3413" s="18">
        <v>1</v>
      </c>
      <c r="E3413" s="18">
        <v>10</v>
      </c>
      <c r="F3413" s="18">
        <v>0</v>
      </c>
      <c r="G3413" s="122" t="str">
        <f t="shared" si="161"/>
        <v/>
      </c>
      <c r="H3413" s="255" t="str">
        <f>IF(G3413="기사임",(COUNTIF($B$2:B3413,B3413)-COUNTIFS($B$2:B3412,B3413,$G$2:G3412,"")),"")</f>
        <v/>
      </c>
      <c r="I3413" s="122" t="str">
        <f>IF(H3413=1,COUNTIF($H$1:H3413,1),"")</f>
        <v/>
      </c>
      <c r="J3413" s="122">
        <f t="shared" si="160"/>
        <v>1</v>
      </c>
      <c r="K3413" s="122" t="b">
        <f t="shared" si="162"/>
        <v>0</v>
      </c>
      <c r="L3413" s="122" t="str">
        <f>IF(K3413=FALSE,"",B3413&amp;"@"&amp;COUNTIFS($B$2:B3413,B3413,$K$2:K3413,TRUE))</f>
        <v/>
      </c>
    </row>
    <row r="3414" spans="1:12">
      <c r="A3414" s="18" t="s">
        <v>719</v>
      </c>
      <c r="B3414" s="18" t="s">
        <v>903</v>
      </c>
      <c r="C3414" s="18">
        <v>1</v>
      </c>
      <c r="D3414" s="18">
        <v>1</v>
      </c>
      <c r="E3414" s="18">
        <v>8</v>
      </c>
      <c r="F3414" s="18">
        <v>0</v>
      </c>
      <c r="G3414" s="122" t="str">
        <f t="shared" si="161"/>
        <v/>
      </c>
      <c r="H3414" s="255" t="str">
        <f>IF(G3414="기사임",(COUNTIF($B$2:B3414,B3414)-COUNTIFS($B$2:B3413,B3414,$G$2:G3413,"")),"")</f>
        <v/>
      </c>
      <c r="I3414" s="122" t="str">
        <f>IF(H3414=1,COUNTIF($H$1:H3414,1),"")</f>
        <v/>
      </c>
      <c r="J3414" s="122">
        <f t="shared" si="160"/>
        <v>0</v>
      </c>
      <c r="K3414" s="122" t="b">
        <f t="shared" si="162"/>
        <v>0</v>
      </c>
      <c r="L3414" s="122" t="str">
        <f>IF(K3414=FALSE,"",B3414&amp;"@"&amp;COUNTIFS($B$2:B3414,B3414,$K$2:K3414,TRUE))</f>
        <v/>
      </c>
    </row>
    <row r="3415" spans="1:12">
      <c r="A3415" s="18" t="s">
        <v>719</v>
      </c>
      <c r="B3415" s="18" t="s">
        <v>910</v>
      </c>
      <c r="C3415" s="18">
        <v>1</v>
      </c>
      <c r="D3415" s="18">
        <v>1</v>
      </c>
      <c r="E3415" s="18">
        <v>0</v>
      </c>
      <c r="F3415" s="18">
        <v>0</v>
      </c>
      <c r="G3415" s="122" t="str">
        <f t="shared" si="161"/>
        <v/>
      </c>
      <c r="H3415" s="255" t="str">
        <f>IF(G3415="기사임",(COUNTIF($B$2:B3415,B3415)-COUNTIFS($B$2:B3414,B3415,$G$2:G3414,"")),"")</f>
        <v/>
      </c>
      <c r="I3415" s="122" t="str">
        <f>IF(H3415=1,COUNTIF($H$1:H3415,1),"")</f>
        <v/>
      </c>
      <c r="J3415" s="122">
        <f t="shared" si="160"/>
        <v>0</v>
      </c>
      <c r="K3415" s="122" t="b">
        <f t="shared" si="162"/>
        <v>0</v>
      </c>
      <c r="L3415" s="122" t="str">
        <f>IF(K3415=FALSE,"",B3415&amp;"@"&amp;COUNTIFS($B$2:B3415,B3415,$K$2:K3415,TRUE))</f>
        <v/>
      </c>
    </row>
    <row r="3416" spans="1:12">
      <c r="A3416" s="18" t="s">
        <v>719</v>
      </c>
      <c r="B3416" s="18" t="s">
        <v>904</v>
      </c>
      <c r="C3416" s="18">
        <v>1</v>
      </c>
      <c r="D3416" s="18">
        <v>1</v>
      </c>
      <c r="E3416" s="18">
        <v>4</v>
      </c>
      <c r="F3416" s="18">
        <v>0</v>
      </c>
      <c r="G3416" s="122" t="str">
        <f t="shared" si="161"/>
        <v/>
      </c>
      <c r="H3416" s="255" t="str">
        <f>IF(G3416="기사임",(COUNTIF($B$2:B3416,B3416)-COUNTIFS($B$2:B3415,B3416,$G$2:G3415,"")),"")</f>
        <v/>
      </c>
      <c r="I3416" s="122" t="str">
        <f>IF(H3416=1,COUNTIF($H$1:H3416,1),"")</f>
        <v/>
      </c>
      <c r="J3416" s="122">
        <f t="shared" si="160"/>
        <v>0</v>
      </c>
      <c r="K3416" s="122" t="b">
        <f t="shared" si="162"/>
        <v>0</v>
      </c>
      <c r="L3416" s="122" t="str">
        <f>IF(K3416=FALSE,"",B3416&amp;"@"&amp;COUNTIFS($B$2:B3416,B3416,$K$2:K3416,TRUE))</f>
        <v/>
      </c>
    </row>
    <row r="3417" spans="1:12">
      <c r="A3417" s="18" t="s">
        <v>719</v>
      </c>
      <c r="B3417" s="18" t="s">
        <v>914</v>
      </c>
      <c r="C3417" s="18">
        <v>1</v>
      </c>
      <c r="D3417" s="18">
        <v>1</v>
      </c>
      <c r="E3417" s="18">
        <v>0</v>
      </c>
      <c r="F3417" s="18">
        <v>0</v>
      </c>
      <c r="G3417" s="122" t="str">
        <f t="shared" si="161"/>
        <v/>
      </c>
      <c r="H3417" s="255" t="str">
        <f>IF(G3417="기사임",(COUNTIF($B$2:B3417,B3417)-COUNTIFS($B$2:B3416,B3417,$G$2:G3416,"")),"")</f>
        <v/>
      </c>
      <c r="I3417" s="122" t="str">
        <f>IF(H3417=1,COUNTIF($H$1:H3417,1),"")</f>
        <v/>
      </c>
      <c r="J3417" s="122">
        <f t="shared" si="160"/>
        <v>1</v>
      </c>
      <c r="K3417" s="122" t="b">
        <f t="shared" si="162"/>
        <v>0</v>
      </c>
      <c r="L3417" s="122" t="str">
        <f>IF(K3417=FALSE,"",B3417&amp;"@"&amp;COUNTIFS($B$2:B3417,B3417,$K$2:K3417,TRUE))</f>
        <v/>
      </c>
    </row>
    <row r="3418" spans="1:12">
      <c r="A3418" s="18" t="s">
        <v>889</v>
      </c>
      <c r="B3418" s="18" t="s">
        <v>895</v>
      </c>
      <c r="C3418" s="18">
        <v>1</v>
      </c>
      <c r="D3418" s="18">
        <v>1</v>
      </c>
      <c r="E3418" s="18">
        <v>81</v>
      </c>
      <c r="F3418" s="18">
        <v>1</v>
      </c>
      <c r="G3418" s="122" t="str">
        <f t="shared" si="161"/>
        <v/>
      </c>
      <c r="H3418" s="255" t="str">
        <f>IF(G3418="기사임",(COUNTIF($B$2:B3418,B3418)-COUNTIFS($B$2:B3417,B3418,$G$2:G3417,"")),"")</f>
        <v/>
      </c>
      <c r="I3418" s="122" t="str">
        <f>IF(H3418=1,COUNTIF($H$1:H3418,1),"")</f>
        <v/>
      </c>
      <c r="J3418" s="122">
        <f t="shared" si="160"/>
        <v>0</v>
      </c>
      <c r="K3418" s="122" t="b">
        <f t="shared" si="162"/>
        <v>0</v>
      </c>
      <c r="L3418" s="122" t="str">
        <f>IF(K3418=FALSE,"",B3418&amp;"@"&amp;COUNTIFS($B$2:B3418,B3418,$K$2:K3418,TRUE))</f>
        <v/>
      </c>
    </row>
    <row r="3419" spans="1:12">
      <c r="A3419" s="18" t="s">
        <v>2135</v>
      </c>
      <c r="B3419" s="18" t="s">
        <v>897</v>
      </c>
      <c r="C3419" s="18">
        <v>1</v>
      </c>
      <c r="D3419" s="18">
        <v>1</v>
      </c>
      <c r="E3419" s="18">
        <v>0</v>
      </c>
      <c r="F3419" s="18">
        <v>1</v>
      </c>
      <c r="G3419" s="122" t="str">
        <f t="shared" si="161"/>
        <v/>
      </c>
      <c r="H3419" s="255" t="str">
        <f>IF(G3419="기사임",(COUNTIF($B$2:B3419,B3419)-COUNTIFS($B$2:B3418,B3419,$G$2:G3418,"")),"")</f>
        <v/>
      </c>
      <c r="I3419" s="122" t="str">
        <f>IF(H3419=1,COUNTIF($H$1:H3419,1),"")</f>
        <v/>
      </c>
      <c r="J3419" s="122">
        <f t="shared" si="160"/>
        <v>1</v>
      </c>
      <c r="K3419" s="122" t="b">
        <f t="shared" si="162"/>
        <v>0</v>
      </c>
      <c r="L3419" s="122" t="str">
        <f>IF(K3419=FALSE,"",B3419&amp;"@"&amp;COUNTIFS($B$2:B3419,B3419,$K$2:K3419,TRUE))</f>
        <v/>
      </c>
    </row>
    <row r="3420" spans="1:12">
      <c r="A3420" s="18" t="s">
        <v>2136</v>
      </c>
      <c r="B3420" s="18" t="s">
        <v>896</v>
      </c>
      <c r="C3420" s="18">
        <v>1</v>
      </c>
      <c r="D3420" s="18">
        <v>1</v>
      </c>
      <c r="E3420" s="18">
        <v>0</v>
      </c>
      <c r="F3420" s="18">
        <v>1</v>
      </c>
      <c r="G3420" s="122" t="str">
        <f t="shared" si="161"/>
        <v/>
      </c>
      <c r="H3420" s="255" t="str">
        <f>IF(G3420="기사임",(COUNTIF($B$2:B3420,B3420)-COUNTIFS($B$2:B3419,B3420,$G$2:G3419,"")),"")</f>
        <v/>
      </c>
      <c r="I3420" s="122" t="str">
        <f>IF(H3420=1,COUNTIF($H$1:H3420,1),"")</f>
        <v/>
      </c>
      <c r="J3420" s="122">
        <f t="shared" si="160"/>
        <v>1</v>
      </c>
      <c r="K3420" s="122" t="b">
        <f t="shared" si="162"/>
        <v>0</v>
      </c>
      <c r="L3420" s="122" t="str">
        <f>IF(K3420=FALSE,"",B3420&amp;"@"&amp;COUNTIFS($B$2:B3420,B3420,$K$2:K3420,TRUE))</f>
        <v/>
      </c>
    </row>
    <row r="3421" spans="1:12">
      <c r="A3421" s="18" t="s">
        <v>576</v>
      </c>
      <c r="B3421" s="18" t="s">
        <v>901</v>
      </c>
      <c r="C3421" s="18">
        <v>1</v>
      </c>
      <c r="D3421" s="18">
        <v>1</v>
      </c>
      <c r="E3421" s="18">
        <v>4</v>
      </c>
      <c r="F3421" s="18">
        <v>1</v>
      </c>
      <c r="G3421" s="122" t="str">
        <f t="shared" si="161"/>
        <v/>
      </c>
      <c r="H3421" s="255" t="str">
        <f>IF(G3421="기사임",(COUNTIF($B$2:B3421,B3421)-COUNTIFS($B$2:B3420,B3421,$G$2:G3420,"")),"")</f>
        <v/>
      </c>
      <c r="I3421" s="122" t="str">
        <f>IF(H3421=1,COUNTIF($H$1:H3421,1),"")</f>
        <v/>
      </c>
      <c r="J3421" s="122">
        <f t="shared" si="160"/>
        <v>0</v>
      </c>
      <c r="K3421" s="122" t="b">
        <f t="shared" si="162"/>
        <v>0</v>
      </c>
      <c r="L3421" s="122" t="str">
        <f>IF(K3421=FALSE,"",B3421&amp;"@"&amp;COUNTIFS($B$2:B3421,B3421,$K$2:K3421,TRUE))</f>
        <v/>
      </c>
    </row>
    <row r="3422" spans="1:12">
      <c r="A3422" s="18" t="s">
        <v>2137</v>
      </c>
      <c r="B3422" s="18" t="s">
        <v>913</v>
      </c>
      <c r="C3422" s="18">
        <v>1</v>
      </c>
      <c r="D3422" s="18">
        <v>1</v>
      </c>
      <c r="E3422" s="18">
        <v>0</v>
      </c>
      <c r="F3422" s="18">
        <v>1</v>
      </c>
      <c r="G3422" s="122" t="str">
        <f t="shared" si="161"/>
        <v/>
      </c>
      <c r="H3422" s="255" t="str">
        <f>IF(G3422="기사임",(COUNTIF($B$2:B3422,B3422)-COUNTIFS($B$2:B3421,B3422,$G$2:G3421,"")),"")</f>
        <v/>
      </c>
      <c r="I3422" s="122" t="str">
        <f>IF(H3422=1,COUNTIF($H$1:H3422,1),"")</f>
        <v/>
      </c>
      <c r="J3422" s="122">
        <f t="shared" si="160"/>
        <v>0</v>
      </c>
      <c r="K3422" s="122" t="b">
        <f t="shared" si="162"/>
        <v>0</v>
      </c>
      <c r="L3422" s="122" t="str">
        <f>IF(K3422=FALSE,"",B3422&amp;"@"&amp;COUNTIFS($B$2:B3422,B3422,$K$2:K3422,TRUE))</f>
        <v/>
      </c>
    </row>
    <row r="3423" spans="1:12">
      <c r="A3423" s="18" t="s">
        <v>2138</v>
      </c>
      <c r="B3423" s="18" t="s">
        <v>896</v>
      </c>
      <c r="C3423" s="18">
        <v>1</v>
      </c>
      <c r="D3423" s="18">
        <v>1</v>
      </c>
      <c r="E3423" s="18">
        <v>21</v>
      </c>
      <c r="F3423" s="18">
        <v>0</v>
      </c>
      <c r="G3423" s="122" t="str">
        <f t="shared" si="161"/>
        <v/>
      </c>
      <c r="H3423" s="255" t="str">
        <f>IF(G3423="기사임",(COUNTIF($B$2:B3423,B3423)-COUNTIFS($B$2:B3422,B3423,$G$2:G3422,"")),"")</f>
        <v/>
      </c>
      <c r="I3423" s="122" t="str">
        <f>IF(H3423=1,COUNTIF($H$1:H3423,1),"")</f>
        <v/>
      </c>
      <c r="J3423" s="122">
        <f t="shared" si="160"/>
        <v>1</v>
      </c>
      <c r="K3423" s="122" t="b">
        <f t="shared" si="162"/>
        <v>0</v>
      </c>
      <c r="L3423" s="122" t="str">
        <f>IF(K3423=FALSE,"",B3423&amp;"@"&amp;COUNTIFS($B$2:B3423,B3423,$K$2:K3423,TRUE))</f>
        <v/>
      </c>
    </row>
    <row r="3424" spans="1:12">
      <c r="A3424" s="18" t="s">
        <v>2139</v>
      </c>
      <c r="B3424" s="18" t="s">
        <v>898</v>
      </c>
      <c r="C3424" s="18">
        <v>1</v>
      </c>
      <c r="D3424" s="18">
        <v>1</v>
      </c>
      <c r="E3424" s="18">
        <v>8</v>
      </c>
      <c r="F3424" s="18">
        <v>0</v>
      </c>
      <c r="G3424" s="122" t="str">
        <f t="shared" si="161"/>
        <v/>
      </c>
      <c r="H3424" s="255" t="str">
        <f>IF(G3424="기사임",(COUNTIF($B$2:B3424,B3424)-COUNTIFS($B$2:B3423,B3424,$G$2:G3423,"")),"")</f>
        <v/>
      </c>
      <c r="I3424" s="122" t="str">
        <f>IF(H3424=1,COUNTIF($H$1:H3424,1),"")</f>
        <v/>
      </c>
      <c r="J3424" s="122">
        <f t="shared" si="160"/>
        <v>0</v>
      </c>
      <c r="K3424" s="122" t="b">
        <f t="shared" si="162"/>
        <v>0</v>
      </c>
      <c r="L3424" s="122" t="str">
        <f>IF(K3424=FALSE,"",B3424&amp;"@"&amp;COUNTIFS($B$2:B3424,B3424,$K$2:K3424,TRUE))</f>
        <v/>
      </c>
    </row>
    <row r="3425" spans="1:12">
      <c r="A3425" s="18" t="s">
        <v>518</v>
      </c>
      <c r="B3425" s="18" t="s">
        <v>898</v>
      </c>
      <c r="C3425" s="18">
        <v>1</v>
      </c>
      <c r="D3425" s="18">
        <v>1</v>
      </c>
      <c r="E3425" s="18">
        <v>0</v>
      </c>
      <c r="F3425" s="18">
        <v>1</v>
      </c>
      <c r="G3425" s="122" t="str">
        <f t="shared" si="161"/>
        <v/>
      </c>
      <c r="H3425" s="255" t="str">
        <f>IF(G3425="기사임",(COUNTIF($B$2:B3425,B3425)-COUNTIFS($B$2:B3424,B3425,$G$2:G3424,"")),"")</f>
        <v/>
      </c>
      <c r="I3425" s="122" t="str">
        <f>IF(H3425=1,COUNTIF($H$1:H3425,1),"")</f>
        <v/>
      </c>
      <c r="J3425" s="122">
        <f t="shared" si="160"/>
        <v>0</v>
      </c>
      <c r="K3425" s="122" t="b">
        <f t="shared" si="162"/>
        <v>0</v>
      </c>
      <c r="L3425" s="122" t="str">
        <f>IF(K3425=FALSE,"",B3425&amp;"@"&amp;COUNTIFS($B$2:B3425,B3425,$K$2:K3425,TRUE))</f>
        <v/>
      </c>
    </row>
    <row r="3426" spans="1:12">
      <c r="A3426" s="18" t="s">
        <v>518</v>
      </c>
      <c r="B3426" s="18" t="s">
        <v>900</v>
      </c>
      <c r="C3426" s="18">
        <v>1</v>
      </c>
      <c r="D3426" s="18">
        <v>1</v>
      </c>
      <c r="E3426" s="18">
        <v>0</v>
      </c>
      <c r="F3426" s="18">
        <v>1</v>
      </c>
      <c r="G3426" s="122" t="str">
        <f t="shared" si="161"/>
        <v/>
      </c>
      <c r="H3426" s="255" t="str">
        <f>IF(G3426="기사임",(COUNTIF($B$2:B3426,B3426)-COUNTIFS($B$2:B3425,B3426,$G$2:G3425,"")),"")</f>
        <v/>
      </c>
      <c r="I3426" s="122" t="str">
        <f>IF(H3426=1,COUNTIF($H$1:H3426,1),"")</f>
        <v/>
      </c>
      <c r="J3426" s="122">
        <f t="shared" si="160"/>
        <v>0</v>
      </c>
      <c r="K3426" s="122" t="b">
        <f t="shared" si="162"/>
        <v>0</v>
      </c>
      <c r="L3426" s="122" t="str">
        <f>IF(K3426=FALSE,"",B3426&amp;"@"&amp;COUNTIFS($B$2:B3426,B3426,$K$2:K3426,TRUE))</f>
        <v/>
      </c>
    </row>
    <row r="3427" spans="1:12">
      <c r="A3427" s="18" t="s">
        <v>1636</v>
      </c>
      <c r="B3427" s="18" t="s">
        <v>896</v>
      </c>
      <c r="C3427" s="18">
        <v>1</v>
      </c>
      <c r="D3427" s="18">
        <v>1</v>
      </c>
      <c r="E3427" s="18">
        <v>87</v>
      </c>
      <c r="F3427" s="18">
        <v>0</v>
      </c>
      <c r="G3427" s="122" t="str">
        <f t="shared" si="161"/>
        <v/>
      </c>
      <c r="H3427" s="255" t="str">
        <f>IF(G3427="기사임",(COUNTIF($B$2:B3427,B3427)-COUNTIFS($B$2:B3426,B3427,$G$2:G3426,"")),"")</f>
        <v/>
      </c>
      <c r="I3427" s="122" t="str">
        <f>IF(H3427=1,COUNTIF($H$1:H3427,1),"")</f>
        <v/>
      </c>
      <c r="J3427" s="122">
        <f t="shared" si="160"/>
        <v>1</v>
      </c>
      <c r="K3427" s="122" t="b">
        <f t="shared" si="162"/>
        <v>0</v>
      </c>
      <c r="L3427" s="122" t="str">
        <f>IF(K3427=FALSE,"",B3427&amp;"@"&amp;COUNTIFS($B$2:B3427,B3427,$K$2:K3427,TRUE))</f>
        <v/>
      </c>
    </row>
    <row r="3428" spans="1:12">
      <c r="A3428" s="18" t="s">
        <v>1276</v>
      </c>
      <c r="B3428" s="18" t="s">
        <v>895</v>
      </c>
      <c r="C3428" s="18">
        <v>1</v>
      </c>
      <c r="D3428" s="18">
        <v>1</v>
      </c>
      <c r="E3428" s="18">
        <v>0</v>
      </c>
      <c r="F3428" s="18">
        <v>1</v>
      </c>
      <c r="G3428" s="122" t="str">
        <f t="shared" si="161"/>
        <v/>
      </c>
      <c r="H3428" s="255" t="str">
        <f>IF(G3428="기사임",(COUNTIF($B$2:B3428,B3428)-COUNTIFS($B$2:B3427,B3428,$G$2:G3427,"")),"")</f>
        <v/>
      </c>
      <c r="I3428" s="122" t="str">
        <f>IF(H3428=1,COUNTIF($H$1:H3428,1),"")</f>
        <v/>
      </c>
      <c r="J3428" s="122">
        <f t="shared" si="160"/>
        <v>0</v>
      </c>
      <c r="K3428" s="122" t="b">
        <f t="shared" si="162"/>
        <v>0</v>
      </c>
      <c r="L3428" s="122" t="str">
        <f>IF(K3428=FALSE,"",B3428&amp;"@"&amp;COUNTIFS($B$2:B3428,B3428,$K$2:K3428,TRUE))</f>
        <v/>
      </c>
    </row>
    <row r="3429" spans="1:12">
      <c r="A3429" s="18" t="s">
        <v>2140</v>
      </c>
      <c r="B3429" s="18" t="s">
        <v>896</v>
      </c>
      <c r="C3429" s="18">
        <v>1</v>
      </c>
      <c r="D3429" s="18">
        <v>1</v>
      </c>
      <c r="E3429" s="18">
        <v>0</v>
      </c>
      <c r="F3429" s="18">
        <v>0</v>
      </c>
      <c r="G3429" s="122" t="str">
        <f t="shared" si="161"/>
        <v/>
      </c>
      <c r="H3429" s="255" t="str">
        <f>IF(G3429="기사임",(COUNTIF($B$2:B3429,B3429)-COUNTIFS($B$2:B3428,B3429,$G$2:G3428,"")),"")</f>
        <v/>
      </c>
      <c r="I3429" s="122" t="str">
        <f>IF(H3429=1,COUNTIF($H$1:H3429,1),"")</f>
        <v/>
      </c>
      <c r="J3429" s="122">
        <f t="shared" si="160"/>
        <v>1</v>
      </c>
      <c r="K3429" s="122" t="b">
        <f t="shared" si="162"/>
        <v>0</v>
      </c>
      <c r="L3429" s="122" t="str">
        <f>IF(K3429=FALSE,"",B3429&amp;"@"&amp;COUNTIFS($B$2:B3429,B3429,$K$2:K3429,TRUE))</f>
        <v/>
      </c>
    </row>
    <row r="3430" spans="1:12">
      <c r="A3430" s="18" t="s">
        <v>646</v>
      </c>
      <c r="B3430" s="18" t="s">
        <v>905</v>
      </c>
      <c r="C3430" s="18">
        <v>1</v>
      </c>
      <c r="D3430" s="18">
        <v>1</v>
      </c>
      <c r="E3430" s="18">
        <v>0</v>
      </c>
      <c r="F3430" s="18">
        <v>1</v>
      </c>
      <c r="G3430" s="122" t="str">
        <f t="shared" si="161"/>
        <v/>
      </c>
      <c r="H3430" s="255" t="str">
        <f>IF(G3430="기사임",(COUNTIF($B$2:B3430,B3430)-COUNTIFS($B$2:B3429,B3430,$G$2:G3429,"")),"")</f>
        <v/>
      </c>
      <c r="I3430" s="122" t="str">
        <f>IF(H3430=1,COUNTIF($H$1:H3430,1),"")</f>
        <v/>
      </c>
      <c r="J3430" s="122">
        <f t="shared" si="160"/>
        <v>0</v>
      </c>
      <c r="K3430" s="122" t="b">
        <f t="shared" si="162"/>
        <v>0</v>
      </c>
      <c r="L3430" s="122" t="str">
        <f>IF(K3430=FALSE,"",B3430&amp;"@"&amp;COUNTIFS($B$2:B3430,B3430,$K$2:K3430,TRUE))</f>
        <v/>
      </c>
    </row>
    <row r="3431" spans="1:12">
      <c r="A3431" s="18" t="s">
        <v>646</v>
      </c>
      <c r="B3431" s="18" t="s">
        <v>910</v>
      </c>
      <c r="C3431" s="18">
        <v>1</v>
      </c>
      <c r="D3431" s="18">
        <v>1</v>
      </c>
      <c r="E3431" s="18">
        <v>0</v>
      </c>
      <c r="F3431" s="18">
        <v>1</v>
      </c>
      <c r="G3431" s="122" t="str">
        <f t="shared" si="161"/>
        <v/>
      </c>
      <c r="H3431" s="255" t="str">
        <f>IF(G3431="기사임",(COUNTIF($B$2:B3431,B3431)-COUNTIFS($B$2:B3430,B3431,$G$2:G3430,"")),"")</f>
        <v/>
      </c>
      <c r="I3431" s="122" t="str">
        <f>IF(H3431=1,COUNTIF($H$1:H3431,1),"")</f>
        <v/>
      </c>
      <c r="J3431" s="122">
        <f t="shared" si="160"/>
        <v>0</v>
      </c>
      <c r="K3431" s="122" t="b">
        <f t="shared" si="162"/>
        <v>0</v>
      </c>
      <c r="L3431" s="122" t="str">
        <f>IF(K3431=FALSE,"",B3431&amp;"@"&amp;COUNTIFS($B$2:B3431,B3431,$K$2:K3431,TRUE))</f>
        <v/>
      </c>
    </row>
    <row r="3432" spans="1:12">
      <c r="A3432" s="18" t="s">
        <v>646</v>
      </c>
      <c r="B3432" s="18" t="s">
        <v>902</v>
      </c>
      <c r="C3432" s="18">
        <v>1</v>
      </c>
      <c r="D3432" s="18">
        <v>1</v>
      </c>
      <c r="E3432" s="18">
        <v>7</v>
      </c>
      <c r="F3432" s="18">
        <v>1</v>
      </c>
      <c r="G3432" s="122" t="str">
        <f t="shared" si="161"/>
        <v/>
      </c>
      <c r="H3432" s="255" t="str">
        <f>IF(G3432="기사임",(COUNTIF($B$2:B3432,B3432)-COUNTIFS($B$2:B3431,B3432,$G$2:G3431,"")),"")</f>
        <v/>
      </c>
      <c r="I3432" s="122" t="str">
        <f>IF(H3432=1,COUNTIF($H$1:H3432,1),"")</f>
        <v/>
      </c>
      <c r="J3432" s="122">
        <f t="shared" si="160"/>
        <v>0</v>
      </c>
      <c r="K3432" s="122" t="b">
        <f t="shared" si="162"/>
        <v>0</v>
      </c>
      <c r="L3432" s="122" t="str">
        <f>IF(K3432=FALSE,"",B3432&amp;"@"&amp;COUNTIFS($B$2:B3432,B3432,$K$2:K3432,TRUE))</f>
        <v/>
      </c>
    </row>
    <row r="3433" spans="1:12">
      <c r="A3433" s="18" t="s">
        <v>646</v>
      </c>
      <c r="B3433" s="18" t="s">
        <v>946</v>
      </c>
      <c r="C3433" s="18">
        <v>1</v>
      </c>
      <c r="D3433" s="18">
        <v>1</v>
      </c>
      <c r="E3433" s="18">
        <v>0</v>
      </c>
      <c r="F3433" s="18">
        <v>1</v>
      </c>
      <c r="G3433" s="122" t="str">
        <f t="shared" si="161"/>
        <v/>
      </c>
      <c r="H3433" s="255" t="str">
        <f>IF(G3433="기사임",(COUNTIF($B$2:B3433,B3433)-COUNTIFS($B$2:B3432,B3433,$G$2:G3432,"")),"")</f>
        <v/>
      </c>
      <c r="I3433" s="122" t="str">
        <f>IF(H3433=1,COUNTIF($H$1:H3433,1),"")</f>
        <v/>
      </c>
      <c r="J3433" s="122">
        <f t="shared" si="160"/>
        <v>0</v>
      </c>
      <c r="K3433" s="122" t="b">
        <f t="shared" si="162"/>
        <v>0</v>
      </c>
      <c r="L3433" s="122" t="str">
        <f>IF(K3433=FALSE,"",B3433&amp;"@"&amp;COUNTIFS($B$2:B3433,B3433,$K$2:K3433,TRUE))</f>
        <v/>
      </c>
    </row>
    <row r="3434" spans="1:12">
      <c r="A3434" s="18" t="s">
        <v>646</v>
      </c>
      <c r="B3434" s="18" t="s">
        <v>896</v>
      </c>
      <c r="C3434" s="18">
        <v>1</v>
      </c>
      <c r="D3434" s="18">
        <v>1</v>
      </c>
      <c r="E3434" s="18">
        <v>10</v>
      </c>
      <c r="F3434" s="18">
        <v>1</v>
      </c>
      <c r="G3434" s="122" t="str">
        <f t="shared" si="161"/>
        <v/>
      </c>
      <c r="H3434" s="255" t="str">
        <f>IF(G3434="기사임",(COUNTIF($B$2:B3434,B3434)-COUNTIFS($B$2:B3433,B3434,$G$2:G3433,"")),"")</f>
        <v/>
      </c>
      <c r="I3434" s="122" t="str">
        <f>IF(H3434=1,COUNTIF($H$1:H3434,1),"")</f>
        <v/>
      </c>
      <c r="J3434" s="122">
        <f t="shared" si="160"/>
        <v>1</v>
      </c>
      <c r="K3434" s="122" t="b">
        <f t="shared" si="162"/>
        <v>0</v>
      </c>
      <c r="L3434" s="122" t="str">
        <f>IF(K3434=FALSE,"",B3434&amp;"@"&amp;COUNTIFS($B$2:B3434,B3434,$K$2:K3434,TRUE))</f>
        <v/>
      </c>
    </row>
    <row r="3435" spans="1:12">
      <c r="A3435" s="18" t="s">
        <v>2141</v>
      </c>
      <c r="B3435" s="18" t="s">
        <v>902</v>
      </c>
      <c r="C3435" s="18">
        <v>1</v>
      </c>
      <c r="D3435" s="18">
        <v>1</v>
      </c>
      <c r="E3435" s="18">
        <v>0</v>
      </c>
      <c r="F3435" s="18">
        <v>1</v>
      </c>
      <c r="G3435" s="122" t="str">
        <f t="shared" si="161"/>
        <v/>
      </c>
      <c r="H3435" s="255" t="str">
        <f>IF(G3435="기사임",(COUNTIF($B$2:B3435,B3435)-COUNTIFS($B$2:B3434,B3435,$G$2:G3434,"")),"")</f>
        <v/>
      </c>
      <c r="I3435" s="122" t="str">
        <f>IF(H3435=1,COUNTIF($H$1:H3435,1),"")</f>
        <v/>
      </c>
      <c r="J3435" s="122">
        <f t="shared" si="160"/>
        <v>0</v>
      </c>
      <c r="K3435" s="122" t="b">
        <f t="shared" si="162"/>
        <v>0</v>
      </c>
      <c r="L3435" s="122" t="str">
        <f>IF(K3435=FALSE,"",B3435&amp;"@"&amp;COUNTIFS($B$2:B3435,B3435,$K$2:K3435,TRUE))</f>
        <v/>
      </c>
    </row>
    <row r="3436" spans="1:12">
      <c r="A3436" s="18" t="s">
        <v>2142</v>
      </c>
      <c r="B3436" s="18" t="s">
        <v>333</v>
      </c>
      <c r="C3436" s="18">
        <v>1</v>
      </c>
      <c r="D3436" s="18">
        <v>1</v>
      </c>
      <c r="E3436" s="18">
        <v>16</v>
      </c>
      <c r="F3436" s="18">
        <v>0</v>
      </c>
      <c r="G3436" s="122" t="str">
        <f t="shared" si="161"/>
        <v/>
      </c>
      <c r="H3436" s="255" t="str">
        <f>IF(G3436="기사임",(COUNTIF($B$2:B3436,B3436)-COUNTIFS($B$2:B3435,B3436,$G$2:G3435,"")),"")</f>
        <v/>
      </c>
      <c r="I3436" s="122" t="str">
        <f>IF(H3436=1,COUNTIF($H$1:H3436,1),"")</f>
        <v/>
      </c>
      <c r="J3436" s="122">
        <f t="shared" si="160"/>
        <v>0</v>
      </c>
      <c r="K3436" s="122" t="b">
        <f t="shared" si="162"/>
        <v>0</v>
      </c>
      <c r="L3436" s="122" t="str">
        <f>IF(K3436=FALSE,"",B3436&amp;"@"&amp;COUNTIFS($B$2:B3436,B3436,$K$2:K3436,TRUE))</f>
        <v/>
      </c>
    </row>
    <row r="3437" spans="1:12">
      <c r="A3437" s="18" t="s">
        <v>2143</v>
      </c>
      <c r="B3437" s="18" t="s">
        <v>895</v>
      </c>
      <c r="C3437" s="18">
        <v>1</v>
      </c>
      <c r="D3437" s="18">
        <v>1</v>
      </c>
      <c r="E3437" s="18">
        <v>9</v>
      </c>
      <c r="F3437" s="18">
        <v>0</v>
      </c>
      <c r="G3437" s="122" t="str">
        <f t="shared" si="161"/>
        <v/>
      </c>
      <c r="H3437" s="255" t="str">
        <f>IF(G3437="기사임",(COUNTIF($B$2:B3437,B3437)-COUNTIFS($B$2:B3436,B3437,$G$2:G3436,"")),"")</f>
        <v/>
      </c>
      <c r="I3437" s="122" t="str">
        <f>IF(H3437=1,COUNTIF($H$1:H3437,1),"")</f>
        <v/>
      </c>
      <c r="J3437" s="122">
        <f t="shared" si="160"/>
        <v>0</v>
      </c>
      <c r="K3437" s="122" t="b">
        <f t="shared" si="162"/>
        <v>0</v>
      </c>
      <c r="L3437" s="122" t="str">
        <f>IF(K3437=FALSE,"",B3437&amp;"@"&amp;COUNTIFS($B$2:B3437,B3437,$K$2:K3437,TRUE))</f>
        <v/>
      </c>
    </row>
    <row r="3438" spans="1:12">
      <c r="A3438" s="18" t="s">
        <v>1119</v>
      </c>
      <c r="B3438" s="18" t="s">
        <v>901</v>
      </c>
      <c r="C3438" s="18">
        <v>1</v>
      </c>
      <c r="D3438" s="18">
        <v>1</v>
      </c>
      <c r="E3438" s="18">
        <v>8</v>
      </c>
      <c r="F3438" s="18">
        <v>1</v>
      </c>
      <c r="G3438" s="122" t="str">
        <f t="shared" si="161"/>
        <v/>
      </c>
      <c r="H3438" s="255" t="str">
        <f>IF(G3438="기사임",(COUNTIF($B$2:B3438,B3438)-COUNTIFS($B$2:B3437,B3438,$G$2:G3437,"")),"")</f>
        <v/>
      </c>
      <c r="I3438" s="122" t="str">
        <f>IF(H3438=1,COUNTIF($H$1:H3438,1),"")</f>
        <v/>
      </c>
      <c r="J3438" s="122">
        <f t="shared" si="160"/>
        <v>0</v>
      </c>
      <c r="K3438" s="122" t="b">
        <f t="shared" si="162"/>
        <v>0</v>
      </c>
      <c r="L3438" s="122" t="str">
        <f>IF(K3438=FALSE,"",B3438&amp;"@"&amp;COUNTIFS($B$2:B3438,B3438,$K$2:K3438,TRUE))</f>
        <v/>
      </c>
    </row>
    <row r="3439" spans="1:12">
      <c r="A3439" s="18" t="s">
        <v>2144</v>
      </c>
      <c r="B3439" s="18" t="s">
        <v>895</v>
      </c>
      <c r="C3439" s="18">
        <v>1</v>
      </c>
      <c r="D3439" s="18">
        <v>1</v>
      </c>
      <c r="E3439" s="18">
        <v>13</v>
      </c>
      <c r="F3439" s="18">
        <v>1</v>
      </c>
      <c r="G3439" s="122" t="str">
        <f t="shared" si="161"/>
        <v/>
      </c>
      <c r="H3439" s="255" t="str">
        <f>IF(G3439="기사임",(COUNTIF($B$2:B3439,B3439)-COUNTIFS($B$2:B3438,B3439,$G$2:G3438,"")),"")</f>
        <v/>
      </c>
      <c r="I3439" s="122" t="str">
        <f>IF(H3439=1,COUNTIF($H$1:H3439,1),"")</f>
        <v/>
      </c>
      <c r="J3439" s="122">
        <f t="shared" si="160"/>
        <v>0</v>
      </c>
      <c r="K3439" s="122" t="b">
        <f t="shared" si="162"/>
        <v>0</v>
      </c>
      <c r="L3439" s="122" t="str">
        <f>IF(K3439=FALSE,"",B3439&amp;"@"&amp;COUNTIFS($B$2:B3439,B3439,$K$2:K3439,TRUE))</f>
        <v/>
      </c>
    </row>
    <row r="3440" spans="1:12">
      <c r="A3440" s="18" t="s">
        <v>1527</v>
      </c>
      <c r="B3440" s="18" t="s">
        <v>911</v>
      </c>
      <c r="C3440" s="18">
        <v>1</v>
      </c>
      <c r="D3440" s="18">
        <v>1</v>
      </c>
      <c r="E3440" s="18">
        <v>43</v>
      </c>
      <c r="F3440" s="18">
        <v>0</v>
      </c>
      <c r="G3440" s="122" t="str">
        <f t="shared" si="161"/>
        <v/>
      </c>
      <c r="H3440" s="255" t="str">
        <f>IF(G3440="기사임",(COUNTIF($B$2:B3440,B3440)-COUNTIFS($B$2:B3439,B3440,$G$2:G3439,"")),"")</f>
        <v/>
      </c>
      <c r="I3440" s="122" t="str">
        <f>IF(H3440=1,COUNTIF($H$1:H3440,1),"")</f>
        <v/>
      </c>
      <c r="J3440" s="122">
        <f t="shared" si="160"/>
        <v>0</v>
      </c>
      <c r="K3440" s="122" t="b">
        <f t="shared" si="162"/>
        <v>0</v>
      </c>
      <c r="L3440" s="122" t="str">
        <f>IF(K3440=FALSE,"",B3440&amp;"@"&amp;COUNTIFS($B$2:B3440,B3440,$K$2:K3440,TRUE))</f>
        <v/>
      </c>
    </row>
    <row r="3441" spans="1:12">
      <c r="A3441" s="18" t="s">
        <v>1527</v>
      </c>
      <c r="B3441" s="18" t="s">
        <v>901</v>
      </c>
      <c r="C3441" s="18">
        <v>1</v>
      </c>
      <c r="D3441" s="18">
        <v>1</v>
      </c>
      <c r="E3441" s="18">
        <v>16</v>
      </c>
      <c r="F3441" s="18">
        <v>0</v>
      </c>
      <c r="G3441" s="122" t="str">
        <f t="shared" si="161"/>
        <v/>
      </c>
      <c r="H3441" s="255" t="str">
        <f>IF(G3441="기사임",(COUNTIF($B$2:B3441,B3441)-COUNTIFS($B$2:B3440,B3441,$G$2:G3440,"")),"")</f>
        <v/>
      </c>
      <c r="I3441" s="122" t="str">
        <f>IF(H3441=1,COUNTIF($H$1:H3441,1),"")</f>
        <v/>
      </c>
      <c r="J3441" s="122">
        <f t="shared" si="160"/>
        <v>0</v>
      </c>
      <c r="K3441" s="122" t="b">
        <f t="shared" si="162"/>
        <v>0</v>
      </c>
      <c r="L3441" s="122" t="str">
        <f>IF(K3441=FALSE,"",B3441&amp;"@"&amp;COUNTIFS($B$2:B3441,B3441,$K$2:K3441,TRUE))</f>
        <v/>
      </c>
    </row>
    <row r="3442" spans="1:12">
      <c r="A3442" s="18" t="s">
        <v>703</v>
      </c>
      <c r="B3442" s="18" t="s">
        <v>906</v>
      </c>
      <c r="C3442" s="18">
        <v>1</v>
      </c>
      <c r="D3442" s="18">
        <v>1</v>
      </c>
      <c r="E3442" s="18">
        <v>0</v>
      </c>
      <c r="F3442" s="18">
        <v>1</v>
      </c>
      <c r="G3442" s="122" t="str">
        <f t="shared" si="161"/>
        <v/>
      </c>
      <c r="H3442" s="255" t="str">
        <f>IF(G3442="기사임",(COUNTIF($B$2:B3442,B3442)-COUNTIFS($B$2:B3441,B3442,$G$2:G3441,"")),"")</f>
        <v/>
      </c>
      <c r="I3442" s="122" t="str">
        <f>IF(H3442=1,COUNTIF($H$1:H3442,1),"")</f>
        <v/>
      </c>
      <c r="J3442" s="122">
        <f t="shared" si="160"/>
        <v>0</v>
      </c>
      <c r="K3442" s="122" t="b">
        <f t="shared" si="162"/>
        <v>0</v>
      </c>
      <c r="L3442" s="122" t="str">
        <f>IF(K3442=FALSE,"",B3442&amp;"@"&amp;COUNTIFS($B$2:B3442,B3442,$K$2:K3442,TRUE))</f>
        <v/>
      </c>
    </row>
    <row r="3443" spans="1:12">
      <c r="A3443" s="18" t="s">
        <v>703</v>
      </c>
      <c r="B3443" s="18" t="s">
        <v>896</v>
      </c>
      <c r="C3443" s="18">
        <v>1</v>
      </c>
      <c r="D3443" s="18">
        <v>1</v>
      </c>
      <c r="E3443" s="18">
        <v>0</v>
      </c>
      <c r="F3443" s="18">
        <v>1</v>
      </c>
      <c r="G3443" s="122" t="str">
        <f t="shared" si="161"/>
        <v/>
      </c>
      <c r="H3443" s="255" t="str">
        <f>IF(G3443="기사임",(COUNTIF($B$2:B3443,B3443)-COUNTIFS($B$2:B3442,B3443,$G$2:G3442,"")),"")</f>
        <v/>
      </c>
      <c r="I3443" s="122" t="str">
        <f>IF(H3443=1,COUNTIF($H$1:H3443,1),"")</f>
        <v/>
      </c>
      <c r="J3443" s="122">
        <f t="shared" si="160"/>
        <v>1</v>
      </c>
      <c r="K3443" s="122" t="b">
        <f t="shared" si="162"/>
        <v>0</v>
      </c>
      <c r="L3443" s="122" t="str">
        <f>IF(K3443=FALSE,"",B3443&amp;"@"&amp;COUNTIFS($B$2:B3443,B3443,$K$2:K3443,TRUE))</f>
        <v/>
      </c>
    </row>
    <row r="3444" spans="1:12">
      <c r="A3444" s="18" t="s">
        <v>837</v>
      </c>
      <c r="B3444" s="18" t="s">
        <v>929</v>
      </c>
      <c r="C3444" s="18">
        <v>1</v>
      </c>
      <c r="D3444" s="18">
        <v>1</v>
      </c>
      <c r="E3444" s="18">
        <v>9</v>
      </c>
      <c r="F3444" s="18">
        <v>1</v>
      </c>
      <c r="G3444" s="122" t="str">
        <f t="shared" si="161"/>
        <v/>
      </c>
      <c r="H3444" s="255" t="str">
        <f>IF(G3444="기사임",(COUNTIF($B$2:B3444,B3444)-COUNTIFS($B$2:B3443,B3444,$G$2:G3443,"")),"")</f>
        <v/>
      </c>
      <c r="I3444" s="122" t="str">
        <f>IF(H3444=1,COUNTIF($H$1:H3444,1),"")</f>
        <v/>
      </c>
      <c r="J3444" s="122">
        <f t="shared" si="160"/>
        <v>0</v>
      </c>
      <c r="K3444" s="122" t="b">
        <f t="shared" si="162"/>
        <v>0</v>
      </c>
      <c r="L3444" s="122" t="str">
        <f>IF(K3444=FALSE,"",B3444&amp;"@"&amp;COUNTIFS($B$2:B3444,B3444,$K$2:K3444,TRUE))</f>
        <v/>
      </c>
    </row>
    <row r="3445" spans="1:12">
      <c r="A3445" s="18" t="s">
        <v>837</v>
      </c>
      <c r="B3445" s="18" t="s">
        <v>907</v>
      </c>
      <c r="C3445" s="18">
        <v>1</v>
      </c>
      <c r="D3445" s="18">
        <v>1</v>
      </c>
      <c r="E3445" s="18">
        <v>0</v>
      </c>
      <c r="F3445" s="18">
        <v>1</v>
      </c>
      <c r="G3445" s="122" t="str">
        <f t="shared" si="161"/>
        <v/>
      </c>
      <c r="H3445" s="255" t="str">
        <f>IF(G3445="기사임",(COUNTIF($B$2:B3445,B3445)-COUNTIFS($B$2:B3444,B3445,$G$2:G3444,"")),"")</f>
        <v/>
      </c>
      <c r="I3445" s="122" t="str">
        <f>IF(H3445=1,COUNTIF($H$1:H3445,1),"")</f>
        <v/>
      </c>
      <c r="J3445" s="122">
        <f t="shared" si="160"/>
        <v>0</v>
      </c>
      <c r="K3445" s="122" t="b">
        <f t="shared" si="162"/>
        <v>0</v>
      </c>
      <c r="L3445" s="122" t="str">
        <f>IF(K3445=FALSE,"",B3445&amp;"@"&amp;COUNTIFS($B$2:B3445,B3445,$K$2:K3445,TRUE))</f>
        <v/>
      </c>
    </row>
    <row r="3446" spans="1:12">
      <c r="A3446" s="18" t="s">
        <v>837</v>
      </c>
      <c r="B3446" s="18" t="s">
        <v>910</v>
      </c>
      <c r="C3446" s="18">
        <v>1</v>
      </c>
      <c r="D3446" s="18">
        <v>1</v>
      </c>
      <c r="E3446" s="18">
        <v>0</v>
      </c>
      <c r="F3446" s="18">
        <v>1</v>
      </c>
      <c r="G3446" s="122" t="str">
        <f t="shared" si="161"/>
        <v/>
      </c>
      <c r="H3446" s="255" t="str">
        <f>IF(G3446="기사임",(COUNTIF($B$2:B3446,B3446)-COUNTIFS($B$2:B3445,B3446,$G$2:G3445,"")),"")</f>
        <v/>
      </c>
      <c r="I3446" s="122" t="str">
        <f>IF(H3446=1,COUNTIF($H$1:H3446,1),"")</f>
        <v/>
      </c>
      <c r="J3446" s="122">
        <f t="shared" si="160"/>
        <v>0</v>
      </c>
      <c r="K3446" s="122" t="b">
        <f t="shared" si="162"/>
        <v>0</v>
      </c>
      <c r="L3446" s="122" t="str">
        <f>IF(K3446=FALSE,"",B3446&amp;"@"&amp;COUNTIFS($B$2:B3446,B3446,$K$2:K3446,TRUE))</f>
        <v/>
      </c>
    </row>
    <row r="3447" spans="1:12">
      <c r="A3447" s="18" t="s">
        <v>837</v>
      </c>
      <c r="B3447" s="18" t="s">
        <v>898</v>
      </c>
      <c r="C3447" s="18">
        <v>1</v>
      </c>
      <c r="D3447" s="18">
        <v>1</v>
      </c>
      <c r="E3447" s="18">
        <v>18</v>
      </c>
      <c r="F3447" s="18">
        <v>1</v>
      </c>
      <c r="G3447" s="122" t="str">
        <f t="shared" si="161"/>
        <v/>
      </c>
      <c r="H3447" s="255" t="str">
        <f>IF(G3447="기사임",(COUNTIF($B$2:B3447,B3447)-COUNTIFS($B$2:B3446,B3447,$G$2:G3446,"")),"")</f>
        <v/>
      </c>
      <c r="I3447" s="122" t="str">
        <f>IF(H3447=1,COUNTIF($H$1:H3447,1),"")</f>
        <v/>
      </c>
      <c r="J3447" s="122">
        <f t="shared" si="160"/>
        <v>0</v>
      </c>
      <c r="K3447" s="122" t="b">
        <f t="shared" si="162"/>
        <v>0</v>
      </c>
      <c r="L3447" s="122" t="str">
        <f>IF(K3447=FALSE,"",B3447&amp;"@"&amp;COUNTIFS($B$2:B3447,B3447,$K$2:K3447,TRUE))</f>
        <v/>
      </c>
    </row>
    <row r="3448" spans="1:12">
      <c r="A3448" s="18" t="s">
        <v>837</v>
      </c>
      <c r="B3448" s="18" t="s">
        <v>906</v>
      </c>
      <c r="C3448" s="18">
        <v>1</v>
      </c>
      <c r="D3448" s="18">
        <v>1</v>
      </c>
      <c r="E3448" s="18">
        <v>0</v>
      </c>
      <c r="F3448" s="18">
        <v>1</v>
      </c>
      <c r="G3448" s="122" t="str">
        <f t="shared" si="161"/>
        <v/>
      </c>
      <c r="H3448" s="255" t="str">
        <f>IF(G3448="기사임",(COUNTIF($B$2:B3448,B3448)-COUNTIFS($B$2:B3447,B3448,$G$2:G3447,"")),"")</f>
        <v/>
      </c>
      <c r="I3448" s="122" t="str">
        <f>IF(H3448=1,COUNTIF($H$1:H3448,1),"")</f>
        <v/>
      </c>
      <c r="J3448" s="122">
        <f t="shared" si="160"/>
        <v>0</v>
      </c>
      <c r="K3448" s="122" t="b">
        <f t="shared" si="162"/>
        <v>0</v>
      </c>
      <c r="L3448" s="122" t="str">
        <f>IF(K3448=FALSE,"",B3448&amp;"@"&amp;COUNTIFS($B$2:B3448,B3448,$K$2:K3448,TRUE))</f>
        <v/>
      </c>
    </row>
    <row r="3449" spans="1:12">
      <c r="A3449" s="18" t="s">
        <v>2145</v>
      </c>
      <c r="B3449" s="18" t="s">
        <v>898</v>
      </c>
      <c r="C3449" s="18">
        <v>1</v>
      </c>
      <c r="D3449" s="18">
        <v>1</v>
      </c>
      <c r="E3449" s="18">
        <v>33</v>
      </c>
      <c r="F3449" s="18">
        <v>0</v>
      </c>
      <c r="G3449" s="122" t="str">
        <f t="shared" si="161"/>
        <v/>
      </c>
      <c r="H3449" s="255" t="str">
        <f>IF(G3449="기사임",(COUNTIF($B$2:B3449,B3449)-COUNTIFS($B$2:B3448,B3449,$G$2:G3448,"")),"")</f>
        <v/>
      </c>
      <c r="I3449" s="122" t="str">
        <f>IF(H3449=1,COUNTIF($H$1:H3449,1),"")</f>
        <v/>
      </c>
      <c r="J3449" s="122">
        <f t="shared" si="160"/>
        <v>0</v>
      </c>
      <c r="K3449" s="122" t="b">
        <f t="shared" si="162"/>
        <v>0</v>
      </c>
      <c r="L3449" s="122" t="str">
        <f>IF(K3449=FALSE,"",B3449&amp;"@"&amp;COUNTIFS($B$2:B3449,B3449,$K$2:K3449,TRUE))</f>
        <v/>
      </c>
    </row>
    <row r="3450" spans="1:12">
      <c r="A3450" s="18" t="s">
        <v>1707</v>
      </c>
      <c r="B3450" s="18" t="s">
        <v>898</v>
      </c>
      <c r="C3450" s="18">
        <v>1</v>
      </c>
      <c r="D3450" s="18">
        <v>1</v>
      </c>
      <c r="E3450" s="18">
        <v>12</v>
      </c>
      <c r="F3450" s="18">
        <v>0</v>
      </c>
      <c r="G3450" s="122" t="str">
        <f t="shared" si="161"/>
        <v/>
      </c>
      <c r="H3450" s="255" t="str">
        <f>IF(G3450="기사임",(COUNTIF($B$2:B3450,B3450)-COUNTIFS($B$2:B3449,B3450,$G$2:G3449,"")),"")</f>
        <v/>
      </c>
      <c r="I3450" s="122" t="str">
        <f>IF(H3450=1,COUNTIF($H$1:H3450,1),"")</f>
        <v/>
      </c>
      <c r="J3450" s="122">
        <f t="shared" si="160"/>
        <v>0</v>
      </c>
      <c r="K3450" s="122" t="b">
        <f t="shared" si="162"/>
        <v>0</v>
      </c>
      <c r="L3450" s="122" t="str">
        <f>IF(K3450=FALSE,"",B3450&amp;"@"&amp;COUNTIFS($B$2:B3450,B3450,$K$2:K3450,TRUE))</f>
        <v/>
      </c>
    </row>
    <row r="3451" spans="1:12">
      <c r="A3451" s="18" t="s">
        <v>1707</v>
      </c>
      <c r="B3451" s="18" t="s">
        <v>895</v>
      </c>
      <c r="C3451" s="18">
        <v>1</v>
      </c>
      <c r="D3451" s="18">
        <v>1</v>
      </c>
      <c r="E3451" s="18">
        <v>0</v>
      </c>
      <c r="F3451" s="18">
        <v>1</v>
      </c>
      <c r="G3451" s="122" t="str">
        <f t="shared" si="161"/>
        <v/>
      </c>
      <c r="H3451" s="255" t="str">
        <f>IF(G3451="기사임",(COUNTIF($B$2:B3451,B3451)-COUNTIFS($B$2:B3450,B3451,$G$2:G3450,"")),"")</f>
        <v/>
      </c>
      <c r="I3451" s="122" t="str">
        <f>IF(H3451=1,COUNTIF($H$1:H3451,1),"")</f>
        <v/>
      </c>
      <c r="J3451" s="122">
        <f t="shared" si="160"/>
        <v>0</v>
      </c>
      <c r="K3451" s="122" t="b">
        <f t="shared" si="162"/>
        <v>0</v>
      </c>
      <c r="L3451" s="122" t="str">
        <f>IF(K3451=FALSE,"",B3451&amp;"@"&amp;COUNTIFS($B$2:B3451,B3451,$K$2:K3451,TRUE))</f>
        <v/>
      </c>
    </row>
    <row r="3452" spans="1:12">
      <c r="A3452" s="18" t="s">
        <v>1707</v>
      </c>
      <c r="B3452" s="18" t="s">
        <v>896</v>
      </c>
      <c r="C3452" s="18">
        <v>1</v>
      </c>
      <c r="D3452" s="18">
        <v>1</v>
      </c>
      <c r="E3452" s="18">
        <v>16</v>
      </c>
      <c r="F3452" s="18">
        <v>0</v>
      </c>
      <c r="G3452" s="122" t="str">
        <f t="shared" si="161"/>
        <v/>
      </c>
      <c r="H3452" s="255" t="str">
        <f>IF(G3452="기사임",(COUNTIF($B$2:B3452,B3452)-COUNTIFS($B$2:B3451,B3452,$G$2:G3451,"")),"")</f>
        <v/>
      </c>
      <c r="I3452" s="122" t="str">
        <f>IF(H3452=1,COUNTIF($H$1:H3452,1),"")</f>
        <v/>
      </c>
      <c r="J3452" s="122">
        <f t="shared" si="160"/>
        <v>1</v>
      </c>
      <c r="K3452" s="122" t="b">
        <f t="shared" si="162"/>
        <v>0</v>
      </c>
      <c r="L3452" s="122" t="str">
        <f>IF(K3452=FALSE,"",B3452&amp;"@"&amp;COUNTIFS($B$2:B3452,B3452,$K$2:K3452,TRUE))</f>
        <v/>
      </c>
    </row>
    <row r="3453" spans="1:12">
      <c r="A3453" s="18" t="s">
        <v>2146</v>
      </c>
      <c r="B3453" s="18" t="s">
        <v>895</v>
      </c>
      <c r="C3453" s="18">
        <v>1</v>
      </c>
      <c r="D3453" s="18">
        <v>1</v>
      </c>
      <c r="E3453" s="18">
        <v>0</v>
      </c>
      <c r="F3453" s="18">
        <v>1</v>
      </c>
      <c r="G3453" s="122" t="str">
        <f t="shared" si="161"/>
        <v/>
      </c>
      <c r="H3453" s="255" t="str">
        <f>IF(G3453="기사임",(COUNTIF($B$2:B3453,B3453)-COUNTIFS($B$2:B3452,B3453,$G$2:G3452,"")),"")</f>
        <v/>
      </c>
      <c r="I3453" s="122" t="str">
        <f>IF(H3453=1,COUNTIF($H$1:H3453,1),"")</f>
        <v/>
      </c>
      <c r="J3453" s="122">
        <f t="shared" si="160"/>
        <v>0</v>
      </c>
      <c r="K3453" s="122" t="b">
        <f t="shared" si="162"/>
        <v>0</v>
      </c>
      <c r="L3453" s="122" t="str">
        <f>IF(K3453=FALSE,"",B3453&amp;"@"&amp;COUNTIFS($B$2:B3453,B3453,$K$2:K3453,TRUE))</f>
        <v/>
      </c>
    </row>
    <row r="3454" spans="1:12">
      <c r="A3454" s="18" t="s">
        <v>2147</v>
      </c>
      <c r="B3454" s="18" t="s">
        <v>895</v>
      </c>
      <c r="C3454" s="18">
        <v>1</v>
      </c>
      <c r="D3454" s="18">
        <v>1</v>
      </c>
      <c r="E3454" s="18">
        <v>0</v>
      </c>
      <c r="F3454" s="18">
        <v>1</v>
      </c>
      <c r="G3454" s="122" t="str">
        <f t="shared" si="161"/>
        <v/>
      </c>
      <c r="H3454" s="255" t="str">
        <f>IF(G3454="기사임",(COUNTIF($B$2:B3454,B3454)-COUNTIFS($B$2:B3453,B3454,$G$2:G3453,"")),"")</f>
        <v/>
      </c>
      <c r="I3454" s="122" t="str">
        <f>IF(H3454=1,COUNTIF($H$1:H3454,1),"")</f>
        <v/>
      </c>
      <c r="J3454" s="122">
        <f t="shared" si="160"/>
        <v>0</v>
      </c>
      <c r="K3454" s="122" t="b">
        <f t="shared" si="162"/>
        <v>0</v>
      </c>
      <c r="L3454" s="122" t="str">
        <f>IF(K3454=FALSE,"",B3454&amp;"@"&amp;COUNTIFS($B$2:B3454,B3454,$K$2:K3454,TRUE))</f>
        <v/>
      </c>
    </row>
    <row r="3455" spans="1:12">
      <c r="A3455" s="18" t="s">
        <v>2148</v>
      </c>
      <c r="B3455" s="18" t="s">
        <v>895</v>
      </c>
      <c r="C3455" s="18">
        <v>1</v>
      </c>
      <c r="D3455" s="18">
        <v>1</v>
      </c>
      <c r="E3455" s="18">
        <v>7</v>
      </c>
      <c r="F3455" s="18">
        <v>1</v>
      </c>
      <c r="G3455" s="122" t="str">
        <f t="shared" si="161"/>
        <v/>
      </c>
      <c r="H3455" s="255" t="str">
        <f>IF(G3455="기사임",(COUNTIF($B$2:B3455,B3455)-COUNTIFS($B$2:B3454,B3455,$G$2:G3454,"")),"")</f>
        <v/>
      </c>
      <c r="I3455" s="122" t="str">
        <f>IF(H3455=1,COUNTIF($H$1:H3455,1),"")</f>
        <v/>
      </c>
      <c r="J3455" s="122">
        <f t="shared" si="160"/>
        <v>0</v>
      </c>
      <c r="K3455" s="122" t="b">
        <f t="shared" si="162"/>
        <v>0</v>
      </c>
      <c r="L3455" s="122" t="str">
        <f>IF(K3455=FALSE,"",B3455&amp;"@"&amp;COUNTIFS($B$2:B3455,B3455,$K$2:K3455,TRUE))</f>
        <v/>
      </c>
    </row>
    <row r="3456" spans="1:12">
      <c r="A3456" s="18" t="s">
        <v>995</v>
      </c>
      <c r="B3456" s="18" t="s">
        <v>920</v>
      </c>
      <c r="C3456" s="18">
        <v>1</v>
      </c>
      <c r="D3456" s="18">
        <v>1</v>
      </c>
      <c r="E3456" s="18">
        <v>7</v>
      </c>
      <c r="F3456" s="18">
        <v>1</v>
      </c>
      <c r="G3456" s="122" t="str">
        <f t="shared" si="161"/>
        <v/>
      </c>
      <c r="H3456" s="255" t="str">
        <f>IF(G3456="기사임",(COUNTIF($B$2:B3456,B3456)-COUNTIFS($B$2:B3455,B3456,$G$2:G3455,"")),"")</f>
        <v/>
      </c>
      <c r="I3456" s="122" t="str">
        <f>IF(H3456=1,COUNTIF($H$1:H3456,1),"")</f>
        <v/>
      </c>
      <c r="J3456" s="122">
        <f t="shared" si="160"/>
        <v>0</v>
      </c>
      <c r="K3456" s="122" t="b">
        <f t="shared" si="162"/>
        <v>0</v>
      </c>
      <c r="L3456" s="122" t="str">
        <f>IF(K3456=FALSE,"",B3456&amp;"@"&amp;COUNTIFS($B$2:B3456,B3456,$K$2:K3456,TRUE))</f>
        <v/>
      </c>
    </row>
    <row r="3457" spans="1:12">
      <c r="A3457" s="18" t="s">
        <v>1529</v>
      </c>
      <c r="B3457" s="18" t="s">
        <v>899</v>
      </c>
      <c r="C3457" s="18">
        <v>1</v>
      </c>
      <c r="D3457" s="18">
        <v>1</v>
      </c>
      <c r="E3457" s="18">
        <v>10</v>
      </c>
      <c r="F3457" s="18">
        <v>0</v>
      </c>
      <c r="G3457" s="122" t="str">
        <f t="shared" si="161"/>
        <v/>
      </c>
      <c r="H3457" s="255" t="str">
        <f>IF(G3457="기사임",(COUNTIF($B$2:B3457,B3457)-COUNTIFS($B$2:B3456,B3457,$G$2:G3456,"")),"")</f>
        <v/>
      </c>
      <c r="I3457" s="122" t="str">
        <f>IF(H3457=1,COUNTIF($H$1:H3457,1),"")</f>
        <v/>
      </c>
      <c r="J3457" s="122">
        <f t="shared" si="160"/>
        <v>0</v>
      </c>
      <c r="K3457" s="122" t="b">
        <f t="shared" si="162"/>
        <v>0</v>
      </c>
      <c r="L3457" s="122" t="str">
        <f>IF(K3457=FALSE,"",B3457&amp;"@"&amp;COUNTIFS($B$2:B3457,B3457,$K$2:K3457,TRUE))</f>
        <v/>
      </c>
    </row>
    <row r="3458" spans="1:12">
      <c r="A3458" s="18" t="s">
        <v>1529</v>
      </c>
      <c r="B3458" s="18" t="s">
        <v>900</v>
      </c>
      <c r="C3458" s="18">
        <v>1</v>
      </c>
      <c r="D3458" s="18">
        <v>1</v>
      </c>
      <c r="E3458" s="18">
        <v>0</v>
      </c>
      <c r="F3458" s="18">
        <v>0</v>
      </c>
      <c r="G3458" s="122" t="str">
        <f t="shared" si="161"/>
        <v/>
      </c>
      <c r="H3458" s="255" t="str">
        <f>IF(G3458="기사임",(COUNTIF($B$2:B3458,B3458)-COUNTIFS($B$2:B3457,B3458,$G$2:G3457,"")),"")</f>
        <v/>
      </c>
      <c r="I3458" s="122" t="str">
        <f>IF(H3458=1,COUNTIF($H$1:H3458,1),"")</f>
        <v/>
      </c>
      <c r="J3458" s="122">
        <f t="shared" ref="J3458:J3521" si="163">COUNTIF($N$2:$N$4,B3458)</f>
        <v>0</v>
      </c>
      <c r="K3458" s="122" t="b">
        <f t="shared" si="162"/>
        <v>0</v>
      </c>
      <c r="L3458" s="122" t="str">
        <f>IF(K3458=FALSE,"",B3458&amp;"@"&amp;COUNTIFS($B$2:B3458,B3458,$K$2:K3458,TRUE))</f>
        <v/>
      </c>
    </row>
    <row r="3459" spans="1:12">
      <c r="A3459" s="18" t="s">
        <v>2149</v>
      </c>
      <c r="B3459" s="18" t="s">
        <v>895</v>
      </c>
      <c r="C3459" s="18">
        <v>1</v>
      </c>
      <c r="D3459" s="18">
        <v>1</v>
      </c>
      <c r="E3459" s="18">
        <v>10</v>
      </c>
      <c r="F3459" s="18">
        <v>0</v>
      </c>
      <c r="G3459" s="122" t="str">
        <f t="shared" ref="G3459:G3522" si="164">IF(AND(LEFT(A3459,17)="/global/archives/",ISNUMBER(_xlfn.NUMBERVALUE(MID(A3459,18,1))),ISERROR(FIND("ckattempt",A3459)),ISERROR(FIND("preview",A3459))),"기사임","")</f>
        <v/>
      </c>
      <c r="H3459" s="255" t="str">
        <f>IF(G3459="기사임",(COUNTIF($B$2:B3459,B3459)-COUNTIFS($B$2:B3458,B3459,$G$2:G3458,"")),"")</f>
        <v/>
      </c>
      <c r="I3459" s="122" t="str">
        <f>IF(H3459=1,COUNTIF($H$1:H3459,1),"")</f>
        <v/>
      </c>
      <c r="J3459" s="122">
        <f t="shared" si="163"/>
        <v>0</v>
      </c>
      <c r="K3459" s="122" t="b">
        <f t="shared" ref="K3459:K3522" si="165">AND(J3459=1,H3459&gt;=1,H3459&lt;&gt;"")</f>
        <v>0</v>
      </c>
      <c r="L3459" s="122" t="str">
        <f>IF(K3459=FALSE,"",B3459&amp;"@"&amp;COUNTIFS($B$2:B3459,B3459,$K$2:K3459,TRUE))</f>
        <v/>
      </c>
    </row>
    <row r="3460" spans="1:12">
      <c r="A3460" s="18" t="s">
        <v>866</v>
      </c>
      <c r="B3460" s="18" t="s">
        <v>899</v>
      </c>
      <c r="C3460" s="18">
        <v>1</v>
      </c>
      <c r="D3460" s="18">
        <v>1</v>
      </c>
      <c r="E3460" s="18">
        <v>0</v>
      </c>
      <c r="F3460" s="18">
        <v>1</v>
      </c>
      <c r="G3460" s="122" t="str">
        <f t="shared" si="164"/>
        <v/>
      </c>
      <c r="H3460" s="255" t="str">
        <f>IF(G3460="기사임",(COUNTIF($B$2:B3460,B3460)-COUNTIFS($B$2:B3459,B3460,$G$2:G3459,"")),"")</f>
        <v/>
      </c>
      <c r="I3460" s="122" t="str">
        <f>IF(H3460=1,COUNTIF($H$1:H3460,1),"")</f>
        <v/>
      </c>
      <c r="J3460" s="122">
        <f t="shared" si="163"/>
        <v>0</v>
      </c>
      <c r="K3460" s="122" t="b">
        <f t="shared" si="165"/>
        <v>0</v>
      </c>
      <c r="L3460" s="122" t="str">
        <f>IF(K3460=FALSE,"",B3460&amp;"@"&amp;COUNTIFS($B$2:B3460,B3460,$K$2:K3460,TRUE))</f>
        <v/>
      </c>
    </row>
    <row r="3461" spans="1:12">
      <c r="A3461" s="18" t="s">
        <v>866</v>
      </c>
      <c r="B3461" s="18" t="s">
        <v>905</v>
      </c>
      <c r="C3461" s="18">
        <v>1</v>
      </c>
      <c r="D3461" s="18">
        <v>1</v>
      </c>
      <c r="E3461" s="18">
        <v>20</v>
      </c>
      <c r="F3461" s="18">
        <v>1</v>
      </c>
      <c r="G3461" s="122" t="str">
        <f t="shared" si="164"/>
        <v/>
      </c>
      <c r="H3461" s="255" t="str">
        <f>IF(G3461="기사임",(COUNTIF($B$2:B3461,B3461)-COUNTIFS($B$2:B3460,B3461,$G$2:G3460,"")),"")</f>
        <v/>
      </c>
      <c r="I3461" s="122" t="str">
        <f>IF(H3461=1,COUNTIF($H$1:H3461,1),"")</f>
        <v/>
      </c>
      <c r="J3461" s="122">
        <f t="shared" si="163"/>
        <v>0</v>
      </c>
      <c r="K3461" s="122" t="b">
        <f t="shared" si="165"/>
        <v>0</v>
      </c>
      <c r="L3461" s="122" t="str">
        <f>IF(K3461=FALSE,"",B3461&amp;"@"&amp;COUNTIFS($B$2:B3461,B3461,$K$2:K3461,TRUE))</f>
        <v/>
      </c>
    </row>
    <row r="3462" spans="1:12">
      <c r="A3462" s="18" t="s">
        <v>866</v>
      </c>
      <c r="B3462" s="18" t="s">
        <v>900</v>
      </c>
      <c r="C3462" s="18">
        <v>1</v>
      </c>
      <c r="D3462" s="18">
        <v>1</v>
      </c>
      <c r="E3462" s="18">
        <v>8</v>
      </c>
      <c r="F3462" s="18">
        <v>0</v>
      </c>
      <c r="G3462" s="122" t="str">
        <f t="shared" si="164"/>
        <v/>
      </c>
      <c r="H3462" s="255" t="str">
        <f>IF(G3462="기사임",(COUNTIF($B$2:B3462,B3462)-COUNTIFS($B$2:B3461,B3462,$G$2:G3461,"")),"")</f>
        <v/>
      </c>
      <c r="I3462" s="122" t="str">
        <f>IF(H3462=1,COUNTIF($H$1:H3462,1),"")</f>
        <v/>
      </c>
      <c r="J3462" s="122">
        <f t="shared" si="163"/>
        <v>0</v>
      </c>
      <c r="K3462" s="122" t="b">
        <f t="shared" si="165"/>
        <v>0</v>
      </c>
      <c r="L3462" s="122" t="str">
        <f>IF(K3462=FALSE,"",B3462&amp;"@"&amp;COUNTIFS($B$2:B3462,B3462,$K$2:K3462,TRUE))</f>
        <v/>
      </c>
    </row>
    <row r="3463" spans="1:12">
      <c r="A3463" s="18" t="s">
        <v>866</v>
      </c>
      <c r="B3463" s="18" t="s">
        <v>896</v>
      </c>
      <c r="C3463" s="18">
        <v>1</v>
      </c>
      <c r="D3463" s="18">
        <v>1</v>
      </c>
      <c r="E3463" s="18">
        <v>48</v>
      </c>
      <c r="F3463" s="18">
        <v>1</v>
      </c>
      <c r="G3463" s="122" t="str">
        <f t="shared" si="164"/>
        <v/>
      </c>
      <c r="H3463" s="255" t="str">
        <f>IF(G3463="기사임",(COUNTIF($B$2:B3463,B3463)-COUNTIFS($B$2:B3462,B3463,$G$2:G3462,"")),"")</f>
        <v/>
      </c>
      <c r="I3463" s="122" t="str">
        <f>IF(H3463=1,COUNTIF($H$1:H3463,1),"")</f>
        <v/>
      </c>
      <c r="J3463" s="122">
        <f t="shared" si="163"/>
        <v>1</v>
      </c>
      <c r="K3463" s="122" t="b">
        <f t="shared" si="165"/>
        <v>0</v>
      </c>
      <c r="L3463" s="122" t="str">
        <f>IF(K3463=FALSE,"",B3463&amp;"@"&amp;COUNTIFS($B$2:B3463,B3463,$K$2:K3463,TRUE))</f>
        <v/>
      </c>
    </row>
    <row r="3464" spans="1:12">
      <c r="A3464" s="18" t="s">
        <v>1466</v>
      </c>
      <c r="B3464" s="18" t="s">
        <v>957</v>
      </c>
      <c r="C3464" s="18">
        <v>1</v>
      </c>
      <c r="D3464" s="18">
        <v>1</v>
      </c>
      <c r="E3464" s="18">
        <v>0</v>
      </c>
      <c r="F3464" s="18">
        <v>1</v>
      </c>
      <c r="G3464" s="122" t="str">
        <f t="shared" si="164"/>
        <v/>
      </c>
      <c r="H3464" s="255" t="str">
        <f>IF(G3464="기사임",(COUNTIF($B$2:B3464,B3464)-COUNTIFS($B$2:B3463,B3464,$G$2:G3463,"")),"")</f>
        <v/>
      </c>
      <c r="I3464" s="122" t="str">
        <f>IF(H3464=1,COUNTIF($H$1:H3464,1),"")</f>
        <v/>
      </c>
      <c r="J3464" s="122">
        <f t="shared" si="163"/>
        <v>0</v>
      </c>
      <c r="K3464" s="122" t="b">
        <f t="shared" si="165"/>
        <v>0</v>
      </c>
      <c r="L3464" s="122" t="str">
        <f>IF(K3464=FALSE,"",B3464&amp;"@"&amp;COUNTIFS($B$2:B3464,B3464,$K$2:K3464,TRUE))</f>
        <v/>
      </c>
    </row>
    <row r="3465" spans="1:12">
      <c r="A3465" s="18" t="s">
        <v>838</v>
      </c>
      <c r="B3465" s="18" t="s">
        <v>898</v>
      </c>
      <c r="C3465" s="18">
        <v>1</v>
      </c>
      <c r="D3465" s="18">
        <v>1</v>
      </c>
      <c r="E3465" s="18">
        <v>1057</v>
      </c>
      <c r="F3465" s="18">
        <v>1</v>
      </c>
      <c r="G3465" s="122" t="str">
        <f t="shared" si="164"/>
        <v/>
      </c>
      <c r="H3465" s="255" t="str">
        <f>IF(G3465="기사임",(COUNTIF($B$2:B3465,B3465)-COUNTIFS($B$2:B3464,B3465,$G$2:G3464,"")),"")</f>
        <v/>
      </c>
      <c r="I3465" s="122" t="str">
        <f>IF(H3465=1,COUNTIF($H$1:H3465,1),"")</f>
        <v/>
      </c>
      <c r="J3465" s="122">
        <f t="shared" si="163"/>
        <v>0</v>
      </c>
      <c r="K3465" s="122" t="b">
        <f t="shared" si="165"/>
        <v>0</v>
      </c>
      <c r="L3465" s="122" t="str">
        <f>IF(K3465=FALSE,"",B3465&amp;"@"&amp;COUNTIFS($B$2:B3465,B3465,$K$2:K3465,TRUE))</f>
        <v/>
      </c>
    </row>
    <row r="3466" spans="1:12">
      <c r="A3466" s="18" t="s">
        <v>838</v>
      </c>
      <c r="B3466" s="18" t="s">
        <v>896</v>
      </c>
      <c r="C3466" s="18">
        <v>1</v>
      </c>
      <c r="D3466" s="18">
        <v>1</v>
      </c>
      <c r="E3466" s="18">
        <v>0</v>
      </c>
      <c r="F3466" s="18">
        <v>1</v>
      </c>
      <c r="G3466" s="122" t="str">
        <f t="shared" si="164"/>
        <v/>
      </c>
      <c r="H3466" s="255" t="str">
        <f>IF(G3466="기사임",(COUNTIF($B$2:B3466,B3466)-COUNTIFS($B$2:B3465,B3466,$G$2:G3465,"")),"")</f>
        <v/>
      </c>
      <c r="I3466" s="122" t="str">
        <f>IF(H3466=1,COUNTIF($H$1:H3466,1),"")</f>
        <v/>
      </c>
      <c r="J3466" s="122">
        <f t="shared" si="163"/>
        <v>1</v>
      </c>
      <c r="K3466" s="122" t="b">
        <f t="shared" si="165"/>
        <v>0</v>
      </c>
      <c r="L3466" s="122" t="str">
        <f>IF(K3466=FALSE,"",B3466&amp;"@"&amp;COUNTIFS($B$2:B3466,B3466,$K$2:K3466,TRUE))</f>
        <v/>
      </c>
    </row>
    <row r="3467" spans="1:12">
      <c r="A3467" s="18" t="s">
        <v>867</v>
      </c>
      <c r="B3467" s="18" t="s">
        <v>898</v>
      </c>
      <c r="C3467" s="18">
        <v>1</v>
      </c>
      <c r="D3467" s="18">
        <v>1</v>
      </c>
      <c r="E3467" s="18">
        <v>0</v>
      </c>
      <c r="F3467" s="18">
        <v>1</v>
      </c>
      <c r="G3467" s="122" t="str">
        <f t="shared" si="164"/>
        <v/>
      </c>
      <c r="H3467" s="255" t="str">
        <f>IF(G3467="기사임",(COUNTIF($B$2:B3467,B3467)-COUNTIFS($B$2:B3466,B3467,$G$2:G3466,"")),"")</f>
        <v/>
      </c>
      <c r="I3467" s="122" t="str">
        <f>IF(H3467=1,COUNTIF($H$1:H3467,1),"")</f>
        <v/>
      </c>
      <c r="J3467" s="122">
        <f t="shared" si="163"/>
        <v>0</v>
      </c>
      <c r="K3467" s="122" t="b">
        <f t="shared" si="165"/>
        <v>0</v>
      </c>
      <c r="L3467" s="122" t="str">
        <f>IF(K3467=FALSE,"",B3467&amp;"@"&amp;COUNTIFS($B$2:B3467,B3467,$K$2:K3467,TRUE))</f>
        <v/>
      </c>
    </row>
    <row r="3468" spans="1:12">
      <c r="A3468" s="18" t="s">
        <v>867</v>
      </c>
      <c r="B3468" s="18" t="s">
        <v>895</v>
      </c>
      <c r="C3468" s="18">
        <v>1</v>
      </c>
      <c r="D3468" s="18">
        <v>1</v>
      </c>
      <c r="E3468" s="18">
        <v>6</v>
      </c>
      <c r="F3468" s="18">
        <v>1</v>
      </c>
      <c r="G3468" s="122" t="str">
        <f t="shared" si="164"/>
        <v/>
      </c>
      <c r="H3468" s="255" t="str">
        <f>IF(G3468="기사임",(COUNTIF($B$2:B3468,B3468)-COUNTIFS($B$2:B3467,B3468,$G$2:G3467,"")),"")</f>
        <v/>
      </c>
      <c r="I3468" s="122" t="str">
        <f>IF(H3468=1,COUNTIF($H$1:H3468,1),"")</f>
        <v/>
      </c>
      <c r="J3468" s="122">
        <f t="shared" si="163"/>
        <v>0</v>
      </c>
      <c r="K3468" s="122" t="b">
        <f t="shared" si="165"/>
        <v>0</v>
      </c>
      <c r="L3468" s="122" t="str">
        <f>IF(K3468=FALSE,"",B3468&amp;"@"&amp;COUNTIFS($B$2:B3468,B3468,$K$2:K3468,TRUE))</f>
        <v/>
      </c>
    </row>
    <row r="3469" spans="1:12">
      <c r="A3469" s="18" t="s">
        <v>867</v>
      </c>
      <c r="B3469" s="18" t="s">
        <v>904</v>
      </c>
      <c r="C3469" s="18">
        <v>1</v>
      </c>
      <c r="D3469" s="18">
        <v>1</v>
      </c>
      <c r="E3469" s="18">
        <v>9</v>
      </c>
      <c r="F3469" s="18">
        <v>1</v>
      </c>
      <c r="G3469" s="122" t="str">
        <f t="shared" si="164"/>
        <v/>
      </c>
      <c r="H3469" s="255" t="str">
        <f>IF(G3469="기사임",(COUNTIF($B$2:B3469,B3469)-COUNTIFS($B$2:B3468,B3469,$G$2:G3468,"")),"")</f>
        <v/>
      </c>
      <c r="I3469" s="122" t="str">
        <f>IF(H3469=1,COUNTIF($H$1:H3469,1),"")</f>
        <v/>
      </c>
      <c r="J3469" s="122">
        <f t="shared" si="163"/>
        <v>0</v>
      </c>
      <c r="K3469" s="122" t="b">
        <f t="shared" si="165"/>
        <v>0</v>
      </c>
      <c r="L3469" s="122" t="str">
        <f>IF(K3469=FALSE,"",B3469&amp;"@"&amp;COUNTIFS($B$2:B3469,B3469,$K$2:K3469,TRUE))</f>
        <v/>
      </c>
    </row>
    <row r="3470" spans="1:12">
      <c r="A3470" s="18" t="s">
        <v>2150</v>
      </c>
      <c r="B3470" s="18" t="s">
        <v>898</v>
      </c>
      <c r="C3470" s="18">
        <v>1</v>
      </c>
      <c r="D3470" s="18">
        <v>1</v>
      </c>
      <c r="E3470" s="18">
        <v>20</v>
      </c>
      <c r="F3470" s="18">
        <v>1</v>
      </c>
      <c r="G3470" s="122" t="str">
        <f t="shared" si="164"/>
        <v/>
      </c>
      <c r="H3470" s="255" t="str">
        <f>IF(G3470="기사임",(COUNTIF($B$2:B3470,B3470)-COUNTIFS($B$2:B3469,B3470,$G$2:G3469,"")),"")</f>
        <v/>
      </c>
      <c r="I3470" s="122" t="str">
        <f>IF(H3470=1,COUNTIF($H$1:H3470,1),"")</f>
        <v/>
      </c>
      <c r="J3470" s="122">
        <f t="shared" si="163"/>
        <v>0</v>
      </c>
      <c r="K3470" s="122" t="b">
        <f t="shared" si="165"/>
        <v>0</v>
      </c>
      <c r="L3470" s="122" t="str">
        <f>IF(K3470=FALSE,"",B3470&amp;"@"&amp;COUNTIFS($B$2:B3470,B3470,$K$2:K3470,TRUE))</f>
        <v/>
      </c>
    </row>
    <row r="3471" spans="1:12">
      <c r="A3471" s="18" t="s">
        <v>1112</v>
      </c>
      <c r="B3471" s="18" t="s">
        <v>912</v>
      </c>
      <c r="C3471" s="18">
        <v>1</v>
      </c>
      <c r="D3471" s="18">
        <v>1</v>
      </c>
      <c r="E3471" s="18">
        <v>0</v>
      </c>
      <c r="F3471" s="18">
        <v>1</v>
      </c>
      <c r="G3471" s="122" t="str">
        <f t="shared" si="164"/>
        <v/>
      </c>
      <c r="H3471" s="255" t="str">
        <f>IF(G3471="기사임",(COUNTIF($B$2:B3471,B3471)-COUNTIFS($B$2:B3470,B3471,$G$2:G3470,"")),"")</f>
        <v/>
      </c>
      <c r="I3471" s="122" t="str">
        <f>IF(H3471=1,COUNTIF($H$1:H3471,1),"")</f>
        <v/>
      </c>
      <c r="J3471" s="122">
        <f t="shared" si="163"/>
        <v>0</v>
      </c>
      <c r="K3471" s="122" t="b">
        <f t="shared" si="165"/>
        <v>0</v>
      </c>
      <c r="L3471" s="122" t="str">
        <f>IF(K3471=FALSE,"",B3471&amp;"@"&amp;COUNTIFS($B$2:B3471,B3471,$K$2:K3471,TRUE))</f>
        <v/>
      </c>
    </row>
    <row r="3472" spans="1:12">
      <c r="A3472" s="18" t="s">
        <v>1112</v>
      </c>
      <c r="B3472" s="18" t="s">
        <v>901</v>
      </c>
      <c r="C3472" s="18">
        <v>1</v>
      </c>
      <c r="D3472" s="18">
        <v>1</v>
      </c>
      <c r="E3472" s="18">
        <v>15</v>
      </c>
      <c r="F3472" s="18">
        <v>1</v>
      </c>
      <c r="G3472" s="122" t="str">
        <f t="shared" si="164"/>
        <v/>
      </c>
      <c r="H3472" s="255" t="str">
        <f>IF(G3472="기사임",(COUNTIF($B$2:B3472,B3472)-COUNTIFS($B$2:B3471,B3472,$G$2:G3471,"")),"")</f>
        <v/>
      </c>
      <c r="I3472" s="122" t="str">
        <f>IF(H3472=1,COUNTIF($H$1:H3472,1),"")</f>
        <v/>
      </c>
      <c r="J3472" s="122">
        <f t="shared" si="163"/>
        <v>0</v>
      </c>
      <c r="K3472" s="122" t="b">
        <f t="shared" si="165"/>
        <v>0</v>
      </c>
      <c r="L3472" s="122" t="str">
        <f>IF(K3472=FALSE,"",B3472&amp;"@"&amp;COUNTIFS($B$2:B3472,B3472,$K$2:K3472,TRUE))</f>
        <v/>
      </c>
    </row>
    <row r="3473" spans="1:12">
      <c r="A3473" s="18" t="s">
        <v>1112</v>
      </c>
      <c r="B3473" s="18" t="s">
        <v>957</v>
      </c>
      <c r="C3473" s="18">
        <v>1</v>
      </c>
      <c r="D3473" s="18">
        <v>1</v>
      </c>
      <c r="E3473" s="18">
        <v>0</v>
      </c>
      <c r="F3473" s="18">
        <v>1</v>
      </c>
      <c r="G3473" s="122" t="str">
        <f t="shared" si="164"/>
        <v/>
      </c>
      <c r="H3473" s="255" t="str">
        <f>IF(G3473="기사임",(COUNTIF($B$2:B3473,B3473)-COUNTIFS($B$2:B3472,B3473,$G$2:G3472,"")),"")</f>
        <v/>
      </c>
      <c r="I3473" s="122" t="str">
        <f>IF(H3473=1,COUNTIF($H$1:H3473,1),"")</f>
        <v/>
      </c>
      <c r="J3473" s="122">
        <f t="shared" si="163"/>
        <v>0</v>
      </c>
      <c r="K3473" s="122" t="b">
        <f t="shared" si="165"/>
        <v>0</v>
      </c>
      <c r="L3473" s="122" t="str">
        <f>IF(K3473=FALSE,"",B3473&amp;"@"&amp;COUNTIFS($B$2:B3473,B3473,$K$2:K3473,TRUE))</f>
        <v/>
      </c>
    </row>
    <row r="3474" spans="1:12">
      <c r="A3474" s="18" t="s">
        <v>1112</v>
      </c>
      <c r="B3474" s="18" t="s">
        <v>899</v>
      </c>
      <c r="C3474" s="18">
        <v>1</v>
      </c>
      <c r="D3474" s="18">
        <v>1</v>
      </c>
      <c r="E3474" s="18">
        <v>0</v>
      </c>
      <c r="F3474" s="18">
        <v>1</v>
      </c>
      <c r="G3474" s="122" t="str">
        <f t="shared" si="164"/>
        <v/>
      </c>
      <c r="H3474" s="255" t="str">
        <f>IF(G3474="기사임",(COUNTIF($B$2:B3474,B3474)-COUNTIFS($B$2:B3473,B3474,$G$2:G3473,"")),"")</f>
        <v/>
      </c>
      <c r="I3474" s="122" t="str">
        <f>IF(H3474=1,COUNTIF($H$1:H3474,1),"")</f>
        <v/>
      </c>
      <c r="J3474" s="122">
        <f t="shared" si="163"/>
        <v>0</v>
      </c>
      <c r="K3474" s="122" t="b">
        <f t="shared" si="165"/>
        <v>0</v>
      </c>
      <c r="L3474" s="122" t="str">
        <f>IF(K3474=FALSE,"",B3474&amp;"@"&amp;COUNTIFS($B$2:B3474,B3474,$K$2:K3474,TRUE))</f>
        <v/>
      </c>
    </row>
    <row r="3475" spans="1:12">
      <c r="A3475" s="18" t="s">
        <v>1112</v>
      </c>
      <c r="B3475" s="18" t="s">
        <v>909</v>
      </c>
      <c r="C3475" s="18">
        <v>1</v>
      </c>
      <c r="D3475" s="18">
        <v>1</v>
      </c>
      <c r="E3475" s="18">
        <v>0</v>
      </c>
      <c r="F3475" s="18">
        <v>1</v>
      </c>
      <c r="G3475" s="122" t="str">
        <f t="shared" si="164"/>
        <v/>
      </c>
      <c r="H3475" s="255" t="str">
        <f>IF(G3475="기사임",(COUNTIF($B$2:B3475,B3475)-COUNTIFS($B$2:B3474,B3475,$G$2:G3474,"")),"")</f>
        <v/>
      </c>
      <c r="I3475" s="122" t="str">
        <f>IF(H3475=1,COUNTIF($H$1:H3475,1),"")</f>
        <v/>
      </c>
      <c r="J3475" s="122">
        <f t="shared" si="163"/>
        <v>0</v>
      </c>
      <c r="K3475" s="122" t="b">
        <f t="shared" si="165"/>
        <v>0</v>
      </c>
      <c r="L3475" s="122" t="str">
        <f>IF(K3475=FALSE,"",B3475&amp;"@"&amp;COUNTIFS($B$2:B3475,B3475,$K$2:K3475,TRUE))</f>
        <v/>
      </c>
    </row>
    <row r="3476" spans="1:12">
      <c r="A3476" s="18" t="s">
        <v>1112</v>
      </c>
      <c r="B3476" s="18" t="s">
        <v>897</v>
      </c>
      <c r="C3476" s="18">
        <v>1</v>
      </c>
      <c r="D3476" s="18">
        <v>1</v>
      </c>
      <c r="E3476" s="18">
        <v>633</v>
      </c>
      <c r="F3476" s="18">
        <v>1</v>
      </c>
      <c r="G3476" s="122" t="str">
        <f t="shared" si="164"/>
        <v/>
      </c>
      <c r="H3476" s="255" t="str">
        <f>IF(G3476="기사임",(COUNTIF($B$2:B3476,B3476)-COUNTIFS($B$2:B3475,B3476,$G$2:G3475,"")),"")</f>
        <v/>
      </c>
      <c r="I3476" s="122" t="str">
        <f>IF(H3476=1,COUNTIF($H$1:H3476,1),"")</f>
        <v/>
      </c>
      <c r="J3476" s="122">
        <f t="shared" si="163"/>
        <v>1</v>
      </c>
      <c r="K3476" s="122" t="b">
        <f t="shared" si="165"/>
        <v>0</v>
      </c>
      <c r="L3476" s="122" t="str">
        <f>IF(K3476=FALSE,"",B3476&amp;"@"&amp;COUNTIFS($B$2:B3476,B3476,$K$2:K3476,TRUE))</f>
        <v/>
      </c>
    </row>
    <row r="3477" spans="1:12">
      <c r="A3477" s="18" t="s">
        <v>1112</v>
      </c>
      <c r="B3477" s="18" t="s">
        <v>917</v>
      </c>
      <c r="C3477" s="18">
        <v>1</v>
      </c>
      <c r="D3477" s="18">
        <v>1</v>
      </c>
      <c r="E3477" s="18">
        <v>0</v>
      </c>
      <c r="F3477" s="18">
        <v>1</v>
      </c>
      <c r="G3477" s="122" t="str">
        <f t="shared" si="164"/>
        <v/>
      </c>
      <c r="H3477" s="255" t="str">
        <f>IF(G3477="기사임",(COUNTIF($B$2:B3477,B3477)-COUNTIFS($B$2:B3476,B3477,$G$2:G3476,"")),"")</f>
        <v/>
      </c>
      <c r="I3477" s="122" t="str">
        <f>IF(H3477=1,COUNTIF($H$1:H3477,1),"")</f>
        <v/>
      </c>
      <c r="J3477" s="122">
        <f t="shared" si="163"/>
        <v>0</v>
      </c>
      <c r="K3477" s="122" t="b">
        <f t="shared" si="165"/>
        <v>0</v>
      </c>
      <c r="L3477" s="122" t="str">
        <f>IF(K3477=FALSE,"",B3477&amp;"@"&amp;COUNTIFS($B$2:B3477,B3477,$K$2:K3477,TRUE))</f>
        <v/>
      </c>
    </row>
    <row r="3478" spans="1:12">
      <c r="A3478" s="18" t="s">
        <v>1112</v>
      </c>
      <c r="B3478" s="18" t="s">
        <v>906</v>
      </c>
      <c r="C3478" s="18">
        <v>1</v>
      </c>
      <c r="D3478" s="18">
        <v>1</v>
      </c>
      <c r="E3478" s="18">
        <v>0</v>
      </c>
      <c r="F3478" s="18">
        <v>0</v>
      </c>
      <c r="G3478" s="122" t="str">
        <f t="shared" si="164"/>
        <v/>
      </c>
      <c r="H3478" s="255" t="str">
        <f>IF(G3478="기사임",(COUNTIF($B$2:B3478,B3478)-COUNTIFS($B$2:B3477,B3478,$G$2:G3477,"")),"")</f>
        <v/>
      </c>
      <c r="I3478" s="122" t="str">
        <f>IF(H3478=1,COUNTIF($H$1:H3478,1),"")</f>
        <v/>
      </c>
      <c r="J3478" s="122">
        <f t="shared" si="163"/>
        <v>0</v>
      </c>
      <c r="K3478" s="122" t="b">
        <f t="shared" si="165"/>
        <v>0</v>
      </c>
      <c r="L3478" s="122" t="str">
        <f>IF(K3478=FALSE,"",B3478&amp;"@"&amp;COUNTIFS($B$2:B3478,B3478,$K$2:K3478,TRUE))</f>
        <v/>
      </c>
    </row>
    <row r="3479" spans="1:12">
      <c r="A3479" s="18" t="s">
        <v>1112</v>
      </c>
      <c r="B3479" s="18" t="s">
        <v>944</v>
      </c>
      <c r="C3479" s="18">
        <v>1</v>
      </c>
      <c r="D3479" s="18">
        <v>1</v>
      </c>
      <c r="E3479" s="18">
        <v>0</v>
      </c>
      <c r="F3479" s="18">
        <v>1</v>
      </c>
      <c r="G3479" s="122" t="str">
        <f t="shared" si="164"/>
        <v/>
      </c>
      <c r="H3479" s="255" t="str">
        <f>IF(G3479="기사임",(COUNTIF($B$2:B3479,B3479)-COUNTIFS($B$2:B3478,B3479,$G$2:G3478,"")),"")</f>
        <v/>
      </c>
      <c r="I3479" s="122" t="str">
        <f>IF(H3479=1,COUNTIF($H$1:H3479,1),"")</f>
        <v/>
      </c>
      <c r="J3479" s="122">
        <f t="shared" si="163"/>
        <v>0</v>
      </c>
      <c r="K3479" s="122" t="b">
        <f t="shared" si="165"/>
        <v>0</v>
      </c>
      <c r="L3479" s="122" t="str">
        <f>IF(K3479=FALSE,"",B3479&amp;"@"&amp;COUNTIFS($B$2:B3479,B3479,$K$2:K3479,TRUE))</f>
        <v/>
      </c>
    </row>
    <row r="3480" spans="1:12">
      <c r="A3480" s="18" t="s">
        <v>2151</v>
      </c>
      <c r="B3480" s="18" t="s">
        <v>957</v>
      </c>
      <c r="C3480" s="18">
        <v>1</v>
      </c>
      <c r="D3480" s="18">
        <v>1</v>
      </c>
      <c r="E3480" s="18">
        <v>0</v>
      </c>
      <c r="F3480" s="18">
        <v>1</v>
      </c>
      <c r="G3480" s="122" t="str">
        <f t="shared" si="164"/>
        <v/>
      </c>
      <c r="H3480" s="255" t="str">
        <f>IF(G3480="기사임",(COUNTIF($B$2:B3480,B3480)-COUNTIFS($B$2:B3479,B3480,$G$2:G3479,"")),"")</f>
        <v/>
      </c>
      <c r="I3480" s="122" t="str">
        <f>IF(H3480=1,COUNTIF($H$1:H3480,1),"")</f>
        <v/>
      </c>
      <c r="J3480" s="122">
        <f t="shared" si="163"/>
        <v>0</v>
      </c>
      <c r="K3480" s="122" t="b">
        <f t="shared" si="165"/>
        <v>0</v>
      </c>
      <c r="L3480" s="122" t="str">
        <f>IF(K3480=FALSE,"",B3480&amp;"@"&amp;COUNTIFS($B$2:B3480,B3480,$K$2:K3480,TRUE))</f>
        <v/>
      </c>
    </row>
    <row r="3481" spans="1:12">
      <c r="A3481" s="18" t="s">
        <v>1273</v>
      </c>
      <c r="B3481" s="18" t="s">
        <v>895</v>
      </c>
      <c r="C3481" s="18">
        <v>1</v>
      </c>
      <c r="D3481" s="18">
        <v>1</v>
      </c>
      <c r="E3481" s="18">
        <v>0</v>
      </c>
      <c r="F3481" s="18">
        <v>1</v>
      </c>
      <c r="G3481" s="122" t="str">
        <f t="shared" si="164"/>
        <v/>
      </c>
      <c r="H3481" s="255" t="str">
        <f>IF(G3481="기사임",(COUNTIF($B$2:B3481,B3481)-COUNTIFS($B$2:B3480,B3481,$G$2:G3480,"")),"")</f>
        <v/>
      </c>
      <c r="I3481" s="122" t="str">
        <f>IF(H3481=1,COUNTIF($H$1:H3481,1),"")</f>
        <v/>
      </c>
      <c r="J3481" s="122">
        <f t="shared" si="163"/>
        <v>0</v>
      </c>
      <c r="K3481" s="122" t="b">
        <f t="shared" si="165"/>
        <v>0</v>
      </c>
      <c r="L3481" s="122" t="str">
        <f>IF(K3481=FALSE,"",B3481&amp;"@"&amp;COUNTIFS($B$2:B3481,B3481,$K$2:K3481,TRUE))</f>
        <v/>
      </c>
    </row>
    <row r="3482" spans="1:12">
      <c r="A3482" s="18" t="s">
        <v>696</v>
      </c>
      <c r="B3482" s="18" t="s">
        <v>903</v>
      </c>
      <c r="C3482" s="18">
        <v>1</v>
      </c>
      <c r="D3482" s="18">
        <v>1</v>
      </c>
      <c r="E3482" s="18">
        <v>0</v>
      </c>
      <c r="F3482" s="18">
        <v>1</v>
      </c>
      <c r="G3482" s="122" t="str">
        <f t="shared" si="164"/>
        <v/>
      </c>
      <c r="H3482" s="255" t="str">
        <f>IF(G3482="기사임",(COUNTIF($B$2:B3482,B3482)-COUNTIFS($B$2:B3481,B3482,$G$2:G3481,"")),"")</f>
        <v/>
      </c>
      <c r="I3482" s="122" t="str">
        <f>IF(H3482=1,COUNTIF($H$1:H3482,1),"")</f>
        <v/>
      </c>
      <c r="J3482" s="122">
        <f t="shared" si="163"/>
        <v>0</v>
      </c>
      <c r="K3482" s="122" t="b">
        <f t="shared" si="165"/>
        <v>0</v>
      </c>
      <c r="L3482" s="122" t="str">
        <f>IF(K3482=FALSE,"",B3482&amp;"@"&amp;COUNTIFS($B$2:B3482,B3482,$K$2:K3482,TRUE))</f>
        <v/>
      </c>
    </row>
    <row r="3483" spans="1:12">
      <c r="A3483" s="18" t="s">
        <v>696</v>
      </c>
      <c r="B3483" s="18" t="s">
        <v>901</v>
      </c>
      <c r="C3483" s="18">
        <v>1</v>
      </c>
      <c r="D3483" s="18">
        <v>1</v>
      </c>
      <c r="E3483" s="18">
        <v>0</v>
      </c>
      <c r="F3483" s="18">
        <v>1</v>
      </c>
      <c r="G3483" s="122" t="str">
        <f t="shared" si="164"/>
        <v/>
      </c>
      <c r="H3483" s="255" t="str">
        <f>IF(G3483="기사임",(COUNTIF($B$2:B3483,B3483)-COUNTIFS($B$2:B3482,B3483,$G$2:G3482,"")),"")</f>
        <v/>
      </c>
      <c r="I3483" s="122" t="str">
        <f>IF(H3483=1,COUNTIF($H$1:H3483,1),"")</f>
        <v/>
      </c>
      <c r="J3483" s="122">
        <f t="shared" si="163"/>
        <v>0</v>
      </c>
      <c r="K3483" s="122" t="b">
        <f t="shared" si="165"/>
        <v>0</v>
      </c>
      <c r="L3483" s="122" t="str">
        <f>IF(K3483=FALSE,"",B3483&amp;"@"&amp;COUNTIFS($B$2:B3483,B3483,$K$2:K3483,TRUE))</f>
        <v/>
      </c>
    </row>
    <row r="3484" spans="1:12">
      <c r="A3484" s="18" t="s">
        <v>696</v>
      </c>
      <c r="B3484" s="18" t="s">
        <v>899</v>
      </c>
      <c r="C3484" s="18">
        <v>1</v>
      </c>
      <c r="D3484" s="18">
        <v>1</v>
      </c>
      <c r="E3484" s="18">
        <v>0</v>
      </c>
      <c r="F3484" s="18">
        <v>1</v>
      </c>
      <c r="G3484" s="122" t="str">
        <f t="shared" si="164"/>
        <v/>
      </c>
      <c r="H3484" s="255" t="str">
        <f>IF(G3484="기사임",(COUNTIF($B$2:B3484,B3484)-COUNTIFS($B$2:B3483,B3484,$G$2:G3483,"")),"")</f>
        <v/>
      </c>
      <c r="I3484" s="122" t="str">
        <f>IF(H3484=1,COUNTIF($H$1:H3484,1),"")</f>
        <v/>
      </c>
      <c r="J3484" s="122">
        <f t="shared" si="163"/>
        <v>0</v>
      </c>
      <c r="K3484" s="122" t="b">
        <f t="shared" si="165"/>
        <v>0</v>
      </c>
      <c r="L3484" s="122" t="str">
        <f>IF(K3484=FALSE,"",B3484&amp;"@"&amp;COUNTIFS($B$2:B3484,B3484,$K$2:K3484,TRUE))</f>
        <v/>
      </c>
    </row>
    <row r="3485" spans="1:12">
      <c r="A3485" s="18" t="s">
        <v>696</v>
      </c>
      <c r="B3485" s="18" t="s">
        <v>913</v>
      </c>
      <c r="C3485" s="18">
        <v>1</v>
      </c>
      <c r="D3485" s="18">
        <v>1</v>
      </c>
      <c r="E3485" s="18">
        <v>18</v>
      </c>
      <c r="F3485" s="18">
        <v>1</v>
      </c>
      <c r="G3485" s="122" t="str">
        <f t="shared" si="164"/>
        <v/>
      </c>
      <c r="H3485" s="255" t="str">
        <f>IF(G3485="기사임",(COUNTIF($B$2:B3485,B3485)-COUNTIFS($B$2:B3484,B3485,$G$2:G3484,"")),"")</f>
        <v/>
      </c>
      <c r="I3485" s="122" t="str">
        <f>IF(H3485=1,COUNTIF($H$1:H3485,1),"")</f>
        <v/>
      </c>
      <c r="J3485" s="122">
        <f t="shared" si="163"/>
        <v>0</v>
      </c>
      <c r="K3485" s="122" t="b">
        <f t="shared" si="165"/>
        <v>0</v>
      </c>
      <c r="L3485" s="122" t="str">
        <f>IF(K3485=FALSE,"",B3485&amp;"@"&amp;COUNTIFS($B$2:B3485,B3485,$K$2:K3485,TRUE))</f>
        <v/>
      </c>
    </row>
    <row r="3486" spans="1:12">
      <c r="A3486" s="18" t="s">
        <v>696</v>
      </c>
      <c r="B3486" s="18" t="s">
        <v>944</v>
      </c>
      <c r="C3486" s="18">
        <v>1</v>
      </c>
      <c r="D3486" s="18">
        <v>1</v>
      </c>
      <c r="E3486" s="18">
        <v>18</v>
      </c>
      <c r="F3486" s="18">
        <v>1</v>
      </c>
      <c r="G3486" s="122" t="str">
        <f t="shared" si="164"/>
        <v/>
      </c>
      <c r="H3486" s="255" t="str">
        <f>IF(G3486="기사임",(COUNTIF($B$2:B3486,B3486)-COUNTIFS($B$2:B3485,B3486,$G$2:G3485,"")),"")</f>
        <v/>
      </c>
      <c r="I3486" s="122" t="str">
        <f>IF(H3486=1,COUNTIF($H$1:H3486,1),"")</f>
        <v/>
      </c>
      <c r="J3486" s="122">
        <f t="shared" si="163"/>
        <v>0</v>
      </c>
      <c r="K3486" s="122" t="b">
        <f t="shared" si="165"/>
        <v>0</v>
      </c>
      <c r="L3486" s="122" t="str">
        <f>IF(K3486=FALSE,"",B3486&amp;"@"&amp;COUNTIFS($B$2:B3486,B3486,$K$2:K3486,TRUE))</f>
        <v/>
      </c>
    </row>
    <row r="3487" spans="1:12">
      <c r="A3487" s="18" t="s">
        <v>2152</v>
      </c>
      <c r="B3487" s="18" t="s">
        <v>898</v>
      </c>
      <c r="C3487" s="18">
        <v>1</v>
      </c>
      <c r="D3487" s="18">
        <v>1</v>
      </c>
      <c r="E3487" s="18">
        <v>14</v>
      </c>
      <c r="F3487" s="18">
        <v>0</v>
      </c>
      <c r="G3487" s="122" t="str">
        <f t="shared" si="164"/>
        <v/>
      </c>
      <c r="H3487" s="255" t="str">
        <f>IF(G3487="기사임",(COUNTIF($B$2:B3487,B3487)-COUNTIFS($B$2:B3486,B3487,$G$2:G3486,"")),"")</f>
        <v/>
      </c>
      <c r="I3487" s="122" t="str">
        <f>IF(H3487=1,COUNTIF($H$1:H3487,1),"")</f>
        <v/>
      </c>
      <c r="J3487" s="122">
        <f t="shared" si="163"/>
        <v>0</v>
      </c>
      <c r="K3487" s="122" t="b">
        <f t="shared" si="165"/>
        <v>0</v>
      </c>
      <c r="L3487" s="122" t="str">
        <f>IF(K3487=FALSE,"",B3487&amp;"@"&amp;COUNTIFS($B$2:B3487,B3487,$K$2:K3487,TRUE))</f>
        <v/>
      </c>
    </row>
    <row r="3488" spans="1:12">
      <c r="A3488" s="18" t="s">
        <v>761</v>
      </c>
      <c r="B3488" s="18" t="s">
        <v>905</v>
      </c>
      <c r="C3488" s="18">
        <v>1</v>
      </c>
      <c r="D3488" s="18">
        <v>1</v>
      </c>
      <c r="E3488" s="18">
        <v>0</v>
      </c>
      <c r="F3488" s="18">
        <v>0</v>
      </c>
      <c r="G3488" s="122" t="str">
        <f t="shared" si="164"/>
        <v/>
      </c>
      <c r="H3488" s="255" t="str">
        <f>IF(G3488="기사임",(COUNTIF($B$2:B3488,B3488)-COUNTIFS($B$2:B3487,B3488,$G$2:G3487,"")),"")</f>
        <v/>
      </c>
      <c r="I3488" s="122" t="str">
        <f>IF(H3488=1,COUNTIF($H$1:H3488,1),"")</f>
        <v/>
      </c>
      <c r="J3488" s="122">
        <f t="shared" si="163"/>
        <v>0</v>
      </c>
      <c r="K3488" s="122" t="b">
        <f t="shared" si="165"/>
        <v>0</v>
      </c>
      <c r="L3488" s="122" t="str">
        <f>IF(K3488=FALSE,"",B3488&amp;"@"&amp;COUNTIFS($B$2:B3488,B3488,$K$2:K3488,TRUE))</f>
        <v/>
      </c>
    </row>
    <row r="3489" spans="1:12">
      <c r="A3489" s="18" t="s">
        <v>761</v>
      </c>
      <c r="B3489" s="18" t="s">
        <v>895</v>
      </c>
      <c r="C3489" s="18">
        <v>1</v>
      </c>
      <c r="D3489" s="18">
        <v>1</v>
      </c>
      <c r="E3489" s="18">
        <v>0</v>
      </c>
      <c r="F3489" s="18">
        <v>1</v>
      </c>
      <c r="G3489" s="122" t="str">
        <f t="shared" si="164"/>
        <v/>
      </c>
      <c r="H3489" s="255" t="str">
        <f>IF(G3489="기사임",(COUNTIF($B$2:B3489,B3489)-COUNTIFS($B$2:B3488,B3489,$G$2:G3488,"")),"")</f>
        <v/>
      </c>
      <c r="I3489" s="122" t="str">
        <f>IF(H3489=1,COUNTIF($H$1:H3489,1),"")</f>
        <v/>
      </c>
      <c r="J3489" s="122">
        <f t="shared" si="163"/>
        <v>0</v>
      </c>
      <c r="K3489" s="122" t="b">
        <f t="shared" si="165"/>
        <v>0</v>
      </c>
      <c r="L3489" s="122" t="str">
        <f>IF(K3489=FALSE,"",B3489&amp;"@"&amp;COUNTIFS($B$2:B3489,B3489,$K$2:K3489,TRUE))</f>
        <v/>
      </c>
    </row>
    <row r="3490" spans="1:12">
      <c r="A3490" s="18" t="s">
        <v>1315</v>
      </c>
      <c r="B3490" s="18" t="s">
        <v>906</v>
      </c>
      <c r="C3490" s="18">
        <v>1</v>
      </c>
      <c r="D3490" s="18">
        <v>1</v>
      </c>
      <c r="E3490" s="18">
        <v>0</v>
      </c>
      <c r="F3490" s="18">
        <v>1</v>
      </c>
      <c r="G3490" s="122" t="str">
        <f t="shared" si="164"/>
        <v/>
      </c>
      <c r="H3490" s="255" t="str">
        <f>IF(G3490="기사임",(COUNTIF($B$2:B3490,B3490)-COUNTIFS($B$2:B3489,B3490,$G$2:G3489,"")),"")</f>
        <v/>
      </c>
      <c r="I3490" s="122" t="str">
        <f>IF(H3490=1,COUNTIF($H$1:H3490,1),"")</f>
        <v/>
      </c>
      <c r="J3490" s="122">
        <f t="shared" si="163"/>
        <v>0</v>
      </c>
      <c r="K3490" s="122" t="b">
        <f t="shared" si="165"/>
        <v>0</v>
      </c>
      <c r="L3490" s="122" t="str">
        <f>IF(K3490=FALSE,"",B3490&amp;"@"&amp;COUNTIFS($B$2:B3490,B3490,$K$2:K3490,TRUE))</f>
        <v/>
      </c>
    </row>
    <row r="3491" spans="1:12">
      <c r="A3491" s="18" t="s">
        <v>720</v>
      </c>
      <c r="B3491" s="18" t="s">
        <v>905</v>
      </c>
      <c r="C3491" s="18">
        <v>1</v>
      </c>
      <c r="D3491" s="18">
        <v>1</v>
      </c>
      <c r="E3491" s="18">
        <v>0</v>
      </c>
      <c r="F3491" s="18">
        <v>1</v>
      </c>
      <c r="G3491" s="122" t="str">
        <f t="shared" si="164"/>
        <v/>
      </c>
      <c r="H3491" s="255" t="str">
        <f>IF(G3491="기사임",(COUNTIF($B$2:B3491,B3491)-COUNTIFS($B$2:B3490,B3491,$G$2:G3490,"")),"")</f>
        <v/>
      </c>
      <c r="I3491" s="122" t="str">
        <f>IF(H3491=1,COUNTIF($H$1:H3491,1),"")</f>
        <v/>
      </c>
      <c r="J3491" s="122">
        <f t="shared" si="163"/>
        <v>0</v>
      </c>
      <c r="K3491" s="122" t="b">
        <f t="shared" si="165"/>
        <v>0</v>
      </c>
      <c r="L3491" s="122" t="str">
        <f>IF(K3491=FALSE,"",B3491&amp;"@"&amp;COUNTIFS($B$2:B3491,B3491,$K$2:K3491,TRUE))</f>
        <v/>
      </c>
    </row>
    <row r="3492" spans="1:12">
      <c r="A3492" s="18" t="s">
        <v>720</v>
      </c>
      <c r="B3492" s="18" t="s">
        <v>909</v>
      </c>
      <c r="C3492" s="18">
        <v>1</v>
      </c>
      <c r="D3492" s="18">
        <v>1</v>
      </c>
      <c r="E3492" s="18">
        <v>0</v>
      </c>
      <c r="F3492" s="18">
        <v>1</v>
      </c>
      <c r="G3492" s="122" t="str">
        <f t="shared" si="164"/>
        <v/>
      </c>
      <c r="H3492" s="255" t="str">
        <f>IF(G3492="기사임",(COUNTIF($B$2:B3492,B3492)-COUNTIFS($B$2:B3491,B3492,$G$2:G3491,"")),"")</f>
        <v/>
      </c>
      <c r="I3492" s="122" t="str">
        <f>IF(H3492=1,COUNTIF($H$1:H3492,1),"")</f>
        <v/>
      </c>
      <c r="J3492" s="122">
        <f t="shared" si="163"/>
        <v>0</v>
      </c>
      <c r="K3492" s="122" t="b">
        <f t="shared" si="165"/>
        <v>0</v>
      </c>
      <c r="L3492" s="122" t="str">
        <f>IF(K3492=FALSE,"",B3492&amp;"@"&amp;COUNTIFS($B$2:B3492,B3492,$K$2:K3492,TRUE))</f>
        <v/>
      </c>
    </row>
    <row r="3493" spans="1:12">
      <c r="A3493" s="18" t="s">
        <v>720</v>
      </c>
      <c r="B3493" s="18" t="s">
        <v>897</v>
      </c>
      <c r="C3493" s="18">
        <v>1</v>
      </c>
      <c r="D3493" s="18">
        <v>1</v>
      </c>
      <c r="E3493" s="18">
        <v>1740</v>
      </c>
      <c r="F3493" s="18">
        <v>1</v>
      </c>
      <c r="G3493" s="122" t="str">
        <f t="shared" si="164"/>
        <v/>
      </c>
      <c r="H3493" s="255" t="str">
        <f>IF(G3493="기사임",(COUNTIF($B$2:B3493,B3493)-COUNTIFS($B$2:B3492,B3493,$G$2:G3492,"")),"")</f>
        <v/>
      </c>
      <c r="I3493" s="122" t="str">
        <f>IF(H3493=1,COUNTIF($H$1:H3493,1),"")</f>
        <v/>
      </c>
      <c r="J3493" s="122">
        <f t="shared" si="163"/>
        <v>1</v>
      </c>
      <c r="K3493" s="122" t="b">
        <f t="shared" si="165"/>
        <v>0</v>
      </c>
      <c r="L3493" s="122" t="str">
        <f>IF(K3493=FALSE,"",B3493&amp;"@"&amp;COUNTIFS($B$2:B3493,B3493,$K$2:K3493,TRUE))</f>
        <v/>
      </c>
    </row>
    <row r="3494" spans="1:12">
      <c r="A3494" s="18" t="s">
        <v>720</v>
      </c>
      <c r="B3494" s="18" t="s">
        <v>900</v>
      </c>
      <c r="C3494" s="18">
        <v>1</v>
      </c>
      <c r="D3494" s="18">
        <v>1</v>
      </c>
      <c r="E3494" s="18">
        <v>82</v>
      </c>
      <c r="F3494" s="18">
        <v>1</v>
      </c>
      <c r="G3494" s="122" t="str">
        <f t="shared" si="164"/>
        <v/>
      </c>
      <c r="H3494" s="255" t="str">
        <f>IF(G3494="기사임",(COUNTIF($B$2:B3494,B3494)-COUNTIFS($B$2:B3493,B3494,$G$2:G3493,"")),"")</f>
        <v/>
      </c>
      <c r="I3494" s="122" t="str">
        <f>IF(H3494=1,COUNTIF($H$1:H3494,1),"")</f>
        <v/>
      </c>
      <c r="J3494" s="122">
        <f t="shared" si="163"/>
        <v>0</v>
      </c>
      <c r="K3494" s="122" t="b">
        <f t="shared" si="165"/>
        <v>0</v>
      </c>
      <c r="L3494" s="122" t="str">
        <f>IF(K3494=FALSE,"",B3494&amp;"@"&amp;COUNTIFS($B$2:B3494,B3494,$K$2:K3494,TRUE))</f>
        <v/>
      </c>
    </row>
    <row r="3495" spans="1:12">
      <c r="A3495" s="18" t="s">
        <v>2153</v>
      </c>
      <c r="B3495" s="18" t="s">
        <v>910</v>
      </c>
      <c r="C3495" s="18">
        <v>1</v>
      </c>
      <c r="D3495" s="18">
        <v>1</v>
      </c>
      <c r="E3495" s="18">
        <v>0</v>
      </c>
      <c r="F3495" s="18">
        <v>1</v>
      </c>
      <c r="G3495" s="122" t="str">
        <f t="shared" si="164"/>
        <v/>
      </c>
      <c r="H3495" s="255" t="str">
        <f>IF(G3495="기사임",(COUNTIF($B$2:B3495,B3495)-COUNTIFS($B$2:B3494,B3495,$G$2:G3494,"")),"")</f>
        <v/>
      </c>
      <c r="I3495" s="122" t="str">
        <f>IF(H3495=1,COUNTIF($H$1:H3495,1),"")</f>
        <v/>
      </c>
      <c r="J3495" s="122">
        <f t="shared" si="163"/>
        <v>0</v>
      </c>
      <c r="K3495" s="122" t="b">
        <f t="shared" si="165"/>
        <v>0</v>
      </c>
      <c r="L3495" s="122" t="str">
        <f>IF(K3495=FALSE,"",B3495&amp;"@"&amp;COUNTIFS($B$2:B3495,B3495,$K$2:K3495,TRUE))</f>
        <v/>
      </c>
    </row>
    <row r="3496" spans="1:12">
      <c r="A3496" s="18" t="s">
        <v>2154</v>
      </c>
      <c r="B3496" s="18" t="s">
        <v>1539</v>
      </c>
      <c r="C3496" s="18">
        <v>1</v>
      </c>
      <c r="D3496" s="18">
        <v>1</v>
      </c>
      <c r="E3496" s="18">
        <v>87</v>
      </c>
      <c r="F3496" s="18">
        <v>1</v>
      </c>
      <c r="G3496" s="122" t="str">
        <f t="shared" si="164"/>
        <v/>
      </c>
      <c r="H3496" s="255" t="str">
        <f>IF(G3496="기사임",(COUNTIF($B$2:B3496,B3496)-COUNTIFS($B$2:B3495,B3496,$G$2:G3495,"")),"")</f>
        <v/>
      </c>
      <c r="I3496" s="122" t="str">
        <f>IF(H3496=1,COUNTIF($H$1:H3496,1),"")</f>
        <v/>
      </c>
      <c r="J3496" s="122">
        <f t="shared" si="163"/>
        <v>0</v>
      </c>
      <c r="K3496" s="122" t="b">
        <f t="shared" si="165"/>
        <v>0</v>
      </c>
      <c r="L3496" s="122" t="str">
        <f>IF(K3496=FALSE,"",B3496&amp;"@"&amp;COUNTIFS($B$2:B3496,B3496,$K$2:K3496,TRUE))</f>
        <v/>
      </c>
    </row>
    <row r="3497" spans="1:12">
      <c r="A3497" s="18" t="s">
        <v>2155</v>
      </c>
      <c r="B3497" s="18" t="s">
        <v>896</v>
      </c>
      <c r="C3497" s="18">
        <v>1</v>
      </c>
      <c r="D3497" s="18">
        <v>1</v>
      </c>
      <c r="E3497" s="18">
        <v>0</v>
      </c>
      <c r="F3497" s="18">
        <v>1</v>
      </c>
      <c r="G3497" s="122" t="str">
        <f t="shared" si="164"/>
        <v/>
      </c>
      <c r="H3497" s="255" t="str">
        <f>IF(G3497="기사임",(COUNTIF($B$2:B3497,B3497)-COUNTIFS($B$2:B3496,B3497,$G$2:G3496,"")),"")</f>
        <v/>
      </c>
      <c r="I3497" s="122" t="str">
        <f>IF(H3497=1,COUNTIF($H$1:H3497,1),"")</f>
        <v/>
      </c>
      <c r="J3497" s="122">
        <f t="shared" si="163"/>
        <v>1</v>
      </c>
      <c r="K3497" s="122" t="b">
        <f t="shared" si="165"/>
        <v>0</v>
      </c>
      <c r="L3497" s="122" t="str">
        <f>IF(K3497=FALSE,"",B3497&amp;"@"&amp;COUNTIFS($B$2:B3497,B3497,$K$2:K3497,TRUE))</f>
        <v/>
      </c>
    </row>
    <row r="3498" spans="1:12">
      <c r="A3498" s="18" t="s">
        <v>1530</v>
      </c>
      <c r="B3498" s="18" t="s">
        <v>895</v>
      </c>
      <c r="C3498" s="18">
        <v>1</v>
      </c>
      <c r="D3498" s="18">
        <v>1</v>
      </c>
      <c r="E3498" s="18">
        <v>0</v>
      </c>
      <c r="F3498" s="18">
        <v>1</v>
      </c>
      <c r="G3498" s="122" t="str">
        <f t="shared" si="164"/>
        <v/>
      </c>
      <c r="H3498" s="255" t="str">
        <f>IF(G3498="기사임",(COUNTIF($B$2:B3498,B3498)-COUNTIFS($B$2:B3497,B3498,$G$2:G3497,"")),"")</f>
        <v/>
      </c>
      <c r="I3498" s="122" t="str">
        <f>IF(H3498=1,COUNTIF($H$1:H3498,1),"")</f>
        <v/>
      </c>
      <c r="J3498" s="122">
        <f t="shared" si="163"/>
        <v>0</v>
      </c>
      <c r="K3498" s="122" t="b">
        <f t="shared" si="165"/>
        <v>0</v>
      </c>
      <c r="L3498" s="122" t="str">
        <f>IF(K3498=FALSE,"",B3498&amp;"@"&amp;COUNTIFS($B$2:B3498,B3498,$K$2:K3498,TRUE))</f>
        <v/>
      </c>
    </row>
    <row r="3499" spans="1:12">
      <c r="A3499" s="18" t="s">
        <v>2156</v>
      </c>
      <c r="B3499" s="18" t="s">
        <v>895</v>
      </c>
      <c r="C3499" s="18">
        <v>1</v>
      </c>
      <c r="D3499" s="18">
        <v>1</v>
      </c>
      <c r="E3499" s="18">
        <v>0</v>
      </c>
      <c r="F3499" s="18">
        <v>1</v>
      </c>
      <c r="G3499" s="122" t="str">
        <f t="shared" si="164"/>
        <v/>
      </c>
      <c r="H3499" s="255" t="str">
        <f>IF(G3499="기사임",(COUNTIF($B$2:B3499,B3499)-COUNTIFS($B$2:B3498,B3499,$G$2:G3498,"")),"")</f>
        <v/>
      </c>
      <c r="I3499" s="122" t="str">
        <f>IF(H3499=1,COUNTIF($H$1:H3499,1),"")</f>
        <v/>
      </c>
      <c r="J3499" s="122">
        <f t="shared" si="163"/>
        <v>0</v>
      </c>
      <c r="K3499" s="122" t="b">
        <f t="shared" si="165"/>
        <v>0</v>
      </c>
      <c r="L3499" s="122" t="str">
        <f>IF(K3499=FALSE,"",B3499&amp;"@"&amp;COUNTIFS($B$2:B3499,B3499,$K$2:K3499,TRUE))</f>
        <v/>
      </c>
    </row>
    <row r="3500" spans="1:12">
      <c r="A3500" s="18" t="s">
        <v>1316</v>
      </c>
      <c r="B3500" s="18" t="s">
        <v>895</v>
      </c>
      <c r="C3500" s="18">
        <v>1</v>
      </c>
      <c r="D3500" s="18">
        <v>1</v>
      </c>
      <c r="E3500" s="18">
        <v>0</v>
      </c>
      <c r="F3500" s="18">
        <v>1</v>
      </c>
      <c r="G3500" s="122" t="str">
        <f t="shared" si="164"/>
        <v/>
      </c>
      <c r="H3500" s="255" t="str">
        <f>IF(G3500="기사임",(COUNTIF($B$2:B3500,B3500)-COUNTIFS($B$2:B3499,B3500,$G$2:G3499,"")),"")</f>
        <v/>
      </c>
      <c r="I3500" s="122" t="str">
        <f>IF(H3500=1,COUNTIF($H$1:H3500,1),"")</f>
        <v/>
      </c>
      <c r="J3500" s="122">
        <f t="shared" si="163"/>
        <v>0</v>
      </c>
      <c r="K3500" s="122" t="b">
        <f t="shared" si="165"/>
        <v>0</v>
      </c>
      <c r="L3500" s="122" t="str">
        <f>IF(K3500=FALSE,"",B3500&amp;"@"&amp;COUNTIFS($B$2:B3500,B3500,$K$2:K3500,TRUE))</f>
        <v/>
      </c>
    </row>
    <row r="3501" spans="1:12">
      <c r="A3501" s="18" t="s">
        <v>868</v>
      </c>
      <c r="B3501" s="18" t="s">
        <v>2228</v>
      </c>
      <c r="C3501" s="18">
        <v>1</v>
      </c>
      <c r="D3501" s="18">
        <v>1</v>
      </c>
      <c r="E3501" s="18">
        <v>52</v>
      </c>
      <c r="F3501" s="18">
        <v>1</v>
      </c>
      <c r="G3501" s="122" t="str">
        <f t="shared" si="164"/>
        <v/>
      </c>
      <c r="H3501" s="255" t="str">
        <f>IF(G3501="기사임",(COUNTIF($B$2:B3501,B3501)-COUNTIFS($B$2:B3500,B3501,$G$2:G3500,"")),"")</f>
        <v/>
      </c>
      <c r="I3501" s="122" t="str">
        <f>IF(H3501=1,COUNTIF($H$1:H3501,1),"")</f>
        <v/>
      </c>
      <c r="J3501" s="122">
        <f t="shared" si="163"/>
        <v>0</v>
      </c>
      <c r="K3501" s="122" t="b">
        <f t="shared" si="165"/>
        <v>0</v>
      </c>
      <c r="L3501" s="122" t="str">
        <f>IF(K3501=FALSE,"",B3501&amp;"@"&amp;COUNTIFS($B$2:B3501,B3501,$K$2:K3501,TRUE))</f>
        <v/>
      </c>
    </row>
    <row r="3502" spans="1:12">
      <c r="A3502" s="18" t="s">
        <v>603</v>
      </c>
      <c r="B3502" s="18" t="s">
        <v>905</v>
      </c>
      <c r="C3502" s="18">
        <v>1</v>
      </c>
      <c r="D3502" s="18">
        <v>1</v>
      </c>
      <c r="E3502" s="18">
        <v>15</v>
      </c>
      <c r="F3502" s="18">
        <v>1</v>
      </c>
      <c r="G3502" s="122" t="str">
        <f t="shared" si="164"/>
        <v/>
      </c>
      <c r="H3502" s="255" t="str">
        <f>IF(G3502="기사임",(COUNTIF($B$2:B3502,B3502)-COUNTIFS($B$2:B3501,B3502,$G$2:G3501,"")),"")</f>
        <v/>
      </c>
      <c r="I3502" s="122" t="str">
        <f>IF(H3502=1,COUNTIF($H$1:H3502,1),"")</f>
        <v/>
      </c>
      <c r="J3502" s="122">
        <f t="shared" si="163"/>
        <v>0</v>
      </c>
      <c r="K3502" s="122" t="b">
        <f t="shared" si="165"/>
        <v>0</v>
      </c>
      <c r="L3502" s="122" t="str">
        <f>IF(K3502=FALSE,"",B3502&amp;"@"&amp;COUNTIFS($B$2:B3502,B3502,$K$2:K3502,TRUE))</f>
        <v/>
      </c>
    </row>
    <row r="3503" spans="1:12">
      <c r="A3503" s="18" t="s">
        <v>603</v>
      </c>
      <c r="B3503" s="18" t="s">
        <v>910</v>
      </c>
      <c r="C3503" s="18">
        <v>1</v>
      </c>
      <c r="D3503" s="18">
        <v>1</v>
      </c>
      <c r="E3503" s="18">
        <v>0</v>
      </c>
      <c r="F3503" s="18">
        <v>1</v>
      </c>
      <c r="G3503" s="122" t="str">
        <f t="shared" si="164"/>
        <v/>
      </c>
      <c r="H3503" s="255" t="str">
        <f>IF(G3503="기사임",(COUNTIF($B$2:B3503,B3503)-COUNTIFS($B$2:B3502,B3503,$G$2:G3502,"")),"")</f>
        <v/>
      </c>
      <c r="I3503" s="122" t="str">
        <f>IF(H3503=1,COUNTIF($H$1:H3503,1),"")</f>
        <v/>
      </c>
      <c r="J3503" s="122">
        <f t="shared" si="163"/>
        <v>0</v>
      </c>
      <c r="K3503" s="122" t="b">
        <f t="shared" si="165"/>
        <v>0</v>
      </c>
      <c r="L3503" s="122" t="str">
        <f>IF(K3503=FALSE,"",B3503&amp;"@"&amp;COUNTIFS($B$2:B3503,B3503,$K$2:K3503,TRUE))</f>
        <v/>
      </c>
    </row>
    <row r="3504" spans="1:12">
      <c r="A3504" s="18" t="s">
        <v>603</v>
      </c>
      <c r="B3504" s="18" t="s">
        <v>902</v>
      </c>
      <c r="C3504" s="18">
        <v>1</v>
      </c>
      <c r="D3504" s="18">
        <v>1</v>
      </c>
      <c r="E3504" s="18">
        <v>0</v>
      </c>
      <c r="F3504" s="18">
        <v>1</v>
      </c>
      <c r="G3504" s="122" t="str">
        <f t="shared" si="164"/>
        <v/>
      </c>
      <c r="H3504" s="255" t="str">
        <f>IF(G3504="기사임",(COUNTIF($B$2:B3504,B3504)-COUNTIFS($B$2:B3503,B3504,$G$2:G3503,"")),"")</f>
        <v/>
      </c>
      <c r="I3504" s="122" t="str">
        <f>IF(H3504=1,COUNTIF($H$1:H3504,1),"")</f>
        <v/>
      </c>
      <c r="J3504" s="122">
        <f t="shared" si="163"/>
        <v>0</v>
      </c>
      <c r="K3504" s="122" t="b">
        <f t="shared" si="165"/>
        <v>0</v>
      </c>
      <c r="L3504" s="122" t="str">
        <f>IF(K3504=FALSE,"",B3504&amp;"@"&amp;COUNTIFS($B$2:B3504,B3504,$K$2:K3504,TRUE))</f>
        <v/>
      </c>
    </row>
    <row r="3505" spans="1:12">
      <c r="A3505" s="18" t="s">
        <v>603</v>
      </c>
      <c r="B3505" s="18" t="s">
        <v>917</v>
      </c>
      <c r="C3505" s="18">
        <v>1</v>
      </c>
      <c r="D3505" s="18">
        <v>1</v>
      </c>
      <c r="E3505" s="18">
        <v>43</v>
      </c>
      <c r="F3505" s="18">
        <v>1</v>
      </c>
      <c r="G3505" s="122" t="str">
        <f t="shared" si="164"/>
        <v/>
      </c>
      <c r="H3505" s="255" t="str">
        <f>IF(G3505="기사임",(COUNTIF($B$2:B3505,B3505)-COUNTIFS($B$2:B3504,B3505,$G$2:G3504,"")),"")</f>
        <v/>
      </c>
      <c r="I3505" s="122" t="str">
        <f>IF(H3505=1,COUNTIF($H$1:H3505,1),"")</f>
        <v/>
      </c>
      <c r="J3505" s="122">
        <f t="shared" si="163"/>
        <v>0</v>
      </c>
      <c r="K3505" s="122" t="b">
        <f t="shared" si="165"/>
        <v>0</v>
      </c>
      <c r="L3505" s="122" t="str">
        <f>IF(K3505=FALSE,"",B3505&amp;"@"&amp;COUNTIFS($B$2:B3505,B3505,$K$2:K3505,TRUE))</f>
        <v/>
      </c>
    </row>
    <row r="3506" spans="1:12">
      <c r="A3506" s="18" t="s">
        <v>603</v>
      </c>
      <c r="B3506" s="18" t="s">
        <v>928</v>
      </c>
      <c r="C3506" s="18">
        <v>1</v>
      </c>
      <c r="D3506" s="18">
        <v>1</v>
      </c>
      <c r="E3506" s="18">
        <v>0</v>
      </c>
      <c r="F3506" s="18">
        <v>1</v>
      </c>
      <c r="G3506" s="122" t="str">
        <f t="shared" si="164"/>
        <v/>
      </c>
      <c r="H3506" s="255" t="str">
        <f>IF(G3506="기사임",(COUNTIF($B$2:B3506,B3506)-COUNTIFS($B$2:B3505,B3506,$G$2:G3505,"")),"")</f>
        <v/>
      </c>
      <c r="I3506" s="122" t="str">
        <f>IF(H3506=1,COUNTIF($H$1:H3506,1),"")</f>
        <v/>
      </c>
      <c r="J3506" s="122">
        <f t="shared" si="163"/>
        <v>0</v>
      </c>
      <c r="K3506" s="122" t="b">
        <f t="shared" si="165"/>
        <v>0</v>
      </c>
      <c r="L3506" s="122" t="str">
        <f>IF(K3506=FALSE,"",B3506&amp;"@"&amp;COUNTIFS($B$2:B3506,B3506,$K$2:K3506,TRUE))</f>
        <v/>
      </c>
    </row>
    <row r="3507" spans="1:12">
      <c r="A3507" s="18" t="s">
        <v>603</v>
      </c>
      <c r="B3507" s="18" t="s">
        <v>915</v>
      </c>
      <c r="C3507" s="18">
        <v>1</v>
      </c>
      <c r="D3507" s="18">
        <v>1</v>
      </c>
      <c r="E3507" s="18">
        <v>0</v>
      </c>
      <c r="F3507" s="18">
        <v>1</v>
      </c>
      <c r="G3507" s="122" t="str">
        <f t="shared" si="164"/>
        <v/>
      </c>
      <c r="H3507" s="255" t="str">
        <f>IF(G3507="기사임",(COUNTIF($B$2:B3507,B3507)-COUNTIFS($B$2:B3506,B3507,$G$2:G3506,"")),"")</f>
        <v/>
      </c>
      <c r="I3507" s="122" t="str">
        <f>IF(H3507=1,COUNTIF($H$1:H3507,1),"")</f>
        <v/>
      </c>
      <c r="J3507" s="122">
        <f t="shared" si="163"/>
        <v>0</v>
      </c>
      <c r="K3507" s="122" t="b">
        <f t="shared" si="165"/>
        <v>0</v>
      </c>
      <c r="L3507" s="122" t="str">
        <f>IF(K3507=FALSE,"",B3507&amp;"@"&amp;COUNTIFS($B$2:B3507,B3507,$K$2:K3507,TRUE))</f>
        <v/>
      </c>
    </row>
    <row r="3508" spans="1:12">
      <c r="A3508" s="18" t="s">
        <v>603</v>
      </c>
      <c r="B3508" s="18" t="s">
        <v>896</v>
      </c>
      <c r="C3508" s="18">
        <v>1</v>
      </c>
      <c r="D3508" s="18">
        <v>1</v>
      </c>
      <c r="E3508" s="18">
        <v>0</v>
      </c>
      <c r="F3508" s="18">
        <v>1</v>
      </c>
      <c r="G3508" s="122" t="str">
        <f t="shared" si="164"/>
        <v/>
      </c>
      <c r="H3508" s="255" t="str">
        <f>IF(G3508="기사임",(COUNTIF($B$2:B3508,B3508)-COUNTIFS($B$2:B3507,B3508,$G$2:G3507,"")),"")</f>
        <v/>
      </c>
      <c r="I3508" s="122" t="str">
        <f>IF(H3508=1,COUNTIF($H$1:H3508,1),"")</f>
        <v/>
      </c>
      <c r="J3508" s="122">
        <f t="shared" si="163"/>
        <v>1</v>
      </c>
      <c r="K3508" s="122" t="b">
        <f t="shared" si="165"/>
        <v>0</v>
      </c>
      <c r="L3508" s="122" t="str">
        <f>IF(K3508=FALSE,"",B3508&amp;"@"&amp;COUNTIFS($B$2:B3508,B3508,$K$2:K3508,TRUE))</f>
        <v/>
      </c>
    </row>
    <row r="3509" spans="1:12">
      <c r="A3509" s="18" t="s">
        <v>603</v>
      </c>
      <c r="B3509" s="18" t="s">
        <v>1539</v>
      </c>
      <c r="C3509" s="18">
        <v>1</v>
      </c>
      <c r="D3509" s="18">
        <v>1</v>
      </c>
      <c r="E3509" s="18">
        <v>0</v>
      </c>
      <c r="F3509" s="18">
        <v>1</v>
      </c>
      <c r="G3509" s="122" t="str">
        <f t="shared" si="164"/>
        <v/>
      </c>
      <c r="H3509" s="255" t="str">
        <f>IF(G3509="기사임",(COUNTIF($B$2:B3509,B3509)-COUNTIFS($B$2:B3508,B3509,$G$2:G3508,"")),"")</f>
        <v/>
      </c>
      <c r="I3509" s="122" t="str">
        <f>IF(H3509=1,COUNTIF($H$1:H3509,1),"")</f>
        <v/>
      </c>
      <c r="J3509" s="122">
        <f t="shared" si="163"/>
        <v>0</v>
      </c>
      <c r="K3509" s="122" t="b">
        <f t="shared" si="165"/>
        <v>0</v>
      </c>
      <c r="L3509" s="122" t="str">
        <f>IF(K3509=FALSE,"",B3509&amp;"@"&amp;COUNTIFS($B$2:B3509,B3509,$K$2:K3509,TRUE))</f>
        <v/>
      </c>
    </row>
    <row r="3510" spans="1:12">
      <c r="A3510" s="18" t="s">
        <v>603</v>
      </c>
      <c r="B3510" s="18" t="s">
        <v>950</v>
      </c>
      <c r="C3510" s="18">
        <v>1</v>
      </c>
      <c r="D3510" s="18">
        <v>1</v>
      </c>
      <c r="E3510" s="18">
        <v>193</v>
      </c>
      <c r="F3510" s="18">
        <v>1</v>
      </c>
      <c r="G3510" s="122" t="str">
        <f t="shared" si="164"/>
        <v/>
      </c>
      <c r="H3510" s="255" t="str">
        <f>IF(G3510="기사임",(COUNTIF($B$2:B3510,B3510)-COUNTIFS($B$2:B3509,B3510,$G$2:G3509,"")),"")</f>
        <v/>
      </c>
      <c r="I3510" s="122" t="str">
        <f>IF(H3510=1,COUNTIF($H$1:H3510,1),"")</f>
        <v/>
      </c>
      <c r="J3510" s="122">
        <f t="shared" si="163"/>
        <v>0</v>
      </c>
      <c r="K3510" s="122" t="b">
        <f t="shared" si="165"/>
        <v>0</v>
      </c>
      <c r="L3510" s="122" t="str">
        <f>IF(K3510=FALSE,"",B3510&amp;"@"&amp;COUNTIFS($B$2:B3510,B3510,$K$2:K3510,TRUE))</f>
        <v/>
      </c>
    </row>
    <row r="3511" spans="1:12">
      <c r="A3511" s="18" t="s">
        <v>2157</v>
      </c>
      <c r="B3511" s="18" t="s">
        <v>896</v>
      </c>
      <c r="C3511" s="18">
        <v>1</v>
      </c>
      <c r="D3511" s="18">
        <v>1</v>
      </c>
      <c r="E3511" s="18">
        <v>0</v>
      </c>
      <c r="F3511" s="18">
        <v>1</v>
      </c>
      <c r="G3511" s="122" t="str">
        <f t="shared" si="164"/>
        <v/>
      </c>
      <c r="H3511" s="255" t="str">
        <f>IF(G3511="기사임",(COUNTIF($B$2:B3511,B3511)-COUNTIFS($B$2:B3510,B3511,$G$2:G3510,"")),"")</f>
        <v/>
      </c>
      <c r="I3511" s="122" t="str">
        <f>IF(H3511=1,COUNTIF($H$1:H3511,1),"")</f>
        <v/>
      </c>
      <c r="J3511" s="122">
        <f t="shared" si="163"/>
        <v>1</v>
      </c>
      <c r="K3511" s="122" t="b">
        <f t="shared" si="165"/>
        <v>0</v>
      </c>
      <c r="L3511" s="122" t="str">
        <f>IF(K3511=FALSE,"",B3511&amp;"@"&amp;COUNTIFS($B$2:B3511,B3511,$K$2:K3511,TRUE))</f>
        <v/>
      </c>
    </row>
    <row r="3512" spans="1:12">
      <c r="A3512" s="18" t="s">
        <v>1263</v>
      </c>
      <c r="B3512" s="18" t="s">
        <v>899</v>
      </c>
      <c r="C3512" s="18">
        <v>1</v>
      </c>
      <c r="D3512" s="18">
        <v>1</v>
      </c>
      <c r="E3512" s="18">
        <v>0</v>
      </c>
      <c r="F3512" s="18">
        <v>1</v>
      </c>
      <c r="G3512" s="122" t="str">
        <f t="shared" si="164"/>
        <v/>
      </c>
      <c r="H3512" s="255" t="str">
        <f>IF(G3512="기사임",(COUNTIF($B$2:B3512,B3512)-COUNTIFS($B$2:B3511,B3512,$G$2:G3511,"")),"")</f>
        <v/>
      </c>
      <c r="I3512" s="122" t="str">
        <f>IF(H3512=1,COUNTIF($H$1:H3512,1),"")</f>
        <v/>
      </c>
      <c r="J3512" s="122">
        <f t="shared" si="163"/>
        <v>0</v>
      </c>
      <c r="K3512" s="122" t="b">
        <f t="shared" si="165"/>
        <v>0</v>
      </c>
      <c r="L3512" s="122" t="str">
        <f>IF(K3512=FALSE,"",B3512&amp;"@"&amp;COUNTIFS($B$2:B3512,B3512,$K$2:K3512,TRUE))</f>
        <v/>
      </c>
    </row>
    <row r="3513" spans="1:12">
      <c r="A3513" s="18" t="s">
        <v>2158</v>
      </c>
      <c r="B3513" s="18" t="s">
        <v>900</v>
      </c>
      <c r="C3513" s="18">
        <v>1</v>
      </c>
      <c r="D3513" s="18">
        <v>1</v>
      </c>
      <c r="E3513" s="18">
        <v>0</v>
      </c>
      <c r="F3513" s="18">
        <v>1</v>
      </c>
      <c r="G3513" s="122" t="str">
        <f t="shared" si="164"/>
        <v/>
      </c>
      <c r="H3513" s="255" t="str">
        <f>IF(G3513="기사임",(COUNTIF($B$2:B3513,B3513)-COUNTIFS($B$2:B3512,B3513,$G$2:G3512,"")),"")</f>
        <v/>
      </c>
      <c r="I3513" s="122" t="str">
        <f>IF(H3513=1,COUNTIF($H$1:H3513,1),"")</f>
        <v/>
      </c>
      <c r="J3513" s="122">
        <f t="shared" si="163"/>
        <v>0</v>
      </c>
      <c r="K3513" s="122" t="b">
        <f t="shared" si="165"/>
        <v>0</v>
      </c>
      <c r="L3513" s="122" t="str">
        <f>IF(K3513=FALSE,"",B3513&amp;"@"&amp;COUNTIFS($B$2:B3513,B3513,$K$2:K3513,TRUE))</f>
        <v/>
      </c>
    </row>
    <row r="3514" spans="1:12">
      <c r="A3514" s="18" t="s">
        <v>2159</v>
      </c>
      <c r="B3514" s="18" t="s">
        <v>895</v>
      </c>
      <c r="C3514" s="18">
        <v>1</v>
      </c>
      <c r="D3514" s="18">
        <v>1</v>
      </c>
      <c r="E3514" s="18">
        <v>0</v>
      </c>
      <c r="F3514" s="18">
        <v>1</v>
      </c>
      <c r="G3514" s="122" t="str">
        <f t="shared" si="164"/>
        <v/>
      </c>
      <c r="H3514" s="255" t="str">
        <f>IF(G3514="기사임",(COUNTIF($B$2:B3514,B3514)-COUNTIFS($B$2:B3513,B3514,$G$2:G3513,"")),"")</f>
        <v/>
      </c>
      <c r="I3514" s="122" t="str">
        <f>IF(H3514=1,COUNTIF($H$1:H3514,1),"")</f>
        <v/>
      </c>
      <c r="J3514" s="122">
        <f t="shared" si="163"/>
        <v>0</v>
      </c>
      <c r="K3514" s="122" t="b">
        <f t="shared" si="165"/>
        <v>0</v>
      </c>
      <c r="L3514" s="122" t="str">
        <f>IF(K3514=FALSE,"",B3514&amp;"@"&amp;COUNTIFS($B$2:B3514,B3514,$K$2:K3514,TRUE))</f>
        <v/>
      </c>
    </row>
    <row r="3515" spans="1:12">
      <c r="A3515" s="18" t="s">
        <v>2160</v>
      </c>
      <c r="B3515" s="18" t="s">
        <v>897</v>
      </c>
      <c r="C3515" s="18">
        <v>1</v>
      </c>
      <c r="D3515" s="18">
        <v>1</v>
      </c>
      <c r="E3515" s="18">
        <v>42</v>
      </c>
      <c r="F3515" s="18">
        <v>1</v>
      </c>
      <c r="G3515" s="122" t="str">
        <f t="shared" si="164"/>
        <v/>
      </c>
      <c r="H3515" s="255" t="str">
        <f>IF(G3515="기사임",(COUNTIF($B$2:B3515,B3515)-COUNTIFS($B$2:B3514,B3515,$G$2:G3514,"")),"")</f>
        <v/>
      </c>
      <c r="I3515" s="122" t="str">
        <f>IF(H3515=1,COUNTIF($H$1:H3515,1),"")</f>
        <v/>
      </c>
      <c r="J3515" s="122">
        <f t="shared" si="163"/>
        <v>1</v>
      </c>
      <c r="K3515" s="122" t="b">
        <f t="shared" si="165"/>
        <v>0</v>
      </c>
      <c r="L3515" s="122" t="str">
        <f>IF(K3515=FALSE,"",B3515&amp;"@"&amp;COUNTIFS($B$2:B3515,B3515,$K$2:K3515,TRUE))</f>
        <v/>
      </c>
    </row>
    <row r="3516" spans="1:12">
      <c r="A3516" s="18" t="s">
        <v>1709</v>
      </c>
      <c r="B3516" s="18" t="s">
        <v>915</v>
      </c>
      <c r="C3516" s="18">
        <v>1</v>
      </c>
      <c r="D3516" s="18">
        <v>1</v>
      </c>
      <c r="E3516" s="18">
        <v>0</v>
      </c>
      <c r="F3516" s="18">
        <v>1</v>
      </c>
      <c r="G3516" s="122" t="str">
        <f t="shared" si="164"/>
        <v/>
      </c>
      <c r="H3516" s="255" t="str">
        <f>IF(G3516="기사임",(COUNTIF($B$2:B3516,B3516)-COUNTIFS($B$2:B3515,B3516,$G$2:G3515,"")),"")</f>
        <v/>
      </c>
      <c r="I3516" s="122" t="str">
        <f>IF(H3516=1,COUNTIF($H$1:H3516,1),"")</f>
        <v/>
      </c>
      <c r="J3516" s="122">
        <f t="shared" si="163"/>
        <v>0</v>
      </c>
      <c r="K3516" s="122" t="b">
        <f t="shared" si="165"/>
        <v>0</v>
      </c>
      <c r="L3516" s="122" t="str">
        <f>IF(K3516=FALSE,"",B3516&amp;"@"&amp;COUNTIFS($B$2:B3516,B3516,$K$2:K3516,TRUE))</f>
        <v/>
      </c>
    </row>
    <row r="3517" spans="1:12">
      <c r="A3517" s="18" t="s">
        <v>2161</v>
      </c>
      <c r="B3517" s="18" t="s">
        <v>901</v>
      </c>
      <c r="C3517" s="18">
        <v>1</v>
      </c>
      <c r="D3517" s="18">
        <v>1</v>
      </c>
      <c r="E3517" s="18">
        <v>0</v>
      </c>
      <c r="F3517" s="18">
        <v>1</v>
      </c>
      <c r="G3517" s="122" t="str">
        <f t="shared" si="164"/>
        <v/>
      </c>
      <c r="H3517" s="255" t="str">
        <f>IF(G3517="기사임",(COUNTIF($B$2:B3517,B3517)-COUNTIFS($B$2:B3516,B3517,$G$2:G3516,"")),"")</f>
        <v/>
      </c>
      <c r="I3517" s="122" t="str">
        <f>IF(H3517=1,COUNTIF($H$1:H3517,1),"")</f>
        <v/>
      </c>
      <c r="J3517" s="122">
        <f t="shared" si="163"/>
        <v>0</v>
      </c>
      <c r="K3517" s="122" t="b">
        <f t="shared" si="165"/>
        <v>0</v>
      </c>
      <c r="L3517" s="122" t="str">
        <f>IF(K3517=FALSE,"",B3517&amp;"@"&amp;COUNTIFS($B$2:B3517,B3517,$K$2:K3517,TRUE))</f>
        <v/>
      </c>
    </row>
    <row r="3518" spans="1:12">
      <c r="A3518" s="18" t="s">
        <v>680</v>
      </c>
      <c r="B3518" s="18" t="s">
        <v>903</v>
      </c>
      <c r="C3518" s="18">
        <v>1</v>
      </c>
      <c r="D3518" s="18">
        <v>1</v>
      </c>
      <c r="E3518" s="18">
        <v>0</v>
      </c>
      <c r="F3518" s="18">
        <v>1</v>
      </c>
      <c r="G3518" s="122" t="str">
        <f t="shared" si="164"/>
        <v/>
      </c>
      <c r="H3518" s="255" t="str">
        <f>IF(G3518="기사임",(COUNTIF($B$2:B3518,B3518)-COUNTIFS($B$2:B3517,B3518,$G$2:G3517,"")),"")</f>
        <v/>
      </c>
      <c r="I3518" s="122" t="str">
        <f>IF(H3518=1,COUNTIF($H$1:H3518,1),"")</f>
        <v/>
      </c>
      <c r="J3518" s="122">
        <f t="shared" si="163"/>
        <v>0</v>
      </c>
      <c r="K3518" s="122" t="b">
        <f t="shared" si="165"/>
        <v>0</v>
      </c>
      <c r="L3518" s="122" t="str">
        <f>IF(K3518=FALSE,"",B3518&amp;"@"&amp;COUNTIFS($B$2:B3518,B3518,$K$2:K3518,TRUE))</f>
        <v/>
      </c>
    </row>
    <row r="3519" spans="1:12">
      <c r="A3519" s="18" t="s">
        <v>680</v>
      </c>
      <c r="B3519" s="18" t="s">
        <v>899</v>
      </c>
      <c r="C3519" s="18">
        <v>1</v>
      </c>
      <c r="D3519" s="18">
        <v>1</v>
      </c>
      <c r="E3519" s="18">
        <v>15</v>
      </c>
      <c r="F3519" s="18">
        <v>1</v>
      </c>
      <c r="G3519" s="122" t="str">
        <f t="shared" si="164"/>
        <v/>
      </c>
      <c r="H3519" s="255" t="str">
        <f>IF(G3519="기사임",(COUNTIF($B$2:B3519,B3519)-COUNTIFS($B$2:B3518,B3519,$G$2:G3518,"")),"")</f>
        <v/>
      </c>
      <c r="I3519" s="122" t="str">
        <f>IF(H3519=1,COUNTIF($H$1:H3519,1),"")</f>
        <v/>
      </c>
      <c r="J3519" s="122">
        <f t="shared" si="163"/>
        <v>0</v>
      </c>
      <c r="K3519" s="122" t="b">
        <f t="shared" si="165"/>
        <v>0</v>
      </c>
      <c r="L3519" s="122" t="str">
        <f>IF(K3519=FALSE,"",B3519&amp;"@"&amp;COUNTIFS($B$2:B3519,B3519,$K$2:K3519,TRUE))</f>
        <v/>
      </c>
    </row>
    <row r="3520" spans="1:12">
      <c r="A3520" s="18" t="s">
        <v>680</v>
      </c>
      <c r="B3520" s="18" t="s">
        <v>940</v>
      </c>
      <c r="C3520" s="18">
        <v>1</v>
      </c>
      <c r="D3520" s="18">
        <v>1</v>
      </c>
      <c r="E3520" s="18">
        <v>0</v>
      </c>
      <c r="F3520" s="18">
        <v>1</v>
      </c>
      <c r="G3520" s="122" t="str">
        <f t="shared" si="164"/>
        <v/>
      </c>
      <c r="H3520" s="255" t="str">
        <f>IF(G3520="기사임",(COUNTIF($B$2:B3520,B3520)-COUNTIFS($B$2:B3519,B3520,$G$2:G3519,"")),"")</f>
        <v/>
      </c>
      <c r="I3520" s="122" t="str">
        <f>IF(H3520=1,COUNTIF($H$1:H3520,1),"")</f>
        <v/>
      </c>
      <c r="J3520" s="122">
        <f t="shared" si="163"/>
        <v>0</v>
      </c>
      <c r="K3520" s="122" t="b">
        <f t="shared" si="165"/>
        <v>0</v>
      </c>
      <c r="L3520" s="122" t="str">
        <f>IF(K3520=FALSE,"",B3520&amp;"@"&amp;COUNTIFS($B$2:B3520,B3520,$K$2:K3520,TRUE))</f>
        <v/>
      </c>
    </row>
    <row r="3521" spans="1:12">
      <c r="A3521" s="18" t="s">
        <v>2162</v>
      </c>
      <c r="B3521" s="18" t="s">
        <v>895</v>
      </c>
      <c r="C3521" s="18">
        <v>1</v>
      </c>
      <c r="D3521" s="18">
        <v>1</v>
      </c>
      <c r="E3521" s="18">
        <v>0</v>
      </c>
      <c r="F3521" s="18">
        <v>1</v>
      </c>
      <c r="G3521" s="122" t="str">
        <f t="shared" si="164"/>
        <v/>
      </c>
      <c r="H3521" s="255" t="str">
        <f>IF(G3521="기사임",(COUNTIF($B$2:B3521,B3521)-COUNTIFS($B$2:B3520,B3521,$G$2:G3520,"")),"")</f>
        <v/>
      </c>
      <c r="I3521" s="122" t="str">
        <f>IF(H3521=1,COUNTIF($H$1:H3521,1),"")</f>
        <v/>
      </c>
      <c r="J3521" s="122">
        <f t="shared" si="163"/>
        <v>0</v>
      </c>
      <c r="K3521" s="122" t="b">
        <f t="shared" si="165"/>
        <v>0</v>
      </c>
      <c r="L3521" s="122" t="str">
        <f>IF(K3521=FALSE,"",B3521&amp;"@"&amp;COUNTIFS($B$2:B3521,B3521,$K$2:K3521,TRUE))</f>
        <v/>
      </c>
    </row>
    <row r="3522" spans="1:12">
      <c r="A3522" s="18" t="s">
        <v>1710</v>
      </c>
      <c r="B3522" s="18" t="s">
        <v>908</v>
      </c>
      <c r="C3522" s="18">
        <v>1</v>
      </c>
      <c r="D3522" s="18">
        <v>1</v>
      </c>
      <c r="E3522" s="18">
        <v>5</v>
      </c>
      <c r="F3522" s="18">
        <v>1</v>
      </c>
      <c r="G3522" s="122" t="str">
        <f t="shared" si="164"/>
        <v/>
      </c>
      <c r="H3522" s="255" t="str">
        <f>IF(G3522="기사임",(COUNTIF($B$2:B3522,B3522)-COUNTIFS($B$2:B3521,B3522,$G$2:G3521,"")),"")</f>
        <v/>
      </c>
      <c r="I3522" s="122" t="str">
        <f>IF(H3522=1,COUNTIF($H$1:H3522,1),"")</f>
        <v/>
      </c>
      <c r="J3522" s="122">
        <f t="shared" ref="J3522:J3560" si="166">COUNTIF($N$2:$N$4,B3522)</f>
        <v>0</v>
      </c>
      <c r="K3522" s="122" t="b">
        <f t="shared" si="165"/>
        <v>0</v>
      </c>
      <c r="L3522" s="122" t="str">
        <f>IF(K3522=FALSE,"",B3522&amp;"@"&amp;COUNTIFS($B$2:B3522,B3522,$K$2:K3522,TRUE))</f>
        <v/>
      </c>
    </row>
    <row r="3523" spans="1:12">
      <c r="A3523" s="18" t="s">
        <v>1710</v>
      </c>
      <c r="B3523" s="18" t="s">
        <v>897</v>
      </c>
      <c r="C3523" s="18">
        <v>1</v>
      </c>
      <c r="D3523" s="18">
        <v>1</v>
      </c>
      <c r="E3523" s="18">
        <v>0</v>
      </c>
      <c r="F3523" s="18">
        <v>1</v>
      </c>
      <c r="G3523" s="122" t="str">
        <f t="shared" ref="G3523:G3560" si="167">IF(AND(LEFT(A3523,17)="/global/archives/",ISNUMBER(_xlfn.NUMBERVALUE(MID(A3523,18,1))),ISERROR(FIND("ckattempt",A3523)),ISERROR(FIND("preview",A3523))),"기사임","")</f>
        <v/>
      </c>
      <c r="H3523" s="255" t="str">
        <f>IF(G3523="기사임",(COUNTIF($B$2:B3523,B3523)-COUNTIFS($B$2:B3522,B3523,$G$2:G3522,"")),"")</f>
        <v/>
      </c>
      <c r="I3523" s="122" t="str">
        <f>IF(H3523=1,COUNTIF($H$1:H3523,1),"")</f>
        <v/>
      </c>
      <c r="J3523" s="122">
        <f t="shared" si="166"/>
        <v>1</v>
      </c>
      <c r="K3523" s="122" t="b">
        <f t="shared" ref="K3523:K3560" si="168">AND(J3523=1,H3523&gt;=1,H3523&lt;&gt;"")</f>
        <v>0</v>
      </c>
      <c r="L3523" s="122" t="str">
        <f>IF(K3523=FALSE,"",B3523&amp;"@"&amp;COUNTIFS($B$2:B3523,B3523,$K$2:K3523,TRUE))</f>
        <v/>
      </c>
    </row>
    <row r="3524" spans="1:12">
      <c r="A3524" s="18" t="s">
        <v>1710</v>
      </c>
      <c r="B3524" s="18" t="s">
        <v>898</v>
      </c>
      <c r="C3524" s="18">
        <v>1</v>
      </c>
      <c r="D3524" s="18">
        <v>1</v>
      </c>
      <c r="E3524" s="18">
        <v>0</v>
      </c>
      <c r="F3524" s="18">
        <v>1</v>
      </c>
      <c r="G3524" s="122" t="str">
        <f t="shared" si="167"/>
        <v/>
      </c>
      <c r="H3524" s="255" t="str">
        <f>IF(G3524="기사임",(COUNTIF($B$2:B3524,B3524)-COUNTIFS($B$2:B3523,B3524,$G$2:G3523,"")),"")</f>
        <v/>
      </c>
      <c r="I3524" s="122" t="str">
        <f>IF(H3524=1,COUNTIF($H$1:H3524,1),"")</f>
        <v/>
      </c>
      <c r="J3524" s="122">
        <f t="shared" si="166"/>
        <v>0</v>
      </c>
      <c r="K3524" s="122" t="b">
        <f t="shared" si="168"/>
        <v>0</v>
      </c>
      <c r="L3524" s="122" t="str">
        <f>IF(K3524=FALSE,"",B3524&amp;"@"&amp;COUNTIFS($B$2:B3524,B3524,$K$2:K3524,TRUE))</f>
        <v/>
      </c>
    </row>
    <row r="3525" spans="1:12">
      <c r="A3525" s="18" t="s">
        <v>839</v>
      </c>
      <c r="B3525" s="18" t="s">
        <v>912</v>
      </c>
      <c r="C3525" s="18">
        <v>1</v>
      </c>
      <c r="D3525" s="18">
        <v>1</v>
      </c>
      <c r="E3525" s="18">
        <v>0</v>
      </c>
      <c r="F3525" s="18">
        <v>1</v>
      </c>
      <c r="G3525" s="122" t="str">
        <f t="shared" si="167"/>
        <v/>
      </c>
      <c r="H3525" s="255" t="str">
        <f>IF(G3525="기사임",(COUNTIF($B$2:B3525,B3525)-COUNTIFS($B$2:B3524,B3525,$G$2:G3524,"")),"")</f>
        <v/>
      </c>
      <c r="I3525" s="122" t="str">
        <f>IF(H3525=1,COUNTIF($H$1:H3525,1),"")</f>
        <v/>
      </c>
      <c r="J3525" s="122">
        <f t="shared" si="166"/>
        <v>0</v>
      </c>
      <c r="K3525" s="122" t="b">
        <f t="shared" si="168"/>
        <v>0</v>
      </c>
      <c r="L3525" s="122" t="str">
        <f>IF(K3525=FALSE,"",B3525&amp;"@"&amp;COUNTIFS($B$2:B3525,B3525,$K$2:K3525,TRUE))</f>
        <v/>
      </c>
    </row>
    <row r="3526" spans="1:12">
      <c r="A3526" s="18" t="s">
        <v>839</v>
      </c>
      <c r="B3526" s="18" t="s">
        <v>333</v>
      </c>
      <c r="C3526" s="18">
        <v>1</v>
      </c>
      <c r="D3526" s="18">
        <v>1</v>
      </c>
      <c r="E3526" s="18">
        <v>0</v>
      </c>
      <c r="F3526" s="18">
        <v>1</v>
      </c>
      <c r="G3526" s="122" t="str">
        <f t="shared" si="167"/>
        <v/>
      </c>
      <c r="H3526" s="255" t="str">
        <f>IF(G3526="기사임",(COUNTIF($B$2:B3526,B3526)-COUNTIFS($B$2:B3525,B3526,$G$2:G3525,"")),"")</f>
        <v/>
      </c>
      <c r="I3526" s="122" t="str">
        <f>IF(H3526=1,COUNTIF($H$1:H3526,1),"")</f>
        <v/>
      </c>
      <c r="J3526" s="122">
        <f t="shared" si="166"/>
        <v>0</v>
      </c>
      <c r="K3526" s="122" t="b">
        <f t="shared" si="168"/>
        <v>0</v>
      </c>
      <c r="L3526" s="122" t="str">
        <f>IF(K3526=FALSE,"",B3526&amp;"@"&amp;COUNTIFS($B$2:B3526,B3526,$K$2:K3526,TRUE))</f>
        <v/>
      </c>
    </row>
    <row r="3527" spans="1:12">
      <c r="A3527" s="18" t="s">
        <v>839</v>
      </c>
      <c r="B3527" s="18" t="s">
        <v>896</v>
      </c>
      <c r="C3527" s="18">
        <v>1</v>
      </c>
      <c r="D3527" s="18">
        <v>1</v>
      </c>
      <c r="E3527" s="18">
        <v>0</v>
      </c>
      <c r="F3527" s="18">
        <v>1</v>
      </c>
      <c r="G3527" s="122" t="str">
        <f t="shared" si="167"/>
        <v/>
      </c>
      <c r="H3527" s="255" t="str">
        <f>IF(G3527="기사임",(COUNTIF($B$2:B3527,B3527)-COUNTIFS($B$2:B3526,B3527,$G$2:G3526,"")),"")</f>
        <v/>
      </c>
      <c r="I3527" s="122" t="str">
        <f>IF(H3527=1,COUNTIF($H$1:H3527,1),"")</f>
        <v/>
      </c>
      <c r="J3527" s="122">
        <f t="shared" si="166"/>
        <v>1</v>
      </c>
      <c r="K3527" s="122" t="b">
        <f t="shared" si="168"/>
        <v>0</v>
      </c>
      <c r="L3527" s="122" t="str">
        <f>IF(K3527=FALSE,"",B3527&amp;"@"&amp;COUNTIFS($B$2:B3527,B3527,$K$2:K3527,TRUE))</f>
        <v/>
      </c>
    </row>
    <row r="3528" spans="1:12">
      <c r="A3528" s="18" t="s">
        <v>1471</v>
      </c>
      <c r="B3528" s="18" t="s">
        <v>898</v>
      </c>
      <c r="C3528" s="18">
        <v>1</v>
      </c>
      <c r="D3528" s="18">
        <v>1</v>
      </c>
      <c r="E3528" s="18">
        <v>4</v>
      </c>
      <c r="F3528" s="18">
        <v>1</v>
      </c>
      <c r="G3528" s="122" t="str">
        <f t="shared" si="167"/>
        <v/>
      </c>
      <c r="H3528" s="255" t="str">
        <f>IF(G3528="기사임",(COUNTIF($B$2:B3528,B3528)-COUNTIFS($B$2:B3527,B3528,$G$2:G3527,"")),"")</f>
        <v/>
      </c>
      <c r="I3528" s="122" t="str">
        <f>IF(H3528=1,COUNTIF($H$1:H3528,1),"")</f>
        <v/>
      </c>
      <c r="J3528" s="122">
        <f t="shared" si="166"/>
        <v>0</v>
      </c>
      <c r="K3528" s="122" t="b">
        <f t="shared" si="168"/>
        <v>0</v>
      </c>
      <c r="L3528" s="122" t="str">
        <f>IF(K3528=FALSE,"",B3528&amp;"@"&amp;COUNTIFS($B$2:B3528,B3528,$K$2:K3528,TRUE))</f>
        <v/>
      </c>
    </row>
    <row r="3529" spans="1:12">
      <c r="A3529" s="18" t="s">
        <v>1676</v>
      </c>
      <c r="B3529" s="18" t="s">
        <v>908</v>
      </c>
      <c r="C3529" s="18">
        <v>1</v>
      </c>
      <c r="D3529" s="18">
        <v>1</v>
      </c>
      <c r="E3529" s="18">
        <v>0</v>
      </c>
      <c r="F3529" s="18">
        <v>1</v>
      </c>
      <c r="G3529" s="122" t="str">
        <f t="shared" si="167"/>
        <v/>
      </c>
      <c r="H3529" s="255" t="str">
        <f>IF(G3529="기사임",(COUNTIF($B$2:B3529,B3529)-COUNTIFS($B$2:B3528,B3529,$G$2:G3528,"")),"")</f>
        <v/>
      </c>
      <c r="I3529" s="122" t="str">
        <f>IF(H3529=1,COUNTIF($H$1:H3529,1),"")</f>
        <v/>
      </c>
      <c r="J3529" s="122">
        <f t="shared" si="166"/>
        <v>0</v>
      </c>
      <c r="K3529" s="122" t="b">
        <f t="shared" si="168"/>
        <v>0</v>
      </c>
      <c r="L3529" s="122" t="str">
        <f>IF(K3529=FALSE,"",B3529&amp;"@"&amp;COUNTIFS($B$2:B3529,B3529,$K$2:K3529,TRUE))</f>
        <v/>
      </c>
    </row>
    <row r="3530" spans="1:12">
      <c r="A3530" s="18" t="s">
        <v>1676</v>
      </c>
      <c r="B3530" s="18" t="s">
        <v>895</v>
      </c>
      <c r="C3530" s="18">
        <v>1</v>
      </c>
      <c r="D3530" s="18">
        <v>1</v>
      </c>
      <c r="E3530" s="18">
        <v>6</v>
      </c>
      <c r="F3530" s="18">
        <v>1</v>
      </c>
      <c r="G3530" s="122" t="str">
        <f t="shared" si="167"/>
        <v/>
      </c>
      <c r="H3530" s="255" t="str">
        <f>IF(G3530="기사임",(COUNTIF($B$2:B3530,B3530)-COUNTIFS($B$2:B3529,B3530,$G$2:G3529,"")),"")</f>
        <v/>
      </c>
      <c r="I3530" s="122" t="str">
        <f>IF(H3530=1,COUNTIF($H$1:H3530,1),"")</f>
        <v/>
      </c>
      <c r="J3530" s="122">
        <f t="shared" si="166"/>
        <v>0</v>
      </c>
      <c r="K3530" s="122" t="b">
        <f t="shared" si="168"/>
        <v>0</v>
      </c>
      <c r="L3530" s="122" t="str">
        <f>IF(K3530=FALSE,"",B3530&amp;"@"&amp;COUNTIFS($B$2:B3530,B3530,$K$2:K3530,TRUE))</f>
        <v/>
      </c>
    </row>
    <row r="3531" spans="1:12">
      <c r="A3531" s="18" t="s">
        <v>781</v>
      </c>
      <c r="B3531" s="18" t="s">
        <v>912</v>
      </c>
      <c r="C3531" s="18">
        <v>1</v>
      </c>
      <c r="D3531" s="18">
        <v>1</v>
      </c>
      <c r="E3531" s="18">
        <v>0</v>
      </c>
      <c r="F3531" s="18">
        <v>1</v>
      </c>
      <c r="G3531" s="122" t="str">
        <f t="shared" si="167"/>
        <v/>
      </c>
      <c r="H3531" s="255" t="str">
        <f>IF(G3531="기사임",(COUNTIF($B$2:B3531,B3531)-COUNTIFS($B$2:B3530,B3531,$G$2:G3530,"")),"")</f>
        <v/>
      </c>
      <c r="I3531" s="122" t="str">
        <f>IF(H3531=1,COUNTIF($H$1:H3531,1),"")</f>
        <v/>
      </c>
      <c r="J3531" s="122">
        <f t="shared" si="166"/>
        <v>0</v>
      </c>
      <c r="K3531" s="122" t="b">
        <f t="shared" si="168"/>
        <v>0</v>
      </c>
      <c r="L3531" s="122" t="str">
        <f>IF(K3531=FALSE,"",B3531&amp;"@"&amp;COUNTIFS($B$2:B3531,B3531,$K$2:K3531,TRUE))</f>
        <v/>
      </c>
    </row>
    <row r="3532" spans="1:12">
      <c r="A3532" s="18" t="s">
        <v>781</v>
      </c>
      <c r="B3532" s="18" t="s">
        <v>897</v>
      </c>
      <c r="C3532" s="18">
        <v>1</v>
      </c>
      <c r="D3532" s="18">
        <v>1</v>
      </c>
      <c r="E3532" s="18">
        <v>0</v>
      </c>
      <c r="F3532" s="18">
        <v>1</v>
      </c>
      <c r="G3532" s="122" t="str">
        <f t="shared" si="167"/>
        <v/>
      </c>
      <c r="H3532" s="255" t="str">
        <f>IF(G3532="기사임",(COUNTIF($B$2:B3532,B3532)-COUNTIFS($B$2:B3531,B3532,$G$2:G3531,"")),"")</f>
        <v/>
      </c>
      <c r="I3532" s="122" t="str">
        <f>IF(H3532=1,COUNTIF($H$1:H3532,1),"")</f>
        <v/>
      </c>
      <c r="J3532" s="122">
        <f t="shared" si="166"/>
        <v>1</v>
      </c>
      <c r="K3532" s="122" t="b">
        <f t="shared" si="168"/>
        <v>0</v>
      </c>
      <c r="L3532" s="122" t="str">
        <f>IF(K3532=FALSE,"",B3532&amp;"@"&amp;COUNTIFS($B$2:B3532,B3532,$K$2:K3532,TRUE))</f>
        <v/>
      </c>
    </row>
    <row r="3533" spans="1:12">
      <c r="A3533" s="18" t="s">
        <v>781</v>
      </c>
      <c r="B3533" s="18" t="s">
        <v>914</v>
      </c>
      <c r="C3533" s="18">
        <v>1</v>
      </c>
      <c r="D3533" s="18">
        <v>1</v>
      </c>
      <c r="E3533" s="18">
        <v>0</v>
      </c>
      <c r="F3533" s="18">
        <v>1</v>
      </c>
      <c r="G3533" s="122" t="str">
        <f t="shared" si="167"/>
        <v/>
      </c>
      <c r="H3533" s="255" t="str">
        <f>IF(G3533="기사임",(COUNTIF($B$2:B3533,B3533)-COUNTIFS($B$2:B3532,B3533,$G$2:G3532,"")),"")</f>
        <v/>
      </c>
      <c r="I3533" s="122" t="str">
        <f>IF(H3533=1,COUNTIF($H$1:H3533,1),"")</f>
        <v/>
      </c>
      <c r="J3533" s="122">
        <f t="shared" si="166"/>
        <v>1</v>
      </c>
      <c r="K3533" s="122" t="b">
        <f t="shared" si="168"/>
        <v>0</v>
      </c>
      <c r="L3533" s="122" t="str">
        <f>IF(K3533=FALSE,"",B3533&amp;"@"&amp;COUNTIFS($B$2:B3533,B3533,$K$2:K3533,TRUE))</f>
        <v/>
      </c>
    </row>
    <row r="3534" spans="1:12">
      <c r="A3534" s="18" t="s">
        <v>1711</v>
      </c>
      <c r="B3534" s="18" t="s">
        <v>895</v>
      </c>
      <c r="C3534" s="18">
        <v>1</v>
      </c>
      <c r="D3534" s="18">
        <v>1</v>
      </c>
      <c r="E3534" s="18">
        <v>0</v>
      </c>
      <c r="F3534" s="18">
        <v>1</v>
      </c>
      <c r="G3534" s="122" t="str">
        <f t="shared" si="167"/>
        <v/>
      </c>
      <c r="H3534" s="255" t="str">
        <f>IF(G3534="기사임",(COUNTIF($B$2:B3534,B3534)-COUNTIFS($B$2:B3533,B3534,$G$2:G3533,"")),"")</f>
        <v/>
      </c>
      <c r="I3534" s="122" t="str">
        <f>IF(H3534=1,COUNTIF($H$1:H3534,1),"")</f>
        <v/>
      </c>
      <c r="J3534" s="122">
        <f t="shared" si="166"/>
        <v>0</v>
      </c>
      <c r="K3534" s="122" t="b">
        <f t="shared" si="168"/>
        <v>0</v>
      </c>
      <c r="L3534" s="122" t="str">
        <f>IF(K3534=FALSE,"",B3534&amp;"@"&amp;COUNTIFS($B$2:B3534,B3534,$K$2:K3534,TRUE))</f>
        <v/>
      </c>
    </row>
    <row r="3535" spans="1:12">
      <c r="A3535" s="18" t="s">
        <v>1531</v>
      </c>
      <c r="B3535" s="18" t="s">
        <v>917</v>
      </c>
      <c r="C3535" s="18">
        <v>1</v>
      </c>
      <c r="D3535" s="18">
        <v>1</v>
      </c>
      <c r="E3535" s="18">
        <v>0</v>
      </c>
      <c r="F3535" s="18">
        <v>1</v>
      </c>
      <c r="G3535" s="122" t="str">
        <f t="shared" si="167"/>
        <v/>
      </c>
      <c r="H3535" s="255" t="str">
        <f>IF(G3535="기사임",(COUNTIF($B$2:B3535,B3535)-COUNTIFS($B$2:B3534,B3535,$G$2:G3534,"")),"")</f>
        <v/>
      </c>
      <c r="I3535" s="122" t="str">
        <f>IF(H3535=1,COUNTIF($H$1:H3535,1),"")</f>
        <v/>
      </c>
      <c r="J3535" s="122">
        <f t="shared" si="166"/>
        <v>0</v>
      </c>
      <c r="K3535" s="122" t="b">
        <f t="shared" si="168"/>
        <v>0</v>
      </c>
      <c r="L3535" s="122" t="str">
        <f>IF(K3535=FALSE,"",B3535&amp;"@"&amp;COUNTIFS($B$2:B3535,B3535,$K$2:K3535,TRUE))</f>
        <v/>
      </c>
    </row>
    <row r="3536" spans="1:12">
      <c r="A3536" s="18" t="s">
        <v>840</v>
      </c>
      <c r="B3536" s="18" t="s">
        <v>895</v>
      </c>
      <c r="C3536" s="18">
        <v>1</v>
      </c>
      <c r="D3536" s="18">
        <v>1</v>
      </c>
      <c r="E3536" s="18">
        <v>0</v>
      </c>
      <c r="F3536" s="18">
        <v>1</v>
      </c>
      <c r="G3536" s="122" t="str">
        <f t="shared" si="167"/>
        <v/>
      </c>
      <c r="H3536" s="255" t="str">
        <f>IF(G3536="기사임",(COUNTIF($B$2:B3536,B3536)-COUNTIFS($B$2:B3535,B3536,$G$2:G3535,"")),"")</f>
        <v/>
      </c>
      <c r="I3536" s="122" t="str">
        <f>IF(H3536=1,COUNTIF($H$1:H3536,1),"")</f>
        <v/>
      </c>
      <c r="J3536" s="122">
        <f t="shared" si="166"/>
        <v>0</v>
      </c>
      <c r="K3536" s="122" t="b">
        <f t="shared" si="168"/>
        <v>0</v>
      </c>
      <c r="L3536" s="122" t="str">
        <f>IF(K3536=FALSE,"",B3536&amp;"@"&amp;COUNTIFS($B$2:B3536,B3536,$K$2:K3536,TRUE))</f>
        <v/>
      </c>
    </row>
    <row r="3537" spans="1:12">
      <c r="A3537" s="18" t="s">
        <v>1712</v>
      </c>
      <c r="B3537" s="18" t="s">
        <v>895</v>
      </c>
      <c r="C3537" s="18">
        <v>1</v>
      </c>
      <c r="D3537" s="18">
        <v>1</v>
      </c>
      <c r="E3537" s="18">
        <v>0</v>
      </c>
      <c r="F3537" s="18">
        <v>1</v>
      </c>
      <c r="G3537" s="122" t="str">
        <f t="shared" si="167"/>
        <v/>
      </c>
      <c r="H3537" s="255" t="str">
        <f>IF(G3537="기사임",(COUNTIF($B$2:B3537,B3537)-COUNTIFS($B$2:B3536,B3537,$G$2:G3536,"")),"")</f>
        <v/>
      </c>
      <c r="I3537" s="122" t="str">
        <f>IF(H3537=1,COUNTIF($H$1:H3537,1),"")</f>
        <v/>
      </c>
      <c r="J3537" s="122">
        <f t="shared" si="166"/>
        <v>0</v>
      </c>
      <c r="K3537" s="122" t="b">
        <f t="shared" si="168"/>
        <v>0</v>
      </c>
      <c r="L3537" s="122" t="str">
        <f>IF(K3537=FALSE,"",B3537&amp;"@"&amp;COUNTIFS($B$2:B3537,B3537,$K$2:K3537,TRUE))</f>
        <v/>
      </c>
    </row>
    <row r="3538" spans="1:12">
      <c r="A3538" s="18" t="s">
        <v>2163</v>
      </c>
      <c r="B3538" s="18" t="s">
        <v>895</v>
      </c>
      <c r="C3538" s="18">
        <v>1</v>
      </c>
      <c r="D3538" s="18">
        <v>1</v>
      </c>
      <c r="E3538" s="18">
        <v>0</v>
      </c>
      <c r="F3538" s="18">
        <v>1</v>
      </c>
      <c r="G3538" s="122" t="str">
        <f t="shared" si="167"/>
        <v/>
      </c>
      <c r="H3538" s="255" t="str">
        <f>IF(G3538="기사임",(COUNTIF($B$2:B3538,B3538)-COUNTIFS($B$2:B3537,B3538,$G$2:G3537,"")),"")</f>
        <v/>
      </c>
      <c r="I3538" s="122" t="str">
        <f>IF(H3538=1,COUNTIF($H$1:H3538,1),"")</f>
        <v/>
      </c>
      <c r="J3538" s="122">
        <f t="shared" si="166"/>
        <v>0</v>
      </c>
      <c r="K3538" s="122" t="b">
        <f t="shared" si="168"/>
        <v>0</v>
      </c>
      <c r="L3538" s="122" t="str">
        <f>IF(K3538=FALSE,"",B3538&amp;"@"&amp;COUNTIFS($B$2:B3538,B3538,$K$2:K3538,TRUE))</f>
        <v/>
      </c>
    </row>
    <row r="3539" spans="1:12">
      <c r="A3539" s="18" t="s">
        <v>1713</v>
      </c>
      <c r="B3539" s="18" t="s">
        <v>897</v>
      </c>
      <c r="C3539" s="18">
        <v>1</v>
      </c>
      <c r="D3539" s="18">
        <v>1</v>
      </c>
      <c r="E3539" s="18">
        <v>0</v>
      </c>
      <c r="F3539" s="18">
        <v>1</v>
      </c>
      <c r="G3539" s="122" t="str">
        <f t="shared" si="167"/>
        <v/>
      </c>
      <c r="H3539" s="255" t="str">
        <f>IF(G3539="기사임",(COUNTIF($B$2:B3539,B3539)-COUNTIFS($B$2:B3538,B3539,$G$2:G3538,"")),"")</f>
        <v/>
      </c>
      <c r="I3539" s="122" t="str">
        <f>IF(H3539=1,COUNTIF($H$1:H3539,1),"")</f>
        <v/>
      </c>
      <c r="J3539" s="122">
        <f t="shared" si="166"/>
        <v>1</v>
      </c>
      <c r="K3539" s="122" t="b">
        <f t="shared" si="168"/>
        <v>0</v>
      </c>
      <c r="L3539" s="122" t="str">
        <f>IF(K3539=FALSE,"",B3539&amp;"@"&amp;COUNTIFS($B$2:B3539,B3539,$K$2:K3539,TRUE))</f>
        <v/>
      </c>
    </row>
    <row r="3540" spans="1:12">
      <c r="A3540" s="18" t="s">
        <v>617</v>
      </c>
      <c r="B3540" s="18" t="s">
        <v>911</v>
      </c>
      <c r="C3540" s="18">
        <v>1</v>
      </c>
      <c r="D3540" s="18">
        <v>1</v>
      </c>
      <c r="E3540" s="18">
        <v>0</v>
      </c>
      <c r="F3540" s="18">
        <v>1</v>
      </c>
      <c r="G3540" s="122" t="str">
        <f t="shared" si="167"/>
        <v/>
      </c>
      <c r="H3540" s="255" t="str">
        <f>IF(G3540="기사임",(COUNTIF($B$2:B3540,B3540)-COUNTIFS($B$2:B3539,B3540,$G$2:G3539,"")),"")</f>
        <v/>
      </c>
      <c r="I3540" s="122" t="str">
        <f>IF(H3540=1,COUNTIF($H$1:H3540,1),"")</f>
        <v/>
      </c>
      <c r="J3540" s="122">
        <f t="shared" si="166"/>
        <v>0</v>
      </c>
      <c r="K3540" s="122" t="b">
        <f t="shared" si="168"/>
        <v>0</v>
      </c>
      <c r="L3540" s="122" t="str">
        <f>IF(K3540=FALSE,"",B3540&amp;"@"&amp;COUNTIFS($B$2:B3540,B3540,$K$2:K3540,TRUE))</f>
        <v/>
      </c>
    </row>
    <row r="3541" spans="1:12">
      <c r="A3541" s="18" t="s">
        <v>617</v>
      </c>
      <c r="B3541" s="18" t="s">
        <v>957</v>
      </c>
      <c r="C3541" s="18">
        <v>1</v>
      </c>
      <c r="D3541" s="18">
        <v>1</v>
      </c>
      <c r="E3541" s="18">
        <v>0</v>
      </c>
      <c r="F3541" s="18">
        <v>1</v>
      </c>
      <c r="G3541" s="122" t="str">
        <f t="shared" si="167"/>
        <v/>
      </c>
      <c r="H3541" s="255" t="str">
        <f>IF(G3541="기사임",(COUNTIF($B$2:B3541,B3541)-COUNTIFS($B$2:B3540,B3541,$G$2:G3540,"")),"")</f>
        <v/>
      </c>
      <c r="I3541" s="122" t="str">
        <f>IF(H3541=1,COUNTIF($H$1:H3541,1),"")</f>
        <v/>
      </c>
      <c r="J3541" s="122">
        <f t="shared" si="166"/>
        <v>0</v>
      </c>
      <c r="K3541" s="122" t="b">
        <f t="shared" si="168"/>
        <v>0</v>
      </c>
      <c r="L3541" s="122" t="str">
        <f>IF(K3541=FALSE,"",B3541&amp;"@"&amp;COUNTIFS($B$2:B3541,B3541,$K$2:K3541,TRUE))</f>
        <v/>
      </c>
    </row>
    <row r="3542" spans="1:12">
      <c r="A3542" s="18" t="s">
        <v>617</v>
      </c>
      <c r="B3542" s="18" t="s">
        <v>909</v>
      </c>
      <c r="C3542" s="18">
        <v>1</v>
      </c>
      <c r="D3542" s="18">
        <v>1</v>
      </c>
      <c r="E3542" s="18">
        <v>0</v>
      </c>
      <c r="F3542" s="18">
        <v>1</v>
      </c>
      <c r="G3542" s="122" t="str">
        <f t="shared" si="167"/>
        <v/>
      </c>
      <c r="H3542" s="255" t="str">
        <f>IF(G3542="기사임",(COUNTIF($B$2:B3542,B3542)-COUNTIFS($B$2:B3541,B3542,$G$2:G3541,"")),"")</f>
        <v/>
      </c>
      <c r="I3542" s="122" t="str">
        <f>IF(H3542=1,COUNTIF($H$1:H3542,1),"")</f>
        <v/>
      </c>
      <c r="J3542" s="122">
        <f t="shared" si="166"/>
        <v>0</v>
      </c>
      <c r="K3542" s="122" t="b">
        <f t="shared" si="168"/>
        <v>0</v>
      </c>
      <c r="L3542" s="122" t="str">
        <f>IF(K3542=FALSE,"",B3542&amp;"@"&amp;COUNTIFS($B$2:B3542,B3542,$K$2:K3542,TRUE))</f>
        <v/>
      </c>
    </row>
    <row r="3543" spans="1:12">
      <c r="A3543" s="18" t="s">
        <v>617</v>
      </c>
      <c r="B3543" s="18" t="s">
        <v>902</v>
      </c>
      <c r="C3543" s="18">
        <v>1</v>
      </c>
      <c r="D3543" s="18">
        <v>1</v>
      </c>
      <c r="E3543" s="18">
        <v>0</v>
      </c>
      <c r="F3543" s="18">
        <v>1</v>
      </c>
      <c r="G3543" s="122" t="str">
        <f t="shared" si="167"/>
        <v/>
      </c>
      <c r="H3543" s="255" t="str">
        <f>IF(G3543="기사임",(COUNTIF($B$2:B3543,B3543)-COUNTIFS($B$2:B3542,B3543,$G$2:G3542,"")),"")</f>
        <v/>
      </c>
      <c r="I3543" s="122" t="str">
        <f>IF(H3543=1,COUNTIF($H$1:H3543,1),"")</f>
        <v/>
      </c>
      <c r="J3543" s="122">
        <f t="shared" si="166"/>
        <v>0</v>
      </c>
      <c r="K3543" s="122" t="b">
        <f t="shared" si="168"/>
        <v>0</v>
      </c>
      <c r="L3543" s="122" t="str">
        <f>IF(K3543=FALSE,"",B3543&amp;"@"&amp;COUNTIFS($B$2:B3543,B3543,$K$2:K3543,TRUE))</f>
        <v/>
      </c>
    </row>
    <row r="3544" spans="1:12">
      <c r="A3544" s="18" t="s">
        <v>617</v>
      </c>
      <c r="B3544" s="18" t="s">
        <v>897</v>
      </c>
      <c r="C3544" s="18">
        <v>1</v>
      </c>
      <c r="D3544" s="18">
        <v>1</v>
      </c>
      <c r="E3544" s="18">
        <v>10</v>
      </c>
      <c r="F3544" s="18">
        <v>1</v>
      </c>
      <c r="G3544" s="122" t="str">
        <f t="shared" si="167"/>
        <v/>
      </c>
      <c r="H3544" s="255" t="str">
        <f>IF(G3544="기사임",(COUNTIF($B$2:B3544,B3544)-COUNTIFS($B$2:B3543,B3544,$G$2:G3543,"")),"")</f>
        <v/>
      </c>
      <c r="I3544" s="122" t="str">
        <f>IF(H3544=1,COUNTIF($H$1:H3544,1),"")</f>
        <v/>
      </c>
      <c r="J3544" s="122">
        <f t="shared" si="166"/>
        <v>1</v>
      </c>
      <c r="K3544" s="122" t="b">
        <f t="shared" si="168"/>
        <v>0</v>
      </c>
      <c r="L3544" s="122" t="str">
        <f>IF(K3544=FALSE,"",B3544&amp;"@"&amp;COUNTIFS($B$2:B3544,B3544,$K$2:K3544,TRUE))</f>
        <v/>
      </c>
    </row>
    <row r="3545" spans="1:12">
      <c r="A3545" s="18" t="s">
        <v>617</v>
      </c>
      <c r="B3545" s="18" t="s">
        <v>1538</v>
      </c>
      <c r="C3545" s="18">
        <v>1</v>
      </c>
      <c r="D3545" s="18">
        <v>1</v>
      </c>
      <c r="E3545" s="18">
        <v>16</v>
      </c>
      <c r="F3545" s="18">
        <v>1</v>
      </c>
      <c r="G3545" s="122" t="str">
        <f t="shared" si="167"/>
        <v/>
      </c>
      <c r="H3545" s="255" t="str">
        <f>IF(G3545="기사임",(COUNTIF($B$2:B3545,B3545)-COUNTIFS($B$2:B3544,B3545,$G$2:G3544,"")),"")</f>
        <v/>
      </c>
      <c r="I3545" s="122" t="str">
        <f>IF(H3545=1,COUNTIF($H$1:H3545,1),"")</f>
        <v/>
      </c>
      <c r="J3545" s="122">
        <f t="shared" si="166"/>
        <v>0</v>
      </c>
      <c r="K3545" s="122" t="b">
        <f t="shared" si="168"/>
        <v>0</v>
      </c>
      <c r="L3545" s="122" t="str">
        <f>IF(K3545=FALSE,"",B3545&amp;"@"&amp;COUNTIFS($B$2:B3545,B3545,$K$2:K3545,TRUE))</f>
        <v/>
      </c>
    </row>
    <row r="3546" spans="1:12">
      <c r="A3546" s="18" t="s">
        <v>617</v>
      </c>
      <c r="B3546" s="18" t="s">
        <v>898</v>
      </c>
      <c r="C3546" s="18">
        <v>1</v>
      </c>
      <c r="D3546" s="18">
        <v>1</v>
      </c>
      <c r="E3546" s="18">
        <v>0</v>
      </c>
      <c r="F3546" s="18">
        <v>1</v>
      </c>
      <c r="G3546" s="122" t="str">
        <f t="shared" si="167"/>
        <v/>
      </c>
      <c r="H3546" s="255" t="str">
        <f>IF(G3546="기사임",(COUNTIF($B$2:B3546,B3546)-COUNTIFS($B$2:B3545,B3546,$G$2:G3545,"")),"")</f>
        <v/>
      </c>
      <c r="I3546" s="122" t="str">
        <f>IF(H3546=1,COUNTIF($H$1:H3546,1),"")</f>
        <v/>
      </c>
      <c r="J3546" s="122">
        <f t="shared" si="166"/>
        <v>0</v>
      </c>
      <c r="K3546" s="122" t="b">
        <f t="shared" si="168"/>
        <v>0</v>
      </c>
      <c r="L3546" s="122" t="str">
        <f>IF(K3546=FALSE,"",B3546&amp;"@"&amp;COUNTIFS($B$2:B3546,B3546,$K$2:K3546,TRUE))</f>
        <v/>
      </c>
    </row>
    <row r="3547" spans="1:12">
      <c r="A3547" s="18" t="s">
        <v>2164</v>
      </c>
      <c r="B3547" s="18" t="s">
        <v>931</v>
      </c>
      <c r="C3547" s="18">
        <v>1</v>
      </c>
      <c r="D3547" s="18">
        <v>1</v>
      </c>
      <c r="E3547" s="18">
        <v>10</v>
      </c>
      <c r="F3547" s="18">
        <v>0</v>
      </c>
      <c r="G3547" s="122" t="str">
        <f t="shared" si="167"/>
        <v/>
      </c>
      <c r="H3547" s="255" t="str">
        <f>IF(G3547="기사임",(COUNTIF($B$2:B3547,B3547)-COUNTIFS($B$2:B3546,B3547,$G$2:G3546,"")),"")</f>
        <v/>
      </c>
      <c r="I3547" s="122" t="str">
        <f>IF(H3547=1,COUNTIF($H$1:H3547,1),"")</f>
        <v/>
      </c>
      <c r="J3547" s="122">
        <f t="shared" si="166"/>
        <v>0</v>
      </c>
      <c r="K3547" s="122" t="b">
        <f t="shared" si="168"/>
        <v>0</v>
      </c>
      <c r="L3547" s="122" t="str">
        <f>IF(K3547=FALSE,"",B3547&amp;"@"&amp;COUNTIFS($B$2:B3547,B3547,$K$2:K3547,TRUE))</f>
        <v/>
      </c>
    </row>
    <row r="3548" spans="1:12">
      <c r="A3548" s="18" t="s">
        <v>1317</v>
      </c>
      <c r="B3548" s="18" t="s">
        <v>918</v>
      </c>
      <c r="C3548" s="18">
        <v>1</v>
      </c>
      <c r="D3548" s="18">
        <v>1</v>
      </c>
      <c r="E3548" s="18">
        <v>0</v>
      </c>
      <c r="F3548" s="18">
        <v>1</v>
      </c>
      <c r="G3548" s="122" t="str">
        <f t="shared" si="167"/>
        <v/>
      </c>
      <c r="H3548" s="255" t="str">
        <f>IF(G3548="기사임",(COUNTIF($B$2:B3548,B3548)-COUNTIFS($B$2:B3547,B3548,$G$2:G3547,"")),"")</f>
        <v/>
      </c>
      <c r="I3548" s="122" t="str">
        <f>IF(H3548=1,COUNTIF($H$1:H3548,1),"")</f>
        <v/>
      </c>
      <c r="J3548" s="122">
        <f t="shared" si="166"/>
        <v>0</v>
      </c>
      <c r="K3548" s="122" t="b">
        <f t="shared" si="168"/>
        <v>0</v>
      </c>
      <c r="L3548" s="122" t="str">
        <f>IF(K3548=FALSE,"",B3548&amp;"@"&amp;COUNTIFS($B$2:B3548,B3548,$K$2:K3548,TRUE))</f>
        <v/>
      </c>
    </row>
    <row r="3549" spans="1:12">
      <c r="A3549" s="18" t="s">
        <v>1532</v>
      </c>
      <c r="B3549" s="18" t="s">
        <v>895</v>
      </c>
      <c r="C3549" s="18">
        <v>1</v>
      </c>
      <c r="D3549" s="18">
        <v>1</v>
      </c>
      <c r="E3549" s="18">
        <v>0</v>
      </c>
      <c r="F3549" s="18">
        <v>1</v>
      </c>
      <c r="G3549" s="122" t="str">
        <f t="shared" si="167"/>
        <v/>
      </c>
      <c r="H3549" s="255" t="str">
        <f>IF(G3549="기사임",(COUNTIF($B$2:B3549,B3549)-COUNTIFS($B$2:B3548,B3549,$G$2:G3548,"")),"")</f>
        <v/>
      </c>
      <c r="I3549" s="122" t="str">
        <f>IF(H3549=1,COUNTIF($H$1:H3549,1),"")</f>
        <v/>
      </c>
      <c r="J3549" s="122">
        <f t="shared" si="166"/>
        <v>0</v>
      </c>
      <c r="K3549" s="122" t="b">
        <f t="shared" si="168"/>
        <v>0</v>
      </c>
      <c r="L3549" s="122" t="str">
        <f>IF(K3549=FALSE,"",B3549&amp;"@"&amp;COUNTIFS($B$2:B3549,B3549,$K$2:K3549,TRUE))</f>
        <v/>
      </c>
    </row>
    <row r="3550" spans="1:12">
      <c r="A3550" s="18" t="s">
        <v>1532</v>
      </c>
      <c r="B3550" s="18" t="s">
        <v>915</v>
      </c>
      <c r="C3550" s="18">
        <v>1</v>
      </c>
      <c r="D3550" s="18">
        <v>1</v>
      </c>
      <c r="E3550" s="18">
        <v>39</v>
      </c>
      <c r="F3550" s="18">
        <v>1</v>
      </c>
      <c r="G3550" s="122" t="str">
        <f t="shared" si="167"/>
        <v/>
      </c>
      <c r="H3550" s="255" t="str">
        <f>IF(G3550="기사임",(COUNTIF($B$2:B3550,B3550)-COUNTIFS($B$2:B3549,B3550,$G$2:G3549,"")),"")</f>
        <v/>
      </c>
      <c r="I3550" s="122" t="str">
        <f>IF(H3550=1,COUNTIF($H$1:H3550,1),"")</f>
        <v/>
      </c>
      <c r="J3550" s="122">
        <f t="shared" si="166"/>
        <v>0</v>
      </c>
      <c r="K3550" s="122" t="b">
        <f t="shared" si="168"/>
        <v>0</v>
      </c>
      <c r="L3550" s="122" t="str">
        <f>IF(K3550=FALSE,"",B3550&amp;"@"&amp;COUNTIFS($B$2:B3550,B3550,$K$2:K3550,TRUE))</f>
        <v/>
      </c>
    </row>
    <row r="3551" spans="1:12">
      <c r="A3551" s="18" t="s">
        <v>2165</v>
      </c>
      <c r="B3551" s="18" t="s">
        <v>897</v>
      </c>
      <c r="C3551" s="18">
        <v>1</v>
      </c>
      <c r="D3551" s="18">
        <v>1</v>
      </c>
      <c r="E3551" s="18">
        <v>0</v>
      </c>
      <c r="F3551" s="18">
        <v>1</v>
      </c>
      <c r="G3551" s="122" t="str">
        <f t="shared" si="167"/>
        <v/>
      </c>
      <c r="H3551" s="255" t="str">
        <f>IF(G3551="기사임",(COUNTIF($B$2:B3551,B3551)-COUNTIFS($B$2:B3550,B3551,$G$2:G3550,"")),"")</f>
        <v/>
      </c>
      <c r="I3551" s="122" t="str">
        <f>IF(H3551=1,COUNTIF($H$1:H3551,1),"")</f>
        <v/>
      </c>
      <c r="J3551" s="122">
        <f t="shared" si="166"/>
        <v>1</v>
      </c>
      <c r="K3551" s="122" t="b">
        <f t="shared" si="168"/>
        <v>0</v>
      </c>
      <c r="L3551" s="122" t="str">
        <f>IF(K3551=FALSE,"",B3551&amp;"@"&amp;COUNTIFS($B$2:B3551,B3551,$K$2:K3551,TRUE))</f>
        <v/>
      </c>
    </row>
    <row r="3552" spans="1:12">
      <c r="A3552" s="18" t="s">
        <v>984</v>
      </c>
      <c r="B3552" s="18" t="s">
        <v>898</v>
      </c>
      <c r="C3552" s="18">
        <v>1</v>
      </c>
      <c r="D3552" s="18">
        <v>1</v>
      </c>
      <c r="E3552" s="18">
        <v>13</v>
      </c>
      <c r="F3552" s="18">
        <v>1</v>
      </c>
      <c r="G3552" s="122" t="str">
        <f t="shared" si="167"/>
        <v/>
      </c>
      <c r="H3552" s="255" t="str">
        <f>IF(G3552="기사임",(COUNTIF($B$2:B3552,B3552)-COUNTIFS($B$2:B3551,B3552,$G$2:G3551,"")),"")</f>
        <v/>
      </c>
      <c r="I3552" s="122" t="str">
        <f>IF(H3552=1,COUNTIF($H$1:H3552,1),"")</f>
        <v/>
      </c>
      <c r="J3552" s="122">
        <f t="shared" si="166"/>
        <v>0</v>
      </c>
      <c r="K3552" s="122" t="b">
        <f t="shared" si="168"/>
        <v>0</v>
      </c>
      <c r="L3552" s="122" t="str">
        <f>IF(K3552=FALSE,"",B3552&amp;"@"&amp;COUNTIFS($B$2:B3552,B3552,$K$2:K3552,TRUE))</f>
        <v/>
      </c>
    </row>
    <row r="3553" spans="1:12">
      <c r="A3553" s="18" t="s">
        <v>841</v>
      </c>
      <c r="B3553" s="18" t="s">
        <v>910</v>
      </c>
      <c r="C3553" s="18">
        <v>1</v>
      </c>
      <c r="D3553" s="18">
        <v>1</v>
      </c>
      <c r="E3553" s="18">
        <v>36</v>
      </c>
      <c r="F3553" s="18">
        <v>1</v>
      </c>
      <c r="G3553" s="122" t="str">
        <f t="shared" si="167"/>
        <v/>
      </c>
      <c r="H3553" s="255" t="str">
        <f>IF(G3553="기사임",(COUNTIF($B$2:B3553,B3553)-COUNTIFS($B$2:B3552,B3553,$G$2:G3552,"")),"")</f>
        <v/>
      </c>
      <c r="I3553" s="122" t="str">
        <f>IF(H3553=1,COUNTIF($H$1:H3553,1),"")</f>
        <v/>
      </c>
      <c r="J3553" s="122">
        <f t="shared" si="166"/>
        <v>0</v>
      </c>
      <c r="K3553" s="122" t="b">
        <f t="shared" si="168"/>
        <v>0</v>
      </c>
      <c r="L3553" s="122" t="str">
        <f>IF(K3553=FALSE,"",B3553&amp;"@"&amp;COUNTIFS($B$2:B3553,B3553,$K$2:K3553,TRUE))</f>
        <v/>
      </c>
    </row>
    <row r="3554" spans="1:12">
      <c r="A3554" s="18" t="s">
        <v>841</v>
      </c>
      <c r="B3554" s="18" t="s">
        <v>897</v>
      </c>
      <c r="C3554" s="18">
        <v>1</v>
      </c>
      <c r="D3554" s="18">
        <v>1</v>
      </c>
      <c r="E3554" s="18">
        <v>0</v>
      </c>
      <c r="F3554" s="18">
        <v>1</v>
      </c>
      <c r="G3554" s="122" t="str">
        <f t="shared" si="167"/>
        <v/>
      </c>
      <c r="H3554" s="255" t="str">
        <f>IF(G3554="기사임",(COUNTIF($B$2:B3554,B3554)-COUNTIFS($B$2:B3553,B3554,$G$2:G3553,"")),"")</f>
        <v/>
      </c>
      <c r="I3554" s="122" t="str">
        <f>IF(H3554=1,COUNTIF($H$1:H3554,1),"")</f>
        <v/>
      </c>
      <c r="J3554" s="122">
        <f t="shared" si="166"/>
        <v>1</v>
      </c>
      <c r="K3554" s="122" t="b">
        <f t="shared" si="168"/>
        <v>0</v>
      </c>
      <c r="L3554" s="122" t="str">
        <f>IF(K3554=FALSE,"",B3554&amp;"@"&amp;COUNTIFS($B$2:B3554,B3554,$K$2:K3554,TRUE))</f>
        <v/>
      </c>
    </row>
    <row r="3555" spans="1:12">
      <c r="A3555" s="18" t="s">
        <v>1318</v>
      </c>
      <c r="B3555" s="18" t="s">
        <v>896</v>
      </c>
      <c r="C3555" s="18">
        <v>1</v>
      </c>
      <c r="D3555" s="18">
        <v>1</v>
      </c>
      <c r="E3555" s="18">
        <v>14</v>
      </c>
      <c r="F3555" s="18">
        <v>0</v>
      </c>
      <c r="G3555" s="122" t="str">
        <f t="shared" si="167"/>
        <v/>
      </c>
      <c r="H3555" s="255" t="str">
        <f>IF(G3555="기사임",(COUNTIF($B$2:B3555,B3555)-COUNTIFS($B$2:B3554,B3555,$G$2:G3554,"")),"")</f>
        <v/>
      </c>
      <c r="I3555" s="122" t="str">
        <f>IF(H3555=1,COUNTIF($H$1:H3555,1),"")</f>
        <v/>
      </c>
      <c r="J3555" s="122">
        <f t="shared" si="166"/>
        <v>1</v>
      </c>
      <c r="K3555" s="122" t="b">
        <f t="shared" si="168"/>
        <v>0</v>
      </c>
      <c r="L3555" s="122" t="str">
        <f>IF(K3555=FALSE,"",B3555&amp;"@"&amp;COUNTIFS($B$2:B3555,B3555,$K$2:K3555,TRUE))</f>
        <v/>
      </c>
    </row>
    <row r="3556" spans="1:12">
      <c r="A3556" s="18" t="s">
        <v>1533</v>
      </c>
      <c r="B3556" s="18" t="s">
        <v>898</v>
      </c>
      <c r="C3556" s="18">
        <v>1</v>
      </c>
      <c r="D3556" s="18">
        <v>1</v>
      </c>
      <c r="E3556" s="18">
        <v>0</v>
      </c>
      <c r="F3556" s="18">
        <v>1</v>
      </c>
      <c r="G3556" s="122" t="str">
        <f t="shared" si="167"/>
        <v/>
      </c>
      <c r="H3556" s="255" t="str">
        <f>IF(G3556="기사임",(COUNTIF($B$2:B3556,B3556)-COUNTIFS($B$2:B3555,B3556,$G$2:G3555,"")),"")</f>
        <v/>
      </c>
      <c r="I3556" s="122" t="str">
        <f>IF(H3556=1,COUNTIF($H$1:H3556,1),"")</f>
        <v/>
      </c>
      <c r="J3556" s="122">
        <f t="shared" si="166"/>
        <v>0</v>
      </c>
      <c r="K3556" s="122" t="b">
        <f t="shared" si="168"/>
        <v>0</v>
      </c>
      <c r="L3556" s="122" t="str">
        <f>IF(K3556=FALSE,"",B3556&amp;"@"&amp;COUNTIFS($B$2:B3556,B3556,$K$2:K3556,TRUE))</f>
        <v/>
      </c>
    </row>
    <row r="3557" spans="1:12">
      <c r="A3557" s="18" t="s">
        <v>890</v>
      </c>
      <c r="B3557" s="18" t="s">
        <v>899</v>
      </c>
      <c r="C3557" s="18">
        <v>1</v>
      </c>
      <c r="D3557" s="18">
        <v>1</v>
      </c>
      <c r="E3557" s="18">
        <v>38</v>
      </c>
      <c r="F3557" s="18">
        <v>1</v>
      </c>
      <c r="G3557" s="122" t="str">
        <f t="shared" si="167"/>
        <v/>
      </c>
      <c r="H3557" s="255" t="str">
        <f>IF(G3557="기사임",(COUNTIF($B$2:B3557,B3557)-COUNTIFS($B$2:B3556,B3557,$G$2:G3556,"")),"")</f>
        <v/>
      </c>
      <c r="I3557" s="122" t="str">
        <f>IF(H3557=1,COUNTIF($H$1:H3557,1),"")</f>
        <v/>
      </c>
      <c r="J3557" s="122">
        <f t="shared" si="166"/>
        <v>0</v>
      </c>
      <c r="K3557" s="122" t="b">
        <f t="shared" si="168"/>
        <v>0</v>
      </c>
      <c r="L3557" s="122" t="str">
        <f>IF(K3557=FALSE,"",B3557&amp;"@"&amp;COUNTIFS($B$2:B3557,B3557,$K$2:K3557,TRUE))</f>
        <v/>
      </c>
    </row>
    <row r="3558" spans="1:12">
      <c r="A3558" s="18" t="s">
        <v>890</v>
      </c>
      <c r="B3558" s="18" t="s">
        <v>896</v>
      </c>
      <c r="C3558" s="18">
        <v>1</v>
      </c>
      <c r="D3558" s="18">
        <v>1</v>
      </c>
      <c r="E3558" s="18">
        <v>0</v>
      </c>
      <c r="F3558" s="18">
        <v>1</v>
      </c>
      <c r="G3558" s="122" t="str">
        <f t="shared" si="167"/>
        <v/>
      </c>
      <c r="H3558" s="255" t="str">
        <f>IF(G3558="기사임",(COUNTIF($B$2:B3558,B3558)-COUNTIFS($B$2:B3557,B3558,$G$2:G3557,"")),"")</f>
        <v/>
      </c>
      <c r="I3558" s="122" t="str">
        <f>IF(H3558=1,COUNTIF($H$1:H3558,1),"")</f>
        <v/>
      </c>
      <c r="J3558" s="122">
        <f t="shared" si="166"/>
        <v>1</v>
      </c>
      <c r="K3558" s="122" t="b">
        <f t="shared" si="168"/>
        <v>0</v>
      </c>
      <c r="L3558" s="122" t="str">
        <f>IF(K3558=FALSE,"",B3558&amp;"@"&amp;COUNTIFS($B$2:B3558,B3558,$K$2:K3558,TRUE))</f>
        <v/>
      </c>
    </row>
    <row r="3559" spans="1:12">
      <c r="A3559" s="18" t="s">
        <v>2166</v>
      </c>
      <c r="B3559" s="18" t="s">
        <v>895</v>
      </c>
      <c r="C3559" s="18">
        <v>1</v>
      </c>
      <c r="D3559" s="18">
        <v>1</v>
      </c>
      <c r="E3559" s="18">
        <v>17</v>
      </c>
      <c r="F3559" s="18">
        <v>1</v>
      </c>
      <c r="G3559" s="122" t="str">
        <f t="shared" si="167"/>
        <v/>
      </c>
      <c r="H3559" s="255" t="str">
        <f>IF(G3559="기사임",(COUNTIF($B$2:B3559,B3559)-COUNTIFS($B$2:B3558,B3559,$G$2:G3558,"")),"")</f>
        <v/>
      </c>
      <c r="I3559" s="122" t="str">
        <f>IF(H3559=1,COUNTIF($H$1:H3559,1),"")</f>
        <v/>
      </c>
      <c r="J3559" s="122">
        <f t="shared" si="166"/>
        <v>0</v>
      </c>
      <c r="K3559" s="122" t="b">
        <f t="shared" si="168"/>
        <v>0</v>
      </c>
      <c r="L3559" s="122" t="str">
        <f>IF(K3559=FALSE,"",B3559&amp;"@"&amp;COUNTIFS($B$2:B3559,B3559,$K$2:K3559,TRUE))</f>
        <v/>
      </c>
    </row>
    <row r="3560" spans="1:12">
      <c r="A3560" s="18" t="s">
        <v>892</v>
      </c>
      <c r="B3560" s="18" t="s">
        <v>899</v>
      </c>
      <c r="C3560" s="18">
        <v>1</v>
      </c>
      <c r="D3560" s="18">
        <v>1</v>
      </c>
      <c r="E3560" s="18">
        <v>27</v>
      </c>
      <c r="F3560" s="18">
        <v>1</v>
      </c>
      <c r="G3560" s="122" t="str">
        <f t="shared" si="167"/>
        <v/>
      </c>
      <c r="H3560" s="255" t="str">
        <f>IF(G3560="기사임",(COUNTIF($B$2:B3560,B3560)-COUNTIFS($B$2:B3559,B3560,$G$2:G3559,"")),"")</f>
        <v/>
      </c>
      <c r="I3560" s="122" t="str">
        <f>IF(H3560=1,COUNTIF($H$1:H3560,1),"")</f>
        <v/>
      </c>
      <c r="J3560" s="122">
        <f t="shared" si="166"/>
        <v>0</v>
      </c>
      <c r="K3560" s="122" t="b">
        <f t="shared" si="168"/>
        <v>0</v>
      </c>
      <c r="L3560" s="122" t="str">
        <f>IF(K3560=FALSE,"",B3560&amp;"@"&amp;COUNTIFS($B$2:B3560,B3560,$K$2:K3560,TRUE))</f>
        <v/>
      </c>
    </row>
    <row r="3561" spans="1:12">
      <c r="A3561" s="18" t="s">
        <v>892</v>
      </c>
      <c r="B3561" s="18" t="s">
        <v>910</v>
      </c>
      <c r="C3561" s="18">
        <v>1</v>
      </c>
      <c r="D3561" s="18">
        <v>1</v>
      </c>
      <c r="E3561" s="18">
        <v>0</v>
      </c>
      <c r="F3561" s="18">
        <v>1</v>
      </c>
      <c r="G3561" s="122" t="str">
        <f t="shared" ref="G3561:G3624" si="169">IF(AND(LEFT(A3561,17)="/global/archives/",ISNUMBER(_xlfn.NUMBERVALUE(MID(A3561,18,1))),ISERROR(FIND("ckattempt",A3561)),ISERROR(FIND("preview",A3561))),"기사임","")</f>
        <v/>
      </c>
      <c r="H3561" s="255" t="str">
        <f>IF(G3561="기사임",(COUNTIF($B$2:B3561,B3561)-COUNTIFS($B$2:B3560,B3561,$G$2:G3560,"")),"")</f>
        <v/>
      </c>
      <c r="I3561" s="122" t="str">
        <f>IF(H3561=1,COUNTIF($H$1:H3561,1),"")</f>
        <v/>
      </c>
      <c r="J3561" s="122">
        <f t="shared" ref="J3561:J3624" si="170">COUNTIF($N$2:$N$4,B3561)</f>
        <v>0</v>
      </c>
      <c r="K3561" s="122" t="b">
        <f t="shared" ref="K3561:K3624" si="171">AND(J3561=1,H3561&gt;=1,H3561&lt;&gt;"")</f>
        <v>0</v>
      </c>
      <c r="L3561" s="122" t="str">
        <f>IF(K3561=FALSE,"",B3561&amp;"@"&amp;COUNTIFS($B$2:B3561,B3561,$K$2:K3561,TRUE))</f>
        <v/>
      </c>
    </row>
    <row r="3562" spans="1:12">
      <c r="A3562" s="18" t="s">
        <v>892</v>
      </c>
      <c r="B3562" s="18" t="s">
        <v>897</v>
      </c>
      <c r="C3562" s="18">
        <v>1</v>
      </c>
      <c r="D3562" s="18">
        <v>1</v>
      </c>
      <c r="E3562" s="18">
        <v>0</v>
      </c>
      <c r="F3562" s="18">
        <v>1</v>
      </c>
      <c r="G3562" s="122" t="str">
        <f t="shared" si="169"/>
        <v/>
      </c>
      <c r="H3562" s="255" t="str">
        <f>IF(G3562="기사임",(COUNTIF($B$2:B3562,B3562)-COUNTIFS($B$2:B3561,B3562,$G$2:G3561,"")),"")</f>
        <v/>
      </c>
      <c r="I3562" s="122" t="str">
        <f>IF(H3562=1,COUNTIF($H$1:H3562,1),"")</f>
        <v/>
      </c>
      <c r="J3562" s="122">
        <f t="shared" si="170"/>
        <v>1</v>
      </c>
      <c r="K3562" s="122" t="b">
        <f t="shared" si="171"/>
        <v>0</v>
      </c>
      <c r="L3562" s="122" t="str">
        <f>IF(K3562=FALSE,"",B3562&amp;"@"&amp;COUNTIFS($B$2:B3562,B3562,$K$2:K3562,TRUE))</f>
        <v/>
      </c>
    </row>
    <row r="3563" spans="1:12">
      <c r="A3563" s="18" t="s">
        <v>892</v>
      </c>
      <c r="B3563" s="18" t="s">
        <v>895</v>
      </c>
      <c r="C3563" s="18">
        <v>1</v>
      </c>
      <c r="D3563" s="18">
        <v>1</v>
      </c>
      <c r="E3563" s="18">
        <v>0</v>
      </c>
      <c r="F3563" s="18">
        <v>1</v>
      </c>
      <c r="G3563" s="122" t="str">
        <f t="shared" si="169"/>
        <v/>
      </c>
      <c r="H3563" s="255" t="str">
        <f>IF(G3563="기사임",(COUNTIF($B$2:B3563,B3563)-COUNTIFS($B$2:B3562,B3563,$G$2:G3562,"")),"")</f>
        <v/>
      </c>
      <c r="I3563" s="122" t="str">
        <f>IF(H3563=1,COUNTIF($H$1:H3563,1),"")</f>
        <v/>
      </c>
      <c r="J3563" s="122">
        <f t="shared" si="170"/>
        <v>0</v>
      </c>
      <c r="K3563" s="122" t="b">
        <f t="shared" si="171"/>
        <v>0</v>
      </c>
      <c r="L3563" s="122" t="str">
        <f>IF(K3563=FALSE,"",B3563&amp;"@"&amp;COUNTIFS($B$2:B3563,B3563,$K$2:K3563,TRUE))</f>
        <v/>
      </c>
    </row>
    <row r="3564" spans="1:12">
      <c r="A3564" s="18" t="s">
        <v>2167</v>
      </c>
      <c r="B3564" s="18" t="s">
        <v>896</v>
      </c>
      <c r="C3564" s="18">
        <v>1</v>
      </c>
      <c r="D3564" s="18">
        <v>1</v>
      </c>
      <c r="E3564" s="18">
        <v>0</v>
      </c>
      <c r="F3564" s="18">
        <v>1</v>
      </c>
      <c r="G3564" s="122" t="str">
        <f t="shared" si="169"/>
        <v/>
      </c>
      <c r="H3564" s="255" t="str">
        <f>IF(G3564="기사임",(COUNTIF($B$2:B3564,B3564)-COUNTIFS($B$2:B3563,B3564,$G$2:G3563,"")),"")</f>
        <v/>
      </c>
      <c r="I3564" s="122" t="str">
        <f>IF(H3564=1,COUNTIF($H$1:H3564,1),"")</f>
        <v/>
      </c>
      <c r="J3564" s="122">
        <f t="shared" si="170"/>
        <v>1</v>
      </c>
      <c r="K3564" s="122" t="b">
        <f t="shared" si="171"/>
        <v>0</v>
      </c>
      <c r="L3564" s="122" t="str">
        <f>IF(K3564=FALSE,"",B3564&amp;"@"&amp;COUNTIFS($B$2:B3564,B3564,$K$2:K3564,TRUE))</f>
        <v/>
      </c>
    </row>
    <row r="3565" spans="1:12">
      <c r="A3565" s="18" t="s">
        <v>2168</v>
      </c>
      <c r="B3565" s="18" t="s">
        <v>910</v>
      </c>
      <c r="C3565" s="18">
        <v>1</v>
      </c>
      <c r="D3565" s="18">
        <v>1</v>
      </c>
      <c r="E3565" s="18">
        <v>0</v>
      </c>
      <c r="F3565" s="18">
        <v>1</v>
      </c>
      <c r="G3565" s="122" t="str">
        <f t="shared" si="169"/>
        <v/>
      </c>
      <c r="H3565" s="255" t="str">
        <f>IF(G3565="기사임",(COUNTIF($B$2:B3565,B3565)-COUNTIFS($B$2:B3564,B3565,$G$2:G3564,"")),"")</f>
        <v/>
      </c>
      <c r="I3565" s="122" t="str">
        <f>IF(H3565=1,COUNTIF($H$1:H3565,1),"")</f>
        <v/>
      </c>
      <c r="J3565" s="122">
        <f t="shared" si="170"/>
        <v>0</v>
      </c>
      <c r="K3565" s="122" t="b">
        <f t="shared" si="171"/>
        <v>0</v>
      </c>
      <c r="L3565" s="122" t="str">
        <f>IF(K3565=FALSE,"",B3565&amp;"@"&amp;COUNTIFS($B$2:B3565,B3565,$K$2:K3565,TRUE))</f>
        <v/>
      </c>
    </row>
    <row r="3566" spans="1:12">
      <c r="A3566" s="18" t="s">
        <v>2169</v>
      </c>
      <c r="B3566" s="18" t="s">
        <v>895</v>
      </c>
      <c r="C3566" s="18">
        <v>1</v>
      </c>
      <c r="D3566" s="18">
        <v>1</v>
      </c>
      <c r="E3566" s="18">
        <v>0</v>
      </c>
      <c r="F3566" s="18">
        <v>1</v>
      </c>
      <c r="G3566" s="122" t="str">
        <f t="shared" si="169"/>
        <v/>
      </c>
      <c r="H3566" s="255" t="str">
        <f>IF(G3566="기사임",(COUNTIF($B$2:B3566,B3566)-COUNTIFS($B$2:B3565,B3566,$G$2:G3565,"")),"")</f>
        <v/>
      </c>
      <c r="I3566" s="122" t="str">
        <f>IF(H3566=1,COUNTIF($H$1:H3566,1),"")</f>
        <v/>
      </c>
      <c r="J3566" s="122">
        <f t="shared" si="170"/>
        <v>0</v>
      </c>
      <c r="K3566" s="122" t="b">
        <f t="shared" si="171"/>
        <v>0</v>
      </c>
      <c r="L3566" s="122" t="str">
        <f>IF(K3566=FALSE,"",B3566&amp;"@"&amp;COUNTIFS($B$2:B3566,B3566,$K$2:K3566,TRUE))</f>
        <v/>
      </c>
    </row>
    <row r="3567" spans="1:12">
      <c r="A3567" s="18" t="s">
        <v>1266</v>
      </c>
      <c r="B3567" s="18" t="s">
        <v>912</v>
      </c>
      <c r="C3567" s="18">
        <v>1</v>
      </c>
      <c r="D3567" s="18">
        <v>1</v>
      </c>
      <c r="E3567" s="18">
        <v>6</v>
      </c>
      <c r="F3567" s="18">
        <v>0</v>
      </c>
      <c r="G3567" s="122" t="str">
        <f t="shared" si="169"/>
        <v/>
      </c>
      <c r="H3567" s="255" t="str">
        <f>IF(G3567="기사임",(COUNTIF($B$2:B3567,B3567)-COUNTIFS($B$2:B3566,B3567,$G$2:G3566,"")),"")</f>
        <v/>
      </c>
      <c r="I3567" s="122" t="str">
        <f>IF(H3567=1,COUNTIF($H$1:H3567,1),"")</f>
        <v/>
      </c>
      <c r="J3567" s="122">
        <f t="shared" si="170"/>
        <v>0</v>
      </c>
      <c r="K3567" s="122" t="b">
        <f t="shared" si="171"/>
        <v>0</v>
      </c>
      <c r="L3567" s="122" t="str">
        <f>IF(K3567=FALSE,"",B3567&amp;"@"&amp;COUNTIFS($B$2:B3567,B3567,$K$2:K3567,TRUE))</f>
        <v/>
      </c>
    </row>
    <row r="3568" spans="1:12">
      <c r="A3568" s="18" t="s">
        <v>1266</v>
      </c>
      <c r="B3568" s="18" t="s">
        <v>901</v>
      </c>
      <c r="C3568" s="18">
        <v>1</v>
      </c>
      <c r="D3568" s="18">
        <v>1</v>
      </c>
      <c r="E3568" s="18">
        <v>0</v>
      </c>
      <c r="F3568" s="18">
        <v>1</v>
      </c>
      <c r="G3568" s="122" t="str">
        <f t="shared" si="169"/>
        <v/>
      </c>
      <c r="H3568" s="255" t="str">
        <f>IF(G3568="기사임",(COUNTIF($B$2:B3568,B3568)-COUNTIFS($B$2:B3567,B3568,$G$2:G3567,"")),"")</f>
        <v/>
      </c>
      <c r="I3568" s="122" t="str">
        <f>IF(H3568=1,COUNTIF($H$1:H3568,1),"")</f>
        <v/>
      </c>
      <c r="J3568" s="122">
        <f t="shared" si="170"/>
        <v>0</v>
      </c>
      <c r="K3568" s="122" t="b">
        <f t="shared" si="171"/>
        <v>0</v>
      </c>
      <c r="L3568" s="122" t="str">
        <f>IF(K3568=FALSE,"",B3568&amp;"@"&amp;COUNTIFS($B$2:B3568,B3568,$K$2:K3568,TRUE))</f>
        <v/>
      </c>
    </row>
    <row r="3569" spans="1:12">
      <c r="A3569" s="18" t="s">
        <v>1266</v>
      </c>
      <c r="B3569" s="18" t="s">
        <v>908</v>
      </c>
      <c r="C3569" s="18">
        <v>1</v>
      </c>
      <c r="D3569" s="18">
        <v>1</v>
      </c>
      <c r="E3569" s="18">
        <v>8</v>
      </c>
      <c r="F3569" s="18">
        <v>0</v>
      </c>
      <c r="G3569" s="122" t="str">
        <f t="shared" si="169"/>
        <v/>
      </c>
      <c r="H3569" s="255" t="str">
        <f>IF(G3569="기사임",(COUNTIF($B$2:B3569,B3569)-COUNTIFS($B$2:B3568,B3569,$G$2:G3568,"")),"")</f>
        <v/>
      </c>
      <c r="I3569" s="122" t="str">
        <f>IF(H3569=1,COUNTIF($H$1:H3569,1),"")</f>
        <v/>
      </c>
      <c r="J3569" s="122">
        <f t="shared" si="170"/>
        <v>0</v>
      </c>
      <c r="K3569" s="122" t="b">
        <f t="shared" si="171"/>
        <v>0</v>
      </c>
      <c r="L3569" s="122" t="str">
        <f>IF(K3569=FALSE,"",B3569&amp;"@"&amp;COUNTIFS($B$2:B3569,B3569,$K$2:K3569,TRUE))</f>
        <v/>
      </c>
    </row>
    <row r="3570" spans="1:12">
      <c r="A3570" s="18" t="s">
        <v>1266</v>
      </c>
      <c r="B3570" s="18" t="s">
        <v>914</v>
      </c>
      <c r="C3570" s="18">
        <v>1</v>
      </c>
      <c r="D3570" s="18">
        <v>1</v>
      </c>
      <c r="E3570" s="18">
        <v>0</v>
      </c>
      <c r="F3570" s="18">
        <v>0</v>
      </c>
      <c r="G3570" s="122" t="str">
        <f t="shared" si="169"/>
        <v/>
      </c>
      <c r="H3570" s="255" t="str">
        <f>IF(G3570="기사임",(COUNTIF($B$2:B3570,B3570)-COUNTIFS($B$2:B3569,B3570,$G$2:G3569,"")),"")</f>
        <v/>
      </c>
      <c r="I3570" s="122" t="str">
        <f>IF(H3570=1,COUNTIF($H$1:H3570,1),"")</f>
        <v/>
      </c>
      <c r="J3570" s="122">
        <f t="shared" si="170"/>
        <v>1</v>
      </c>
      <c r="K3570" s="122" t="b">
        <f t="shared" si="171"/>
        <v>0</v>
      </c>
      <c r="L3570" s="122" t="str">
        <f>IF(K3570=FALSE,"",B3570&amp;"@"&amp;COUNTIFS($B$2:B3570,B3570,$K$2:K3570,TRUE))</f>
        <v/>
      </c>
    </row>
    <row r="3571" spans="1:12">
      <c r="A3571" s="18" t="s">
        <v>2170</v>
      </c>
      <c r="B3571" s="18" t="s">
        <v>897</v>
      </c>
      <c r="C3571" s="18">
        <v>1</v>
      </c>
      <c r="D3571" s="18">
        <v>1</v>
      </c>
      <c r="E3571" s="18">
        <v>0</v>
      </c>
      <c r="F3571" s="18">
        <v>1</v>
      </c>
      <c r="G3571" s="122" t="str">
        <f t="shared" si="169"/>
        <v/>
      </c>
      <c r="H3571" s="255" t="str">
        <f>IF(G3571="기사임",(COUNTIF($B$2:B3571,B3571)-COUNTIFS($B$2:B3570,B3571,$G$2:G3570,"")),"")</f>
        <v/>
      </c>
      <c r="I3571" s="122" t="str">
        <f>IF(H3571=1,COUNTIF($H$1:H3571,1),"")</f>
        <v/>
      </c>
      <c r="J3571" s="122">
        <f t="shared" si="170"/>
        <v>1</v>
      </c>
      <c r="K3571" s="122" t="b">
        <f t="shared" si="171"/>
        <v>0</v>
      </c>
      <c r="L3571" s="122" t="str">
        <f>IF(K3571=FALSE,"",B3571&amp;"@"&amp;COUNTIFS($B$2:B3571,B3571,$K$2:K3571,TRUE))</f>
        <v/>
      </c>
    </row>
    <row r="3572" spans="1:12">
      <c r="A3572" s="18" t="s">
        <v>1474</v>
      </c>
      <c r="B3572" s="18" t="s">
        <v>897</v>
      </c>
      <c r="C3572" s="18">
        <v>1</v>
      </c>
      <c r="D3572" s="18">
        <v>1</v>
      </c>
      <c r="E3572" s="18">
        <v>18</v>
      </c>
      <c r="F3572" s="18">
        <v>1</v>
      </c>
      <c r="G3572" s="122" t="str">
        <f t="shared" si="169"/>
        <v/>
      </c>
      <c r="H3572" s="255" t="str">
        <f>IF(G3572="기사임",(COUNTIF($B$2:B3572,B3572)-COUNTIFS($B$2:B3571,B3572,$G$2:G3571,"")),"")</f>
        <v/>
      </c>
      <c r="I3572" s="122" t="str">
        <f>IF(H3572=1,COUNTIF($H$1:H3572,1),"")</f>
        <v/>
      </c>
      <c r="J3572" s="122">
        <f t="shared" si="170"/>
        <v>1</v>
      </c>
      <c r="K3572" s="122" t="b">
        <f t="shared" si="171"/>
        <v>0</v>
      </c>
      <c r="L3572" s="122" t="str">
        <f>IF(K3572=FALSE,"",B3572&amp;"@"&amp;COUNTIFS($B$2:B3572,B3572,$K$2:K3572,TRUE))</f>
        <v/>
      </c>
    </row>
    <row r="3573" spans="1:12">
      <c r="A3573" s="18" t="s">
        <v>988</v>
      </c>
      <c r="B3573" s="18" t="s">
        <v>900</v>
      </c>
      <c r="C3573" s="18">
        <v>1</v>
      </c>
      <c r="D3573" s="18">
        <v>1</v>
      </c>
      <c r="E3573" s="18">
        <v>7</v>
      </c>
      <c r="F3573" s="18">
        <v>1</v>
      </c>
      <c r="G3573" s="122" t="str">
        <f t="shared" si="169"/>
        <v/>
      </c>
      <c r="H3573" s="255" t="str">
        <f>IF(G3573="기사임",(COUNTIF($B$2:B3573,B3573)-COUNTIFS($B$2:B3572,B3573,$G$2:G3572,"")),"")</f>
        <v/>
      </c>
      <c r="I3573" s="122" t="str">
        <f>IF(H3573=1,COUNTIF($H$1:H3573,1),"")</f>
        <v/>
      </c>
      <c r="J3573" s="122">
        <f t="shared" si="170"/>
        <v>0</v>
      </c>
      <c r="K3573" s="122" t="b">
        <f t="shared" si="171"/>
        <v>0</v>
      </c>
      <c r="L3573" s="122" t="str">
        <f>IF(K3573=FALSE,"",B3573&amp;"@"&amp;COUNTIFS($B$2:B3573,B3573,$K$2:K3573,TRUE))</f>
        <v/>
      </c>
    </row>
    <row r="3574" spans="1:12">
      <c r="A3574" s="18" t="s">
        <v>988</v>
      </c>
      <c r="B3574" s="18" t="s">
        <v>915</v>
      </c>
      <c r="C3574" s="18">
        <v>1</v>
      </c>
      <c r="D3574" s="18">
        <v>1</v>
      </c>
      <c r="E3574" s="18">
        <v>0</v>
      </c>
      <c r="F3574" s="18">
        <v>1</v>
      </c>
      <c r="G3574" s="122" t="str">
        <f t="shared" si="169"/>
        <v/>
      </c>
      <c r="H3574" s="255" t="str">
        <f>IF(G3574="기사임",(COUNTIF($B$2:B3574,B3574)-COUNTIFS($B$2:B3573,B3574,$G$2:G3573,"")),"")</f>
        <v/>
      </c>
      <c r="I3574" s="122" t="str">
        <f>IF(H3574=1,COUNTIF($H$1:H3574,1),"")</f>
        <v/>
      </c>
      <c r="J3574" s="122">
        <f t="shared" si="170"/>
        <v>0</v>
      </c>
      <c r="K3574" s="122" t="b">
        <f t="shared" si="171"/>
        <v>0</v>
      </c>
      <c r="L3574" s="122" t="str">
        <f>IF(K3574=FALSE,"",B3574&amp;"@"&amp;COUNTIFS($B$2:B3574,B3574,$K$2:K3574,TRUE))</f>
        <v/>
      </c>
    </row>
    <row r="3575" spans="1:12">
      <c r="A3575" s="18" t="s">
        <v>782</v>
      </c>
      <c r="B3575" s="18" t="s">
        <v>898</v>
      </c>
      <c r="C3575" s="18">
        <v>1</v>
      </c>
      <c r="D3575" s="18">
        <v>1</v>
      </c>
      <c r="E3575" s="18">
        <v>0</v>
      </c>
      <c r="F3575" s="18">
        <v>0</v>
      </c>
      <c r="G3575" s="122" t="str">
        <f t="shared" si="169"/>
        <v/>
      </c>
      <c r="H3575" s="255" t="str">
        <f>IF(G3575="기사임",(COUNTIF($B$2:B3575,B3575)-COUNTIFS($B$2:B3574,B3575,$G$2:G3574,"")),"")</f>
        <v/>
      </c>
      <c r="I3575" s="122" t="str">
        <f>IF(H3575=1,COUNTIF($H$1:H3575,1),"")</f>
        <v/>
      </c>
      <c r="J3575" s="122">
        <f t="shared" si="170"/>
        <v>0</v>
      </c>
      <c r="K3575" s="122" t="b">
        <f t="shared" si="171"/>
        <v>0</v>
      </c>
      <c r="L3575" s="122" t="str">
        <f>IF(K3575=FALSE,"",B3575&amp;"@"&amp;COUNTIFS($B$2:B3575,B3575,$K$2:K3575,TRUE))</f>
        <v/>
      </c>
    </row>
    <row r="3576" spans="1:12">
      <c r="A3576" s="18" t="s">
        <v>527</v>
      </c>
      <c r="B3576" s="18" t="s">
        <v>927</v>
      </c>
      <c r="C3576" s="18">
        <v>1</v>
      </c>
      <c r="D3576" s="18">
        <v>1</v>
      </c>
      <c r="E3576" s="18">
        <v>0</v>
      </c>
      <c r="F3576" s="18">
        <v>1</v>
      </c>
      <c r="G3576" s="122" t="str">
        <f t="shared" si="169"/>
        <v/>
      </c>
      <c r="H3576" s="255" t="str">
        <f>IF(G3576="기사임",(COUNTIF($B$2:B3576,B3576)-COUNTIFS($B$2:B3575,B3576,$G$2:G3575,"")),"")</f>
        <v/>
      </c>
      <c r="I3576" s="122" t="str">
        <f>IF(H3576=1,COUNTIF($H$1:H3576,1),"")</f>
        <v/>
      </c>
      <c r="J3576" s="122">
        <f t="shared" si="170"/>
        <v>0</v>
      </c>
      <c r="K3576" s="122" t="b">
        <f t="shared" si="171"/>
        <v>0</v>
      </c>
      <c r="L3576" s="122" t="str">
        <f>IF(K3576=FALSE,"",B3576&amp;"@"&amp;COUNTIFS($B$2:B3576,B3576,$K$2:K3576,TRUE))</f>
        <v/>
      </c>
    </row>
    <row r="3577" spans="1:12">
      <c r="A3577" s="18" t="s">
        <v>527</v>
      </c>
      <c r="B3577" s="18" t="s">
        <v>910</v>
      </c>
      <c r="C3577" s="18">
        <v>1</v>
      </c>
      <c r="D3577" s="18">
        <v>1</v>
      </c>
      <c r="E3577" s="18">
        <v>20</v>
      </c>
      <c r="F3577" s="18">
        <v>1</v>
      </c>
      <c r="G3577" s="122" t="str">
        <f t="shared" si="169"/>
        <v/>
      </c>
      <c r="H3577" s="255" t="str">
        <f>IF(G3577="기사임",(COUNTIF($B$2:B3577,B3577)-COUNTIFS($B$2:B3576,B3577,$G$2:G3576,"")),"")</f>
        <v/>
      </c>
      <c r="I3577" s="122" t="str">
        <f>IF(H3577=1,COUNTIF($H$1:H3577,1),"")</f>
        <v/>
      </c>
      <c r="J3577" s="122">
        <f t="shared" si="170"/>
        <v>0</v>
      </c>
      <c r="K3577" s="122" t="b">
        <f t="shared" si="171"/>
        <v>0</v>
      </c>
      <c r="L3577" s="122" t="str">
        <f>IF(K3577=FALSE,"",B3577&amp;"@"&amp;COUNTIFS($B$2:B3577,B3577,$K$2:K3577,TRUE))</f>
        <v/>
      </c>
    </row>
    <row r="3578" spans="1:12">
      <c r="A3578" s="18" t="s">
        <v>527</v>
      </c>
      <c r="B3578" s="18" t="s">
        <v>897</v>
      </c>
      <c r="C3578" s="18">
        <v>1</v>
      </c>
      <c r="D3578" s="18">
        <v>1</v>
      </c>
      <c r="E3578" s="18">
        <v>0</v>
      </c>
      <c r="F3578" s="18">
        <v>1</v>
      </c>
      <c r="G3578" s="122" t="str">
        <f t="shared" si="169"/>
        <v/>
      </c>
      <c r="H3578" s="255" t="str">
        <f>IF(G3578="기사임",(COUNTIF($B$2:B3578,B3578)-COUNTIFS($B$2:B3577,B3578,$G$2:G3577,"")),"")</f>
        <v/>
      </c>
      <c r="I3578" s="122" t="str">
        <f>IF(H3578=1,COUNTIF($H$1:H3578,1),"")</f>
        <v/>
      </c>
      <c r="J3578" s="122">
        <f t="shared" si="170"/>
        <v>1</v>
      </c>
      <c r="K3578" s="122" t="b">
        <f t="shared" si="171"/>
        <v>0</v>
      </c>
      <c r="L3578" s="122" t="str">
        <f>IF(K3578=FALSE,"",B3578&amp;"@"&amp;COUNTIFS($B$2:B3578,B3578,$K$2:K3578,TRUE))</f>
        <v/>
      </c>
    </row>
    <row r="3579" spans="1:12">
      <c r="A3579" s="18" t="s">
        <v>2171</v>
      </c>
      <c r="B3579" s="18" t="s">
        <v>895</v>
      </c>
      <c r="C3579" s="18">
        <v>1</v>
      </c>
      <c r="D3579" s="18">
        <v>1</v>
      </c>
      <c r="E3579" s="18">
        <v>5</v>
      </c>
      <c r="F3579" s="18">
        <v>1</v>
      </c>
      <c r="G3579" s="122" t="str">
        <f t="shared" si="169"/>
        <v/>
      </c>
      <c r="H3579" s="255" t="str">
        <f>IF(G3579="기사임",(COUNTIF($B$2:B3579,B3579)-COUNTIFS($B$2:B3578,B3579,$G$2:G3578,"")),"")</f>
        <v/>
      </c>
      <c r="I3579" s="122" t="str">
        <f>IF(H3579=1,COUNTIF($H$1:H3579,1),"")</f>
        <v/>
      </c>
      <c r="J3579" s="122">
        <f t="shared" si="170"/>
        <v>0</v>
      </c>
      <c r="K3579" s="122" t="b">
        <f t="shared" si="171"/>
        <v>0</v>
      </c>
      <c r="L3579" s="122" t="str">
        <f>IF(K3579=FALSE,"",B3579&amp;"@"&amp;COUNTIFS($B$2:B3579,B3579,$K$2:K3579,TRUE))</f>
        <v/>
      </c>
    </row>
    <row r="3580" spans="1:12">
      <c r="A3580" s="18" t="s">
        <v>1496</v>
      </c>
      <c r="B3580" s="18" t="s">
        <v>896</v>
      </c>
      <c r="C3580" s="18">
        <v>1</v>
      </c>
      <c r="D3580" s="18">
        <v>1</v>
      </c>
      <c r="E3580" s="18">
        <v>47</v>
      </c>
      <c r="F3580" s="18">
        <v>0</v>
      </c>
      <c r="G3580" s="122" t="str">
        <f t="shared" si="169"/>
        <v/>
      </c>
      <c r="H3580" s="255" t="str">
        <f>IF(G3580="기사임",(COUNTIF($B$2:B3580,B3580)-COUNTIFS($B$2:B3579,B3580,$G$2:G3579,"")),"")</f>
        <v/>
      </c>
      <c r="I3580" s="122" t="str">
        <f>IF(H3580=1,COUNTIF($H$1:H3580,1),"")</f>
        <v/>
      </c>
      <c r="J3580" s="122">
        <f t="shared" si="170"/>
        <v>1</v>
      </c>
      <c r="K3580" s="122" t="b">
        <f t="shared" si="171"/>
        <v>0</v>
      </c>
      <c r="L3580" s="122" t="str">
        <f>IF(K3580=FALSE,"",B3580&amp;"@"&amp;COUNTIFS($B$2:B3580,B3580,$K$2:K3580,TRUE))</f>
        <v/>
      </c>
    </row>
    <row r="3581" spans="1:12">
      <c r="A3581" s="18" t="s">
        <v>1535</v>
      </c>
      <c r="B3581" s="18" t="s">
        <v>895</v>
      </c>
      <c r="C3581" s="18">
        <v>1</v>
      </c>
      <c r="D3581" s="18">
        <v>1</v>
      </c>
      <c r="E3581" s="18">
        <v>0</v>
      </c>
      <c r="F3581" s="18">
        <v>1</v>
      </c>
      <c r="G3581" s="122" t="str">
        <f t="shared" si="169"/>
        <v/>
      </c>
      <c r="H3581" s="255" t="str">
        <f>IF(G3581="기사임",(COUNTIF($B$2:B3581,B3581)-COUNTIFS($B$2:B3580,B3581,$G$2:G3580,"")),"")</f>
        <v/>
      </c>
      <c r="I3581" s="122" t="str">
        <f>IF(H3581=1,COUNTIF($H$1:H3581,1),"")</f>
        <v/>
      </c>
      <c r="J3581" s="122">
        <f t="shared" si="170"/>
        <v>0</v>
      </c>
      <c r="K3581" s="122" t="b">
        <f t="shared" si="171"/>
        <v>0</v>
      </c>
      <c r="L3581" s="122" t="str">
        <f>IF(K3581=FALSE,"",B3581&amp;"@"&amp;COUNTIFS($B$2:B3581,B3581,$K$2:K3581,TRUE))</f>
        <v/>
      </c>
    </row>
    <row r="3582" spans="1:12">
      <c r="A3582" s="18" t="s">
        <v>2172</v>
      </c>
      <c r="B3582" s="18" t="s">
        <v>943</v>
      </c>
      <c r="C3582" s="18">
        <v>1</v>
      </c>
      <c r="D3582" s="18">
        <v>1</v>
      </c>
      <c r="E3582" s="18">
        <v>0</v>
      </c>
      <c r="F3582" s="18">
        <v>1</v>
      </c>
      <c r="G3582" s="122" t="str">
        <f t="shared" si="169"/>
        <v/>
      </c>
      <c r="H3582" s="255" t="str">
        <f>IF(G3582="기사임",(COUNTIF($B$2:B3582,B3582)-COUNTIFS($B$2:B3581,B3582,$G$2:G3581,"")),"")</f>
        <v/>
      </c>
      <c r="I3582" s="122" t="str">
        <f>IF(H3582=1,COUNTIF($H$1:H3582,1),"")</f>
        <v/>
      </c>
      <c r="J3582" s="122">
        <f t="shared" si="170"/>
        <v>0</v>
      </c>
      <c r="K3582" s="122" t="b">
        <f t="shared" si="171"/>
        <v>0</v>
      </c>
      <c r="L3582" s="122" t="str">
        <f>IF(K3582=FALSE,"",B3582&amp;"@"&amp;COUNTIFS($B$2:B3582,B3582,$K$2:K3582,TRUE))</f>
        <v/>
      </c>
    </row>
    <row r="3583" spans="1:12">
      <c r="A3583" s="18" t="s">
        <v>869</v>
      </c>
      <c r="B3583" s="18" t="s">
        <v>897</v>
      </c>
      <c r="C3583" s="18">
        <v>1</v>
      </c>
      <c r="D3583" s="18">
        <v>1</v>
      </c>
      <c r="E3583" s="18">
        <v>0</v>
      </c>
      <c r="F3583" s="18">
        <v>1</v>
      </c>
      <c r="G3583" s="122" t="str">
        <f t="shared" si="169"/>
        <v/>
      </c>
      <c r="H3583" s="255" t="str">
        <f>IF(G3583="기사임",(COUNTIF($B$2:B3583,B3583)-COUNTIFS($B$2:B3582,B3583,$G$2:G3582,"")),"")</f>
        <v/>
      </c>
      <c r="I3583" s="122" t="str">
        <f>IF(H3583=1,COUNTIF($H$1:H3583,1),"")</f>
        <v/>
      </c>
      <c r="J3583" s="122">
        <f t="shared" si="170"/>
        <v>1</v>
      </c>
      <c r="K3583" s="122" t="b">
        <f t="shared" si="171"/>
        <v>0</v>
      </c>
      <c r="L3583" s="122" t="str">
        <f>IF(K3583=FALSE,"",B3583&amp;"@"&amp;COUNTIFS($B$2:B3583,B3583,$K$2:K3583,TRUE))</f>
        <v/>
      </c>
    </row>
    <row r="3584" spans="1:12">
      <c r="A3584" s="18" t="s">
        <v>869</v>
      </c>
      <c r="B3584" s="18" t="s">
        <v>895</v>
      </c>
      <c r="C3584" s="18">
        <v>1</v>
      </c>
      <c r="D3584" s="18">
        <v>1</v>
      </c>
      <c r="E3584" s="18">
        <v>0</v>
      </c>
      <c r="F3584" s="18">
        <v>0</v>
      </c>
      <c r="G3584" s="122" t="str">
        <f t="shared" si="169"/>
        <v/>
      </c>
      <c r="H3584" s="255" t="str">
        <f>IF(G3584="기사임",(COUNTIF($B$2:B3584,B3584)-COUNTIFS($B$2:B3583,B3584,$G$2:G3583,"")),"")</f>
        <v/>
      </c>
      <c r="I3584" s="122" t="str">
        <f>IF(H3584=1,COUNTIF($H$1:H3584,1),"")</f>
        <v/>
      </c>
      <c r="J3584" s="122">
        <f t="shared" si="170"/>
        <v>0</v>
      </c>
      <c r="K3584" s="122" t="b">
        <f t="shared" si="171"/>
        <v>0</v>
      </c>
      <c r="L3584" s="122" t="str">
        <f>IF(K3584=FALSE,"",B3584&amp;"@"&amp;COUNTIFS($B$2:B3584,B3584,$K$2:K3584,TRUE))</f>
        <v/>
      </c>
    </row>
    <row r="3585" spans="1:12">
      <c r="A3585" s="18" t="s">
        <v>869</v>
      </c>
      <c r="B3585" s="18" t="s">
        <v>915</v>
      </c>
      <c r="C3585" s="18">
        <v>1</v>
      </c>
      <c r="D3585" s="18">
        <v>1</v>
      </c>
      <c r="E3585" s="18">
        <v>0</v>
      </c>
      <c r="F3585" s="18">
        <v>1</v>
      </c>
      <c r="G3585" s="122" t="str">
        <f t="shared" si="169"/>
        <v/>
      </c>
      <c r="H3585" s="255" t="str">
        <f>IF(G3585="기사임",(COUNTIF($B$2:B3585,B3585)-COUNTIFS($B$2:B3584,B3585,$G$2:G3584,"")),"")</f>
        <v/>
      </c>
      <c r="I3585" s="122" t="str">
        <f>IF(H3585=1,COUNTIF($H$1:H3585,1),"")</f>
        <v/>
      </c>
      <c r="J3585" s="122">
        <f t="shared" si="170"/>
        <v>0</v>
      </c>
      <c r="K3585" s="122" t="b">
        <f t="shared" si="171"/>
        <v>0</v>
      </c>
      <c r="L3585" s="122" t="str">
        <f>IF(K3585=FALSE,"",B3585&amp;"@"&amp;COUNTIFS($B$2:B3585,B3585,$K$2:K3585,TRUE))</f>
        <v/>
      </c>
    </row>
    <row r="3586" spans="1:12">
      <c r="A3586" s="18" t="s">
        <v>1287</v>
      </c>
      <c r="B3586" s="18" t="s">
        <v>911</v>
      </c>
      <c r="C3586" s="18">
        <v>1</v>
      </c>
      <c r="D3586" s="18">
        <v>1</v>
      </c>
      <c r="E3586" s="18">
        <v>60</v>
      </c>
      <c r="F3586" s="18">
        <v>0</v>
      </c>
      <c r="G3586" s="122" t="str">
        <f t="shared" si="169"/>
        <v/>
      </c>
      <c r="H3586" s="255" t="str">
        <f>IF(G3586="기사임",(COUNTIF($B$2:B3586,B3586)-COUNTIFS($B$2:B3585,B3586,$G$2:G3585,"")),"")</f>
        <v/>
      </c>
      <c r="I3586" s="122" t="str">
        <f>IF(H3586=1,COUNTIF($H$1:H3586,1),"")</f>
        <v/>
      </c>
      <c r="J3586" s="122">
        <f t="shared" si="170"/>
        <v>0</v>
      </c>
      <c r="K3586" s="122" t="b">
        <f t="shared" si="171"/>
        <v>0</v>
      </c>
      <c r="L3586" s="122" t="str">
        <f>IF(K3586=FALSE,"",B3586&amp;"@"&amp;COUNTIFS($B$2:B3586,B3586,$K$2:K3586,TRUE))</f>
        <v/>
      </c>
    </row>
    <row r="3587" spans="1:12">
      <c r="A3587" s="18" t="s">
        <v>1287</v>
      </c>
      <c r="B3587" s="18" t="s">
        <v>901</v>
      </c>
      <c r="C3587" s="18">
        <v>1</v>
      </c>
      <c r="D3587" s="18">
        <v>1</v>
      </c>
      <c r="E3587" s="18">
        <v>0</v>
      </c>
      <c r="F3587" s="18">
        <v>1</v>
      </c>
      <c r="G3587" s="122" t="str">
        <f t="shared" si="169"/>
        <v/>
      </c>
      <c r="H3587" s="255" t="str">
        <f>IF(G3587="기사임",(COUNTIF($B$2:B3587,B3587)-COUNTIFS($B$2:B3586,B3587,$G$2:G3586,"")),"")</f>
        <v/>
      </c>
      <c r="I3587" s="122" t="str">
        <f>IF(H3587=1,COUNTIF($H$1:H3587,1),"")</f>
        <v/>
      </c>
      <c r="J3587" s="122">
        <f t="shared" si="170"/>
        <v>0</v>
      </c>
      <c r="K3587" s="122" t="b">
        <f t="shared" si="171"/>
        <v>0</v>
      </c>
      <c r="L3587" s="122" t="str">
        <f>IF(K3587=FALSE,"",B3587&amp;"@"&amp;COUNTIFS($B$2:B3587,B3587,$K$2:K3587,TRUE))</f>
        <v/>
      </c>
    </row>
    <row r="3588" spans="1:12">
      <c r="A3588" s="18" t="s">
        <v>870</v>
      </c>
      <c r="B3588" s="18" t="s">
        <v>935</v>
      </c>
      <c r="C3588" s="18">
        <v>1</v>
      </c>
      <c r="D3588" s="18">
        <v>1</v>
      </c>
      <c r="E3588" s="18">
        <v>0</v>
      </c>
      <c r="F3588" s="18">
        <v>1</v>
      </c>
      <c r="G3588" s="122" t="str">
        <f t="shared" si="169"/>
        <v/>
      </c>
      <c r="H3588" s="255" t="str">
        <f>IF(G3588="기사임",(COUNTIF($B$2:B3588,B3588)-COUNTIFS($B$2:B3587,B3588,$G$2:G3587,"")),"")</f>
        <v/>
      </c>
      <c r="I3588" s="122" t="str">
        <f>IF(H3588=1,COUNTIF($H$1:H3588,1),"")</f>
        <v/>
      </c>
      <c r="J3588" s="122">
        <f t="shared" si="170"/>
        <v>0</v>
      </c>
      <c r="K3588" s="122" t="b">
        <f t="shared" si="171"/>
        <v>0</v>
      </c>
      <c r="L3588" s="122" t="str">
        <f>IF(K3588=FALSE,"",B3588&amp;"@"&amp;COUNTIFS($B$2:B3588,B3588,$K$2:K3588,TRUE))</f>
        <v/>
      </c>
    </row>
    <row r="3589" spans="1:12">
      <c r="A3589" s="18" t="s">
        <v>870</v>
      </c>
      <c r="B3589" s="18" t="s">
        <v>897</v>
      </c>
      <c r="C3589" s="18">
        <v>1</v>
      </c>
      <c r="D3589" s="18">
        <v>1</v>
      </c>
      <c r="E3589" s="18">
        <v>0</v>
      </c>
      <c r="F3589" s="18">
        <v>1</v>
      </c>
      <c r="G3589" s="122" t="str">
        <f t="shared" si="169"/>
        <v/>
      </c>
      <c r="H3589" s="255" t="str">
        <f>IF(G3589="기사임",(COUNTIF($B$2:B3589,B3589)-COUNTIFS($B$2:B3588,B3589,$G$2:G3588,"")),"")</f>
        <v/>
      </c>
      <c r="I3589" s="122" t="str">
        <f>IF(H3589=1,COUNTIF($H$1:H3589,1),"")</f>
        <v/>
      </c>
      <c r="J3589" s="122">
        <f t="shared" si="170"/>
        <v>1</v>
      </c>
      <c r="K3589" s="122" t="b">
        <f t="shared" si="171"/>
        <v>0</v>
      </c>
      <c r="L3589" s="122" t="str">
        <f>IF(K3589=FALSE,"",B3589&amp;"@"&amp;COUNTIFS($B$2:B3589,B3589,$K$2:K3589,TRUE))</f>
        <v/>
      </c>
    </row>
    <row r="3590" spans="1:12">
      <c r="A3590" s="18" t="s">
        <v>870</v>
      </c>
      <c r="B3590" s="18" t="s">
        <v>895</v>
      </c>
      <c r="C3590" s="18">
        <v>1</v>
      </c>
      <c r="D3590" s="18">
        <v>1</v>
      </c>
      <c r="E3590" s="18">
        <v>0</v>
      </c>
      <c r="F3590" s="18">
        <v>1</v>
      </c>
      <c r="G3590" s="122" t="str">
        <f t="shared" si="169"/>
        <v/>
      </c>
      <c r="H3590" s="255" t="str">
        <f>IF(G3590="기사임",(COUNTIF($B$2:B3590,B3590)-COUNTIFS($B$2:B3589,B3590,$G$2:G3589,"")),"")</f>
        <v/>
      </c>
      <c r="I3590" s="122" t="str">
        <f>IF(H3590=1,COUNTIF($H$1:H3590,1),"")</f>
        <v/>
      </c>
      <c r="J3590" s="122">
        <f t="shared" si="170"/>
        <v>0</v>
      </c>
      <c r="K3590" s="122" t="b">
        <f t="shared" si="171"/>
        <v>0</v>
      </c>
      <c r="L3590" s="122" t="str">
        <f>IF(K3590=FALSE,"",B3590&amp;"@"&amp;COUNTIFS($B$2:B3590,B3590,$K$2:K3590,TRUE))</f>
        <v/>
      </c>
    </row>
    <row r="3591" spans="1:12">
      <c r="A3591" s="18" t="s">
        <v>2173</v>
      </c>
      <c r="B3591" s="18" t="s">
        <v>931</v>
      </c>
      <c r="C3591" s="18">
        <v>1</v>
      </c>
      <c r="D3591" s="18">
        <v>1</v>
      </c>
      <c r="E3591" s="18">
        <v>29</v>
      </c>
      <c r="F3591" s="18">
        <v>0</v>
      </c>
      <c r="G3591" s="122" t="str">
        <f t="shared" si="169"/>
        <v/>
      </c>
      <c r="H3591" s="255" t="str">
        <f>IF(G3591="기사임",(COUNTIF($B$2:B3591,B3591)-COUNTIFS($B$2:B3590,B3591,$G$2:G3590,"")),"")</f>
        <v/>
      </c>
      <c r="I3591" s="122" t="str">
        <f>IF(H3591=1,COUNTIF($H$1:H3591,1),"")</f>
        <v/>
      </c>
      <c r="J3591" s="122">
        <f t="shared" si="170"/>
        <v>0</v>
      </c>
      <c r="K3591" s="122" t="b">
        <f t="shared" si="171"/>
        <v>0</v>
      </c>
      <c r="L3591" s="122" t="str">
        <f>IF(K3591=FALSE,"",B3591&amp;"@"&amp;COUNTIFS($B$2:B3591,B3591,$K$2:K3591,TRUE))</f>
        <v/>
      </c>
    </row>
    <row r="3592" spans="1:12">
      <c r="A3592" s="18" t="s">
        <v>1128</v>
      </c>
      <c r="B3592" s="18" t="s">
        <v>900</v>
      </c>
      <c r="C3592" s="18">
        <v>1</v>
      </c>
      <c r="D3592" s="18">
        <v>1</v>
      </c>
      <c r="E3592" s="18">
        <v>0</v>
      </c>
      <c r="F3592" s="18">
        <v>1</v>
      </c>
      <c r="G3592" s="122" t="str">
        <f t="shared" si="169"/>
        <v/>
      </c>
      <c r="H3592" s="255" t="str">
        <f>IF(G3592="기사임",(COUNTIF($B$2:B3592,B3592)-COUNTIFS($B$2:B3591,B3592,$G$2:G3591,"")),"")</f>
        <v/>
      </c>
      <c r="I3592" s="122" t="str">
        <f>IF(H3592=1,COUNTIF($H$1:H3592,1),"")</f>
        <v/>
      </c>
      <c r="J3592" s="122">
        <f t="shared" si="170"/>
        <v>0</v>
      </c>
      <c r="K3592" s="122" t="b">
        <f t="shared" si="171"/>
        <v>0</v>
      </c>
      <c r="L3592" s="122" t="str">
        <f>IF(K3592=FALSE,"",B3592&amp;"@"&amp;COUNTIFS($B$2:B3592,B3592,$K$2:K3592,TRUE))</f>
        <v/>
      </c>
    </row>
    <row r="3593" spans="1:12">
      <c r="A3593" s="18" t="s">
        <v>1320</v>
      </c>
      <c r="B3593" s="18" t="s">
        <v>896</v>
      </c>
      <c r="C3593" s="18">
        <v>1</v>
      </c>
      <c r="D3593" s="18">
        <v>1</v>
      </c>
      <c r="E3593" s="18">
        <v>42</v>
      </c>
      <c r="F3593" s="18">
        <v>0</v>
      </c>
      <c r="G3593" s="122" t="str">
        <f t="shared" si="169"/>
        <v/>
      </c>
      <c r="H3593" s="255" t="str">
        <f>IF(G3593="기사임",(COUNTIF($B$2:B3593,B3593)-COUNTIFS($B$2:B3592,B3593,$G$2:G3592,"")),"")</f>
        <v/>
      </c>
      <c r="I3593" s="122" t="str">
        <f>IF(H3593=1,COUNTIF($H$1:H3593,1),"")</f>
        <v/>
      </c>
      <c r="J3593" s="122">
        <f t="shared" si="170"/>
        <v>1</v>
      </c>
      <c r="K3593" s="122" t="b">
        <f t="shared" si="171"/>
        <v>0</v>
      </c>
      <c r="L3593" s="122" t="str">
        <f>IF(K3593=FALSE,"",B3593&amp;"@"&amp;COUNTIFS($B$2:B3593,B3593,$K$2:K3593,TRUE))</f>
        <v/>
      </c>
    </row>
    <row r="3594" spans="1:12">
      <c r="A3594" s="18" t="s">
        <v>783</v>
      </c>
      <c r="B3594" s="18" t="s">
        <v>898</v>
      </c>
      <c r="C3594" s="18">
        <v>1</v>
      </c>
      <c r="D3594" s="18">
        <v>1</v>
      </c>
      <c r="E3594" s="18">
        <v>0</v>
      </c>
      <c r="F3594" s="18">
        <v>1</v>
      </c>
      <c r="G3594" s="122" t="str">
        <f t="shared" si="169"/>
        <v/>
      </c>
      <c r="H3594" s="255" t="str">
        <f>IF(G3594="기사임",(COUNTIF($B$2:B3594,B3594)-COUNTIFS($B$2:B3593,B3594,$G$2:G3593,"")),"")</f>
        <v/>
      </c>
      <c r="I3594" s="122" t="str">
        <f>IF(H3594=1,COUNTIF($H$1:H3594,1),"")</f>
        <v/>
      </c>
      <c r="J3594" s="122">
        <f t="shared" si="170"/>
        <v>0</v>
      </c>
      <c r="K3594" s="122" t="b">
        <f t="shared" si="171"/>
        <v>0</v>
      </c>
      <c r="L3594" s="122" t="str">
        <f>IF(K3594=FALSE,"",B3594&amp;"@"&amp;COUNTIFS($B$2:B3594,B3594,$K$2:K3594,TRUE))</f>
        <v/>
      </c>
    </row>
    <row r="3595" spans="1:12">
      <c r="A3595" s="18" t="s">
        <v>783</v>
      </c>
      <c r="B3595" s="18" t="s">
        <v>896</v>
      </c>
      <c r="C3595" s="18">
        <v>1</v>
      </c>
      <c r="D3595" s="18">
        <v>1</v>
      </c>
      <c r="E3595" s="18">
        <v>845</v>
      </c>
      <c r="F3595" s="18">
        <v>1</v>
      </c>
      <c r="G3595" s="122" t="str">
        <f t="shared" si="169"/>
        <v/>
      </c>
      <c r="H3595" s="255" t="str">
        <f>IF(G3595="기사임",(COUNTIF($B$2:B3595,B3595)-COUNTIFS($B$2:B3594,B3595,$G$2:G3594,"")),"")</f>
        <v/>
      </c>
      <c r="I3595" s="122" t="str">
        <f>IF(H3595=1,COUNTIF($H$1:H3595,1),"")</f>
        <v/>
      </c>
      <c r="J3595" s="122">
        <f t="shared" si="170"/>
        <v>1</v>
      </c>
      <c r="K3595" s="122" t="b">
        <f t="shared" si="171"/>
        <v>0</v>
      </c>
      <c r="L3595" s="122" t="str">
        <f>IF(K3595=FALSE,"",B3595&amp;"@"&amp;COUNTIFS($B$2:B3595,B3595,$K$2:K3595,TRUE))</f>
        <v/>
      </c>
    </row>
    <row r="3596" spans="1:12">
      <c r="A3596" s="18" t="s">
        <v>813</v>
      </c>
      <c r="B3596" s="18" t="s">
        <v>900</v>
      </c>
      <c r="C3596" s="18">
        <v>1</v>
      </c>
      <c r="D3596" s="18">
        <v>1</v>
      </c>
      <c r="E3596" s="18">
        <v>223</v>
      </c>
      <c r="F3596" s="18">
        <v>1</v>
      </c>
      <c r="G3596" s="122" t="str">
        <f t="shared" si="169"/>
        <v/>
      </c>
      <c r="H3596" s="255" t="str">
        <f>IF(G3596="기사임",(COUNTIF($B$2:B3596,B3596)-COUNTIFS($B$2:B3595,B3596,$G$2:G3595,"")),"")</f>
        <v/>
      </c>
      <c r="I3596" s="122" t="str">
        <f>IF(H3596=1,COUNTIF($H$1:H3596,1),"")</f>
        <v/>
      </c>
      <c r="J3596" s="122">
        <f t="shared" si="170"/>
        <v>0</v>
      </c>
      <c r="K3596" s="122" t="b">
        <f t="shared" si="171"/>
        <v>0</v>
      </c>
      <c r="L3596" s="122" t="str">
        <f>IF(K3596=FALSE,"",B3596&amp;"@"&amp;COUNTIFS($B$2:B3596,B3596,$K$2:K3596,TRUE))</f>
        <v/>
      </c>
    </row>
    <row r="3597" spans="1:12">
      <c r="A3597" s="18" t="s">
        <v>1804</v>
      </c>
      <c r="B3597" s="18" t="s">
        <v>943</v>
      </c>
      <c r="C3597" s="18">
        <v>1</v>
      </c>
      <c r="D3597" s="18">
        <v>1</v>
      </c>
      <c r="E3597" s="18">
        <v>0</v>
      </c>
      <c r="F3597" s="18">
        <v>1</v>
      </c>
      <c r="G3597" s="122" t="str">
        <f t="shared" si="169"/>
        <v/>
      </c>
      <c r="H3597" s="255" t="str">
        <f>IF(G3597="기사임",(COUNTIF($B$2:B3597,B3597)-COUNTIFS($B$2:B3596,B3597,$G$2:G3596,"")),"")</f>
        <v/>
      </c>
      <c r="I3597" s="122" t="str">
        <f>IF(H3597=1,COUNTIF($H$1:H3597,1),"")</f>
        <v/>
      </c>
      <c r="J3597" s="122">
        <f t="shared" si="170"/>
        <v>0</v>
      </c>
      <c r="K3597" s="122" t="b">
        <f t="shared" si="171"/>
        <v>0</v>
      </c>
      <c r="L3597" s="122" t="str">
        <f>IF(K3597=FALSE,"",B3597&amp;"@"&amp;COUNTIFS($B$2:B3597,B3597,$K$2:K3597,TRUE))</f>
        <v/>
      </c>
    </row>
    <row r="3598" spans="1:12">
      <c r="A3598" s="18" t="s">
        <v>1804</v>
      </c>
      <c r="B3598" s="18" t="s">
        <v>913</v>
      </c>
      <c r="C3598" s="18">
        <v>1</v>
      </c>
      <c r="D3598" s="18">
        <v>1</v>
      </c>
      <c r="E3598" s="18">
        <v>0</v>
      </c>
      <c r="F3598" s="18">
        <v>1</v>
      </c>
      <c r="G3598" s="122" t="str">
        <f t="shared" si="169"/>
        <v/>
      </c>
      <c r="H3598" s="255" t="str">
        <f>IF(G3598="기사임",(COUNTIF($B$2:B3598,B3598)-COUNTIFS($B$2:B3597,B3598,$G$2:G3597,"")),"")</f>
        <v/>
      </c>
      <c r="I3598" s="122" t="str">
        <f>IF(H3598=1,COUNTIF($H$1:H3598,1),"")</f>
        <v/>
      </c>
      <c r="J3598" s="122">
        <f t="shared" si="170"/>
        <v>0</v>
      </c>
      <c r="K3598" s="122" t="b">
        <f t="shared" si="171"/>
        <v>0</v>
      </c>
      <c r="L3598" s="122" t="str">
        <f>IF(K3598=FALSE,"",B3598&amp;"@"&amp;COUNTIFS($B$2:B3598,B3598,$K$2:K3598,TRUE))</f>
        <v/>
      </c>
    </row>
    <row r="3599" spans="1:12">
      <c r="A3599" s="18" t="s">
        <v>871</v>
      </c>
      <c r="B3599" s="18" t="s">
        <v>898</v>
      </c>
      <c r="C3599" s="18">
        <v>1</v>
      </c>
      <c r="D3599" s="18">
        <v>1</v>
      </c>
      <c r="E3599" s="18">
        <v>0</v>
      </c>
      <c r="F3599" s="18">
        <v>1</v>
      </c>
      <c r="G3599" s="122" t="str">
        <f t="shared" si="169"/>
        <v/>
      </c>
      <c r="H3599" s="255" t="str">
        <f>IF(G3599="기사임",(COUNTIF($B$2:B3599,B3599)-COUNTIFS($B$2:B3598,B3599,$G$2:G3598,"")),"")</f>
        <v/>
      </c>
      <c r="I3599" s="122" t="str">
        <f>IF(H3599=1,COUNTIF($H$1:H3599,1),"")</f>
        <v/>
      </c>
      <c r="J3599" s="122">
        <f t="shared" si="170"/>
        <v>0</v>
      </c>
      <c r="K3599" s="122" t="b">
        <f t="shared" si="171"/>
        <v>0</v>
      </c>
      <c r="L3599" s="122" t="str">
        <f>IF(K3599=FALSE,"",B3599&amp;"@"&amp;COUNTIFS($B$2:B3599,B3599,$K$2:K3599,TRUE))</f>
        <v/>
      </c>
    </row>
    <row r="3600" spans="1:12">
      <c r="A3600" s="18" t="s">
        <v>1462</v>
      </c>
      <c r="B3600" s="18" t="s">
        <v>896</v>
      </c>
      <c r="C3600" s="18">
        <v>1</v>
      </c>
      <c r="D3600" s="18">
        <v>1</v>
      </c>
      <c r="E3600" s="18">
        <v>0</v>
      </c>
      <c r="F3600" s="18">
        <v>1</v>
      </c>
      <c r="G3600" s="122" t="str">
        <f t="shared" si="169"/>
        <v/>
      </c>
      <c r="H3600" s="255" t="str">
        <f>IF(G3600="기사임",(COUNTIF($B$2:B3600,B3600)-COUNTIFS($B$2:B3599,B3600,$G$2:G3599,"")),"")</f>
        <v/>
      </c>
      <c r="I3600" s="122" t="str">
        <f>IF(H3600=1,COUNTIF($H$1:H3600,1),"")</f>
        <v/>
      </c>
      <c r="J3600" s="122">
        <f t="shared" si="170"/>
        <v>1</v>
      </c>
      <c r="K3600" s="122" t="b">
        <f t="shared" si="171"/>
        <v>0</v>
      </c>
      <c r="L3600" s="122" t="str">
        <f>IF(K3600=FALSE,"",B3600&amp;"@"&amp;COUNTIFS($B$2:B3600,B3600,$K$2:K3600,TRUE))</f>
        <v/>
      </c>
    </row>
    <row r="3601" spans="1:12">
      <c r="A3601" s="18" t="s">
        <v>2174</v>
      </c>
      <c r="B3601" s="18" t="s">
        <v>901</v>
      </c>
      <c r="C3601" s="18">
        <v>1</v>
      </c>
      <c r="D3601" s="18">
        <v>1</v>
      </c>
      <c r="E3601" s="18">
        <v>0</v>
      </c>
      <c r="F3601" s="18">
        <v>1</v>
      </c>
      <c r="G3601" s="122" t="str">
        <f t="shared" si="169"/>
        <v/>
      </c>
      <c r="H3601" s="255" t="str">
        <f>IF(G3601="기사임",(COUNTIF($B$2:B3601,B3601)-COUNTIFS($B$2:B3600,B3601,$G$2:G3600,"")),"")</f>
        <v/>
      </c>
      <c r="I3601" s="122" t="str">
        <f>IF(H3601=1,COUNTIF($H$1:H3601,1),"")</f>
        <v/>
      </c>
      <c r="J3601" s="122">
        <f t="shared" si="170"/>
        <v>0</v>
      </c>
      <c r="K3601" s="122" t="b">
        <f t="shared" si="171"/>
        <v>0</v>
      </c>
      <c r="L3601" s="122" t="str">
        <f>IF(K3601=FALSE,"",B3601&amp;"@"&amp;COUNTIFS($B$2:B3601,B3601,$K$2:K3601,TRUE))</f>
        <v/>
      </c>
    </row>
    <row r="3602" spans="1:12">
      <c r="A3602" s="18" t="s">
        <v>560</v>
      </c>
      <c r="B3602" s="18" t="s">
        <v>901</v>
      </c>
      <c r="C3602" s="18">
        <v>1</v>
      </c>
      <c r="D3602" s="18">
        <v>1</v>
      </c>
      <c r="E3602" s="18">
        <v>0</v>
      </c>
      <c r="F3602" s="18">
        <v>1</v>
      </c>
      <c r="G3602" s="122" t="str">
        <f t="shared" si="169"/>
        <v/>
      </c>
      <c r="H3602" s="255" t="str">
        <f>IF(G3602="기사임",(COUNTIF($B$2:B3602,B3602)-COUNTIFS($B$2:B3601,B3602,$G$2:G3601,"")),"")</f>
        <v/>
      </c>
      <c r="I3602" s="122" t="str">
        <f>IF(H3602=1,COUNTIF($H$1:H3602,1),"")</f>
        <v/>
      </c>
      <c r="J3602" s="122">
        <f t="shared" si="170"/>
        <v>0</v>
      </c>
      <c r="K3602" s="122" t="b">
        <f t="shared" si="171"/>
        <v>0</v>
      </c>
      <c r="L3602" s="122" t="str">
        <f>IF(K3602=FALSE,"",B3602&amp;"@"&amp;COUNTIFS($B$2:B3602,B3602,$K$2:K3602,TRUE))</f>
        <v/>
      </c>
    </row>
    <row r="3603" spans="1:12">
      <c r="A3603" s="18" t="s">
        <v>560</v>
      </c>
      <c r="B3603" s="18" t="s">
        <v>908</v>
      </c>
      <c r="C3603" s="18">
        <v>1</v>
      </c>
      <c r="D3603" s="18">
        <v>1</v>
      </c>
      <c r="E3603" s="18">
        <v>0</v>
      </c>
      <c r="F3603" s="18">
        <v>0</v>
      </c>
      <c r="G3603" s="122" t="str">
        <f t="shared" si="169"/>
        <v/>
      </c>
      <c r="H3603" s="255" t="str">
        <f>IF(G3603="기사임",(COUNTIF($B$2:B3603,B3603)-COUNTIFS($B$2:B3602,B3603,$G$2:G3602,"")),"")</f>
        <v/>
      </c>
      <c r="I3603" s="122" t="str">
        <f>IF(H3603=1,COUNTIF($H$1:H3603,1),"")</f>
        <v/>
      </c>
      <c r="J3603" s="122">
        <f t="shared" si="170"/>
        <v>0</v>
      </c>
      <c r="K3603" s="122" t="b">
        <f t="shared" si="171"/>
        <v>0</v>
      </c>
      <c r="L3603" s="122" t="str">
        <f>IF(K3603=FALSE,"",B3603&amp;"@"&amp;COUNTIFS($B$2:B3603,B3603,$K$2:K3603,TRUE))</f>
        <v/>
      </c>
    </row>
    <row r="3604" spans="1:12">
      <c r="A3604" s="18" t="s">
        <v>560</v>
      </c>
      <c r="B3604" s="18" t="s">
        <v>914</v>
      </c>
      <c r="C3604" s="18">
        <v>1</v>
      </c>
      <c r="D3604" s="18">
        <v>1</v>
      </c>
      <c r="E3604" s="18">
        <v>0</v>
      </c>
      <c r="F3604" s="18">
        <v>1</v>
      </c>
      <c r="G3604" s="122" t="str">
        <f t="shared" si="169"/>
        <v/>
      </c>
      <c r="H3604" s="255" t="str">
        <f>IF(G3604="기사임",(COUNTIF($B$2:B3604,B3604)-COUNTIFS($B$2:B3603,B3604,$G$2:G3603,"")),"")</f>
        <v/>
      </c>
      <c r="I3604" s="122" t="str">
        <f>IF(H3604=1,COUNTIF($H$1:H3604,1),"")</f>
        <v/>
      </c>
      <c r="J3604" s="122">
        <f t="shared" si="170"/>
        <v>1</v>
      </c>
      <c r="K3604" s="122" t="b">
        <f t="shared" si="171"/>
        <v>0</v>
      </c>
      <c r="L3604" s="122" t="str">
        <f>IF(K3604=FALSE,"",B3604&amp;"@"&amp;COUNTIFS($B$2:B3604,B3604,$K$2:K3604,TRUE))</f>
        <v/>
      </c>
    </row>
    <row r="3605" spans="1:12">
      <c r="A3605" s="18" t="s">
        <v>784</v>
      </c>
      <c r="B3605" s="18" t="s">
        <v>897</v>
      </c>
      <c r="C3605" s="18">
        <v>1</v>
      </c>
      <c r="D3605" s="18">
        <v>1</v>
      </c>
      <c r="E3605" s="18">
        <v>0</v>
      </c>
      <c r="F3605" s="18">
        <v>1</v>
      </c>
      <c r="G3605" s="122" t="str">
        <f t="shared" si="169"/>
        <v/>
      </c>
      <c r="H3605" s="255" t="str">
        <f>IF(G3605="기사임",(COUNTIF($B$2:B3605,B3605)-COUNTIFS($B$2:B3604,B3605,$G$2:G3604,"")),"")</f>
        <v/>
      </c>
      <c r="I3605" s="122" t="str">
        <f>IF(H3605=1,COUNTIF($H$1:H3605,1),"")</f>
        <v/>
      </c>
      <c r="J3605" s="122">
        <f t="shared" si="170"/>
        <v>1</v>
      </c>
      <c r="K3605" s="122" t="b">
        <f t="shared" si="171"/>
        <v>0</v>
      </c>
      <c r="L3605" s="122" t="str">
        <f>IF(K3605=FALSE,"",B3605&amp;"@"&amp;COUNTIFS($B$2:B3605,B3605,$K$2:K3605,TRUE))</f>
        <v/>
      </c>
    </row>
    <row r="3606" spans="1:12">
      <c r="A3606" s="18" t="s">
        <v>784</v>
      </c>
      <c r="B3606" s="18" t="s">
        <v>1327</v>
      </c>
      <c r="C3606" s="18">
        <v>1</v>
      </c>
      <c r="D3606" s="18">
        <v>1</v>
      </c>
      <c r="E3606" s="18">
        <v>0</v>
      </c>
      <c r="F3606" s="18">
        <v>1</v>
      </c>
      <c r="G3606" s="122" t="str">
        <f t="shared" si="169"/>
        <v/>
      </c>
      <c r="H3606" s="255" t="str">
        <f>IF(G3606="기사임",(COUNTIF($B$2:B3606,B3606)-COUNTIFS($B$2:B3605,B3606,$G$2:G3605,"")),"")</f>
        <v/>
      </c>
      <c r="I3606" s="122" t="str">
        <f>IF(H3606=1,COUNTIF($H$1:H3606,1),"")</f>
        <v/>
      </c>
      <c r="J3606" s="122">
        <f t="shared" si="170"/>
        <v>0</v>
      </c>
      <c r="K3606" s="122" t="b">
        <f t="shared" si="171"/>
        <v>0</v>
      </c>
      <c r="L3606" s="122" t="str">
        <f>IF(K3606=FALSE,"",B3606&amp;"@"&amp;COUNTIFS($B$2:B3606,B3606,$K$2:K3606,TRUE))</f>
        <v/>
      </c>
    </row>
    <row r="3607" spans="1:12">
      <c r="A3607" s="18" t="s">
        <v>573</v>
      </c>
      <c r="B3607" s="18" t="s">
        <v>909</v>
      </c>
      <c r="C3607" s="18">
        <v>1</v>
      </c>
      <c r="D3607" s="18">
        <v>1</v>
      </c>
      <c r="E3607" s="18">
        <v>0</v>
      </c>
      <c r="F3607" s="18">
        <v>1</v>
      </c>
      <c r="G3607" s="122" t="str">
        <f t="shared" si="169"/>
        <v/>
      </c>
      <c r="H3607" s="255" t="str">
        <f>IF(G3607="기사임",(COUNTIF($B$2:B3607,B3607)-COUNTIFS($B$2:B3606,B3607,$G$2:G3606,"")),"")</f>
        <v/>
      </c>
      <c r="I3607" s="122" t="str">
        <f>IF(H3607=1,COUNTIF($H$1:H3607,1),"")</f>
        <v/>
      </c>
      <c r="J3607" s="122">
        <f t="shared" si="170"/>
        <v>0</v>
      </c>
      <c r="K3607" s="122" t="b">
        <f t="shared" si="171"/>
        <v>0</v>
      </c>
      <c r="L3607" s="122" t="str">
        <f>IF(K3607=FALSE,"",B3607&amp;"@"&amp;COUNTIFS($B$2:B3607,B3607,$K$2:K3607,TRUE))</f>
        <v/>
      </c>
    </row>
    <row r="3608" spans="1:12">
      <c r="A3608" s="18" t="s">
        <v>573</v>
      </c>
      <c r="B3608" s="18" t="s">
        <v>898</v>
      </c>
      <c r="C3608" s="18">
        <v>1</v>
      </c>
      <c r="D3608" s="18">
        <v>1</v>
      </c>
      <c r="E3608" s="18">
        <v>19</v>
      </c>
      <c r="F3608" s="18">
        <v>1</v>
      </c>
      <c r="G3608" s="122" t="str">
        <f t="shared" si="169"/>
        <v/>
      </c>
      <c r="H3608" s="255" t="str">
        <f>IF(G3608="기사임",(COUNTIF($B$2:B3608,B3608)-COUNTIFS($B$2:B3607,B3608,$G$2:G3607,"")),"")</f>
        <v/>
      </c>
      <c r="I3608" s="122" t="str">
        <f>IF(H3608=1,COUNTIF($H$1:H3608,1),"")</f>
        <v/>
      </c>
      <c r="J3608" s="122">
        <f t="shared" si="170"/>
        <v>0</v>
      </c>
      <c r="K3608" s="122" t="b">
        <f t="shared" si="171"/>
        <v>0</v>
      </c>
      <c r="L3608" s="122" t="str">
        <f>IF(K3608=FALSE,"",B3608&amp;"@"&amp;COUNTIFS($B$2:B3608,B3608,$K$2:K3608,TRUE))</f>
        <v/>
      </c>
    </row>
    <row r="3609" spans="1:12">
      <c r="A3609" s="18" t="s">
        <v>573</v>
      </c>
      <c r="B3609" s="18" t="s">
        <v>906</v>
      </c>
      <c r="C3609" s="18">
        <v>1</v>
      </c>
      <c r="D3609" s="18">
        <v>1</v>
      </c>
      <c r="E3609" s="18">
        <v>0</v>
      </c>
      <c r="F3609" s="18">
        <v>1</v>
      </c>
      <c r="G3609" s="122" t="str">
        <f t="shared" si="169"/>
        <v/>
      </c>
      <c r="H3609" s="255" t="str">
        <f>IF(G3609="기사임",(COUNTIF($B$2:B3609,B3609)-COUNTIFS($B$2:B3608,B3609,$G$2:G3608,"")),"")</f>
        <v/>
      </c>
      <c r="I3609" s="122" t="str">
        <f>IF(H3609=1,COUNTIF($H$1:H3609,1),"")</f>
        <v/>
      </c>
      <c r="J3609" s="122">
        <f t="shared" si="170"/>
        <v>0</v>
      </c>
      <c r="K3609" s="122" t="b">
        <f t="shared" si="171"/>
        <v>0</v>
      </c>
      <c r="L3609" s="122" t="str">
        <f>IF(K3609=FALSE,"",B3609&amp;"@"&amp;COUNTIFS($B$2:B3609,B3609,$K$2:K3609,TRUE))</f>
        <v/>
      </c>
    </row>
    <row r="3610" spans="1:12">
      <c r="A3610" s="18" t="s">
        <v>573</v>
      </c>
      <c r="B3610" s="18" t="s">
        <v>941</v>
      </c>
      <c r="C3610" s="18">
        <v>1</v>
      </c>
      <c r="D3610" s="18">
        <v>1</v>
      </c>
      <c r="E3610" s="18">
        <v>0</v>
      </c>
      <c r="F3610" s="18">
        <v>1</v>
      </c>
      <c r="G3610" s="122" t="str">
        <f t="shared" si="169"/>
        <v/>
      </c>
      <c r="H3610" s="255" t="str">
        <f>IF(G3610="기사임",(COUNTIF($B$2:B3610,B3610)-COUNTIFS($B$2:B3609,B3610,$G$2:G3609,"")),"")</f>
        <v/>
      </c>
      <c r="I3610" s="122" t="str">
        <f>IF(H3610=1,COUNTIF($H$1:H3610,1),"")</f>
        <v/>
      </c>
      <c r="J3610" s="122">
        <f t="shared" si="170"/>
        <v>0</v>
      </c>
      <c r="K3610" s="122" t="b">
        <f t="shared" si="171"/>
        <v>0</v>
      </c>
      <c r="L3610" s="122" t="str">
        <f>IF(K3610=FALSE,"",B3610&amp;"@"&amp;COUNTIFS($B$2:B3610,B3610,$K$2:K3610,TRUE))</f>
        <v/>
      </c>
    </row>
    <row r="3611" spans="1:12">
      <c r="A3611" s="18" t="s">
        <v>573</v>
      </c>
      <c r="B3611" s="18" t="s">
        <v>933</v>
      </c>
      <c r="C3611" s="18">
        <v>1</v>
      </c>
      <c r="D3611" s="18">
        <v>1</v>
      </c>
      <c r="E3611" s="18">
        <v>0</v>
      </c>
      <c r="F3611" s="18">
        <v>1</v>
      </c>
      <c r="G3611" s="122" t="str">
        <f t="shared" si="169"/>
        <v/>
      </c>
      <c r="H3611" s="255" t="str">
        <f>IF(G3611="기사임",(COUNTIF($B$2:B3611,B3611)-COUNTIFS($B$2:B3610,B3611,$G$2:G3610,"")),"")</f>
        <v/>
      </c>
      <c r="I3611" s="122" t="str">
        <f>IF(H3611=1,COUNTIF($H$1:H3611,1),"")</f>
        <v/>
      </c>
      <c r="J3611" s="122">
        <f t="shared" si="170"/>
        <v>0</v>
      </c>
      <c r="K3611" s="122" t="b">
        <f t="shared" si="171"/>
        <v>0</v>
      </c>
      <c r="L3611" s="122" t="str">
        <f>IF(K3611=FALSE,"",B3611&amp;"@"&amp;COUNTIFS($B$2:B3611,B3611,$K$2:K3611,TRUE))</f>
        <v/>
      </c>
    </row>
    <row r="3612" spans="1:12">
      <c r="A3612" s="18" t="s">
        <v>2175</v>
      </c>
      <c r="B3612" s="18" t="s">
        <v>895</v>
      </c>
      <c r="C3612" s="18">
        <v>1</v>
      </c>
      <c r="D3612" s="18">
        <v>1</v>
      </c>
      <c r="E3612" s="18">
        <v>0</v>
      </c>
      <c r="F3612" s="18">
        <v>1</v>
      </c>
      <c r="G3612" s="122" t="str">
        <f t="shared" si="169"/>
        <v/>
      </c>
      <c r="H3612" s="255" t="str">
        <f>IF(G3612="기사임",(COUNTIF($B$2:B3612,B3612)-COUNTIFS($B$2:B3611,B3612,$G$2:G3611,"")),"")</f>
        <v/>
      </c>
      <c r="I3612" s="122" t="str">
        <f>IF(H3612=1,COUNTIF($H$1:H3612,1),"")</f>
        <v/>
      </c>
      <c r="J3612" s="122">
        <f t="shared" si="170"/>
        <v>0</v>
      </c>
      <c r="K3612" s="122" t="b">
        <f t="shared" si="171"/>
        <v>0</v>
      </c>
      <c r="L3612" s="122" t="str">
        <f>IF(K3612=FALSE,"",B3612&amp;"@"&amp;COUNTIFS($B$2:B3612,B3612,$K$2:K3612,TRUE))</f>
        <v/>
      </c>
    </row>
    <row r="3613" spans="1:12">
      <c r="A3613" s="18" t="s">
        <v>704</v>
      </c>
      <c r="B3613" s="18" t="s">
        <v>910</v>
      </c>
      <c r="C3613" s="18">
        <v>1</v>
      </c>
      <c r="D3613" s="18">
        <v>1</v>
      </c>
      <c r="E3613" s="18">
        <v>0</v>
      </c>
      <c r="F3613" s="18">
        <v>1</v>
      </c>
      <c r="G3613" s="122" t="str">
        <f t="shared" si="169"/>
        <v/>
      </c>
      <c r="H3613" s="255" t="str">
        <f>IF(G3613="기사임",(COUNTIF($B$2:B3613,B3613)-COUNTIFS($B$2:B3612,B3613,$G$2:G3612,"")),"")</f>
        <v/>
      </c>
      <c r="I3613" s="122" t="str">
        <f>IF(H3613=1,COUNTIF($H$1:H3613,1),"")</f>
        <v/>
      </c>
      <c r="J3613" s="122">
        <f t="shared" si="170"/>
        <v>0</v>
      </c>
      <c r="K3613" s="122" t="b">
        <f t="shared" si="171"/>
        <v>0</v>
      </c>
      <c r="L3613" s="122" t="str">
        <f>IF(K3613=FALSE,"",B3613&amp;"@"&amp;COUNTIFS($B$2:B3613,B3613,$K$2:K3613,TRUE))</f>
        <v/>
      </c>
    </row>
    <row r="3614" spans="1:12">
      <c r="A3614" s="18" t="s">
        <v>704</v>
      </c>
      <c r="B3614" s="18" t="s">
        <v>897</v>
      </c>
      <c r="C3614" s="18">
        <v>1</v>
      </c>
      <c r="D3614" s="18">
        <v>1</v>
      </c>
      <c r="E3614" s="18">
        <v>0</v>
      </c>
      <c r="F3614" s="18">
        <v>0</v>
      </c>
      <c r="G3614" s="122" t="str">
        <f t="shared" si="169"/>
        <v/>
      </c>
      <c r="H3614" s="255" t="str">
        <f>IF(G3614="기사임",(COUNTIF($B$2:B3614,B3614)-COUNTIFS($B$2:B3613,B3614,$G$2:G3613,"")),"")</f>
        <v/>
      </c>
      <c r="I3614" s="122" t="str">
        <f>IF(H3614=1,COUNTIF($H$1:H3614,1),"")</f>
        <v/>
      </c>
      <c r="J3614" s="122">
        <f t="shared" si="170"/>
        <v>1</v>
      </c>
      <c r="K3614" s="122" t="b">
        <f t="shared" si="171"/>
        <v>0</v>
      </c>
      <c r="L3614" s="122" t="str">
        <f>IF(K3614=FALSE,"",B3614&amp;"@"&amp;COUNTIFS($B$2:B3614,B3614,$K$2:K3614,TRUE))</f>
        <v/>
      </c>
    </row>
    <row r="3615" spans="1:12">
      <c r="A3615" s="18" t="s">
        <v>704</v>
      </c>
      <c r="B3615" s="18" t="s">
        <v>906</v>
      </c>
      <c r="C3615" s="18">
        <v>1</v>
      </c>
      <c r="D3615" s="18">
        <v>1</v>
      </c>
      <c r="E3615" s="18">
        <v>17</v>
      </c>
      <c r="F3615" s="18">
        <v>0</v>
      </c>
      <c r="G3615" s="122" t="str">
        <f t="shared" si="169"/>
        <v/>
      </c>
      <c r="H3615" s="255" t="str">
        <f>IF(G3615="기사임",(COUNTIF($B$2:B3615,B3615)-COUNTIFS($B$2:B3614,B3615,$G$2:G3614,"")),"")</f>
        <v/>
      </c>
      <c r="I3615" s="122" t="str">
        <f>IF(H3615=1,COUNTIF($H$1:H3615,1),"")</f>
        <v/>
      </c>
      <c r="J3615" s="122">
        <f t="shared" si="170"/>
        <v>0</v>
      </c>
      <c r="K3615" s="122" t="b">
        <f t="shared" si="171"/>
        <v>0</v>
      </c>
      <c r="L3615" s="122" t="str">
        <f>IF(K3615=FALSE,"",B3615&amp;"@"&amp;COUNTIFS($B$2:B3615,B3615,$K$2:K3615,TRUE))</f>
        <v/>
      </c>
    </row>
    <row r="3616" spans="1:12">
      <c r="A3616" s="18" t="s">
        <v>1656</v>
      </c>
      <c r="B3616" s="18" t="s">
        <v>896</v>
      </c>
      <c r="C3616" s="18">
        <v>1</v>
      </c>
      <c r="D3616" s="18">
        <v>1</v>
      </c>
      <c r="E3616" s="18">
        <v>0</v>
      </c>
      <c r="F3616" s="18">
        <v>1</v>
      </c>
      <c r="G3616" s="122" t="str">
        <f t="shared" si="169"/>
        <v/>
      </c>
      <c r="H3616" s="255" t="str">
        <f>IF(G3616="기사임",(COUNTIF($B$2:B3616,B3616)-COUNTIFS($B$2:B3615,B3616,$G$2:G3615,"")),"")</f>
        <v/>
      </c>
      <c r="I3616" s="122" t="str">
        <f>IF(H3616=1,COUNTIF($H$1:H3616,1),"")</f>
        <v/>
      </c>
      <c r="J3616" s="122">
        <f t="shared" si="170"/>
        <v>1</v>
      </c>
      <c r="K3616" s="122" t="b">
        <f t="shared" si="171"/>
        <v>0</v>
      </c>
      <c r="L3616" s="122" t="str">
        <f>IF(K3616=FALSE,"",B3616&amp;"@"&amp;COUNTIFS($B$2:B3616,B3616,$K$2:K3616,TRUE))</f>
        <v/>
      </c>
    </row>
    <row r="3617" spans="1:12">
      <c r="A3617" s="18" t="s">
        <v>1677</v>
      </c>
      <c r="B3617" s="18" t="s">
        <v>899</v>
      </c>
      <c r="C3617" s="18">
        <v>1</v>
      </c>
      <c r="D3617" s="18">
        <v>1</v>
      </c>
      <c r="E3617" s="18">
        <v>0</v>
      </c>
      <c r="F3617" s="18">
        <v>1</v>
      </c>
      <c r="G3617" s="122" t="str">
        <f t="shared" si="169"/>
        <v/>
      </c>
      <c r="H3617" s="255" t="str">
        <f>IF(G3617="기사임",(COUNTIF($B$2:B3617,B3617)-COUNTIFS($B$2:B3616,B3617,$G$2:G3616,"")),"")</f>
        <v/>
      </c>
      <c r="I3617" s="122" t="str">
        <f>IF(H3617=1,COUNTIF($H$1:H3617,1),"")</f>
        <v/>
      </c>
      <c r="J3617" s="122">
        <f t="shared" si="170"/>
        <v>0</v>
      </c>
      <c r="K3617" s="122" t="b">
        <f t="shared" si="171"/>
        <v>0</v>
      </c>
      <c r="L3617" s="122" t="str">
        <f>IF(K3617=FALSE,"",B3617&amp;"@"&amp;COUNTIFS($B$2:B3617,B3617,$K$2:K3617,TRUE))</f>
        <v/>
      </c>
    </row>
    <row r="3618" spans="1:12">
      <c r="A3618" s="18" t="s">
        <v>762</v>
      </c>
      <c r="B3618" s="18" t="s">
        <v>905</v>
      </c>
      <c r="C3618" s="18">
        <v>1</v>
      </c>
      <c r="D3618" s="18">
        <v>1</v>
      </c>
      <c r="E3618" s="18">
        <v>0</v>
      </c>
      <c r="F3618" s="18">
        <v>1</v>
      </c>
      <c r="G3618" s="122" t="str">
        <f t="shared" si="169"/>
        <v/>
      </c>
      <c r="H3618" s="255" t="str">
        <f>IF(G3618="기사임",(COUNTIF($B$2:B3618,B3618)-COUNTIFS($B$2:B3617,B3618,$G$2:G3617,"")),"")</f>
        <v/>
      </c>
      <c r="I3618" s="122" t="str">
        <f>IF(H3618=1,COUNTIF($H$1:H3618,1),"")</f>
        <v/>
      </c>
      <c r="J3618" s="122">
        <f t="shared" si="170"/>
        <v>0</v>
      </c>
      <c r="K3618" s="122" t="b">
        <f t="shared" si="171"/>
        <v>0</v>
      </c>
      <c r="L3618" s="122" t="str">
        <f>IF(K3618=FALSE,"",B3618&amp;"@"&amp;COUNTIFS($B$2:B3618,B3618,$K$2:K3618,TRUE))</f>
        <v/>
      </c>
    </row>
    <row r="3619" spans="1:12">
      <c r="A3619" s="18" t="s">
        <v>762</v>
      </c>
      <c r="B3619" s="18" t="s">
        <v>910</v>
      </c>
      <c r="C3619" s="18">
        <v>1</v>
      </c>
      <c r="D3619" s="18">
        <v>1</v>
      </c>
      <c r="E3619" s="18">
        <v>0</v>
      </c>
      <c r="F3619" s="18">
        <v>1</v>
      </c>
      <c r="G3619" s="122" t="str">
        <f t="shared" si="169"/>
        <v/>
      </c>
      <c r="H3619" s="255" t="str">
        <f>IF(G3619="기사임",(COUNTIF($B$2:B3619,B3619)-COUNTIFS($B$2:B3618,B3619,$G$2:G3618,"")),"")</f>
        <v/>
      </c>
      <c r="I3619" s="122" t="str">
        <f>IF(H3619=1,COUNTIF($H$1:H3619,1),"")</f>
        <v/>
      </c>
      <c r="J3619" s="122">
        <f t="shared" si="170"/>
        <v>0</v>
      </c>
      <c r="K3619" s="122" t="b">
        <f t="shared" si="171"/>
        <v>0</v>
      </c>
      <c r="L3619" s="122" t="str">
        <f>IF(K3619=FALSE,"",B3619&amp;"@"&amp;COUNTIFS($B$2:B3619,B3619,$K$2:K3619,TRUE))</f>
        <v/>
      </c>
    </row>
    <row r="3620" spans="1:12">
      <c r="A3620" s="18" t="s">
        <v>762</v>
      </c>
      <c r="B3620" s="18" t="s">
        <v>898</v>
      </c>
      <c r="C3620" s="18">
        <v>1</v>
      </c>
      <c r="D3620" s="18">
        <v>1</v>
      </c>
      <c r="E3620" s="18">
        <v>0</v>
      </c>
      <c r="F3620" s="18">
        <v>1</v>
      </c>
      <c r="G3620" s="122" t="str">
        <f t="shared" si="169"/>
        <v/>
      </c>
      <c r="H3620" s="255" t="str">
        <f>IF(G3620="기사임",(COUNTIF($B$2:B3620,B3620)-COUNTIFS($B$2:B3619,B3620,$G$2:G3619,"")),"")</f>
        <v/>
      </c>
      <c r="I3620" s="122" t="str">
        <f>IF(H3620=1,COUNTIF($H$1:H3620,1),"")</f>
        <v/>
      </c>
      <c r="J3620" s="122">
        <f t="shared" si="170"/>
        <v>0</v>
      </c>
      <c r="K3620" s="122" t="b">
        <f t="shared" si="171"/>
        <v>0</v>
      </c>
      <c r="L3620" s="122" t="str">
        <f>IF(K3620=FALSE,"",B3620&amp;"@"&amp;COUNTIFS($B$2:B3620,B3620,$K$2:K3620,TRUE))</f>
        <v/>
      </c>
    </row>
    <row r="3621" spans="1:12">
      <c r="A3621" s="18" t="s">
        <v>762</v>
      </c>
      <c r="B3621" s="18" t="s">
        <v>900</v>
      </c>
      <c r="C3621" s="18">
        <v>1</v>
      </c>
      <c r="D3621" s="18">
        <v>1</v>
      </c>
      <c r="E3621" s="18">
        <v>6</v>
      </c>
      <c r="F3621" s="18">
        <v>1</v>
      </c>
      <c r="G3621" s="122" t="str">
        <f t="shared" si="169"/>
        <v/>
      </c>
      <c r="H3621" s="255" t="str">
        <f>IF(G3621="기사임",(COUNTIF($B$2:B3621,B3621)-COUNTIFS($B$2:B3620,B3621,$G$2:G3620,"")),"")</f>
        <v/>
      </c>
      <c r="I3621" s="122" t="str">
        <f>IF(H3621=1,COUNTIF($H$1:H3621,1),"")</f>
        <v/>
      </c>
      <c r="J3621" s="122">
        <f t="shared" si="170"/>
        <v>0</v>
      </c>
      <c r="K3621" s="122" t="b">
        <f t="shared" si="171"/>
        <v>0</v>
      </c>
      <c r="L3621" s="122" t="str">
        <f>IF(K3621=FALSE,"",B3621&amp;"@"&amp;COUNTIFS($B$2:B3621,B3621,$K$2:K3621,TRUE))</f>
        <v/>
      </c>
    </row>
    <row r="3622" spans="1:12">
      <c r="A3622" s="18" t="s">
        <v>1678</v>
      </c>
      <c r="B3622" s="18" t="s">
        <v>895</v>
      </c>
      <c r="C3622" s="18">
        <v>1</v>
      </c>
      <c r="D3622" s="18">
        <v>1</v>
      </c>
      <c r="E3622" s="18">
        <v>0</v>
      </c>
      <c r="F3622" s="18">
        <v>1</v>
      </c>
      <c r="G3622" s="122" t="str">
        <f t="shared" si="169"/>
        <v/>
      </c>
      <c r="H3622" s="255" t="str">
        <f>IF(G3622="기사임",(COUNTIF($B$2:B3622,B3622)-COUNTIFS($B$2:B3621,B3622,$G$2:G3621,"")),"")</f>
        <v/>
      </c>
      <c r="I3622" s="122" t="str">
        <f>IF(H3622=1,COUNTIF($H$1:H3622,1),"")</f>
        <v/>
      </c>
      <c r="J3622" s="122">
        <f t="shared" si="170"/>
        <v>0</v>
      </c>
      <c r="K3622" s="122" t="b">
        <f t="shared" si="171"/>
        <v>0</v>
      </c>
      <c r="L3622" s="122" t="str">
        <f>IF(K3622=FALSE,"",B3622&amp;"@"&amp;COUNTIFS($B$2:B3622,B3622,$K$2:K3622,TRUE))</f>
        <v/>
      </c>
    </row>
    <row r="3623" spans="1:12">
      <c r="A3623" s="18" t="s">
        <v>2176</v>
      </c>
      <c r="B3623" s="18" t="s">
        <v>898</v>
      </c>
      <c r="C3623" s="18">
        <v>1</v>
      </c>
      <c r="D3623" s="18">
        <v>1</v>
      </c>
      <c r="E3623" s="18">
        <v>0</v>
      </c>
      <c r="F3623" s="18">
        <v>1</v>
      </c>
      <c r="G3623" s="122" t="str">
        <f t="shared" si="169"/>
        <v/>
      </c>
      <c r="H3623" s="255" t="str">
        <f>IF(G3623="기사임",(COUNTIF($B$2:B3623,B3623)-COUNTIFS($B$2:B3622,B3623,$G$2:G3622,"")),"")</f>
        <v/>
      </c>
      <c r="I3623" s="122" t="str">
        <f>IF(H3623=1,COUNTIF($H$1:H3623,1),"")</f>
        <v/>
      </c>
      <c r="J3623" s="122">
        <f t="shared" si="170"/>
        <v>0</v>
      </c>
      <c r="K3623" s="122" t="b">
        <f t="shared" si="171"/>
        <v>0</v>
      </c>
      <c r="L3623" s="122" t="str">
        <f>IF(K3623=FALSE,"",B3623&amp;"@"&amp;COUNTIFS($B$2:B3623,B3623,$K$2:K3623,TRUE))</f>
        <v/>
      </c>
    </row>
    <row r="3624" spans="1:12">
      <c r="A3624" s="18" t="s">
        <v>1135</v>
      </c>
      <c r="B3624" s="18" t="s">
        <v>908</v>
      </c>
      <c r="C3624" s="18">
        <v>1</v>
      </c>
      <c r="D3624" s="18">
        <v>1</v>
      </c>
      <c r="E3624" s="18">
        <v>11</v>
      </c>
      <c r="F3624" s="18">
        <v>1</v>
      </c>
      <c r="G3624" s="122" t="str">
        <f t="shared" si="169"/>
        <v/>
      </c>
      <c r="H3624" s="255" t="str">
        <f>IF(G3624="기사임",(COUNTIF($B$2:B3624,B3624)-COUNTIFS($B$2:B3623,B3624,$G$2:G3623,"")),"")</f>
        <v/>
      </c>
      <c r="I3624" s="122" t="str">
        <f>IF(H3624=1,COUNTIF($H$1:H3624,1),"")</f>
        <v/>
      </c>
      <c r="J3624" s="122">
        <f t="shared" si="170"/>
        <v>0</v>
      </c>
      <c r="K3624" s="122" t="b">
        <f t="shared" si="171"/>
        <v>0</v>
      </c>
      <c r="L3624" s="122" t="str">
        <f>IF(K3624=FALSE,"",B3624&amp;"@"&amp;COUNTIFS($B$2:B3624,B3624,$K$2:K3624,TRUE))</f>
        <v/>
      </c>
    </row>
    <row r="3625" spans="1:12">
      <c r="A3625" s="18" t="s">
        <v>1288</v>
      </c>
      <c r="B3625" s="18" t="s">
        <v>895</v>
      </c>
      <c r="C3625" s="18">
        <v>1</v>
      </c>
      <c r="D3625" s="18">
        <v>1</v>
      </c>
      <c r="E3625" s="18">
        <v>0</v>
      </c>
      <c r="F3625" s="18">
        <v>1</v>
      </c>
      <c r="G3625" s="122" t="str">
        <f t="shared" ref="G3625:G3688" si="172">IF(AND(LEFT(A3625,17)="/global/archives/",ISNUMBER(_xlfn.NUMBERVALUE(MID(A3625,18,1))),ISERROR(FIND("ckattempt",A3625)),ISERROR(FIND("preview",A3625))),"기사임","")</f>
        <v/>
      </c>
      <c r="H3625" s="255" t="str">
        <f>IF(G3625="기사임",(COUNTIF($B$2:B3625,B3625)-COUNTIFS($B$2:B3624,B3625,$G$2:G3624,"")),"")</f>
        <v/>
      </c>
      <c r="I3625" s="122" t="str">
        <f>IF(H3625=1,COUNTIF($H$1:H3625,1),"")</f>
        <v/>
      </c>
      <c r="J3625" s="122">
        <f t="shared" ref="J3625:J3688" si="173">COUNTIF($N$2:$N$4,B3625)</f>
        <v>0</v>
      </c>
      <c r="K3625" s="122" t="b">
        <f t="shared" ref="K3625:K3688" si="174">AND(J3625=1,H3625&gt;=1,H3625&lt;&gt;"")</f>
        <v>0</v>
      </c>
      <c r="L3625" s="122" t="str">
        <f>IF(K3625=FALSE,"",B3625&amp;"@"&amp;COUNTIFS($B$2:B3625,B3625,$K$2:K3625,TRUE))</f>
        <v/>
      </c>
    </row>
    <row r="3626" spans="1:12">
      <c r="A3626" s="18" t="s">
        <v>2177</v>
      </c>
      <c r="B3626" s="18" t="s">
        <v>898</v>
      </c>
      <c r="C3626" s="18">
        <v>1</v>
      </c>
      <c r="D3626" s="18">
        <v>1</v>
      </c>
      <c r="E3626" s="18">
        <v>13</v>
      </c>
      <c r="F3626" s="18">
        <v>0</v>
      </c>
      <c r="G3626" s="122" t="str">
        <f t="shared" si="172"/>
        <v/>
      </c>
      <c r="H3626" s="255" t="str">
        <f>IF(G3626="기사임",(COUNTIF($B$2:B3626,B3626)-COUNTIFS($B$2:B3625,B3626,$G$2:G3625,"")),"")</f>
        <v/>
      </c>
      <c r="I3626" s="122" t="str">
        <f>IF(H3626=1,COUNTIF($H$1:H3626,1),"")</f>
        <v/>
      </c>
      <c r="J3626" s="122">
        <f t="shared" si="173"/>
        <v>0</v>
      </c>
      <c r="K3626" s="122" t="b">
        <f t="shared" si="174"/>
        <v>0</v>
      </c>
      <c r="L3626" s="122" t="str">
        <f>IF(K3626=FALSE,"",B3626&amp;"@"&amp;COUNTIFS($B$2:B3626,B3626,$K$2:K3626,TRUE))</f>
        <v/>
      </c>
    </row>
    <row r="3627" spans="1:12">
      <c r="A3627" s="18" t="s">
        <v>2178</v>
      </c>
      <c r="B3627" s="18" t="s">
        <v>898</v>
      </c>
      <c r="C3627" s="18">
        <v>1</v>
      </c>
      <c r="D3627" s="18">
        <v>1</v>
      </c>
      <c r="E3627" s="18">
        <v>10</v>
      </c>
      <c r="F3627" s="18">
        <v>0</v>
      </c>
      <c r="G3627" s="122" t="str">
        <f t="shared" si="172"/>
        <v/>
      </c>
      <c r="H3627" s="255" t="str">
        <f>IF(G3627="기사임",(COUNTIF($B$2:B3627,B3627)-COUNTIFS($B$2:B3626,B3627,$G$2:G3626,"")),"")</f>
        <v/>
      </c>
      <c r="I3627" s="122" t="str">
        <f>IF(H3627=1,COUNTIF($H$1:H3627,1),"")</f>
        <v/>
      </c>
      <c r="J3627" s="122">
        <f t="shared" si="173"/>
        <v>0</v>
      </c>
      <c r="K3627" s="122" t="b">
        <f t="shared" si="174"/>
        <v>0</v>
      </c>
      <c r="L3627" s="122" t="str">
        <f>IF(K3627=FALSE,"",B3627&amp;"@"&amp;COUNTIFS($B$2:B3627,B3627,$K$2:K3627,TRUE))</f>
        <v/>
      </c>
    </row>
    <row r="3628" spans="1:12">
      <c r="A3628" s="18" t="s">
        <v>1475</v>
      </c>
      <c r="B3628" s="18" t="s">
        <v>897</v>
      </c>
      <c r="C3628" s="18">
        <v>1</v>
      </c>
      <c r="D3628" s="18">
        <v>1</v>
      </c>
      <c r="E3628" s="18">
        <v>0</v>
      </c>
      <c r="F3628" s="18">
        <v>0</v>
      </c>
      <c r="G3628" s="122" t="str">
        <f t="shared" si="172"/>
        <v/>
      </c>
      <c r="H3628" s="255" t="str">
        <f>IF(G3628="기사임",(COUNTIF($B$2:B3628,B3628)-COUNTIFS($B$2:B3627,B3628,$G$2:G3627,"")),"")</f>
        <v/>
      </c>
      <c r="I3628" s="122" t="str">
        <f>IF(H3628=1,COUNTIF($H$1:H3628,1),"")</f>
        <v/>
      </c>
      <c r="J3628" s="122">
        <f t="shared" si="173"/>
        <v>1</v>
      </c>
      <c r="K3628" s="122" t="b">
        <f t="shared" si="174"/>
        <v>0</v>
      </c>
      <c r="L3628" s="122" t="str">
        <f>IF(K3628=FALSE,"",B3628&amp;"@"&amp;COUNTIFS($B$2:B3628,B3628,$K$2:K3628,TRUE))</f>
        <v/>
      </c>
    </row>
    <row r="3629" spans="1:12">
      <c r="A3629" s="18" t="s">
        <v>893</v>
      </c>
      <c r="B3629" s="18" t="s">
        <v>905</v>
      </c>
      <c r="C3629" s="18">
        <v>1</v>
      </c>
      <c r="D3629" s="18">
        <v>1</v>
      </c>
      <c r="E3629" s="18">
        <v>0</v>
      </c>
      <c r="F3629" s="18">
        <v>1</v>
      </c>
      <c r="G3629" s="122" t="str">
        <f t="shared" si="172"/>
        <v/>
      </c>
      <c r="H3629" s="255" t="str">
        <f>IF(G3629="기사임",(COUNTIF($B$2:B3629,B3629)-COUNTIFS($B$2:B3628,B3629,$G$2:G3628,"")),"")</f>
        <v/>
      </c>
      <c r="I3629" s="122" t="str">
        <f>IF(H3629=1,COUNTIF($H$1:H3629,1),"")</f>
        <v/>
      </c>
      <c r="J3629" s="122">
        <f t="shared" si="173"/>
        <v>0</v>
      </c>
      <c r="K3629" s="122" t="b">
        <f t="shared" si="174"/>
        <v>0</v>
      </c>
      <c r="L3629" s="122" t="str">
        <f>IF(K3629=FALSE,"",B3629&amp;"@"&amp;COUNTIFS($B$2:B3629,B3629,$K$2:K3629,TRUE))</f>
        <v/>
      </c>
    </row>
    <row r="3630" spans="1:12">
      <c r="A3630" s="18" t="s">
        <v>893</v>
      </c>
      <c r="B3630" s="18" t="s">
        <v>897</v>
      </c>
      <c r="C3630" s="18">
        <v>1</v>
      </c>
      <c r="D3630" s="18">
        <v>1</v>
      </c>
      <c r="E3630" s="18">
        <v>0</v>
      </c>
      <c r="F3630" s="18">
        <v>1</v>
      </c>
      <c r="G3630" s="122" t="str">
        <f t="shared" si="172"/>
        <v/>
      </c>
      <c r="H3630" s="255" t="str">
        <f>IF(G3630="기사임",(COUNTIF($B$2:B3630,B3630)-COUNTIFS($B$2:B3629,B3630,$G$2:G3629,"")),"")</f>
        <v/>
      </c>
      <c r="I3630" s="122" t="str">
        <f>IF(H3630=1,COUNTIF($H$1:H3630,1),"")</f>
        <v/>
      </c>
      <c r="J3630" s="122">
        <f t="shared" si="173"/>
        <v>1</v>
      </c>
      <c r="K3630" s="122" t="b">
        <f t="shared" si="174"/>
        <v>0</v>
      </c>
      <c r="L3630" s="122" t="str">
        <f>IF(K3630=FALSE,"",B3630&amp;"@"&amp;COUNTIFS($B$2:B3630,B3630,$K$2:K3630,TRUE))</f>
        <v/>
      </c>
    </row>
    <row r="3631" spans="1:12">
      <c r="A3631" s="18" t="s">
        <v>893</v>
      </c>
      <c r="B3631" s="18" t="s">
        <v>915</v>
      </c>
      <c r="C3631" s="18">
        <v>1</v>
      </c>
      <c r="D3631" s="18">
        <v>1</v>
      </c>
      <c r="E3631" s="18">
        <v>0</v>
      </c>
      <c r="F3631" s="18">
        <v>1</v>
      </c>
      <c r="G3631" s="122" t="str">
        <f t="shared" si="172"/>
        <v/>
      </c>
      <c r="H3631" s="255" t="str">
        <f>IF(G3631="기사임",(COUNTIF($B$2:B3631,B3631)-COUNTIFS($B$2:B3630,B3631,$G$2:G3630,"")),"")</f>
        <v/>
      </c>
      <c r="I3631" s="122" t="str">
        <f>IF(H3631=1,COUNTIF($H$1:H3631,1),"")</f>
        <v/>
      </c>
      <c r="J3631" s="122">
        <f t="shared" si="173"/>
        <v>0</v>
      </c>
      <c r="K3631" s="122" t="b">
        <f t="shared" si="174"/>
        <v>0</v>
      </c>
      <c r="L3631" s="122" t="str">
        <f>IF(K3631=FALSE,"",B3631&amp;"@"&amp;COUNTIFS($B$2:B3631,B3631,$K$2:K3631,TRUE))</f>
        <v/>
      </c>
    </row>
    <row r="3632" spans="1:12">
      <c r="A3632" s="18" t="s">
        <v>1267</v>
      </c>
      <c r="B3632" s="18" t="s">
        <v>910</v>
      </c>
      <c r="C3632" s="18">
        <v>1</v>
      </c>
      <c r="D3632" s="18">
        <v>1</v>
      </c>
      <c r="E3632" s="18">
        <v>0</v>
      </c>
      <c r="F3632" s="18">
        <v>1</v>
      </c>
      <c r="G3632" s="122" t="str">
        <f t="shared" si="172"/>
        <v/>
      </c>
      <c r="H3632" s="255" t="str">
        <f>IF(G3632="기사임",(COUNTIF($B$2:B3632,B3632)-COUNTIFS($B$2:B3631,B3632,$G$2:G3631,"")),"")</f>
        <v/>
      </c>
      <c r="I3632" s="122" t="str">
        <f>IF(H3632=1,COUNTIF($H$1:H3632,1),"")</f>
        <v/>
      </c>
      <c r="J3632" s="122">
        <f t="shared" si="173"/>
        <v>0</v>
      </c>
      <c r="K3632" s="122" t="b">
        <f t="shared" si="174"/>
        <v>0</v>
      </c>
      <c r="L3632" s="122" t="str">
        <f>IF(K3632=FALSE,"",B3632&amp;"@"&amp;COUNTIFS($B$2:B3632,B3632,$K$2:K3632,TRUE))</f>
        <v/>
      </c>
    </row>
    <row r="3633" spans="1:12">
      <c r="A3633" s="18" t="s">
        <v>1267</v>
      </c>
      <c r="B3633" s="18" t="s">
        <v>908</v>
      </c>
      <c r="C3633" s="18">
        <v>1</v>
      </c>
      <c r="D3633" s="18">
        <v>1</v>
      </c>
      <c r="E3633" s="18">
        <v>42</v>
      </c>
      <c r="F3633" s="18">
        <v>1</v>
      </c>
      <c r="G3633" s="122" t="str">
        <f t="shared" si="172"/>
        <v/>
      </c>
      <c r="H3633" s="255" t="str">
        <f>IF(G3633="기사임",(COUNTIF($B$2:B3633,B3633)-COUNTIFS($B$2:B3632,B3633,$G$2:G3632,"")),"")</f>
        <v/>
      </c>
      <c r="I3633" s="122" t="str">
        <f>IF(H3633=1,COUNTIF($H$1:H3633,1),"")</f>
        <v/>
      </c>
      <c r="J3633" s="122">
        <f t="shared" si="173"/>
        <v>0</v>
      </c>
      <c r="K3633" s="122" t="b">
        <f t="shared" si="174"/>
        <v>0</v>
      </c>
      <c r="L3633" s="122" t="str">
        <f>IF(K3633=FALSE,"",B3633&amp;"@"&amp;COUNTIFS($B$2:B3633,B3633,$K$2:K3633,TRUE))</f>
        <v/>
      </c>
    </row>
    <row r="3634" spans="1:12">
      <c r="A3634" s="18" t="s">
        <v>1267</v>
      </c>
      <c r="B3634" s="18" t="s">
        <v>904</v>
      </c>
      <c r="C3634" s="18">
        <v>1</v>
      </c>
      <c r="D3634" s="18">
        <v>1</v>
      </c>
      <c r="E3634" s="18">
        <v>0</v>
      </c>
      <c r="F3634" s="18">
        <v>1</v>
      </c>
      <c r="G3634" s="122" t="str">
        <f t="shared" si="172"/>
        <v/>
      </c>
      <c r="H3634" s="255" t="str">
        <f>IF(G3634="기사임",(COUNTIF($B$2:B3634,B3634)-COUNTIFS($B$2:B3633,B3634,$G$2:G3633,"")),"")</f>
        <v/>
      </c>
      <c r="I3634" s="122" t="str">
        <f>IF(H3634=1,COUNTIF($H$1:H3634,1),"")</f>
        <v/>
      </c>
      <c r="J3634" s="122">
        <f t="shared" si="173"/>
        <v>0</v>
      </c>
      <c r="K3634" s="122" t="b">
        <f t="shared" si="174"/>
        <v>0</v>
      </c>
      <c r="L3634" s="122" t="str">
        <f>IF(K3634=FALSE,"",B3634&amp;"@"&amp;COUNTIFS($B$2:B3634,B3634,$K$2:K3634,TRUE))</f>
        <v/>
      </c>
    </row>
    <row r="3635" spans="1:12">
      <c r="A3635" s="18" t="s">
        <v>1267</v>
      </c>
      <c r="B3635" s="18" t="s">
        <v>900</v>
      </c>
      <c r="C3635" s="18">
        <v>1</v>
      </c>
      <c r="D3635" s="18">
        <v>1</v>
      </c>
      <c r="E3635" s="18">
        <v>0</v>
      </c>
      <c r="F3635" s="18">
        <v>1</v>
      </c>
      <c r="G3635" s="122" t="str">
        <f t="shared" si="172"/>
        <v/>
      </c>
      <c r="H3635" s="255" t="str">
        <f>IF(G3635="기사임",(COUNTIF($B$2:B3635,B3635)-COUNTIFS($B$2:B3634,B3635,$G$2:G3634,"")),"")</f>
        <v/>
      </c>
      <c r="I3635" s="122" t="str">
        <f>IF(H3635=1,COUNTIF($H$1:H3635,1),"")</f>
        <v/>
      </c>
      <c r="J3635" s="122">
        <f t="shared" si="173"/>
        <v>0</v>
      </c>
      <c r="K3635" s="122" t="b">
        <f t="shared" si="174"/>
        <v>0</v>
      </c>
      <c r="L3635" s="122" t="str">
        <f>IF(K3635=FALSE,"",B3635&amp;"@"&amp;COUNTIFS($B$2:B3635,B3635,$K$2:K3635,TRUE))</f>
        <v/>
      </c>
    </row>
    <row r="3636" spans="1:12">
      <c r="A3636" s="18" t="s">
        <v>2179</v>
      </c>
      <c r="B3636" s="18" t="s">
        <v>899</v>
      </c>
      <c r="C3636" s="18">
        <v>1</v>
      </c>
      <c r="D3636" s="18">
        <v>1</v>
      </c>
      <c r="E3636" s="18">
        <v>0</v>
      </c>
      <c r="F3636" s="18">
        <v>1</v>
      </c>
      <c r="G3636" s="122" t="str">
        <f t="shared" si="172"/>
        <v/>
      </c>
      <c r="H3636" s="255" t="str">
        <f>IF(G3636="기사임",(COUNTIF($B$2:B3636,B3636)-COUNTIFS($B$2:B3635,B3636,$G$2:G3635,"")),"")</f>
        <v/>
      </c>
      <c r="I3636" s="122" t="str">
        <f>IF(H3636=1,COUNTIF($H$1:H3636,1),"")</f>
        <v/>
      </c>
      <c r="J3636" s="122">
        <f t="shared" si="173"/>
        <v>0</v>
      </c>
      <c r="K3636" s="122" t="b">
        <f t="shared" si="174"/>
        <v>0</v>
      </c>
      <c r="L3636" s="122" t="str">
        <f>IF(K3636=FALSE,"",B3636&amp;"@"&amp;COUNTIFS($B$2:B3636,B3636,$K$2:K3636,TRUE))</f>
        <v/>
      </c>
    </row>
    <row r="3637" spans="1:12">
      <c r="A3637" s="18" t="s">
        <v>2180</v>
      </c>
      <c r="B3637" s="18" t="s">
        <v>895</v>
      </c>
      <c r="C3637" s="18">
        <v>1</v>
      </c>
      <c r="D3637" s="18">
        <v>1</v>
      </c>
      <c r="E3637" s="18">
        <v>0</v>
      </c>
      <c r="F3637" s="18">
        <v>1</v>
      </c>
      <c r="G3637" s="122" t="str">
        <f t="shared" si="172"/>
        <v/>
      </c>
      <c r="H3637" s="255" t="str">
        <f>IF(G3637="기사임",(COUNTIF($B$2:B3637,B3637)-COUNTIFS($B$2:B3636,B3637,$G$2:G3636,"")),"")</f>
        <v/>
      </c>
      <c r="I3637" s="122" t="str">
        <f>IF(H3637=1,COUNTIF($H$1:H3637,1),"")</f>
        <v/>
      </c>
      <c r="J3637" s="122">
        <f t="shared" si="173"/>
        <v>0</v>
      </c>
      <c r="K3637" s="122" t="b">
        <f t="shared" si="174"/>
        <v>0</v>
      </c>
      <c r="L3637" s="122" t="str">
        <f>IF(K3637=FALSE,"",B3637&amp;"@"&amp;COUNTIFS($B$2:B3637,B3637,$K$2:K3637,TRUE))</f>
        <v/>
      </c>
    </row>
    <row r="3638" spans="1:12">
      <c r="A3638" s="18" t="s">
        <v>1497</v>
      </c>
      <c r="B3638" s="18" t="s">
        <v>908</v>
      </c>
      <c r="C3638" s="18">
        <v>1</v>
      </c>
      <c r="D3638" s="18">
        <v>1</v>
      </c>
      <c r="E3638" s="18">
        <v>13</v>
      </c>
      <c r="F3638" s="18">
        <v>0</v>
      </c>
      <c r="G3638" s="122" t="str">
        <f t="shared" si="172"/>
        <v/>
      </c>
      <c r="H3638" s="255" t="str">
        <f>IF(G3638="기사임",(COUNTIF($B$2:B3638,B3638)-COUNTIFS($B$2:B3637,B3638,$G$2:G3637,"")),"")</f>
        <v/>
      </c>
      <c r="I3638" s="122" t="str">
        <f>IF(H3638=1,COUNTIF($H$1:H3638,1),"")</f>
        <v/>
      </c>
      <c r="J3638" s="122">
        <f t="shared" si="173"/>
        <v>0</v>
      </c>
      <c r="K3638" s="122" t="b">
        <f t="shared" si="174"/>
        <v>0</v>
      </c>
      <c r="L3638" s="122" t="str">
        <f>IF(K3638=FALSE,"",B3638&amp;"@"&amp;COUNTIFS($B$2:B3638,B3638,$K$2:K3638,TRUE))</f>
        <v/>
      </c>
    </row>
    <row r="3639" spans="1:12">
      <c r="A3639" s="18" t="s">
        <v>655</v>
      </c>
      <c r="B3639" s="18" t="s">
        <v>896</v>
      </c>
      <c r="C3639" s="18">
        <v>1</v>
      </c>
      <c r="D3639" s="18">
        <v>1</v>
      </c>
      <c r="E3639" s="18">
        <v>0</v>
      </c>
      <c r="F3639" s="18">
        <v>1</v>
      </c>
      <c r="G3639" s="122" t="str">
        <f t="shared" si="172"/>
        <v/>
      </c>
      <c r="H3639" s="255" t="str">
        <f>IF(G3639="기사임",(COUNTIF($B$2:B3639,B3639)-COUNTIFS($B$2:B3638,B3639,$G$2:G3638,"")),"")</f>
        <v/>
      </c>
      <c r="I3639" s="122" t="str">
        <f>IF(H3639=1,COUNTIF($H$1:H3639,1),"")</f>
        <v/>
      </c>
      <c r="J3639" s="122">
        <f t="shared" si="173"/>
        <v>1</v>
      </c>
      <c r="K3639" s="122" t="b">
        <f t="shared" si="174"/>
        <v>0</v>
      </c>
      <c r="L3639" s="122" t="str">
        <f>IF(K3639=FALSE,"",B3639&amp;"@"&amp;COUNTIFS($B$2:B3639,B3639,$K$2:K3639,TRUE))</f>
        <v/>
      </c>
    </row>
    <row r="3640" spans="1:12">
      <c r="A3640" s="18" t="s">
        <v>1136</v>
      </c>
      <c r="B3640" s="18" t="s">
        <v>895</v>
      </c>
      <c r="C3640" s="18">
        <v>1</v>
      </c>
      <c r="D3640" s="18">
        <v>1</v>
      </c>
      <c r="E3640" s="18">
        <v>0</v>
      </c>
      <c r="F3640" s="18">
        <v>1</v>
      </c>
      <c r="G3640" s="122" t="str">
        <f t="shared" si="172"/>
        <v/>
      </c>
      <c r="H3640" s="255" t="str">
        <f>IF(G3640="기사임",(COUNTIF($B$2:B3640,B3640)-COUNTIFS($B$2:B3639,B3640,$G$2:G3639,"")),"")</f>
        <v/>
      </c>
      <c r="I3640" s="122" t="str">
        <f>IF(H3640=1,COUNTIF($H$1:H3640,1),"")</f>
        <v/>
      </c>
      <c r="J3640" s="122">
        <f t="shared" si="173"/>
        <v>0</v>
      </c>
      <c r="K3640" s="122" t="b">
        <f t="shared" si="174"/>
        <v>0</v>
      </c>
      <c r="L3640" s="122" t="str">
        <f>IF(K3640=FALSE,"",B3640&amp;"@"&amp;COUNTIFS($B$2:B3640,B3640,$K$2:K3640,TRUE))</f>
        <v/>
      </c>
    </row>
    <row r="3641" spans="1:12">
      <c r="A3641" s="18" t="s">
        <v>2181</v>
      </c>
      <c r="B3641" s="18" t="s">
        <v>953</v>
      </c>
      <c r="C3641" s="18">
        <v>1</v>
      </c>
      <c r="D3641" s="18">
        <v>1</v>
      </c>
      <c r="E3641" s="18">
        <v>0</v>
      </c>
      <c r="F3641" s="18">
        <v>1</v>
      </c>
      <c r="G3641" s="122" t="str">
        <f t="shared" si="172"/>
        <v/>
      </c>
      <c r="H3641" s="255" t="str">
        <f>IF(G3641="기사임",(COUNTIF($B$2:B3641,B3641)-COUNTIFS($B$2:B3640,B3641,$G$2:G3640,"")),"")</f>
        <v/>
      </c>
      <c r="I3641" s="122" t="str">
        <f>IF(H3641=1,COUNTIF($H$1:H3641,1),"")</f>
        <v/>
      </c>
      <c r="J3641" s="122">
        <f t="shared" si="173"/>
        <v>0</v>
      </c>
      <c r="K3641" s="122" t="b">
        <f t="shared" si="174"/>
        <v>0</v>
      </c>
      <c r="L3641" s="122" t="str">
        <f>IF(K3641=FALSE,"",B3641&amp;"@"&amp;COUNTIFS($B$2:B3641,B3641,$K$2:K3641,TRUE))</f>
        <v/>
      </c>
    </row>
    <row r="3642" spans="1:12">
      <c r="A3642" s="18" t="s">
        <v>1321</v>
      </c>
      <c r="B3642" s="18" t="s">
        <v>2242</v>
      </c>
      <c r="C3642" s="18">
        <v>1</v>
      </c>
      <c r="D3642" s="18">
        <v>1</v>
      </c>
      <c r="E3642" s="18">
        <v>0</v>
      </c>
      <c r="F3642" s="18">
        <v>1</v>
      </c>
      <c r="G3642" s="122" t="str">
        <f t="shared" si="172"/>
        <v/>
      </c>
      <c r="H3642" s="255" t="str">
        <f>IF(G3642="기사임",(COUNTIF($B$2:B3642,B3642)-COUNTIFS($B$2:B3641,B3642,$G$2:G3641,"")),"")</f>
        <v/>
      </c>
      <c r="I3642" s="122" t="str">
        <f>IF(H3642=1,COUNTIF($H$1:H3642,1),"")</f>
        <v/>
      </c>
      <c r="J3642" s="122">
        <f t="shared" si="173"/>
        <v>0</v>
      </c>
      <c r="K3642" s="122" t="b">
        <f t="shared" si="174"/>
        <v>0</v>
      </c>
      <c r="L3642" s="122" t="str">
        <f>IF(K3642=FALSE,"",B3642&amp;"@"&amp;COUNTIFS($B$2:B3642,B3642,$K$2:K3642,TRUE))</f>
        <v/>
      </c>
    </row>
    <row r="3643" spans="1:12">
      <c r="A3643" s="18" t="s">
        <v>2182</v>
      </c>
      <c r="B3643" s="18" t="s">
        <v>2243</v>
      </c>
      <c r="C3643" s="18">
        <v>1</v>
      </c>
      <c r="D3643" s="18">
        <v>1</v>
      </c>
      <c r="E3643" s="18">
        <v>0</v>
      </c>
      <c r="F3643" s="18">
        <v>1</v>
      </c>
      <c r="G3643" s="122" t="str">
        <f t="shared" si="172"/>
        <v/>
      </c>
      <c r="H3643" s="255" t="str">
        <f>IF(G3643="기사임",(COUNTIF($B$2:B3643,B3643)-COUNTIFS($B$2:B3642,B3643,$G$2:G3642,"")),"")</f>
        <v/>
      </c>
      <c r="I3643" s="122" t="str">
        <f>IF(H3643=1,COUNTIF($H$1:H3643,1),"")</f>
        <v/>
      </c>
      <c r="J3643" s="122">
        <f t="shared" si="173"/>
        <v>0</v>
      </c>
      <c r="K3643" s="122" t="b">
        <f t="shared" si="174"/>
        <v>0</v>
      </c>
      <c r="L3643" s="122" t="str">
        <f>IF(K3643=FALSE,"",B3643&amp;"@"&amp;COUNTIFS($B$2:B3643,B3643,$K$2:K3643,TRUE))</f>
        <v/>
      </c>
    </row>
    <row r="3644" spans="1:12">
      <c r="A3644" s="18" t="s">
        <v>1137</v>
      </c>
      <c r="B3644" s="18" t="s">
        <v>943</v>
      </c>
      <c r="C3644" s="18">
        <v>1</v>
      </c>
      <c r="D3644" s="18">
        <v>1</v>
      </c>
      <c r="E3644" s="18">
        <v>0</v>
      </c>
      <c r="F3644" s="18">
        <v>1</v>
      </c>
      <c r="G3644" s="122" t="str">
        <f t="shared" si="172"/>
        <v/>
      </c>
      <c r="H3644" s="255" t="str">
        <f>IF(G3644="기사임",(COUNTIF($B$2:B3644,B3644)-COUNTIFS($B$2:B3643,B3644,$G$2:G3643,"")),"")</f>
        <v/>
      </c>
      <c r="I3644" s="122" t="str">
        <f>IF(H3644=1,COUNTIF($H$1:H3644,1),"")</f>
        <v/>
      </c>
      <c r="J3644" s="122">
        <f t="shared" si="173"/>
        <v>0</v>
      </c>
      <c r="K3644" s="122" t="b">
        <f t="shared" si="174"/>
        <v>0</v>
      </c>
      <c r="L3644" s="122" t="str">
        <f>IF(K3644=FALSE,"",B3644&amp;"@"&amp;COUNTIFS($B$2:B3644,B3644,$K$2:K3644,TRUE))</f>
        <v/>
      </c>
    </row>
    <row r="3645" spans="1:12">
      <c r="A3645" s="18" t="s">
        <v>2183</v>
      </c>
      <c r="B3645" s="18" t="s">
        <v>896</v>
      </c>
      <c r="C3645" s="18">
        <v>1</v>
      </c>
      <c r="D3645" s="18">
        <v>1</v>
      </c>
      <c r="E3645" s="18">
        <v>0</v>
      </c>
      <c r="F3645" s="18">
        <v>1</v>
      </c>
      <c r="G3645" s="122" t="str">
        <f t="shared" si="172"/>
        <v/>
      </c>
      <c r="H3645" s="255" t="str">
        <f>IF(G3645="기사임",(COUNTIF($B$2:B3645,B3645)-COUNTIFS($B$2:B3644,B3645,$G$2:G3644,"")),"")</f>
        <v/>
      </c>
      <c r="I3645" s="122" t="str">
        <f>IF(H3645=1,COUNTIF($H$1:H3645,1),"")</f>
        <v/>
      </c>
      <c r="J3645" s="122">
        <f t="shared" si="173"/>
        <v>1</v>
      </c>
      <c r="K3645" s="122" t="b">
        <f t="shared" si="174"/>
        <v>0</v>
      </c>
      <c r="L3645" s="122" t="str">
        <f>IF(K3645=FALSE,"",B3645&amp;"@"&amp;COUNTIFS($B$2:B3645,B3645,$K$2:K3645,TRUE))</f>
        <v/>
      </c>
    </row>
    <row r="3646" spans="1:12">
      <c r="A3646" s="18" t="s">
        <v>2184</v>
      </c>
      <c r="B3646" s="18" t="s">
        <v>947</v>
      </c>
      <c r="C3646" s="18">
        <v>1</v>
      </c>
      <c r="D3646" s="18">
        <v>1</v>
      </c>
      <c r="E3646" s="18">
        <v>0</v>
      </c>
      <c r="F3646" s="18">
        <v>1</v>
      </c>
      <c r="G3646" s="122" t="str">
        <f t="shared" si="172"/>
        <v/>
      </c>
      <c r="H3646" s="255" t="str">
        <f>IF(G3646="기사임",(COUNTIF($B$2:B3646,B3646)-COUNTIFS($B$2:B3645,B3646,$G$2:G3645,"")),"")</f>
        <v/>
      </c>
      <c r="I3646" s="122" t="str">
        <f>IF(H3646=1,COUNTIF($H$1:H3646,1),"")</f>
        <v/>
      </c>
      <c r="J3646" s="122">
        <f t="shared" si="173"/>
        <v>0</v>
      </c>
      <c r="K3646" s="122" t="b">
        <f t="shared" si="174"/>
        <v>0</v>
      </c>
      <c r="L3646" s="122" t="str">
        <f>IF(K3646=FALSE,"",B3646&amp;"@"&amp;COUNTIFS($B$2:B3646,B3646,$K$2:K3646,TRUE))</f>
        <v/>
      </c>
    </row>
    <row r="3647" spans="1:12">
      <c r="A3647" s="18" t="s">
        <v>1322</v>
      </c>
      <c r="B3647" s="18" t="s">
        <v>895</v>
      </c>
      <c r="C3647" s="18">
        <v>1</v>
      </c>
      <c r="D3647" s="18">
        <v>1</v>
      </c>
      <c r="E3647" s="18">
        <v>7</v>
      </c>
      <c r="F3647" s="18">
        <v>0</v>
      </c>
      <c r="G3647" s="122" t="str">
        <f t="shared" si="172"/>
        <v/>
      </c>
      <c r="H3647" s="255" t="str">
        <f>IF(G3647="기사임",(COUNTIF($B$2:B3647,B3647)-COUNTIFS($B$2:B3646,B3647,$G$2:G3646,"")),"")</f>
        <v/>
      </c>
      <c r="I3647" s="122" t="str">
        <f>IF(H3647=1,COUNTIF($H$1:H3647,1),"")</f>
        <v/>
      </c>
      <c r="J3647" s="122">
        <f t="shared" si="173"/>
        <v>0</v>
      </c>
      <c r="K3647" s="122" t="b">
        <f t="shared" si="174"/>
        <v>0</v>
      </c>
      <c r="L3647" s="122" t="str">
        <f>IF(K3647=FALSE,"",B3647&amp;"@"&amp;COUNTIFS($B$2:B3647,B3647,$K$2:K3647,TRUE))</f>
        <v/>
      </c>
    </row>
    <row r="3648" spans="1:12">
      <c r="A3648" s="18" t="s">
        <v>2185</v>
      </c>
      <c r="B3648" s="18" t="s">
        <v>953</v>
      </c>
      <c r="C3648" s="18">
        <v>1</v>
      </c>
      <c r="D3648" s="18">
        <v>1</v>
      </c>
      <c r="E3648" s="18">
        <v>0</v>
      </c>
      <c r="F3648" s="18">
        <v>1</v>
      </c>
      <c r="G3648" s="122" t="str">
        <f t="shared" si="172"/>
        <v/>
      </c>
      <c r="H3648" s="255" t="str">
        <f>IF(G3648="기사임",(COUNTIF($B$2:B3648,B3648)-COUNTIFS($B$2:B3647,B3648,$G$2:G3647,"")),"")</f>
        <v/>
      </c>
      <c r="I3648" s="122" t="str">
        <f>IF(H3648=1,COUNTIF($H$1:H3648,1),"")</f>
        <v/>
      </c>
      <c r="J3648" s="122">
        <f t="shared" si="173"/>
        <v>0</v>
      </c>
      <c r="K3648" s="122" t="b">
        <f t="shared" si="174"/>
        <v>0</v>
      </c>
      <c r="L3648" s="122" t="str">
        <f>IF(K3648=FALSE,"",B3648&amp;"@"&amp;COUNTIFS($B$2:B3648,B3648,$K$2:K3648,TRUE))</f>
        <v/>
      </c>
    </row>
    <row r="3649" spans="1:12">
      <c r="A3649" s="18" t="s">
        <v>894</v>
      </c>
      <c r="B3649" s="18" t="s">
        <v>910</v>
      </c>
      <c r="C3649" s="18">
        <v>1</v>
      </c>
      <c r="D3649" s="18">
        <v>1</v>
      </c>
      <c r="E3649" s="18">
        <v>0</v>
      </c>
      <c r="F3649" s="18">
        <v>1</v>
      </c>
      <c r="G3649" s="122" t="str">
        <f t="shared" si="172"/>
        <v/>
      </c>
      <c r="H3649" s="255" t="str">
        <f>IF(G3649="기사임",(COUNTIF($B$2:B3649,B3649)-COUNTIFS($B$2:B3648,B3649,$G$2:G3648,"")),"")</f>
        <v/>
      </c>
      <c r="I3649" s="122" t="str">
        <f>IF(H3649=1,COUNTIF($H$1:H3649,1),"")</f>
        <v/>
      </c>
      <c r="J3649" s="122">
        <f t="shared" si="173"/>
        <v>0</v>
      </c>
      <c r="K3649" s="122" t="b">
        <f t="shared" si="174"/>
        <v>0</v>
      </c>
      <c r="L3649" s="122" t="str">
        <f>IF(K3649=FALSE,"",B3649&amp;"@"&amp;COUNTIFS($B$2:B3649,B3649,$K$2:K3649,TRUE))</f>
        <v/>
      </c>
    </row>
    <row r="3650" spans="1:12">
      <c r="A3650" s="18" t="s">
        <v>894</v>
      </c>
      <c r="B3650" s="18" t="s">
        <v>898</v>
      </c>
      <c r="C3650" s="18">
        <v>1</v>
      </c>
      <c r="D3650" s="18">
        <v>1</v>
      </c>
      <c r="E3650" s="18">
        <v>6</v>
      </c>
      <c r="F3650" s="18">
        <v>1</v>
      </c>
      <c r="G3650" s="122" t="str">
        <f t="shared" si="172"/>
        <v/>
      </c>
      <c r="H3650" s="255" t="str">
        <f>IF(G3650="기사임",(COUNTIF($B$2:B3650,B3650)-COUNTIFS($B$2:B3649,B3650,$G$2:G3649,"")),"")</f>
        <v/>
      </c>
      <c r="I3650" s="122" t="str">
        <f>IF(H3650=1,COUNTIF($H$1:H3650,1),"")</f>
        <v/>
      </c>
      <c r="J3650" s="122">
        <f t="shared" si="173"/>
        <v>0</v>
      </c>
      <c r="K3650" s="122" t="b">
        <f t="shared" si="174"/>
        <v>0</v>
      </c>
      <c r="L3650" s="122" t="str">
        <f>IF(K3650=FALSE,"",B3650&amp;"@"&amp;COUNTIFS($B$2:B3650,B3650,$K$2:K3650,TRUE))</f>
        <v/>
      </c>
    </row>
    <row r="3651" spans="1:12">
      <c r="A3651" s="18" t="s">
        <v>2186</v>
      </c>
      <c r="B3651" s="18" t="s">
        <v>896</v>
      </c>
      <c r="C3651" s="18">
        <v>1</v>
      </c>
      <c r="D3651" s="18">
        <v>1</v>
      </c>
      <c r="E3651" s="18">
        <v>0</v>
      </c>
      <c r="F3651" s="18">
        <v>0</v>
      </c>
      <c r="G3651" s="122" t="str">
        <f t="shared" si="172"/>
        <v/>
      </c>
      <c r="H3651" s="255" t="str">
        <f>IF(G3651="기사임",(COUNTIF($B$2:B3651,B3651)-COUNTIFS($B$2:B3650,B3651,$G$2:G3650,"")),"")</f>
        <v/>
      </c>
      <c r="I3651" s="122" t="str">
        <f>IF(H3651=1,COUNTIF($H$1:H3651,1),"")</f>
        <v/>
      </c>
      <c r="J3651" s="122">
        <f t="shared" si="173"/>
        <v>1</v>
      </c>
      <c r="K3651" s="122" t="b">
        <f t="shared" si="174"/>
        <v>0</v>
      </c>
      <c r="L3651" s="122" t="str">
        <f>IF(K3651=FALSE,"",B3651&amp;"@"&amp;COUNTIFS($B$2:B3651,B3651,$K$2:K3651,TRUE))</f>
        <v/>
      </c>
    </row>
    <row r="3652" spans="1:12">
      <c r="A3652" s="18" t="s">
        <v>2187</v>
      </c>
      <c r="B3652" s="18" t="s">
        <v>896</v>
      </c>
      <c r="C3652" s="18">
        <v>1</v>
      </c>
      <c r="D3652" s="18">
        <v>1</v>
      </c>
      <c r="E3652" s="18">
        <v>0</v>
      </c>
      <c r="F3652" s="18">
        <v>0</v>
      </c>
      <c r="G3652" s="122" t="str">
        <f t="shared" si="172"/>
        <v/>
      </c>
      <c r="H3652" s="255" t="str">
        <f>IF(G3652="기사임",(COUNTIF($B$2:B3652,B3652)-COUNTIFS($B$2:B3651,B3652,$G$2:G3651,"")),"")</f>
        <v/>
      </c>
      <c r="I3652" s="122" t="str">
        <f>IF(H3652=1,COUNTIF($H$1:H3652,1),"")</f>
        <v/>
      </c>
      <c r="J3652" s="122">
        <f t="shared" si="173"/>
        <v>1</v>
      </c>
      <c r="K3652" s="122" t="b">
        <f t="shared" si="174"/>
        <v>0</v>
      </c>
      <c r="L3652" s="122" t="str">
        <f>IF(K3652=FALSE,"",B3652&amp;"@"&amp;COUNTIFS($B$2:B3652,B3652,$K$2:K3652,TRUE))</f>
        <v/>
      </c>
    </row>
    <row r="3653" spans="1:12">
      <c r="A3653" s="18" t="s">
        <v>814</v>
      </c>
      <c r="B3653" s="18" t="s">
        <v>895</v>
      </c>
      <c r="C3653" s="18">
        <v>1</v>
      </c>
      <c r="D3653" s="18">
        <v>1</v>
      </c>
      <c r="E3653" s="18">
        <v>0</v>
      </c>
      <c r="F3653" s="18">
        <v>1</v>
      </c>
      <c r="G3653" s="122" t="str">
        <f t="shared" si="172"/>
        <v/>
      </c>
      <c r="H3653" s="255" t="str">
        <f>IF(G3653="기사임",(COUNTIF($B$2:B3653,B3653)-COUNTIFS($B$2:B3652,B3653,$G$2:G3652,"")),"")</f>
        <v/>
      </c>
      <c r="I3653" s="122" t="str">
        <f>IF(H3653=1,COUNTIF($H$1:H3653,1),"")</f>
        <v/>
      </c>
      <c r="J3653" s="122">
        <f t="shared" si="173"/>
        <v>0</v>
      </c>
      <c r="K3653" s="122" t="b">
        <f t="shared" si="174"/>
        <v>0</v>
      </c>
      <c r="L3653" s="122" t="str">
        <f>IF(K3653=FALSE,"",B3653&amp;"@"&amp;COUNTIFS($B$2:B3653,B3653,$K$2:K3653,TRUE))</f>
        <v/>
      </c>
    </row>
    <row r="3654" spans="1:12">
      <c r="A3654" s="18" t="s">
        <v>814</v>
      </c>
      <c r="B3654" s="18" t="s">
        <v>920</v>
      </c>
      <c r="C3654" s="18">
        <v>1</v>
      </c>
      <c r="D3654" s="18">
        <v>1</v>
      </c>
      <c r="E3654" s="18">
        <v>0</v>
      </c>
      <c r="F3654" s="18">
        <v>1</v>
      </c>
      <c r="G3654" s="122" t="str">
        <f t="shared" si="172"/>
        <v/>
      </c>
      <c r="H3654" s="255" t="str">
        <f>IF(G3654="기사임",(COUNTIF($B$2:B3654,B3654)-COUNTIFS($B$2:B3653,B3654,$G$2:G3653,"")),"")</f>
        <v/>
      </c>
      <c r="I3654" s="122" t="str">
        <f>IF(H3654=1,COUNTIF($H$1:H3654,1),"")</f>
        <v/>
      </c>
      <c r="J3654" s="122">
        <f t="shared" si="173"/>
        <v>0</v>
      </c>
      <c r="K3654" s="122" t="b">
        <f t="shared" si="174"/>
        <v>0</v>
      </c>
      <c r="L3654" s="122" t="str">
        <f>IF(K3654=FALSE,"",B3654&amp;"@"&amp;COUNTIFS($B$2:B3654,B3654,$K$2:K3654,TRUE))</f>
        <v/>
      </c>
    </row>
    <row r="3655" spans="1:12">
      <c r="A3655" s="18" t="s">
        <v>1323</v>
      </c>
      <c r="B3655" s="18" t="s">
        <v>903</v>
      </c>
      <c r="C3655" s="18">
        <v>1</v>
      </c>
      <c r="D3655" s="18">
        <v>1</v>
      </c>
      <c r="E3655" s="18">
        <v>0</v>
      </c>
      <c r="F3655" s="18">
        <v>0</v>
      </c>
      <c r="G3655" s="122" t="str">
        <f t="shared" si="172"/>
        <v/>
      </c>
      <c r="H3655" s="255" t="str">
        <f>IF(G3655="기사임",(COUNTIF($B$2:B3655,B3655)-COUNTIFS($B$2:B3654,B3655,$G$2:G3654,"")),"")</f>
        <v/>
      </c>
      <c r="I3655" s="122" t="str">
        <f>IF(H3655=1,COUNTIF($H$1:H3655,1),"")</f>
        <v/>
      </c>
      <c r="J3655" s="122">
        <f t="shared" si="173"/>
        <v>0</v>
      </c>
      <c r="K3655" s="122" t="b">
        <f t="shared" si="174"/>
        <v>0</v>
      </c>
      <c r="L3655" s="122" t="str">
        <f>IF(K3655=FALSE,"",B3655&amp;"@"&amp;COUNTIFS($B$2:B3655,B3655,$K$2:K3655,TRUE))</f>
        <v/>
      </c>
    </row>
    <row r="3656" spans="1:12">
      <c r="A3656" s="18" t="s">
        <v>2188</v>
      </c>
      <c r="B3656" s="18" t="s">
        <v>897</v>
      </c>
      <c r="C3656" s="18">
        <v>1</v>
      </c>
      <c r="D3656" s="18">
        <v>1</v>
      </c>
      <c r="E3656" s="18">
        <v>0</v>
      </c>
      <c r="F3656" s="18">
        <v>1</v>
      </c>
      <c r="G3656" s="122" t="str">
        <f t="shared" si="172"/>
        <v/>
      </c>
      <c r="H3656" s="255" t="str">
        <f>IF(G3656="기사임",(COUNTIF($B$2:B3656,B3656)-COUNTIFS($B$2:B3655,B3656,$G$2:G3655,"")),"")</f>
        <v/>
      </c>
      <c r="I3656" s="122" t="str">
        <f>IF(H3656=1,COUNTIF($H$1:H3656,1),"")</f>
        <v/>
      </c>
      <c r="J3656" s="122">
        <f t="shared" si="173"/>
        <v>1</v>
      </c>
      <c r="K3656" s="122" t="b">
        <f t="shared" si="174"/>
        <v>0</v>
      </c>
      <c r="L3656" s="122" t="str">
        <f>IF(K3656=FALSE,"",B3656&amp;"@"&amp;COUNTIFS($B$2:B3656,B3656,$K$2:K3656,TRUE))</f>
        <v/>
      </c>
    </row>
    <row r="3657" spans="1:12">
      <c r="A3657" s="18" t="s">
        <v>1536</v>
      </c>
      <c r="B3657" s="18" t="s">
        <v>915</v>
      </c>
      <c r="C3657" s="18">
        <v>1</v>
      </c>
      <c r="D3657" s="18">
        <v>1</v>
      </c>
      <c r="E3657" s="18">
        <v>23</v>
      </c>
      <c r="F3657" s="18">
        <v>1</v>
      </c>
      <c r="G3657" s="122" t="str">
        <f t="shared" si="172"/>
        <v/>
      </c>
      <c r="H3657" s="255" t="str">
        <f>IF(G3657="기사임",(COUNTIF($B$2:B3657,B3657)-COUNTIFS($B$2:B3656,B3657,$G$2:G3656,"")),"")</f>
        <v/>
      </c>
      <c r="I3657" s="122" t="str">
        <f>IF(H3657=1,COUNTIF($H$1:H3657,1),"")</f>
        <v/>
      </c>
      <c r="J3657" s="122">
        <f t="shared" si="173"/>
        <v>0</v>
      </c>
      <c r="K3657" s="122" t="b">
        <f t="shared" si="174"/>
        <v>0</v>
      </c>
      <c r="L3657" s="122" t="str">
        <f>IF(K3657=FALSE,"",B3657&amp;"@"&amp;COUNTIFS($B$2:B3657,B3657,$K$2:K3657,TRUE))</f>
        <v/>
      </c>
    </row>
    <row r="3658" spans="1:12">
      <c r="A3658" s="18" t="s">
        <v>1537</v>
      </c>
      <c r="B3658" s="18" t="s">
        <v>895</v>
      </c>
      <c r="C3658" s="18">
        <v>1</v>
      </c>
      <c r="D3658" s="18">
        <v>1</v>
      </c>
      <c r="E3658" s="18">
        <v>0</v>
      </c>
      <c r="F3658" s="18">
        <v>1</v>
      </c>
      <c r="G3658" s="122" t="str">
        <f t="shared" si="172"/>
        <v/>
      </c>
      <c r="H3658" s="255" t="str">
        <f>IF(G3658="기사임",(COUNTIF($B$2:B3658,B3658)-COUNTIFS($B$2:B3657,B3658,$G$2:G3657,"")),"")</f>
        <v/>
      </c>
      <c r="I3658" s="122" t="str">
        <f>IF(H3658=1,COUNTIF($H$1:H3658,1),"")</f>
        <v/>
      </c>
      <c r="J3658" s="122">
        <f t="shared" si="173"/>
        <v>0</v>
      </c>
      <c r="K3658" s="122" t="b">
        <f t="shared" si="174"/>
        <v>0</v>
      </c>
      <c r="L3658" s="122" t="str">
        <f>IF(K3658=FALSE,"",B3658&amp;"@"&amp;COUNTIFS($B$2:B3658,B3658,$K$2:K3658,TRUE))</f>
        <v/>
      </c>
    </row>
    <row r="3659" spans="1:12">
      <c r="A3659" s="18" t="s">
        <v>1537</v>
      </c>
      <c r="B3659" s="18" t="s">
        <v>914</v>
      </c>
      <c r="C3659" s="18">
        <v>1</v>
      </c>
      <c r="D3659" s="18">
        <v>1</v>
      </c>
      <c r="E3659" s="18">
        <v>0</v>
      </c>
      <c r="F3659" s="18">
        <v>1</v>
      </c>
      <c r="G3659" s="122" t="str">
        <f t="shared" si="172"/>
        <v/>
      </c>
      <c r="H3659" s="255" t="str">
        <f>IF(G3659="기사임",(COUNTIF($B$2:B3659,B3659)-COUNTIFS($B$2:B3658,B3659,$G$2:G3658,"")),"")</f>
        <v/>
      </c>
      <c r="I3659" s="122" t="str">
        <f>IF(H3659=1,COUNTIF($H$1:H3659,1),"")</f>
        <v/>
      </c>
      <c r="J3659" s="122">
        <f t="shared" si="173"/>
        <v>1</v>
      </c>
      <c r="K3659" s="122" t="b">
        <f t="shared" si="174"/>
        <v>0</v>
      </c>
      <c r="L3659" s="122" t="str">
        <f>IF(K3659=FALSE,"",B3659&amp;"@"&amp;COUNTIFS($B$2:B3659,B3659,$K$2:K3659,TRUE))</f>
        <v/>
      </c>
    </row>
    <row r="3660" spans="1:12">
      <c r="A3660" s="18" t="s">
        <v>1680</v>
      </c>
      <c r="B3660" s="18" t="s">
        <v>902</v>
      </c>
      <c r="C3660" s="18">
        <v>1</v>
      </c>
      <c r="D3660" s="18">
        <v>1</v>
      </c>
      <c r="E3660" s="18">
        <v>42</v>
      </c>
      <c r="F3660" s="18">
        <v>1</v>
      </c>
      <c r="G3660" s="122" t="str">
        <f t="shared" si="172"/>
        <v/>
      </c>
      <c r="H3660" s="255" t="str">
        <f>IF(G3660="기사임",(COUNTIF($B$2:B3660,B3660)-COUNTIFS($B$2:B3659,B3660,$G$2:G3659,"")),"")</f>
        <v/>
      </c>
      <c r="I3660" s="122" t="str">
        <f>IF(H3660=1,COUNTIF($H$1:H3660,1),"")</f>
        <v/>
      </c>
      <c r="J3660" s="122">
        <f t="shared" si="173"/>
        <v>0</v>
      </c>
      <c r="K3660" s="122" t="b">
        <f t="shared" si="174"/>
        <v>0</v>
      </c>
      <c r="L3660" s="122" t="str">
        <f>IF(K3660=FALSE,"",B3660&amp;"@"&amp;COUNTIFS($B$2:B3660,B3660,$K$2:K3660,TRUE))</f>
        <v/>
      </c>
    </row>
    <row r="3661" spans="1:12">
      <c r="A3661" s="18" t="s">
        <v>1680</v>
      </c>
      <c r="B3661" s="18" t="s">
        <v>897</v>
      </c>
      <c r="C3661" s="18">
        <v>1</v>
      </c>
      <c r="D3661" s="18">
        <v>1</v>
      </c>
      <c r="E3661" s="18">
        <v>0</v>
      </c>
      <c r="F3661" s="18">
        <v>1</v>
      </c>
      <c r="G3661" s="122" t="str">
        <f t="shared" si="172"/>
        <v/>
      </c>
      <c r="H3661" s="255" t="str">
        <f>IF(G3661="기사임",(COUNTIF($B$2:B3661,B3661)-COUNTIFS($B$2:B3660,B3661,$G$2:G3660,"")),"")</f>
        <v/>
      </c>
      <c r="I3661" s="122" t="str">
        <f>IF(H3661=1,COUNTIF($H$1:H3661,1),"")</f>
        <v/>
      </c>
      <c r="J3661" s="122">
        <f t="shared" si="173"/>
        <v>1</v>
      </c>
      <c r="K3661" s="122" t="b">
        <f t="shared" si="174"/>
        <v>0</v>
      </c>
      <c r="L3661" s="122" t="str">
        <f>IF(K3661=FALSE,"",B3661&amp;"@"&amp;COUNTIFS($B$2:B3661,B3661,$K$2:K3661,TRUE))</f>
        <v/>
      </c>
    </row>
    <row r="3662" spans="1:12">
      <c r="A3662" s="18" t="s">
        <v>1716</v>
      </c>
      <c r="B3662" s="18" t="s">
        <v>896</v>
      </c>
      <c r="C3662" s="18">
        <v>1</v>
      </c>
      <c r="D3662" s="18">
        <v>1</v>
      </c>
      <c r="E3662" s="18">
        <v>7</v>
      </c>
      <c r="F3662" s="18">
        <v>0</v>
      </c>
      <c r="G3662" s="122" t="str">
        <f t="shared" si="172"/>
        <v/>
      </c>
      <c r="H3662" s="255" t="str">
        <f>IF(G3662="기사임",(COUNTIF($B$2:B3662,B3662)-COUNTIFS($B$2:B3661,B3662,$G$2:G3661,"")),"")</f>
        <v/>
      </c>
      <c r="I3662" s="122" t="str">
        <f>IF(H3662=1,COUNTIF($H$1:H3662,1),"")</f>
        <v/>
      </c>
      <c r="J3662" s="122">
        <f t="shared" si="173"/>
        <v>1</v>
      </c>
      <c r="K3662" s="122" t="b">
        <f t="shared" si="174"/>
        <v>0</v>
      </c>
      <c r="L3662" s="122" t="str">
        <f>IF(K3662=FALSE,"",B3662&amp;"@"&amp;COUNTIFS($B$2:B3662,B3662,$K$2:K3662,TRUE))</f>
        <v/>
      </c>
    </row>
    <row r="3663" spans="1:12">
      <c r="A3663" s="18" t="s">
        <v>2189</v>
      </c>
      <c r="B3663" s="18" t="s">
        <v>908</v>
      </c>
      <c r="C3663" s="18">
        <v>1</v>
      </c>
      <c r="D3663" s="18">
        <v>1</v>
      </c>
      <c r="E3663" s="18">
        <v>0</v>
      </c>
      <c r="F3663" s="18">
        <v>1</v>
      </c>
      <c r="G3663" s="122" t="str">
        <f t="shared" si="172"/>
        <v/>
      </c>
      <c r="H3663" s="255" t="str">
        <f>IF(G3663="기사임",(COUNTIF($B$2:B3663,B3663)-COUNTIFS($B$2:B3662,B3663,$G$2:G3662,"")),"")</f>
        <v/>
      </c>
      <c r="I3663" s="122" t="str">
        <f>IF(H3663=1,COUNTIF($H$1:H3663,1),"")</f>
        <v/>
      </c>
      <c r="J3663" s="122">
        <f t="shared" si="173"/>
        <v>0</v>
      </c>
      <c r="K3663" s="122" t="b">
        <f t="shared" si="174"/>
        <v>0</v>
      </c>
      <c r="L3663" s="122" t="str">
        <f>IF(K3663=FALSE,"",B3663&amp;"@"&amp;COUNTIFS($B$2:B3663,B3663,$K$2:K3663,TRUE))</f>
        <v/>
      </c>
    </row>
    <row r="3664" spans="1:12">
      <c r="A3664" s="18" t="s">
        <v>1681</v>
      </c>
      <c r="B3664" s="18" t="s">
        <v>907</v>
      </c>
      <c r="C3664" s="18">
        <v>1</v>
      </c>
      <c r="D3664" s="18">
        <v>1</v>
      </c>
      <c r="E3664" s="18">
        <v>26</v>
      </c>
      <c r="F3664" s="18">
        <v>1</v>
      </c>
      <c r="G3664" s="122" t="str">
        <f t="shared" si="172"/>
        <v/>
      </c>
      <c r="H3664" s="255" t="str">
        <f>IF(G3664="기사임",(COUNTIF($B$2:B3664,B3664)-COUNTIFS($B$2:B3663,B3664,$G$2:G3663,"")),"")</f>
        <v/>
      </c>
      <c r="I3664" s="122" t="str">
        <f>IF(H3664=1,COUNTIF($H$1:H3664,1),"")</f>
        <v/>
      </c>
      <c r="J3664" s="122">
        <f t="shared" si="173"/>
        <v>0</v>
      </c>
      <c r="K3664" s="122" t="b">
        <f t="shared" si="174"/>
        <v>0</v>
      </c>
      <c r="L3664" s="122" t="str">
        <f>IF(K3664=FALSE,"",B3664&amp;"@"&amp;COUNTIFS($B$2:B3664,B3664,$K$2:K3664,TRUE))</f>
        <v/>
      </c>
    </row>
    <row r="3665" spans="1:12">
      <c r="A3665" s="18" t="s">
        <v>1681</v>
      </c>
      <c r="B3665" s="18" t="s">
        <v>897</v>
      </c>
      <c r="C3665" s="18">
        <v>1</v>
      </c>
      <c r="D3665" s="18">
        <v>1</v>
      </c>
      <c r="E3665" s="18">
        <v>53</v>
      </c>
      <c r="F3665" s="18">
        <v>1</v>
      </c>
      <c r="G3665" s="122" t="str">
        <f t="shared" si="172"/>
        <v/>
      </c>
      <c r="H3665" s="255" t="str">
        <f>IF(G3665="기사임",(COUNTIF($B$2:B3665,B3665)-COUNTIFS($B$2:B3664,B3665,$G$2:G3664,"")),"")</f>
        <v/>
      </c>
      <c r="I3665" s="122" t="str">
        <f>IF(H3665=1,COUNTIF($H$1:H3665,1),"")</f>
        <v/>
      </c>
      <c r="J3665" s="122">
        <f t="shared" si="173"/>
        <v>1</v>
      </c>
      <c r="K3665" s="122" t="b">
        <f t="shared" si="174"/>
        <v>0</v>
      </c>
      <c r="L3665" s="122" t="str">
        <f>IF(K3665=FALSE,"",B3665&amp;"@"&amp;COUNTIFS($B$2:B3665,B3665,$K$2:K3665,TRUE))</f>
        <v/>
      </c>
    </row>
    <row r="3666" spans="1:12">
      <c r="A3666" s="18" t="s">
        <v>1681</v>
      </c>
      <c r="B3666" s="18" t="s">
        <v>898</v>
      </c>
      <c r="C3666" s="18">
        <v>1</v>
      </c>
      <c r="D3666" s="18">
        <v>1</v>
      </c>
      <c r="E3666" s="18">
        <v>32</v>
      </c>
      <c r="F3666" s="18">
        <v>1</v>
      </c>
      <c r="G3666" s="122" t="str">
        <f t="shared" si="172"/>
        <v/>
      </c>
      <c r="H3666" s="255" t="str">
        <f>IF(G3666="기사임",(COUNTIF($B$2:B3666,B3666)-COUNTIFS($B$2:B3665,B3666,$G$2:G3665,"")),"")</f>
        <v/>
      </c>
      <c r="I3666" s="122" t="str">
        <f>IF(H3666=1,COUNTIF($H$1:H3666,1),"")</f>
        <v/>
      </c>
      <c r="J3666" s="122">
        <f t="shared" si="173"/>
        <v>0</v>
      </c>
      <c r="K3666" s="122" t="b">
        <f t="shared" si="174"/>
        <v>0</v>
      </c>
      <c r="L3666" s="122" t="str">
        <f>IF(K3666=FALSE,"",B3666&amp;"@"&amp;COUNTIFS($B$2:B3666,B3666,$K$2:K3666,TRUE))</f>
        <v/>
      </c>
    </row>
    <row r="3667" spans="1:12">
      <c r="A3667" s="18" t="s">
        <v>1681</v>
      </c>
      <c r="B3667" s="18" t="s">
        <v>918</v>
      </c>
      <c r="C3667" s="18">
        <v>1</v>
      </c>
      <c r="D3667" s="18">
        <v>1</v>
      </c>
      <c r="E3667" s="18">
        <v>0</v>
      </c>
      <c r="F3667" s="18">
        <v>1</v>
      </c>
      <c r="G3667" s="122" t="str">
        <f t="shared" si="172"/>
        <v/>
      </c>
      <c r="H3667" s="255" t="str">
        <f>IF(G3667="기사임",(COUNTIF($B$2:B3667,B3667)-COUNTIFS($B$2:B3666,B3667,$G$2:G3666,"")),"")</f>
        <v/>
      </c>
      <c r="I3667" s="122" t="str">
        <f>IF(H3667=1,COUNTIF($H$1:H3667,1),"")</f>
        <v/>
      </c>
      <c r="J3667" s="122">
        <f t="shared" si="173"/>
        <v>0</v>
      </c>
      <c r="K3667" s="122" t="b">
        <f t="shared" si="174"/>
        <v>0</v>
      </c>
      <c r="L3667" s="122" t="str">
        <f>IF(K3667=FALSE,"",B3667&amp;"@"&amp;COUNTIFS($B$2:B3667,B3667,$K$2:K3667,TRUE))</f>
        <v/>
      </c>
    </row>
    <row r="3668" spans="1:12">
      <c r="A3668" s="18" t="s">
        <v>2190</v>
      </c>
      <c r="B3668" s="18" t="s">
        <v>899</v>
      </c>
      <c r="C3668" s="18">
        <v>1</v>
      </c>
      <c r="D3668" s="18">
        <v>1</v>
      </c>
      <c r="E3668" s="18">
        <v>16</v>
      </c>
      <c r="F3668" s="18">
        <v>1</v>
      </c>
      <c r="G3668" s="122" t="str">
        <f t="shared" si="172"/>
        <v/>
      </c>
      <c r="H3668" s="255" t="str">
        <f>IF(G3668="기사임",(COUNTIF($B$2:B3668,B3668)-COUNTIFS($B$2:B3667,B3668,$G$2:G3667,"")),"")</f>
        <v/>
      </c>
      <c r="I3668" s="122" t="str">
        <f>IF(H3668=1,COUNTIF($H$1:H3668,1),"")</f>
        <v/>
      </c>
      <c r="J3668" s="122">
        <f t="shared" si="173"/>
        <v>0</v>
      </c>
      <c r="K3668" s="122" t="b">
        <f t="shared" si="174"/>
        <v>0</v>
      </c>
      <c r="L3668" s="122" t="str">
        <f>IF(K3668=FALSE,"",B3668&amp;"@"&amp;COUNTIFS($B$2:B3668,B3668,$K$2:K3668,TRUE))</f>
        <v/>
      </c>
    </row>
    <row r="3669" spans="1:12">
      <c r="A3669" s="18" t="s">
        <v>631</v>
      </c>
      <c r="B3669" s="18" t="s">
        <v>942</v>
      </c>
      <c r="C3669" s="18">
        <v>1</v>
      </c>
      <c r="D3669" s="18">
        <v>1</v>
      </c>
      <c r="E3669" s="18">
        <v>0</v>
      </c>
      <c r="F3669" s="18">
        <v>0</v>
      </c>
      <c r="G3669" s="122" t="str">
        <f t="shared" si="172"/>
        <v/>
      </c>
      <c r="H3669" s="255" t="str">
        <f>IF(G3669="기사임",(COUNTIF($B$2:B3669,B3669)-COUNTIFS($B$2:B3668,B3669,$G$2:G3668,"")),"")</f>
        <v/>
      </c>
      <c r="I3669" s="122" t="str">
        <f>IF(H3669=1,COUNTIF($H$1:H3669,1),"")</f>
        <v/>
      </c>
      <c r="J3669" s="122">
        <f t="shared" si="173"/>
        <v>0</v>
      </c>
      <c r="K3669" s="122" t="b">
        <f t="shared" si="174"/>
        <v>0</v>
      </c>
      <c r="L3669" s="122" t="str">
        <f>IF(K3669=FALSE,"",B3669&amp;"@"&amp;COUNTIFS($B$2:B3669,B3669,$K$2:K3669,TRUE))</f>
        <v/>
      </c>
    </row>
    <row r="3670" spans="1:12">
      <c r="A3670" s="18" t="s">
        <v>631</v>
      </c>
      <c r="B3670" s="18" t="s">
        <v>912</v>
      </c>
      <c r="C3670" s="18">
        <v>1</v>
      </c>
      <c r="D3670" s="18">
        <v>1</v>
      </c>
      <c r="E3670" s="18">
        <v>0</v>
      </c>
      <c r="F3670" s="18">
        <v>0</v>
      </c>
      <c r="G3670" s="122" t="str">
        <f t="shared" si="172"/>
        <v/>
      </c>
      <c r="H3670" s="255" t="str">
        <f>IF(G3670="기사임",(COUNTIF($B$2:B3670,B3670)-COUNTIFS($B$2:B3669,B3670,$G$2:G3669,"")),"")</f>
        <v/>
      </c>
      <c r="I3670" s="122" t="str">
        <f>IF(H3670=1,COUNTIF($H$1:H3670,1),"")</f>
        <v/>
      </c>
      <c r="J3670" s="122">
        <f t="shared" si="173"/>
        <v>0</v>
      </c>
      <c r="K3670" s="122" t="b">
        <f t="shared" si="174"/>
        <v>0</v>
      </c>
      <c r="L3670" s="122" t="str">
        <f>IF(K3670=FALSE,"",B3670&amp;"@"&amp;COUNTIFS($B$2:B3670,B3670,$K$2:K3670,TRUE))</f>
        <v/>
      </c>
    </row>
    <row r="3671" spans="1:12">
      <c r="A3671" s="18" t="s">
        <v>631</v>
      </c>
      <c r="B3671" s="18" t="s">
        <v>903</v>
      </c>
      <c r="C3671" s="18">
        <v>1</v>
      </c>
      <c r="D3671" s="18">
        <v>1</v>
      </c>
      <c r="E3671" s="18">
        <v>0</v>
      </c>
      <c r="F3671" s="18">
        <v>1</v>
      </c>
      <c r="G3671" s="122" t="str">
        <f t="shared" si="172"/>
        <v/>
      </c>
      <c r="H3671" s="255" t="str">
        <f>IF(G3671="기사임",(COUNTIF($B$2:B3671,B3671)-COUNTIFS($B$2:B3670,B3671,$G$2:G3670,"")),"")</f>
        <v/>
      </c>
      <c r="I3671" s="122" t="str">
        <f>IF(H3671=1,COUNTIF($H$1:H3671,1),"")</f>
        <v/>
      </c>
      <c r="J3671" s="122">
        <f t="shared" si="173"/>
        <v>0</v>
      </c>
      <c r="K3671" s="122" t="b">
        <f t="shared" si="174"/>
        <v>0</v>
      </c>
      <c r="L3671" s="122" t="str">
        <f>IF(K3671=FALSE,"",B3671&amp;"@"&amp;COUNTIFS($B$2:B3671,B3671,$K$2:K3671,TRUE))</f>
        <v/>
      </c>
    </row>
    <row r="3672" spans="1:12">
      <c r="A3672" s="18" t="s">
        <v>631</v>
      </c>
      <c r="B3672" s="18" t="s">
        <v>904</v>
      </c>
      <c r="C3672" s="18">
        <v>1</v>
      </c>
      <c r="D3672" s="18">
        <v>1</v>
      </c>
      <c r="E3672" s="18">
        <v>29</v>
      </c>
      <c r="F3672" s="18">
        <v>0</v>
      </c>
      <c r="G3672" s="122" t="str">
        <f t="shared" si="172"/>
        <v/>
      </c>
      <c r="H3672" s="255" t="str">
        <f>IF(G3672="기사임",(COUNTIF($B$2:B3672,B3672)-COUNTIFS($B$2:B3671,B3672,$G$2:G3671,"")),"")</f>
        <v/>
      </c>
      <c r="I3672" s="122" t="str">
        <f>IF(H3672=1,COUNTIF($H$1:H3672,1),"")</f>
        <v/>
      </c>
      <c r="J3672" s="122">
        <f t="shared" si="173"/>
        <v>0</v>
      </c>
      <c r="K3672" s="122" t="b">
        <f t="shared" si="174"/>
        <v>0</v>
      </c>
      <c r="L3672" s="122" t="str">
        <f>IF(K3672=FALSE,"",B3672&amp;"@"&amp;COUNTIFS($B$2:B3672,B3672,$K$2:K3672,TRUE))</f>
        <v/>
      </c>
    </row>
    <row r="3673" spans="1:12">
      <c r="A3673" s="18" t="s">
        <v>2191</v>
      </c>
      <c r="B3673" s="18" t="s">
        <v>895</v>
      </c>
      <c r="C3673" s="18">
        <v>1</v>
      </c>
      <c r="D3673" s="18">
        <v>1</v>
      </c>
      <c r="E3673" s="18">
        <v>78</v>
      </c>
      <c r="F3673" s="18">
        <v>0</v>
      </c>
      <c r="G3673" s="122" t="str">
        <f t="shared" si="172"/>
        <v/>
      </c>
      <c r="H3673" s="255" t="str">
        <f>IF(G3673="기사임",(COUNTIF($B$2:B3673,B3673)-COUNTIFS($B$2:B3672,B3673,$G$2:G3672,"")),"")</f>
        <v/>
      </c>
      <c r="I3673" s="122" t="str">
        <f>IF(H3673=1,COUNTIF($H$1:H3673,1),"")</f>
        <v/>
      </c>
      <c r="J3673" s="122">
        <f t="shared" si="173"/>
        <v>0</v>
      </c>
      <c r="K3673" s="122" t="b">
        <f t="shared" si="174"/>
        <v>0</v>
      </c>
      <c r="L3673" s="122" t="str">
        <f>IF(K3673=FALSE,"",B3673&amp;"@"&amp;COUNTIFS($B$2:B3673,B3673,$K$2:K3673,TRUE))</f>
        <v/>
      </c>
    </row>
    <row r="3674" spans="1:12">
      <c r="A3674" s="18" t="s">
        <v>495</v>
      </c>
      <c r="B3674" s="18" t="s">
        <v>925</v>
      </c>
      <c r="C3674" s="18">
        <v>1</v>
      </c>
      <c r="D3674" s="18">
        <v>1</v>
      </c>
      <c r="E3674" s="18">
        <v>0</v>
      </c>
      <c r="F3674" s="18">
        <v>1</v>
      </c>
      <c r="G3674" s="122" t="str">
        <f t="shared" si="172"/>
        <v/>
      </c>
      <c r="H3674" s="255" t="str">
        <f>IF(G3674="기사임",(COUNTIF($B$2:B3674,B3674)-COUNTIFS($B$2:B3673,B3674,$G$2:G3673,"")),"")</f>
        <v/>
      </c>
      <c r="I3674" s="122" t="str">
        <f>IF(H3674=1,COUNTIF($H$1:H3674,1),"")</f>
        <v/>
      </c>
      <c r="J3674" s="122">
        <f t="shared" si="173"/>
        <v>0</v>
      </c>
      <c r="K3674" s="122" t="b">
        <f t="shared" si="174"/>
        <v>0</v>
      </c>
      <c r="L3674" s="122" t="str">
        <f>IF(K3674=FALSE,"",B3674&amp;"@"&amp;COUNTIFS($B$2:B3674,B3674,$K$2:K3674,TRUE))</f>
        <v/>
      </c>
    </row>
    <row r="3675" spans="1:12">
      <c r="A3675" s="18" t="s">
        <v>495</v>
      </c>
      <c r="B3675" s="18" t="s">
        <v>946</v>
      </c>
      <c r="C3675" s="18">
        <v>1</v>
      </c>
      <c r="D3675" s="18">
        <v>1</v>
      </c>
      <c r="E3675" s="18">
        <v>0</v>
      </c>
      <c r="F3675" s="18">
        <v>1</v>
      </c>
      <c r="G3675" s="122" t="str">
        <f t="shared" si="172"/>
        <v/>
      </c>
      <c r="H3675" s="255" t="str">
        <f>IF(G3675="기사임",(COUNTIF($B$2:B3675,B3675)-COUNTIFS($B$2:B3674,B3675,$G$2:G3674,"")),"")</f>
        <v/>
      </c>
      <c r="I3675" s="122" t="str">
        <f>IF(H3675=1,COUNTIF($H$1:H3675,1),"")</f>
        <v/>
      </c>
      <c r="J3675" s="122">
        <f t="shared" si="173"/>
        <v>0</v>
      </c>
      <c r="K3675" s="122" t="b">
        <f t="shared" si="174"/>
        <v>0</v>
      </c>
      <c r="L3675" s="122" t="str">
        <f>IF(K3675=FALSE,"",B3675&amp;"@"&amp;COUNTIFS($B$2:B3675,B3675,$K$2:K3675,TRUE))</f>
        <v/>
      </c>
    </row>
    <row r="3676" spans="1:12">
      <c r="A3676" s="18" t="s">
        <v>495</v>
      </c>
      <c r="B3676" s="18" t="s">
        <v>936</v>
      </c>
      <c r="C3676" s="18">
        <v>1</v>
      </c>
      <c r="D3676" s="18">
        <v>1</v>
      </c>
      <c r="E3676" s="18">
        <v>4</v>
      </c>
      <c r="F3676" s="18">
        <v>0</v>
      </c>
      <c r="G3676" s="122" t="str">
        <f t="shared" si="172"/>
        <v/>
      </c>
      <c r="H3676" s="255" t="str">
        <f>IF(G3676="기사임",(COUNTIF($B$2:B3676,B3676)-COUNTIFS($B$2:B3675,B3676,$G$2:G3675,"")),"")</f>
        <v/>
      </c>
      <c r="I3676" s="122" t="str">
        <f>IF(H3676=1,COUNTIF($H$1:H3676,1),"")</f>
        <v/>
      </c>
      <c r="J3676" s="122">
        <f t="shared" si="173"/>
        <v>0</v>
      </c>
      <c r="K3676" s="122" t="b">
        <f t="shared" si="174"/>
        <v>0</v>
      </c>
      <c r="L3676" s="122" t="str">
        <f>IF(K3676=FALSE,"",B3676&amp;"@"&amp;COUNTIFS($B$2:B3676,B3676,$K$2:K3676,TRUE))</f>
        <v/>
      </c>
    </row>
    <row r="3677" spans="1:12">
      <c r="A3677" s="18" t="s">
        <v>495</v>
      </c>
      <c r="B3677" s="18" t="s">
        <v>906</v>
      </c>
      <c r="C3677" s="18">
        <v>1</v>
      </c>
      <c r="D3677" s="18">
        <v>1</v>
      </c>
      <c r="E3677" s="18">
        <v>27</v>
      </c>
      <c r="F3677" s="18">
        <v>1</v>
      </c>
      <c r="G3677" s="122" t="str">
        <f t="shared" si="172"/>
        <v/>
      </c>
      <c r="H3677" s="255" t="str">
        <f>IF(G3677="기사임",(COUNTIF($B$2:B3677,B3677)-COUNTIFS($B$2:B3676,B3677,$G$2:G3676,"")),"")</f>
        <v/>
      </c>
      <c r="I3677" s="122" t="str">
        <f>IF(H3677=1,COUNTIF($H$1:H3677,1),"")</f>
        <v/>
      </c>
      <c r="J3677" s="122">
        <f t="shared" si="173"/>
        <v>0</v>
      </c>
      <c r="K3677" s="122" t="b">
        <f t="shared" si="174"/>
        <v>0</v>
      </c>
      <c r="L3677" s="122" t="str">
        <f>IF(K3677=FALSE,"",B3677&amp;"@"&amp;COUNTIFS($B$2:B3677,B3677,$K$2:K3677,TRUE))</f>
        <v/>
      </c>
    </row>
    <row r="3678" spans="1:12">
      <c r="A3678" s="18" t="s">
        <v>495</v>
      </c>
      <c r="B3678" s="18" t="s">
        <v>941</v>
      </c>
      <c r="C3678" s="18">
        <v>1</v>
      </c>
      <c r="D3678" s="18">
        <v>1</v>
      </c>
      <c r="E3678" s="18">
        <v>16</v>
      </c>
      <c r="F3678" s="18">
        <v>0</v>
      </c>
      <c r="G3678" s="122" t="str">
        <f t="shared" si="172"/>
        <v/>
      </c>
      <c r="H3678" s="255" t="str">
        <f>IF(G3678="기사임",(COUNTIF($B$2:B3678,B3678)-COUNTIFS($B$2:B3677,B3678,$G$2:G3677,"")),"")</f>
        <v/>
      </c>
      <c r="I3678" s="122" t="str">
        <f>IF(H3678=1,COUNTIF($H$1:H3678,1),"")</f>
        <v/>
      </c>
      <c r="J3678" s="122">
        <f t="shared" si="173"/>
        <v>0</v>
      </c>
      <c r="K3678" s="122" t="b">
        <f t="shared" si="174"/>
        <v>0</v>
      </c>
      <c r="L3678" s="122" t="str">
        <f>IF(K3678=FALSE,"",B3678&amp;"@"&amp;COUNTIFS($B$2:B3678,B3678,$K$2:K3678,TRUE))</f>
        <v/>
      </c>
    </row>
    <row r="3679" spans="1:12">
      <c r="A3679" s="18" t="s">
        <v>495</v>
      </c>
      <c r="B3679" s="18" t="s">
        <v>934</v>
      </c>
      <c r="C3679" s="18">
        <v>1</v>
      </c>
      <c r="D3679" s="18">
        <v>1</v>
      </c>
      <c r="E3679" s="18">
        <v>0</v>
      </c>
      <c r="F3679" s="18">
        <v>1</v>
      </c>
      <c r="G3679" s="122" t="str">
        <f t="shared" si="172"/>
        <v/>
      </c>
      <c r="H3679" s="255" t="str">
        <f>IF(G3679="기사임",(COUNTIF($B$2:B3679,B3679)-COUNTIFS($B$2:B3678,B3679,$G$2:G3678,"")),"")</f>
        <v/>
      </c>
      <c r="I3679" s="122" t="str">
        <f>IF(H3679=1,COUNTIF($H$1:H3679,1),"")</f>
        <v/>
      </c>
      <c r="J3679" s="122">
        <f t="shared" si="173"/>
        <v>0</v>
      </c>
      <c r="K3679" s="122" t="b">
        <f t="shared" si="174"/>
        <v>0</v>
      </c>
      <c r="L3679" s="122" t="str">
        <f>IF(K3679=FALSE,"",B3679&amp;"@"&amp;COUNTIFS($B$2:B3679,B3679,$K$2:K3679,TRUE))</f>
        <v/>
      </c>
    </row>
    <row r="3680" spans="1:12">
      <c r="A3680" s="18" t="s">
        <v>495</v>
      </c>
      <c r="B3680" s="18" t="s">
        <v>950</v>
      </c>
      <c r="C3680" s="18">
        <v>1</v>
      </c>
      <c r="D3680" s="18">
        <v>1</v>
      </c>
      <c r="E3680" s="18">
        <v>21</v>
      </c>
      <c r="F3680" s="18">
        <v>0</v>
      </c>
      <c r="G3680" s="122" t="str">
        <f t="shared" si="172"/>
        <v/>
      </c>
      <c r="H3680" s="255" t="str">
        <f>IF(G3680="기사임",(COUNTIF($B$2:B3680,B3680)-COUNTIFS($B$2:B3679,B3680,$G$2:G3679,"")),"")</f>
        <v/>
      </c>
      <c r="I3680" s="122" t="str">
        <f>IF(H3680=1,COUNTIF($H$1:H3680,1),"")</f>
        <v/>
      </c>
      <c r="J3680" s="122">
        <f t="shared" si="173"/>
        <v>0</v>
      </c>
      <c r="K3680" s="122" t="b">
        <f t="shared" si="174"/>
        <v>0</v>
      </c>
      <c r="L3680" s="122" t="str">
        <f>IF(K3680=FALSE,"",B3680&amp;"@"&amp;COUNTIFS($B$2:B3680,B3680,$K$2:K3680,TRUE))</f>
        <v/>
      </c>
    </row>
    <row r="3681" spans="1:12">
      <c r="A3681" s="18" t="s">
        <v>1253</v>
      </c>
      <c r="B3681" s="18" t="s">
        <v>901</v>
      </c>
      <c r="C3681" s="18">
        <v>1</v>
      </c>
      <c r="D3681" s="18">
        <v>1</v>
      </c>
      <c r="E3681" s="18">
        <v>0</v>
      </c>
      <c r="F3681" s="18">
        <v>1</v>
      </c>
      <c r="G3681" s="122" t="str">
        <f t="shared" si="172"/>
        <v/>
      </c>
      <c r="H3681" s="255" t="str">
        <f>IF(G3681="기사임",(COUNTIF($B$2:B3681,B3681)-COUNTIFS($B$2:B3680,B3681,$G$2:G3680,"")),"")</f>
        <v/>
      </c>
      <c r="I3681" s="122" t="str">
        <f>IF(H3681=1,COUNTIF($H$1:H3681,1),"")</f>
        <v/>
      </c>
      <c r="J3681" s="122">
        <f t="shared" si="173"/>
        <v>0</v>
      </c>
      <c r="K3681" s="122" t="b">
        <f t="shared" si="174"/>
        <v>0</v>
      </c>
      <c r="L3681" s="122" t="str">
        <f>IF(K3681=FALSE,"",B3681&amp;"@"&amp;COUNTIFS($B$2:B3681,B3681,$K$2:K3681,TRUE))</f>
        <v/>
      </c>
    </row>
    <row r="3682" spans="1:12">
      <c r="A3682" s="18" t="s">
        <v>1253</v>
      </c>
      <c r="B3682" s="18" t="s">
        <v>899</v>
      </c>
      <c r="C3682" s="18">
        <v>1</v>
      </c>
      <c r="D3682" s="18">
        <v>1</v>
      </c>
      <c r="E3682" s="18">
        <v>0</v>
      </c>
      <c r="F3682" s="18">
        <v>1</v>
      </c>
      <c r="G3682" s="122" t="str">
        <f t="shared" si="172"/>
        <v/>
      </c>
      <c r="H3682" s="255" t="str">
        <f>IF(G3682="기사임",(COUNTIF($B$2:B3682,B3682)-COUNTIFS($B$2:B3681,B3682,$G$2:G3681,"")),"")</f>
        <v/>
      </c>
      <c r="I3682" s="122" t="str">
        <f>IF(H3682=1,COUNTIF($H$1:H3682,1),"")</f>
        <v/>
      </c>
      <c r="J3682" s="122">
        <f t="shared" si="173"/>
        <v>0</v>
      </c>
      <c r="K3682" s="122" t="b">
        <f t="shared" si="174"/>
        <v>0</v>
      </c>
      <c r="L3682" s="122" t="str">
        <f>IF(K3682=FALSE,"",B3682&amp;"@"&amp;COUNTIFS($B$2:B3682,B3682,$K$2:K3682,TRUE))</f>
        <v/>
      </c>
    </row>
    <row r="3683" spans="1:12">
      <c r="A3683" s="18" t="s">
        <v>1253</v>
      </c>
      <c r="B3683" s="18" t="s">
        <v>917</v>
      </c>
      <c r="C3683" s="18">
        <v>1</v>
      </c>
      <c r="D3683" s="18">
        <v>1</v>
      </c>
      <c r="E3683" s="18">
        <v>0</v>
      </c>
      <c r="F3683" s="18">
        <v>1</v>
      </c>
      <c r="G3683" s="122" t="str">
        <f t="shared" si="172"/>
        <v/>
      </c>
      <c r="H3683" s="255" t="str">
        <f>IF(G3683="기사임",(COUNTIF($B$2:B3683,B3683)-COUNTIFS($B$2:B3682,B3683,$G$2:G3682,"")),"")</f>
        <v/>
      </c>
      <c r="I3683" s="122" t="str">
        <f>IF(H3683=1,COUNTIF($H$1:H3683,1),"")</f>
        <v/>
      </c>
      <c r="J3683" s="122">
        <f t="shared" si="173"/>
        <v>0</v>
      </c>
      <c r="K3683" s="122" t="b">
        <f t="shared" si="174"/>
        <v>0</v>
      </c>
      <c r="L3683" s="122" t="str">
        <f>IF(K3683=FALSE,"",B3683&amp;"@"&amp;COUNTIFS($B$2:B3683,B3683,$K$2:K3683,TRUE))</f>
        <v/>
      </c>
    </row>
    <row r="3684" spans="1:12">
      <c r="A3684" s="18" t="s">
        <v>1253</v>
      </c>
      <c r="B3684" s="18" t="s">
        <v>898</v>
      </c>
      <c r="C3684" s="18">
        <v>1</v>
      </c>
      <c r="D3684" s="18">
        <v>1</v>
      </c>
      <c r="E3684" s="18">
        <v>16</v>
      </c>
      <c r="F3684" s="18">
        <v>0</v>
      </c>
      <c r="G3684" s="122" t="str">
        <f t="shared" si="172"/>
        <v/>
      </c>
      <c r="H3684" s="255" t="str">
        <f>IF(G3684="기사임",(COUNTIF($B$2:B3684,B3684)-COUNTIFS($B$2:B3683,B3684,$G$2:G3683,"")),"")</f>
        <v/>
      </c>
      <c r="I3684" s="122" t="str">
        <f>IF(H3684=1,COUNTIF($H$1:H3684,1),"")</f>
        <v/>
      </c>
      <c r="J3684" s="122">
        <f t="shared" si="173"/>
        <v>0</v>
      </c>
      <c r="K3684" s="122" t="b">
        <f t="shared" si="174"/>
        <v>0</v>
      </c>
      <c r="L3684" s="122" t="str">
        <f>IF(K3684=FALSE,"",B3684&amp;"@"&amp;COUNTIFS($B$2:B3684,B3684,$K$2:K3684,TRUE))</f>
        <v/>
      </c>
    </row>
    <row r="3685" spans="1:12">
      <c r="A3685" s="18" t="s">
        <v>2192</v>
      </c>
      <c r="B3685" s="18" t="s">
        <v>895</v>
      </c>
      <c r="C3685" s="18">
        <v>1</v>
      </c>
      <c r="D3685" s="18">
        <v>1</v>
      </c>
      <c r="E3685" s="18">
        <v>9</v>
      </c>
      <c r="F3685" s="18">
        <v>0</v>
      </c>
      <c r="G3685" s="122" t="str">
        <f t="shared" si="172"/>
        <v/>
      </c>
      <c r="H3685" s="255" t="str">
        <f>IF(G3685="기사임",(COUNTIF($B$2:B3685,B3685)-COUNTIFS($B$2:B3684,B3685,$G$2:G3684,"")),"")</f>
        <v/>
      </c>
      <c r="I3685" s="122" t="str">
        <f>IF(H3685=1,COUNTIF($H$1:H3685,1),"")</f>
        <v/>
      </c>
      <c r="J3685" s="122">
        <f t="shared" si="173"/>
        <v>0</v>
      </c>
      <c r="K3685" s="122" t="b">
        <f t="shared" si="174"/>
        <v>0</v>
      </c>
      <c r="L3685" s="122" t="str">
        <f>IF(K3685=FALSE,"",B3685&amp;"@"&amp;COUNTIFS($B$2:B3685,B3685,$K$2:K3685,TRUE))</f>
        <v/>
      </c>
    </row>
    <row r="3686" spans="1:12">
      <c r="A3686" s="18" t="s">
        <v>722</v>
      </c>
      <c r="B3686" s="18" t="s">
        <v>908</v>
      </c>
      <c r="C3686" s="18">
        <v>1</v>
      </c>
      <c r="D3686" s="18">
        <v>1</v>
      </c>
      <c r="E3686" s="18">
        <v>0</v>
      </c>
      <c r="F3686" s="18">
        <v>0</v>
      </c>
      <c r="G3686" s="122" t="str">
        <f t="shared" si="172"/>
        <v/>
      </c>
      <c r="H3686" s="255" t="str">
        <f>IF(G3686="기사임",(COUNTIF($B$2:B3686,B3686)-COUNTIFS($B$2:B3685,B3686,$G$2:G3685,"")),"")</f>
        <v/>
      </c>
      <c r="I3686" s="122" t="str">
        <f>IF(H3686=1,COUNTIF($H$1:H3686,1),"")</f>
        <v/>
      </c>
      <c r="J3686" s="122">
        <f t="shared" si="173"/>
        <v>0</v>
      </c>
      <c r="K3686" s="122" t="b">
        <f t="shared" si="174"/>
        <v>0</v>
      </c>
      <c r="L3686" s="122" t="str">
        <f>IF(K3686=FALSE,"",B3686&amp;"@"&amp;COUNTIFS($B$2:B3686,B3686,$K$2:K3686,TRUE))</f>
        <v/>
      </c>
    </row>
    <row r="3687" spans="1:12">
      <c r="A3687" s="18" t="s">
        <v>722</v>
      </c>
      <c r="B3687" s="18" t="s">
        <v>896</v>
      </c>
      <c r="C3687" s="18">
        <v>1</v>
      </c>
      <c r="D3687" s="18">
        <v>1</v>
      </c>
      <c r="E3687" s="18">
        <v>0</v>
      </c>
      <c r="F3687" s="18">
        <v>1</v>
      </c>
      <c r="G3687" s="122" t="str">
        <f t="shared" si="172"/>
        <v/>
      </c>
      <c r="H3687" s="255" t="str">
        <f>IF(G3687="기사임",(COUNTIF($B$2:B3687,B3687)-COUNTIFS($B$2:B3686,B3687,$G$2:G3686,"")),"")</f>
        <v/>
      </c>
      <c r="I3687" s="122" t="str">
        <f>IF(H3687=1,COUNTIF($H$1:H3687,1),"")</f>
        <v/>
      </c>
      <c r="J3687" s="122">
        <f t="shared" si="173"/>
        <v>1</v>
      </c>
      <c r="K3687" s="122" t="b">
        <f t="shared" si="174"/>
        <v>0</v>
      </c>
      <c r="L3687" s="122" t="str">
        <f>IF(K3687=FALSE,"",B3687&amp;"@"&amp;COUNTIFS($B$2:B3687,B3687,$K$2:K3687,TRUE))</f>
        <v/>
      </c>
    </row>
    <row r="3688" spans="1:12">
      <c r="A3688" s="18" t="s">
        <v>2193</v>
      </c>
      <c r="B3688" s="18" t="s">
        <v>895</v>
      </c>
      <c r="C3688" s="18">
        <v>1</v>
      </c>
      <c r="D3688" s="18">
        <v>1</v>
      </c>
      <c r="E3688" s="18">
        <v>944</v>
      </c>
      <c r="F3688" s="18">
        <v>0</v>
      </c>
      <c r="G3688" s="122" t="str">
        <f t="shared" si="172"/>
        <v/>
      </c>
      <c r="H3688" s="255" t="str">
        <f>IF(G3688="기사임",(COUNTIF($B$2:B3688,B3688)-COUNTIFS($B$2:B3687,B3688,$G$2:G3687,"")),"")</f>
        <v/>
      </c>
      <c r="I3688" s="122" t="str">
        <f>IF(H3688=1,COUNTIF($H$1:H3688,1),"")</f>
        <v/>
      </c>
      <c r="J3688" s="122">
        <f t="shared" si="173"/>
        <v>0</v>
      </c>
      <c r="K3688" s="122" t="b">
        <f t="shared" si="174"/>
        <v>0</v>
      </c>
      <c r="L3688" s="122" t="str">
        <f>IF(K3688=FALSE,"",B3688&amp;"@"&amp;COUNTIFS($B$2:B3688,B3688,$K$2:K3688,TRUE))</f>
        <v/>
      </c>
    </row>
    <row r="3689" spans="1:12">
      <c r="A3689" s="18" t="s">
        <v>2194</v>
      </c>
      <c r="B3689" s="18" t="s">
        <v>895</v>
      </c>
      <c r="C3689" s="18">
        <v>1</v>
      </c>
      <c r="D3689" s="18">
        <v>1</v>
      </c>
      <c r="E3689" s="18">
        <v>74</v>
      </c>
      <c r="F3689" s="18">
        <v>0</v>
      </c>
      <c r="G3689" s="122" t="str">
        <f t="shared" ref="G3689:G3752" si="175">IF(AND(LEFT(A3689,17)="/global/archives/",ISNUMBER(_xlfn.NUMBERVALUE(MID(A3689,18,1))),ISERROR(FIND("ckattempt",A3689)),ISERROR(FIND("preview",A3689))),"기사임","")</f>
        <v/>
      </c>
      <c r="H3689" s="255" t="str">
        <f>IF(G3689="기사임",(COUNTIF($B$2:B3689,B3689)-COUNTIFS($B$2:B3688,B3689,$G$2:G3688,"")),"")</f>
        <v/>
      </c>
      <c r="I3689" s="122" t="str">
        <f>IF(H3689=1,COUNTIF($H$1:H3689,1),"")</f>
        <v/>
      </c>
      <c r="J3689" s="122">
        <f t="shared" ref="J3689:J3752" si="176">COUNTIF($N$2:$N$4,B3689)</f>
        <v>0</v>
      </c>
      <c r="K3689" s="122" t="b">
        <f t="shared" ref="K3689:K3752" si="177">AND(J3689=1,H3689&gt;=1,H3689&lt;&gt;"")</f>
        <v>0</v>
      </c>
      <c r="L3689" s="122" t="str">
        <f>IF(K3689=FALSE,"",B3689&amp;"@"&amp;COUNTIFS($B$2:B3689,B3689,$K$2:K3689,TRUE))</f>
        <v/>
      </c>
    </row>
    <row r="3690" spans="1:12">
      <c r="A3690" s="18" t="s">
        <v>2195</v>
      </c>
      <c r="B3690" s="18" t="s">
        <v>895</v>
      </c>
      <c r="C3690" s="18">
        <v>1</v>
      </c>
      <c r="D3690" s="18">
        <v>1</v>
      </c>
      <c r="E3690" s="18">
        <v>177</v>
      </c>
      <c r="F3690" s="18">
        <v>0</v>
      </c>
      <c r="G3690" s="122" t="str">
        <f t="shared" si="175"/>
        <v/>
      </c>
      <c r="H3690" s="255" t="str">
        <f>IF(G3690="기사임",(COUNTIF($B$2:B3690,B3690)-COUNTIFS($B$2:B3689,B3690,$G$2:G3689,"")),"")</f>
        <v/>
      </c>
      <c r="I3690" s="122" t="str">
        <f>IF(H3690=1,COUNTIF($H$1:H3690,1),"")</f>
        <v/>
      </c>
      <c r="J3690" s="122">
        <f t="shared" si="176"/>
        <v>0</v>
      </c>
      <c r="K3690" s="122" t="b">
        <f t="shared" si="177"/>
        <v>0</v>
      </c>
      <c r="L3690" s="122" t="str">
        <f>IF(K3690=FALSE,"",B3690&amp;"@"&amp;COUNTIFS($B$2:B3690,B3690,$K$2:K3690,TRUE))</f>
        <v/>
      </c>
    </row>
    <row r="3691" spans="1:12">
      <c r="A3691" s="18" t="s">
        <v>2196</v>
      </c>
      <c r="B3691" s="18" t="s">
        <v>895</v>
      </c>
      <c r="C3691" s="18">
        <v>1</v>
      </c>
      <c r="D3691" s="18">
        <v>1</v>
      </c>
      <c r="E3691" s="18">
        <v>20</v>
      </c>
      <c r="F3691" s="18">
        <v>0</v>
      </c>
      <c r="G3691" s="122" t="str">
        <f t="shared" si="175"/>
        <v/>
      </c>
      <c r="H3691" s="255" t="str">
        <f>IF(G3691="기사임",(COUNTIF($B$2:B3691,B3691)-COUNTIFS($B$2:B3690,B3691,$G$2:G3690,"")),"")</f>
        <v/>
      </c>
      <c r="I3691" s="122" t="str">
        <f>IF(H3691=1,COUNTIF($H$1:H3691,1),"")</f>
        <v/>
      </c>
      <c r="J3691" s="122">
        <f t="shared" si="176"/>
        <v>0</v>
      </c>
      <c r="K3691" s="122" t="b">
        <f t="shared" si="177"/>
        <v>0</v>
      </c>
      <c r="L3691" s="122" t="str">
        <f>IF(K3691=FALSE,"",B3691&amp;"@"&amp;COUNTIFS($B$2:B3691,B3691,$K$2:K3691,TRUE))</f>
        <v/>
      </c>
    </row>
    <row r="3692" spans="1:12">
      <c r="A3692" s="18" t="s">
        <v>2197</v>
      </c>
      <c r="B3692" s="18" t="s">
        <v>895</v>
      </c>
      <c r="C3692" s="18">
        <v>1</v>
      </c>
      <c r="D3692" s="18">
        <v>1</v>
      </c>
      <c r="E3692" s="18">
        <v>1459</v>
      </c>
      <c r="F3692" s="18">
        <v>0</v>
      </c>
      <c r="G3692" s="122" t="str">
        <f t="shared" si="175"/>
        <v/>
      </c>
      <c r="H3692" s="255" t="str">
        <f>IF(G3692="기사임",(COUNTIF($B$2:B3692,B3692)-COUNTIFS($B$2:B3691,B3692,$G$2:G3691,"")),"")</f>
        <v/>
      </c>
      <c r="I3692" s="122" t="str">
        <f>IF(H3692=1,COUNTIF($H$1:H3692,1),"")</f>
        <v/>
      </c>
      <c r="J3692" s="122">
        <f t="shared" si="176"/>
        <v>0</v>
      </c>
      <c r="K3692" s="122" t="b">
        <f t="shared" si="177"/>
        <v>0</v>
      </c>
      <c r="L3692" s="122" t="str">
        <f>IF(K3692=FALSE,"",B3692&amp;"@"&amp;COUNTIFS($B$2:B3692,B3692,$K$2:K3692,TRUE))</f>
        <v/>
      </c>
    </row>
    <row r="3693" spans="1:12">
      <c r="A3693" s="18" t="s">
        <v>2198</v>
      </c>
      <c r="B3693" s="18" t="s">
        <v>895</v>
      </c>
      <c r="C3693" s="18">
        <v>1</v>
      </c>
      <c r="D3693" s="18">
        <v>1</v>
      </c>
      <c r="E3693" s="18">
        <v>103</v>
      </c>
      <c r="F3693" s="18">
        <v>0</v>
      </c>
      <c r="G3693" s="122" t="str">
        <f t="shared" si="175"/>
        <v/>
      </c>
      <c r="H3693" s="255" t="str">
        <f>IF(G3693="기사임",(COUNTIF($B$2:B3693,B3693)-COUNTIFS($B$2:B3692,B3693,$G$2:G3692,"")),"")</f>
        <v/>
      </c>
      <c r="I3693" s="122" t="str">
        <f>IF(H3693=1,COUNTIF($H$1:H3693,1),"")</f>
        <v/>
      </c>
      <c r="J3693" s="122">
        <f t="shared" si="176"/>
        <v>0</v>
      </c>
      <c r="K3693" s="122" t="b">
        <f t="shared" si="177"/>
        <v>0</v>
      </c>
      <c r="L3693" s="122" t="str">
        <f>IF(K3693=FALSE,"",B3693&amp;"@"&amp;COUNTIFS($B$2:B3693,B3693,$K$2:K3693,TRUE))</f>
        <v/>
      </c>
    </row>
    <row r="3694" spans="1:12">
      <c r="A3694" s="18" t="s">
        <v>2199</v>
      </c>
      <c r="B3694" s="18" t="s">
        <v>895</v>
      </c>
      <c r="C3694" s="18">
        <v>1</v>
      </c>
      <c r="D3694" s="18">
        <v>1</v>
      </c>
      <c r="E3694" s="18">
        <v>7</v>
      </c>
      <c r="F3694" s="18">
        <v>0</v>
      </c>
      <c r="G3694" s="122" t="str">
        <f t="shared" si="175"/>
        <v/>
      </c>
      <c r="H3694" s="255" t="str">
        <f>IF(G3694="기사임",(COUNTIF($B$2:B3694,B3694)-COUNTIFS($B$2:B3693,B3694,$G$2:G3693,"")),"")</f>
        <v/>
      </c>
      <c r="I3694" s="122" t="str">
        <f>IF(H3694=1,COUNTIF($H$1:H3694,1),"")</f>
        <v/>
      </c>
      <c r="J3694" s="122">
        <f t="shared" si="176"/>
        <v>0</v>
      </c>
      <c r="K3694" s="122" t="b">
        <f t="shared" si="177"/>
        <v>0</v>
      </c>
      <c r="L3694" s="122" t="str">
        <f>IF(K3694=FALSE,"",B3694&amp;"@"&amp;COUNTIFS($B$2:B3694,B3694,$K$2:K3694,TRUE))</f>
        <v/>
      </c>
    </row>
    <row r="3695" spans="1:12">
      <c r="A3695" s="18" t="s">
        <v>523</v>
      </c>
      <c r="B3695" s="18" t="s">
        <v>2234</v>
      </c>
      <c r="C3695" s="18">
        <v>1</v>
      </c>
      <c r="D3695" s="18">
        <v>1</v>
      </c>
      <c r="E3695" s="18">
        <v>224</v>
      </c>
      <c r="F3695" s="18">
        <v>0</v>
      </c>
      <c r="G3695" s="122" t="str">
        <f t="shared" si="175"/>
        <v/>
      </c>
      <c r="H3695" s="255" t="str">
        <f>IF(G3695="기사임",(COUNTIF($B$2:B3695,B3695)-COUNTIFS($B$2:B3694,B3695,$G$2:G3694,"")),"")</f>
        <v/>
      </c>
      <c r="I3695" s="122" t="str">
        <f>IF(H3695=1,COUNTIF($H$1:H3695,1),"")</f>
        <v/>
      </c>
      <c r="J3695" s="122">
        <f t="shared" si="176"/>
        <v>0</v>
      </c>
      <c r="K3695" s="122" t="b">
        <f t="shared" si="177"/>
        <v>0</v>
      </c>
      <c r="L3695" s="122" t="str">
        <f>IF(K3695=FALSE,"",B3695&amp;"@"&amp;COUNTIFS($B$2:B3695,B3695,$K$2:K3695,TRUE))</f>
        <v/>
      </c>
    </row>
    <row r="3696" spans="1:12">
      <c r="A3696" s="18" t="s">
        <v>523</v>
      </c>
      <c r="B3696" s="18" t="s">
        <v>903</v>
      </c>
      <c r="C3696" s="18">
        <v>1</v>
      </c>
      <c r="D3696" s="18">
        <v>1</v>
      </c>
      <c r="E3696" s="18">
        <v>364</v>
      </c>
      <c r="F3696" s="18">
        <v>1</v>
      </c>
      <c r="G3696" s="122" t="str">
        <f t="shared" si="175"/>
        <v/>
      </c>
      <c r="H3696" s="255" t="str">
        <f>IF(G3696="기사임",(COUNTIF($B$2:B3696,B3696)-COUNTIFS($B$2:B3695,B3696,$G$2:G3695,"")),"")</f>
        <v/>
      </c>
      <c r="I3696" s="122" t="str">
        <f>IF(H3696=1,COUNTIF($H$1:H3696,1),"")</f>
        <v/>
      </c>
      <c r="J3696" s="122">
        <f t="shared" si="176"/>
        <v>0</v>
      </c>
      <c r="K3696" s="122" t="b">
        <f t="shared" si="177"/>
        <v>0</v>
      </c>
      <c r="L3696" s="122" t="str">
        <f>IF(K3696=FALSE,"",B3696&amp;"@"&amp;COUNTIFS($B$2:B3696,B3696,$K$2:K3696,TRUE))</f>
        <v/>
      </c>
    </row>
    <row r="3697" spans="1:12">
      <c r="A3697" s="18" t="s">
        <v>523</v>
      </c>
      <c r="B3697" s="18" t="s">
        <v>920</v>
      </c>
      <c r="C3697" s="18">
        <v>1</v>
      </c>
      <c r="D3697" s="18">
        <v>1</v>
      </c>
      <c r="E3697" s="18">
        <v>0</v>
      </c>
      <c r="F3697" s="18">
        <v>1</v>
      </c>
      <c r="G3697" s="122" t="str">
        <f t="shared" si="175"/>
        <v/>
      </c>
      <c r="H3697" s="255" t="str">
        <f>IF(G3697="기사임",(COUNTIF($B$2:B3697,B3697)-COUNTIFS($B$2:B3696,B3697,$G$2:G3696,"")),"")</f>
        <v/>
      </c>
      <c r="I3697" s="122" t="str">
        <f>IF(H3697=1,COUNTIF($H$1:H3697,1),"")</f>
        <v/>
      </c>
      <c r="J3697" s="122">
        <f t="shared" si="176"/>
        <v>0</v>
      </c>
      <c r="K3697" s="122" t="b">
        <f t="shared" si="177"/>
        <v>0</v>
      </c>
      <c r="L3697" s="122" t="str">
        <f>IF(K3697=FALSE,"",B3697&amp;"@"&amp;COUNTIFS($B$2:B3697,B3697,$K$2:K3697,TRUE))</f>
        <v/>
      </c>
    </row>
    <row r="3698" spans="1:12">
      <c r="A3698" s="18" t="s">
        <v>523</v>
      </c>
      <c r="B3698" s="18" t="s">
        <v>333</v>
      </c>
      <c r="C3698" s="18">
        <v>1</v>
      </c>
      <c r="D3698" s="18">
        <v>1</v>
      </c>
      <c r="E3698" s="18">
        <v>0</v>
      </c>
      <c r="F3698" s="18">
        <v>0</v>
      </c>
      <c r="G3698" s="122" t="str">
        <f t="shared" si="175"/>
        <v/>
      </c>
      <c r="H3698" s="255" t="str">
        <f>IF(G3698="기사임",(COUNTIF($B$2:B3698,B3698)-COUNTIFS($B$2:B3697,B3698,$G$2:G3697,"")),"")</f>
        <v/>
      </c>
      <c r="I3698" s="122" t="str">
        <f>IF(H3698=1,COUNTIF($H$1:H3698,1),"")</f>
        <v/>
      </c>
      <c r="J3698" s="122">
        <f t="shared" si="176"/>
        <v>0</v>
      </c>
      <c r="K3698" s="122" t="b">
        <f t="shared" si="177"/>
        <v>0</v>
      </c>
      <c r="L3698" s="122" t="str">
        <f>IF(K3698=FALSE,"",B3698&amp;"@"&amp;COUNTIFS($B$2:B3698,B3698,$K$2:K3698,TRUE))</f>
        <v/>
      </c>
    </row>
    <row r="3699" spans="1:12">
      <c r="A3699" s="18" t="s">
        <v>523</v>
      </c>
      <c r="B3699" s="18" t="s">
        <v>918</v>
      </c>
      <c r="C3699" s="18">
        <v>1</v>
      </c>
      <c r="D3699" s="18">
        <v>1</v>
      </c>
      <c r="E3699" s="18">
        <v>0</v>
      </c>
      <c r="F3699" s="18">
        <v>1</v>
      </c>
      <c r="G3699" s="122" t="str">
        <f t="shared" si="175"/>
        <v/>
      </c>
      <c r="H3699" s="255" t="str">
        <f>IF(G3699="기사임",(COUNTIF($B$2:B3699,B3699)-COUNTIFS($B$2:B3698,B3699,$G$2:G3698,"")),"")</f>
        <v/>
      </c>
      <c r="I3699" s="122" t="str">
        <f>IF(H3699=1,COUNTIF($H$1:H3699,1),"")</f>
        <v/>
      </c>
      <c r="J3699" s="122">
        <f t="shared" si="176"/>
        <v>0</v>
      </c>
      <c r="K3699" s="122" t="b">
        <f t="shared" si="177"/>
        <v>0</v>
      </c>
      <c r="L3699" s="122" t="str">
        <f>IF(K3699=FALSE,"",B3699&amp;"@"&amp;COUNTIFS($B$2:B3699,B3699,$K$2:K3699,TRUE))</f>
        <v/>
      </c>
    </row>
    <row r="3700" spans="1:12">
      <c r="A3700" s="18" t="s">
        <v>746</v>
      </c>
      <c r="B3700" s="18" t="s">
        <v>906</v>
      </c>
      <c r="C3700" s="18">
        <v>1</v>
      </c>
      <c r="D3700" s="18">
        <v>1</v>
      </c>
      <c r="E3700" s="18">
        <v>5</v>
      </c>
      <c r="F3700" s="18">
        <v>0</v>
      </c>
      <c r="G3700" s="122" t="str">
        <f t="shared" si="175"/>
        <v/>
      </c>
      <c r="H3700" s="255" t="str">
        <f>IF(G3700="기사임",(COUNTIF($B$2:B3700,B3700)-COUNTIFS($B$2:B3699,B3700,$G$2:G3699,"")),"")</f>
        <v/>
      </c>
      <c r="I3700" s="122" t="str">
        <f>IF(H3700=1,COUNTIF($H$1:H3700,1),"")</f>
        <v/>
      </c>
      <c r="J3700" s="122">
        <f t="shared" si="176"/>
        <v>0</v>
      </c>
      <c r="K3700" s="122" t="b">
        <f t="shared" si="177"/>
        <v>0</v>
      </c>
      <c r="L3700" s="122" t="str">
        <f>IF(K3700=FALSE,"",B3700&amp;"@"&amp;COUNTIFS($B$2:B3700,B3700,$K$2:K3700,TRUE))</f>
        <v/>
      </c>
    </row>
    <row r="3701" spans="1:12">
      <c r="A3701" s="18" t="s">
        <v>2200</v>
      </c>
      <c r="B3701" s="18" t="s">
        <v>895</v>
      </c>
      <c r="C3701" s="18">
        <v>1</v>
      </c>
      <c r="D3701" s="18">
        <v>1</v>
      </c>
      <c r="E3701" s="18">
        <v>587</v>
      </c>
      <c r="F3701" s="18">
        <v>0</v>
      </c>
      <c r="G3701" s="122" t="str">
        <f t="shared" si="175"/>
        <v/>
      </c>
      <c r="H3701" s="255" t="str">
        <f>IF(G3701="기사임",(COUNTIF($B$2:B3701,B3701)-COUNTIFS($B$2:B3700,B3701,$G$2:G3700,"")),"")</f>
        <v/>
      </c>
      <c r="I3701" s="122" t="str">
        <f>IF(H3701=1,COUNTIF($H$1:H3701,1),"")</f>
        <v/>
      </c>
      <c r="J3701" s="122">
        <f t="shared" si="176"/>
        <v>0</v>
      </c>
      <c r="K3701" s="122" t="b">
        <f t="shared" si="177"/>
        <v>0</v>
      </c>
      <c r="L3701" s="122" t="str">
        <f>IF(K3701=FALSE,"",B3701&amp;"@"&amp;COUNTIFS($B$2:B3701,B3701,$K$2:K3701,TRUE))</f>
        <v/>
      </c>
    </row>
    <row r="3702" spans="1:12">
      <c r="A3702" s="18" t="s">
        <v>2201</v>
      </c>
      <c r="B3702" s="18" t="s">
        <v>895</v>
      </c>
      <c r="C3702" s="18">
        <v>1</v>
      </c>
      <c r="D3702" s="18">
        <v>1</v>
      </c>
      <c r="E3702" s="18">
        <v>2</v>
      </c>
      <c r="F3702" s="18">
        <v>0</v>
      </c>
      <c r="G3702" s="122" t="str">
        <f t="shared" si="175"/>
        <v/>
      </c>
      <c r="H3702" s="255" t="str">
        <f>IF(G3702="기사임",(COUNTIF($B$2:B3702,B3702)-COUNTIFS($B$2:B3701,B3702,$G$2:G3701,"")),"")</f>
        <v/>
      </c>
      <c r="I3702" s="122" t="str">
        <f>IF(H3702=1,COUNTIF($H$1:H3702,1),"")</f>
        <v/>
      </c>
      <c r="J3702" s="122">
        <f t="shared" si="176"/>
        <v>0</v>
      </c>
      <c r="K3702" s="122" t="b">
        <f t="shared" si="177"/>
        <v>0</v>
      </c>
      <c r="L3702" s="122" t="str">
        <f>IF(K3702=FALSE,"",B3702&amp;"@"&amp;COUNTIFS($B$2:B3702,B3702,$K$2:K3702,TRUE))</f>
        <v/>
      </c>
    </row>
    <row r="3703" spans="1:12">
      <c r="A3703" s="18" t="s">
        <v>2202</v>
      </c>
      <c r="B3703" s="18" t="s">
        <v>895</v>
      </c>
      <c r="C3703" s="18">
        <v>1</v>
      </c>
      <c r="D3703" s="18">
        <v>1</v>
      </c>
      <c r="E3703" s="18">
        <v>120</v>
      </c>
      <c r="F3703" s="18">
        <v>0</v>
      </c>
      <c r="G3703" s="122" t="str">
        <f t="shared" si="175"/>
        <v/>
      </c>
      <c r="H3703" s="255" t="str">
        <f>IF(G3703="기사임",(COUNTIF($B$2:B3703,B3703)-COUNTIFS($B$2:B3702,B3703,$G$2:G3702,"")),"")</f>
        <v/>
      </c>
      <c r="I3703" s="122" t="str">
        <f>IF(H3703=1,COUNTIF($H$1:H3703,1),"")</f>
        <v/>
      </c>
      <c r="J3703" s="122">
        <f t="shared" si="176"/>
        <v>0</v>
      </c>
      <c r="K3703" s="122" t="b">
        <f t="shared" si="177"/>
        <v>0</v>
      </c>
      <c r="L3703" s="122" t="str">
        <f>IF(K3703=FALSE,"",B3703&amp;"@"&amp;COUNTIFS($B$2:B3703,B3703,$K$2:K3703,TRUE))</f>
        <v/>
      </c>
    </row>
    <row r="3704" spans="1:12">
      <c r="A3704" s="18" t="s">
        <v>548</v>
      </c>
      <c r="B3704" s="18" t="s">
        <v>942</v>
      </c>
      <c r="C3704" s="18">
        <v>1</v>
      </c>
      <c r="D3704" s="18">
        <v>1</v>
      </c>
      <c r="E3704" s="18">
        <v>0</v>
      </c>
      <c r="F3704" s="18">
        <v>0</v>
      </c>
      <c r="G3704" s="122" t="str">
        <f t="shared" si="175"/>
        <v/>
      </c>
      <c r="H3704" s="255" t="str">
        <f>IF(G3704="기사임",(COUNTIF($B$2:B3704,B3704)-COUNTIFS($B$2:B3703,B3704,$G$2:G3703,"")),"")</f>
        <v/>
      </c>
      <c r="I3704" s="122" t="str">
        <f>IF(H3704=1,COUNTIF($H$1:H3704,1),"")</f>
        <v/>
      </c>
      <c r="J3704" s="122">
        <f t="shared" si="176"/>
        <v>0</v>
      </c>
      <c r="K3704" s="122" t="b">
        <f t="shared" si="177"/>
        <v>0</v>
      </c>
      <c r="L3704" s="122" t="str">
        <f>IF(K3704=FALSE,"",B3704&amp;"@"&amp;COUNTIFS($B$2:B3704,B3704,$K$2:K3704,TRUE))</f>
        <v/>
      </c>
    </row>
    <row r="3705" spans="1:12">
      <c r="A3705" s="18" t="s">
        <v>548</v>
      </c>
      <c r="B3705" s="18" t="s">
        <v>911</v>
      </c>
      <c r="C3705" s="18">
        <v>1</v>
      </c>
      <c r="D3705" s="18">
        <v>1</v>
      </c>
      <c r="E3705" s="18">
        <v>0</v>
      </c>
      <c r="F3705" s="18">
        <v>0</v>
      </c>
      <c r="G3705" s="122" t="str">
        <f t="shared" si="175"/>
        <v/>
      </c>
      <c r="H3705" s="255" t="str">
        <f>IF(G3705="기사임",(COUNTIF($B$2:B3705,B3705)-COUNTIFS($B$2:B3704,B3705,$G$2:G3704,"")),"")</f>
        <v/>
      </c>
      <c r="I3705" s="122" t="str">
        <f>IF(H3705=1,COUNTIF($H$1:H3705,1),"")</f>
        <v/>
      </c>
      <c r="J3705" s="122">
        <f t="shared" si="176"/>
        <v>0</v>
      </c>
      <c r="K3705" s="122" t="b">
        <f t="shared" si="177"/>
        <v>0</v>
      </c>
      <c r="L3705" s="122" t="str">
        <f>IF(K3705=FALSE,"",B3705&amp;"@"&amp;COUNTIFS($B$2:B3705,B3705,$K$2:K3705,TRUE))</f>
        <v/>
      </c>
    </row>
    <row r="3706" spans="1:12">
      <c r="A3706" s="18" t="s">
        <v>548</v>
      </c>
      <c r="B3706" s="18" t="s">
        <v>899</v>
      </c>
      <c r="C3706" s="18">
        <v>1</v>
      </c>
      <c r="D3706" s="18">
        <v>1</v>
      </c>
      <c r="E3706" s="18">
        <v>0</v>
      </c>
      <c r="F3706" s="18">
        <v>0</v>
      </c>
      <c r="G3706" s="122" t="str">
        <f t="shared" si="175"/>
        <v/>
      </c>
      <c r="H3706" s="255" t="str">
        <f>IF(G3706="기사임",(COUNTIF($B$2:B3706,B3706)-COUNTIFS($B$2:B3705,B3706,$G$2:G3705,"")),"")</f>
        <v/>
      </c>
      <c r="I3706" s="122" t="str">
        <f>IF(H3706=1,COUNTIF($H$1:H3706,1),"")</f>
        <v/>
      </c>
      <c r="J3706" s="122">
        <f t="shared" si="176"/>
        <v>0</v>
      </c>
      <c r="K3706" s="122" t="b">
        <f t="shared" si="177"/>
        <v>0</v>
      </c>
      <c r="L3706" s="122" t="str">
        <f>IF(K3706=FALSE,"",B3706&amp;"@"&amp;COUNTIFS($B$2:B3706,B3706,$K$2:K3706,TRUE))</f>
        <v/>
      </c>
    </row>
    <row r="3707" spans="1:12">
      <c r="A3707" s="18" t="s">
        <v>548</v>
      </c>
      <c r="B3707" s="18" t="s">
        <v>904</v>
      </c>
      <c r="C3707" s="18">
        <v>1</v>
      </c>
      <c r="D3707" s="18">
        <v>1</v>
      </c>
      <c r="E3707" s="18">
        <v>5</v>
      </c>
      <c r="F3707" s="18">
        <v>0</v>
      </c>
      <c r="G3707" s="122" t="str">
        <f t="shared" si="175"/>
        <v/>
      </c>
      <c r="H3707" s="255" t="str">
        <f>IF(G3707="기사임",(COUNTIF($B$2:B3707,B3707)-COUNTIFS($B$2:B3706,B3707,$G$2:G3706,"")),"")</f>
        <v/>
      </c>
      <c r="I3707" s="122" t="str">
        <f>IF(H3707=1,COUNTIF($H$1:H3707,1),"")</f>
        <v/>
      </c>
      <c r="J3707" s="122">
        <f t="shared" si="176"/>
        <v>0</v>
      </c>
      <c r="K3707" s="122" t="b">
        <f t="shared" si="177"/>
        <v>0</v>
      </c>
      <c r="L3707" s="122" t="str">
        <f>IF(K3707=FALSE,"",B3707&amp;"@"&amp;COUNTIFS($B$2:B3707,B3707,$K$2:K3707,TRUE))</f>
        <v/>
      </c>
    </row>
    <row r="3708" spans="1:12">
      <c r="A3708" s="18" t="s">
        <v>548</v>
      </c>
      <c r="B3708" s="18" t="s">
        <v>921</v>
      </c>
      <c r="C3708" s="18">
        <v>1</v>
      </c>
      <c r="D3708" s="18">
        <v>1</v>
      </c>
      <c r="E3708" s="18">
        <v>210</v>
      </c>
      <c r="F3708" s="18">
        <v>0</v>
      </c>
      <c r="G3708" s="122" t="str">
        <f t="shared" si="175"/>
        <v/>
      </c>
      <c r="H3708" s="255" t="str">
        <f>IF(G3708="기사임",(COUNTIF($B$2:B3708,B3708)-COUNTIFS($B$2:B3707,B3708,$G$2:G3707,"")),"")</f>
        <v/>
      </c>
      <c r="I3708" s="122" t="str">
        <f>IF(H3708=1,COUNTIF($H$1:H3708,1),"")</f>
        <v/>
      </c>
      <c r="J3708" s="122">
        <f t="shared" si="176"/>
        <v>0</v>
      </c>
      <c r="K3708" s="122" t="b">
        <f t="shared" si="177"/>
        <v>0</v>
      </c>
      <c r="L3708" s="122" t="str">
        <f>IF(K3708=FALSE,"",B3708&amp;"@"&amp;COUNTIFS($B$2:B3708,B3708,$K$2:K3708,TRUE))</f>
        <v/>
      </c>
    </row>
    <row r="3709" spans="1:12">
      <c r="A3709" s="18" t="s">
        <v>548</v>
      </c>
      <c r="B3709" s="18" t="s">
        <v>928</v>
      </c>
      <c r="C3709" s="18">
        <v>1</v>
      </c>
      <c r="D3709" s="18">
        <v>1</v>
      </c>
      <c r="E3709" s="18">
        <v>247</v>
      </c>
      <c r="F3709" s="18">
        <v>0</v>
      </c>
      <c r="G3709" s="122" t="str">
        <f t="shared" si="175"/>
        <v/>
      </c>
      <c r="H3709" s="255" t="str">
        <f>IF(G3709="기사임",(COUNTIF($B$2:B3709,B3709)-COUNTIFS($B$2:B3708,B3709,$G$2:G3708,"")),"")</f>
        <v/>
      </c>
      <c r="I3709" s="122" t="str">
        <f>IF(H3709=1,COUNTIF($H$1:H3709,1),"")</f>
        <v/>
      </c>
      <c r="J3709" s="122">
        <f t="shared" si="176"/>
        <v>0</v>
      </c>
      <c r="K3709" s="122" t="b">
        <f t="shared" si="177"/>
        <v>0</v>
      </c>
      <c r="L3709" s="122" t="str">
        <f>IF(K3709=FALSE,"",B3709&amp;"@"&amp;COUNTIFS($B$2:B3709,B3709,$K$2:K3709,TRUE))</f>
        <v/>
      </c>
    </row>
    <row r="3710" spans="1:12">
      <c r="A3710" s="18" t="s">
        <v>548</v>
      </c>
      <c r="B3710" s="18" t="s">
        <v>915</v>
      </c>
      <c r="C3710" s="18">
        <v>1</v>
      </c>
      <c r="D3710" s="18">
        <v>1</v>
      </c>
      <c r="E3710" s="18">
        <v>10</v>
      </c>
      <c r="F3710" s="18">
        <v>0</v>
      </c>
      <c r="G3710" s="122" t="str">
        <f t="shared" si="175"/>
        <v/>
      </c>
      <c r="H3710" s="255" t="str">
        <f>IF(G3710="기사임",(COUNTIF($B$2:B3710,B3710)-COUNTIFS($B$2:B3709,B3710,$G$2:G3709,"")),"")</f>
        <v/>
      </c>
      <c r="I3710" s="122" t="str">
        <f>IF(H3710=1,COUNTIF($H$1:H3710,1),"")</f>
        <v/>
      </c>
      <c r="J3710" s="122">
        <f t="shared" si="176"/>
        <v>0</v>
      </c>
      <c r="K3710" s="122" t="b">
        <f t="shared" si="177"/>
        <v>0</v>
      </c>
      <c r="L3710" s="122" t="str">
        <f>IF(K3710=FALSE,"",B3710&amp;"@"&amp;COUNTIFS($B$2:B3710,B3710,$K$2:K3710,TRUE))</f>
        <v/>
      </c>
    </row>
    <row r="3711" spans="1:12">
      <c r="A3711" s="18" t="s">
        <v>548</v>
      </c>
      <c r="B3711" s="18" t="s">
        <v>914</v>
      </c>
      <c r="C3711" s="18">
        <v>1</v>
      </c>
      <c r="D3711" s="18">
        <v>1</v>
      </c>
      <c r="E3711" s="18">
        <v>5</v>
      </c>
      <c r="F3711" s="18">
        <v>0</v>
      </c>
      <c r="G3711" s="122" t="str">
        <f t="shared" si="175"/>
        <v/>
      </c>
      <c r="H3711" s="255" t="str">
        <f>IF(G3711="기사임",(COUNTIF($B$2:B3711,B3711)-COUNTIFS($B$2:B3710,B3711,$G$2:G3710,"")),"")</f>
        <v/>
      </c>
      <c r="I3711" s="122" t="str">
        <f>IF(H3711=1,COUNTIF($H$1:H3711,1),"")</f>
        <v/>
      </c>
      <c r="J3711" s="122">
        <f t="shared" si="176"/>
        <v>1</v>
      </c>
      <c r="K3711" s="122" t="b">
        <f t="shared" si="177"/>
        <v>0</v>
      </c>
      <c r="L3711" s="122" t="str">
        <f>IF(K3711=FALSE,"",B3711&amp;"@"&amp;COUNTIFS($B$2:B3711,B3711,$K$2:K3711,TRUE))</f>
        <v/>
      </c>
    </row>
    <row r="3712" spans="1:12">
      <c r="A3712" s="18" t="s">
        <v>548</v>
      </c>
      <c r="B3712" s="18" t="s">
        <v>1539</v>
      </c>
      <c r="C3712" s="18">
        <v>1</v>
      </c>
      <c r="D3712" s="18">
        <v>1</v>
      </c>
      <c r="E3712" s="18">
        <v>95</v>
      </c>
      <c r="F3712" s="18">
        <v>0</v>
      </c>
      <c r="G3712" s="122" t="str">
        <f t="shared" si="175"/>
        <v/>
      </c>
      <c r="H3712" s="255" t="str">
        <f>IF(G3712="기사임",(COUNTIF($B$2:B3712,B3712)-COUNTIFS($B$2:B3711,B3712,$G$2:G3711,"")),"")</f>
        <v/>
      </c>
      <c r="I3712" s="122" t="str">
        <f>IF(H3712=1,COUNTIF($H$1:H3712,1),"")</f>
        <v/>
      </c>
      <c r="J3712" s="122">
        <f t="shared" si="176"/>
        <v>0</v>
      </c>
      <c r="K3712" s="122" t="b">
        <f t="shared" si="177"/>
        <v>0</v>
      </c>
      <c r="L3712" s="122" t="str">
        <f>IF(K3712=FALSE,"",B3712&amp;"@"&amp;COUNTIFS($B$2:B3712,B3712,$K$2:K3712,TRUE))</f>
        <v/>
      </c>
    </row>
    <row r="3713" spans="1:12">
      <c r="A3713" s="18" t="s">
        <v>2203</v>
      </c>
      <c r="B3713" s="18" t="s">
        <v>895</v>
      </c>
      <c r="C3713" s="18">
        <v>1</v>
      </c>
      <c r="D3713" s="18">
        <v>1</v>
      </c>
      <c r="E3713" s="18">
        <v>4</v>
      </c>
      <c r="F3713" s="18">
        <v>0</v>
      </c>
      <c r="G3713" s="122" t="str">
        <f t="shared" si="175"/>
        <v/>
      </c>
      <c r="H3713" s="255" t="str">
        <f>IF(G3713="기사임",(COUNTIF($B$2:B3713,B3713)-COUNTIFS($B$2:B3712,B3713,$G$2:G3712,"")),"")</f>
        <v/>
      </c>
      <c r="I3713" s="122" t="str">
        <f>IF(H3713=1,COUNTIF($H$1:H3713,1),"")</f>
        <v/>
      </c>
      <c r="J3713" s="122">
        <f t="shared" si="176"/>
        <v>0</v>
      </c>
      <c r="K3713" s="122" t="b">
        <f t="shared" si="177"/>
        <v>0</v>
      </c>
      <c r="L3713" s="122" t="str">
        <f>IF(K3713=FALSE,"",B3713&amp;"@"&amp;COUNTIFS($B$2:B3713,B3713,$K$2:K3713,TRUE))</f>
        <v/>
      </c>
    </row>
    <row r="3714" spans="1:12">
      <c r="A3714" s="18" t="s">
        <v>2204</v>
      </c>
      <c r="B3714" s="18" t="s">
        <v>897</v>
      </c>
      <c r="C3714" s="18">
        <v>1</v>
      </c>
      <c r="D3714" s="18">
        <v>1</v>
      </c>
      <c r="E3714" s="18">
        <v>0</v>
      </c>
      <c r="F3714" s="18">
        <v>1</v>
      </c>
      <c r="G3714" s="122" t="str">
        <f t="shared" si="175"/>
        <v/>
      </c>
      <c r="H3714" s="255" t="str">
        <f>IF(G3714="기사임",(COUNTIF($B$2:B3714,B3714)-COUNTIFS($B$2:B3713,B3714,$G$2:G3713,"")),"")</f>
        <v/>
      </c>
      <c r="I3714" s="122" t="str">
        <f>IF(H3714=1,COUNTIF($H$1:H3714,1),"")</f>
        <v/>
      </c>
      <c r="J3714" s="122">
        <f t="shared" si="176"/>
        <v>1</v>
      </c>
      <c r="K3714" s="122" t="b">
        <f t="shared" si="177"/>
        <v>0</v>
      </c>
      <c r="L3714" s="122" t="str">
        <f>IF(K3714=FALSE,"",B3714&amp;"@"&amp;COUNTIFS($B$2:B3714,B3714,$K$2:K3714,TRUE))</f>
        <v/>
      </c>
    </row>
    <row r="3715" spans="1:12">
      <c r="A3715" s="18" t="s">
        <v>2205</v>
      </c>
      <c r="B3715" s="18" t="s">
        <v>897</v>
      </c>
      <c r="C3715" s="18">
        <v>1</v>
      </c>
      <c r="D3715" s="18">
        <v>1</v>
      </c>
      <c r="E3715" s="18">
        <v>0</v>
      </c>
      <c r="F3715" s="18">
        <v>1</v>
      </c>
      <c r="G3715" s="122" t="str">
        <f t="shared" si="175"/>
        <v/>
      </c>
      <c r="H3715" s="255" t="str">
        <f>IF(G3715="기사임",(COUNTIF($B$2:B3715,B3715)-COUNTIFS($B$2:B3714,B3715,$G$2:G3714,"")),"")</f>
        <v/>
      </c>
      <c r="I3715" s="122" t="str">
        <f>IF(H3715=1,COUNTIF($H$1:H3715,1),"")</f>
        <v/>
      </c>
      <c r="J3715" s="122">
        <f t="shared" si="176"/>
        <v>1</v>
      </c>
      <c r="K3715" s="122" t="b">
        <f t="shared" si="177"/>
        <v>0</v>
      </c>
      <c r="L3715" s="122" t="str">
        <f>IF(K3715=FALSE,"",B3715&amp;"@"&amp;COUNTIFS($B$2:B3715,B3715,$K$2:K3715,TRUE))</f>
        <v/>
      </c>
    </row>
    <row r="3716" spans="1:12">
      <c r="A3716" s="18" t="s">
        <v>2206</v>
      </c>
      <c r="B3716" s="18" t="s">
        <v>897</v>
      </c>
      <c r="C3716" s="18">
        <v>1</v>
      </c>
      <c r="D3716" s="18">
        <v>1</v>
      </c>
      <c r="E3716" s="18">
        <v>0</v>
      </c>
      <c r="F3716" s="18">
        <v>1</v>
      </c>
      <c r="G3716" s="122" t="str">
        <f t="shared" si="175"/>
        <v/>
      </c>
      <c r="H3716" s="255" t="str">
        <f>IF(G3716="기사임",(COUNTIF($B$2:B3716,B3716)-COUNTIFS($B$2:B3715,B3716,$G$2:G3715,"")),"")</f>
        <v/>
      </c>
      <c r="I3716" s="122" t="str">
        <f>IF(H3716=1,COUNTIF($H$1:H3716,1),"")</f>
        <v/>
      </c>
      <c r="J3716" s="122">
        <f t="shared" si="176"/>
        <v>1</v>
      </c>
      <c r="K3716" s="122" t="b">
        <f t="shared" si="177"/>
        <v>0</v>
      </c>
      <c r="L3716" s="122" t="str">
        <f>IF(K3716=FALSE,"",B3716&amp;"@"&amp;COUNTIFS($B$2:B3716,B3716,$K$2:K3716,TRUE))</f>
        <v/>
      </c>
    </row>
    <row r="3717" spans="1:12">
      <c r="A3717" s="18" t="s">
        <v>2207</v>
      </c>
      <c r="B3717" s="18" t="s">
        <v>897</v>
      </c>
      <c r="C3717" s="18">
        <v>1</v>
      </c>
      <c r="D3717" s="18">
        <v>1</v>
      </c>
      <c r="E3717" s="18">
        <v>0</v>
      </c>
      <c r="F3717" s="18">
        <v>1</v>
      </c>
      <c r="G3717" s="122" t="str">
        <f t="shared" si="175"/>
        <v/>
      </c>
      <c r="H3717" s="255" t="str">
        <f>IF(G3717="기사임",(COUNTIF($B$2:B3717,B3717)-COUNTIFS($B$2:B3716,B3717,$G$2:G3716,"")),"")</f>
        <v/>
      </c>
      <c r="I3717" s="122" t="str">
        <f>IF(H3717=1,COUNTIF($H$1:H3717,1),"")</f>
        <v/>
      </c>
      <c r="J3717" s="122">
        <f t="shared" si="176"/>
        <v>1</v>
      </c>
      <c r="K3717" s="122" t="b">
        <f t="shared" si="177"/>
        <v>0</v>
      </c>
      <c r="L3717" s="122" t="str">
        <f>IF(K3717=FALSE,"",B3717&amp;"@"&amp;COUNTIFS($B$2:B3717,B3717,$K$2:K3717,TRUE))</f>
        <v/>
      </c>
    </row>
    <row r="3718" spans="1:12">
      <c r="A3718" s="18" t="s">
        <v>2208</v>
      </c>
      <c r="B3718" s="18" t="s">
        <v>897</v>
      </c>
      <c r="C3718" s="18">
        <v>1</v>
      </c>
      <c r="D3718" s="18">
        <v>1</v>
      </c>
      <c r="E3718" s="18">
        <v>0</v>
      </c>
      <c r="F3718" s="18">
        <v>1</v>
      </c>
      <c r="G3718" s="122" t="str">
        <f t="shared" si="175"/>
        <v/>
      </c>
      <c r="H3718" s="255" t="str">
        <f>IF(G3718="기사임",(COUNTIF($B$2:B3718,B3718)-COUNTIFS($B$2:B3717,B3718,$G$2:G3717,"")),"")</f>
        <v/>
      </c>
      <c r="I3718" s="122" t="str">
        <f>IF(H3718=1,COUNTIF($H$1:H3718,1),"")</f>
        <v/>
      </c>
      <c r="J3718" s="122">
        <f t="shared" si="176"/>
        <v>1</v>
      </c>
      <c r="K3718" s="122" t="b">
        <f t="shared" si="177"/>
        <v>0</v>
      </c>
      <c r="L3718" s="122" t="str">
        <f>IF(K3718=FALSE,"",B3718&amp;"@"&amp;COUNTIFS($B$2:B3718,B3718,$K$2:K3718,TRUE))</f>
        <v/>
      </c>
    </row>
    <row r="3719" spans="1:12">
      <c r="A3719" s="18" t="s">
        <v>2209</v>
      </c>
      <c r="B3719" s="18" t="s">
        <v>897</v>
      </c>
      <c r="C3719" s="18">
        <v>1</v>
      </c>
      <c r="D3719" s="18">
        <v>1</v>
      </c>
      <c r="E3719" s="18">
        <v>0</v>
      </c>
      <c r="F3719" s="18">
        <v>1</v>
      </c>
      <c r="G3719" s="122" t="str">
        <f t="shared" si="175"/>
        <v/>
      </c>
      <c r="H3719" s="255" t="str">
        <f>IF(G3719="기사임",(COUNTIF($B$2:B3719,B3719)-COUNTIFS($B$2:B3718,B3719,$G$2:G3718,"")),"")</f>
        <v/>
      </c>
      <c r="I3719" s="122" t="str">
        <f>IF(H3719=1,COUNTIF($H$1:H3719,1),"")</f>
        <v/>
      </c>
      <c r="J3719" s="122">
        <f t="shared" si="176"/>
        <v>1</v>
      </c>
      <c r="K3719" s="122" t="b">
        <f t="shared" si="177"/>
        <v>0</v>
      </c>
      <c r="L3719" s="122" t="str">
        <f>IF(K3719=FALSE,"",B3719&amp;"@"&amp;COUNTIFS($B$2:B3719,B3719,$K$2:K3719,TRUE))</f>
        <v/>
      </c>
    </row>
    <row r="3720" spans="1:12">
      <c r="A3720" s="18" t="s">
        <v>2210</v>
      </c>
      <c r="B3720" s="18" t="s">
        <v>897</v>
      </c>
      <c r="C3720" s="18">
        <v>1</v>
      </c>
      <c r="D3720" s="18">
        <v>1</v>
      </c>
      <c r="E3720" s="18">
        <v>0</v>
      </c>
      <c r="F3720" s="18">
        <v>1</v>
      </c>
      <c r="G3720" s="122" t="str">
        <f t="shared" si="175"/>
        <v/>
      </c>
      <c r="H3720" s="255" t="str">
        <f>IF(G3720="기사임",(COUNTIF($B$2:B3720,B3720)-COUNTIFS($B$2:B3719,B3720,$G$2:G3719,"")),"")</f>
        <v/>
      </c>
      <c r="I3720" s="122" t="str">
        <f>IF(H3720=1,COUNTIF($H$1:H3720,1),"")</f>
        <v/>
      </c>
      <c r="J3720" s="122">
        <f t="shared" si="176"/>
        <v>1</v>
      </c>
      <c r="K3720" s="122" t="b">
        <f t="shared" si="177"/>
        <v>0</v>
      </c>
      <c r="L3720" s="122" t="str">
        <f>IF(K3720=FALSE,"",B3720&amp;"@"&amp;COUNTIFS($B$2:B3720,B3720,$K$2:K3720,TRUE))</f>
        <v/>
      </c>
    </row>
    <row r="3721" spans="1:12">
      <c r="A3721" s="18" t="s">
        <v>2211</v>
      </c>
      <c r="B3721" s="18" t="s">
        <v>928</v>
      </c>
      <c r="C3721" s="18">
        <v>1</v>
      </c>
      <c r="D3721" s="18">
        <v>1</v>
      </c>
      <c r="E3721" s="18">
        <v>0</v>
      </c>
      <c r="F3721" s="18">
        <v>1</v>
      </c>
      <c r="G3721" s="122" t="str">
        <f t="shared" si="175"/>
        <v/>
      </c>
      <c r="H3721" s="255" t="str">
        <f>IF(G3721="기사임",(COUNTIF($B$2:B3721,B3721)-COUNTIFS($B$2:B3720,B3721,$G$2:G3720,"")),"")</f>
        <v/>
      </c>
      <c r="I3721" s="122" t="str">
        <f>IF(H3721=1,COUNTIF($H$1:H3721,1),"")</f>
        <v/>
      </c>
      <c r="J3721" s="122">
        <f t="shared" si="176"/>
        <v>0</v>
      </c>
      <c r="K3721" s="122" t="b">
        <f t="shared" si="177"/>
        <v>0</v>
      </c>
      <c r="L3721" s="122" t="str">
        <f>IF(K3721=FALSE,"",B3721&amp;"@"&amp;COUNTIFS($B$2:B3721,B3721,$K$2:K3721,TRUE))</f>
        <v/>
      </c>
    </row>
    <row r="3722" spans="1:12">
      <c r="A3722" s="18" t="s">
        <v>2212</v>
      </c>
      <c r="B3722" s="18" t="s">
        <v>897</v>
      </c>
      <c r="C3722" s="18">
        <v>1</v>
      </c>
      <c r="D3722" s="18">
        <v>1</v>
      </c>
      <c r="E3722" s="18">
        <v>0</v>
      </c>
      <c r="F3722" s="18">
        <v>1</v>
      </c>
      <c r="G3722" s="122" t="str">
        <f t="shared" si="175"/>
        <v/>
      </c>
      <c r="H3722" s="255" t="str">
        <f>IF(G3722="기사임",(COUNTIF($B$2:B3722,B3722)-COUNTIFS($B$2:B3721,B3722,$G$2:G3721,"")),"")</f>
        <v/>
      </c>
      <c r="I3722" s="122" t="str">
        <f>IF(H3722=1,COUNTIF($H$1:H3722,1),"")</f>
        <v/>
      </c>
      <c r="J3722" s="122">
        <f t="shared" si="176"/>
        <v>1</v>
      </c>
      <c r="K3722" s="122" t="b">
        <f t="shared" si="177"/>
        <v>0</v>
      </c>
      <c r="L3722" s="122" t="str">
        <f>IF(K3722=FALSE,"",B3722&amp;"@"&amp;COUNTIFS($B$2:B3722,B3722,$K$2:K3722,TRUE))</f>
        <v/>
      </c>
    </row>
    <row r="3723" spans="1:12">
      <c r="G3723" s="122" t="str">
        <f t="shared" si="175"/>
        <v/>
      </c>
      <c r="H3723" s="255" t="str">
        <f>IF(G3723="기사임",(COUNTIF($B$2:B3723,B3723)-COUNTIFS($B$2:B3722,B3723,$G$2:G3722,"")),"")</f>
        <v/>
      </c>
      <c r="I3723" s="122" t="str">
        <f>IF(H3723=1,COUNTIF($H$1:H3723,1),"")</f>
        <v/>
      </c>
      <c r="J3723" s="122">
        <f t="shared" si="176"/>
        <v>0</v>
      </c>
      <c r="K3723" s="122" t="b">
        <f t="shared" si="177"/>
        <v>0</v>
      </c>
      <c r="L3723" s="122" t="str">
        <f>IF(K3723=FALSE,"",B3723&amp;"@"&amp;COUNTIFS($B$2:B3723,B3723,$K$2:K3723,TRUE))</f>
        <v/>
      </c>
    </row>
    <row r="3724" spans="1:12">
      <c r="G3724" s="122" t="str">
        <f t="shared" si="175"/>
        <v/>
      </c>
      <c r="H3724" s="255" t="str">
        <f>IF(G3724="기사임",(COUNTIF($B$2:B3724,B3724)-COUNTIFS($B$2:B3723,B3724,$G$2:G3723,"")),"")</f>
        <v/>
      </c>
      <c r="I3724" s="122" t="str">
        <f>IF(H3724=1,COUNTIF($H$1:H3724,1),"")</f>
        <v/>
      </c>
      <c r="J3724" s="122">
        <f t="shared" si="176"/>
        <v>0</v>
      </c>
      <c r="K3724" s="122" t="b">
        <f t="shared" si="177"/>
        <v>0</v>
      </c>
      <c r="L3724" s="122" t="str">
        <f>IF(K3724=FALSE,"",B3724&amp;"@"&amp;COUNTIFS($B$2:B3724,B3724,$K$2:K3724,TRUE))</f>
        <v/>
      </c>
    </row>
    <row r="3725" spans="1:12">
      <c r="G3725" s="122" t="str">
        <f t="shared" si="175"/>
        <v/>
      </c>
      <c r="H3725" s="255" t="str">
        <f>IF(G3725="기사임",(COUNTIF($B$2:B3725,B3725)-COUNTIFS($B$2:B3724,B3725,$G$2:G3724,"")),"")</f>
        <v/>
      </c>
      <c r="I3725" s="122" t="str">
        <f>IF(H3725=1,COUNTIF($H$1:H3725,1),"")</f>
        <v/>
      </c>
      <c r="J3725" s="122">
        <f t="shared" si="176"/>
        <v>0</v>
      </c>
      <c r="K3725" s="122" t="b">
        <f t="shared" si="177"/>
        <v>0</v>
      </c>
      <c r="L3725" s="122" t="str">
        <f>IF(K3725=FALSE,"",B3725&amp;"@"&amp;COUNTIFS($B$2:B3725,B3725,$K$2:K3725,TRUE))</f>
        <v/>
      </c>
    </row>
    <row r="3726" spans="1:12">
      <c r="G3726" s="122" t="str">
        <f t="shared" si="175"/>
        <v/>
      </c>
      <c r="H3726" s="255" t="str">
        <f>IF(G3726="기사임",(COUNTIF($B$2:B3726,B3726)-COUNTIFS($B$2:B3725,B3726,$G$2:G3725,"")),"")</f>
        <v/>
      </c>
      <c r="I3726" s="122" t="str">
        <f>IF(H3726=1,COUNTIF($H$1:H3726,1),"")</f>
        <v/>
      </c>
      <c r="J3726" s="122">
        <f t="shared" si="176"/>
        <v>0</v>
      </c>
      <c r="K3726" s="122" t="b">
        <f t="shared" si="177"/>
        <v>0</v>
      </c>
      <c r="L3726" s="122" t="str">
        <f>IF(K3726=FALSE,"",B3726&amp;"@"&amp;COUNTIFS($B$2:B3726,B3726,$K$2:K3726,TRUE))</f>
        <v/>
      </c>
    </row>
    <row r="3727" spans="1:12">
      <c r="G3727" s="122" t="str">
        <f t="shared" si="175"/>
        <v/>
      </c>
      <c r="H3727" s="255" t="str">
        <f>IF(G3727="기사임",(COUNTIF($B$2:B3727,B3727)-COUNTIFS($B$2:B3726,B3727,$G$2:G3726,"")),"")</f>
        <v/>
      </c>
      <c r="I3727" s="122" t="str">
        <f>IF(H3727=1,COUNTIF($H$1:H3727,1),"")</f>
        <v/>
      </c>
      <c r="J3727" s="122">
        <f t="shared" si="176"/>
        <v>0</v>
      </c>
      <c r="K3727" s="122" t="b">
        <f t="shared" si="177"/>
        <v>0</v>
      </c>
      <c r="L3727" s="122" t="str">
        <f>IF(K3727=FALSE,"",B3727&amp;"@"&amp;COUNTIFS($B$2:B3727,B3727,$K$2:K3727,TRUE))</f>
        <v/>
      </c>
    </row>
    <row r="3728" spans="1:12">
      <c r="G3728" s="122" t="str">
        <f t="shared" si="175"/>
        <v/>
      </c>
      <c r="H3728" s="255" t="str">
        <f>IF(G3728="기사임",(COUNTIF($B$2:B3728,B3728)-COUNTIFS($B$2:B3727,B3728,$G$2:G3727,"")),"")</f>
        <v/>
      </c>
      <c r="I3728" s="122" t="str">
        <f>IF(H3728=1,COUNTIF($H$1:H3728,1),"")</f>
        <v/>
      </c>
      <c r="J3728" s="122">
        <f t="shared" si="176"/>
        <v>0</v>
      </c>
      <c r="K3728" s="122" t="b">
        <f t="shared" si="177"/>
        <v>0</v>
      </c>
      <c r="L3728" s="122" t="str">
        <f>IF(K3728=FALSE,"",B3728&amp;"@"&amp;COUNTIFS($B$2:B3728,B3728,$K$2:K3728,TRUE))</f>
        <v/>
      </c>
    </row>
    <row r="3729" spans="7:12">
      <c r="G3729" s="122" t="str">
        <f t="shared" si="175"/>
        <v/>
      </c>
      <c r="H3729" s="255" t="str">
        <f>IF(G3729="기사임",(COUNTIF($B$2:B3729,B3729)-COUNTIFS($B$2:B3728,B3729,$G$2:G3728,"")),"")</f>
        <v/>
      </c>
      <c r="I3729" s="122" t="str">
        <f>IF(H3729=1,COUNTIF($H$1:H3729,1),"")</f>
        <v/>
      </c>
      <c r="J3729" s="122">
        <f t="shared" si="176"/>
        <v>0</v>
      </c>
      <c r="K3729" s="122" t="b">
        <f t="shared" si="177"/>
        <v>0</v>
      </c>
      <c r="L3729" s="122" t="str">
        <f>IF(K3729=FALSE,"",B3729&amp;"@"&amp;COUNTIFS($B$2:B3729,B3729,$K$2:K3729,TRUE))</f>
        <v/>
      </c>
    </row>
    <row r="3730" spans="7:12">
      <c r="G3730" s="122" t="str">
        <f t="shared" si="175"/>
        <v/>
      </c>
      <c r="H3730" s="255" t="str">
        <f>IF(G3730="기사임",(COUNTIF($B$2:B3730,B3730)-COUNTIFS($B$2:B3729,B3730,$G$2:G3729,"")),"")</f>
        <v/>
      </c>
      <c r="I3730" s="122" t="str">
        <f>IF(H3730=1,COUNTIF($H$1:H3730,1),"")</f>
        <v/>
      </c>
      <c r="J3730" s="122">
        <f t="shared" si="176"/>
        <v>0</v>
      </c>
      <c r="K3730" s="122" t="b">
        <f t="shared" si="177"/>
        <v>0</v>
      </c>
      <c r="L3730" s="122" t="str">
        <f>IF(K3730=FALSE,"",B3730&amp;"@"&amp;COUNTIFS($B$2:B3730,B3730,$K$2:K3730,TRUE))</f>
        <v/>
      </c>
    </row>
    <row r="3731" spans="7:12">
      <c r="G3731" s="122" t="str">
        <f t="shared" si="175"/>
        <v/>
      </c>
      <c r="H3731" s="255" t="str">
        <f>IF(G3731="기사임",(COUNTIF($B$2:B3731,B3731)-COUNTIFS($B$2:B3730,B3731,$G$2:G3730,"")),"")</f>
        <v/>
      </c>
      <c r="I3731" s="122" t="str">
        <f>IF(H3731=1,COUNTIF($H$1:H3731,1),"")</f>
        <v/>
      </c>
      <c r="J3731" s="122">
        <f t="shared" si="176"/>
        <v>0</v>
      </c>
      <c r="K3731" s="122" t="b">
        <f t="shared" si="177"/>
        <v>0</v>
      </c>
      <c r="L3731" s="122" t="str">
        <f>IF(K3731=FALSE,"",B3731&amp;"@"&amp;COUNTIFS($B$2:B3731,B3731,$K$2:K3731,TRUE))</f>
        <v/>
      </c>
    </row>
    <row r="3732" spans="7:12">
      <c r="G3732" s="122" t="str">
        <f t="shared" si="175"/>
        <v/>
      </c>
      <c r="H3732" s="255" t="str">
        <f>IF(G3732="기사임",(COUNTIF($B$2:B3732,B3732)-COUNTIFS($B$2:B3731,B3732,$G$2:G3731,"")),"")</f>
        <v/>
      </c>
      <c r="I3732" s="122" t="str">
        <f>IF(H3732=1,COUNTIF($H$1:H3732,1),"")</f>
        <v/>
      </c>
      <c r="J3732" s="122">
        <f t="shared" si="176"/>
        <v>0</v>
      </c>
      <c r="K3732" s="122" t="b">
        <f t="shared" si="177"/>
        <v>0</v>
      </c>
      <c r="L3732" s="122" t="str">
        <f>IF(K3732=FALSE,"",B3732&amp;"@"&amp;COUNTIFS($B$2:B3732,B3732,$K$2:K3732,TRUE))</f>
        <v/>
      </c>
    </row>
    <row r="3733" spans="7:12">
      <c r="G3733" s="122" t="str">
        <f t="shared" si="175"/>
        <v/>
      </c>
      <c r="H3733" s="255" t="str">
        <f>IF(G3733="기사임",(COUNTIF($B$2:B3733,B3733)-COUNTIFS($B$2:B3732,B3733,$G$2:G3732,"")),"")</f>
        <v/>
      </c>
      <c r="I3733" s="122" t="str">
        <f>IF(H3733=1,COUNTIF($H$1:H3733,1),"")</f>
        <v/>
      </c>
      <c r="J3733" s="122">
        <f t="shared" si="176"/>
        <v>0</v>
      </c>
      <c r="K3733" s="122" t="b">
        <f t="shared" si="177"/>
        <v>0</v>
      </c>
      <c r="L3733" s="122" t="str">
        <f>IF(K3733=FALSE,"",B3733&amp;"@"&amp;COUNTIFS($B$2:B3733,B3733,$K$2:K3733,TRUE))</f>
        <v/>
      </c>
    </row>
    <row r="3734" spans="7:12">
      <c r="G3734" s="122" t="str">
        <f t="shared" si="175"/>
        <v/>
      </c>
      <c r="H3734" s="255" t="str">
        <f>IF(G3734="기사임",(COUNTIF($B$2:B3734,B3734)-COUNTIFS($B$2:B3733,B3734,$G$2:G3733,"")),"")</f>
        <v/>
      </c>
      <c r="I3734" s="122" t="str">
        <f>IF(H3734=1,COUNTIF($H$1:H3734,1),"")</f>
        <v/>
      </c>
      <c r="J3734" s="122">
        <f t="shared" si="176"/>
        <v>0</v>
      </c>
      <c r="K3734" s="122" t="b">
        <f t="shared" si="177"/>
        <v>0</v>
      </c>
      <c r="L3734" s="122" t="str">
        <f>IF(K3734=FALSE,"",B3734&amp;"@"&amp;COUNTIFS($B$2:B3734,B3734,$K$2:K3734,TRUE))</f>
        <v/>
      </c>
    </row>
    <row r="3735" spans="7:12">
      <c r="G3735" s="122" t="str">
        <f t="shared" si="175"/>
        <v/>
      </c>
      <c r="H3735" s="255" t="str">
        <f>IF(G3735="기사임",(COUNTIF($B$2:B3735,B3735)-COUNTIFS($B$2:B3734,B3735,$G$2:G3734,"")),"")</f>
        <v/>
      </c>
      <c r="I3735" s="122" t="str">
        <f>IF(H3735=1,COUNTIF($H$1:H3735,1),"")</f>
        <v/>
      </c>
      <c r="J3735" s="122">
        <f t="shared" si="176"/>
        <v>0</v>
      </c>
      <c r="K3735" s="122" t="b">
        <f t="shared" si="177"/>
        <v>0</v>
      </c>
      <c r="L3735" s="122" t="str">
        <f>IF(K3735=FALSE,"",B3735&amp;"@"&amp;COUNTIFS($B$2:B3735,B3735,$K$2:K3735,TRUE))</f>
        <v/>
      </c>
    </row>
    <row r="3736" spans="7:12">
      <c r="G3736" s="122" t="str">
        <f t="shared" si="175"/>
        <v/>
      </c>
      <c r="H3736" s="255" t="str">
        <f>IF(G3736="기사임",(COUNTIF($B$2:B3736,B3736)-COUNTIFS($B$2:B3735,B3736,$G$2:G3735,"")),"")</f>
        <v/>
      </c>
      <c r="I3736" s="122" t="str">
        <f>IF(H3736=1,COUNTIF($H$1:H3736,1),"")</f>
        <v/>
      </c>
      <c r="J3736" s="122">
        <f t="shared" si="176"/>
        <v>0</v>
      </c>
      <c r="K3736" s="122" t="b">
        <f t="shared" si="177"/>
        <v>0</v>
      </c>
      <c r="L3736" s="122" t="str">
        <f>IF(K3736=FALSE,"",B3736&amp;"@"&amp;COUNTIFS($B$2:B3736,B3736,$K$2:K3736,TRUE))</f>
        <v/>
      </c>
    </row>
    <row r="3737" spans="7:12">
      <c r="G3737" s="122" t="str">
        <f t="shared" si="175"/>
        <v/>
      </c>
      <c r="H3737" s="255" t="str">
        <f>IF(G3737="기사임",(COUNTIF($B$2:B3737,B3737)-COUNTIFS($B$2:B3736,B3737,$G$2:G3736,"")),"")</f>
        <v/>
      </c>
      <c r="I3737" s="122" t="str">
        <f>IF(H3737=1,COUNTIF($H$1:H3737,1),"")</f>
        <v/>
      </c>
      <c r="J3737" s="122">
        <f t="shared" si="176"/>
        <v>0</v>
      </c>
      <c r="K3737" s="122" t="b">
        <f t="shared" si="177"/>
        <v>0</v>
      </c>
      <c r="L3737" s="122" t="str">
        <f>IF(K3737=FALSE,"",B3737&amp;"@"&amp;COUNTIFS($B$2:B3737,B3737,$K$2:K3737,TRUE))</f>
        <v/>
      </c>
    </row>
    <row r="3738" spans="7:12">
      <c r="G3738" s="122" t="str">
        <f t="shared" si="175"/>
        <v/>
      </c>
      <c r="H3738" s="255" t="str">
        <f>IF(G3738="기사임",(COUNTIF($B$2:B3738,B3738)-COUNTIFS($B$2:B3737,B3738,$G$2:G3737,"")),"")</f>
        <v/>
      </c>
      <c r="I3738" s="122" t="str">
        <f>IF(H3738=1,COUNTIF($H$1:H3738,1),"")</f>
        <v/>
      </c>
      <c r="J3738" s="122">
        <f t="shared" si="176"/>
        <v>0</v>
      </c>
      <c r="K3738" s="122" t="b">
        <f t="shared" si="177"/>
        <v>0</v>
      </c>
      <c r="L3738" s="122" t="str">
        <f>IF(K3738=FALSE,"",B3738&amp;"@"&amp;COUNTIFS($B$2:B3738,B3738,$K$2:K3738,TRUE))</f>
        <v/>
      </c>
    </row>
    <row r="3739" spans="7:12">
      <c r="G3739" s="122" t="str">
        <f t="shared" si="175"/>
        <v/>
      </c>
      <c r="H3739" s="255" t="str">
        <f>IF(G3739="기사임",(COUNTIF($B$2:B3739,B3739)-COUNTIFS($B$2:B3738,B3739,$G$2:G3738,"")),"")</f>
        <v/>
      </c>
      <c r="I3739" s="122" t="str">
        <f>IF(H3739=1,COUNTIF($H$1:H3739,1),"")</f>
        <v/>
      </c>
      <c r="J3739" s="122">
        <f t="shared" si="176"/>
        <v>0</v>
      </c>
      <c r="K3739" s="122" t="b">
        <f t="shared" si="177"/>
        <v>0</v>
      </c>
      <c r="L3739" s="122" t="str">
        <f>IF(K3739=FALSE,"",B3739&amp;"@"&amp;COUNTIFS($B$2:B3739,B3739,$K$2:K3739,TRUE))</f>
        <v/>
      </c>
    </row>
    <row r="3740" spans="7:12">
      <c r="G3740" s="122" t="str">
        <f t="shared" si="175"/>
        <v/>
      </c>
      <c r="H3740" s="255" t="str">
        <f>IF(G3740="기사임",(COUNTIF($B$2:B3740,B3740)-COUNTIFS($B$2:B3739,B3740,$G$2:G3739,"")),"")</f>
        <v/>
      </c>
      <c r="I3740" s="122" t="str">
        <f>IF(H3740=1,COUNTIF($H$1:H3740,1),"")</f>
        <v/>
      </c>
      <c r="J3740" s="122">
        <f t="shared" si="176"/>
        <v>0</v>
      </c>
      <c r="K3740" s="122" t="b">
        <f t="shared" si="177"/>
        <v>0</v>
      </c>
      <c r="L3740" s="122" t="str">
        <f>IF(K3740=FALSE,"",B3740&amp;"@"&amp;COUNTIFS($B$2:B3740,B3740,$K$2:K3740,TRUE))</f>
        <v/>
      </c>
    </row>
    <row r="3741" spans="7:12">
      <c r="G3741" s="122" t="str">
        <f t="shared" si="175"/>
        <v/>
      </c>
      <c r="H3741" s="255" t="str">
        <f>IF(G3741="기사임",(COUNTIF($B$2:B3741,B3741)-COUNTIFS($B$2:B3740,B3741,$G$2:G3740,"")),"")</f>
        <v/>
      </c>
      <c r="I3741" s="122" t="str">
        <f>IF(H3741=1,COUNTIF($H$1:H3741,1),"")</f>
        <v/>
      </c>
      <c r="J3741" s="122">
        <f t="shared" si="176"/>
        <v>0</v>
      </c>
      <c r="K3741" s="122" t="b">
        <f t="shared" si="177"/>
        <v>0</v>
      </c>
      <c r="L3741" s="122" t="str">
        <f>IF(K3741=FALSE,"",B3741&amp;"@"&amp;COUNTIFS($B$2:B3741,B3741,$K$2:K3741,TRUE))</f>
        <v/>
      </c>
    </row>
    <row r="3742" spans="7:12">
      <c r="G3742" s="122" t="str">
        <f t="shared" si="175"/>
        <v/>
      </c>
      <c r="H3742" s="255" t="str">
        <f>IF(G3742="기사임",(COUNTIF($B$2:B3742,B3742)-COUNTIFS($B$2:B3741,B3742,$G$2:G3741,"")),"")</f>
        <v/>
      </c>
      <c r="I3742" s="122" t="str">
        <f>IF(H3742=1,COUNTIF($H$1:H3742,1),"")</f>
        <v/>
      </c>
      <c r="J3742" s="122">
        <f t="shared" si="176"/>
        <v>0</v>
      </c>
      <c r="K3742" s="122" t="b">
        <f t="shared" si="177"/>
        <v>0</v>
      </c>
      <c r="L3742" s="122" t="str">
        <f>IF(K3742=FALSE,"",B3742&amp;"@"&amp;COUNTIFS($B$2:B3742,B3742,$K$2:K3742,TRUE))</f>
        <v/>
      </c>
    </row>
    <row r="3743" spans="7:12">
      <c r="G3743" s="122" t="str">
        <f t="shared" si="175"/>
        <v/>
      </c>
      <c r="H3743" s="255" t="str">
        <f>IF(G3743="기사임",(COUNTIF($B$2:B3743,B3743)-COUNTIFS($B$2:B3742,B3743,$G$2:G3742,"")),"")</f>
        <v/>
      </c>
      <c r="I3743" s="122" t="str">
        <f>IF(H3743=1,COUNTIF($H$1:H3743,1),"")</f>
        <v/>
      </c>
      <c r="J3743" s="122">
        <f t="shared" si="176"/>
        <v>0</v>
      </c>
      <c r="K3743" s="122" t="b">
        <f t="shared" si="177"/>
        <v>0</v>
      </c>
      <c r="L3743" s="122" t="str">
        <f>IF(K3743=FALSE,"",B3743&amp;"@"&amp;COUNTIFS($B$2:B3743,B3743,$K$2:K3743,TRUE))</f>
        <v/>
      </c>
    </row>
    <row r="3744" spans="7:12">
      <c r="G3744" s="122" t="str">
        <f t="shared" si="175"/>
        <v/>
      </c>
      <c r="H3744" s="255" t="str">
        <f>IF(G3744="기사임",(COUNTIF($B$2:B3744,B3744)-COUNTIFS($B$2:B3743,B3744,$G$2:G3743,"")),"")</f>
        <v/>
      </c>
      <c r="I3744" s="122" t="str">
        <f>IF(H3744=1,COUNTIF($H$1:H3744,1),"")</f>
        <v/>
      </c>
      <c r="J3744" s="122">
        <f t="shared" si="176"/>
        <v>0</v>
      </c>
      <c r="K3744" s="122" t="b">
        <f t="shared" si="177"/>
        <v>0</v>
      </c>
      <c r="L3744" s="122" t="str">
        <f>IF(K3744=FALSE,"",B3744&amp;"@"&amp;COUNTIFS($B$2:B3744,B3744,$K$2:K3744,TRUE))</f>
        <v/>
      </c>
    </row>
    <row r="3745" spans="7:12">
      <c r="G3745" s="122" t="str">
        <f t="shared" si="175"/>
        <v/>
      </c>
      <c r="H3745" s="255" t="str">
        <f>IF(G3745="기사임",(COUNTIF($B$2:B3745,B3745)-COUNTIFS($B$2:B3744,B3745,$G$2:G3744,"")),"")</f>
        <v/>
      </c>
      <c r="I3745" s="122" t="str">
        <f>IF(H3745=1,COUNTIF($H$1:H3745,1),"")</f>
        <v/>
      </c>
      <c r="J3745" s="122">
        <f t="shared" si="176"/>
        <v>0</v>
      </c>
      <c r="K3745" s="122" t="b">
        <f t="shared" si="177"/>
        <v>0</v>
      </c>
      <c r="L3745" s="122" t="str">
        <f>IF(K3745=FALSE,"",B3745&amp;"@"&amp;COUNTIFS($B$2:B3745,B3745,$K$2:K3745,TRUE))</f>
        <v/>
      </c>
    </row>
    <row r="3746" spans="7:12">
      <c r="G3746" s="122" t="str">
        <f t="shared" si="175"/>
        <v/>
      </c>
      <c r="H3746" s="255" t="str">
        <f>IF(G3746="기사임",(COUNTIF($B$2:B3746,B3746)-COUNTIFS($B$2:B3745,B3746,$G$2:G3745,"")),"")</f>
        <v/>
      </c>
      <c r="I3746" s="122" t="str">
        <f>IF(H3746=1,COUNTIF($H$1:H3746,1),"")</f>
        <v/>
      </c>
      <c r="J3746" s="122">
        <f t="shared" si="176"/>
        <v>0</v>
      </c>
      <c r="K3746" s="122" t="b">
        <f t="shared" si="177"/>
        <v>0</v>
      </c>
      <c r="L3746" s="122" t="str">
        <f>IF(K3746=FALSE,"",B3746&amp;"@"&amp;COUNTIFS($B$2:B3746,B3746,$K$2:K3746,TRUE))</f>
        <v/>
      </c>
    </row>
    <row r="3747" spans="7:12">
      <c r="G3747" s="122" t="str">
        <f t="shared" si="175"/>
        <v/>
      </c>
      <c r="H3747" s="255" t="str">
        <f>IF(G3747="기사임",(COUNTIF($B$2:B3747,B3747)-COUNTIFS($B$2:B3746,B3747,$G$2:G3746,"")),"")</f>
        <v/>
      </c>
      <c r="I3747" s="122" t="str">
        <f>IF(H3747=1,COUNTIF($H$1:H3747,1),"")</f>
        <v/>
      </c>
      <c r="J3747" s="122">
        <f t="shared" si="176"/>
        <v>0</v>
      </c>
      <c r="K3747" s="122" t="b">
        <f t="shared" si="177"/>
        <v>0</v>
      </c>
      <c r="L3747" s="122" t="str">
        <f>IF(K3747=FALSE,"",B3747&amp;"@"&amp;COUNTIFS($B$2:B3747,B3747,$K$2:K3747,TRUE))</f>
        <v/>
      </c>
    </row>
    <row r="3748" spans="7:12">
      <c r="G3748" s="122" t="str">
        <f t="shared" si="175"/>
        <v/>
      </c>
      <c r="H3748" s="255" t="str">
        <f>IF(G3748="기사임",(COUNTIF($B$2:B3748,B3748)-COUNTIFS($B$2:B3747,B3748,$G$2:G3747,"")),"")</f>
        <v/>
      </c>
      <c r="I3748" s="122" t="str">
        <f>IF(H3748=1,COUNTIF($H$1:H3748,1),"")</f>
        <v/>
      </c>
      <c r="J3748" s="122">
        <f t="shared" si="176"/>
        <v>0</v>
      </c>
      <c r="K3748" s="122" t="b">
        <f t="shared" si="177"/>
        <v>0</v>
      </c>
      <c r="L3748" s="122" t="str">
        <f>IF(K3748=FALSE,"",B3748&amp;"@"&amp;COUNTIFS($B$2:B3748,B3748,$K$2:K3748,TRUE))</f>
        <v/>
      </c>
    </row>
    <row r="3749" spans="7:12">
      <c r="G3749" s="122" t="str">
        <f t="shared" si="175"/>
        <v/>
      </c>
      <c r="H3749" s="255" t="str">
        <f>IF(G3749="기사임",(COUNTIF($B$2:B3749,B3749)-COUNTIFS($B$2:B3748,B3749,$G$2:G3748,"")),"")</f>
        <v/>
      </c>
      <c r="I3749" s="122" t="str">
        <f>IF(H3749=1,COUNTIF($H$1:H3749,1),"")</f>
        <v/>
      </c>
      <c r="J3749" s="122">
        <f t="shared" si="176"/>
        <v>0</v>
      </c>
      <c r="K3749" s="122" t="b">
        <f t="shared" si="177"/>
        <v>0</v>
      </c>
      <c r="L3749" s="122" t="str">
        <f>IF(K3749=FALSE,"",B3749&amp;"@"&amp;COUNTIFS($B$2:B3749,B3749,$K$2:K3749,TRUE))</f>
        <v/>
      </c>
    </row>
    <row r="3750" spans="7:12">
      <c r="G3750" s="122" t="str">
        <f t="shared" si="175"/>
        <v/>
      </c>
      <c r="H3750" s="255" t="str">
        <f>IF(G3750="기사임",(COUNTIF($B$2:B3750,B3750)-COUNTIFS($B$2:B3749,B3750,$G$2:G3749,"")),"")</f>
        <v/>
      </c>
      <c r="I3750" s="122" t="str">
        <f>IF(H3750=1,COUNTIF($H$1:H3750,1),"")</f>
        <v/>
      </c>
      <c r="J3750" s="122">
        <f t="shared" si="176"/>
        <v>0</v>
      </c>
      <c r="K3750" s="122" t="b">
        <f t="shared" si="177"/>
        <v>0</v>
      </c>
      <c r="L3750" s="122" t="str">
        <f>IF(K3750=FALSE,"",B3750&amp;"@"&amp;COUNTIFS($B$2:B3750,B3750,$K$2:K3750,TRUE))</f>
        <v/>
      </c>
    </row>
    <row r="3751" spans="7:12">
      <c r="G3751" s="122" t="str">
        <f t="shared" si="175"/>
        <v/>
      </c>
      <c r="H3751" s="255" t="str">
        <f>IF(G3751="기사임",(COUNTIF($B$2:B3751,B3751)-COUNTIFS($B$2:B3750,B3751,$G$2:G3750,"")),"")</f>
        <v/>
      </c>
      <c r="I3751" s="122" t="str">
        <f>IF(H3751=1,COUNTIF($H$1:H3751,1),"")</f>
        <v/>
      </c>
      <c r="J3751" s="122">
        <f t="shared" si="176"/>
        <v>0</v>
      </c>
      <c r="K3751" s="122" t="b">
        <f t="shared" si="177"/>
        <v>0</v>
      </c>
      <c r="L3751" s="122" t="str">
        <f>IF(K3751=FALSE,"",B3751&amp;"@"&amp;COUNTIFS($B$2:B3751,B3751,$K$2:K3751,TRUE))</f>
        <v/>
      </c>
    </row>
    <row r="3752" spans="7:12">
      <c r="G3752" s="122" t="str">
        <f t="shared" si="175"/>
        <v/>
      </c>
      <c r="H3752" s="255" t="str">
        <f>IF(G3752="기사임",(COUNTIF($B$2:B3752,B3752)-COUNTIFS($B$2:B3751,B3752,$G$2:G3751,"")),"")</f>
        <v/>
      </c>
      <c r="I3752" s="122" t="str">
        <f>IF(H3752=1,COUNTIF($H$1:H3752,1),"")</f>
        <v/>
      </c>
      <c r="J3752" s="122">
        <f t="shared" si="176"/>
        <v>0</v>
      </c>
      <c r="K3752" s="122" t="b">
        <f t="shared" si="177"/>
        <v>0</v>
      </c>
      <c r="L3752" s="122" t="str">
        <f>IF(K3752=FALSE,"",B3752&amp;"@"&amp;COUNTIFS($B$2:B3752,B3752,$K$2:K3752,TRUE))</f>
        <v/>
      </c>
    </row>
    <row r="3753" spans="7:12">
      <c r="G3753" s="122" t="str">
        <f t="shared" ref="G3753:G3782" si="178">IF(AND(LEFT(A3753,17)="/global/archives/",ISNUMBER(_xlfn.NUMBERVALUE(MID(A3753,18,1))),ISERROR(FIND("ckattempt",A3753)),ISERROR(FIND("preview",A3753))),"기사임","")</f>
        <v/>
      </c>
      <c r="H3753" s="255" t="str">
        <f>IF(G3753="기사임",(COUNTIF($B$2:B3753,B3753)-COUNTIFS($B$2:B3752,B3753,$G$2:G3752,"")),"")</f>
        <v/>
      </c>
      <c r="I3753" s="122" t="str">
        <f>IF(H3753=1,COUNTIF($H$1:H3753,1),"")</f>
        <v/>
      </c>
      <c r="J3753" s="122">
        <f t="shared" ref="J3753:J3782" si="179">COUNTIF($N$2:$N$4,B3753)</f>
        <v>0</v>
      </c>
      <c r="K3753" s="122" t="b">
        <f t="shared" ref="K3753:K3782" si="180">AND(J3753=1,H3753&gt;=1,H3753&lt;&gt;"")</f>
        <v>0</v>
      </c>
      <c r="L3753" s="122" t="str">
        <f>IF(K3753=FALSE,"",B3753&amp;"@"&amp;COUNTIFS($B$2:B3753,B3753,$K$2:K3753,TRUE))</f>
        <v/>
      </c>
    </row>
    <row r="3754" spans="7:12">
      <c r="G3754" s="122" t="str">
        <f t="shared" si="178"/>
        <v/>
      </c>
      <c r="H3754" s="255" t="str">
        <f>IF(G3754="기사임",(COUNTIF($B$2:B3754,B3754)-COUNTIFS($B$2:B3753,B3754,$G$2:G3753,"")),"")</f>
        <v/>
      </c>
      <c r="I3754" s="122" t="str">
        <f>IF(H3754=1,COUNTIF($H$1:H3754,1),"")</f>
        <v/>
      </c>
      <c r="J3754" s="122">
        <f t="shared" si="179"/>
        <v>0</v>
      </c>
      <c r="K3754" s="122" t="b">
        <f t="shared" si="180"/>
        <v>0</v>
      </c>
      <c r="L3754" s="122" t="str">
        <f>IF(K3754=FALSE,"",B3754&amp;"@"&amp;COUNTIFS($B$2:B3754,B3754,$K$2:K3754,TRUE))</f>
        <v/>
      </c>
    </row>
    <row r="3755" spans="7:12">
      <c r="G3755" s="122" t="str">
        <f t="shared" si="178"/>
        <v/>
      </c>
      <c r="H3755" s="255" t="str">
        <f>IF(G3755="기사임",(COUNTIF($B$2:B3755,B3755)-COUNTIFS($B$2:B3754,B3755,$G$2:G3754,"")),"")</f>
        <v/>
      </c>
      <c r="I3755" s="122" t="str">
        <f>IF(H3755=1,COUNTIF($H$1:H3755,1),"")</f>
        <v/>
      </c>
      <c r="J3755" s="122">
        <f t="shared" si="179"/>
        <v>0</v>
      </c>
      <c r="K3755" s="122" t="b">
        <f t="shared" si="180"/>
        <v>0</v>
      </c>
      <c r="L3755" s="122" t="str">
        <f>IF(K3755=FALSE,"",B3755&amp;"@"&amp;COUNTIFS($B$2:B3755,B3755,$K$2:K3755,TRUE))</f>
        <v/>
      </c>
    </row>
    <row r="3756" spans="7:12">
      <c r="G3756" s="122" t="str">
        <f t="shared" si="178"/>
        <v/>
      </c>
      <c r="H3756" s="255" t="str">
        <f>IF(G3756="기사임",(COUNTIF($B$2:B3756,B3756)-COUNTIFS($B$2:B3755,B3756,$G$2:G3755,"")),"")</f>
        <v/>
      </c>
      <c r="I3756" s="122" t="str">
        <f>IF(H3756=1,COUNTIF($H$1:H3756,1),"")</f>
        <v/>
      </c>
      <c r="J3756" s="122">
        <f t="shared" si="179"/>
        <v>0</v>
      </c>
      <c r="K3756" s="122" t="b">
        <f t="shared" si="180"/>
        <v>0</v>
      </c>
      <c r="L3756" s="122" t="str">
        <f>IF(K3756=FALSE,"",B3756&amp;"@"&amp;COUNTIFS($B$2:B3756,B3756,$K$2:K3756,TRUE))</f>
        <v/>
      </c>
    </row>
    <row r="3757" spans="7:12">
      <c r="G3757" s="122" t="str">
        <f t="shared" si="178"/>
        <v/>
      </c>
      <c r="H3757" s="255" t="str">
        <f>IF(G3757="기사임",(COUNTIF($B$2:B3757,B3757)-COUNTIFS($B$2:B3756,B3757,$G$2:G3756,"")),"")</f>
        <v/>
      </c>
      <c r="I3757" s="122" t="str">
        <f>IF(H3757=1,COUNTIF($H$1:H3757,1),"")</f>
        <v/>
      </c>
      <c r="J3757" s="122">
        <f t="shared" si="179"/>
        <v>0</v>
      </c>
      <c r="K3757" s="122" t="b">
        <f t="shared" si="180"/>
        <v>0</v>
      </c>
      <c r="L3757" s="122" t="str">
        <f>IF(K3757=FALSE,"",B3757&amp;"@"&amp;COUNTIFS($B$2:B3757,B3757,$K$2:K3757,TRUE))</f>
        <v/>
      </c>
    </row>
    <row r="3758" spans="7:12">
      <c r="G3758" s="122" t="str">
        <f t="shared" si="178"/>
        <v/>
      </c>
      <c r="H3758" s="255" t="str">
        <f>IF(G3758="기사임",(COUNTIF($B$2:B3758,B3758)-COUNTIFS($B$2:B3757,B3758,$G$2:G3757,"")),"")</f>
        <v/>
      </c>
      <c r="I3758" s="122" t="str">
        <f>IF(H3758=1,COUNTIF($H$1:H3758,1),"")</f>
        <v/>
      </c>
      <c r="J3758" s="122">
        <f t="shared" si="179"/>
        <v>0</v>
      </c>
      <c r="K3758" s="122" t="b">
        <f t="shared" si="180"/>
        <v>0</v>
      </c>
      <c r="L3758" s="122" t="str">
        <f>IF(K3758=FALSE,"",B3758&amp;"@"&amp;COUNTIFS($B$2:B3758,B3758,$K$2:K3758,TRUE))</f>
        <v/>
      </c>
    </row>
    <row r="3759" spans="7:12">
      <c r="G3759" s="122" t="str">
        <f t="shared" si="178"/>
        <v/>
      </c>
      <c r="H3759" s="255" t="str">
        <f>IF(G3759="기사임",(COUNTIF($B$2:B3759,B3759)-COUNTIFS($B$2:B3758,B3759,$G$2:G3758,"")),"")</f>
        <v/>
      </c>
      <c r="I3759" s="122" t="str">
        <f>IF(H3759=1,COUNTIF($H$1:H3759,1),"")</f>
        <v/>
      </c>
      <c r="J3759" s="122">
        <f t="shared" si="179"/>
        <v>0</v>
      </c>
      <c r="K3759" s="122" t="b">
        <f t="shared" si="180"/>
        <v>0</v>
      </c>
      <c r="L3759" s="122" t="str">
        <f>IF(K3759=FALSE,"",B3759&amp;"@"&amp;COUNTIFS($B$2:B3759,B3759,$K$2:K3759,TRUE))</f>
        <v/>
      </c>
    </row>
    <row r="3760" spans="7:12">
      <c r="G3760" s="122" t="str">
        <f t="shared" si="178"/>
        <v/>
      </c>
      <c r="H3760" s="255" t="str">
        <f>IF(G3760="기사임",(COUNTIF($B$2:B3760,B3760)-COUNTIFS($B$2:B3759,B3760,$G$2:G3759,"")),"")</f>
        <v/>
      </c>
      <c r="I3760" s="122" t="str">
        <f>IF(H3760=1,COUNTIF($H$1:H3760,1),"")</f>
        <v/>
      </c>
      <c r="J3760" s="122">
        <f t="shared" si="179"/>
        <v>0</v>
      </c>
      <c r="K3760" s="122" t="b">
        <f t="shared" si="180"/>
        <v>0</v>
      </c>
      <c r="L3760" s="122" t="str">
        <f>IF(K3760=FALSE,"",B3760&amp;"@"&amp;COUNTIFS($B$2:B3760,B3760,$K$2:K3760,TRUE))</f>
        <v/>
      </c>
    </row>
    <row r="3761" spans="7:12">
      <c r="G3761" s="122" t="str">
        <f t="shared" si="178"/>
        <v/>
      </c>
      <c r="H3761" s="255" t="str">
        <f>IF(G3761="기사임",(COUNTIF($B$2:B3761,B3761)-COUNTIFS($B$2:B3760,B3761,$G$2:G3760,"")),"")</f>
        <v/>
      </c>
      <c r="I3761" s="122" t="str">
        <f>IF(H3761=1,COUNTIF($H$1:H3761,1),"")</f>
        <v/>
      </c>
      <c r="J3761" s="122">
        <f t="shared" si="179"/>
        <v>0</v>
      </c>
      <c r="K3761" s="122" t="b">
        <f t="shared" si="180"/>
        <v>0</v>
      </c>
      <c r="L3761" s="122" t="str">
        <f>IF(K3761=FALSE,"",B3761&amp;"@"&amp;COUNTIFS($B$2:B3761,B3761,$K$2:K3761,TRUE))</f>
        <v/>
      </c>
    </row>
    <row r="3762" spans="7:12">
      <c r="G3762" s="122" t="str">
        <f t="shared" si="178"/>
        <v/>
      </c>
      <c r="H3762" s="255" t="str">
        <f>IF(G3762="기사임",(COUNTIF($B$2:B3762,B3762)-COUNTIFS($B$2:B3761,B3762,$G$2:G3761,"")),"")</f>
        <v/>
      </c>
      <c r="I3762" s="122" t="str">
        <f>IF(H3762=1,COUNTIF($H$1:H3762,1),"")</f>
        <v/>
      </c>
      <c r="J3762" s="122">
        <f t="shared" si="179"/>
        <v>0</v>
      </c>
      <c r="K3762" s="122" t="b">
        <f t="shared" si="180"/>
        <v>0</v>
      </c>
      <c r="L3762" s="122" t="str">
        <f>IF(K3762=FALSE,"",B3762&amp;"@"&amp;COUNTIFS($B$2:B3762,B3762,$K$2:K3762,TRUE))</f>
        <v/>
      </c>
    </row>
    <row r="3763" spans="7:12">
      <c r="G3763" s="122" t="str">
        <f t="shared" si="178"/>
        <v/>
      </c>
      <c r="H3763" s="255" t="str">
        <f>IF(G3763="기사임",(COUNTIF($B$2:B3763,B3763)-COUNTIFS($B$2:B3762,B3763,$G$2:G3762,"")),"")</f>
        <v/>
      </c>
      <c r="I3763" s="122" t="str">
        <f>IF(H3763=1,COUNTIF($H$1:H3763,1),"")</f>
        <v/>
      </c>
      <c r="J3763" s="122">
        <f t="shared" si="179"/>
        <v>0</v>
      </c>
      <c r="K3763" s="122" t="b">
        <f t="shared" si="180"/>
        <v>0</v>
      </c>
      <c r="L3763" s="122" t="str">
        <f>IF(K3763=FALSE,"",B3763&amp;"@"&amp;COUNTIFS($B$2:B3763,B3763,$K$2:K3763,TRUE))</f>
        <v/>
      </c>
    </row>
    <row r="3764" spans="7:12">
      <c r="G3764" s="122" t="str">
        <f t="shared" si="178"/>
        <v/>
      </c>
      <c r="H3764" s="255" t="str">
        <f>IF(G3764="기사임",(COUNTIF($B$2:B3764,B3764)-COUNTIFS($B$2:B3763,B3764,$G$2:G3763,"")),"")</f>
        <v/>
      </c>
      <c r="I3764" s="122" t="str">
        <f>IF(H3764=1,COUNTIF($H$1:H3764,1),"")</f>
        <v/>
      </c>
      <c r="J3764" s="122">
        <f t="shared" si="179"/>
        <v>0</v>
      </c>
      <c r="K3764" s="122" t="b">
        <f t="shared" si="180"/>
        <v>0</v>
      </c>
      <c r="L3764" s="122" t="str">
        <f>IF(K3764=FALSE,"",B3764&amp;"@"&amp;COUNTIFS($B$2:B3764,B3764,$K$2:K3764,TRUE))</f>
        <v/>
      </c>
    </row>
    <row r="3765" spans="7:12">
      <c r="G3765" s="122" t="str">
        <f t="shared" si="178"/>
        <v/>
      </c>
      <c r="H3765" s="255" t="str">
        <f>IF(G3765="기사임",(COUNTIF($B$2:B3765,B3765)-COUNTIFS($B$2:B3764,B3765,$G$2:G3764,"")),"")</f>
        <v/>
      </c>
      <c r="I3765" s="122" t="str">
        <f>IF(H3765=1,COUNTIF($H$1:H3765,1),"")</f>
        <v/>
      </c>
      <c r="J3765" s="122">
        <f t="shared" si="179"/>
        <v>0</v>
      </c>
      <c r="K3765" s="122" t="b">
        <f t="shared" si="180"/>
        <v>0</v>
      </c>
      <c r="L3765" s="122" t="str">
        <f>IF(K3765=FALSE,"",B3765&amp;"@"&amp;COUNTIFS($B$2:B3765,B3765,$K$2:K3765,TRUE))</f>
        <v/>
      </c>
    </row>
    <row r="3766" spans="7:12">
      <c r="G3766" s="122" t="str">
        <f t="shared" si="178"/>
        <v/>
      </c>
      <c r="H3766" s="255" t="str">
        <f>IF(G3766="기사임",(COUNTIF($B$2:B3766,B3766)-COUNTIFS($B$2:B3765,B3766,$G$2:G3765,"")),"")</f>
        <v/>
      </c>
      <c r="I3766" s="122" t="str">
        <f>IF(H3766=1,COUNTIF($H$1:H3766,1),"")</f>
        <v/>
      </c>
      <c r="J3766" s="122">
        <f t="shared" si="179"/>
        <v>0</v>
      </c>
      <c r="K3766" s="122" t="b">
        <f t="shared" si="180"/>
        <v>0</v>
      </c>
      <c r="L3766" s="122" t="str">
        <f>IF(K3766=FALSE,"",B3766&amp;"@"&amp;COUNTIFS($B$2:B3766,B3766,$K$2:K3766,TRUE))</f>
        <v/>
      </c>
    </row>
    <row r="3767" spans="7:12">
      <c r="G3767" s="122" t="str">
        <f t="shared" si="178"/>
        <v/>
      </c>
      <c r="H3767" s="255" t="str">
        <f>IF(G3767="기사임",(COUNTIF($B$2:B3767,B3767)-COUNTIFS($B$2:B3766,B3767,$G$2:G3766,"")),"")</f>
        <v/>
      </c>
      <c r="I3767" s="122" t="str">
        <f>IF(H3767=1,COUNTIF($H$1:H3767,1),"")</f>
        <v/>
      </c>
      <c r="J3767" s="122">
        <f t="shared" si="179"/>
        <v>0</v>
      </c>
      <c r="K3767" s="122" t="b">
        <f t="shared" si="180"/>
        <v>0</v>
      </c>
      <c r="L3767" s="122" t="str">
        <f>IF(K3767=FALSE,"",B3767&amp;"@"&amp;COUNTIFS($B$2:B3767,B3767,$K$2:K3767,TRUE))</f>
        <v/>
      </c>
    </row>
    <row r="3768" spans="7:12">
      <c r="G3768" s="122" t="str">
        <f t="shared" si="178"/>
        <v/>
      </c>
      <c r="H3768" s="255" t="str">
        <f>IF(G3768="기사임",(COUNTIF($B$2:B3768,B3768)-COUNTIFS($B$2:B3767,B3768,$G$2:G3767,"")),"")</f>
        <v/>
      </c>
      <c r="I3768" s="122" t="str">
        <f>IF(H3768=1,COUNTIF($H$1:H3768,1),"")</f>
        <v/>
      </c>
      <c r="J3768" s="122">
        <f t="shared" si="179"/>
        <v>0</v>
      </c>
      <c r="K3768" s="122" t="b">
        <f t="shared" si="180"/>
        <v>0</v>
      </c>
      <c r="L3768" s="122" t="str">
        <f>IF(K3768=FALSE,"",B3768&amp;"@"&amp;COUNTIFS($B$2:B3768,B3768,$K$2:K3768,TRUE))</f>
        <v/>
      </c>
    </row>
    <row r="3769" spans="7:12">
      <c r="G3769" s="122" t="str">
        <f t="shared" si="178"/>
        <v/>
      </c>
      <c r="H3769" s="255" t="str">
        <f>IF(G3769="기사임",(COUNTIF($B$2:B3769,B3769)-COUNTIFS($B$2:B3768,B3769,$G$2:G3768,"")),"")</f>
        <v/>
      </c>
      <c r="I3769" s="122" t="str">
        <f>IF(H3769=1,COUNTIF($H$1:H3769,1),"")</f>
        <v/>
      </c>
      <c r="J3769" s="122">
        <f t="shared" si="179"/>
        <v>0</v>
      </c>
      <c r="K3769" s="122" t="b">
        <f t="shared" si="180"/>
        <v>0</v>
      </c>
      <c r="L3769" s="122" t="str">
        <f>IF(K3769=FALSE,"",B3769&amp;"@"&amp;COUNTIFS($B$2:B3769,B3769,$K$2:K3769,TRUE))</f>
        <v/>
      </c>
    </row>
    <row r="3770" spans="7:12">
      <c r="G3770" s="122" t="str">
        <f t="shared" si="178"/>
        <v/>
      </c>
      <c r="H3770" s="255" t="str">
        <f>IF(G3770="기사임",(COUNTIF($B$2:B3770,B3770)-COUNTIFS($B$2:B3769,B3770,$G$2:G3769,"")),"")</f>
        <v/>
      </c>
      <c r="I3770" s="122" t="str">
        <f>IF(H3770=1,COUNTIF($H$1:H3770,1),"")</f>
        <v/>
      </c>
      <c r="J3770" s="122">
        <f t="shared" si="179"/>
        <v>0</v>
      </c>
      <c r="K3770" s="122" t="b">
        <f t="shared" si="180"/>
        <v>0</v>
      </c>
      <c r="L3770" s="122" t="str">
        <f>IF(K3770=FALSE,"",B3770&amp;"@"&amp;COUNTIFS($B$2:B3770,B3770,$K$2:K3770,TRUE))</f>
        <v/>
      </c>
    </row>
    <row r="3771" spans="7:12">
      <c r="G3771" s="122" t="str">
        <f t="shared" si="178"/>
        <v/>
      </c>
      <c r="H3771" s="255" t="str">
        <f>IF(G3771="기사임",(COUNTIF($B$2:B3771,B3771)-COUNTIFS($B$2:B3770,B3771,$G$2:G3770,"")),"")</f>
        <v/>
      </c>
      <c r="I3771" s="122" t="str">
        <f>IF(H3771=1,COUNTIF($H$1:H3771,1),"")</f>
        <v/>
      </c>
      <c r="J3771" s="122">
        <f t="shared" si="179"/>
        <v>0</v>
      </c>
      <c r="K3771" s="122" t="b">
        <f t="shared" si="180"/>
        <v>0</v>
      </c>
      <c r="L3771" s="122" t="str">
        <f>IF(K3771=FALSE,"",B3771&amp;"@"&amp;COUNTIFS($B$2:B3771,B3771,$K$2:K3771,TRUE))</f>
        <v/>
      </c>
    </row>
    <row r="3772" spans="7:12">
      <c r="G3772" s="122" t="str">
        <f t="shared" si="178"/>
        <v/>
      </c>
      <c r="H3772" s="255" t="str">
        <f>IF(G3772="기사임",(COUNTIF($B$2:B3772,B3772)-COUNTIFS($B$2:B3771,B3772,$G$2:G3771,"")),"")</f>
        <v/>
      </c>
      <c r="I3772" s="122" t="str">
        <f>IF(H3772=1,COUNTIF($H$1:H3772,1),"")</f>
        <v/>
      </c>
      <c r="J3772" s="122">
        <f t="shared" si="179"/>
        <v>0</v>
      </c>
      <c r="K3772" s="122" t="b">
        <f t="shared" si="180"/>
        <v>0</v>
      </c>
      <c r="L3772" s="122" t="str">
        <f>IF(K3772=FALSE,"",B3772&amp;"@"&amp;COUNTIFS($B$2:B3772,B3772,$K$2:K3772,TRUE))</f>
        <v/>
      </c>
    </row>
    <row r="3773" spans="7:12">
      <c r="G3773" s="122" t="str">
        <f t="shared" si="178"/>
        <v/>
      </c>
      <c r="H3773" s="255" t="str">
        <f>IF(G3773="기사임",(COUNTIF($B$2:B3773,B3773)-COUNTIFS($B$2:B3772,B3773,$G$2:G3772,"")),"")</f>
        <v/>
      </c>
      <c r="I3773" s="122" t="str">
        <f>IF(H3773=1,COUNTIF($H$1:H3773,1),"")</f>
        <v/>
      </c>
      <c r="J3773" s="122">
        <f t="shared" si="179"/>
        <v>0</v>
      </c>
      <c r="K3773" s="122" t="b">
        <f t="shared" si="180"/>
        <v>0</v>
      </c>
      <c r="L3773" s="122" t="str">
        <f>IF(K3773=FALSE,"",B3773&amp;"@"&amp;COUNTIFS($B$2:B3773,B3773,$K$2:K3773,TRUE))</f>
        <v/>
      </c>
    </row>
    <row r="3774" spans="7:12">
      <c r="G3774" s="122" t="str">
        <f t="shared" si="178"/>
        <v/>
      </c>
      <c r="H3774" s="255" t="str">
        <f>IF(G3774="기사임",(COUNTIF($B$2:B3774,B3774)-COUNTIFS($B$2:B3773,B3774,$G$2:G3773,"")),"")</f>
        <v/>
      </c>
      <c r="I3774" s="122" t="str">
        <f>IF(H3774=1,COUNTIF($H$1:H3774,1),"")</f>
        <v/>
      </c>
      <c r="J3774" s="122">
        <f t="shared" si="179"/>
        <v>0</v>
      </c>
      <c r="K3774" s="122" t="b">
        <f t="shared" si="180"/>
        <v>0</v>
      </c>
      <c r="L3774" s="122" t="str">
        <f>IF(K3774=FALSE,"",B3774&amp;"@"&amp;COUNTIFS($B$2:B3774,B3774,$K$2:K3774,TRUE))</f>
        <v/>
      </c>
    </row>
    <row r="3775" spans="7:12">
      <c r="G3775" s="122" t="str">
        <f t="shared" si="178"/>
        <v/>
      </c>
      <c r="H3775" s="255" t="str">
        <f>IF(G3775="기사임",(COUNTIF($B$2:B3775,B3775)-COUNTIFS($B$2:B3774,B3775,$G$2:G3774,"")),"")</f>
        <v/>
      </c>
      <c r="I3775" s="122" t="str">
        <f>IF(H3775=1,COUNTIF($H$1:H3775,1),"")</f>
        <v/>
      </c>
      <c r="J3775" s="122">
        <f t="shared" si="179"/>
        <v>0</v>
      </c>
      <c r="K3775" s="122" t="b">
        <f t="shared" si="180"/>
        <v>0</v>
      </c>
      <c r="L3775" s="122" t="str">
        <f>IF(K3775=FALSE,"",B3775&amp;"@"&amp;COUNTIFS($B$2:B3775,B3775,$K$2:K3775,TRUE))</f>
        <v/>
      </c>
    </row>
    <row r="3776" spans="7:12">
      <c r="G3776" s="122" t="str">
        <f t="shared" si="178"/>
        <v/>
      </c>
      <c r="H3776" s="255" t="str">
        <f>IF(G3776="기사임",(COUNTIF($B$2:B3776,B3776)-COUNTIFS($B$2:B3775,B3776,$G$2:G3775,"")),"")</f>
        <v/>
      </c>
      <c r="I3776" s="122" t="str">
        <f>IF(H3776=1,COUNTIF($H$1:H3776,1),"")</f>
        <v/>
      </c>
      <c r="J3776" s="122">
        <f t="shared" si="179"/>
        <v>0</v>
      </c>
      <c r="K3776" s="122" t="b">
        <f t="shared" si="180"/>
        <v>0</v>
      </c>
      <c r="L3776" s="122" t="str">
        <f>IF(K3776=FALSE,"",B3776&amp;"@"&amp;COUNTIFS($B$2:B3776,B3776,$K$2:K3776,TRUE))</f>
        <v/>
      </c>
    </row>
    <row r="3777" spans="7:12">
      <c r="G3777" s="122" t="str">
        <f t="shared" si="178"/>
        <v/>
      </c>
      <c r="H3777" s="255" t="str">
        <f>IF(G3777="기사임",(COUNTIF($B$2:B3777,B3777)-COUNTIFS($B$2:B3776,B3777,$G$2:G3776,"")),"")</f>
        <v/>
      </c>
      <c r="I3777" s="122" t="str">
        <f>IF(H3777=1,COUNTIF($H$1:H3777,1),"")</f>
        <v/>
      </c>
      <c r="J3777" s="122">
        <f t="shared" si="179"/>
        <v>0</v>
      </c>
      <c r="K3777" s="122" t="b">
        <f t="shared" si="180"/>
        <v>0</v>
      </c>
      <c r="L3777" s="122" t="str">
        <f>IF(K3777=FALSE,"",B3777&amp;"@"&amp;COUNTIFS($B$2:B3777,B3777,$K$2:K3777,TRUE))</f>
        <v/>
      </c>
    </row>
    <row r="3778" spans="7:12">
      <c r="G3778" s="122" t="str">
        <f t="shared" si="178"/>
        <v/>
      </c>
      <c r="H3778" s="255" t="str">
        <f>IF(G3778="기사임",(COUNTIF($B$2:B3778,B3778)-COUNTIFS($B$2:B3777,B3778,$G$2:G3777,"")),"")</f>
        <v/>
      </c>
      <c r="I3778" s="122" t="str">
        <f>IF(H3778=1,COUNTIF($H$1:H3778,1),"")</f>
        <v/>
      </c>
      <c r="J3778" s="122">
        <f t="shared" si="179"/>
        <v>0</v>
      </c>
      <c r="K3778" s="122" t="b">
        <f t="shared" si="180"/>
        <v>0</v>
      </c>
      <c r="L3778" s="122" t="str">
        <f>IF(K3778=FALSE,"",B3778&amp;"@"&amp;COUNTIFS($B$2:B3778,B3778,$K$2:K3778,TRUE))</f>
        <v/>
      </c>
    </row>
    <row r="3779" spans="7:12">
      <c r="G3779" s="122" t="str">
        <f t="shared" si="178"/>
        <v/>
      </c>
      <c r="H3779" s="255" t="str">
        <f>IF(G3779="기사임",(COUNTIF($B$2:B3779,B3779)-COUNTIFS($B$2:B3778,B3779,$G$2:G3778,"")),"")</f>
        <v/>
      </c>
      <c r="I3779" s="122" t="str">
        <f>IF(H3779=1,COUNTIF($H$1:H3779,1),"")</f>
        <v/>
      </c>
      <c r="J3779" s="122">
        <f t="shared" si="179"/>
        <v>0</v>
      </c>
      <c r="K3779" s="122" t="b">
        <f t="shared" si="180"/>
        <v>0</v>
      </c>
      <c r="L3779" s="122" t="str">
        <f>IF(K3779=FALSE,"",B3779&amp;"@"&amp;COUNTIFS($B$2:B3779,B3779,$K$2:K3779,TRUE))</f>
        <v/>
      </c>
    </row>
    <row r="3780" spans="7:12">
      <c r="G3780" s="122" t="str">
        <f t="shared" si="178"/>
        <v/>
      </c>
      <c r="H3780" s="255" t="str">
        <f>IF(G3780="기사임",(COUNTIF($B$2:B3780,B3780)-COUNTIFS($B$2:B3779,B3780,$G$2:G3779,"")),"")</f>
        <v/>
      </c>
      <c r="I3780" s="122" t="str">
        <f>IF(H3780=1,COUNTIF($H$1:H3780,1),"")</f>
        <v/>
      </c>
      <c r="J3780" s="122">
        <f t="shared" si="179"/>
        <v>0</v>
      </c>
      <c r="K3780" s="122" t="b">
        <f t="shared" si="180"/>
        <v>0</v>
      </c>
      <c r="L3780" s="122" t="str">
        <f>IF(K3780=FALSE,"",B3780&amp;"@"&amp;COUNTIFS($B$2:B3780,B3780,$K$2:K3780,TRUE))</f>
        <v/>
      </c>
    </row>
    <row r="3781" spans="7:12">
      <c r="G3781" s="122" t="str">
        <f t="shared" si="178"/>
        <v/>
      </c>
      <c r="H3781" s="255" t="str">
        <f>IF(G3781="기사임",(COUNTIF($B$2:B3781,B3781)-COUNTIFS($B$2:B3780,B3781,$G$2:G3780,"")),"")</f>
        <v/>
      </c>
      <c r="I3781" s="122" t="str">
        <f>IF(H3781=1,COUNTIF($H$1:H3781,1),"")</f>
        <v/>
      </c>
      <c r="J3781" s="122">
        <f t="shared" si="179"/>
        <v>0</v>
      </c>
      <c r="K3781" s="122" t="b">
        <f t="shared" si="180"/>
        <v>0</v>
      </c>
      <c r="L3781" s="122" t="str">
        <f>IF(K3781=FALSE,"",B3781&amp;"@"&amp;COUNTIFS($B$2:B3781,B3781,$K$2:K3781,TRUE))</f>
        <v/>
      </c>
    </row>
    <row r="3782" spans="7:12">
      <c r="G3782" s="122" t="str">
        <f t="shared" si="178"/>
        <v/>
      </c>
      <c r="H3782" s="255" t="str">
        <f>IF(G3782="기사임",(COUNTIF($B$2:B3782,B3782)-COUNTIFS($B$2:B3781,B3782,$G$2:G3781,"")),"")</f>
        <v/>
      </c>
      <c r="I3782" s="122" t="str">
        <f>IF(H3782=1,COUNTIF($H$1:H3782,1),"")</f>
        <v/>
      </c>
      <c r="J3782" s="122">
        <f t="shared" si="179"/>
        <v>0</v>
      </c>
      <c r="K3782" s="122" t="b">
        <f t="shared" si="180"/>
        <v>0</v>
      </c>
      <c r="L3782" s="122" t="str">
        <f>IF(K3782=FALSE,"",B3782&amp;"@"&amp;COUNTIFS($B$2:B3782,B3782,$K$2:K3782,TRUE))</f>
        <v/>
      </c>
    </row>
    <row r="3783" spans="7:12">
      <c r="G3783" s="122" t="str">
        <f t="shared" ref="G3783:G3846" si="181">IF(AND(LEFT(A3783,17)="/global/archives/",ISNUMBER(_xlfn.NUMBERVALUE(MID(A3783,18,1))),ISERROR(FIND("ckattempt",A3783)),ISERROR(FIND("preview",A3783))),"기사임","")</f>
        <v/>
      </c>
      <c r="H3783" s="255" t="str">
        <f>IF(G3783="기사임",(COUNTIF($B$2:B3783,B3783)-COUNTIFS($B$2:B3782,B3783,$G$2:G3782,"")),"")</f>
        <v/>
      </c>
      <c r="I3783" s="122" t="str">
        <f>IF(H3783=1,COUNTIF($H$1:H3783,1),"")</f>
        <v/>
      </c>
      <c r="J3783" s="122">
        <f t="shared" ref="J3783:J3846" si="182">COUNTIF($N$2:$N$4,B3783)</f>
        <v>0</v>
      </c>
      <c r="K3783" s="122" t="b">
        <f t="shared" ref="K3783:K3846" si="183">AND(J3783=1,H3783&gt;=1,H3783&lt;&gt;"")</f>
        <v>0</v>
      </c>
      <c r="L3783" s="122" t="str">
        <f>IF(K3783=FALSE,"",B3783&amp;"@"&amp;COUNTIFS($B$2:B3783,B3783,$K$2:K3783,TRUE))</f>
        <v/>
      </c>
    </row>
    <row r="3784" spans="7:12">
      <c r="G3784" s="122" t="str">
        <f t="shared" si="181"/>
        <v/>
      </c>
      <c r="H3784" s="255" t="str">
        <f>IF(G3784="기사임",(COUNTIF($B$2:B3784,B3784)-COUNTIFS($B$2:B3783,B3784,$G$2:G3783,"")),"")</f>
        <v/>
      </c>
      <c r="I3784" s="122" t="str">
        <f>IF(H3784=1,COUNTIF($H$1:H3784,1),"")</f>
        <v/>
      </c>
      <c r="J3784" s="122">
        <f t="shared" si="182"/>
        <v>0</v>
      </c>
      <c r="K3784" s="122" t="b">
        <f t="shared" si="183"/>
        <v>0</v>
      </c>
      <c r="L3784" s="122" t="str">
        <f>IF(K3784=FALSE,"",B3784&amp;"@"&amp;COUNTIFS($B$2:B3784,B3784,$K$2:K3784,TRUE))</f>
        <v/>
      </c>
    </row>
    <row r="3785" spans="7:12">
      <c r="G3785" s="122" t="str">
        <f t="shared" si="181"/>
        <v/>
      </c>
      <c r="H3785" s="255" t="str">
        <f>IF(G3785="기사임",(COUNTIF($B$2:B3785,B3785)-COUNTIFS($B$2:B3784,B3785,$G$2:G3784,"")),"")</f>
        <v/>
      </c>
      <c r="I3785" s="122" t="str">
        <f>IF(H3785=1,COUNTIF($H$1:H3785,1),"")</f>
        <v/>
      </c>
      <c r="J3785" s="122">
        <f t="shared" si="182"/>
        <v>0</v>
      </c>
      <c r="K3785" s="122" t="b">
        <f t="shared" si="183"/>
        <v>0</v>
      </c>
      <c r="L3785" s="122" t="str">
        <f>IF(K3785=FALSE,"",B3785&amp;"@"&amp;COUNTIFS($B$2:B3785,B3785,$K$2:K3785,TRUE))</f>
        <v/>
      </c>
    </row>
    <row r="3786" spans="7:12">
      <c r="G3786" s="122" t="str">
        <f t="shared" si="181"/>
        <v/>
      </c>
      <c r="H3786" s="255" t="str">
        <f>IF(G3786="기사임",(COUNTIF($B$2:B3786,B3786)-COUNTIFS($B$2:B3785,B3786,$G$2:G3785,"")),"")</f>
        <v/>
      </c>
      <c r="I3786" s="122" t="str">
        <f>IF(H3786=1,COUNTIF($H$1:H3786,1),"")</f>
        <v/>
      </c>
      <c r="J3786" s="122">
        <f t="shared" si="182"/>
        <v>0</v>
      </c>
      <c r="K3786" s="122" t="b">
        <f t="shared" si="183"/>
        <v>0</v>
      </c>
      <c r="L3786" s="122" t="str">
        <f>IF(K3786=FALSE,"",B3786&amp;"@"&amp;COUNTIFS($B$2:B3786,B3786,$K$2:K3786,TRUE))</f>
        <v/>
      </c>
    </row>
    <row r="3787" spans="7:12">
      <c r="G3787" s="122" t="str">
        <f t="shared" si="181"/>
        <v/>
      </c>
      <c r="H3787" s="255" t="str">
        <f>IF(G3787="기사임",(COUNTIF($B$2:B3787,B3787)-COUNTIFS($B$2:B3786,B3787,$G$2:G3786,"")),"")</f>
        <v/>
      </c>
      <c r="I3787" s="122" t="str">
        <f>IF(H3787=1,COUNTIF($H$1:H3787,1),"")</f>
        <v/>
      </c>
      <c r="J3787" s="122">
        <f t="shared" si="182"/>
        <v>0</v>
      </c>
      <c r="K3787" s="122" t="b">
        <f t="shared" si="183"/>
        <v>0</v>
      </c>
      <c r="L3787" s="122" t="str">
        <f>IF(K3787=FALSE,"",B3787&amp;"@"&amp;COUNTIFS($B$2:B3787,B3787,$K$2:K3787,TRUE))</f>
        <v/>
      </c>
    </row>
    <row r="3788" spans="7:12">
      <c r="G3788" s="122" t="str">
        <f t="shared" si="181"/>
        <v/>
      </c>
      <c r="H3788" s="255" t="str">
        <f>IF(G3788="기사임",(COUNTIF($B$2:B3788,B3788)-COUNTIFS($B$2:B3787,B3788,$G$2:G3787,"")),"")</f>
        <v/>
      </c>
      <c r="I3788" s="122" t="str">
        <f>IF(H3788=1,COUNTIF($H$1:H3788,1),"")</f>
        <v/>
      </c>
      <c r="J3788" s="122">
        <f t="shared" si="182"/>
        <v>0</v>
      </c>
      <c r="K3788" s="122" t="b">
        <f t="shared" si="183"/>
        <v>0</v>
      </c>
      <c r="L3788" s="122" t="str">
        <f>IF(K3788=FALSE,"",B3788&amp;"@"&amp;COUNTIFS($B$2:B3788,B3788,$K$2:K3788,TRUE))</f>
        <v/>
      </c>
    </row>
    <row r="3789" spans="7:12">
      <c r="G3789" s="122" t="str">
        <f t="shared" si="181"/>
        <v/>
      </c>
      <c r="H3789" s="255" t="str">
        <f>IF(G3789="기사임",(COUNTIF($B$2:B3789,B3789)-COUNTIFS($B$2:B3788,B3789,$G$2:G3788,"")),"")</f>
        <v/>
      </c>
      <c r="I3789" s="122" t="str">
        <f>IF(H3789=1,COUNTIF($H$1:H3789,1),"")</f>
        <v/>
      </c>
      <c r="J3789" s="122">
        <f t="shared" si="182"/>
        <v>0</v>
      </c>
      <c r="K3789" s="122" t="b">
        <f t="shared" si="183"/>
        <v>0</v>
      </c>
      <c r="L3789" s="122" t="str">
        <f>IF(K3789=FALSE,"",B3789&amp;"@"&amp;COUNTIFS($B$2:B3789,B3789,$K$2:K3789,TRUE))</f>
        <v/>
      </c>
    </row>
    <row r="3790" spans="7:12">
      <c r="G3790" s="122" t="str">
        <f t="shared" si="181"/>
        <v/>
      </c>
      <c r="H3790" s="255" t="str">
        <f>IF(G3790="기사임",(COUNTIF($B$2:B3790,B3790)-COUNTIFS($B$2:B3789,B3790,$G$2:G3789,"")),"")</f>
        <v/>
      </c>
      <c r="I3790" s="122" t="str">
        <f>IF(H3790=1,COUNTIF($H$1:H3790,1),"")</f>
        <v/>
      </c>
      <c r="J3790" s="122">
        <f t="shared" si="182"/>
        <v>0</v>
      </c>
      <c r="K3790" s="122" t="b">
        <f t="shared" si="183"/>
        <v>0</v>
      </c>
      <c r="L3790" s="122" t="str">
        <f>IF(K3790=FALSE,"",B3790&amp;"@"&amp;COUNTIFS($B$2:B3790,B3790,$K$2:K3790,TRUE))</f>
        <v/>
      </c>
    </row>
    <row r="3791" spans="7:12">
      <c r="G3791" s="122" t="str">
        <f t="shared" si="181"/>
        <v/>
      </c>
      <c r="H3791" s="255" t="str">
        <f>IF(G3791="기사임",(COUNTIF($B$2:B3791,B3791)-COUNTIFS($B$2:B3790,B3791,$G$2:G3790,"")),"")</f>
        <v/>
      </c>
      <c r="I3791" s="122" t="str">
        <f>IF(H3791=1,COUNTIF($H$1:H3791,1),"")</f>
        <v/>
      </c>
      <c r="J3791" s="122">
        <f t="shared" si="182"/>
        <v>0</v>
      </c>
      <c r="K3791" s="122" t="b">
        <f t="shared" si="183"/>
        <v>0</v>
      </c>
      <c r="L3791" s="122" t="str">
        <f>IF(K3791=FALSE,"",B3791&amp;"@"&amp;COUNTIFS($B$2:B3791,B3791,$K$2:K3791,TRUE))</f>
        <v/>
      </c>
    </row>
    <row r="3792" spans="7:12">
      <c r="G3792" s="122" t="str">
        <f t="shared" si="181"/>
        <v/>
      </c>
      <c r="H3792" s="255" t="str">
        <f>IF(G3792="기사임",(COUNTIF($B$2:B3792,B3792)-COUNTIFS($B$2:B3791,B3792,$G$2:G3791,"")),"")</f>
        <v/>
      </c>
      <c r="I3792" s="122" t="str">
        <f>IF(H3792=1,COUNTIF($H$1:H3792,1),"")</f>
        <v/>
      </c>
      <c r="J3792" s="122">
        <f t="shared" si="182"/>
        <v>0</v>
      </c>
      <c r="K3792" s="122" t="b">
        <f t="shared" si="183"/>
        <v>0</v>
      </c>
      <c r="L3792" s="122" t="str">
        <f>IF(K3792=FALSE,"",B3792&amp;"@"&amp;COUNTIFS($B$2:B3792,B3792,$K$2:K3792,TRUE))</f>
        <v/>
      </c>
    </row>
    <row r="3793" spans="7:12">
      <c r="G3793" s="122" t="str">
        <f t="shared" si="181"/>
        <v/>
      </c>
      <c r="H3793" s="255" t="str">
        <f>IF(G3793="기사임",(COUNTIF($B$2:B3793,B3793)-COUNTIFS($B$2:B3792,B3793,$G$2:G3792,"")),"")</f>
        <v/>
      </c>
      <c r="I3793" s="122" t="str">
        <f>IF(H3793=1,COUNTIF($H$1:H3793,1),"")</f>
        <v/>
      </c>
      <c r="J3793" s="122">
        <f t="shared" si="182"/>
        <v>0</v>
      </c>
      <c r="K3793" s="122" t="b">
        <f t="shared" si="183"/>
        <v>0</v>
      </c>
      <c r="L3793" s="122" t="str">
        <f>IF(K3793=FALSE,"",B3793&amp;"@"&amp;COUNTIFS($B$2:B3793,B3793,$K$2:K3793,TRUE))</f>
        <v/>
      </c>
    </row>
    <row r="3794" spans="7:12">
      <c r="G3794" s="122" t="str">
        <f t="shared" si="181"/>
        <v/>
      </c>
      <c r="H3794" s="255" t="str">
        <f>IF(G3794="기사임",(COUNTIF($B$2:B3794,B3794)-COUNTIFS($B$2:B3793,B3794,$G$2:G3793,"")),"")</f>
        <v/>
      </c>
      <c r="I3794" s="122" t="str">
        <f>IF(H3794=1,COUNTIF($H$1:H3794,1),"")</f>
        <v/>
      </c>
      <c r="J3794" s="122">
        <f t="shared" si="182"/>
        <v>0</v>
      </c>
      <c r="K3794" s="122" t="b">
        <f t="shared" si="183"/>
        <v>0</v>
      </c>
      <c r="L3794" s="122" t="str">
        <f>IF(K3794=FALSE,"",B3794&amp;"@"&amp;COUNTIFS($B$2:B3794,B3794,$K$2:K3794,TRUE))</f>
        <v/>
      </c>
    </row>
    <row r="3795" spans="7:12">
      <c r="G3795" s="122" t="str">
        <f t="shared" si="181"/>
        <v/>
      </c>
      <c r="H3795" s="255" t="str">
        <f>IF(G3795="기사임",(COUNTIF($B$2:B3795,B3795)-COUNTIFS($B$2:B3794,B3795,$G$2:G3794,"")),"")</f>
        <v/>
      </c>
      <c r="I3795" s="122" t="str">
        <f>IF(H3795=1,COUNTIF($H$1:H3795,1),"")</f>
        <v/>
      </c>
      <c r="J3795" s="122">
        <f t="shared" si="182"/>
        <v>0</v>
      </c>
      <c r="K3795" s="122" t="b">
        <f t="shared" si="183"/>
        <v>0</v>
      </c>
      <c r="L3795" s="122" t="str">
        <f>IF(K3795=FALSE,"",B3795&amp;"@"&amp;COUNTIFS($B$2:B3795,B3795,$K$2:K3795,TRUE))</f>
        <v/>
      </c>
    </row>
    <row r="3796" spans="7:12">
      <c r="G3796" s="122" t="str">
        <f t="shared" si="181"/>
        <v/>
      </c>
      <c r="H3796" s="255" t="str">
        <f>IF(G3796="기사임",(COUNTIF($B$2:B3796,B3796)-COUNTIFS($B$2:B3795,B3796,$G$2:G3795,"")),"")</f>
        <v/>
      </c>
      <c r="I3796" s="122" t="str">
        <f>IF(H3796=1,COUNTIF($H$1:H3796,1),"")</f>
        <v/>
      </c>
      <c r="J3796" s="122">
        <f t="shared" si="182"/>
        <v>0</v>
      </c>
      <c r="K3796" s="122" t="b">
        <f t="shared" si="183"/>
        <v>0</v>
      </c>
      <c r="L3796" s="122" t="str">
        <f>IF(K3796=FALSE,"",B3796&amp;"@"&amp;COUNTIFS($B$2:B3796,B3796,$K$2:K3796,TRUE))</f>
        <v/>
      </c>
    </row>
    <row r="3797" spans="7:12">
      <c r="G3797" s="122" t="str">
        <f t="shared" si="181"/>
        <v/>
      </c>
      <c r="H3797" s="255" t="str">
        <f>IF(G3797="기사임",(COUNTIF($B$2:B3797,B3797)-COUNTIFS($B$2:B3796,B3797,$G$2:G3796,"")),"")</f>
        <v/>
      </c>
      <c r="I3797" s="122" t="str">
        <f>IF(H3797=1,COUNTIF($H$1:H3797,1),"")</f>
        <v/>
      </c>
      <c r="J3797" s="122">
        <f t="shared" si="182"/>
        <v>0</v>
      </c>
      <c r="K3797" s="122" t="b">
        <f t="shared" si="183"/>
        <v>0</v>
      </c>
      <c r="L3797" s="122" t="str">
        <f>IF(K3797=FALSE,"",B3797&amp;"@"&amp;COUNTIFS($B$2:B3797,B3797,$K$2:K3797,TRUE))</f>
        <v/>
      </c>
    </row>
    <row r="3798" spans="7:12">
      <c r="G3798" s="122" t="str">
        <f t="shared" si="181"/>
        <v/>
      </c>
      <c r="H3798" s="255" t="str">
        <f>IF(G3798="기사임",(COUNTIF($B$2:B3798,B3798)-COUNTIFS($B$2:B3797,B3798,$G$2:G3797,"")),"")</f>
        <v/>
      </c>
      <c r="I3798" s="122" t="str">
        <f>IF(H3798=1,COUNTIF($H$1:H3798,1),"")</f>
        <v/>
      </c>
      <c r="J3798" s="122">
        <f t="shared" si="182"/>
        <v>0</v>
      </c>
      <c r="K3798" s="122" t="b">
        <f t="shared" si="183"/>
        <v>0</v>
      </c>
      <c r="L3798" s="122" t="str">
        <f>IF(K3798=FALSE,"",B3798&amp;"@"&amp;COUNTIFS($B$2:B3798,B3798,$K$2:K3798,TRUE))</f>
        <v/>
      </c>
    </row>
    <row r="3799" spans="7:12">
      <c r="G3799" s="122" t="str">
        <f t="shared" si="181"/>
        <v/>
      </c>
      <c r="H3799" s="255" t="str">
        <f>IF(G3799="기사임",(COUNTIF($B$2:B3799,B3799)-COUNTIFS($B$2:B3798,B3799,$G$2:G3798,"")),"")</f>
        <v/>
      </c>
      <c r="I3799" s="122" t="str">
        <f>IF(H3799=1,COUNTIF($H$1:H3799,1),"")</f>
        <v/>
      </c>
      <c r="J3799" s="122">
        <f t="shared" si="182"/>
        <v>0</v>
      </c>
      <c r="K3799" s="122" t="b">
        <f t="shared" si="183"/>
        <v>0</v>
      </c>
      <c r="L3799" s="122" t="str">
        <f>IF(K3799=FALSE,"",B3799&amp;"@"&amp;COUNTIFS($B$2:B3799,B3799,$K$2:K3799,TRUE))</f>
        <v/>
      </c>
    </row>
    <row r="3800" spans="7:12">
      <c r="G3800" s="122" t="str">
        <f t="shared" si="181"/>
        <v/>
      </c>
      <c r="H3800" s="255" t="str">
        <f>IF(G3800="기사임",(COUNTIF($B$2:B3800,B3800)-COUNTIFS($B$2:B3799,B3800,$G$2:G3799,"")),"")</f>
        <v/>
      </c>
      <c r="I3800" s="122" t="str">
        <f>IF(H3800=1,COUNTIF($H$1:H3800,1),"")</f>
        <v/>
      </c>
      <c r="J3800" s="122">
        <f t="shared" si="182"/>
        <v>0</v>
      </c>
      <c r="K3800" s="122" t="b">
        <f t="shared" si="183"/>
        <v>0</v>
      </c>
      <c r="L3800" s="122" t="str">
        <f>IF(K3800=FALSE,"",B3800&amp;"@"&amp;COUNTIFS($B$2:B3800,B3800,$K$2:K3800,TRUE))</f>
        <v/>
      </c>
    </row>
    <row r="3801" spans="7:12">
      <c r="G3801" s="122" t="str">
        <f t="shared" si="181"/>
        <v/>
      </c>
      <c r="H3801" s="255" t="str">
        <f>IF(G3801="기사임",(COUNTIF($B$2:B3801,B3801)-COUNTIFS($B$2:B3800,B3801,$G$2:G3800,"")),"")</f>
        <v/>
      </c>
      <c r="I3801" s="122" t="str">
        <f>IF(H3801=1,COUNTIF($H$1:H3801,1),"")</f>
        <v/>
      </c>
      <c r="J3801" s="122">
        <f t="shared" si="182"/>
        <v>0</v>
      </c>
      <c r="K3801" s="122" t="b">
        <f t="shared" si="183"/>
        <v>0</v>
      </c>
      <c r="L3801" s="122" t="str">
        <f>IF(K3801=FALSE,"",B3801&amp;"@"&amp;COUNTIFS($B$2:B3801,B3801,$K$2:K3801,TRUE))</f>
        <v/>
      </c>
    </row>
    <row r="3802" spans="7:12">
      <c r="G3802" s="122" t="str">
        <f t="shared" si="181"/>
        <v/>
      </c>
      <c r="H3802" s="255" t="str">
        <f>IF(G3802="기사임",(COUNTIF($B$2:B3802,B3802)-COUNTIFS($B$2:B3801,B3802,$G$2:G3801,"")),"")</f>
        <v/>
      </c>
      <c r="I3802" s="122" t="str">
        <f>IF(H3802=1,COUNTIF($H$1:H3802,1),"")</f>
        <v/>
      </c>
      <c r="J3802" s="122">
        <f t="shared" si="182"/>
        <v>0</v>
      </c>
      <c r="K3802" s="122" t="b">
        <f t="shared" si="183"/>
        <v>0</v>
      </c>
      <c r="L3802" s="122" t="str">
        <f>IF(K3802=FALSE,"",B3802&amp;"@"&amp;COUNTIFS($B$2:B3802,B3802,$K$2:K3802,TRUE))</f>
        <v/>
      </c>
    </row>
    <row r="3803" spans="7:12">
      <c r="G3803" s="122" t="str">
        <f t="shared" si="181"/>
        <v/>
      </c>
      <c r="H3803" s="255" t="str">
        <f>IF(G3803="기사임",(COUNTIF($B$2:B3803,B3803)-COUNTIFS($B$2:B3802,B3803,$G$2:G3802,"")),"")</f>
        <v/>
      </c>
      <c r="I3803" s="122" t="str">
        <f>IF(H3803=1,COUNTIF($H$1:H3803,1),"")</f>
        <v/>
      </c>
      <c r="J3803" s="122">
        <f t="shared" si="182"/>
        <v>0</v>
      </c>
      <c r="K3803" s="122" t="b">
        <f t="shared" si="183"/>
        <v>0</v>
      </c>
      <c r="L3803" s="122" t="str">
        <f>IF(K3803=FALSE,"",B3803&amp;"@"&amp;COUNTIFS($B$2:B3803,B3803,$K$2:K3803,TRUE))</f>
        <v/>
      </c>
    </row>
    <row r="3804" spans="7:12">
      <c r="G3804" s="122" t="str">
        <f t="shared" si="181"/>
        <v/>
      </c>
      <c r="H3804" s="255" t="str">
        <f>IF(G3804="기사임",(COUNTIF($B$2:B3804,B3804)-COUNTIFS($B$2:B3803,B3804,$G$2:G3803,"")),"")</f>
        <v/>
      </c>
      <c r="I3804" s="122" t="str">
        <f>IF(H3804=1,COUNTIF($H$1:H3804,1),"")</f>
        <v/>
      </c>
      <c r="J3804" s="122">
        <f t="shared" si="182"/>
        <v>0</v>
      </c>
      <c r="K3804" s="122" t="b">
        <f t="shared" si="183"/>
        <v>0</v>
      </c>
      <c r="L3804" s="122" t="str">
        <f>IF(K3804=FALSE,"",B3804&amp;"@"&amp;COUNTIFS($B$2:B3804,B3804,$K$2:K3804,TRUE))</f>
        <v/>
      </c>
    </row>
    <row r="3805" spans="7:12">
      <c r="G3805" s="122" t="str">
        <f t="shared" si="181"/>
        <v/>
      </c>
      <c r="H3805" s="255" t="str">
        <f>IF(G3805="기사임",(COUNTIF($B$2:B3805,B3805)-COUNTIFS($B$2:B3804,B3805,$G$2:G3804,"")),"")</f>
        <v/>
      </c>
      <c r="I3805" s="122" t="str">
        <f>IF(H3805=1,COUNTIF($H$1:H3805,1),"")</f>
        <v/>
      </c>
      <c r="J3805" s="122">
        <f t="shared" si="182"/>
        <v>0</v>
      </c>
      <c r="K3805" s="122" t="b">
        <f t="shared" si="183"/>
        <v>0</v>
      </c>
      <c r="L3805" s="122" t="str">
        <f>IF(K3805=FALSE,"",B3805&amp;"@"&amp;COUNTIFS($B$2:B3805,B3805,$K$2:K3805,TRUE))</f>
        <v/>
      </c>
    </row>
    <row r="3806" spans="7:12">
      <c r="G3806" s="122" t="str">
        <f t="shared" si="181"/>
        <v/>
      </c>
      <c r="H3806" s="255" t="str">
        <f>IF(G3806="기사임",(COUNTIF($B$2:B3806,B3806)-COUNTIFS($B$2:B3805,B3806,$G$2:G3805,"")),"")</f>
        <v/>
      </c>
      <c r="I3806" s="122" t="str">
        <f>IF(H3806=1,COUNTIF($H$1:H3806,1),"")</f>
        <v/>
      </c>
      <c r="J3806" s="122">
        <f t="shared" si="182"/>
        <v>0</v>
      </c>
      <c r="K3806" s="122" t="b">
        <f t="shared" si="183"/>
        <v>0</v>
      </c>
      <c r="L3806" s="122" t="str">
        <f>IF(K3806=FALSE,"",B3806&amp;"@"&amp;COUNTIFS($B$2:B3806,B3806,$K$2:K3806,TRUE))</f>
        <v/>
      </c>
    </row>
    <row r="3807" spans="7:12">
      <c r="G3807" s="122" t="str">
        <f t="shared" si="181"/>
        <v/>
      </c>
      <c r="H3807" s="255" t="str">
        <f>IF(G3807="기사임",(COUNTIF($B$2:B3807,B3807)-COUNTIFS($B$2:B3806,B3807,$G$2:G3806,"")),"")</f>
        <v/>
      </c>
      <c r="I3807" s="122" t="str">
        <f>IF(H3807=1,COUNTIF($H$1:H3807,1),"")</f>
        <v/>
      </c>
      <c r="J3807" s="122">
        <f t="shared" si="182"/>
        <v>0</v>
      </c>
      <c r="K3807" s="122" t="b">
        <f t="shared" si="183"/>
        <v>0</v>
      </c>
      <c r="L3807" s="122" t="str">
        <f>IF(K3807=FALSE,"",B3807&amp;"@"&amp;COUNTIFS($B$2:B3807,B3807,$K$2:K3807,TRUE))</f>
        <v/>
      </c>
    </row>
    <row r="3808" spans="7:12">
      <c r="G3808" s="122" t="str">
        <f t="shared" si="181"/>
        <v/>
      </c>
      <c r="H3808" s="255" t="str">
        <f>IF(G3808="기사임",(COUNTIF($B$2:B3808,B3808)-COUNTIFS($B$2:B3807,B3808,$G$2:G3807,"")),"")</f>
        <v/>
      </c>
      <c r="I3808" s="122" t="str">
        <f>IF(H3808=1,COUNTIF($H$1:H3808,1),"")</f>
        <v/>
      </c>
      <c r="J3808" s="122">
        <f t="shared" si="182"/>
        <v>0</v>
      </c>
      <c r="K3808" s="122" t="b">
        <f t="shared" si="183"/>
        <v>0</v>
      </c>
      <c r="L3808" s="122" t="str">
        <f>IF(K3808=FALSE,"",B3808&amp;"@"&amp;COUNTIFS($B$2:B3808,B3808,$K$2:K3808,TRUE))</f>
        <v/>
      </c>
    </row>
    <row r="3809" spans="7:12">
      <c r="G3809" s="122" t="str">
        <f t="shared" si="181"/>
        <v/>
      </c>
      <c r="H3809" s="255" t="str">
        <f>IF(G3809="기사임",(COUNTIF($B$2:B3809,B3809)-COUNTIFS($B$2:B3808,B3809,$G$2:G3808,"")),"")</f>
        <v/>
      </c>
      <c r="I3809" s="122" t="str">
        <f>IF(H3809=1,COUNTIF($H$1:H3809,1),"")</f>
        <v/>
      </c>
      <c r="J3809" s="122">
        <f t="shared" si="182"/>
        <v>0</v>
      </c>
      <c r="K3809" s="122" t="b">
        <f t="shared" si="183"/>
        <v>0</v>
      </c>
      <c r="L3809" s="122" t="str">
        <f>IF(K3809=FALSE,"",B3809&amp;"@"&amp;COUNTIFS($B$2:B3809,B3809,$K$2:K3809,TRUE))</f>
        <v/>
      </c>
    </row>
    <row r="3810" spans="7:12">
      <c r="G3810" s="122" t="str">
        <f t="shared" si="181"/>
        <v/>
      </c>
      <c r="H3810" s="255" t="str">
        <f>IF(G3810="기사임",(COUNTIF($B$2:B3810,B3810)-COUNTIFS($B$2:B3809,B3810,$G$2:G3809,"")),"")</f>
        <v/>
      </c>
      <c r="I3810" s="122" t="str">
        <f>IF(H3810=1,COUNTIF($H$1:H3810,1),"")</f>
        <v/>
      </c>
      <c r="J3810" s="122">
        <f t="shared" si="182"/>
        <v>0</v>
      </c>
      <c r="K3810" s="122" t="b">
        <f t="shared" si="183"/>
        <v>0</v>
      </c>
      <c r="L3810" s="122" t="str">
        <f>IF(K3810=FALSE,"",B3810&amp;"@"&amp;COUNTIFS($B$2:B3810,B3810,$K$2:K3810,TRUE))</f>
        <v/>
      </c>
    </row>
    <row r="3811" spans="7:12">
      <c r="G3811" s="122" t="str">
        <f t="shared" si="181"/>
        <v/>
      </c>
      <c r="H3811" s="255" t="str">
        <f>IF(G3811="기사임",(COUNTIF($B$2:B3811,B3811)-COUNTIFS($B$2:B3810,B3811,$G$2:G3810,"")),"")</f>
        <v/>
      </c>
      <c r="I3811" s="122" t="str">
        <f>IF(H3811=1,COUNTIF($H$1:H3811,1),"")</f>
        <v/>
      </c>
      <c r="J3811" s="122">
        <f t="shared" si="182"/>
        <v>0</v>
      </c>
      <c r="K3811" s="122" t="b">
        <f t="shared" si="183"/>
        <v>0</v>
      </c>
      <c r="L3811" s="122" t="str">
        <f>IF(K3811=FALSE,"",B3811&amp;"@"&amp;COUNTIFS($B$2:B3811,B3811,$K$2:K3811,TRUE))</f>
        <v/>
      </c>
    </row>
    <row r="3812" spans="7:12">
      <c r="G3812" s="122" t="str">
        <f t="shared" si="181"/>
        <v/>
      </c>
      <c r="H3812" s="255" t="str">
        <f>IF(G3812="기사임",(COUNTIF($B$2:B3812,B3812)-COUNTIFS($B$2:B3811,B3812,$G$2:G3811,"")),"")</f>
        <v/>
      </c>
      <c r="I3812" s="122" t="str">
        <f>IF(H3812=1,COUNTIF($H$1:H3812,1),"")</f>
        <v/>
      </c>
      <c r="J3812" s="122">
        <f t="shared" si="182"/>
        <v>0</v>
      </c>
      <c r="K3812" s="122" t="b">
        <f t="shared" si="183"/>
        <v>0</v>
      </c>
      <c r="L3812" s="122" t="str">
        <f>IF(K3812=FALSE,"",B3812&amp;"@"&amp;COUNTIFS($B$2:B3812,B3812,$K$2:K3812,TRUE))</f>
        <v/>
      </c>
    </row>
    <row r="3813" spans="7:12">
      <c r="G3813" s="122" t="str">
        <f t="shared" si="181"/>
        <v/>
      </c>
      <c r="H3813" s="255" t="str">
        <f>IF(G3813="기사임",(COUNTIF($B$2:B3813,B3813)-COUNTIFS($B$2:B3812,B3813,$G$2:G3812,"")),"")</f>
        <v/>
      </c>
      <c r="I3813" s="122" t="str">
        <f>IF(H3813=1,COUNTIF($H$1:H3813,1),"")</f>
        <v/>
      </c>
      <c r="J3813" s="122">
        <f t="shared" si="182"/>
        <v>0</v>
      </c>
      <c r="K3813" s="122" t="b">
        <f t="shared" si="183"/>
        <v>0</v>
      </c>
      <c r="L3813" s="122" t="str">
        <f>IF(K3813=FALSE,"",B3813&amp;"@"&amp;COUNTIFS($B$2:B3813,B3813,$K$2:K3813,TRUE))</f>
        <v/>
      </c>
    </row>
    <row r="3814" spans="7:12">
      <c r="G3814" s="122" t="str">
        <f t="shared" si="181"/>
        <v/>
      </c>
      <c r="H3814" s="255" t="str">
        <f>IF(G3814="기사임",(COUNTIF($B$2:B3814,B3814)-COUNTIFS($B$2:B3813,B3814,$G$2:G3813,"")),"")</f>
        <v/>
      </c>
      <c r="I3814" s="122" t="str">
        <f>IF(H3814=1,COUNTIF($H$1:H3814,1),"")</f>
        <v/>
      </c>
      <c r="J3814" s="122">
        <f t="shared" si="182"/>
        <v>0</v>
      </c>
      <c r="K3814" s="122" t="b">
        <f t="shared" si="183"/>
        <v>0</v>
      </c>
      <c r="L3814" s="122" t="str">
        <f>IF(K3814=FALSE,"",B3814&amp;"@"&amp;COUNTIFS($B$2:B3814,B3814,$K$2:K3814,TRUE))</f>
        <v/>
      </c>
    </row>
    <row r="3815" spans="7:12">
      <c r="G3815" s="122" t="str">
        <f t="shared" si="181"/>
        <v/>
      </c>
      <c r="H3815" s="255" t="str">
        <f>IF(G3815="기사임",(COUNTIF($B$2:B3815,B3815)-COUNTIFS($B$2:B3814,B3815,$G$2:G3814,"")),"")</f>
        <v/>
      </c>
      <c r="I3815" s="122" t="str">
        <f>IF(H3815=1,COUNTIF($H$1:H3815,1),"")</f>
        <v/>
      </c>
      <c r="J3815" s="122">
        <f t="shared" si="182"/>
        <v>0</v>
      </c>
      <c r="K3815" s="122" t="b">
        <f t="shared" si="183"/>
        <v>0</v>
      </c>
      <c r="L3815" s="122" t="str">
        <f>IF(K3815=FALSE,"",B3815&amp;"@"&amp;COUNTIFS($B$2:B3815,B3815,$K$2:K3815,TRUE))</f>
        <v/>
      </c>
    </row>
    <row r="3816" spans="7:12">
      <c r="G3816" s="122" t="str">
        <f t="shared" si="181"/>
        <v/>
      </c>
      <c r="H3816" s="255" t="str">
        <f>IF(G3816="기사임",(COUNTIF($B$2:B3816,B3816)-COUNTIFS($B$2:B3815,B3816,$G$2:G3815,"")),"")</f>
        <v/>
      </c>
      <c r="I3816" s="122" t="str">
        <f>IF(H3816=1,COUNTIF($H$1:H3816,1),"")</f>
        <v/>
      </c>
      <c r="J3816" s="122">
        <f t="shared" si="182"/>
        <v>0</v>
      </c>
      <c r="K3816" s="122" t="b">
        <f t="shared" si="183"/>
        <v>0</v>
      </c>
      <c r="L3816" s="122" t="str">
        <f>IF(K3816=FALSE,"",B3816&amp;"@"&amp;COUNTIFS($B$2:B3816,B3816,$K$2:K3816,TRUE))</f>
        <v/>
      </c>
    </row>
    <row r="3817" spans="7:12">
      <c r="G3817" s="122" t="str">
        <f t="shared" si="181"/>
        <v/>
      </c>
      <c r="H3817" s="255" t="str">
        <f>IF(G3817="기사임",(COUNTIF($B$2:B3817,B3817)-COUNTIFS($B$2:B3816,B3817,$G$2:G3816,"")),"")</f>
        <v/>
      </c>
      <c r="I3817" s="122" t="str">
        <f>IF(H3817=1,COUNTIF($H$1:H3817,1),"")</f>
        <v/>
      </c>
      <c r="J3817" s="122">
        <f t="shared" si="182"/>
        <v>0</v>
      </c>
      <c r="K3817" s="122" t="b">
        <f t="shared" si="183"/>
        <v>0</v>
      </c>
      <c r="L3817" s="122" t="str">
        <f>IF(K3817=FALSE,"",B3817&amp;"@"&amp;COUNTIFS($B$2:B3817,B3817,$K$2:K3817,TRUE))</f>
        <v/>
      </c>
    </row>
    <row r="3818" spans="7:12">
      <c r="G3818" s="122" t="str">
        <f t="shared" si="181"/>
        <v/>
      </c>
      <c r="H3818" s="255" t="str">
        <f>IF(G3818="기사임",(COUNTIF($B$2:B3818,B3818)-COUNTIFS($B$2:B3817,B3818,$G$2:G3817,"")),"")</f>
        <v/>
      </c>
      <c r="I3818" s="122" t="str">
        <f>IF(H3818=1,COUNTIF($H$1:H3818,1),"")</f>
        <v/>
      </c>
      <c r="J3818" s="122">
        <f t="shared" si="182"/>
        <v>0</v>
      </c>
      <c r="K3818" s="122" t="b">
        <f t="shared" si="183"/>
        <v>0</v>
      </c>
      <c r="L3818" s="122" t="str">
        <f>IF(K3818=FALSE,"",B3818&amp;"@"&amp;COUNTIFS($B$2:B3818,B3818,$K$2:K3818,TRUE))</f>
        <v/>
      </c>
    </row>
    <row r="3819" spans="7:12">
      <c r="G3819" s="122" t="str">
        <f t="shared" si="181"/>
        <v/>
      </c>
      <c r="H3819" s="255" t="str">
        <f>IF(G3819="기사임",(COUNTIF($B$2:B3819,B3819)-COUNTIFS($B$2:B3818,B3819,$G$2:G3818,"")),"")</f>
        <v/>
      </c>
      <c r="I3819" s="122" t="str">
        <f>IF(H3819=1,COUNTIF($H$1:H3819,1),"")</f>
        <v/>
      </c>
      <c r="J3819" s="122">
        <f t="shared" si="182"/>
        <v>0</v>
      </c>
      <c r="K3819" s="122" t="b">
        <f t="shared" si="183"/>
        <v>0</v>
      </c>
      <c r="L3819" s="122" t="str">
        <f>IF(K3819=FALSE,"",B3819&amp;"@"&amp;COUNTIFS($B$2:B3819,B3819,$K$2:K3819,TRUE))</f>
        <v/>
      </c>
    </row>
    <row r="3820" spans="7:12">
      <c r="G3820" s="122" t="str">
        <f t="shared" si="181"/>
        <v/>
      </c>
      <c r="H3820" s="255" t="str">
        <f>IF(G3820="기사임",(COUNTIF($B$2:B3820,B3820)-COUNTIFS($B$2:B3819,B3820,$G$2:G3819,"")),"")</f>
        <v/>
      </c>
      <c r="I3820" s="122" t="str">
        <f>IF(H3820=1,COUNTIF($H$1:H3820,1),"")</f>
        <v/>
      </c>
      <c r="J3820" s="122">
        <f t="shared" si="182"/>
        <v>0</v>
      </c>
      <c r="K3820" s="122" t="b">
        <f t="shared" si="183"/>
        <v>0</v>
      </c>
      <c r="L3820" s="122" t="str">
        <f>IF(K3820=FALSE,"",B3820&amp;"@"&amp;COUNTIFS($B$2:B3820,B3820,$K$2:K3820,TRUE))</f>
        <v/>
      </c>
    </row>
    <row r="3821" spans="7:12">
      <c r="G3821" s="122" t="str">
        <f t="shared" si="181"/>
        <v/>
      </c>
      <c r="H3821" s="255" t="str">
        <f>IF(G3821="기사임",(COUNTIF($B$2:B3821,B3821)-COUNTIFS($B$2:B3820,B3821,$G$2:G3820,"")),"")</f>
        <v/>
      </c>
      <c r="I3821" s="122" t="str">
        <f>IF(H3821=1,COUNTIF($H$1:H3821,1),"")</f>
        <v/>
      </c>
      <c r="J3821" s="122">
        <f t="shared" si="182"/>
        <v>0</v>
      </c>
      <c r="K3821" s="122" t="b">
        <f t="shared" si="183"/>
        <v>0</v>
      </c>
      <c r="L3821" s="122" t="str">
        <f>IF(K3821=FALSE,"",B3821&amp;"@"&amp;COUNTIFS($B$2:B3821,B3821,$K$2:K3821,TRUE))</f>
        <v/>
      </c>
    </row>
    <row r="3822" spans="7:12">
      <c r="G3822" s="122" t="str">
        <f t="shared" si="181"/>
        <v/>
      </c>
      <c r="H3822" s="255" t="str">
        <f>IF(G3822="기사임",(COUNTIF($B$2:B3822,B3822)-COUNTIFS($B$2:B3821,B3822,$G$2:G3821,"")),"")</f>
        <v/>
      </c>
      <c r="I3822" s="122" t="str">
        <f>IF(H3822=1,COUNTIF($H$1:H3822,1),"")</f>
        <v/>
      </c>
      <c r="J3822" s="122">
        <f t="shared" si="182"/>
        <v>0</v>
      </c>
      <c r="K3822" s="122" t="b">
        <f t="shared" si="183"/>
        <v>0</v>
      </c>
      <c r="L3822" s="122" t="str">
        <f>IF(K3822=FALSE,"",B3822&amp;"@"&amp;COUNTIFS($B$2:B3822,B3822,$K$2:K3822,TRUE))</f>
        <v/>
      </c>
    </row>
    <row r="3823" spans="7:12">
      <c r="G3823" s="122" t="str">
        <f t="shared" si="181"/>
        <v/>
      </c>
      <c r="H3823" s="255" t="str">
        <f>IF(G3823="기사임",(COUNTIF($B$2:B3823,B3823)-COUNTIFS($B$2:B3822,B3823,$G$2:G3822,"")),"")</f>
        <v/>
      </c>
      <c r="I3823" s="122" t="str">
        <f>IF(H3823=1,COUNTIF($H$1:H3823,1),"")</f>
        <v/>
      </c>
      <c r="J3823" s="122">
        <f t="shared" si="182"/>
        <v>0</v>
      </c>
      <c r="K3823" s="122" t="b">
        <f t="shared" si="183"/>
        <v>0</v>
      </c>
      <c r="L3823" s="122" t="str">
        <f>IF(K3823=FALSE,"",B3823&amp;"@"&amp;COUNTIFS($B$2:B3823,B3823,$K$2:K3823,TRUE))</f>
        <v/>
      </c>
    </row>
    <row r="3824" spans="7:12">
      <c r="G3824" s="122" t="str">
        <f t="shared" si="181"/>
        <v/>
      </c>
      <c r="H3824" s="255" t="str">
        <f>IF(G3824="기사임",(COUNTIF($B$2:B3824,B3824)-COUNTIFS($B$2:B3823,B3824,$G$2:G3823,"")),"")</f>
        <v/>
      </c>
      <c r="I3824" s="122" t="str">
        <f>IF(H3824=1,COUNTIF($H$1:H3824,1),"")</f>
        <v/>
      </c>
      <c r="J3824" s="122">
        <f t="shared" si="182"/>
        <v>0</v>
      </c>
      <c r="K3824" s="122" t="b">
        <f t="shared" si="183"/>
        <v>0</v>
      </c>
      <c r="L3824" s="122" t="str">
        <f>IF(K3824=FALSE,"",B3824&amp;"@"&amp;COUNTIFS($B$2:B3824,B3824,$K$2:K3824,TRUE))</f>
        <v/>
      </c>
    </row>
    <row r="3825" spans="7:12">
      <c r="G3825" s="122" t="str">
        <f t="shared" si="181"/>
        <v/>
      </c>
      <c r="H3825" s="255" t="str">
        <f>IF(G3825="기사임",(COUNTIF($B$2:B3825,B3825)-COUNTIFS($B$2:B3824,B3825,$G$2:G3824,"")),"")</f>
        <v/>
      </c>
      <c r="I3825" s="122" t="str">
        <f>IF(H3825=1,COUNTIF($H$1:H3825,1),"")</f>
        <v/>
      </c>
      <c r="J3825" s="122">
        <f t="shared" si="182"/>
        <v>0</v>
      </c>
      <c r="K3825" s="122" t="b">
        <f t="shared" si="183"/>
        <v>0</v>
      </c>
      <c r="L3825" s="122" t="str">
        <f>IF(K3825=FALSE,"",B3825&amp;"@"&amp;COUNTIFS($B$2:B3825,B3825,$K$2:K3825,TRUE))</f>
        <v/>
      </c>
    </row>
    <row r="3826" spans="7:12">
      <c r="G3826" s="122" t="str">
        <f t="shared" si="181"/>
        <v/>
      </c>
      <c r="H3826" s="255" t="str">
        <f>IF(G3826="기사임",(COUNTIF($B$2:B3826,B3826)-COUNTIFS($B$2:B3825,B3826,$G$2:G3825,"")),"")</f>
        <v/>
      </c>
      <c r="I3826" s="122" t="str">
        <f>IF(H3826=1,COUNTIF($H$1:H3826,1),"")</f>
        <v/>
      </c>
      <c r="J3826" s="122">
        <f t="shared" si="182"/>
        <v>0</v>
      </c>
      <c r="K3826" s="122" t="b">
        <f t="shared" si="183"/>
        <v>0</v>
      </c>
      <c r="L3826" s="122" t="str">
        <f>IF(K3826=FALSE,"",B3826&amp;"@"&amp;COUNTIFS($B$2:B3826,B3826,$K$2:K3826,TRUE))</f>
        <v/>
      </c>
    </row>
    <row r="3827" spans="7:12">
      <c r="G3827" s="122" t="str">
        <f t="shared" si="181"/>
        <v/>
      </c>
      <c r="H3827" s="255" t="str">
        <f>IF(G3827="기사임",(COUNTIF($B$2:B3827,B3827)-COUNTIFS($B$2:B3826,B3827,$G$2:G3826,"")),"")</f>
        <v/>
      </c>
      <c r="I3827" s="122" t="str">
        <f>IF(H3827=1,COUNTIF($H$1:H3827,1),"")</f>
        <v/>
      </c>
      <c r="J3827" s="122">
        <f t="shared" si="182"/>
        <v>0</v>
      </c>
      <c r="K3827" s="122" t="b">
        <f t="shared" si="183"/>
        <v>0</v>
      </c>
      <c r="L3827" s="122" t="str">
        <f>IF(K3827=FALSE,"",B3827&amp;"@"&amp;COUNTIFS($B$2:B3827,B3827,$K$2:K3827,TRUE))</f>
        <v/>
      </c>
    </row>
    <row r="3828" spans="7:12">
      <c r="G3828" s="122" t="str">
        <f t="shared" si="181"/>
        <v/>
      </c>
      <c r="H3828" s="255" t="str">
        <f>IF(G3828="기사임",(COUNTIF($B$2:B3828,B3828)-COUNTIFS($B$2:B3827,B3828,$G$2:G3827,"")),"")</f>
        <v/>
      </c>
      <c r="I3828" s="122" t="str">
        <f>IF(H3828=1,COUNTIF($H$1:H3828,1),"")</f>
        <v/>
      </c>
      <c r="J3828" s="122">
        <f t="shared" si="182"/>
        <v>0</v>
      </c>
      <c r="K3828" s="122" t="b">
        <f t="shared" si="183"/>
        <v>0</v>
      </c>
      <c r="L3828" s="122" t="str">
        <f>IF(K3828=FALSE,"",B3828&amp;"@"&amp;COUNTIFS($B$2:B3828,B3828,$K$2:K3828,TRUE))</f>
        <v/>
      </c>
    </row>
    <row r="3829" spans="7:12">
      <c r="G3829" s="122" t="str">
        <f t="shared" si="181"/>
        <v/>
      </c>
      <c r="H3829" s="255" t="str">
        <f>IF(G3829="기사임",(COUNTIF($B$2:B3829,B3829)-COUNTIFS($B$2:B3828,B3829,$G$2:G3828,"")),"")</f>
        <v/>
      </c>
      <c r="I3829" s="122" t="str">
        <f>IF(H3829=1,COUNTIF($H$1:H3829,1),"")</f>
        <v/>
      </c>
      <c r="J3829" s="122">
        <f t="shared" si="182"/>
        <v>0</v>
      </c>
      <c r="K3829" s="122" t="b">
        <f t="shared" si="183"/>
        <v>0</v>
      </c>
      <c r="L3829" s="122" t="str">
        <f>IF(K3829=FALSE,"",B3829&amp;"@"&amp;COUNTIFS($B$2:B3829,B3829,$K$2:K3829,TRUE))</f>
        <v/>
      </c>
    </row>
    <row r="3830" spans="7:12">
      <c r="G3830" s="122" t="str">
        <f t="shared" si="181"/>
        <v/>
      </c>
      <c r="H3830" s="255" t="str">
        <f>IF(G3830="기사임",(COUNTIF($B$2:B3830,B3830)-COUNTIFS($B$2:B3829,B3830,$G$2:G3829,"")),"")</f>
        <v/>
      </c>
      <c r="I3830" s="122" t="str">
        <f>IF(H3830=1,COUNTIF($H$1:H3830,1),"")</f>
        <v/>
      </c>
      <c r="J3830" s="122">
        <f t="shared" si="182"/>
        <v>0</v>
      </c>
      <c r="K3830" s="122" t="b">
        <f t="shared" si="183"/>
        <v>0</v>
      </c>
      <c r="L3830" s="122" t="str">
        <f>IF(K3830=FALSE,"",B3830&amp;"@"&amp;COUNTIFS($B$2:B3830,B3830,$K$2:K3830,TRUE))</f>
        <v/>
      </c>
    </row>
    <row r="3831" spans="7:12">
      <c r="G3831" s="122" t="str">
        <f t="shared" si="181"/>
        <v/>
      </c>
      <c r="H3831" s="255" t="str">
        <f>IF(G3831="기사임",(COUNTIF($B$2:B3831,B3831)-COUNTIFS($B$2:B3830,B3831,$G$2:G3830,"")),"")</f>
        <v/>
      </c>
      <c r="I3831" s="122" t="str">
        <f>IF(H3831=1,COUNTIF($H$1:H3831,1),"")</f>
        <v/>
      </c>
      <c r="J3831" s="122">
        <f t="shared" si="182"/>
        <v>0</v>
      </c>
      <c r="K3831" s="122" t="b">
        <f t="shared" si="183"/>
        <v>0</v>
      </c>
      <c r="L3831" s="122" t="str">
        <f>IF(K3831=FALSE,"",B3831&amp;"@"&amp;COUNTIFS($B$2:B3831,B3831,$K$2:K3831,TRUE))</f>
        <v/>
      </c>
    </row>
    <row r="3832" spans="7:12">
      <c r="G3832" s="122" t="str">
        <f t="shared" si="181"/>
        <v/>
      </c>
      <c r="H3832" s="255" t="str">
        <f>IF(G3832="기사임",(COUNTIF($B$2:B3832,B3832)-COUNTIFS($B$2:B3831,B3832,$G$2:G3831,"")),"")</f>
        <v/>
      </c>
      <c r="I3832" s="122" t="str">
        <f>IF(H3832=1,COUNTIF($H$1:H3832,1),"")</f>
        <v/>
      </c>
      <c r="J3832" s="122">
        <f t="shared" si="182"/>
        <v>0</v>
      </c>
      <c r="K3832" s="122" t="b">
        <f t="shared" si="183"/>
        <v>0</v>
      </c>
      <c r="L3832" s="122" t="str">
        <f>IF(K3832=FALSE,"",B3832&amp;"@"&amp;COUNTIFS($B$2:B3832,B3832,$K$2:K3832,TRUE))</f>
        <v/>
      </c>
    </row>
    <row r="3833" spans="7:12">
      <c r="G3833" s="122" t="str">
        <f t="shared" si="181"/>
        <v/>
      </c>
      <c r="H3833" s="255" t="str">
        <f>IF(G3833="기사임",(COUNTIF($B$2:B3833,B3833)-COUNTIFS($B$2:B3832,B3833,$G$2:G3832,"")),"")</f>
        <v/>
      </c>
      <c r="I3833" s="122" t="str">
        <f>IF(H3833=1,COUNTIF($H$1:H3833,1),"")</f>
        <v/>
      </c>
      <c r="J3833" s="122">
        <f t="shared" si="182"/>
        <v>0</v>
      </c>
      <c r="K3833" s="122" t="b">
        <f t="shared" si="183"/>
        <v>0</v>
      </c>
      <c r="L3833" s="122" t="str">
        <f>IF(K3833=FALSE,"",B3833&amp;"@"&amp;COUNTIFS($B$2:B3833,B3833,$K$2:K3833,TRUE))</f>
        <v/>
      </c>
    </row>
    <row r="3834" spans="7:12">
      <c r="G3834" s="122" t="str">
        <f t="shared" si="181"/>
        <v/>
      </c>
      <c r="H3834" s="255" t="str">
        <f>IF(G3834="기사임",(COUNTIF($B$2:B3834,B3834)-COUNTIFS($B$2:B3833,B3834,$G$2:G3833,"")),"")</f>
        <v/>
      </c>
      <c r="I3834" s="122" t="str">
        <f>IF(H3834=1,COUNTIF($H$1:H3834,1),"")</f>
        <v/>
      </c>
      <c r="J3834" s="122">
        <f t="shared" si="182"/>
        <v>0</v>
      </c>
      <c r="K3834" s="122" t="b">
        <f t="shared" si="183"/>
        <v>0</v>
      </c>
      <c r="L3834" s="122" t="str">
        <f>IF(K3834=FALSE,"",B3834&amp;"@"&amp;COUNTIFS($B$2:B3834,B3834,$K$2:K3834,TRUE))</f>
        <v/>
      </c>
    </row>
    <row r="3835" spans="7:12">
      <c r="G3835" s="122" t="str">
        <f t="shared" si="181"/>
        <v/>
      </c>
      <c r="H3835" s="255" t="str">
        <f>IF(G3835="기사임",(COUNTIF($B$2:B3835,B3835)-COUNTIFS($B$2:B3834,B3835,$G$2:G3834,"")),"")</f>
        <v/>
      </c>
      <c r="I3835" s="122" t="str">
        <f>IF(H3835=1,COUNTIF($H$1:H3835,1),"")</f>
        <v/>
      </c>
      <c r="J3835" s="122">
        <f t="shared" si="182"/>
        <v>0</v>
      </c>
      <c r="K3835" s="122" t="b">
        <f t="shared" si="183"/>
        <v>0</v>
      </c>
      <c r="L3835" s="122" t="str">
        <f>IF(K3835=FALSE,"",B3835&amp;"@"&amp;COUNTIFS($B$2:B3835,B3835,$K$2:K3835,TRUE))</f>
        <v/>
      </c>
    </row>
    <row r="3836" spans="7:12">
      <c r="G3836" s="122" t="str">
        <f t="shared" si="181"/>
        <v/>
      </c>
      <c r="H3836" s="255" t="str">
        <f>IF(G3836="기사임",(COUNTIF($B$2:B3836,B3836)-COUNTIFS($B$2:B3835,B3836,$G$2:G3835,"")),"")</f>
        <v/>
      </c>
      <c r="I3836" s="122" t="str">
        <f>IF(H3836=1,COUNTIF($H$1:H3836,1),"")</f>
        <v/>
      </c>
      <c r="J3836" s="122">
        <f t="shared" si="182"/>
        <v>0</v>
      </c>
      <c r="K3836" s="122" t="b">
        <f t="shared" si="183"/>
        <v>0</v>
      </c>
      <c r="L3836" s="122" t="str">
        <f>IF(K3836=FALSE,"",B3836&amp;"@"&amp;COUNTIFS($B$2:B3836,B3836,$K$2:K3836,TRUE))</f>
        <v/>
      </c>
    </row>
    <row r="3837" spans="7:12">
      <c r="G3837" s="122" t="str">
        <f t="shared" si="181"/>
        <v/>
      </c>
      <c r="H3837" s="255" t="str">
        <f>IF(G3837="기사임",(COUNTIF($B$2:B3837,B3837)-COUNTIFS($B$2:B3836,B3837,$G$2:G3836,"")),"")</f>
        <v/>
      </c>
      <c r="I3837" s="122" t="str">
        <f>IF(H3837=1,COUNTIF($H$1:H3837,1),"")</f>
        <v/>
      </c>
      <c r="J3837" s="122">
        <f t="shared" si="182"/>
        <v>0</v>
      </c>
      <c r="K3837" s="122" t="b">
        <f t="shared" si="183"/>
        <v>0</v>
      </c>
      <c r="L3837" s="122" t="str">
        <f>IF(K3837=FALSE,"",B3837&amp;"@"&amp;COUNTIFS($B$2:B3837,B3837,$K$2:K3837,TRUE))</f>
        <v/>
      </c>
    </row>
    <row r="3838" spans="7:12">
      <c r="G3838" s="122" t="str">
        <f t="shared" si="181"/>
        <v/>
      </c>
      <c r="H3838" s="255" t="str">
        <f>IF(G3838="기사임",(COUNTIF($B$2:B3838,B3838)-COUNTIFS($B$2:B3837,B3838,$G$2:G3837,"")),"")</f>
        <v/>
      </c>
      <c r="I3838" s="122" t="str">
        <f>IF(H3838=1,COUNTIF($H$1:H3838,1),"")</f>
        <v/>
      </c>
      <c r="J3838" s="122">
        <f t="shared" si="182"/>
        <v>0</v>
      </c>
      <c r="K3838" s="122" t="b">
        <f t="shared" si="183"/>
        <v>0</v>
      </c>
      <c r="L3838" s="122" t="str">
        <f>IF(K3838=FALSE,"",B3838&amp;"@"&amp;COUNTIFS($B$2:B3838,B3838,$K$2:K3838,TRUE))</f>
        <v/>
      </c>
    </row>
    <row r="3839" spans="7:12">
      <c r="G3839" s="122" t="str">
        <f t="shared" si="181"/>
        <v/>
      </c>
      <c r="H3839" s="255" t="str">
        <f>IF(G3839="기사임",(COUNTIF($B$2:B3839,B3839)-COUNTIFS($B$2:B3838,B3839,$G$2:G3838,"")),"")</f>
        <v/>
      </c>
      <c r="I3839" s="122" t="str">
        <f>IF(H3839=1,COUNTIF($H$1:H3839,1),"")</f>
        <v/>
      </c>
      <c r="J3839" s="122">
        <f t="shared" si="182"/>
        <v>0</v>
      </c>
      <c r="K3839" s="122" t="b">
        <f t="shared" si="183"/>
        <v>0</v>
      </c>
      <c r="L3839" s="122" t="str">
        <f>IF(K3839=FALSE,"",B3839&amp;"@"&amp;COUNTIFS($B$2:B3839,B3839,$K$2:K3839,TRUE))</f>
        <v/>
      </c>
    </row>
    <row r="3840" spans="7:12">
      <c r="G3840" s="122" t="str">
        <f t="shared" si="181"/>
        <v/>
      </c>
      <c r="H3840" s="255" t="str">
        <f>IF(G3840="기사임",(COUNTIF($B$2:B3840,B3840)-COUNTIFS($B$2:B3839,B3840,$G$2:G3839,"")),"")</f>
        <v/>
      </c>
      <c r="I3840" s="122" t="str">
        <f>IF(H3840=1,COUNTIF($H$1:H3840,1),"")</f>
        <v/>
      </c>
      <c r="J3840" s="122">
        <f t="shared" si="182"/>
        <v>0</v>
      </c>
      <c r="K3840" s="122" t="b">
        <f t="shared" si="183"/>
        <v>0</v>
      </c>
      <c r="L3840" s="122" t="str">
        <f>IF(K3840=FALSE,"",B3840&amp;"@"&amp;COUNTIFS($B$2:B3840,B3840,$K$2:K3840,TRUE))</f>
        <v/>
      </c>
    </row>
    <row r="3841" spans="7:12">
      <c r="G3841" s="122" t="str">
        <f t="shared" si="181"/>
        <v/>
      </c>
      <c r="H3841" s="255" t="str">
        <f>IF(G3841="기사임",(COUNTIF($B$2:B3841,B3841)-COUNTIFS($B$2:B3840,B3841,$G$2:G3840,"")),"")</f>
        <v/>
      </c>
      <c r="I3841" s="122" t="str">
        <f>IF(H3841=1,COUNTIF($H$1:H3841,1),"")</f>
        <v/>
      </c>
      <c r="J3841" s="122">
        <f t="shared" si="182"/>
        <v>0</v>
      </c>
      <c r="K3841" s="122" t="b">
        <f t="shared" si="183"/>
        <v>0</v>
      </c>
      <c r="L3841" s="122" t="str">
        <f>IF(K3841=FALSE,"",B3841&amp;"@"&amp;COUNTIFS($B$2:B3841,B3841,$K$2:K3841,TRUE))</f>
        <v/>
      </c>
    </row>
    <row r="3842" spans="7:12">
      <c r="G3842" s="122" t="str">
        <f t="shared" si="181"/>
        <v/>
      </c>
      <c r="H3842" s="255" t="str">
        <f>IF(G3842="기사임",(COUNTIF($B$2:B3842,B3842)-COUNTIFS($B$2:B3841,B3842,$G$2:G3841,"")),"")</f>
        <v/>
      </c>
      <c r="I3842" s="122" t="str">
        <f>IF(H3842=1,COUNTIF($H$1:H3842,1),"")</f>
        <v/>
      </c>
      <c r="J3842" s="122">
        <f t="shared" si="182"/>
        <v>0</v>
      </c>
      <c r="K3842" s="122" t="b">
        <f t="shared" si="183"/>
        <v>0</v>
      </c>
      <c r="L3842" s="122" t="str">
        <f>IF(K3842=FALSE,"",B3842&amp;"@"&amp;COUNTIFS($B$2:B3842,B3842,$K$2:K3842,TRUE))</f>
        <v/>
      </c>
    </row>
    <row r="3843" spans="7:12">
      <c r="G3843" s="122" t="str">
        <f t="shared" si="181"/>
        <v/>
      </c>
      <c r="H3843" s="255" t="str">
        <f>IF(G3843="기사임",(COUNTIF($B$2:B3843,B3843)-COUNTIFS($B$2:B3842,B3843,$G$2:G3842,"")),"")</f>
        <v/>
      </c>
      <c r="I3843" s="122" t="str">
        <f>IF(H3843=1,COUNTIF($H$1:H3843,1),"")</f>
        <v/>
      </c>
      <c r="J3843" s="122">
        <f t="shared" si="182"/>
        <v>0</v>
      </c>
      <c r="K3843" s="122" t="b">
        <f t="shared" si="183"/>
        <v>0</v>
      </c>
      <c r="L3843" s="122" t="str">
        <f>IF(K3843=FALSE,"",B3843&amp;"@"&amp;COUNTIFS($B$2:B3843,B3843,$K$2:K3843,TRUE))</f>
        <v/>
      </c>
    </row>
    <row r="3844" spans="7:12">
      <c r="G3844" s="122" t="str">
        <f t="shared" si="181"/>
        <v/>
      </c>
      <c r="H3844" s="255" t="str">
        <f>IF(G3844="기사임",(COUNTIF($B$2:B3844,B3844)-COUNTIFS($B$2:B3843,B3844,$G$2:G3843,"")),"")</f>
        <v/>
      </c>
      <c r="I3844" s="122" t="str">
        <f>IF(H3844=1,COUNTIF($H$1:H3844,1),"")</f>
        <v/>
      </c>
      <c r="J3844" s="122">
        <f t="shared" si="182"/>
        <v>0</v>
      </c>
      <c r="K3844" s="122" t="b">
        <f t="shared" si="183"/>
        <v>0</v>
      </c>
      <c r="L3844" s="122" t="str">
        <f>IF(K3844=FALSE,"",B3844&amp;"@"&amp;COUNTIFS($B$2:B3844,B3844,$K$2:K3844,TRUE))</f>
        <v/>
      </c>
    </row>
    <row r="3845" spans="7:12">
      <c r="G3845" s="122" t="str">
        <f t="shared" si="181"/>
        <v/>
      </c>
      <c r="H3845" s="255" t="str">
        <f>IF(G3845="기사임",(COUNTIF($B$2:B3845,B3845)-COUNTIFS($B$2:B3844,B3845,$G$2:G3844,"")),"")</f>
        <v/>
      </c>
      <c r="I3845" s="122" t="str">
        <f>IF(H3845=1,COUNTIF($H$1:H3845,1),"")</f>
        <v/>
      </c>
      <c r="J3845" s="122">
        <f t="shared" si="182"/>
        <v>0</v>
      </c>
      <c r="K3845" s="122" t="b">
        <f t="shared" si="183"/>
        <v>0</v>
      </c>
      <c r="L3845" s="122" t="str">
        <f>IF(K3845=FALSE,"",B3845&amp;"@"&amp;COUNTIFS($B$2:B3845,B3845,$K$2:K3845,TRUE))</f>
        <v/>
      </c>
    </row>
    <row r="3846" spans="7:12">
      <c r="G3846" s="122" t="str">
        <f t="shared" si="181"/>
        <v/>
      </c>
      <c r="H3846" s="255" t="str">
        <f>IF(G3846="기사임",(COUNTIF($B$2:B3846,B3846)-COUNTIFS($B$2:B3845,B3846,$G$2:G3845,"")),"")</f>
        <v/>
      </c>
      <c r="I3846" s="122" t="str">
        <f>IF(H3846=1,COUNTIF($H$1:H3846,1),"")</f>
        <v/>
      </c>
      <c r="J3846" s="122">
        <f t="shared" si="182"/>
        <v>0</v>
      </c>
      <c r="K3846" s="122" t="b">
        <f t="shared" si="183"/>
        <v>0</v>
      </c>
      <c r="L3846" s="122" t="str">
        <f>IF(K3846=FALSE,"",B3846&amp;"@"&amp;COUNTIFS($B$2:B3846,B3846,$K$2:K3846,TRUE))</f>
        <v/>
      </c>
    </row>
    <row r="3847" spans="7:12">
      <c r="G3847" s="122" t="str">
        <f t="shared" ref="G3847:G3910" si="184">IF(AND(LEFT(A3847,17)="/global/archives/",ISNUMBER(_xlfn.NUMBERVALUE(MID(A3847,18,1))),ISERROR(FIND("ckattempt",A3847)),ISERROR(FIND("preview",A3847))),"기사임","")</f>
        <v/>
      </c>
      <c r="H3847" s="255" t="str">
        <f>IF(G3847="기사임",(COUNTIF($B$2:B3847,B3847)-COUNTIFS($B$2:B3846,B3847,$G$2:G3846,"")),"")</f>
        <v/>
      </c>
      <c r="I3847" s="122" t="str">
        <f>IF(H3847=1,COUNTIF($H$1:H3847,1),"")</f>
        <v/>
      </c>
      <c r="J3847" s="122">
        <f t="shared" ref="J3847:J3910" si="185">COUNTIF($N$2:$N$4,B3847)</f>
        <v>0</v>
      </c>
      <c r="K3847" s="122" t="b">
        <f t="shared" ref="K3847:K3910" si="186">AND(J3847=1,H3847&gt;=1,H3847&lt;&gt;"")</f>
        <v>0</v>
      </c>
      <c r="L3847" s="122" t="str">
        <f>IF(K3847=FALSE,"",B3847&amp;"@"&amp;COUNTIFS($B$2:B3847,B3847,$K$2:K3847,TRUE))</f>
        <v/>
      </c>
    </row>
    <row r="3848" spans="7:12">
      <c r="G3848" s="122" t="str">
        <f t="shared" si="184"/>
        <v/>
      </c>
      <c r="H3848" s="255" t="str">
        <f>IF(G3848="기사임",(COUNTIF($B$2:B3848,B3848)-COUNTIFS($B$2:B3847,B3848,$G$2:G3847,"")),"")</f>
        <v/>
      </c>
      <c r="I3848" s="122" t="str">
        <f>IF(H3848=1,COUNTIF($H$1:H3848,1),"")</f>
        <v/>
      </c>
      <c r="J3848" s="122">
        <f t="shared" si="185"/>
        <v>0</v>
      </c>
      <c r="K3848" s="122" t="b">
        <f t="shared" si="186"/>
        <v>0</v>
      </c>
      <c r="L3848" s="122" t="str">
        <f>IF(K3848=FALSE,"",B3848&amp;"@"&amp;COUNTIFS($B$2:B3848,B3848,$K$2:K3848,TRUE))</f>
        <v/>
      </c>
    </row>
    <row r="3849" spans="7:12">
      <c r="G3849" s="122" t="str">
        <f t="shared" si="184"/>
        <v/>
      </c>
      <c r="H3849" s="255" t="str">
        <f>IF(G3849="기사임",(COUNTIF($B$2:B3849,B3849)-COUNTIFS($B$2:B3848,B3849,$G$2:G3848,"")),"")</f>
        <v/>
      </c>
      <c r="I3849" s="122" t="str">
        <f>IF(H3849=1,COUNTIF($H$1:H3849,1),"")</f>
        <v/>
      </c>
      <c r="J3849" s="122">
        <f t="shared" si="185"/>
        <v>0</v>
      </c>
      <c r="K3849" s="122" t="b">
        <f t="shared" si="186"/>
        <v>0</v>
      </c>
      <c r="L3849" s="122" t="str">
        <f>IF(K3849=FALSE,"",B3849&amp;"@"&amp;COUNTIFS($B$2:B3849,B3849,$K$2:K3849,TRUE))</f>
        <v/>
      </c>
    </row>
    <row r="3850" spans="7:12">
      <c r="G3850" s="122" t="str">
        <f t="shared" si="184"/>
        <v/>
      </c>
      <c r="H3850" s="255" t="str">
        <f>IF(G3850="기사임",(COUNTIF($B$2:B3850,B3850)-COUNTIFS($B$2:B3849,B3850,$G$2:G3849,"")),"")</f>
        <v/>
      </c>
      <c r="I3850" s="122" t="str">
        <f>IF(H3850=1,COUNTIF($H$1:H3850,1),"")</f>
        <v/>
      </c>
      <c r="J3850" s="122">
        <f t="shared" si="185"/>
        <v>0</v>
      </c>
      <c r="K3850" s="122" t="b">
        <f t="shared" si="186"/>
        <v>0</v>
      </c>
      <c r="L3850" s="122" t="str">
        <f>IF(K3850=FALSE,"",B3850&amp;"@"&amp;COUNTIFS($B$2:B3850,B3850,$K$2:K3850,TRUE))</f>
        <v/>
      </c>
    </row>
    <row r="3851" spans="7:12">
      <c r="G3851" s="122" t="str">
        <f t="shared" si="184"/>
        <v/>
      </c>
      <c r="H3851" s="255" t="str">
        <f>IF(G3851="기사임",(COUNTIF($B$2:B3851,B3851)-COUNTIFS($B$2:B3850,B3851,$G$2:G3850,"")),"")</f>
        <v/>
      </c>
      <c r="I3851" s="122" t="str">
        <f>IF(H3851=1,COUNTIF($H$1:H3851,1),"")</f>
        <v/>
      </c>
      <c r="J3851" s="122">
        <f t="shared" si="185"/>
        <v>0</v>
      </c>
      <c r="K3851" s="122" t="b">
        <f t="shared" si="186"/>
        <v>0</v>
      </c>
      <c r="L3851" s="122" t="str">
        <f>IF(K3851=FALSE,"",B3851&amp;"@"&amp;COUNTIFS($B$2:B3851,B3851,$K$2:K3851,TRUE))</f>
        <v/>
      </c>
    </row>
    <row r="3852" spans="7:12">
      <c r="G3852" s="122" t="str">
        <f t="shared" si="184"/>
        <v/>
      </c>
      <c r="H3852" s="255" t="str">
        <f>IF(G3852="기사임",(COUNTIF($B$2:B3852,B3852)-COUNTIFS($B$2:B3851,B3852,$G$2:G3851,"")),"")</f>
        <v/>
      </c>
      <c r="I3852" s="122" t="str">
        <f>IF(H3852=1,COUNTIF($H$1:H3852,1),"")</f>
        <v/>
      </c>
      <c r="J3852" s="122">
        <f t="shared" si="185"/>
        <v>0</v>
      </c>
      <c r="K3852" s="122" t="b">
        <f t="shared" si="186"/>
        <v>0</v>
      </c>
      <c r="L3852" s="122" t="str">
        <f>IF(K3852=FALSE,"",B3852&amp;"@"&amp;COUNTIFS($B$2:B3852,B3852,$K$2:K3852,TRUE))</f>
        <v/>
      </c>
    </row>
    <row r="3853" spans="7:12">
      <c r="G3853" s="122" t="str">
        <f t="shared" si="184"/>
        <v/>
      </c>
      <c r="H3853" s="255" t="str">
        <f>IF(G3853="기사임",(COUNTIF($B$2:B3853,B3853)-COUNTIFS($B$2:B3852,B3853,$G$2:G3852,"")),"")</f>
        <v/>
      </c>
      <c r="I3853" s="122" t="str">
        <f>IF(H3853=1,COUNTIF($H$1:H3853,1),"")</f>
        <v/>
      </c>
      <c r="J3853" s="122">
        <f t="shared" si="185"/>
        <v>0</v>
      </c>
      <c r="K3853" s="122" t="b">
        <f t="shared" si="186"/>
        <v>0</v>
      </c>
      <c r="L3853" s="122" t="str">
        <f>IF(K3853=FALSE,"",B3853&amp;"@"&amp;COUNTIFS($B$2:B3853,B3853,$K$2:K3853,TRUE))</f>
        <v/>
      </c>
    </row>
    <row r="3854" spans="7:12">
      <c r="G3854" s="122" t="str">
        <f t="shared" si="184"/>
        <v/>
      </c>
      <c r="H3854" s="255" t="str">
        <f>IF(G3854="기사임",(COUNTIF($B$2:B3854,B3854)-COUNTIFS($B$2:B3853,B3854,$G$2:G3853,"")),"")</f>
        <v/>
      </c>
      <c r="I3854" s="122" t="str">
        <f>IF(H3854=1,COUNTIF($H$1:H3854,1),"")</f>
        <v/>
      </c>
      <c r="J3854" s="122">
        <f t="shared" si="185"/>
        <v>0</v>
      </c>
      <c r="K3854" s="122" t="b">
        <f t="shared" si="186"/>
        <v>0</v>
      </c>
      <c r="L3854" s="122" t="str">
        <f>IF(K3854=FALSE,"",B3854&amp;"@"&amp;COUNTIFS($B$2:B3854,B3854,$K$2:K3854,TRUE))</f>
        <v/>
      </c>
    </row>
    <row r="3855" spans="7:12">
      <c r="G3855" s="122" t="str">
        <f t="shared" si="184"/>
        <v/>
      </c>
      <c r="H3855" s="255" t="str">
        <f>IF(G3855="기사임",(COUNTIF($B$2:B3855,B3855)-COUNTIFS($B$2:B3854,B3855,$G$2:G3854,"")),"")</f>
        <v/>
      </c>
      <c r="I3855" s="122" t="str">
        <f>IF(H3855=1,COUNTIF($H$1:H3855,1),"")</f>
        <v/>
      </c>
      <c r="J3855" s="122">
        <f t="shared" si="185"/>
        <v>0</v>
      </c>
      <c r="K3855" s="122" t="b">
        <f t="shared" si="186"/>
        <v>0</v>
      </c>
      <c r="L3855" s="122" t="str">
        <f>IF(K3855=FALSE,"",B3855&amp;"@"&amp;COUNTIFS($B$2:B3855,B3855,$K$2:K3855,TRUE))</f>
        <v/>
      </c>
    </row>
    <row r="3856" spans="7:12">
      <c r="G3856" s="122" t="str">
        <f t="shared" si="184"/>
        <v/>
      </c>
      <c r="H3856" s="255" t="str">
        <f>IF(G3856="기사임",(COUNTIF($B$2:B3856,B3856)-COUNTIFS($B$2:B3855,B3856,$G$2:G3855,"")),"")</f>
        <v/>
      </c>
      <c r="I3856" s="122" t="str">
        <f>IF(H3856=1,COUNTIF($H$1:H3856,1),"")</f>
        <v/>
      </c>
      <c r="J3856" s="122">
        <f t="shared" si="185"/>
        <v>0</v>
      </c>
      <c r="K3856" s="122" t="b">
        <f t="shared" si="186"/>
        <v>0</v>
      </c>
      <c r="L3856" s="122" t="str">
        <f>IF(K3856=FALSE,"",B3856&amp;"@"&amp;COUNTIFS($B$2:B3856,B3856,$K$2:K3856,TRUE))</f>
        <v/>
      </c>
    </row>
    <row r="3857" spans="7:12">
      <c r="G3857" s="122" t="str">
        <f t="shared" si="184"/>
        <v/>
      </c>
      <c r="H3857" s="255" t="str">
        <f>IF(G3857="기사임",(COUNTIF($B$2:B3857,B3857)-COUNTIFS($B$2:B3856,B3857,$G$2:G3856,"")),"")</f>
        <v/>
      </c>
      <c r="I3857" s="122" t="str">
        <f>IF(H3857=1,COUNTIF($H$1:H3857,1),"")</f>
        <v/>
      </c>
      <c r="J3857" s="122">
        <f t="shared" si="185"/>
        <v>0</v>
      </c>
      <c r="K3857" s="122" t="b">
        <f t="shared" si="186"/>
        <v>0</v>
      </c>
      <c r="L3857" s="122" t="str">
        <f>IF(K3857=FALSE,"",B3857&amp;"@"&amp;COUNTIFS($B$2:B3857,B3857,$K$2:K3857,TRUE))</f>
        <v/>
      </c>
    </row>
    <row r="3858" spans="7:12">
      <c r="G3858" s="122" t="str">
        <f t="shared" si="184"/>
        <v/>
      </c>
      <c r="H3858" s="255" t="str">
        <f>IF(G3858="기사임",(COUNTIF($B$2:B3858,B3858)-COUNTIFS($B$2:B3857,B3858,$G$2:G3857,"")),"")</f>
        <v/>
      </c>
      <c r="I3858" s="122" t="str">
        <f>IF(H3858=1,COUNTIF($H$1:H3858,1),"")</f>
        <v/>
      </c>
      <c r="J3858" s="122">
        <f t="shared" si="185"/>
        <v>0</v>
      </c>
      <c r="K3858" s="122" t="b">
        <f t="shared" si="186"/>
        <v>0</v>
      </c>
      <c r="L3858" s="122" t="str">
        <f>IF(K3858=FALSE,"",B3858&amp;"@"&amp;COUNTIFS($B$2:B3858,B3858,$K$2:K3858,TRUE))</f>
        <v/>
      </c>
    </row>
    <row r="3859" spans="7:12">
      <c r="G3859" s="122" t="str">
        <f t="shared" si="184"/>
        <v/>
      </c>
      <c r="H3859" s="255" t="str">
        <f>IF(G3859="기사임",(COUNTIF($B$2:B3859,B3859)-COUNTIFS($B$2:B3858,B3859,$G$2:G3858,"")),"")</f>
        <v/>
      </c>
      <c r="I3859" s="122" t="str">
        <f>IF(H3859=1,COUNTIF($H$1:H3859,1),"")</f>
        <v/>
      </c>
      <c r="J3859" s="122">
        <f t="shared" si="185"/>
        <v>0</v>
      </c>
      <c r="K3859" s="122" t="b">
        <f t="shared" si="186"/>
        <v>0</v>
      </c>
      <c r="L3859" s="122" t="str">
        <f>IF(K3859=FALSE,"",B3859&amp;"@"&amp;COUNTIFS($B$2:B3859,B3859,$K$2:K3859,TRUE))</f>
        <v/>
      </c>
    </row>
    <row r="3860" spans="7:12">
      <c r="G3860" s="122" t="str">
        <f t="shared" si="184"/>
        <v/>
      </c>
      <c r="H3860" s="255" t="str">
        <f>IF(G3860="기사임",(COUNTIF($B$2:B3860,B3860)-COUNTIFS($B$2:B3859,B3860,$G$2:G3859,"")),"")</f>
        <v/>
      </c>
      <c r="I3860" s="122" t="str">
        <f>IF(H3860=1,COUNTIF($H$1:H3860,1),"")</f>
        <v/>
      </c>
      <c r="J3860" s="122">
        <f t="shared" si="185"/>
        <v>0</v>
      </c>
      <c r="K3860" s="122" t="b">
        <f t="shared" si="186"/>
        <v>0</v>
      </c>
      <c r="L3860" s="122" t="str">
        <f>IF(K3860=FALSE,"",B3860&amp;"@"&amp;COUNTIFS($B$2:B3860,B3860,$K$2:K3860,TRUE))</f>
        <v/>
      </c>
    </row>
    <row r="3861" spans="7:12">
      <c r="G3861" s="122" t="str">
        <f t="shared" si="184"/>
        <v/>
      </c>
      <c r="H3861" s="255" t="str">
        <f>IF(G3861="기사임",(COUNTIF($B$2:B3861,B3861)-COUNTIFS($B$2:B3860,B3861,$G$2:G3860,"")),"")</f>
        <v/>
      </c>
      <c r="I3861" s="122" t="str">
        <f>IF(H3861=1,COUNTIF($H$1:H3861,1),"")</f>
        <v/>
      </c>
      <c r="J3861" s="122">
        <f t="shared" si="185"/>
        <v>0</v>
      </c>
      <c r="K3861" s="122" t="b">
        <f t="shared" si="186"/>
        <v>0</v>
      </c>
      <c r="L3861" s="122" t="str">
        <f>IF(K3861=FALSE,"",B3861&amp;"@"&amp;COUNTIFS($B$2:B3861,B3861,$K$2:K3861,TRUE))</f>
        <v/>
      </c>
    </row>
    <row r="3862" spans="7:12">
      <c r="G3862" s="122" t="str">
        <f t="shared" si="184"/>
        <v/>
      </c>
      <c r="H3862" s="255" t="str">
        <f>IF(G3862="기사임",(COUNTIF($B$2:B3862,B3862)-COUNTIFS($B$2:B3861,B3862,$G$2:G3861,"")),"")</f>
        <v/>
      </c>
      <c r="I3862" s="122" t="str">
        <f>IF(H3862=1,COUNTIF($H$1:H3862,1),"")</f>
        <v/>
      </c>
      <c r="J3862" s="122">
        <f t="shared" si="185"/>
        <v>0</v>
      </c>
      <c r="K3862" s="122" t="b">
        <f t="shared" si="186"/>
        <v>0</v>
      </c>
      <c r="L3862" s="122" t="str">
        <f>IF(K3862=FALSE,"",B3862&amp;"@"&amp;COUNTIFS($B$2:B3862,B3862,$K$2:K3862,TRUE))</f>
        <v/>
      </c>
    </row>
    <row r="3863" spans="7:12">
      <c r="G3863" s="122" t="str">
        <f t="shared" si="184"/>
        <v/>
      </c>
      <c r="H3863" s="255" t="str">
        <f>IF(G3863="기사임",(COUNTIF($B$2:B3863,B3863)-COUNTIFS($B$2:B3862,B3863,$G$2:G3862,"")),"")</f>
        <v/>
      </c>
      <c r="I3863" s="122" t="str">
        <f>IF(H3863=1,COUNTIF($H$1:H3863,1),"")</f>
        <v/>
      </c>
      <c r="J3863" s="122">
        <f t="shared" si="185"/>
        <v>0</v>
      </c>
      <c r="K3863" s="122" t="b">
        <f t="shared" si="186"/>
        <v>0</v>
      </c>
      <c r="L3863" s="122" t="str">
        <f>IF(K3863=FALSE,"",B3863&amp;"@"&amp;COUNTIFS($B$2:B3863,B3863,$K$2:K3863,TRUE))</f>
        <v/>
      </c>
    </row>
    <row r="3864" spans="7:12">
      <c r="G3864" s="122" t="str">
        <f t="shared" si="184"/>
        <v/>
      </c>
      <c r="H3864" s="255" t="str">
        <f>IF(G3864="기사임",(COUNTIF($B$2:B3864,B3864)-COUNTIFS($B$2:B3863,B3864,$G$2:G3863,"")),"")</f>
        <v/>
      </c>
      <c r="I3864" s="122" t="str">
        <f>IF(H3864=1,COUNTIF($H$1:H3864,1),"")</f>
        <v/>
      </c>
      <c r="J3864" s="122">
        <f t="shared" si="185"/>
        <v>0</v>
      </c>
      <c r="K3864" s="122" t="b">
        <f t="shared" si="186"/>
        <v>0</v>
      </c>
      <c r="L3864" s="122" t="str">
        <f>IF(K3864=FALSE,"",B3864&amp;"@"&amp;COUNTIFS($B$2:B3864,B3864,$K$2:K3864,TRUE))</f>
        <v/>
      </c>
    </row>
    <row r="3865" spans="7:12">
      <c r="G3865" s="122" t="str">
        <f t="shared" si="184"/>
        <v/>
      </c>
      <c r="H3865" s="255" t="str">
        <f>IF(G3865="기사임",(COUNTIF($B$2:B3865,B3865)-COUNTIFS($B$2:B3864,B3865,$G$2:G3864,"")),"")</f>
        <v/>
      </c>
      <c r="I3865" s="122" t="str">
        <f>IF(H3865=1,COUNTIF($H$1:H3865,1),"")</f>
        <v/>
      </c>
      <c r="J3865" s="122">
        <f t="shared" si="185"/>
        <v>0</v>
      </c>
      <c r="K3865" s="122" t="b">
        <f t="shared" si="186"/>
        <v>0</v>
      </c>
      <c r="L3865" s="122" t="str">
        <f>IF(K3865=FALSE,"",B3865&amp;"@"&amp;COUNTIFS($B$2:B3865,B3865,$K$2:K3865,TRUE))</f>
        <v/>
      </c>
    </row>
    <row r="3866" spans="7:12">
      <c r="G3866" s="122" t="str">
        <f t="shared" si="184"/>
        <v/>
      </c>
      <c r="H3866" s="255" t="str">
        <f>IF(G3866="기사임",(COUNTIF($B$2:B3866,B3866)-COUNTIFS($B$2:B3865,B3866,$G$2:G3865,"")),"")</f>
        <v/>
      </c>
      <c r="I3866" s="122" t="str">
        <f>IF(H3866=1,COUNTIF($H$1:H3866,1),"")</f>
        <v/>
      </c>
      <c r="J3866" s="122">
        <f t="shared" si="185"/>
        <v>0</v>
      </c>
      <c r="K3866" s="122" t="b">
        <f t="shared" si="186"/>
        <v>0</v>
      </c>
      <c r="L3866" s="122" t="str">
        <f>IF(K3866=FALSE,"",B3866&amp;"@"&amp;COUNTIFS($B$2:B3866,B3866,$K$2:K3866,TRUE))</f>
        <v/>
      </c>
    </row>
    <row r="3867" spans="7:12">
      <c r="G3867" s="122" t="str">
        <f t="shared" si="184"/>
        <v/>
      </c>
      <c r="H3867" s="255" t="str">
        <f>IF(G3867="기사임",(COUNTIF($B$2:B3867,B3867)-COUNTIFS($B$2:B3866,B3867,$G$2:G3866,"")),"")</f>
        <v/>
      </c>
      <c r="I3867" s="122" t="str">
        <f>IF(H3867=1,COUNTIF($H$1:H3867,1),"")</f>
        <v/>
      </c>
      <c r="J3867" s="122">
        <f t="shared" si="185"/>
        <v>0</v>
      </c>
      <c r="K3867" s="122" t="b">
        <f t="shared" si="186"/>
        <v>0</v>
      </c>
      <c r="L3867" s="122" t="str">
        <f>IF(K3867=FALSE,"",B3867&amp;"@"&amp;COUNTIFS($B$2:B3867,B3867,$K$2:K3867,TRUE))</f>
        <v/>
      </c>
    </row>
    <row r="3868" spans="7:12">
      <c r="G3868" s="122" t="str">
        <f t="shared" si="184"/>
        <v/>
      </c>
      <c r="H3868" s="255" t="str">
        <f>IF(G3868="기사임",(COUNTIF($B$2:B3868,B3868)-COUNTIFS($B$2:B3867,B3868,$G$2:G3867,"")),"")</f>
        <v/>
      </c>
      <c r="I3868" s="122" t="str">
        <f>IF(H3868=1,COUNTIF($H$1:H3868,1),"")</f>
        <v/>
      </c>
      <c r="J3868" s="122">
        <f t="shared" si="185"/>
        <v>0</v>
      </c>
      <c r="K3868" s="122" t="b">
        <f t="shared" si="186"/>
        <v>0</v>
      </c>
      <c r="L3868" s="122" t="str">
        <f>IF(K3868=FALSE,"",B3868&amp;"@"&amp;COUNTIFS($B$2:B3868,B3868,$K$2:K3868,TRUE))</f>
        <v/>
      </c>
    </row>
    <row r="3869" spans="7:12">
      <c r="G3869" s="122" t="str">
        <f t="shared" si="184"/>
        <v/>
      </c>
      <c r="H3869" s="255" t="str">
        <f>IF(G3869="기사임",(COUNTIF($B$2:B3869,B3869)-COUNTIFS($B$2:B3868,B3869,$G$2:G3868,"")),"")</f>
        <v/>
      </c>
      <c r="I3869" s="122" t="str">
        <f>IF(H3869=1,COUNTIF($H$1:H3869,1),"")</f>
        <v/>
      </c>
      <c r="J3869" s="122">
        <f t="shared" si="185"/>
        <v>0</v>
      </c>
      <c r="K3869" s="122" t="b">
        <f t="shared" si="186"/>
        <v>0</v>
      </c>
      <c r="L3869" s="122" t="str">
        <f>IF(K3869=FALSE,"",B3869&amp;"@"&amp;COUNTIFS($B$2:B3869,B3869,$K$2:K3869,TRUE))</f>
        <v/>
      </c>
    </row>
    <row r="3870" spans="7:12">
      <c r="G3870" s="122" t="str">
        <f t="shared" si="184"/>
        <v/>
      </c>
      <c r="H3870" s="255" t="str">
        <f>IF(G3870="기사임",(COUNTIF($B$2:B3870,B3870)-COUNTIFS($B$2:B3869,B3870,$G$2:G3869,"")),"")</f>
        <v/>
      </c>
      <c r="I3870" s="122" t="str">
        <f>IF(H3870=1,COUNTIF($H$1:H3870,1),"")</f>
        <v/>
      </c>
      <c r="J3870" s="122">
        <f t="shared" si="185"/>
        <v>0</v>
      </c>
      <c r="K3870" s="122" t="b">
        <f t="shared" si="186"/>
        <v>0</v>
      </c>
      <c r="L3870" s="122" t="str">
        <f>IF(K3870=FALSE,"",B3870&amp;"@"&amp;COUNTIFS($B$2:B3870,B3870,$K$2:K3870,TRUE))</f>
        <v/>
      </c>
    </row>
    <row r="3871" spans="7:12">
      <c r="G3871" s="122" t="str">
        <f t="shared" si="184"/>
        <v/>
      </c>
      <c r="H3871" s="255" t="str">
        <f>IF(G3871="기사임",(COUNTIF($B$2:B3871,B3871)-COUNTIFS($B$2:B3870,B3871,$G$2:G3870,"")),"")</f>
        <v/>
      </c>
      <c r="I3871" s="122" t="str">
        <f>IF(H3871=1,COUNTIF($H$1:H3871,1),"")</f>
        <v/>
      </c>
      <c r="J3871" s="122">
        <f t="shared" si="185"/>
        <v>0</v>
      </c>
      <c r="K3871" s="122" t="b">
        <f t="shared" si="186"/>
        <v>0</v>
      </c>
      <c r="L3871" s="122" t="str">
        <f>IF(K3871=FALSE,"",B3871&amp;"@"&amp;COUNTIFS($B$2:B3871,B3871,$K$2:K3871,TRUE))</f>
        <v/>
      </c>
    </row>
    <row r="3872" spans="7:12">
      <c r="G3872" s="122" t="str">
        <f t="shared" si="184"/>
        <v/>
      </c>
      <c r="H3872" s="255" t="str">
        <f>IF(G3872="기사임",(COUNTIF($B$2:B3872,B3872)-COUNTIFS($B$2:B3871,B3872,$G$2:G3871,"")),"")</f>
        <v/>
      </c>
      <c r="I3872" s="122" t="str">
        <f>IF(H3872=1,COUNTIF($H$1:H3872,1),"")</f>
        <v/>
      </c>
      <c r="J3872" s="122">
        <f t="shared" si="185"/>
        <v>0</v>
      </c>
      <c r="K3872" s="122" t="b">
        <f t="shared" si="186"/>
        <v>0</v>
      </c>
      <c r="L3872" s="122" t="str">
        <f>IF(K3872=FALSE,"",B3872&amp;"@"&amp;COUNTIFS($B$2:B3872,B3872,$K$2:K3872,TRUE))</f>
        <v/>
      </c>
    </row>
    <row r="3873" spans="7:12">
      <c r="G3873" s="122" t="str">
        <f t="shared" si="184"/>
        <v/>
      </c>
      <c r="H3873" s="255" t="str">
        <f>IF(G3873="기사임",(COUNTIF($B$2:B3873,B3873)-COUNTIFS($B$2:B3872,B3873,$G$2:G3872,"")),"")</f>
        <v/>
      </c>
      <c r="I3873" s="122" t="str">
        <f>IF(H3873=1,COUNTIF($H$1:H3873,1),"")</f>
        <v/>
      </c>
      <c r="J3873" s="122">
        <f t="shared" si="185"/>
        <v>0</v>
      </c>
      <c r="K3873" s="122" t="b">
        <f t="shared" si="186"/>
        <v>0</v>
      </c>
      <c r="L3873" s="122" t="str">
        <f>IF(K3873=FALSE,"",B3873&amp;"@"&amp;COUNTIFS($B$2:B3873,B3873,$K$2:K3873,TRUE))</f>
        <v/>
      </c>
    </row>
    <row r="3874" spans="7:12">
      <c r="G3874" s="122" t="str">
        <f t="shared" si="184"/>
        <v/>
      </c>
      <c r="H3874" s="255" t="str">
        <f>IF(G3874="기사임",(COUNTIF($B$2:B3874,B3874)-COUNTIFS($B$2:B3873,B3874,$G$2:G3873,"")),"")</f>
        <v/>
      </c>
      <c r="I3874" s="122" t="str">
        <f>IF(H3874=1,COUNTIF($H$1:H3874,1),"")</f>
        <v/>
      </c>
      <c r="J3874" s="122">
        <f t="shared" si="185"/>
        <v>0</v>
      </c>
      <c r="K3874" s="122" t="b">
        <f t="shared" si="186"/>
        <v>0</v>
      </c>
      <c r="L3874" s="122" t="str">
        <f>IF(K3874=FALSE,"",B3874&amp;"@"&amp;COUNTIFS($B$2:B3874,B3874,$K$2:K3874,TRUE))</f>
        <v/>
      </c>
    </row>
    <row r="3875" spans="7:12">
      <c r="G3875" s="122" t="str">
        <f t="shared" si="184"/>
        <v/>
      </c>
      <c r="H3875" s="255" t="str">
        <f>IF(G3875="기사임",(COUNTIF($B$2:B3875,B3875)-COUNTIFS($B$2:B3874,B3875,$G$2:G3874,"")),"")</f>
        <v/>
      </c>
      <c r="I3875" s="122" t="str">
        <f>IF(H3875=1,COUNTIF($H$1:H3875,1),"")</f>
        <v/>
      </c>
      <c r="J3875" s="122">
        <f t="shared" si="185"/>
        <v>0</v>
      </c>
      <c r="K3875" s="122" t="b">
        <f t="shared" si="186"/>
        <v>0</v>
      </c>
      <c r="L3875" s="122" t="str">
        <f>IF(K3875=FALSE,"",B3875&amp;"@"&amp;COUNTIFS($B$2:B3875,B3875,$K$2:K3875,TRUE))</f>
        <v/>
      </c>
    </row>
    <row r="3876" spans="7:12">
      <c r="G3876" s="122" t="str">
        <f t="shared" si="184"/>
        <v/>
      </c>
      <c r="H3876" s="255" t="str">
        <f>IF(G3876="기사임",(COUNTIF($B$2:B3876,B3876)-COUNTIFS($B$2:B3875,B3876,$G$2:G3875,"")),"")</f>
        <v/>
      </c>
      <c r="I3876" s="122" t="str">
        <f>IF(H3876=1,COUNTIF($H$1:H3876,1),"")</f>
        <v/>
      </c>
      <c r="J3876" s="122">
        <f t="shared" si="185"/>
        <v>0</v>
      </c>
      <c r="K3876" s="122" t="b">
        <f t="shared" si="186"/>
        <v>0</v>
      </c>
      <c r="L3876" s="122" t="str">
        <f>IF(K3876=FALSE,"",B3876&amp;"@"&amp;COUNTIFS($B$2:B3876,B3876,$K$2:K3876,TRUE))</f>
        <v/>
      </c>
    </row>
    <row r="3877" spans="7:12">
      <c r="G3877" s="122" t="str">
        <f t="shared" si="184"/>
        <v/>
      </c>
      <c r="H3877" s="255" t="str">
        <f>IF(G3877="기사임",(COUNTIF($B$2:B3877,B3877)-COUNTIFS($B$2:B3876,B3877,$G$2:G3876,"")),"")</f>
        <v/>
      </c>
      <c r="I3877" s="122" t="str">
        <f>IF(H3877=1,COUNTIF($H$1:H3877,1),"")</f>
        <v/>
      </c>
      <c r="J3877" s="122">
        <f t="shared" si="185"/>
        <v>0</v>
      </c>
      <c r="K3877" s="122" t="b">
        <f t="shared" si="186"/>
        <v>0</v>
      </c>
      <c r="L3877" s="122" t="str">
        <f>IF(K3877=FALSE,"",B3877&amp;"@"&amp;COUNTIFS($B$2:B3877,B3877,$K$2:K3877,TRUE))</f>
        <v/>
      </c>
    </row>
    <row r="3878" spans="7:12">
      <c r="G3878" s="122" t="str">
        <f t="shared" si="184"/>
        <v/>
      </c>
      <c r="H3878" s="255" t="str">
        <f>IF(G3878="기사임",(COUNTIF($B$2:B3878,B3878)-COUNTIFS($B$2:B3877,B3878,$G$2:G3877,"")),"")</f>
        <v/>
      </c>
      <c r="I3878" s="122" t="str">
        <f>IF(H3878=1,COUNTIF($H$1:H3878,1),"")</f>
        <v/>
      </c>
      <c r="J3878" s="122">
        <f t="shared" si="185"/>
        <v>0</v>
      </c>
      <c r="K3878" s="122" t="b">
        <f t="shared" si="186"/>
        <v>0</v>
      </c>
      <c r="L3878" s="122" t="str">
        <f>IF(K3878=FALSE,"",B3878&amp;"@"&amp;COUNTIFS($B$2:B3878,B3878,$K$2:K3878,TRUE))</f>
        <v/>
      </c>
    </row>
    <row r="3879" spans="7:12">
      <c r="G3879" s="122" t="str">
        <f t="shared" si="184"/>
        <v/>
      </c>
      <c r="H3879" s="255" t="str">
        <f>IF(G3879="기사임",(COUNTIF($B$2:B3879,B3879)-COUNTIFS($B$2:B3878,B3879,$G$2:G3878,"")),"")</f>
        <v/>
      </c>
      <c r="I3879" s="122" t="str">
        <f>IF(H3879=1,COUNTIF($H$1:H3879,1),"")</f>
        <v/>
      </c>
      <c r="J3879" s="122">
        <f t="shared" si="185"/>
        <v>0</v>
      </c>
      <c r="K3879" s="122" t="b">
        <f t="shared" si="186"/>
        <v>0</v>
      </c>
      <c r="L3879" s="122" t="str">
        <f>IF(K3879=FALSE,"",B3879&amp;"@"&amp;COUNTIFS($B$2:B3879,B3879,$K$2:K3879,TRUE))</f>
        <v/>
      </c>
    </row>
    <row r="3880" spans="7:12">
      <c r="G3880" s="122" t="str">
        <f t="shared" si="184"/>
        <v/>
      </c>
      <c r="H3880" s="255" t="str">
        <f>IF(G3880="기사임",(COUNTIF($B$2:B3880,B3880)-COUNTIFS($B$2:B3879,B3880,$G$2:G3879,"")),"")</f>
        <v/>
      </c>
      <c r="I3880" s="122" t="str">
        <f>IF(H3880=1,COUNTIF($H$1:H3880,1),"")</f>
        <v/>
      </c>
      <c r="J3880" s="122">
        <f t="shared" si="185"/>
        <v>0</v>
      </c>
      <c r="K3880" s="122" t="b">
        <f t="shared" si="186"/>
        <v>0</v>
      </c>
      <c r="L3880" s="122" t="str">
        <f>IF(K3880=FALSE,"",B3880&amp;"@"&amp;COUNTIFS($B$2:B3880,B3880,$K$2:K3880,TRUE))</f>
        <v/>
      </c>
    </row>
    <row r="3881" spans="7:12">
      <c r="G3881" s="122" t="str">
        <f t="shared" si="184"/>
        <v/>
      </c>
      <c r="H3881" s="255" t="str">
        <f>IF(G3881="기사임",(COUNTIF($B$2:B3881,B3881)-COUNTIFS($B$2:B3880,B3881,$G$2:G3880,"")),"")</f>
        <v/>
      </c>
      <c r="I3881" s="122" t="str">
        <f>IF(H3881=1,COUNTIF($H$1:H3881,1),"")</f>
        <v/>
      </c>
      <c r="J3881" s="122">
        <f t="shared" si="185"/>
        <v>0</v>
      </c>
      <c r="K3881" s="122" t="b">
        <f t="shared" si="186"/>
        <v>0</v>
      </c>
      <c r="L3881" s="122" t="str">
        <f>IF(K3881=FALSE,"",B3881&amp;"@"&amp;COUNTIFS($B$2:B3881,B3881,$K$2:K3881,TRUE))</f>
        <v/>
      </c>
    </row>
    <row r="3882" spans="7:12">
      <c r="G3882" s="122" t="str">
        <f t="shared" si="184"/>
        <v/>
      </c>
      <c r="H3882" s="255" t="str">
        <f>IF(G3882="기사임",(COUNTIF($B$2:B3882,B3882)-COUNTIFS($B$2:B3881,B3882,$G$2:G3881,"")),"")</f>
        <v/>
      </c>
      <c r="I3882" s="122" t="str">
        <f>IF(H3882=1,COUNTIF($H$1:H3882,1),"")</f>
        <v/>
      </c>
      <c r="J3882" s="122">
        <f t="shared" si="185"/>
        <v>0</v>
      </c>
      <c r="K3882" s="122" t="b">
        <f t="shared" si="186"/>
        <v>0</v>
      </c>
      <c r="L3882" s="122" t="str">
        <f>IF(K3882=FALSE,"",B3882&amp;"@"&amp;COUNTIFS($B$2:B3882,B3882,$K$2:K3882,TRUE))</f>
        <v/>
      </c>
    </row>
    <row r="3883" spans="7:12">
      <c r="G3883" s="122" t="str">
        <f t="shared" si="184"/>
        <v/>
      </c>
      <c r="H3883" s="255" t="str">
        <f>IF(G3883="기사임",(COUNTIF($B$2:B3883,B3883)-COUNTIFS($B$2:B3882,B3883,$G$2:G3882,"")),"")</f>
        <v/>
      </c>
      <c r="I3883" s="122" t="str">
        <f>IF(H3883=1,COUNTIF($H$1:H3883,1),"")</f>
        <v/>
      </c>
      <c r="J3883" s="122">
        <f t="shared" si="185"/>
        <v>0</v>
      </c>
      <c r="K3883" s="122" t="b">
        <f t="shared" si="186"/>
        <v>0</v>
      </c>
      <c r="L3883" s="122" t="str">
        <f>IF(K3883=FALSE,"",B3883&amp;"@"&amp;COUNTIFS($B$2:B3883,B3883,$K$2:K3883,TRUE))</f>
        <v/>
      </c>
    </row>
    <row r="3884" spans="7:12">
      <c r="G3884" s="122" t="str">
        <f t="shared" si="184"/>
        <v/>
      </c>
      <c r="H3884" s="255" t="str">
        <f>IF(G3884="기사임",(COUNTIF($B$2:B3884,B3884)-COUNTIFS($B$2:B3883,B3884,$G$2:G3883,"")),"")</f>
        <v/>
      </c>
      <c r="I3884" s="122" t="str">
        <f>IF(H3884=1,COUNTIF($H$1:H3884,1),"")</f>
        <v/>
      </c>
      <c r="J3884" s="122">
        <f t="shared" si="185"/>
        <v>0</v>
      </c>
      <c r="K3884" s="122" t="b">
        <f t="shared" si="186"/>
        <v>0</v>
      </c>
      <c r="L3884" s="122" t="str">
        <f>IF(K3884=FALSE,"",B3884&amp;"@"&amp;COUNTIFS($B$2:B3884,B3884,$K$2:K3884,TRUE))</f>
        <v/>
      </c>
    </row>
    <row r="3885" spans="7:12">
      <c r="G3885" s="122" t="str">
        <f t="shared" si="184"/>
        <v/>
      </c>
      <c r="H3885" s="255" t="str">
        <f>IF(G3885="기사임",(COUNTIF($B$2:B3885,B3885)-COUNTIFS($B$2:B3884,B3885,$G$2:G3884,"")),"")</f>
        <v/>
      </c>
      <c r="I3885" s="122" t="str">
        <f>IF(H3885=1,COUNTIF($H$1:H3885,1),"")</f>
        <v/>
      </c>
      <c r="J3885" s="122">
        <f t="shared" si="185"/>
        <v>0</v>
      </c>
      <c r="K3885" s="122" t="b">
        <f t="shared" si="186"/>
        <v>0</v>
      </c>
      <c r="L3885" s="122" t="str">
        <f>IF(K3885=FALSE,"",B3885&amp;"@"&amp;COUNTIFS($B$2:B3885,B3885,$K$2:K3885,TRUE))</f>
        <v/>
      </c>
    </row>
    <row r="3886" spans="7:12">
      <c r="G3886" s="122" t="str">
        <f t="shared" si="184"/>
        <v/>
      </c>
      <c r="H3886" s="255" t="str">
        <f>IF(G3886="기사임",(COUNTIF($B$2:B3886,B3886)-COUNTIFS($B$2:B3885,B3886,$G$2:G3885,"")),"")</f>
        <v/>
      </c>
      <c r="I3886" s="122" t="str">
        <f>IF(H3886=1,COUNTIF($H$1:H3886,1),"")</f>
        <v/>
      </c>
      <c r="J3886" s="122">
        <f t="shared" si="185"/>
        <v>0</v>
      </c>
      <c r="K3886" s="122" t="b">
        <f t="shared" si="186"/>
        <v>0</v>
      </c>
      <c r="L3886" s="122" t="str">
        <f>IF(K3886=FALSE,"",B3886&amp;"@"&amp;COUNTIFS($B$2:B3886,B3886,$K$2:K3886,TRUE))</f>
        <v/>
      </c>
    </row>
    <row r="3887" spans="7:12">
      <c r="G3887" s="122" t="str">
        <f t="shared" si="184"/>
        <v/>
      </c>
      <c r="H3887" s="255" t="str">
        <f>IF(G3887="기사임",(COUNTIF($B$2:B3887,B3887)-COUNTIFS($B$2:B3886,B3887,$G$2:G3886,"")),"")</f>
        <v/>
      </c>
      <c r="I3887" s="122" t="str">
        <f>IF(H3887=1,COUNTIF($H$1:H3887,1),"")</f>
        <v/>
      </c>
      <c r="J3887" s="122">
        <f t="shared" si="185"/>
        <v>0</v>
      </c>
      <c r="K3887" s="122" t="b">
        <f t="shared" si="186"/>
        <v>0</v>
      </c>
      <c r="L3887" s="122" t="str">
        <f>IF(K3887=FALSE,"",B3887&amp;"@"&amp;COUNTIFS($B$2:B3887,B3887,$K$2:K3887,TRUE))</f>
        <v/>
      </c>
    </row>
    <row r="3888" spans="7:12">
      <c r="G3888" s="122" t="str">
        <f t="shared" si="184"/>
        <v/>
      </c>
      <c r="H3888" s="255" t="str">
        <f>IF(G3888="기사임",(COUNTIF($B$2:B3888,B3888)-COUNTIFS($B$2:B3887,B3888,$G$2:G3887,"")),"")</f>
        <v/>
      </c>
      <c r="I3888" s="122" t="str">
        <f>IF(H3888=1,COUNTIF($H$1:H3888,1),"")</f>
        <v/>
      </c>
      <c r="J3888" s="122">
        <f t="shared" si="185"/>
        <v>0</v>
      </c>
      <c r="K3888" s="122" t="b">
        <f t="shared" si="186"/>
        <v>0</v>
      </c>
      <c r="L3888" s="122" t="str">
        <f>IF(K3888=FALSE,"",B3888&amp;"@"&amp;COUNTIFS($B$2:B3888,B3888,$K$2:K3888,TRUE))</f>
        <v/>
      </c>
    </row>
    <row r="3889" spans="7:12">
      <c r="G3889" s="122" t="str">
        <f t="shared" si="184"/>
        <v/>
      </c>
      <c r="H3889" s="255" t="str">
        <f>IF(G3889="기사임",(COUNTIF($B$2:B3889,B3889)-COUNTIFS($B$2:B3888,B3889,$G$2:G3888,"")),"")</f>
        <v/>
      </c>
      <c r="I3889" s="122" t="str">
        <f>IF(H3889=1,COUNTIF($H$1:H3889,1),"")</f>
        <v/>
      </c>
      <c r="J3889" s="122">
        <f t="shared" si="185"/>
        <v>0</v>
      </c>
      <c r="K3889" s="122" t="b">
        <f t="shared" si="186"/>
        <v>0</v>
      </c>
      <c r="L3889" s="122" t="str">
        <f>IF(K3889=FALSE,"",B3889&amp;"@"&amp;COUNTIFS($B$2:B3889,B3889,$K$2:K3889,TRUE))</f>
        <v/>
      </c>
    </row>
    <row r="3890" spans="7:12">
      <c r="G3890" s="122" t="str">
        <f t="shared" si="184"/>
        <v/>
      </c>
      <c r="H3890" s="255" t="str">
        <f>IF(G3890="기사임",(COUNTIF($B$2:B3890,B3890)-COUNTIFS($B$2:B3889,B3890,$G$2:G3889,"")),"")</f>
        <v/>
      </c>
      <c r="I3890" s="122" t="str">
        <f>IF(H3890=1,COUNTIF($H$1:H3890,1),"")</f>
        <v/>
      </c>
      <c r="J3890" s="122">
        <f t="shared" si="185"/>
        <v>0</v>
      </c>
      <c r="K3890" s="122" t="b">
        <f t="shared" si="186"/>
        <v>0</v>
      </c>
      <c r="L3890" s="122" t="str">
        <f>IF(K3890=FALSE,"",B3890&amp;"@"&amp;COUNTIFS($B$2:B3890,B3890,$K$2:K3890,TRUE))</f>
        <v/>
      </c>
    </row>
    <row r="3891" spans="7:12">
      <c r="G3891" s="122" t="str">
        <f t="shared" si="184"/>
        <v/>
      </c>
      <c r="H3891" s="255" t="str">
        <f>IF(G3891="기사임",(COUNTIF($B$2:B3891,B3891)-COUNTIFS($B$2:B3890,B3891,$G$2:G3890,"")),"")</f>
        <v/>
      </c>
      <c r="I3891" s="122" t="str">
        <f>IF(H3891=1,COUNTIF($H$1:H3891,1),"")</f>
        <v/>
      </c>
      <c r="J3891" s="122">
        <f t="shared" si="185"/>
        <v>0</v>
      </c>
      <c r="K3891" s="122" t="b">
        <f t="shared" si="186"/>
        <v>0</v>
      </c>
      <c r="L3891" s="122" t="str">
        <f>IF(K3891=FALSE,"",B3891&amp;"@"&amp;COUNTIFS($B$2:B3891,B3891,$K$2:K3891,TRUE))</f>
        <v/>
      </c>
    </row>
    <row r="3892" spans="7:12">
      <c r="G3892" s="122" t="str">
        <f t="shared" si="184"/>
        <v/>
      </c>
      <c r="H3892" s="255" t="str">
        <f>IF(G3892="기사임",(COUNTIF($B$2:B3892,B3892)-COUNTIFS($B$2:B3891,B3892,$G$2:G3891,"")),"")</f>
        <v/>
      </c>
      <c r="I3892" s="122" t="str">
        <f>IF(H3892=1,COUNTIF($H$1:H3892,1),"")</f>
        <v/>
      </c>
      <c r="J3892" s="122">
        <f t="shared" si="185"/>
        <v>0</v>
      </c>
      <c r="K3892" s="122" t="b">
        <f t="shared" si="186"/>
        <v>0</v>
      </c>
      <c r="L3892" s="122" t="str">
        <f>IF(K3892=FALSE,"",B3892&amp;"@"&amp;COUNTIFS($B$2:B3892,B3892,$K$2:K3892,TRUE))</f>
        <v/>
      </c>
    </row>
    <row r="3893" spans="7:12">
      <c r="G3893" s="122" t="str">
        <f t="shared" si="184"/>
        <v/>
      </c>
      <c r="H3893" s="255" t="str">
        <f>IF(G3893="기사임",(COUNTIF($B$2:B3893,B3893)-COUNTIFS($B$2:B3892,B3893,$G$2:G3892,"")),"")</f>
        <v/>
      </c>
      <c r="I3893" s="122" t="str">
        <f>IF(H3893=1,COUNTIF($H$1:H3893,1),"")</f>
        <v/>
      </c>
      <c r="J3893" s="122">
        <f t="shared" si="185"/>
        <v>0</v>
      </c>
      <c r="K3893" s="122" t="b">
        <f t="shared" si="186"/>
        <v>0</v>
      </c>
      <c r="L3893" s="122" t="str">
        <f>IF(K3893=FALSE,"",B3893&amp;"@"&amp;COUNTIFS($B$2:B3893,B3893,$K$2:K3893,TRUE))</f>
        <v/>
      </c>
    </row>
    <row r="3894" spans="7:12">
      <c r="G3894" s="122" t="str">
        <f t="shared" si="184"/>
        <v/>
      </c>
      <c r="H3894" s="255" t="str">
        <f>IF(G3894="기사임",(COUNTIF($B$2:B3894,B3894)-COUNTIFS($B$2:B3893,B3894,$G$2:G3893,"")),"")</f>
        <v/>
      </c>
      <c r="I3894" s="122" t="str">
        <f>IF(H3894=1,COUNTIF($H$1:H3894,1),"")</f>
        <v/>
      </c>
      <c r="J3894" s="122">
        <f t="shared" si="185"/>
        <v>0</v>
      </c>
      <c r="K3894" s="122" t="b">
        <f t="shared" si="186"/>
        <v>0</v>
      </c>
      <c r="L3894" s="122" t="str">
        <f>IF(K3894=FALSE,"",B3894&amp;"@"&amp;COUNTIFS($B$2:B3894,B3894,$K$2:K3894,TRUE))</f>
        <v/>
      </c>
    </row>
    <row r="3895" spans="7:12">
      <c r="G3895" s="122" t="str">
        <f t="shared" si="184"/>
        <v/>
      </c>
      <c r="H3895" s="255" t="str">
        <f>IF(G3895="기사임",(COUNTIF($B$2:B3895,B3895)-COUNTIFS($B$2:B3894,B3895,$G$2:G3894,"")),"")</f>
        <v/>
      </c>
      <c r="I3895" s="122" t="str">
        <f>IF(H3895=1,COUNTIF($H$1:H3895,1),"")</f>
        <v/>
      </c>
      <c r="J3895" s="122">
        <f t="shared" si="185"/>
        <v>0</v>
      </c>
      <c r="K3895" s="122" t="b">
        <f t="shared" si="186"/>
        <v>0</v>
      </c>
      <c r="L3895" s="122" t="str">
        <f>IF(K3895=FALSE,"",B3895&amp;"@"&amp;COUNTIFS($B$2:B3895,B3895,$K$2:K3895,TRUE))</f>
        <v/>
      </c>
    </row>
    <row r="3896" spans="7:12">
      <c r="G3896" s="122" t="str">
        <f t="shared" si="184"/>
        <v/>
      </c>
      <c r="H3896" s="255" t="str">
        <f>IF(G3896="기사임",(COUNTIF($B$2:B3896,B3896)-COUNTIFS($B$2:B3895,B3896,$G$2:G3895,"")),"")</f>
        <v/>
      </c>
      <c r="I3896" s="122" t="str">
        <f>IF(H3896=1,COUNTIF($H$1:H3896,1),"")</f>
        <v/>
      </c>
      <c r="J3896" s="122">
        <f t="shared" si="185"/>
        <v>0</v>
      </c>
      <c r="K3896" s="122" t="b">
        <f t="shared" si="186"/>
        <v>0</v>
      </c>
      <c r="L3896" s="122" t="str">
        <f>IF(K3896=FALSE,"",B3896&amp;"@"&amp;COUNTIFS($B$2:B3896,B3896,$K$2:K3896,TRUE))</f>
        <v/>
      </c>
    </row>
    <row r="3897" spans="7:12">
      <c r="G3897" s="122" t="str">
        <f t="shared" si="184"/>
        <v/>
      </c>
      <c r="H3897" s="255" t="str">
        <f>IF(G3897="기사임",(COUNTIF($B$2:B3897,B3897)-COUNTIFS($B$2:B3896,B3897,$G$2:G3896,"")),"")</f>
        <v/>
      </c>
      <c r="I3897" s="122" t="str">
        <f>IF(H3897=1,COUNTIF($H$1:H3897,1),"")</f>
        <v/>
      </c>
      <c r="J3897" s="122">
        <f t="shared" si="185"/>
        <v>0</v>
      </c>
      <c r="K3897" s="122" t="b">
        <f t="shared" si="186"/>
        <v>0</v>
      </c>
      <c r="L3897" s="122" t="str">
        <f>IF(K3897=FALSE,"",B3897&amp;"@"&amp;COUNTIFS($B$2:B3897,B3897,$K$2:K3897,TRUE))</f>
        <v/>
      </c>
    </row>
    <row r="3898" spans="7:12">
      <c r="G3898" s="122" t="str">
        <f t="shared" si="184"/>
        <v/>
      </c>
      <c r="H3898" s="255" t="str">
        <f>IF(G3898="기사임",(COUNTIF($B$2:B3898,B3898)-COUNTIFS($B$2:B3897,B3898,$G$2:G3897,"")),"")</f>
        <v/>
      </c>
      <c r="I3898" s="122" t="str">
        <f>IF(H3898=1,COUNTIF($H$1:H3898,1),"")</f>
        <v/>
      </c>
      <c r="J3898" s="122">
        <f t="shared" si="185"/>
        <v>0</v>
      </c>
      <c r="K3898" s="122" t="b">
        <f t="shared" si="186"/>
        <v>0</v>
      </c>
      <c r="L3898" s="122" t="str">
        <f>IF(K3898=FALSE,"",B3898&amp;"@"&amp;COUNTIFS($B$2:B3898,B3898,$K$2:K3898,TRUE))</f>
        <v/>
      </c>
    </row>
    <row r="3899" spans="7:12">
      <c r="G3899" s="122" t="str">
        <f t="shared" si="184"/>
        <v/>
      </c>
      <c r="H3899" s="255" t="str">
        <f>IF(G3899="기사임",(COUNTIF($B$2:B3899,B3899)-COUNTIFS($B$2:B3898,B3899,$G$2:G3898,"")),"")</f>
        <v/>
      </c>
      <c r="I3899" s="122" t="str">
        <f>IF(H3899=1,COUNTIF($H$1:H3899,1),"")</f>
        <v/>
      </c>
      <c r="J3899" s="122">
        <f t="shared" si="185"/>
        <v>0</v>
      </c>
      <c r="K3899" s="122" t="b">
        <f t="shared" si="186"/>
        <v>0</v>
      </c>
      <c r="L3899" s="122" t="str">
        <f>IF(K3899=FALSE,"",B3899&amp;"@"&amp;COUNTIFS($B$2:B3899,B3899,$K$2:K3899,TRUE))</f>
        <v/>
      </c>
    </row>
    <row r="3900" spans="7:12">
      <c r="G3900" s="122" t="str">
        <f t="shared" si="184"/>
        <v/>
      </c>
      <c r="H3900" s="255" t="str">
        <f>IF(G3900="기사임",(COUNTIF($B$2:B3900,B3900)-COUNTIFS($B$2:B3899,B3900,$G$2:G3899,"")),"")</f>
        <v/>
      </c>
      <c r="I3900" s="122" t="str">
        <f>IF(H3900=1,COUNTIF($H$1:H3900,1),"")</f>
        <v/>
      </c>
      <c r="J3900" s="122">
        <f t="shared" si="185"/>
        <v>0</v>
      </c>
      <c r="K3900" s="122" t="b">
        <f t="shared" si="186"/>
        <v>0</v>
      </c>
      <c r="L3900" s="122" t="str">
        <f>IF(K3900=FALSE,"",B3900&amp;"@"&amp;COUNTIFS($B$2:B3900,B3900,$K$2:K3900,TRUE))</f>
        <v/>
      </c>
    </row>
    <row r="3901" spans="7:12">
      <c r="G3901" s="122" t="str">
        <f t="shared" si="184"/>
        <v/>
      </c>
      <c r="H3901" s="255" t="str">
        <f>IF(G3901="기사임",(COUNTIF($B$2:B3901,B3901)-COUNTIFS($B$2:B3900,B3901,$G$2:G3900,"")),"")</f>
        <v/>
      </c>
      <c r="I3901" s="122" t="str">
        <f>IF(H3901=1,COUNTIF($H$1:H3901,1),"")</f>
        <v/>
      </c>
      <c r="J3901" s="122">
        <f t="shared" si="185"/>
        <v>0</v>
      </c>
      <c r="K3901" s="122" t="b">
        <f t="shared" si="186"/>
        <v>0</v>
      </c>
      <c r="L3901" s="122" t="str">
        <f>IF(K3901=FALSE,"",B3901&amp;"@"&amp;COUNTIFS($B$2:B3901,B3901,$K$2:K3901,TRUE))</f>
        <v/>
      </c>
    </row>
    <row r="3902" spans="7:12">
      <c r="G3902" s="122" t="str">
        <f t="shared" si="184"/>
        <v/>
      </c>
      <c r="H3902" s="255" t="str">
        <f>IF(G3902="기사임",(COUNTIF($B$2:B3902,B3902)-COUNTIFS($B$2:B3901,B3902,$G$2:G3901,"")),"")</f>
        <v/>
      </c>
      <c r="I3902" s="122" t="str">
        <f>IF(H3902=1,COUNTIF($H$1:H3902,1),"")</f>
        <v/>
      </c>
      <c r="J3902" s="122">
        <f t="shared" si="185"/>
        <v>0</v>
      </c>
      <c r="K3902" s="122" t="b">
        <f t="shared" si="186"/>
        <v>0</v>
      </c>
      <c r="L3902" s="122" t="str">
        <f>IF(K3902=FALSE,"",B3902&amp;"@"&amp;COUNTIFS($B$2:B3902,B3902,$K$2:K3902,TRUE))</f>
        <v/>
      </c>
    </row>
    <row r="3903" spans="7:12">
      <c r="G3903" s="122" t="str">
        <f t="shared" si="184"/>
        <v/>
      </c>
      <c r="H3903" s="255" t="str">
        <f>IF(G3903="기사임",(COUNTIF($B$2:B3903,B3903)-COUNTIFS($B$2:B3902,B3903,$G$2:G3902,"")),"")</f>
        <v/>
      </c>
      <c r="I3903" s="122" t="str">
        <f>IF(H3903=1,COUNTIF($H$1:H3903,1),"")</f>
        <v/>
      </c>
      <c r="J3903" s="122">
        <f t="shared" si="185"/>
        <v>0</v>
      </c>
      <c r="K3903" s="122" t="b">
        <f t="shared" si="186"/>
        <v>0</v>
      </c>
      <c r="L3903" s="122" t="str">
        <f>IF(K3903=FALSE,"",B3903&amp;"@"&amp;COUNTIFS($B$2:B3903,B3903,$K$2:K3903,TRUE))</f>
        <v/>
      </c>
    </row>
    <row r="3904" spans="7:12">
      <c r="G3904" s="122" t="str">
        <f t="shared" si="184"/>
        <v/>
      </c>
      <c r="H3904" s="255" t="str">
        <f>IF(G3904="기사임",(COUNTIF($B$2:B3904,B3904)-COUNTIFS($B$2:B3903,B3904,$G$2:G3903,"")),"")</f>
        <v/>
      </c>
      <c r="I3904" s="122" t="str">
        <f>IF(H3904=1,COUNTIF($H$1:H3904,1),"")</f>
        <v/>
      </c>
      <c r="J3904" s="122">
        <f t="shared" si="185"/>
        <v>0</v>
      </c>
      <c r="K3904" s="122" t="b">
        <f t="shared" si="186"/>
        <v>0</v>
      </c>
      <c r="L3904" s="122" t="str">
        <f>IF(K3904=FALSE,"",B3904&amp;"@"&amp;COUNTIFS($B$2:B3904,B3904,$K$2:K3904,TRUE))</f>
        <v/>
      </c>
    </row>
    <row r="3905" spans="7:12">
      <c r="G3905" s="122" t="str">
        <f t="shared" si="184"/>
        <v/>
      </c>
      <c r="H3905" s="255" t="str">
        <f>IF(G3905="기사임",(COUNTIF($B$2:B3905,B3905)-COUNTIFS($B$2:B3904,B3905,$G$2:G3904,"")),"")</f>
        <v/>
      </c>
      <c r="I3905" s="122" t="str">
        <f>IF(H3905=1,COUNTIF($H$1:H3905,1),"")</f>
        <v/>
      </c>
      <c r="J3905" s="122">
        <f t="shared" si="185"/>
        <v>0</v>
      </c>
      <c r="K3905" s="122" t="b">
        <f t="shared" si="186"/>
        <v>0</v>
      </c>
      <c r="L3905" s="122" t="str">
        <f>IF(K3905=FALSE,"",B3905&amp;"@"&amp;COUNTIFS($B$2:B3905,B3905,$K$2:K3905,TRUE))</f>
        <v/>
      </c>
    </row>
    <row r="3906" spans="7:12">
      <c r="G3906" s="122" t="str">
        <f t="shared" si="184"/>
        <v/>
      </c>
      <c r="H3906" s="255" t="str">
        <f>IF(G3906="기사임",(COUNTIF($B$2:B3906,B3906)-COUNTIFS($B$2:B3905,B3906,$G$2:G3905,"")),"")</f>
        <v/>
      </c>
      <c r="I3906" s="122" t="str">
        <f>IF(H3906=1,COUNTIF($H$1:H3906,1),"")</f>
        <v/>
      </c>
      <c r="J3906" s="122">
        <f t="shared" si="185"/>
        <v>0</v>
      </c>
      <c r="K3906" s="122" t="b">
        <f t="shared" si="186"/>
        <v>0</v>
      </c>
      <c r="L3906" s="122" t="str">
        <f>IF(K3906=FALSE,"",B3906&amp;"@"&amp;COUNTIFS($B$2:B3906,B3906,$K$2:K3906,TRUE))</f>
        <v/>
      </c>
    </row>
    <row r="3907" spans="7:12">
      <c r="G3907" s="122" t="str">
        <f t="shared" si="184"/>
        <v/>
      </c>
      <c r="H3907" s="255" t="str">
        <f>IF(G3907="기사임",(COUNTIF($B$2:B3907,B3907)-COUNTIFS($B$2:B3906,B3907,$G$2:G3906,"")),"")</f>
        <v/>
      </c>
      <c r="I3907" s="122" t="str">
        <f>IF(H3907=1,COUNTIF($H$1:H3907,1),"")</f>
        <v/>
      </c>
      <c r="J3907" s="122">
        <f t="shared" si="185"/>
        <v>0</v>
      </c>
      <c r="K3907" s="122" t="b">
        <f t="shared" si="186"/>
        <v>0</v>
      </c>
      <c r="L3907" s="122" t="str">
        <f>IF(K3907=FALSE,"",B3907&amp;"@"&amp;COUNTIFS($B$2:B3907,B3907,$K$2:K3907,TRUE))</f>
        <v/>
      </c>
    </row>
    <row r="3908" spans="7:12">
      <c r="G3908" s="122" t="str">
        <f t="shared" si="184"/>
        <v/>
      </c>
      <c r="H3908" s="255" t="str">
        <f>IF(G3908="기사임",(COUNTIF($B$2:B3908,B3908)-COUNTIFS($B$2:B3907,B3908,$G$2:G3907,"")),"")</f>
        <v/>
      </c>
      <c r="I3908" s="122" t="str">
        <f>IF(H3908=1,COUNTIF($H$1:H3908,1),"")</f>
        <v/>
      </c>
      <c r="J3908" s="122">
        <f t="shared" si="185"/>
        <v>0</v>
      </c>
      <c r="K3908" s="122" t="b">
        <f t="shared" si="186"/>
        <v>0</v>
      </c>
      <c r="L3908" s="122" t="str">
        <f>IF(K3908=FALSE,"",B3908&amp;"@"&amp;COUNTIFS($B$2:B3908,B3908,$K$2:K3908,TRUE))</f>
        <v/>
      </c>
    </row>
    <row r="3909" spans="7:12">
      <c r="G3909" s="122" t="str">
        <f t="shared" si="184"/>
        <v/>
      </c>
      <c r="H3909" s="255" t="str">
        <f>IF(G3909="기사임",(COUNTIF($B$2:B3909,B3909)-COUNTIFS($B$2:B3908,B3909,$G$2:G3908,"")),"")</f>
        <v/>
      </c>
      <c r="I3909" s="122" t="str">
        <f>IF(H3909=1,COUNTIF($H$1:H3909,1),"")</f>
        <v/>
      </c>
      <c r="J3909" s="122">
        <f t="shared" si="185"/>
        <v>0</v>
      </c>
      <c r="K3909" s="122" t="b">
        <f t="shared" si="186"/>
        <v>0</v>
      </c>
      <c r="L3909" s="122" t="str">
        <f>IF(K3909=FALSE,"",B3909&amp;"@"&amp;COUNTIFS($B$2:B3909,B3909,$K$2:K3909,TRUE))</f>
        <v/>
      </c>
    </row>
    <row r="3910" spans="7:12">
      <c r="G3910" s="122" t="str">
        <f t="shared" si="184"/>
        <v/>
      </c>
      <c r="H3910" s="255" t="str">
        <f>IF(G3910="기사임",(COUNTIF($B$2:B3910,B3910)-COUNTIFS($B$2:B3909,B3910,$G$2:G3909,"")),"")</f>
        <v/>
      </c>
      <c r="I3910" s="122" t="str">
        <f>IF(H3910=1,COUNTIF($H$1:H3910,1),"")</f>
        <v/>
      </c>
      <c r="J3910" s="122">
        <f t="shared" si="185"/>
        <v>0</v>
      </c>
      <c r="K3910" s="122" t="b">
        <f t="shared" si="186"/>
        <v>0</v>
      </c>
      <c r="L3910" s="122" t="str">
        <f>IF(K3910=FALSE,"",B3910&amp;"@"&amp;COUNTIFS($B$2:B3910,B3910,$K$2:K3910,TRUE))</f>
        <v/>
      </c>
    </row>
    <row r="3911" spans="7:12">
      <c r="G3911" s="122" t="str">
        <f t="shared" ref="G3911:G3974" si="187">IF(AND(LEFT(A3911,17)="/global/archives/",ISNUMBER(_xlfn.NUMBERVALUE(MID(A3911,18,1))),ISERROR(FIND("ckattempt",A3911)),ISERROR(FIND("preview",A3911))),"기사임","")</f>
        <v/>
      </c>
      <c r="H3911" s="255" t="str">
        <f>IF(G3911="기사임",(COUNTIF($B$2:B3911,B3911)-COUNTIFS($B$2:B3910,B3911,$G$2:G3910,"")),"")</f>
        <v/>
      </c>
      <c r="I3911" s="122" t="str">
        <f>IF(H3911=1,COUNTIF($H$1:H3911,1),"")</f>
        <v/>
      </c>
      <c r="J3911" s="122">
        <f t="shared" ref="J3911:J3974" si="188">COUNTIF($N$2:$N$4,B3911)</f>
        <v>0</v>
      </c>
      <c r="K3911" s="122" t="b">
        <f t="shared" ref="K3911:K3974" si="189">AND(J3911=1,H3911&gt;=1,H3911&lt;&gt;"")</f>
        <v>0</v>
      </c>
      <c r="L3911" s="122" t="str">
        <f>IF(K3911=FALSE,"",B3911&amp;"@"&amp;COUNTIFS($B$2:B3911,B3911,$K$2:K3911,TRUE))</f>
        <v/>
      </c>
    </row>
    <row r="3912" spans="7:12">
      <c r="G3912" s="122" t="str">
        <f t="shared" si="187"/>
        <v/>
      </c>
      <c r="H3912" s="255" t="str">
        <f>IF(G3912="기사임",(COUNTIF($B$2:B3912,B3912)-COUNTIFS($B$2:B3911,B3912,$G$2:G3911,"")),"")</f>
        <v/>
      </c>
      <c r="I3912" s="122" t="str">
        <f>IF(H3912=1,COUNTIF($H$1:H3912,1),"")</f>
        <v/>
      </c>
      <c r="J3912" s="122">
        <f t="shared" si="188"/>
        <v>0</v>
      </c>
      <c r="K3912" s="122" t="b">
        <f t="shared" si="189"/>
        <v>0</v>
      </c>
      <c r="L3912" s="122" t="str">
        <f>IF(K3912=FALSE,"",B3912&amp;"@"&amp;COUNTIFS($B$2:B3912,B3912,$K$2:K3912,TRUE))</f>
        <v/>
      </c>
    </row>
    <row r="3913" spans="7:12">
      <c r="G3913" s="122" t="str">
        <f t="shared" si="187"/>
        <v/>
      </c>
      <c r="H3913" s="255" t="str">
        <f>IF(G3913="기사임",(COUNTIF($B$2:B3913,B3913)-COUNTIFS($B$2:B3912,B3913,$G$2:G3912,"")),"")</f>
        <v/>
      </c>
      <c r="I3913" s="122" t="str">
        <f>IF(H3913=1,COUNTIF($H$1:H3913,1),"")</f>
        <v/>
      </c>
      <c r="J3913" s="122">
        <f t="shared" si="188"/>
        <v>0</v>
      </c>
      <c r="K3913" s="122" t="b">
        <f t="shared" si="189"/>
        <v>0</v>
      </c>
      <c r="L3913" s="122" t="str">
        <f>IF(K3913=FALSE,"",B3913&amp;"@"&amp;COUNTIFS($B$2:B3913,B3913,$K$2:K3913,TRUE))</f>
        <v/>
      </c>
    </row>
    <row r="3914" spans="7:12">
      <c r="G3914" s="122" t="str">
        <f t="shared" si="187"/>
        <v/>
      </c>
      <c r="H3914" s="255" t="str">
        <f>IF(G3914="기사임",(COUNTIF($B$2:B3914,B3914)-COUNTIFS($B$2:B3913,B3914,$G$2:G3913,"")),"")</f>
        <v/>
      </c>
      <c r="I3914" s="122" t="str">
        <f>IF(H3914=1,COUNTIF($H$1:H3914,1),"")</f>
        <v/>
      </c>
      <c r="J3914" s="122">
        <f t="shared" si="188"/>
        <v>0</v>
      </c>
      <c r="K3914" s="122" t="b">
        <f t="shared" si="189"/>
        <v>0</v>
      </c>
      <c r="L3914" s="122" t="str">
        <f>IF(K3914=FALSE,"",B3914&amp;"@"&amp;COUNTIFS($B$2:B3914,B3914,$K$2:K3914,TRUE))</f>
        <v/>
      </c>
    </row>
    <row r="3915" spans="7:12">
      <c r="G3915" s="122" t="str">
        <f t="shared" si="187"/>
        <v/>
      </c>
      <c r="H3915" s="255" t="str">
        <f>IF(G3915="기사임",(COUNTIF($B$2:B3915,B3915)-COUNTIFS($B$2:B3914,B3915,$G$2:G3914,"")),"")</f>
        <v/>
      </c>
      <c r="I3915" s="122" t="str">
        <f>IF(H3915=1,COUNTIF($H$1:H3915,1),"")</f>
        <v/>
      </c>
      <c r="J3915" s="122">
        <f t="shared" si="188"/>
        <v>0</v>
      </c>
      <c r="K3915" s="122" t="b">
        <f t="shared" si="189"/>
        <v>0</v>
      </c>
      <c r="L3915" s="122" t="str">
        <f>IF(K3915=FALSE,"",B3915&amp;"@"&amp;COUNTIFS($B$2:B3915,B3915,$K$2:K3915,TRUE))</f>
        <v/>
      </c>
    </row>
    <row r="3916" spans="7:12">
      <c r="G3916" s="122" t="str">
        <f t="shared" si="187"/>
        <v/>
      </c>
      <c r="H3916" s="255" t="str">
        <f>IF(G3916="기사임",(COUNTIF($B$2:B3916,B3916)-COUNTIFS($B$2:B3915,B3916,$G$2:G3915,"")),"")</f>
        <v/>
      </c>
      <c r="I3916" s="122" t="str">
        <f>IF(H3916=1,COUNTIF($H$1:H3916,1),"")</f>
        <v/>
      </c>
      <c r="J3916" s="122">
        <f t="shared" si="188"/>
        <v>0</v>
      </c>
      <c r="K3916" s="122" t="b">
        <f t="shared" si="189"/>
        <v>0</v>
      </c>
      <c r="L3916" s="122" t="str">
        <f>IF(K3916=FALSE,"",B3916&amp;"@"&amp;COUNTIFS($B$2:B3916,B3916,$K$2:K3916,TRUE))</f>
        <v/>
      </c>
    </row>
    <row r="3917" spans="7:12">
      <c r="G3917" s="122" t="str">
        <f t="shared" si="187"/>
        <v/>
      </c>
      <c r="H3917" s="255" t="str">
        <f>IF(G3917="기사임",(COUNTIF($B$2:B3917,B3917)-COUNTIFS($B$2:B3916,B3917,$G$2:G3916,"")),"")</f>
        <v/>
      </c>
      <c r="I3917" s="122" t="str">
        <f>IF(H3917=1,COUNTIF($H$1:H3917,1),"")</f>
        <v/>
      </c>
      <c r="J3917" s="122">
        <f t="shared" si="188"/>
        <v>0</v>
      </c>
      <c r="K3917" s="122" t="b">
        <f t="shared" si="189"/>
        <v>0</v>
      </c>
      <c r="L3917" s="122" t="str">
        <f>IF(K3917=FALSE,"",B3917&amp;"@"&amp;COUNTIFS($B$2:B3917,B3917,$K$2:K3917,TRUE))</f>
        <v/>
      </c>
    </row>
    <row r="3918" spans="7:12">
      <c r="G3918" s="122" t="str">
        <f t="shared" si="187"/>
        <v/>
      </c>
      <c r="H3918" s="255" t="str">
        <f>IF(G3918="기사임",(COUNTIF($B$2:B3918,B3918)-COUNTIFS($B$2:B3917,B3918,$G$2:G3917,"")),"")</f>
        <v/>
      </c>
      <c r="I3918" s="122" t="str">
        <f>IF(H3918=1,COUNTIF($H$1:H3918,1),"")</f>
        <v/>
      </c>
      <c r="J3918" s="122">
        <f t="shared" si="188"/>
        <v>0</v>
      </c>
      <c r="K3918" s="122" t="b">
        <f t="shared" si="189"/>
        <v>0</v>
      </c>
      <c r="L3918" s="122" t="str">
        <f>IF(K3918=FALSE,"",B3918&amp;"@"&amp;COUNTIFS($B$2:B3918,B3918,$K$2:K3918,TRUE))</f>
        <v/>
      </c>
    </row>
    <row r="3919" spans="7:12">
      <c r="G3919" s="122" t="str">
        <f t="shared" si="187"/>
        <v/>
      </c>
      <c r="H3919" s="255" t="str">
        <f>IF(G3919="기사임",(COUNTIF($B$2:B3919,B3919)-COUNTIFS($B$2:B3918,B3919,$G$2:G3918,"")),"")</f>
        <v/>
      </c>
      <c r="I3919" s="122" t="str">
        <f>IF(H3919=1,COUNTIF($H$1:H3919,1),"")</f>
        <v/>
      </c>
      <c r="J3919" s="122">
        <f t="shared" si="188"/>
        <v>0</v>
      </c>
      <c r="K3919" s="122" t="b">
        <f t="shared" si="189"/>
        <v>0</v>
      </c>
      <c r="L3919" s="122" t="str">
        <f>IF(K3919=FALSE,"",B3919&amp;"@"&amp;COUNTIFS($B$2:B3919,B3919,$K$2:K3919,TRUE))</f>
        <v/>
      </c>
    </row>
    <row r="3920" spans="7:12">
      <c r="G3920" s="122" t="str">
        <f t="shared" si="187"/>
        <v/>
      </c>
      <c r="H3920" s="255" t="str">
        <f>IF(G3920="기사임",(COUNTIF($B$2:B3920,B3920)-COUNTIFS($B$2:B3919,B3920,$G$2:G3919,"")),"")</f>
        <v/>
      </c>
      <c r="I3920" s="122" t="str">
        <f>IF(H3920=1,COUNTIF($H$1:H3920,1),"")</f>
        <v/>
      </c>
      <c r="J3920" s="122">
        <f t="shared" si="188"/>
        <v>0</v>
      </c>
      <c r="K3920" s="122" t="b">
        <f t="shared" si="189"/>
        <v>0</v>
      </c>
      <c r="L3920" s="122" t="str">
        <f>IF(K3920=FALSE,"",B3920&amp;"@"&amp;COUNTIFS($B$2:B3920,B3920,$K$2:K3920,TRUE))</f>
        <v/>
      </c>
    </row>
    <row r="3921" spans="7:12">
      <c r="G3921" s="122" t="str">
        <f t="shared" si="187"/>
        <v/>
      </c>
      <c r="H3921" s="255" t="str">
        <f>IF(G3921="기사임",(COUNTIF($B$2:B3921,B3921)-COUNTIFS($B$2:B3920,B3921,$G$2:G3920,"")),"")</f>
        <v/>
      </c>
      <c r="I3921" s="122" t="str">
        <f>IF(H3921=1,COUNTIF($H$1:H3921,1),"")</f>
        <v/>
      </c>
      <c r="J3921" s="122">
        <f t="shared" si="188"/>
        <v>0</v>
      </c>
      <c r="K3921" s="122" t="b">
        <f t="shared" si="189"/>
        <v>0</v>
      </c>
      <c r="L3921" s="122" t="str">
        <f>IF(K3921=FALSE,"",B3921&amp;"@"&amp;COUNTIFS($B$2:B3921,B3921,$K$2:K3921,TRUE))</f>
        <v/>
      </c>
    </row>
    <row r="3922" spans="7:12">
      <c r="G3922" s="122" t="str">
        <f t="shared" si="187"/>
        <v/>
      </c>
      <c r="H3922" s="255" t="str">
        <f>IF(G3922="기사임",(COUNTIF($B$2:B3922,B3922)-COUNTIFS($B$2:B3921,B3922,$G$2:G3921,"")),"")</f>
        <v/>
      </c>
      <c r="I3922" s="122" t="str">
        <f>IF(H3922=1,COUNTIF($H$1:H3922,1),"")</f>
        <v/>
      </c>
      <c r="J3922" s="122">
        <f t="shared" si="188"/>
        <v>0</v>
      </c>
      <c r="K3922" s="122" t="b">
        <f t="shared" si="189"/>
        <v>0</v>
      </c>
      <c r="L3922" s="122" t="str">
        <f>IF(K3922=FALSE,"",B3922&amp;"@"&amp;COUNTIFS($B$2:B3922,B3922,$K$2:K3922,TRUE))</f>
        <v/>
      </c>
    </row>
    <row r="3923" spans="7:12">
      <c r="G3923" s="122" t="str">
        <f t="shared" si="187"/>
        <v/>
      </c>
      <c r="H3923" s="255" t="str">
        <f>IF(G3923="기사임",(COUNTIF($B$2:B3923,B3923)-COUNTIFS($B$2:B3922,B3923,$G$2:G3922,"")),"")</f>
        <v/>
      </c>
      <c r="I3923" s="122" t="str">
        <f>IF(H3923=1,COUNTIF($H$1:H3923,1),"")</f>
        <v/>
      </c>
      <c r="J3923" s="122">
        <f t="shared" si="188"/>
        <v>0</v>
      </c>
      <c r="K3923" s="122" t="b">
        <f t="shared" si="189"/>
        <v>0</v>
      </c>
      <c r="L3923" s="122" t="str">
        <f>IF(K3923=FALSE,"",B3923&amp;"@"&amp;COUNTIFS($B$2:B3923,B3923,$K$2:K3923,TRUE))</f>
        <v/>
      </c>
    </row>
    <row r="3924" spans="7:12">
      <c r="G3924" s="122" t="str">
        <f t="shared" si="187"/>
        <v/>
      </c>
      <c r="H3924" s="255" t="str">
        <f>IF(G3924="기사임",(COUNTIF($B$2:B3924,B3924)-COUNTIFS($B$2:B3923,B3924,$G$2:G3923,"")),"")</f>
        <v/>
      </c>
      <c r="I3924" s="122" t="str">
        <f>IF(H3924=1,COUNTIF($H$1:H3924,1),"")</f>
        <v/>
      </c>
      <c r="J3924" s="122">
        <f t="shared" si="188"/>
        <v>0</v>
      </c>
      <c r="K3924" s="122" t="b">
        <f t="shared" si="189"/>
        <v>0</v>
      </c>
      <c r="L3924" s="122" t="str">
        <f>IF(K3924=FALSE,"",B3924&amp;"@"&amp;COUNTIFS($B$2:B3924,B3924,$K$2:K3924,TRUE))</f>
        <v/>
      </c>
    </row>
    <row r="3925" spans="7:12">
      <c r="G3925" s="122" t="str">
        <f t="shared" si="187"/>
        <v/>
      </c>
      <c r="H3925" s="255" t="str">
        <f>IF(G3925="기사임",(COUNTIF($B$2:B3925,B3925)-COUNTIFS($B$2:B3924,B3925,$G$2:G3924,"")),"")</f>
        <v/>
      </c>
      <c r="I3925" s="122" t="str">
        <f>IF(H3925=1,COUNTIF($H$1:H3925,1),"")</f>
        <v/>
      </c>
      <c r="J3925" s="122">
        <f t="shared" si="188"/>
        <v>0</v>
      </c>
      <c r="K3925" s="122" t="b">
        <f t="shared" si="189"/>
        <v>0</v>
      </c>
      <c r="L3925" s="122" t="str">
        <f>IF(K3925=FALSE,"",B3925&amp;"@"&amp;COUNTIFS($B$2:B3925,B3925,$K$2:K3925,TRUE))</f>
        <v/>
      </c>
    </row>
    <row r="3926" spans="7:12">
      <c r="G3926" s="122" t="str">
        <f t="shared" si="187"/>
        <v/>
      </c>
      <c r="H3926" s="255" t="str">
        <f>IF(G3926="기사임",(COUNTIF($B$2:B3926,B3926)-COUNTIFS($B$2:B3925,B3926,$G$2:G3925,"")),"")</f>
        <v/>
      </c>
      <c r="I3926" s="122" t="str">
        <f>IF(H3926=1,COUNTIF($H$1:H3926,1),"")</f>
        <v/>
      </c>
      <c r="J3926" s="122">
        <f t="shared" si="188"/>
        <v>0</v>
      </c>
      <c r="K3926" s="122" t="b">
        <f t="shared" si="189"/>
        <v>0</v>
      </c>
      <c r="L3926" s="122" t="str">
        <f>IF(K3926=FALSE,"",B3926&amp;"@"&amp;COUNTIFS($B$2:B3926,B3926,$K$2:K3926,TRUE))</f>
        <v/>
      </c>
    </row>
    <row r="3927" spans="7:12">
      <c r="G3927" s="122" t="str">
        <f t="shared" si="187"/>
        <v/>
      </c>
      <c r="H3927" s="255" t="str">
        <f>IF(G3927="기사임",(COUNTIF($B$2:B3927,B3927)-COUNTIFS($B$2:B3926,B3927,$G$2:G3926,"")),"")</f>
        <v/>
      </c>
      <c r="I3927" s="122" t="str">
        <f>IF(H3927=1,COUNTIF($H$1:H3927,1),"")</f>
        <v/>
      </c>
      <c r="J3927" s="122">
        <f t="shared" si="188"/>
        <v>0</v>
      </c>
      <c r="K3927" s="122" t="b">
        <f t="shared" si="189"/>
        <v>0</v>
      </c>
      <c r="L3927" s="122" t="str">
        <f>IF(K3927=FALSE,"",B3927&amp;"@"&amp;COUNTIFS($B$2:B3927,B3927,$K$2:K3927,TRUE))</f>
        <v/>
      </c>
    </row>
    <row r="3928" spans="7:12">
      <c r="G3928" s="122" t="str">
        <f t="shared" si="187"/>
        <v/>
      </c>
      <c r="H3928" s="255" t="str">
        <f>IF(G3928="기사임",(COUNTIF($B$2:B3928,B3928)-COUNTIFS($B$2:B3927,B3928,$G$2:G3927,"")),"")</f>
        <v/>
      </c>
      <c r="I3928" s="122" t="str">
        <f>IF(H3928=1,COUNTIF($H$1:H3928,1),"")</f>
        <v/>
      </c>
      <c r="J3928" s="122">
        <f t="shared" si="188"/>
        <v>0</v>
      </c>
      <c r="K3928" s="122" t="b">
        <f t="shared" si="189"/>
        <v>0</v>
      </c>
      <c r="L3928" s="122" t="str">
        <f>IF(K3928=FALSE,"",B3928&amp;"@"&amp;COUNTIFS($B$2:B3928,B3928,$K$2:K3928,TRUE))</f>
        <v/>
      </c>
    </row>
    <row r="3929" spans="7:12">
      <c r="G3929" s="122" t="str">
        <f t="shared" si="187"/>
        <v/>
      </c>
      <c r="H3929" s="255" t="str">
        <f>IF(G3929="기사임",(COUNTIF($B$2:B3929,B3929)-COUNTIFS($B$2:B3928,B3929,$G$2:G3928,"")),"")</f>
        <v/>
      </c>
      <c r="I3929" s="122" t="str">
        <f>IF(H3929=1,COUNTIF($H$1:H3929,1),"")</f>
        <v/>
      </c>
      <c r="J3929" s="122">
        <f t="shared" si="188"/>
        <v>0</v>
      </c>
      <c r="K3929" s="122" t="b">
        <f t="shared" si="189"/>
        <v>0</v>
      </c>
      <c r="L3929" s="122" t="str">
        <f>IF(K3929=FALSE,"",B3929&amp;"@"&amp;COUNTIFS($B$2:B3929,B3929,$K$2:K3929,TRUE))</f>
        <v/>
      </c>
    </row>
    <row r="3930" spans="7:12">
      <c r="G3930" s="122" t="str">
        <f t="shared" si="187"/>
        <v/>
      </c>
      <c r="H3930" s="255" t="str">
        <f>IF(G3930="기사임",(COUNTIF($B$2:B3930,B3930)-COUNTIFS($B$2:B3929,B3930,$G$2:G3929,"")),"")</f>
        <v/>
      </c>
      <c r="I3930" s="122" t="str">
        <f>IF(H3930=1,COUNTIF($H$1:H3930,1),"")</f>
        <v/>
      </c>
      <c r="J3930" s="122">
        <f t="shared" si="188"/>
        <v>0</v>
      </c>
      <c r="K3930" s="122" t="b">
        <f t="shared" si="189"/>
        <v>0</v>
      </c>
      <c r="L3930" s="122" t="str">
        <f>IF(K3930=FALSE,"",B3930&amp;"@"&amp;COUNTIFS($B$2:B3930,B3930,$K$2:K3930,TRUE))</f>
        <v/>
      </c>
    </row>
    <row r="3931" spans="7:12">
      <c r="G3931" s="122" t="str">
        <f t="shared" si="187"/>
        <v/>
      </c>
      <c r="H3931" s="255" t="str">
        <f>IF(G3931="기사임",(COUNTIF($B$2:B3931,B3931)-COUNTIFS($B$2:B3930,B3931,$G$2:G3930,"")),"")</f>
        <v/>
      </c>
      <c r="I3931" s="122" t="str">
        <f>IF(H3931=1,COUNTIF($H$1:H3931,1),"")</f>
        <v/>
      </c>
      <c r="J3931" s="122">
        <f t="shared" si="188"/>
        <v>0</v>
      </c>
      <c r="K3931" s="122" t="b">
        <f t="shared" si="189"/>
        <v>0</v>
      </c>
      <c r="L3931" s="122" t="str">
        <f>IF(K3931=FALSE,"",B3931&amp;"@"&amp;COUNTIFS($B$2:B3931,B3931,$K$2:K3931,TRUE))</f>
        <v/>
      </c>
    </row>
    <row r="3932" spans="7:12">
      <c r="G3932" s="122" t="str">
        <f t="shared" si="187"/>
        <v/>
      </c>
      <c r="H3932" s="255" t="str">
        <f>IF(G3932="기사임",(COUNTIF($B$2:B3932,B3932)-COUNTIFS($B$2:B3931,B3932,$G$2:G3931,"")),"")</f>
        <v/>
      </c>
      <c r="I3932" s="122" t="str">
        <f>IF(H3932=1,COUNTIF($H$1:H3932,1),"")</f>
        <v/>
      </c>
      <c r="J3932" s="122">
        <f t="shared" si="188"/>
        <v>0</v>
      </c>
      <c r="K3932" s="122" t="b">
        <f t="shared" si="189"/>
        <v>0</v>
      </c>
      <c r="L3932" s="122" t="str">
        <f>IF(K3932=FALSE,"",B3932&amp;"@"&amp;COUNTIFS($B$2:B3932,B3932,$K$2:K3932,TRUE))</f>
        <v/>
      </c>
    </row>
    <row r="3933" spans="7:12">
      <c r="G3933" s="122" t="str">
        <f t="shared" si="187"/>
        <v/>
      </c>
      <c r="H3933" s="255" t="str">
        <f>IF(G3933="기사임",(COUNTIF($B$2:B3933,B3933)-COUNTIFS($B$2:B3932,B3933,$G$2:G3932,"")),"")</f>
        <v/>
      </c>
      <c r="I3933" s="122" t="str">
        <f>IF(H3933=1,COUNTIF($H$1:H3933,1),"")</f>
        <v/>
      </c>
      <c r="J3933" s="122">
        <f t="shared" si="188"/>
        <v>0</v>
      </c>
      <c r="K3933" s="122" t="b">
        <f t="shared" si="189"/>
        <v>0</v>
      </c>
      <c r="L3933" s="122" t="str">
        <f>IF(K3933=FALSE,"",B3933&amp;"@"&amp;COUNTIFS($B$2:B3933,B3933,$K$2:K3933,TRUE))</f>
        <v/>
      </c>
    </row>
    <row r="3934" spans="7:12">
      <c r="G3934" s="122" t="str">
        <f t="shared" si="187"/>
        <v/>
      </c>
      <c r="H3934" s="255" t="str">
        <f>IF(G3934="기사임",(COUNTIF($B$2:B3934,B3934)-COUNTIFS($B$2:B3933,B3934,$G$2:G3933,"")),"")</f>
        <v/>
      </c>
      <c r="I3934" s="122" t="str">
        <f>IF(H3934=1,COUNTIF($H$1:H3934,1),"")</f>
        <v/>
      </c>
      <c r="J3934" s="122">
        <f t="shared" si="188"/>
        <v>0</v>
      </c>
      <c r="K3934" s="122" t="b">
        <f t="shared" si="189"/>
        <v>0</v>
      </c>
      <c r="L3934" s="122" t="str">
        <f>IF(K3934=FALSE,"",B3934&amp;"@"&amp;COUNTIFS($B$2:B3934,B3934,$K$2:K3934,TRUE))</f>
        <v/>
      </c>
    </row>
    <row r="3935" spans="7:12">
      <c r="G3935" s="122" t="str">
        <f t="shared" si="187"/>
        <v/>
      </c>
      <c r="H3935" s="255" t="str">
        <f>IF(G3935="기사임",(COUNTIF($B$2:B3935,B3935)-COUNTIFS($B$2:B3934,B3935,$G$2:G3934,"")),"")</f>
        <v/>
      </c>
      <c r="I3935" s="122" t="str">
        <f>IF(H3935=1,COUNTIF($H$1:H3935,1),"")</f>
        <v/>
      </c>
      <c r="J3935" s="122">
        <f t="shared" si="188"/>
        <v>0</v>
      </c>
      <c r="K3935" s="122" t="b">
        <f t="shared" si="189"/>
        <v>0</v>
      </c>
      <c r="L3935" s="122" t="str">
        <f>IF(K3935=FALSE,"",B3935&amp;"@"&amp;COUNTIFS($B$2:B3935,B3935,$K$2:K3935,TRUE))</f>
        <v/>
      </c>
    </row>
    <row r="3936" spans="7:12">
      <c r="G3936" s="122" t="str">
        <f t="shared" si="187"/>
        <v/>
      </c>
      <c r="H3936" s="255" t="str">
        <f>IF(G3936="기사임",(COUNTIF($B$2:B3936,B3936)-COUNTIFS($B$2:B3935,B3936,$G$2:G3935,"")),"")</f>
        <v/>
      </c>
      <c r="I3936" s="122" t="str">
        <f>IF(H3936=1,COUNTIF($H$1:H3936,1),"")</f>
        <v/>
      </c>
      <c r="J3936" s="122">
        <f t="shared" si="188"/>
        <v>0</v>
      </c>
      <c r="K3936" s="122" t="b">
        <f t="shared" si="189"/>
        <v>0</v>
      </c>
      <c r="L3936" s="122" t="str">
        <f>IF(K3936=FALSE,"",B3936&amp;"@"&amp;COUNTIFS($B$2:B3936,B3936,$K$2:K3936,TRUE))</f>
        <v/>
      </c>
    </row>
    <row r="3937" spans="7:12">
      <c r="G3937" s="122" t="str">
        <f t="shared" si="187"/>
        <v/>
      </c>
      <c r="H3937" s="255" t="str">
        <f>IF(G3937="기사임",(COUNTIF($B$2:B3937,B3937)-COUNTIFS($B$2:B3936,B3937,$G$2:G3936,"")),"")</f>
        <v/>
      </c>
      <c r="I3937" s="122" t="str">
        <f>IF(H3937=1,COUNTIF($H$1:H3937,1),"")</f>
        <v/>
      </c>
      <c r="J3937" s="122">
        <f t="shared" si="188"/>
        <v>0</v>
      </c>
      <c r="K3937" s="122" t="b">
        <f t="shared" si="189"/>
        <v>0</v>
      </c>
      <c r="L3937" s="122" t="str">
        <f>IF(K3937=FALSE,"",B3937&amp;"@"&amp;COUNTIFS($B$2:B3937,B3937,$K$2:K3937,TRUE))</f>
        <v/>
      </c>
    </row>
    <row r="3938" spans="7:12">
      <c r="G3938" s="122" t="str">
        <f t="shared" si="187"/>
        <v/>
      </c>
      <c r="H3938" s="255" t="str">
        <f>IF(G3938="기사임",(COUNTIF($B$2:B3938,B3938)-COUNTIFS($B$2:B3937,B3938,$G$2:G3937,"")),"")</f>
        <v/>
      </c>
      <c r="I3938" s="122" t="str">
        <f>IF(H3938=1,COUNTIF($H$1:H3938,1),"")</f>
        <v/>
      </c>
      <c r="J3938" s="122">
        <f t="shared" si="188"/>
        <v>0</v>
      </c>
      <c r="K3938" s="122" t="b">
        <f t="shared" si="189"/>
        <v>0</v>
      </c>
      <c r="L3938" s="122" t="str">
        <f>IF(K3938=FALSE,"",B3938&amp;"@"&amp;COUNTIFS($B$2:B3938,B3938,$K$2:K3938,TRUE))</f>
        <v/>
      </c>
    </row>
    <row r="3939" spans="7:12">
      <c r="G3939" s="122" t="str">
        <f t="shared" si="187"/>
        <v/>
      </c>
      <c r="H3939" s="255" t="str">
        <f>IF(G3939="기사임",(COUNTIF($B$2:B3939,B3939)-COUNTIFS($B$2:B3938,B3939,$G$2:G3938,"")),"")</f>
        <v/>
      </c>
      <c r="I3939" s="122" t="str">
        <f>IF(H3939=1,COUNTIF($H$1:H3939,1),"")</f>
        <v/>
      </c>
      <c r="J3939" s="122">
        <f t="shared" si="188"/>
        <v>0</v>
      </c>
      <c r="K3939" s="122" t="b">
        <f t="shared" si="189"/>
        <v>0</v>
      </c>
      <c r="L3939" s="122" t="str">
        <f>IF(K3939=FALSE,"",B3939&amp;"@"&amp;COUNTIFS($B$2:B3939,B3939,$K$2:K3939,TRUE))</f>
        <v/>
      </c>
    </row>
    <row r="3940" spans="7:12">
      <c r="G3940" s="122" t="str">
        <f t="shared" si="187"/>
        <v/>
      </c>
      <c r="H3940" s="255" t="str">
        <f>IF(G3940="기사임",(COUNTIF($B$2:B3940,B3940)-COUNTIFS($B$2:B3939,B3940,$G$2:G3939,"")),"")</f>
        <v/>
      </c>
      <c r="I3940" s="122" t="str">
        <f>IF(H3940=1,COUNTIF($H$1:H3940,1),"")</f>
        <v/>
      </c>
      <c r="J3940" s="122">
        <f t="shared" si="188"/>
        <v>0</v>
      </c>
      <c r="K3940" s="122" t="b">
        <f t="shared" si="189"/>
        <v>0</v>
      </c>
      <c r="L3940" s="122" t="str">
        <f>IF(K3940=FALSE,"",B3940&amp;"@"&amp;COUNTIFS($B$2:B3940,B3940,$K$2:K3940,TRUE))</f>
        <v/>
      </c>
    </row>
    <row r="3941" spans="7:12">
      <c r="G3941" s="122" t="str">
        <f t="shared" si="187"/>
        <v/>
      </c>
      <c r="H3941" s="255" t="str">
        <f>IF(G3941="기사임",(COUNTIF($B$2:B3941,B3941)-COUNTIFS($B$2:B3940,B3941,$G$2:G3940,"")),"")</f>
        <v/>
      </c>
      <c r="I3941" s="122" t="str">
        <f>IF(H3941=1,COUNTIF($H$1:H3941,1),"")</f>
        <v/>
      </c>
      <c r="J3941" s="122">
        <f t="shared" si="188"/>
        <v>0</v>
      </c>
      <c r="K3941" s="122" t="b">
        <f t="shared" si="189"/>
        <v>0</v>
      </c>
      <c r="L3941" s="122" t="str">
        <f>IF(K3941=FALSE,"",B3941&amp;"@"&amp;COUNTIFS($B$2:B3941,B3941,$K$2:K3941,TRUE))</f>
        <v/>
      </c>
    </row>
    <row r="3942" spans="7:12">
      <c r="G3942" s="122" t="str">
        <f t="shared" si="187"/>
        <v/>
      </c>
      <c r="H3942" s="255" t="str">
        <f>IF(G3942="기사임",(COUNTIF($B$2:B3942,B3942)-COUNTIFS($B$2:B3941,B3942,$G$2:G3941,"")),"")</f>
        <v/>
      </c>
      <c r="I3942" s="122" t="str">
        <f>IF(H3942=1,COUNTIF($H$1:H3942,1),"")</f>
        <v/>
      </c>
      <c r="J3942" s="122">
        <f t="shared" si="188"/>
        <v>0</v>
      </c>
      <c r="K3942" s="122" t="b">
        <f t="shared" si="189"/>
        <v>0</v>
      </c>
      <c r="L3942" s="122" t="str">
        <f>IF(K3942=FALSE,"",B3942&amp;"@"&amp;COUNTIFS($B$2:B3942,B3942,$K$2:K3942,TRUE))</f>
        <v/>
      </c>
    </row>
    <row r="3943" spans="7:12">
      <c r="G3943" s="122" t="str">
        <f t="shared" si="187"/>
        <v/>
      </c>
      <c r="H3943" s="255" t="str">
        <f>IF(G3943="기사임",(COUNTIF($B$2:B3943,B3943)-COUNTIFS($B$2:B3942,B3943,$G$2:G3942,"")),"")</f>
        <v/>
      </c>
      <c r="I3943" s="122" t="str">
        <f>IF(H3943=1,COUNTIF($H$1:H3943,1),"")</f>
        <v/>
      </c>
      <c r="J3943" s="122">
        <f t="shared" si="188"/>
        <v>0</v>
      </c>
      <c r="K3943" s="122" t="b">
        <f t="shared" si="189"/>
        <v>0</v>
      </c>
      <c r="L3943" s="122" t="str">
        <f>IF(K3943=FALSE,"",B3943&amp;"@"&amp;COUNTIFS($B$2:B3943,B3943,$K$2:K3943,TRUE))</f>
        <v/>
      </c>
    </row>
    <row r="3944" spans="7:12">
      <c r="G3944" s="122" t="str">
        <f t="shared" si="187"/>
        <v/>
      </c>
      <c r="H3944" s="255" t="str">
        <f>IF(G3944="기사임",(COUNTIF($B$2:B3944,B3944)-COUNTIFS($B$2:B3943,B3944,$G$2:G3943,"")),"")</f>
        <v/>
      </c>
      <c r="I3944" s="122" t="str">
        <f>IF(H3944=1,COUNTIF($H$1:H3944,1),"")</f>
        <v/>
      </c>
      <c r="J3944" s="122">
        <f t="shared" si="188"/>
        <v>0</v>
      </c>
      <c r="K3944" s="122" t="b">
        <f t="shared" si="189"/>
        <v>0</v>
      </c>
      <c r="L3944" s="122" t="str">
        <f>IF(K3944=FALSE,"",B3944&amp;"@"&amp;COUNTIFS($B$2:B3944,B3944,$K$2:K3944,TRUE))</f>
        <v/>
      </c>
    </row>
    <row r="3945" spans="7:12">
      <c r="G3945" s="122" t="str">
        <f t="shared" si="187"/>
        <v/>
      </c>
      <c r="H3945" s="255" t="str">
        <f>IF(G3945="기사임",(COUNTIF($B$2:B3945,B3945)-COUNTIFS($B$2:B3944,B3945,$G$2:G3944,"")),"")</f>
        <v/>
      </c>
      <c r="I3945" s="122" t="str">
        <f>IF(H3945=1,COUNTIF($H$1:H3945,1),"")</f>
        <v/>
      </c>
      <c r="J3945" s="122">
        <f t="shared" si="188"/>
        <v>0</v>
      </c>
      <c r="K3945" s="122" t="b">
        <f t="shared" si="189"/>
        <v>0</v>
      </c>
      <c r="L3945" s="122" t="str">
        <f>IF(K3945=FALSE,"",B3945&amp;"@"&amp;COUNTIFS($B$2:B3945,B3945,$K$2:K3945,TRUE))</f>
        <v/>
      </c>
    </row>
    <row r="3946" spans="7:12">
      <c r="G3946" s="122" t="str">
        <f t="shared" si="187"/>
        <v/>
      </c>
      <c r="H3946" s="255" t="str">
        <f>IF(G3946="기사임",(COUNTIF($B$2:B3946,B3946)-COUNTIFS($B$2:B3945,B3946,$G$2:G3945,"")),"")</f>
        <v/>
      </c>
      <c r="I3946" s="122" t="str">
        <f>IF(H3946=1,COUNTIF($H$1:H3946,1),"")</f>
        <v/>
      </c>
      <c r="J3946" s="122">
        <f t="shared" si="188"/>
        <v>0</v>
      </c>
      <c r="K3946" s="122" t="b">
        <f t="shared" si="189"/>
        <v>0</v>
      </c>
      <c r="L3946" s="122" t="str">
        <f>IF(K3946=FALSE,"",B3946&amp;"@"&amp;COUNTIFS($B$2:B3946,B3946,$K$2:K3946,TRUE))</f>
        <v/>
      </c>
    </row>
    <row r="3947" spans="7:12">
      <c r="G3947" s="122" t="str">
        <f t="shared" si="187"/>
        <v/>
      </c>
      <c r="H3947" s="255" t="str">
        <f>IF(G3947="기사임",(COUNTIF($B$2:B3947,B3947)-COUNTIFS($B$2:B3946,B3947,$G$2:G3946,"")),"")</f>
        <v/>
      </c>
      <c r="I3947" s="122" t="str">
        <f>IF(H3947=1,COUNTIF($H$1:H3947,1),"")</f>
        <v/>
      </c>
      <c r="J3947" s="122">
        <f t="shared" si="188"/>
        <v>0</v>
      </c>
      <c r="K3947" s="122" t="b">
        <f t="shared" si="189"/>
        <v>0</v>
      </c>
      <c r="L3947" s="122" t="str">
        <f>IF(K3947=FALSE,"",B3947&amp;"@"&amp;COUNTIFS($B$2:B3947,B3947,$K$2:K3947,TRUE))</f>
        <v/>
      </c>
    </row>
    <row r="3948" spans="7:12">
      <c r="G3948" s="122" t="str">
        <f t="shared" si="187"/>
        <v/>
      </c>
      <c r="H3948" s="255" t="str">
        <f>IF(G3948="기사임",(COUNTIF($B$2:B3948,B3948)-COUNTIFS($B$2:B3947,B3948,$G$2:G3947,"")),"")</f>
        <v/>
      </c>
      <c r="I3948" s="122" t="str">
        <f>IF(H3948=1,COUNTIF($H$1:H3948,1),"")</f>
        <v/>
      </c>
      <c r="J3948" s="122">
        <f t="shared" si="188"/>
        <v>0</v>
      </c>
      <c r="K3948" s="122" t="b">
        <f t="shared" si="189"/>
        <v>0</v>
      </c>
      <c r="L3948" s="122" t="str">
        <f>IF(K3948=FALSE,"",B3948&amp;"@"&amp;COUNTIFS($B$2:B3948,B3948,$K$2:K3948,TRUE))</f>
        <v/>
      </c>
    </row>
    <row r="3949" spans="7:12">
      <c r="G3949" s="122" t="str">
        <f t="shared" si="187"/>
        <v/>
      </c>
      <c r="H3949" s="255" t="str">
        <f>IF(G3949="기사임",(COUNTIF($B$2:B3949,B3949)-COUNTIFS($B$2:B3948,B3949,$G$2:G3948,"")),"")</f>
        <v/>
      </c>
      <c r="I3949" s="122" t="str">
        <f>IF(H3949=1,COUNTIF($H$1:H3949,1),"")</f>
        <v/>
      </c>
      <c r="J3949" s="122">
        <f t="shared" si="188"/>
        <v>0</v>
      </c>
      <c r="K3949" s="122" t="b">
        <f t="shared" si="189"/>
        <v>0</v>
      </c>
      <c r="L3949" s="122" t="str">
        <f>IF(K3949=FALSE,"",B3949&amp;"@"&amp;COUNTIFS($B$2:B3949,B3949,$K$2:K3949,TRUE))</f>
        <v/>
      </c>
    </row>
    <row r="3950" spans="7:12">
      <c r="G3950" s="122" t="str">
        <f t="shared" si="187"/>
        <v/>
      </c>
      <c r="H3950" s="255" t="str">
        <f>IF(G3950="기사임",(COUNTIF($B$2:B3950,B3950)-COUNTIFS($B$2:B3949,B3950,$G$2:G3949,"")),"")</f>
        <v/>
      </c>
      <c r="I3950" s="122" t="str">
        <f>IF(H3950=1,COUNTIF($H$1:H3950,1),"")</f>
        <v/>
      </c>
      <c r="J3950" s="122">
        <f t="shared" si="188"/>
        <v>0</v>
      </c>
      <c r="K3950" s="122" t="b">
        <f t="shared" si="189"/>
        <v>0</v>
      </c>
      <c r="L3950" s="122" t="str">
        <f>IF(K3950=FALSE,"",B3950&amp;"@"&amp;COUNTIFS($B$2:B3950,B3950,$K$2:K3950,TRUE))</f>
        <v/>
      </c>
    </row>
    <row r="3951" spans="7:12">
      <c r="G3951" s="122" t="str">
        <f t="shared" si="187"/>
        <v/>
      </c>
      <c r="H3951" s="255" t="str">
        <f>IF(G3951="기사임",(COUNTIF($B$2:B3951,B3951)-COUNTIFS($B$2:B3950,B3951,$G$2:G3950,"")),"")</f>
        <v/>
      </c>
      <c r="I3951" s="122" t="str">
        <f>IF(H3951=1,COUNTIF($H$1:H3951,1),"")</f>
        <v/>
      </c>
      <c r="J3951" s="122">
        <f t="shared" si="188"/>
        <v>0</v>
      </c>
      <c r="K3951" s="122" t="b">
        <f t="shared" si="189"/>
        <v>0</v>
      </c>
      <c r="L3951" s="122" t="str">
        <f>IF(K3951=FALSE,"",B3951&amp;"@"&amp;COUNTIFS($B$2:B3951,B3951,$K$2:K3951,TRUE))</f>
        <v/>
      </c>
    </row>
    <row r="3952" spans="7:12">
      <c r="G3952" s="122" t="str">
        <f t="shared" si="187"/>
        <v/>
      </c>
      <c r="H3952" s="255" t="str">
        <f>IF(G3952="기사임",(COUNTIF($B$2:B3952,B3952)-COUNTIFS($B$2:B3951,B3952,$G$2:G3951,"")),"")</f>
        <v/>
      </c>
      <c r="I3952" s="122" t="str">
        <f>IF(H3952=1,COUNTIF($H$1:H3952,1),"")</f>
        <v/>
      </c>
      <c r="J3952" s="122">
        <f t="shared" si="188"/>
        <v>0</v>
      </c>
      <c r="K3952" s="122" t="b">
        <f t="shared" si="189"/>
        <v>0</v>
      </c>
      <c r="L3952" s="122" t="str">
        <f>IF(K3952=FALSE,"",B3952&amp;"@"&amp;COUNTIFS($B$2:B3952,B3952,$K$2:K3952,TRUE))</f>
        <v/>
      </c>
    </row>
    <row r="3953" spans="7:12">
      <c r="G3953" s="122" t="str">
        <f t="shared" si="187"/>
        <v/>
      </c>
      <c r="H3953" s="255" t="str">
        <f>IF(G3953="기사임",(COUNTIF($B$2:B3953,B3953)-COUNTIFS($B$2:B3952,B3953,$G$2:G3952,"")),"")</f>
        <v/>
      </c>
      <c r="I3953" s="122" t="str">
        <f>IF(H3953=1,COUNTIF($H$1:H3953,1),"")</f>
        <v/>
      </c>
      <c r="J3953" s="122">
        <f t="shared" si="188"/>
        <v>0</v>
      </c>
      <c r="K3953" s="122" t="b">
        <f t="shared" si="189"/>
        <v>0</v>
      </c>
      <c r="L3953" s="122" t="str">
        <f>IF(K3953=FALSE,"",B3953&amp;"@"&amp;COUNTIFS($B$2:B3953,B3953,$K$2:K3953,TRUE))</f>
        <v/>
      </c>
    </row>
    <row r="3954" spans="7:12">
      <c r="G3954" s="122" t="str">
        <f t="shared" si="187"/>
        <v/>
      </c>
      <c r="H3954" s="255" t="str">
        <f>IF(G3954="기사임",(COUNTIF($B$2:B3954,B3954)-COUNTIFS($B$2:B3953,B3954,$G$2:G3953,"")),"")</f>
        <v/>
      </c>
      <c r="I3954" s="122" t="str">
        <f>IF(H3954=1,COUNTIF($H$1:H3954,1),"")</f>
        <v/>
      </c>
      <c r="J3954" s="122">
        <f t="shared" si="188"/>
        <v>0</v>
      </c>
      <c r="K3954" s="122" t="b">
        <f t="shared" si="189"/>
        <v>0</v>
      </c>
      <c r="L3954" s="122" t="str">
        <f>IF(K3954=FALSE,"",B3954&amp;"@"&amp;COUNTIFS($B$2:B3954,B3954,$K$2:K3954,TRUE))</f>
        <v/>
      </c>
    </row>
    <row r="3955" spans="7:12">
      <c r="G3955" s="122" t="str">
        <f t="shared" si="187"/>
        <v/>
      </c>
      <c r="H3955" s="255" t="str">
        <f>IF(G3955="기사임",(COUNTIF($B$2:B3955,B3955)-COUNTIFS($B$2:B3954,B3955,$G$2:G3954,"")),"")</f>
        <v/>
      </c>
      <c r="I3955" s="122" t="str">
        <f>IF(H3955=1,COUNTIF($H$1:H3955,1),"")</f>
        <v/>
      </c>
      <c r="J3955" s="122">
        <f t="shared" si="188"/>
        <v>0</v>
      </c>
      <c r="K3955" s="122" t="b">
        <f t="shared" si="189"/>
        <v>0</v>
      </c>
      <c r="L3955" s="122" t="str">
        <f>IF(K3955=FALSE,"",B3955&amp;"@"&amp;COUNTIFS($B$2:B3955,B3955,$K$2:K3955,TRUE))</f>
        <v/>
      </c>
    </row>
    <row r="3956" spans="7:12">
      <c r="G3956" s="122" t="str">
        <f t="shared" si="187"/>
        <v/>
      </c>
      <c r="H3956" s="255" t="str">
        <f>IF(G3956="기사임",(COUNTIF($B$2:B3956,B3956)-COUNTIFS($B$2:B3955,B3956,$G$2:G3955,"")),"")</f>
        <v/>
      </c>
      <c r="I3956" s="122" t="str">
        <f>IF(H3956=1,COUNTIF($H$1:H3956,1),"")</f>
        <v/>
      </c>
      <c r="J3956" s="122">
        <f t="shared" si="188"/>
        <v>0</v>
      </c>
      <c r="K3956" s="122" t="b">
        <f t="shared" si="189"/>
        <v>0</v>
      </c>
      <c r="L3956" s="122" t="str">
        <f>IF(K3956=FALSE,"",B3956&amp;"@"&amp;COUNTIFS($B$2:B3956,B3956,$K$2:K3956,TRUE))</f>
        <v/>
      </c>
    </row>
    <row r="3957" spans="7:12">
      <c r="G3957" s="122" t="str">
        <f t="shared" si="187"/>
        <v/>
      </c>
      <c r="H3957" s="255" t="str">
        <f>IF(G3957="기사임",(COUNTIF($B$2:B3957,B3957)-COUNTIFS($B$2:B3956,B3957,$G$2:G3956,"")),"")</f>
        <v/>
      </c>
      <c r="I3957" s="122" t="str">
        <f>IF(H3957=1,COUNTIF($H$1:H3957,1),"")</f>
        <v/>
      </c>
      <c r="J3957" s="122">
        <f t="shared" si="188"/>
        <v>0</v>
      </c>
      <c r="K3957" s="122" t="b">
        <f t="shared" si="189"/>
        <v>0</v>
      </c>
      <c r="L3957" s="122" t="str">
        <f>IF(K3957=FALSE,"",B3957&amp;"@"&amp;COUNTIFS($B$2:B3957,B3957,$K$2:K3957,TRUE))</f>
        <v/>
      </c>
    </row>
    <row r="3958" spans="7:12">
      <c r="G3958" s="122" t="str">
        <f t="shared" si="187"/>
        <v/>
      </c>
      <c r="H3958" s="255" t="str">
        <f>IF(G3958="기사임",(COUNTIF($B$2:B3958,B3958)-COUNTIFS($B$2:B3957,B3958,$G$2:G3957,"")),"")</f>
        <v/>
      </c>
      <c r="I3958" s="122" t="str">
        <f>IF(H3958=1,COUNTIF($H$1:H3958,1),"")</f>
        <v/>
      </c>
      <c r="J3958" s="122">
        <f t="shared" si="188"/>
        <v>0</v>
      </c>
      <c r="K3958" s="122" t="b">
        <f t="shared" si="189"/>
        <v>0</v>
      </c>
      <c r="L3958" s="122" t="str">
        <f>IF(K3958=FALSE,"",B3958&amp;"@"&amp;COUNTIFS($B$2:B3958,B3958,$K$2:K3958,TRUE))</f>
        <v/>
      </c>
    </row>
    <row r="3959" spans="7:12">
      <c r="G3959" s="122" t="str">
        <f t="shared" si="187"/>
        <v/>
      </c>
      <c r="H3959" s="255" t="str">
        <f>IF(G3959="기사임",(COUNTIF($B$2:B3959,B3959)-COUNTIFS($B$2:B3958,B3959,$G$2:G3958,"")),"")</f>
        <v/>
      </c>
      <c r="I3959" s="122" t="str">
        <f>IF(H3959=1,COUNTIF($H$1:H3959,1),"")</f>
        <v/>
      </c>
      <c r="J3959" s="122">
        <f t="shared" si="188"/>
        <v>0</v>
      </c>
      <c r="K3959" s="122" t="b">
        <f t="shared" si="189"/>
        <v>0</v>
      </c>
      <c r="L3959" s="122" t="str">
        <f>IF(K3959=FALSE,"",B3959&amp;"@"&amp;COUNTIFS($B$2:B3959,B3959,$K$2:K3959,TRUE))</f>
        <v/>
      </c>
    </row>
    <row r="3960" spans="7:12">
      <c r="G3960" s="122" t="str">
        <f t="shared" si="187"/>
        <v/>
      </c>
      <c r="H3960" s="255" t="str">
        <f>IF(G3960="기사임",(COUNTIF($B$2:B3960,B3960)-COUNTIFS($B$2:B3959,B3960,$G$2:G3959,"")),"")</f>
        <v/>
      </c>
      <c r="I3960" s="122" t="str">
        <f>IF(H3960=1,COUNTIF($H$1:H3960,1),"")</f>
        <v/>
      </c>
      <c r="J3960" s="122">
        <f t="shared" si="188"/>
        <v>0</v>
      </c>
      <c r="K3960" s="122" t="b">
        <f t="shared" si="189"/>
        <v>0</v>
      </c>
      <c r="L3960" s="122" t="str">
        <f>IF(K3960=FALSE,"",B3960&amp;"@"&amp;COUNTIFS($B$2:B3960,B3960,$K$2:K3960,TRUE))</f>
        <v/>
      </c>
    </row>
    <row r="3961" spans="7:12">
      <c r="G3961" s="122" t="str">
        <f t="shared" si="187"/>
        <v/>
      </c>
      <c r="H3961" s="255" t="str">
        <f>IF(G3961="기사임",(COUNTIF($B$2:B3961,B3961)-COUNTIFS($B$2:B3960,B3961,$G$2:G3960,"")),"")</f>
        <v/>
      </c>
      <c r="I3961" s="122" t="str">
        <f>IF(H3961=1,COUNTIF($H$1:H3961,1),"")</f>
        <v/>
      </c>
      <c r="J3961" s="122">
        <f t="shared" si="188"/>
        <v>0</v>
      </c>
      <c r="K3961" s="122" t="b">
        <f t="shared" si="189"/>
        <v>0</v>
      </c>
      <c r="L3961" s="122" t="str">
        <f>IF(K3961=FALSE,"",B3961&amp;"@"&amp;COUNTIFS($B$2:B3961,B3961,$K$2:K3961,TRUE))</f>
        <v/>
      </c>
    </row>
    <row r="3962" spans="7:12">
      <c r="G3962" s="122" t="str">
        <f t="shared" si="187"/>
        <v/>
      </c>
      <c r="H3962" s="255" t="str">
        <f>IF(G3962="기사임",(COUNTIF($B$2:B3962,B3962)-COUNTIFS($B$2:B3961,B3962,$G$2:G3961,"")),"")</f>
        <v/>
      </c>
      <c r="I3962" s="122" t="str">
        <f>IF(H3962=1,COUNTIF($H$1:H3962,1),"")</f>
        <v/>
      </c>
      <c r="J3962" s="122">
        <f t="shared" si="188"/>
        <v>0</v>
      </c>
      <c r="K3962" s="122" t="b">
        <f t="shared" si="189"/>
        <v>0</v>
      </c>
      <c r="L3962" s="122" t="str">
        <f>IF(K3962=FALSE,"",B3962&amp;"@"&amp;COUNTIFS($B$2:B3962,B3962,$K$2:K3962,TRUE))</f>
        <v/>
      </c>
    </row>
    <row r="3963" spans="7:12">
      <c r="G3963" s="122" t="str">
        <f t="shared" si="187"/>
        <v/>
      </c>
      <c r="H3963" s="255" t="str">
        <f>IF(G3963="기사임",(COUNTIF($B$2:B3963,B3963)-COUNTIFS($B$2:B3962,B3963,$G$2:G3962,"")),"")</f>
        <v/>
      </c>
      <c r="I3963" s="122" t="str">
        <f>IF(H3963=1,COUNTIF($H$1:H3963,1),"")</f>
        <v/>
      </c>
      <c r="J3963" s="122">
        <f t="shared" si="188"/>
        <v>0</v>
      </c>
      <c r="K3963" s="122" t="b">
        <f t="shared" si="189"/>
        <v>0</v>
      </c>
      <c r="L3963" s="122" t="str">
        <f>IF(K3963=FALSE,"",B3963&amp;"@"&amp;COUNTIFS($B$2:B3963,B3963,$K$2:K3963,TRUE))</f>
        <v/>
      </c>
    </row>
    <row r="3964" spans="7:12">
      <c r="G3964" s="122" t="str">
        <f t="shared" si="187"/>
        <v/>
      </c>
      <c r="H3964" s="255" t="str">
        <f>IF(G3964="기사임",(COUNTIF($B$2:B3964,B3964)-COUNTIFS($B$2:B3963,B3964,$G$2:G3963,"")),"")</f>
        <v/>
      </c>
      <c r="I3964" s="122" t="str">
        <f>IF(H3964=1,COUNTIF($H$1:H3964,1),"")</f>
        <v/>
      </c>
      <c r="J3964" s="122">
        <f t="shared" si="188"/>
        <v>0</v>
      </c>
      <c r="K3964" s="122" t="b">
        <f t="shared" si="189"/>
        <v>0</v>
      </c>
      <c r="L3964" s="122" t="str">
        <f>IF(K3964=FALSE,"",B3964&amp;"@"&amp;COUNTIFS($B$2:B3964,B3964,$K$2:K3964,TRUE))</f>
        <v/>
      </c>
    </row>
    <row r="3965" spans="7:12">
      <c r="G3965" s="122" t="str">
        <f t="shared" si="187"/>
        <v/>
      </c>
      <c r="H3965" s="255" t="str">
        <f>IF(G3965="기사임",(COUNTIF($B$2:B3965,B3965)-COUNTIFS($B$2:B3964,B3965,$G$2:G3964,"")),"")</f>
        <v/>
      </c>
      <c r="I3965" s="122" t="str">
        <f>IF(H3965=1,COUNTIF($H$1:H3965,1),"")</f>
        <v/>
      </c>
      <c r="J3965" s="122">
        <f t="shared" si="188"/>
        <v>0</v>
      </c>
      <c r="K3965" s="122" t="b">
        <f t="shared" si="189"/>
        <v>0</v>
      </c>
      <c r="L3965" s="122" t="str">
        <f>IF(K3965=FALSE,"",B3965&amp;"@"&amp;COUNTIFS($B$2:B3965,B3965,$K$2:K3965,TRUE))</f>
        <v/>
      </c>
    </row>
    <row r="3966" spans="7:12">
      <c r="G3966" s="122" t="str">
        <f t="shared" si="187"/>
        <v/>
      </c>
      <c r="H3966" s="255" t="str">
        <f>IF(G3966="기사임",(COUNTIF($B$2:B3966,B3966)-COUNTIFS($B$2:B3965,B3966,$G$2:G3965,"")),"")</f>
        <v/>
      </c>
      <c r="I3966" s="122" t="str">
        <f>IF(H3966=1,COUNTIF($H$1:H3966,1),"")</f>
        <v/>
      </c>
      <c r="J3966" s="122">
        <f t="shared" si="188"/>
        <v>0</v>
      </c>
      <c r="K3966" s="122" t="b">
        <f t="shared" si="189"/>
        <v>0</v>
      </c>
      <c r="L3966" s="122" t="str">
        <f>IF(K3966=FALSE,"",B3966&amp;"@"&amp;COUNTIFS($B$2:B3966,B3966,$K$2:K3966,TRUE))</f>
        <v/>
      </c>
    </row>
    <row r="3967" spans="7:12">
      <c r="G3967" s="122" t="str">
        <f t="shared" si="187"/>
        <v/>
      </c>
      <c r="H3967" s="255" t="str">
        <f>IF(G3967="기사임",(COUNTIF($B$2:B3967,B3967)-COUNTIFS($B$2:B3966,B3967,$G$2:G3966,"")),"")</f>
        <v/>
      </c>
      <c r="I3967" s="122" t="str">
        <f>IF(H3967=1,COUNTIF($H$1:H3967,1),"")</f>
        <v/>
      </c>
      <c r="J3967" s="122">
        <f t="shared" si="188"/>
        <v>0</v>
      </c>
      <c r="K3967" s="122" t="b">
        <f t="shared" si="189"/>
        <v>0</v>
      </c>
      <c r="L3967" s="122" t="str">
        <f>IF(K3967=FALSE,"",B3967&amp;"@"&amp;COUNTIFS($B$2:B3967,B3967,$K$2:K3967,TRUE))</f>
        <v/>
      </c>
    </row>
    <row r="3968" spans="7:12">
      <c r="G3968" s="122" t="str">
        <f t="shared" si="187"/>
        <v/>
      </c>
      <c r="H3968" s="255" t="str">
        <f>IF(G3968="기사임",(COUNTIF($B$2:B3968,B3968)-COUNTIFS($B$2:B3967,B3968,$G$2:G3967,"")),"")</f>
        <v/>
      </c>
      <c r="I3968" s="122" t="str">
        <f>IF(H3968=1,COUNTIF($H$1:H3968,1),"")</f>
        <v/>
      </c>
      <c r="J3968" s="122">
        <f t="shared" si="188"/>
        <v>0</v>
      </c>
      <c r="K3968" s="122" t="b">
        <f t="shared" si="189"/>
        <v>0</v>
      </c>
      <c r="L3968" s="122" t="str">
        <f>IF(K3968=FALSE,"",B3968&amp;"@"&amp;COUNTIFS($B$2:B3968,B3968,$K$2:K3968,TRUE))</f>
        <v/>
      </c>
    </row>
    <row r="3969" spans="7:12">
      <c r="G3969" s="122" t="str">
        <f t="shared" si="187"/>
        <v/>
      </c>
      <c r="H3969" s="255" t="str">
        <f>IF(G3969="기사임",(COUNTIF($B$2:B3969,B3969)-COUNTIFS($B$2:B3968,B3969,$G$2:G3968,"")),"")</f>
        <v/>
      </c>
      <c r="I3969" s="122" t="str">
        <f>IF(H3969=1,COUNTIF($H$1:H3969,1),"")</f>
        <v/>
      </c>
      <c r="J3969" s="122">
        <f t="shared" si="188"/>
        <v>0</v>
      </c>
      <c r="K3969" s="122" t="b">
        <f t="shared" si="189"/>
        <v>0</v>
      </c>
      <c r="L3969" s="122" t="str">
        <f>IF(K3969=FALSE,"",B3969&amp;"@"&amp;COUNTIFS($B$2:B3969,B3969,$K$2:K3969,TRUE))</f>
        <v/>
      </c>
    </row>
    <row r="3970" spans="7:12">
      <c r="G3970" s="122" t="str">
        <f t="shared" si="187"/>
        <v/>
      </c>
      <c r="H3970" s="255" t="str">
        <f>IF(G3970="기사임",(COUNTIF($B$2:B3970,B3970)-COUNTIFS($B$2:B3969,B3970,$G$2:G3969,"")),"")</f>
        <v/>
      </c>
      <c r="I3970" s="122" t="str">
        <f>IF(H3970=1,COUNTIF($H$1:H3970,1),"")</f>
        <v/>
      </c>
      <c r="J3970" s="122">
        <f t="shared" si="188"/>
        <v>0</v>
      </c>
      <c r="K3970" s="122" t="b">
        <f t="shared" si="189"/>
        <v>0</v>
      </c>
      <c r="L3970" s="122" t="str">
        <f>IF(K3970=FALSE,"",B3970&amp;"@"&amp;COUNTIFS($B$2:B3970,B3970,$K$2:K3970,TRUE))</f>
        <v/>
      </c>
    </row>
    <row r="3971" spans="7:12">
      <c r="G3971" s="122" t="str">
        <f t="shared" si="187"/>
        <v/>
      </c>
      <c r="H3971" s="255" t="str">
        <f>IF(G3971="기사임",(COUNTIF($B$2:B3971,B3971)-COUNTIFS($B$2:B3970,B3971,$G$2:G3970,"")),"")</f>
        <v/>
      </c>
      <c r="I3971" s="122" t="str">
        <f>IF(H3971=1,COUNTIF($H$1:H3971,1),"")</f>
        <v/>
      </c>
      <c r="J3971" s="122">
        <f t="shared" si="188"/>
        <v>0</v>
      </c>
      <c r="K3971" s="122" t="b">
        <f t="shared" si="189"/>
        <v>0</v>
      </c>
      <c r="L3971" s="122" t="str">
        <f>IF(K3971=FALSE,"",B3971&amp;"@"&amp;COUNTIFS($B$2:B3971,B3971,$K$2:K3971,TRUE))</f>
        <v/>
      </c>
    </row>
    <row r="3972" spans="7:12">
      <c r="G3972" s="122" t="str">
        <f t="shared" si="187"/>
        <v/>
      </c>
      <c r="H3972" s="255" t="str">
        <f>IF(G3972="기사임",(COUNTIF($B$2:B3972,B3972)-COUNTIFS($B$2:B3971,B3972,$G$2:G3971,"")),"")</f>
        <v/>
      </c>
      <c r="I3972" s="122" t="str">
        <f>IF(H3972=1,COUNTIF($H$1:H3972,1),"")</f>
        <v/>
      </c>
      <c r="J3972" s="122">
        <f t="shared" si="188"/>
        <v>0</v>
      </c>
      <c r="K3972" s="122" t="b">
        <f t="shared" si="189"/>
        <v>0</v>
      </c>
      <c r="L3972" s="122" t="str">
        <f>IF(K3972=FALSE,"",B3972&amp;"@"&amp;COUNTIFS($B$2:B3972,B3972,$K$2:K3972,TRUE))</f>
        <v/>
      </c>
    </row>
    <row r="3973" spans="7:12">
      <c r="G3973" s="122" t="str">
        <f t="shared" si="187"/>
        <v/>
      </c>
      <c r="H3973" s="255" t="str">
        <f>IF(G3973="기사임",(COUNTIF($B$2:B3973,B3973)-COUNTIFS($B$2:B3972,B3973,$G$2:G3972,"")),"")</f>
        <v/>
      </c>
      <c r="I3973" s="122" t="str">
        <f>IF(H3973=1,COUNTIF($H$1:H3973,1),"")</f>
        <v/>
      </c>
      <c r="J3973" s="122">
        <f t="shared" si="188"/>
        <v>0</v>
      </c>
      <c r="K3973" s="122" t="b">
        <f t="shared" si="189"/>
        <v>0</v>
      </c>
      <c r="L3973" s="122" t="str">
        <f>IF(K3973=FALSE,"",B3973&amp;"@"&amp;COUNTIFS($B$2:B3973,B3973,$K$2:K3973,TRUE))</f>
        <v/>
      </c>
    </row>
    <row r="3974" spans="7:12">
      <c r="G3974" s="122" t="str">
        <f t="shared" si="187"/>
        <v/>
      </c>
      <c r="H3974" s="255" t="str">
        <f>IF(G3974="기사임",(COUNTIF($B$2:B3974,B3974)-COUNTIFS($B$2:B3973,B3974,$G$2:G3973,"")),"")</f>
        <v/>
      </c>
      <c r="I3974" s="122" t="str">
        <f>IF(H3974=1,COUNTIF($H$1:H3974,1),"")</f>
        <v/>
      </c>
      <c r="J3974" s="122">
        <f t="shared" si="188"/>
        <v>0</v>
      </c>
      <c r="K3974" s="122" t="b">
        <f t="shared" si="189"/>
        <v>0</v>
      </c>
      <c r="L3974" s="122" t="str">
        <f>IF(K3974=FALSE,"",B3974&amp;"@"&amp;COUNTIFS($B$2:B3974,B3974,$K$2:K3974,TRUE))</f>
        <v/>
      </c>
    </row>
    <row r="3975" spans="7:12">
      <c r="G3975" s="122" t="str">
        <f t="shared" ref="G3975:G4038" si="190">IF(AND(LEFT(A3975,17)="/global/archives/",ISNUMBER(_xlfn.NUMBERVALUE(MID(A3975,18,1))),ISERROR(FIND("ckattempt",A3975)),ISERROR(FIND("preview",A3975))),"기사임","")</f>
        <v/>
      </c>
      <c r="H3975" s="255" t="str">
        <f>IF(G3975="기사임",(COUNTIF($B$2:B3975,B3975)-COUNTIFS($B$2:B3974,B3975,$G$2:G3974,"")),"")</f>
        <v/>
      </c>
      <c r="I3975" s="122" t="str">
        <f>IF(H3975=1,COUNTIF($H$1:H3975,1),"")</f>
        <v/>
      </c>
      <c r="J3975" s="122">
        <f t="shared" ref="J3975:J4038" si="191">COUNTIF($N$2:$N$4,B3975)</f>
        <v>0</v>
      </c>
      <c r="K3975" s="122" t="b">
        <f t="shared" ref="K3975:K4038" si="192">AND(J3975=1,H3975&gt;=1,H3975&lt;&gt;"")</f>
        <v>0</v>
      </c>
      <c r="L3975" s="122" t="str">
        <f>IF(K3975=FALSE,"",B3975&amp;"@"&amp;COUNTIFS($B$2:B3975,B3975,$K$2:K3975,TRUE))</f>
        <v/>
      </c>
    </row>
    <row r="3976" spans="7:12">
      <c r="G3976" s="122" t="str">
        <f t="shared" si="190"/>
        <v/>
      </c>
      <c r="H3976" s="255" t="str">
        <f>IF(G3976="기사임",(COUNTIF($B$2:B3976,B3976)-COUNTIFS($B$2:B3975,B3976,$G$2:G3975,"")),"")</f>
        <v/>
      </c>
      <c r="I3976" s="122" t="str">
        <f>IF(H3976=1,COUNTIF($H$1:H3976,1),"")</f>
        <v/>
      </c>
      <c r="J3976" s="122">
        <f t="shared" si="191"/>
        <v>0</v>
      </c>
      <c r="K3976" s="122" t="b">
        <f t="shared" si="192"/>
        <v>0</v>
      </c>
      <c r="L3976" s="122" t="str">
        <f>IF(K3976=FALSE,"",B3976&amp;"@"&amp;COUNTIFS($B$2:B3976,B3976,$K$2:K3976,TRUE))</f>
        <v/>
      </c>
    </row>
    <row r="3977" spans="7:12">
      <c r="G3977" s="122" t="str">
        <f t="shared" si="190"/>
        <v/>
      </c>
      <c r="H3977" s="255" t="str">
        <f>IF(G3977="기사임",(COUNTIF($B$2:B3977,B3977)-COUNTIFS($B$2:B3976,B3977,$G$2:G3976,"")),"")</f>
        <v/>
      </c>
      <c r="I3977" s="122" t="str">
        <f>IF(H3977=1,COUNTIF($H$1:H3977,1),"")</f>
        <v/>
      </c>
      <c r="J3977" s="122">
        <f t="shared" si="191"/>
        <v>0</v>
      </c>
      <c r="K3977" s="122" t="b">
        <f t="shared" si="192"/>
        <v>0</v>
      </c>
      <c r="L3977" s="122" t="str">
        <f>IF(K3977=FALSE,"",B3977&amp;"@"&amp;COUNTIFS($B$2:B3977,B3977,$K$2:K3977,TRUE))</f>
        <v/>
      </c>
    </row>
    <row r="3978" spans="7:12">
      <c r="G3978" s="122" t="str">
        <f t="shared" si="190"/>
        <v/>
      </c>
      <c r="H3978" s="255" t="str">
        <f>IF(G3978="기사임",(COUNTIF($B$2:B3978,B3978)-COUNTIFS($B$2:B3977,B3978,$G$2:G3977,"")),"")</f>
        <v/>
      </c>
      <c r="I3978" s="122" t="str">
        <f>IF(H3978=1,COUNTIF($H$1:H3978,1),"")</f>
        <v/>
      </c>
      <c r="J3978" s="122">
        <f t="shared" si="191"/>
        <v>0</v>
      </c>
      <c r="K3978" s="122" t="b">
        <f t="shared" si="192"/>
        <v>0</v>
      </c>
      <c r="L3978" s="122" t="str">
        <f>IF(K3978=FALSE,"",B3978&amp;"@"&amp;COUNTIFS($B$2:B3978,B3978,$K$2:K3978,TRUE))</f>
        <v/>
      </c>
    </row>
    <row r="3979" spans="7:12">
      <c r="G3979" s="122" t="str">
        <f t="shared" si="190"/>
        <v/>
      </c>
      <c r="H3979" s="255" t="str">
        <f>IF(G3979="기사임",(COUNTIF($B$2:B3979,B3979)-COUNTIFS($B$2:B3978,B3979,$G$2:G3978,"")),"")</f>
        <v/>
      </c>
      <c r="I3979" s="122" t="str">
        <f>IF(H3979=1,COUNTIF($H$1:H3979,1),"")</f>
        <v/>
      </c>
      <c r="J3979" s="122">
        <f t="shared" si="191"/>
        <v>0</v>
      </c>
      <c r="K3979" s="122" t="b">
        <f t="shared" si="192"/>
        <v>0</v>
      </c>
      <c r="L3979" s="122" t="str">
        <f>IF(K3979=FALSE,"",B3979&amp;"@"&amp;COUNTIFS($B$2:B3979,B3979,$K$2:K3979,TRUE))</f>
        <v/>
      </c>
    </row>
    <row r="3980" spans="7:12">
      <c r="G3980" s="122" t="str">
        <f t="shared" si="190"/>
        <v/>
      </c>
      <c r="H3980" s="255" t="str">
        <f>IF(G3980="기사임",(COUNTIF($B$2:B3980,B3980)-COUNTIFS($B$2:B3979,B3980,$G$2:G3979,"")),"")</f>
        <v/>
      </c>
      <c r="I3980" s="122" t="str">
        <f>IF(H3980=1,COUNTIF($H$1:H3980,1),"")</f>
        <v/>
      </c>
      <c r="J3980" s="122">
        <f t="shared" si="191"/>
        <v>0</v>
      </c>
      <c r="K3980" s="122" t="b">
        <f t="shared" si="192"/>
        <v>0</v>
      </c>
      <c r="L3980" s="122" t="str">
        <f>IF(K3980=FALSE,"",B3980&amp;"@"&amp;COUNTIFS($B$2:B3980,B3980,$K$2:K3980,TRUE))</f>
        <v/>
      </c>
    </row>
    <row r="3981" spans="7:12">
      <c r="G3981" s="122" t="str">
        <f t="shared" si="190"/>
        <v/>
      </c>
      <c r="H3981" s="255" t="str">
        <f>IF(G3981="기사임",(COUNTIF($B$2:B3981,B3981)-COUNTIFS($B$2:B3980,B3981,$G$2:G3980,"")),"")</f>
        <v/>
      </c>
      <c r="I3981" s="122" t="str">
        <f>IF(H3981=1,COUNTIF($H$1:H3981,1),"")</f>
        <v/>
      </c>
      <c r="J3981" s="122">
        <f t="shared" si="191"/>
        <v>0</v>
      </c>
      <c r="K3981" s="122" t="b">
        <f t="shared" si="192"/>
        <v>0</v>
      </c>
      <c r="L3981" s="122" t="str">
        <f>IF(K3981=FALSE,"",B3981&amp;"@"&amp;COUNTIFS($B$2:B3981,B3981,$K$2:K3981,TRUE))</f>
        <v/>
      </c>
    </row>
    <row r="3982" spans="7:12">
      <c r="G3982" s="122" t="str">
        <f t="shared" si="190"/>
        <v/>
      </c>
      <c r="H3982" s="255" t="str">
        <f>IF(G3982="기사임",(COUNTIF($B$2:B3982,B3982)-COUNTIFS($B$2:B3981,B3982,$G$2:G3981,"")),"")</f>
        <v/>
      </c>
      <c r="I3982" s="122" t="str">
        <f>IF(H3982=1,COUNTIF($H$1:H3982,1),"")</f>
        <v/>
      </c>
      <c r="J3982" s="122">
        <f t="shared" si="191"/>
        <v>0</v>
      </c>
      <c r="K3982" s="122" t="b">
        <f t="shared" si="192"/>
        <v>0</v>
      </c>
      <c r="L3982" s="122" t="str">
        <f>IF(K3982=FALSE,"",B3982&amp;"@"&amp;COUNTIFS($B$2:B3982,B3982,$K$2:K3982,TRUE))</f>
        <v/>
      </c>
    </row>
    <row r="3983" spans="7:12">
      <c r="G3983" s="122" t="str">
        <f t="shared" si="190"/>
        <v/>
      </c>
      <c r="H3983" s="255" t="str">
        <f>IF(G3983="기사임",(COUNTIF($B$2:B3983,B3983)-COUNTIFS($B$2:B3982,B3983,$G$2:G3982,"")),"")</f>
        <v/>
      </c>
      <c r="I3983" s="122" t="str">
        <f>IF(H3983=1,COUNTIF($H$1:H3983,1),"")</f>
        <v/>
      </c>
      <c r="J3983" s="122">
        <f t="shared" si="191"/>
        <v>0</v>
      </c>
      <c r="K3983" s="122" t="b">
        <f t="shared" si="192"/>
        <v>0</v>
      </c>
      <c r="L3983" s="122" t="str">
        <f>IF(K3983=FALSE,"",B3983&amp;"@"&amp;COUNTIFS($B$2:B3983,B3983,$K$2:K3983,TRUE))</f>
        <v/>
      </c>
    </row>
    <row r="3984" spans="7:12">
      <c r="G3984" s="122" t="str">
        <f t="shared" si="190"/>
        <v/>
      </c>
      <c r="H3984" s="255" t="str">
        <f>IF(G3984="기사임",(COUNTIF($B$2:B3984,B3984)-COUNTIFS($B$2:B3983,B3984,$G$2:G3983,"")),"")</f>
        <v/>
      </c>
      <c r="I3984" s="122" t="str">
        <f>IF(H3984=1,COUNTIF($H$1:H3984,1),"")</f>
        <v/>
      </c>
      <c r="J3984" s="122">
        <f t="shared" si="191"/>
        <v>0</v>
      </c>
      <c r="K3984" s="122" t="b">
        <f t="shared" si="192"/>
        <v>0</v>
      </c>
      <c r="L3984" s="122" t="str">
        <f>IF(K3984=FALSE,"",B3984&amp;"@"&amp;COUNTIFS($B$2:B3984,B3984,$K$2:K3984,TRUE))</f>
        <v/>
      </c>
    </row>
    <row r="3985" spans="7:12">
      <c r="G3985" s="122" t="str">
        <f t="shared" si="190"/>
        <v/>
      </c>
      <c r="H3985" s="255" t="str">
        <f>IF(G3985="기사임",(COUNTIF($B$2:B3985,B3985)-COUNTIFS($B$2:B3984,B3985,$G$2:G3984,"")),"")</f>
        <v/>
      </c>
      <c r="I3985" s="122" t="str">
        <f>IF(H3985=1,COUNTIF($H$1:H3985,1),"")</f>
        <v/>
      </c>
      <c r="J3985" s="122">
        <f t="shared" si="191"/>
        <v>0</v>
      </c>
      <c r="K3985" s="122" t="b">
        <f t="shared" si="192"/>
        <v>0</v>
      </c>
      <c r="L3985" s="122" t="str">
        <f>IF(K3985=FALSE,"",B3985&amp;"@"&amp;COUNTIFS($B$2:B3985,B3985,$K$2:K3985,TRUE))</f>
        <v/>
      </c>
    </row>
    <row r="3986" spans="7:12">
      <c r="G3986" s="122" t="str">
        <f t="shared" si="190"/>
        <v/>
      </c>
      <c r="H3986" s="255" t="str">
        <f>IF(G3986="기사임",(COUNTIF($B$2:B3986,B3986)-COUNTIFS($B$2:B3985,B3986,$G$2:G3985,"")),"")</f>
        <v/>
      </c>
      <c r="I3986" s="122" t="str">
        <f>IF(H3986=1,COUNTIF($H$1:H3986,1),"")</f>
        <v/>
      </c>
      <c r="J3986" s="122">
        <f t="shared" si="191"/>
        <v>0</v>
      </c>
      <c r="K3986" s="122" t="b">
        <f t="shared" si="192"/>
        <v>0</v>
      </c>
      <c r="L3986" s="122" t="str">
        <f>IF(K3986=FALSE,"",B3986&amp;"@"&amp;COUNTIFS($B$2:B3986,B3986,$K$2:K3986,TRUE))</f>
        <v/>
      </c>
    </row>
    <row r="3987" spans="7:12">
      <c r="G3987" s="122" t="str">
        <f t="shared" si="190"/>
        <v/>
      </c>
      <c r="H3987" s="255" t="str">
        <f>IF(G3987="기사임",(COUNTIF($B$2:B3987,B3987)-COUNTIFS($B$2:B3986,B3987,$G$2:G3986,"")),"")</f>
        <v/>
      </c>
      <c r="I3987" s="122" t="str">
        <f>IF(H3987=1,COUNTIF($H$1:H3987,1),"")</f>
        <v/>
      </c>
      <c r="J3987" s="122">
        <f t="shared" si="191"/>
        <v>0</v>
      </c>
      <c r="K3987" s="122" t="b">
        <f t="shared" si="192"/>
        <v>0</v>
      </c>
      <c r="L3987" s="122" t="str">
        <f>IF(K3987=FALSE,"",B3987&amp;"@"&amp;COUNTIFS($B$2:B3987,B3987,$K$2:K3987,TRUE))</f>
        <v/>
      </c>
    </row>
    <row r="3988" spans="7:12">
      <c r="G3988" s="122" t="str">
        <f t="shared" si="190"/>
        <v/>
      </c>
      <c r="H3988" s="255" t="str">
        <f>IF(G3988="기사임",(COUNTIF($B$2:B3988,B3988)-COUNTIFS($B$2:B3987,B3988,$G$2:G3987,"")),"")</f>
        <v/>
      </c>
      <c r="I3988" s="122" t="str">
        <f>IF(H3988=1,COUNTIF($H$1:H3988,1),"")</f>
        <v/>
      </c>
      <c r="J3988" s="122">
        <f t="shared" si="191"/>
        <v>0</v>
      </c>
      <c r="K3988" s="122" t="b">
        <f t="shared" si="192"/>
        <v>0</v>
      </c>
      <c r="L3988" s="122" t="str">
        <f>IF(K3988=FALSE,"",B3988&amp;"@"&amp;COUNTIFS($B$2:B3988,B3988,$K$2:K3988,TRUE))</f>
        <v/>
      </c>
    </row>
    <row r="3989" spans="7:12">
      <c r="G3989" s="122" t="str">
        <f t="shared" si="190"/>
        <v/>
      </c>
      <c r="H3989" s="255" t="str">
        <f>IF(G3989="기사임",(COUNTIF($B$2:B3989,B3989)-COUNTIFS($B$2:B3988,B3989,$G$2:G3988,"")),"")</f>
        <v/>
      </c>
      <c r="I3989" s="122" t="str">
        <f>IF(H3989=1,COUNTIF($H$1:H3989,1),"")</f>
        <v/>
      </c>
      <c r="J3989" s="122">
        <f t="shared" si="191"/>
        <v>0</v>
      </c>
      <c r="K3989" s="122" t="b">
        <f t="shared" si="192"/>
        <v>0</v>
      </c>
      <c r="L3989" s="122" t="str">
        <f>IF(K3989=FALSE,"",B3989&amp;"@"&amp;COUNTIFS($B$2:B3989,B3989,$K$2:K3989,TRUE))</f>
        <v/>
      </c>
    </row>
    <row r="3990" spans="7:12">
      <c r="G3990" s="122" t="str">
        <f t="shared" si="190"/>
        <v/>
      </c>
      <c r="H3990" s="255" t="str">
        <f>IF(G3990="기사임",(COUNTIF($B$2:B3990,B3990)-COUNTIFS($B$2:B3989,B3990,$G$2:G3989,"")),"")</f>
        <v/>
      </c>
      <c r="I3990" s="122" t="str">
        <f>IF(H3990=1,COUNTIF($H$1:H3990,1),"")</f>
        <v/>
      </c>
      <c r="J3990" s="122">
        <f t="shared" si="191"/>
        <v>0</v>
      </c>
      <c r="K3990" s="122" t="b">
        <f t="shared" si="192"/>
        <v>0</v>
      </c>
      <c r="L3990" s="122" t="str">
        <f>IF(K3990=FALSE,"",B3990&amp;"@"&amp;COUNTIFS($B$2:B3990,B3990,$K$2:K3990,TRUE))</f>
        <v/>
      </c>
    </row>
    <row r="3991" spans="7:12">
      <c r="G3991" s="122" t="str">
        <f t="shared" si="190"/>
        <v/>
      </c>
      <c r="H3991" s="255" t="str">
        <f>IF(G3991="기사임",(COUNTIF($B$2:B3991,B3991)-COUNTIFS($B$2:B3990,B3991,$G$2:G3990,"")),"")</f>
        <v/>
      </c>
      <c r="I3991" s="122" t="str">
        <f>IF(H3991=1,COUNTIF($H$1:H3991,1),"")</f>
        <v/>
      </c>
      <c r="J3991" s="122">
        <f t="shared" si="191"/>
        <v>0</v>
      </c>
      <c r="K3991" s="122" t="b">
        <f t="shared" si="192"/>
        <v>0</v>
      </c>
      <c r="L3991" s="122" t="str">
        <f>IF(K3991=FALSE,"",B3991&amp;"@"&amp;COUNTIFS($B$2:B3991,B3991,$K$2:K3991,TRUE))</f>
        <v/>
      </c>
    </row>
    <row r="3992" spans="7:12">
      <c r="G3992" s="122" t="str">
        <f t="shared" si="190"/>
        <v/>
      </c>
      <c r="H3992" s="255" t="str">
        <f>IF(G3992="기사임",(COUNTIF($B$2:B3992,B3992)-COUNTIFS($B$2:B3991,B3992,$G$2:G3991,"")),"")</f>
        <v/>
      </c>
      <c r="I3992" s="122" t="str">
        <f>IF(H3992=1,COUNTIF($H$1:H3992,1),"")</f>
        <v/>
      </c>
      <c r="J3992" s="122">
        <f t="shared" si="191"/>
        <v>0</v>
      </c>
      <c r="K3992" s="122" t="b">
        <f t="shared" si="192"/>
        <v>0</v>
      </c>
      <c r="L3992" s="122" t="str">
        <f>IF(K3992=FALSE,"",B3992&amp;"@"&amp;COUNTIFS($B$2:B3992,B3992,$K$2:K3992,TRUE))</f>
        <v/>
      </c>
    </row>
    <row r="3993" spans="7:12">
      <c r="G3993" s="122" t="str">
        <f t="shared" si="190"/>
        <v/>
      </c>
      <c r="H3993" s="255" t="str">
        <f>IF(G3993="기사임",(COUNTIF($B$2:B3993,B3993)-COUNTIFS($B$2:B3992,B3993,$G$2:G3992,"")),"")</f>
        <v/>
      </c>
      <c r="I3993" s="122" t="str">
        <f>IF(H3993=1,COUNTIF($H$1:H3993,1),"")</f>
        <v/>
      </c>
      <c r="J3993" s="122">
        <f t="shared" si="191"/>
        <v>0</v>
      </c>
      <c r="K3993" s="122" t="b">
        <f t="shared" si="192"/>
        <v>0</v>
      </c>
      <c r="L3993" s="122" t="str">
        <f>IF(K3993=FALSE,"",B3993&amp;"@"&amp;COUNTIFS($B$2:B3993,B3993,$K$2:K3993,TRUE))</f>
        <v/>
      </c>
    </row>
    <row r="3994" spans="7:12">
      <c r="G3994" s="122" t="str">
        <f t="shared" si="190"/>
        <v/>
      </c>
      <c r="H3994" s="255" t="str">
        <f>IF(G3994="기사임",(COUNTIF($B$2:B3994,B3994)-COUNTIFS($B$2:B3993,B3994,$G$2:G3993,"")),"")</f>
        <v/>
      </c>
      <c r="I3994" s="122" t="str">
        <f>IF(H3994=1,COUNTIF($H$1:H3994,1),"")</f>
        <v/>
      </c>
      <c r="J3994" s="122">
        <f t="shared" si="191"/>
        <v>0</v>
      </c>
      <c r="K3994" s="122" t="b">
        <f t="shared" si="192"/>
        <v>0</v>
      </c>
      <c r="L3994" s="122" t="str">
        <f>IF(K3994=FALSE,"",B3994&amp;"@"&amp;COUNTIFS($B$2:B3994,B3994,$K$2:K3994,TRUE))</f>
        <v/>
      </c>
    </row>
    <row r="3995" spans="7:12">
      <c r="G3995" s="122" t="str">
        <f t="shared" si="190"/>
        <v/>
      </c>
      <c r="H3995" s="255" t="str">
        <f>IF(G3995="기사임",(COUNTIF($B$2:B3995,B3995)-COUNTIFS($B$2:B3994,B3995,$G$2:G3994,"")),"")</f>
        <v/>
      </c>
      <c r="I3995" s="122" t="str">
        <f>IF(H3995=1,COUNTIF($H$1:H3995,1),"")</f>
        <v/>
      </c>
      <c r="J3995" s="122">
        <f t="shared" si="191"/>
        <v>0</v>
      </c>
      <c r="K3995" s="122" t="b">
        <f t="shared" si="192"/>
        <v>0</v>
      </c>
      <c r="L3995" s="122" t="str">
        <f>IF(K3995=FALSE,"",B3995&amp;"@"&amp;COUNTIFS($B$2:B3995,B3995,$K$2:K3995,TRUE))</f>
        <v/>
      </c>
    </row>
    <row r="3996" spans="7:12">
      <c r="G3996" s="122" t="str">
        <f t="shared" si="190"/>
        <v/>
      </c>
      <c r="H3996" s="255" t="str">
        <f>IF(G3996="기사임",(COUNTIF($B$2:B3996,B3996)-COUNTIFS($B$2:B3995,B3996,$G$2:G3995,"")),"")</f>
        <v/>
      </c>
      <c r="I3996" s="122" t="str">
        <f>IF(H3996=1,COUNTIF($H$1:H3996,1),"")</f>
        <v/>
      </c>
      <c r="J3996" s="122">
        <f t="shared" si="191"/>
        <v>0</v>
      </c>
      <c r="K3996" s="122" t="b">
        <f t="shared" si="192"/>
        <v>0</v>
      </c>
      <c r="L3996" s="122" t="str">
        <f>IF(K3996=FALSE,"",B3996&amp;"@"&amp;COUNTIFS($B$2:B3996,B3996,$K$2:K3996,TRUE))</f>
        <v/>
      </c>
    </row>
    <row r="3997" spans="7:12">
      <c r="G3997" s="122" t="str">
        <f t="shared" si="190"/>
        <v/>
      </c>
      <c r="H3997" s="255" t="str">
        <f>IF(G3997="기사임",(COUNTIF($B$2:B3997,B3997)-COUNTIFS($B$2:B3996,B3997,$G$2:G3996,"")),"")</f>
        <v/>
      </c>
      <c r="I3997" s="122" t="str">
        <f>IF(H3997=1,COUNTIF($H$1:H3997,1),"")</f>
        <v/>
      </c>
      <c r="J3997" s="122">
        <f t="shared" si="191"/>
        <v>0</v>
      </c>
      <c r="K3997" s="122" t="b">
        <f t="shared" si="192"/>
        <v>0</v>
      </c>
      <c r="L3997" s="122" t="str">
        <f>IF(K3997=FALSE,"",B3997&amp;"@"&amp;COUNTIFS($B$2:B3997,B3997,$K$2:K3997,TRUE))</f>
        <v/>
      </c>
    </row>
    <row r="3998" spans="7:12">
      <c r="G3998" s="122" t="str">
        <f t="shared" si="190"/>
        <v/>
      </c>
      <c r="H3998" s="255" t="str">
        <f>IF(G3998="기사임",(COUNTIF($B$2:B3998,B3998)-COUNTIFS($B$2:B3997,B3998,$G$2:G3997,"")),"")</f>
        <v/>
      </c>
      <c r="I3998" s="122" t="str">
        <f>IF(H3998=1,COUNTIF($H$1:H3998,1),"")</f>
        <v/>
      </c>
      <c r="J3998" s="122">
        <f t="shared" si="191"/>
        <v>0</v>
      </c>
      <c r="K3998" s="122" t="b">
        <f t="shared" si="192"/>
        <v>0</v>
      </c>
      <c r="L3998" s="122" t="str">
        <f>IF(K3998=FALSE,"",B3998&amp;"@"&amp;COUNTIFS($B$2:B3998,B3998,$K$2:K3998,TRUE))</f>
        <v/>
      </c>
    </row>
    <row r="3999" spans="7:12">
      <c r="G3999" s="122" t="str">
        <f t="shared" si="190"/>
        <v/>
      </c>
      <c r="H3999" s="255" t="str">
        <f>IF(G3999="기사임",(COUNTIF($B$2:B3999,B3999)-COUNTIFS($B$2:B3998,B3999,$G$2:G3998,"")),"")</f>
        <v/>
      </c>
      <c r="I3999" s="122" t="str">
        <f>IF(H3999=1,COUNTIF($H$1:H3999,1),"")</f>
        <v/>
      </c>
      <c r="J3999" s="122">
        <f t="shared" si="191"/>
        <v>0</v>
      </c>
      <c r="K3999" s="122" t="b">
        <f t="shared" si="192"/>
        <v>0</v>
      </c>
      <c r="L3999" s="122" t="str">
        <f>IF(K3999=FALSE,"",B3999&amp;"@"&amp;COUNTIFS($B$2:B3999,B3999,$K$2:K3999,TRUE))</f>
        <v/>
      </c>
    </row>
    <row r="4000" spans="7:12">
      <c r="G4000" s="122" t="str">
        <f t="shared" si="190"/>
        <v/>
      </c>
      <c r="H4000" s="255" t="str">
        <f>IF(G4000="기사임",(COUNTIF($B$2:B4000,B4000)-COUNTIFS($B$2:B3999,B4000,$G$2:G3999,"")),"")</f>
        <v/>
      </c>
      <c r="I4000" s="122" t="str">
        <f>IF(H4000=1,COUNTIF($H$1:H4000,1),"")</f>
        <v/>
      </c>
      <c r="J4000" s="122">
        <f t="shared" si="191"/>
        <v>0</v>
      </c>
      <c r="K4000" s="122" t="b">
        <f t="shared" si="192"/>
        <v>0</v>
      </c>
      <c r="L4000" s="122" t="str">
        <f>IF(K4000=FALSE,"",B4000&amp;"@"&amp;COUNTIFS($B$2:B4000,B4000,$K$2:K4000,TRUE))</f>
        <v/>
      </c>
    </row>
    <row r="4001" spans="7:12">
      <c r="G4001" s="122" t="str">
        <f t="shared" si="190"/>
        <v/>
      </c>
      <c r="H4001" s="255" t="str">
        <f>IF(G4001="기사임",(COUNTIF($B$2:B4001,B4001)-COUNTIFS($B$2:B4000,B4001,$G$2:G4000,"")),"")</f>
        <v/>
      </c>
      <c r="I4001" s="122" t="str">
        <f>IF(H4001=1,COUNTIF($H$1:H4001,1),"")</f>
        <v/>
      </c>
      <c r="J4001" s="122">
        <f t="shared" si="191"/>
        <v>0</v>
      </c>
      <c r="K4001" s="122" t="b">
        <f t="shared" si="192"/>
        <v>0</v>
      </c>
      <c r="L4001" s="122" t="str">
        <f>IF(K4001=FALSE,"",B4001&amp;"@"&amp;COUNTIFS($B$2:B4001,B4001,$K$2:K4001,TRUE))</f>
        <v/>
      </c>
    </row>
    <row r="4002" spans="7:12">
      <c r="G4002" s="122" t="str">
        <f t="shared" si="190"/>
        <v/>
      </c>
      <c r="H4002" s="255" t="str">
        <f>IF(G4002="기사임",(COUNTIF($B$2:B4002,B4002)-COUNTIFS($B$2:B4001,B4002,$G$2:G4001,"")),"")</f>
        <v/>
      </c>
      <c r="I4002" s="122" t="str">
        <f>IF(H4002=1,COUNTIF($H$1:H4002,1),"")</f>
        <v/>
      </c>
      <c r="J4002" s="122">
        <f t="shared" si="191"/>
        <v>0</v>
      </c>
      <c r="K4002" s="122" t="b">
        <f t="shared" si="192"/>
        <v>0</v>
      </c>
      <c r="L4002" s="122" t="str">
        <f>IF(K4002=FALSE,"",B4002&amp;"@"&amp;COUNTIFS($B$2:B4002,B4002,$K$2:K4002,TRUE))</f>
        <v/>
      </c>
    </row>
    <row r="4003" spans="7:12">
      <c r="G4003" s="122" t="str">
        <f t="shared" si="190"/>
        <v/>
      </c>
      <c r="H4003" s="255" t="str">
        <f>IF(G4003="기사임",(COUNTIF($B$2:B4003,B4003)-COUNTIFS($B$2:B4002,B4003,$G$2:G4002,"")),"")</f>
        <v/>
      </c>
      <c r="I4003" s="122" t="str">
        <f>IF(H4003=1,COUNTIF($H$1:H4003,1),"")</f>
        <v/>
      </c>
      <c r="J4003" s="122">
        <f t="shared" si="191"/>
        <v>0</v>
      </c>
      <c r="K4003" s="122" t="b">
        <f t="shared" si="192"/>
        <v>0</v>
      </c>
      <c r="L4003" s="122" t="str">
        <f>IF(K4003=FALSE,"",B4003&amp;"@"&amp;COUNTIFS($B$2:B4003,B4003,$K$2:K4003,TRUE))</f>
        <v/>
      </c>
    </row>
    <row r="4004" spans="7:12">
      <c r="G4004" s="122" t="str">
        <f t="shared" si="190"/>
        <v/>
      </c>
      <c r="H4004" s="255" t="str">
        <f>IF(G4004="기사임",(COUNTIF($B$2:B4004,B4004)-COUNTIFS($B$2:B4003,B4004,$G$2:G4003,"")),"")</f>
        <v/>
      </c>
      <c r="I4004" s="122" t="str">
        <f>IF(H4004=1,COUNTIF($H$1:H4004,1),"")</f>
        <v/>
      </c>
      <c r="J4004" s="122">
        <f t="shared" si="191"/>
        <v>0</v>
      </c>
      <c r="K4004" s="122" t="b">
        <f t="shared" si="192"/>
        <v>0</v>
      </c>
      <c r="L4004" s="122" t="str">
        <f>IF(K4004=FALSE,"",B4004&amp;"@"&amp;COUNTIFS($B$2:B4004,B4004,$K$2:K4004,TRUE))</f>
        <v/>
      </c>
    </row>
    <row r="4005" spans="7:12">
      <c r="G4005" s="122" t="str">
        <f t="shared" si="190"/>
        <v/>
      </c>
      <c r="H4005" s="255" t="str">
        <f>IF(G4005="기사임",(COUNTIF($B$2:B4005,B4005)-COUNTIFS($B$2:B4004,B4005,$G$2:G4004,"")),"")</f>
        <v/>
      </c>
      <c r="I4005" s="122" t="str">
        <f>IF(H4005=1,COUNTIF($H$1:H4005,1),"")</f>
        <v/>
      </c>
      <c r="J4005" s="122">
        <f t="shared" si="191"/>
        <v>0</v>
      </c>
      <c r="K4005" s="122" t="b">
        <f t="shared" si="192"/>
        <v>0</v>
      </c>
      <c r="L4005" s="122" t="str">
        <f>IF(K4005=FALSE,"",B4005&amp;"@"&amp;COUNTIFS($B$2:B4005,B4005,$K$2:K4005,TRUE))</f>
        <v/>
      </c>
    </row>
    <row r="4006" spans="7:12">
      <c r="G4006" s="122" t="str">
        <f t="shared" si="190"/>
        <v/>
      </c>
      <c r="H4006" s="255" t="str">
        <f>IF(G4006="기사임",(COUNTIF($B$2:B4006,B4006)-COUNTIFS($B$2:B4005,B4006,$G$2:G4005,"")),"")</f>
        <v/>
      </c>
      <c r="I4006" s="122" t="str">
        <f>IF(H4006=1,COUNTIF($H$1:H4006,1),"")</f>
        <v/>
      </c>
      <c r="J4006" s="122">
        <f t="shared" si="191"/>
        <v>0</v>
      </c>
      <c r="K4006" s="122" t="b">
        <f t="shared" si="192"/>
        <v>0</v>
      </c>
      <c r="L4006" s="122" t="str">
        <f>IF(K4006=FALSE,"",B4006&amp;"@"&amp;COUNTIFS($B$2:B4006,B4006,$K$2:K4006,TRUE))</f>
        <v/>
      </c>
    </row>
    <row r="4007" spans="7:12">
      <c r="G4007" s="122" t="str">
        <f t="shared" si="190"/>
        <v/>
      </c>
      <c r="H4007" s="255" t="str">
        <f>IF(G4007="기사임",(COUNTIF($B$2:B4007,B4007)-COUNTIFS($B$2:B4006,B4007,$G$2:G4006,"")),"")</f>
        <v/>
      </c>
      <c r="I4007" s="122" t="str">
        <f>IF(H4007=1,COUNTIF($H$1:H4007,1),"")</f>
        <v/>
      </c>
      <c r="J4007" s="122">
        <f t="shared" si="191"/>
        <v>0</v>
      </c>
      <c r="K4007" s="122" t="b">
        <f t="shared" si="192"/>
        <v>0</v>
      </c>
      <c r="L4007" s="122" t="str">
        <f>IF(K4007=FALSE,"",B4007&amp;"@"&amp;COUNTIFS($B$2:B4007,B4007,$K$2:K4007,TRUE))</f>
        <v/>
      </c>
    </row>
    <row r="4008" spans="7:12">
      <c r="G4008" s="122" t="str">
        <f t="shared" si="190"/>
        <v/>
      </c>
      <c r="H4008" s="255" t="str">
        <f>IF(G4008="기사임",(COUNTIF($B$2:B4008,B4008)-COUNTIFS($B$2:B4007,B4008,$G$2:G4007,"")),"")</f>
        <v/>
      </c>
      <c r="I4008" s="122" t="str">
        <f>IF(H4008=1,COUNTIF($H$1:H4008,1),"")</f>
        <v/>
      </c>
      <c r="J4008" s="122">
        <f t="shared" si="191"/>
        <v>0</v>
      </c>
      <c r="K4008" s="122" t="b">
        <f t="shared" si="192"/>
        <v>0</v>
      </c>
      <c r="L4008" s="122" t="str">
        <f>IF(K4008=FALSE,"",B4008&amp;"@"&amp;COUNTIFS($B$2:B4008,B4008,$K$2:K4008,TRUE))</f>
        <v/>
      </c>
    </row>
    <row r="4009" spans="7:12">
      <c r="G4009" s="122" t="str">
        <f t="shared" si="190"/>
        <v/>
      </c>
      <c r="H4009" s="255" t="str">
        <f>IF(G4009="기사임",(COUNTIF($B$2:B4009,B4009)-COUNTIFS($B$2:B4008,B4009,$G$2:G4008,"")),"")</f>
        <v/>
      </c>
      <c r="I4009" s="122" t="str">
        <f>IF(H4009=1,COUNTIF($H$1:H4009,1),"")</f>
        <v/>
      </c>
      <c r="J4009" s="122">
        <f t="shared" si="191"/>
        <v>0</v>
      </c>
      <c r="K4009" s="122" t="b">
        <f t="shared" si="192"/>
        <v>0</v>
      </c>
      <c r="L4009" s="122" t="str">
        <f>IF(K4009=FALSE,"",B4009&amp;"@"&amp;COUNTIFS($B$2:B4009,B4009,$K$2:K4009,TRUE))</f>
        <v/>
      </c>
    </row>
    <row r="4010" spans="7:12">
      <c r="G4010" s="122" t="str">
        <f t="shared" si="190"/>
        <v/>
      </c>
      <c r="H4010" s="255" t="str">
        <f>IF(G4010="기사임",(COUNTIF($B$2:B4010,B4010)-COUNTIFS($B$2:B4009,B4010,$G$2:G4009,"")),"")</f>
        <v/>
      </c>
      <c r="I4010" s="122" t="str">
        <f>IF(H4010=1,COUNTIF($H$1:H4010,1),"")</f>
        <v/>
      </c>
      <c r="J4010" s="122">
        <f t="shared" si="191"/>
        <v>0</v>
      </c>
      <c r="K4010" s="122" t="b">
        <f t="shared" si="192"/>
        <v>0</v>
      </c>
      <c r="L4010" s="122" t="str">
        <f>IF(K4010=FALSE,"",B4010&amp;"@"&amp;COUNTIFS($B$2:B4010,B4010,$K$2:K4010,TRUE))</f>
        <v/>
      </c>
    </row>
    <row r="4011" spans="7:12">
      <c r="G4011" s="122" t="str">
        <f t="shared" si="190"/>
        <v/>
      </c>
      <c r="H4011" s="255" t="str">
        <f>IF(G4011="기사임",(COUNTIF($B$2:B4011,B4011)-COUNTIFS($B$2:B4010,B4011,$G$2:G4010,"")),"")</f>
        <v/>
      </c>
      <c r="I4011" s="122" t="str">
        <f>IF(H4011=1,COUNTIF($H$1:H4011,1),"")</f>
        <v/>
      </c>
      <c r="J4011" s="122">
        <f t="shared" si="191"/>
        <v>0</v>
      </c>
      <c r="K4011" s="122" t="b">
        <f t="shared" si="192"/>
        <v>0</v>
      </c>
      <c r="L4011" s="122" t="str">
        <f>IF(K4011=FALSE,"",B4011&amp;"@"&amp;COUNTIFS($B$2:B4011,B4011,$K$2:K4011,TRUE))</f>
        <v/>
      </c>
    </row>
    <row r="4012" spans="7:12">
      <c r="G4012" s="122" t="str">
        <f t="shared" si="190"/>
        <v/>
      </c>
      <c r="H4012" s="255" t="str">
        <f>IF(G4012="기사임",(COUNTIF($B$2:B4012,B4012)-COUNTIFS($B$2:B4011,B4012,$G$2:G4011,"")),"")</f>
        <v/>
      </c>
      <c r="I4012" s="122" t="str">
        <f>IF(H4012=1,COUNTIF($H$1:H4012,1),"")</f>
        <v/>
      </c>
      <c r="J4012" s="122">
        <f t="shared" si="191"/>
        <v>0</v>
      </c>
      <c r="K4012" s="122" t="b">
        <f t="shared" si="192"/>
        <v>0</v>
      </c>
      <c r="L4012" s="122" t="str">
        <f>IF(K4012=FALSE,"",B4012&amp;"@"&amp;COUNTIFS($B$2:B4012,B4012,$K$2:K4012,TRUE))</f>
        <v/>
      </c>
    </row>
    <row r="4013" spans="7:12">
      <c r="G4013" s="122" t="str">
        <f t="shared" si="190"/>
        <v/>
      </c>
      <c r="H4013" s="255" t="str">
        <f>IF(G4013="기사임",(COUNTIF($B$2:B4013,B4013)-COUNTIFS($B$2:B4012,B4013,$G$2:G4012,"")),"")</f>
        <v/>
      </c>
      <c r="I4013" s="122" t="str">
        <f>IF(H4013=1,COUNTIF($H$1:H4013,1),"")</f>
        <v/>
      </c>
      <c r="J4013" s="122">
        <f t="shared" si="191"/>
        <v>0</v>
      </c>
      <c r="K4013" s="122" t="b">
        <f t="shared" si="192"/>
        <v>0</v>
      </c>
      <c r="L4013" s="122" t="str">
        <f>IF(K4013=FALSE,"",B4013&amp;"@"&amp;COUNTIFS($B$2:B4013,B4013,$K$2:K4013,TRUE))</f>
        <v/>
      </c>
    </row>
    <row r="4014" spans="7:12">
      <c r="G4014" s="122" t="str">
        <f t="shared" si="190"/>
        <v/>
      </c>
      <c r="H4014" s="255" t="str">
        <f>IF(G4014="기사임",(COUNTIF($B$2:B4014,B4014)-COUNTIFS($B$2:B4013,B4014,$G$2:G4013,"")),"")</f>
        <v/>
      </c>
      <c r="I4014" s="122" t="str">
        <f>IF(H4014=1,COUNTIF($H$1:H4014,1),"")</f>
        <v/>
      </c>
      <c r="J4014" s="122">
        <f t="shared" si="191"/>
        <v>0</v>
      </c>
      <c r="K4014" s="122" t="b">
        <f t="shared" si="192"/>
        <v>0</v>
      </c>
      <c r="L4014" s="122" t="str">
        <f>IF(K4014=FALSE,"",B4014&amp;"@"&amp;COUNTIFS($B$2:B4014,B4014,$K$2:K4014,TRUE))</f>
        <v/>
      </c>
    </row>
    <row r="4015" spans="7:12">
      <c r="G4015" s="122" t="str">
        <f t="shared" si="190"/>
        <v/>
      </c>
      <c r="H4015" s="255" t="str">
        <f>IF(G4015="기사임",(COUNTIF($B$2:B4015,B4015)-COUNTIFS($B$2:B4014,B4015,$G$2:G4014,"")),"")</f>
        <v/>
      </c>
      <c r="I4015" s="122" t="str">
        <f>IF(H4015=1,COUNTIF($H$1:H4015,1),"")</f>
        <v/>
      </c>
      <c r="J4015" s="122">
        <f t="shared" si="191"/>
        <v>0</v>
      </c>
      <c r="K4015" s="122" t="b">
        <f t="shared" si="192"/>
        <v>0</v>
      </c>
      <c r="L4015" s="122" t="str">
        <f>IF(K4015=FALSE,"",B4015&amp;"@"&amp;COUNTIFS($B$2:B4015,B4015,$K$2:K4015,TRUE))</f>
        <v/>
      </c>
    </row>
    <row r="4016" spans="7:12">
      <c r="G4016" s="122" t="str">
        <f t="shared" si="190"/>
        <v/>
      </c>
      <c r="H4016" s="255" t="str">
        <f>IF(G4016="기사임",(COUNTIF($B$2:B4016,B4016)-COUNTIFS($B$2:B4015,B4016,$G$2:G4015,"")),"")</f>
        <v/>
      </c>
      <c r="I4016" s="122" t="str">
        <f>IF(H4016=1,COUNTIF($H$1:H4016,1),"")</f>
        <v/>
      </c>
      <c r="J4016" s="122">
        <f t="shared" si="191"/>
        <v>0</v>
      </c>
      <c r="K4016" s="122" t="b">
        <f t="shared" si="192"/>
        <v>0</v>
      </c>
      <c r="L4016" s="122" t="str">
        <f>IF(K4016=FALSE,"",B4016&amp;"@"&amp;COUNTIFS($B$2:B4016,B4016,$K$2:K4016,TRUE))</f>
        <v/>
      </c>
    </row>
    <row r="4017" spans="7:12">
      <c r="G4017" s="122" t="str">
        <f t="shared" si="190"/>
        <v/>
      </c>
      <c r="H4017" s="255" t="str">
        <f>IF(G4017="기사임",(COUNTIF($B$2:B4017,B4017)-COUNTIFS($B$2:B4016,B4017,$G$2:G4016,"")),"")</f>
        <v/>
      </c>
      <c r="I4017" s="122" t="str">
        <f>IF(H4017=1,COUNTIF($H$1:H4017,1),"")</f>
        <v/>
      </c>
      <c r="J4017" s="122">
        <f t="shared" si="191"/>
        <v>0</v>
      </c>
      <c r="K4017" s="122" t="b">
        <f t="shared" si="192"/>
        <v>0</v>
      </c>
      <c r="L4017" s="122" t="str">
        <f>IF(K4017=FALSE,"",B4017&amp;"@"&amp;COUNTIFS($B$2:B4017,B4017,$K$2:K4017,TRUE))</f>
        <v/>
      </c>
    </row>
    <row r="4018" spans="7:12">
      <c r="G4018" s="122" t="str">
        <f t="shared" si="190"/>
        <v/>
      </c>
      <c r="H4018" s="255" t="str">
        <f>IF(G4018="기사임",(COUNTIF($B$2:B4018,B4018)-COUNTIFS($B$2:B4017,B4018,$G$2:G4017,"")),"")</f>
        <v/>
      </c>
      <c r="I4018" s="122" t="str">
        <f>IF(H4018=1,COUNTIF($H$1:H4018,1),"")</f>
        <v/>
      </c>
      <c r="J4018" s="122">
        <f t="shared" si="191"/>
        <v>0</v>
      </c>
      <c r="K4018" s="122" t="b">
        <f t="shared" si="192"/>
        <v>0</v>
      </c>
      <c r="L4018" s="122" t="str">
        <f>IF(K4018=FALSE,"",B4018&amp;"@"&amp;COUNTIFS($B$2:B4018,B4018,$K$2:K4018,TRUE))</f>
        <v/>
      </c>
    </row>
    <row r="4019" spans="7:12">
      <c r="G4019" s="122" t="str">
        <f t="shared" si="190"/>
        <v/>
      </c>
      <c r="H4019" s="255" t="str">
        <f>IF(G4019="기사임",(COUNTIF($B$2:B4019,B4019)-COUNTIFS($B$2:B4018,B4019,$G$2:G4018,"")),"")</f>
        <v/>
      </c>
      <c r="I4019" s="122" t="str">
        <f>IF(H4019=1,COUNTIF($H$1:H4019,1),"")</f>
        <v/>
      </c>
      <c r="J4019" s="122">
        <f t="shared" si="191"/>
        <v>0</v>
      </c>
      <c r="K4019" s="122" t="b">
        <f t="shared" si="192"/>
        <v>0</v>
      </c>
      <c r="L4019" s="122" t="str">
        <f>IF(K4019=FALSE,"",B4019&amp;"@"&amp;COUNTIFS($B$2:B4019,B4019,$K$2:K4019,TRUE))</f>
        <v/>
      </c>
    </row>
    <row r="4020" spans="7:12">
      <c r="G4020" s="122" t="str">
        <f t="shared" si="190"/>
        <v/>
      </c>
      <c r="H4020" s="255" t="str">
        <f>IF(G4020="기사임",(COUNTIF($B$2:B4020,B4020)-COUNTIFS($B$2:B4019,B4020,$G$2:G4019,"")),"")</f>
        <v/>
      </c>
      <c r="I4020" s="122" t="str">
        <f>IF(H4020=1,COUNTIF($H$1:H4020,1),"")</f>
        <v/>
      </c>
      <c r="J4020" s="122">
        <f t="shared" si="191"/>
        <v>0</v>
      </c>
      <c r="K4020" s="122" t="b">
        <f t="shared" si="192"/>
        <v>0</v>
      </c>
      <c r="L4020" s="122" t="str">
        <f>IF(K4020=FALSE,"",B4020&amp;"@"&amp;COUNTIFS($B$2:B4020,B4020,$K$2:K4020,TRUE))</f>
        <v/>
      </c>
    </row>
    <row r="4021" spans="7:12">
      <c r="G4021" s="122" t="str">
        <f t="shared" si="190"/>
        <v/>
      </c>
      <c r="H4021" s="255" t="str">
        <f>IF(G4021="기사임",(COUNTIF($B$2:B4021,B4021)-COUNTIFS($B$2:B4020,B4021,$G$2:G4020,"")),"")</f>
        <v/>
      </c>
      <c r="I4021" s="122" t="str">
        <f>IF(H4021=1,COUNTIF($H$1:H4021,1),"")</f>
        <v/>
      </c>
      <c r="J4021" s="122">
        <f t="shared" si="191"/>
        <v>0</v>
      </c>
      <c r="K4021" s="122" t="b">
        <f t="shared" si="192"/>
        <v>0</v>
      </c>
      <c r="L4021" s="122" t="str">
        <f>IF(K4021=FALSE,"",B4021&amp;"@"&amp;COUNTIFS($B$2:B4021,B4021,$K$2:K4021,TRUE))</f>
        <v/>
      </c>
    </row>
    <row r="4022" spans="7:12">
      <c r="G4022" s="122" t="str">
        <f t="shared" si="190"/>
        <v/>
      </c>
      <c r="H4022" s="255" t="str">
        <f>IF(G4022="기사임",(COUNTIF($B$2:B4022,B4022)-COUNTIFS($B$2:B4021,B4022,$G$2:G4021,"")),"")</f>
        <v/>
      </c>
      <c r="I4022" s="122" t="str">
        <f>IF(H4022=1,COUNTIF($H$1:H4022,1),"")</f>
        <v/>
      </c>
      <c r="J4022" s="122">
        <f t="shared" si="191"/>
        <v>0</v>
      </c>
      <c r="K4022" s="122" t="b">
        <f t="shared" si="192"/>
        <v>0</v>
      </c>
      <c r="L4022" s="122" t="str">
        <f>IF(K4022=FALSE,"",B4022&amp;"@"&amp;COUNTIFS($B$2:B4022,B4022,$K$2:K4022,TRUE))</f>
        <v/>
      </c>
    </row>
    <row r="4023" spans="7:12">
      <c r="G4023" s="122" t="str">
        <f t="shared" si="190"/>
        <v/>
      </c>
      <c r="H4023" s="255" t="str">
        <f>IF(G4023="기사임",(COUNTIF($B$2:B4023,B4023)-COUNTIFS($B$2:B4022,B4023,$G$2:G4022,"")),"")</f>
        <v/>
      </c>
      <c r="I4023" s="122" t="str">
        <f>IF(H4023=1,COUNTIF($H$1:H4023,1),"")</f>
        <v/>
      </c>
      <c r="J4023" s="122">
        <f t="shared" si="191"/>
        <v>0</v>
      </c>
      <c r="K4023" s="122" t="b">
        <f t="shared" si="192"/>
        <v>0</v>
      </c>
      <c r="L4023" s="122" t="str">
        <f>IF(K4023=FALSE,"",B4023&amp;"@"&amp;COUNTIFS($B$2:B4023,B4023,$K$2:K4023,TRUE))</f>
        <v/>
      </c>
    </row>
    <row r="4024" spans="7:12">
      <c r="G4024" s="122" t="str">
        <f t="shared" si="190"/>
        <v/>
      </c>
      <c r="H4024" s="255" t="str">
        <f>IF(G4024="기사임",(COUNTIF($B$2:B4024,B4024)-COUNTIFS($B$2:B4023,B4024,$G$2:G4023,"")),"")</f>
        <v/>
      </c>
      <c r="I4024" s="122" t="str">
        <f>IF(H4024=1,COUNTIF($H$1:H4024,1),"")</f>
        <v/>
      </c>
      <c r="J4024" s="122">
        <f t="shared" si="191"/>
        <v>0</v>
      </c>
      <c r="K4024" s="122" t="b">
        <f t="shared" si="192"/>
        <v>0</v>
      </c>
      <c r="L4024" s="122" t="str">
        <f>IF(K4024=FALSE,"",B4024&amp;"@"&amp;COUNTIFS($B$2:B4024,B4024,$K$2:K4024,TRUE))</f>
        <v/>
      </c>
    </row>
    <row r="4025" spans="7:12">
      <c r="G4025" s="122" t="str">
        <f t="shared" si="190"/>
        <v/>
      </c>
      <c r="H4025" s="255" t="str">
        <f>IF(G4025="기사임",(COUNTIF($B$2:B4025,B4025)-COUNTIFS($B$2:B4024,B4025,$G$2:G4024,"")),"")</f>
        <v/>
      </c>
      <c r="I4025" s="122" t="str">
        <f>IF(H4025=1,COUNTIF($H$1:H4025,1),"")</f>
        <v/>
      </c>
      <c r="J4025" s="122">
        <f t="shared" si="191"/>
        <v>0</v>
      </c>
      <c r="K4025" s="122" t="b">
        <f t="shared" si="192"/>
        <v>0</v>
      </c>
      <c r="L4025" s="122" t="str">
        <f>IF(K4025=FALSE,"",B4025&amp;"@"&amp;COUNTIFS($B$2:B4025,B4025,$K$2:K4025,TRUE))</f>
        <v/>
      </c>
    </row>
    <row r="4026" spans="7:12">
      <c r="G4026" s="122" t="str">
        <f t="shared" si="190"/>
        <v/>
      </c>
      <c r="H4026" s="255" t="str">
        <f>IF(G4026="기사임",(COUNTIF($B$2:B4026,B4026)-COUNTIFS($B$2:B4025,B4026,$G$2:G4025,"")),"")</f>
        <v/>
      </c>
      <c r="I4026" s="122" t="str">
        <f>IF(H4026=1,COUNTIF($H$1:H4026,1),"")</f>
        <v/>
      </c>
      <c r="J4026" s="122">
        <f t="shared" si="191"/>
        <v>0</v>
      </c>
      <c r="K4026" s="122" t="b">
        <f t="shared" si="192"/>
        <v>0</v>
      </c>
      <c r="L4026" s="122" t="str">
        <f>IF(K4026=FALSE,"",B4026&amp;"@"&amp;COUNTIFS($B$2:B4026,B4026,$K$2:K4026,TRUE))</f>
        <v/>
      </c>
    </row>
    <row r="4027" spans="7:12">
      <c r="G4027" s="122" t="str">
        <f t="shared" si="190"/>
        <v/>
      </c>
      <c r="H4027" s="255" t="str">
        <f>IF(G4027="기사임",(COUNTIF($B$2:B4027,B4027)-COUNTIFS($B$2:B4026,B4027,$G$2:G4026,"")),"")</f>
        <v/>
      </c>
      <c r="I4027" s="122" t="str">
        <f>IF(H4027=1,COUNTIF($H$1:H4027,1),"")</f>
        <v/>
      </c>
      <c r="J4027" s="122">
        <f t="shared" si="191"/>
        <v>0</v>
      </c>
      <c r="K4027" s="122" t="b">
        <f t="shared" si="192"/>
        <v>0</v>
      </c>
      <c r="L4027" s="122" t="str">
        <f>IF(K4027=FALSE,"",B4027&amp;"@"&amp;COUNTIFS($B$2:B4027,B4027,$K$2:K4027,TRUE))</f>
        <v/>
      </c>
    </row>
    <row r="4028" spans="7:12">
      <c r="G4028" s="122" t="str">
        <f t="shared" si="190"/>
        <v/>
      </c>
      <c r="H4028" s="255" t="str">
        <f>IF(G4028="기사임",(COUNTIF($B$2:B4028,B4028)-COUNTIFS($B$2:B4027,B4028,$G$2:G4027,"")),"")</f>
        <v/>
      </c>
      <c r="I4028" s="122" t="str">
        <f>IF(H4028=1,COUNTIF($H$1:H4028,1),"")</f>
        <v/>
      </c>
      <c r="J4028" s="122">
        <f t="shared" si="191"/>
        <v>0</v>
      </c>
      <c r="K4028" s="122" t="b">
        <f t="shared" si="192"/>
        <v>0</v>
      </c>
      <c r="L4028" s="122" t="str">
        <f>IF(K4028=FALSE,"",B4028&amp;"@"&amp;COUNTIFS($B$2:B4028,B4028,$K$2:K4028,TRUE))</f>
        <v/>
      </c>
    </row>
    <row r="4029" spans="7:12">
      <c r="G4029" s="122" t="str">
        <f t="shared" si="190"/>
        <v/>
      </c>
      <c r="H4029" s="255" t="str">
        <f>IF(G4029="기사임",(COUNTIF($B$2:B4029,B4029)-COUNTIFS($B$2:B4028,B4029,$G$2:G4028,"")),"")</f>
        <v/>
      </c>
      <c r="I4029" s="122" t="str">
        <f>IF(H4029=1,COUNTIF($H$1:H4029,1),"")</f>
        <v/>
      </c>
      <c r="J4029" s="122">
        <f t="shared" si="191"/>
        <v>0</v>
      </c>
      <c r="K4029" s="122" t="b">
        <f t="shared" si="192"/>
        <v>0</v>
      </c>
      <c r="L4029" s="122" t="str">
        <f>IF(K4029=FALSE,"",B4029&amp;"@"&amp;COUNTIFS($B$2:B4029,B4029,$K$2:K4029,TRUE))</f>
        <v/>
      </c>
    </row>
    <row r="4030" spans="7:12">
      <c r="G4030" s="122" t="str">
        <f t="shared" si="190"/>
        <v/>
      </c>
      <c r="H4030" s="255" t="str">
        <f>IF(G4030="기사임",(COUNTIF($B$2:B4030,B4030)-COUNTIFS($B$2:B4029,B4030,$G$2:G4029,"")),"")</f>
        <v/>
      </c>
      <c r="I4030" s="122" t="str">
        <f>IF(H4030=1,COUNTIF($H$1:H4030,1),"")</f>
        <v/>
      </c>
      <c r="J4030" s="122">
        <f t="shared" si="191"/>
        <v>0</v>
      </c>
      <c r="K4030" s="122" t="b">
        <f t="shared" si="192"/>
        <v>0</v>
      </c>
      <c r="L4030" s="122" t="str">
        <f>IF(K4030=FALSE,"",B4030&amp;"@"&amp;COUNTIFS($B$2:B4030,B4030,$K$2:K4030,TRUE))</f>
        <v/>
      </c>
    </row>
    <row r="4031" spans="7:12">
      <c r="G4031" s="122" t="str">
        <f t="shared" si="190"/>
        <v/>
      </c>
      <c r="H4031" s="255" t="str">
        <f>IF(G4031="기사임",(COUNTIF($B$2:B4031,B4031)-COUNTIFS($B$2:B4030,B4031,$G$2:G4030,"")),"")</f>
        <v/>
      </c>
      <c r="I4031" s="122" t="str">
        <f>IF(H4031=1,COUNTIF($H$1:H4031,1),"")</f>
        <v/>
      </c>
      <c r="J4031" s="122">
        <f t="shared" si="191"/>
        <v>0</v>
      </c>
      <c r="K4031" s="122" t="b">
        <f t="shared" si="192"/>
        <v>0</v>
      </c>
      <c r="L4031" s="122" t="str">
        <f>IF(K4031=FALSE,"",B4031&amp;"@"&amp;COUNTIFS($B$2:B4031,B4031,$K$2:K4031,TRUE))</f>
        <v/>
      </c>
    </row>
    <row r="4032" spans="7:12">
      <c r="G4032" s="122" t="str">
        <f t="shared" si="190"/>
        <v/>
      </c>
      <c r="H4032" s="255" t="str">
        <f>IF(G4032="기사임",(COUNTIF($B$2:B4032,B4032)-COUNTIFS($B$2:B4031,B4032,$G$2:G4031,"")),"")</f>
        <v/>
      </c>
      <c r="I4032" s="122" t="str">
        <f>IF(H4032=1,COUNTIF($H$1:H4032,1),"")</f>
        <v/>
      </c>
      <c r="J4032" s="122">
        <f t="shared" si="191"/>
        <v>0</v>
      </c>
      <c r="K4032" s="122" t="b">
        <f t="shared" si="192"/>
        <v>0</v>
      </c>
      <c r="L4032" s="122" t="str">
        <f>IF(K4032=FALSE,"",B4032&amp;"@"&amp;COUNTIFS($B$2:B4032,B4032,$K$2:K4032,TRUE))</f>
        <v/>
      </c>
    </row>
    <row r="4033" spans="7:12">
      <c r="G4033" s="122" t="str">
        <f t="shared" si="190"/>
        <v/>
      </c>
      <c r="H4033" s="255" t="str">
        <f>IF(G4033="기사임",(COUNTIF($B$2:B4033,B4033)-COUNTIFS($B$2:B4032,B4033,$G$2:G4032,"")),"")</f>
        <v/>
      </c>
      <c r="I4033" s="122" t="str">
        <f>IF(H4033=1,COUNTIF($H$1:H4033,1),"")</f>
        <v/>
      </c>
      <c r="J4033" s="122">
        <f t="shared" si="191"/>
        <v>0</v>
      </c>
      <c r="K4033" s="122" t="b">
        <f t="shared" si="192"/>
        <v>0</v>
      </c>
      <c r="L4033" s="122" t="str">
        <f>IF(K4033=FALSE,"",B4033&amp;"@"&amp;COUNTIFS($B$2:B4033,B4033,$K$2:K4033,TRUE))</f>
        <v/>
      </c>
    </row>
    <row r="4034" spans="7:12">
      <c r="G4034" s="122" t="str">
        <f t="shared" si="190"/>
        <v/>
      </c>
      <c r="H4034" s="255" t="str">
        <f>IF(G4034="기사임",(COUNTIF($B$2:B4034,B4034)-COUNTIFS($B$2:B4033,B4034,$G$2:G4033,"")),"")</f>
        <v/>
      </c>
      <c r="I4034" s="122" t="str">
        <f>IF(H4034=1,COUNTIF($H$1:H4034,1),"")</f>
        <v/>
      </c>
      <c r="J4034" s="122">
        <f t="shared" si="191"/>
        <v>0</v>
      </c>
      <c r="K4034" s="122" t="b">
        <f t="shared" si="192"/>
        <v>0</v>
      </c>
      <c r="L4034" s="122" t="str">
        <f>IF(K4034=FALSE,"",B4034&amp;"@"&amp;COUNTIFS($B$2:B4034,B4034,$K$2:K4034,TRUE))</f>
        <v/>
      </c>
    </row>
    <row r="4035" spans="7:12">
      <c r="G4035" s="122" t="str">
        <f t="shared" si="190"/>
        <v/>
      </c>
      <c r="H4035" s="255" t="str">
        <f>IF(G4035="기사임",(COUNTIF($B$2:B4035,B4035)-COUNTIFS($B$2:B4034,B4035,$G$2:G4034,"")),"")</f>
        <v/>
      </c>
      <c r="I4035" s="122" t="str">
        <f>IF(H4035=1,COUNTIF($H$1:H4035,1),"")</f>
        <v/>
      </c>
      <c r="J4035" s="122">
        <f t="shared" si="191"/>
        <v>0</v>
      </c>
      <c r="K4035" s="122" t="b">
        <f t="shared" si="192"/>
        <v>0</v>
      </c>
      <c r="L4035" s="122" t="str">
        <f>IF(K4035=FALSE,"",B4035&amp;"@"&amp;COUNTIFS($B$2:B4035,B4035,$K$2:K4035,TRUE))</f>
        <v/>
      </c>
    </row>
    <row r="4036" spans="7:12">
      <c r="G4036" s="122" t="str">
        <f t="shared" si="190"/>
        <v/>
      </c>
      <c r="H4036" s="255" t="str">
        <f>IF(G4036="기사임",(COUNTIF($B$2:B4036,B4036)-COUNTIFS($B$2:B4035,B4036,$G$2:G4035,"")),"")</f>
        <v/>
      </c>
      <c r="I4036" s="122" t="str">
        <f>IF(H4036=1,COUNTIF($H$1:H4036,1),"")</f>
        <v/>
      </c>
      <c r="J4036" s="122">
        <f t="shared" si="191"/>
        <v>0</v>
      </c>
      <c r="K4036" s="122" t="b">
        <f t="shared" si="192"/>
        <v>0</v>
      </c>
      <c r="L4036" s="122" t="str">
        <f>IF(K4036=FALSE,"",B4036&amp;"@"&amp;COUNTIFS($B$2:B4036,B4036,$K$2:K4036,TRUE))</f>
        <v/>
      </c>
    </row>
    <row r="4037" spans="7:12">
      <c r="G4037" s="122" t="str">
        <f t="shared" si="190"/>
        <v/>
      </c>
      <c r="H4037" s="255" t="str">
        <f>IF(G4037="기사임",(COUNTIF($B$2:B4037,B4037)-COUNTIFS($B$2:B4036,B4037,$G$2:G4036,"")),"")</f>
        <v/>
      </c>
      <c r="I4037" s="122" t="str">
        <f>IF(H4037=1,COUNTIF($H$1:H4037,1),"")</f>
        <v/>
      </c>
      <c r="J4037" s="122">
        <f t="shared" si="191"/>
        <v>0</v>
      </c>
      <c r="K4037" s="122" t="b">
        <f t="shared" si="192"/>
        <v>0</v>
      </c>
      <c r="L4037" s="122" t="str">
        <f>IF(K4037=FALSE,"",B4037&amp;"@"&amp;COUNTIFS($B$2:B4037,B4037,$K$2:K4037,TRUE))</f>
        <v/>
      </c>
    </row>
    <row r="4038" spans="7:12">
      <c r="G4038" s="122" t="str">
        <f t="shared" si="190"/>
        <v/>
      </c>
      <c r="H4038" s="255" t="str">
        <f>IF(G4038="기사임",(COUNTIF($B$2:B4038,B4038)-COUNTIFS($B$2:B4037,B4038,$G$2:G4037,"")),"")</f>
        <v/>
      </c>
      <c r="I4038" s="122" t="str">
        <f>IF(H4038=1,COUNTIF($H$1:H4038,1),"")</f>
        <v/>
      </c>
      <c r="J4038" s="122">
        <f t="shared" si="191"/>
        <v>0</v>
      </c>
      <c r="K4038" s="122" t="b">
        <f t="shared" si="192"/>
        <v>0</v>
      </c>
      <c r="L4038" s="122" t="str">
        <f>IF(K4038=FALSE,"",B4038&amp;"@"&amp;COUNTIFS($B$2:B4038,B4038,$K$2:K4038,TRUE))</f>
        <v/>
      </c>
    </row>
    <row r="4039" spans="7:12">
      <c r="G4039" s="122" t="str">
        <f t="shared" ref="G4039:G4102" si="193">IF(AND(LEFT(A4039,17)="/global/archives/",ISNUMBER(_xlfn.NUMBERVALUE(MID(A4039,18,1))),ISERROR(FIND("ckattempt",A4039)),ISERROR(FIND("preview",A4039))),"기사임","")</f>
        <v/>
      </c>
      <c r="H4039" s="255" t="str">
        <f>IF(G4039="기사임",(COUNTIF($B$2:B4039,B4039)-COUNTIFS($B$2:B4038,B4039,$G$2:G4038,"")),"")</f>
        <v/>
      </c>
      <c r="I4039" s="122" t="str">
        <f>IF(H4039=1,COUNTIF($H$1:H4039,1),"")</f>
        <v/>
      </c>
      <c r="J4039" s="122">
        <f t="shared" ref="J4039:J4102" si="194">COUNTIF($N$2:$N$4,B4039)</f>
        <v>0</v>
      </c>
      <c r="K4039" s="122" t="b">
        <f t="shared" ref="K4039:K4102" si="195">AND(J4039=1,H4039&gt;=1,H4039&lt;&gt;"")</f>
        <v>0</v>
      </c>
      <c r="L4039" s="122" t="str">
        <f>IF(K4039=FALSE,"",B4039&amp;"@"&amp;COUNTIFS($B$2:B4039,B4039,$K$2:K4039,TRUE))</f>
        <v/>
      </c>
    </row>
    <row r="4040" spans="7:12">
      <c r="G4040" s="122" t="str">
        <f t="shared" si="193"/>
        <v/>
      </c>
      <c r="H4040" s="255" t="str">
        <f>IF(G4040="기사임",(COUNTIF($B$2:B4040,B4040)-COUNTIFS($B$2:B4039,B4040,$G$2:G4039,"")),"")</f>
        <v/>
      </c>
      <c r="I4040" s="122" t="str">
        <f>IF(H4040=1,COUNTIF($H$1:H4040,1),"")</f>
        <v/>
      </c>
      <c r="J4040" s="122">
        <f t="shared" si="194"/>
        <v>0</v>
      </c>
      <c r="K4040" s="122" t="b">
        <f t="shared" si="195"/>
        <v>0</v>
      </c>
      <c r="L4040" s="122" t="str">
        <f>IF(K4040=FALSE,"",B4040&amp;"@"&amp;COUNTIFS($B$2:B4040,B4040,$K$2:K4040,TRUE))</f>
        <v/>
      </c>
    </row>
    <row r="4041" spans="7:12">
      <c r="G4041" s="122" t="str">
        <f t="shared" si="193"/>
        <v/>
      </c>
      <c r="H4041" s="255" t="str">
        <f>IF(G4041="기사임",(COUNTIF($B$2:B4041,B4041)-COUNTIFS($B$2:B4040,B4041,$G$2:G4040,"")),"")</f>
        <v/>
      </c>
      <c r="I4041" s="122" t="str">
        <f>IF(H4041=1,COUNTIF($H$1:H4041,1),"")</f>
        <v/>
      </c>
      <c r="J4041" s="122">
        <f t="shared" si="194"/>
        <v>0</v>
      </c>
      <c r="K4041" s="122" t="b">
        <f t="shared" si="195"/>
        <v>0</v>
      </c>
      <c r="L4041" s="122" t="str">
        <f>IF(K4041=FALSE,"",B4041&amp;"@"&amp;COUNTIFS($B$2:B4041,B4041,$K$2:K4041,TRUE))</f>
        <v/>
      </c>
    </row>
    <row r="4042" spans="7:12">
      <c r="G4042" s="122" t="str">
        <f t="shared" si="193"/>
        <v/>
      </c>
      <c r="H4042" s="255" t="str">
        <f>IF(G4042="기사임",(COUNTIF($B$2:B4042,B4042)-COUNTIFS($B$2:B4041,B4042,$G$2:G4041,"")),"")</f>
        <v/>
      </c>
      <c r="I4042" s="122" t="str">
        <f>IF(H4042=1,COUNTIF($H$1:H4042,1),"")</f>
        <v/>
      </c>
      <c r="J4042" s="122">
        <f t="shared" si="194"/>
        <v>0</v>
      </c>
      <c r="K4042" s="122" t="b">
        <f t="shared" si="195"/>
        <v>0</v>
      </c>
      <c r="L4042" s="122" t="str">
        <f>IF(K4042=FALSE,"",B4042&amp;"@"&amp;COUNTIFS($B$2:B4042,B4042,$K$2:K4042,TRUE))</f>
        <v/>
      </c>
    </row>
    <row r="4043" spans="7:12">
      <c r="G4043" s="122" t="str">
        <f t="shared" si="193"/>
        <v/>
      </c>
      <c r="H4043" s="255" t="str">
        <f>IF(G4043="기사임",(COUNTIF($B$2:B4043,B4043)-COUNTIFS($B$2:B4042,B4043,$G$2:G4042,"")),"")</f>
        <v/>
      </c>
      <c r="I4043" s="122" t="str">
        <f>IF(H4043=1,COUNTIF($H$1:H4043,1),"")</f>
        <v/>
      </c>
      <c r="J4043" s="122">
        <f t="shared" si="194"/>
        <v>0</v>
      </c>
      <c r="K4043" s="122" t="b">
        <f t="shared" si="195"/>
        <v>0</v>
      </c>
      <c r="L4043" s="122" t="str">
        <f>IF(K4043=FALSE,"",B4043&amp;"@"&amp;COUNTIFS($B$2:B4043,B4043,$K$2:K4043,TRUE))</f>
        <v/>
      </c>
    </row>
    <row r="4044" spans="7:12">
      <c r="G4044" s="122" t="str">
        <f t="shared" si="193"/>
        <v/>
      </c>
      <c r="H4044" s="255" t="str">
        <f>IF(G4044="기사임",(COUNTIF($B$2:B4044,B4044)-COUNTIFS($B$2:B4043,B4044,$G$2:G4043,"")),"")</f>
        <v/>
      </c>
      <c r="I4044" s="122" t="str">
        <f>IF(H4044=1,COUNTIF($H$1:H4044,1),"")</f>
        <v/>
      </c>
      <c r="J4044" s="122">
        <f t="shared" si="194"/>
        <v>0</v>
      </c>
      <c r="K4044" s="122" t="b">
        <f t="shared" si="195"/>
        <v>0</v>
      </c>
      <c r="L4044" s="122" t="str">
        <f>IF(K4044=FALSE,"",B4044&amp;"@"&amp;COUNTIFS($B$2:B4044,B4044,$K$2:K4044,TRUE))</f>
        <v/>
      </c>
    </row>
    <row r="4045" spans="7:12">
      <c r="G4045" s="122" t="str">
        <f t="shared" si="193"/>
        <v/>
      </c>
      <c r="H4045" s="255" t="str">
        <f>IF(G4045="기사임",(COUNTIF($B$2:B4045,B4045)-COUNTIFS($B$2:B4044,B4045,$G$2:G4044,"")),"")</f>
        <v/>
      </c>
      <c r="I4045" s="122" t="str">
        <f>IF(H4045=1,COUNTIF($H$1:H4045,1),"")</f>
        <v/>
      </c>
      <c r="J4045" s="122">
        <f t="shared" si="194"/>
        <v>0</v>
      </c>
      <c r="K4045" s="122" t="b">
        <f t="shared" si="195"/>
        <v>0</v>
      </c>
      <c r="L4045" s="122" t="str">
        <f>IF(K4045=FALSE,"",B4045&amp;"@"&amp;COUNTIFS($B$2:B4045,B4045,$K$2:K4045,TRUE))</f>
        <v/>
      </c>
    </row>
    <row r="4046" spans="7:12">
      <c r="G4046" s="122" t="str">
        <f t="shared" si="193"/>
        <v/>
      </c>
      <c r="H4046" s="255" t="str">
        <f>IF(G4046="기사임",(COUNTIF($B$2:B4046,B4046)-COUNTIFS($B$2:B4045,B4046,$G$2:G4045,"")),"")</f>
        <v/>
      </c>
      <c r="I4046" s="122" t="str">
        <f>IF(H4046=1,COUNTIF($H$1:H4046,1),"")</f>
        <v/>
      </c>
      <c r="J4046" s="122">
        <f t="shared" si="194"/>
        <v>0</v>
      </c>
      <c r="K4046" s="122" t="b">
        <f t="shared" si="195"/>
        <v>0</v>
      </c>
      <c r="L4046" s="122" t="str">
        <f>IF(K4046=FALSE,"",B4046&amp;"@"&amp;COUNTIFS($B$2:B4046,B4046,$K$2:K4046,TRUE))</f>
        <v/>
      </c>
    </row>
    <row r="4047" spans="7:12">
      <c r="G4047" s="122" t="str">
        <f t="shared" si="193"/>
        <v/>
      </c>
      <c r="H4047" s="255" t="str">
        <f>IF(G4047="기사임",(COUNTIF($B$2:B4047,B4047)-COUNTIFS($B$2:B4046,B4047,$G$2:G4046,"")),"")</f>
        <v/>
      </c>
      <c r="I4047" s="122" t="str">
        <f>IF(H4047=1,COUNTIF($H$1:H4047,1),"")</f>
        <v/>
      </c>
      <c r="J4047" s="122">
        <f t="shared" si="194"/>
        <v>0</v>
      </c>
      <c r="K4047" s="122" t="b">
        <f t="shared" si="195"/>
        <v>0</v>
      </c>
      <c r="L4047" s="122" t="str">
        <f>IF(K4047=FALSE,"",B4047&amp;"@"&amp;COUNTIFS($B$2:B4047,B4047,$K$2:K4047,TRUE))</f>
        <v/>
      </c>
    </row>
    <row r="4048" spans="7:12">
      <c r="G4048" s="122" t="str">
        <f t="shared" si="193"/>
        <v/>
      </c>
      <c r="H4048" s="255" t="str">
        <f>IF(G4048="기사임",(COUNTIF($B$2:B4048,B4048)-COUNTIFS($B$2:B4047,B4048,$G$2:G4047,"")),"")</f>
        <v/>
      </c>
      <c r="I4048" s="122" t="str">
        <f>IF(H4048=1,COUNTIF($H$1:H4048,1),"")</f>
        <v/>
      </c>
      <c r="J4048" s="122">
        <f t="shared" si="194"/>
        <v>0</v>
      </c>
      <c r="K4048" s="122" t="b">
        <f t="shared" si="195"/>
        <v>0</v>
      </c>
      <c r="L4048" s="122" t="str">
        <f>IF(K4048=FALSE,"",B4048&amp;"@"&amp;COUNTIFS($B$2:B4048,B4048,$K$2:K4048,TRUE))</f>
        <v/>
      </c>
    </row>
    <row r="4049" spans="7:12">
      <c r="G4049" s="122" t="str">
        <f t="shared" si="193"/>
        <v/>
      </c>
      <c r="H4049" s="255" t="str">
        <f>IF(G4049="기사임",(COUNTIF($B$2:B4049,B4049)-COUNTIFS($B$2:B4048,B4049,$G$2:G4048,"")),"")</f>
        <v/>
      </c>
      <c r="I4049" s="122" t="str">
        <f>IF(H4049=1,COUNTIF($H$1:H4049,1),"")</f>
        <v/>
      </c>
      <c r="J4049" s="122">
        <f t="shared" si="194"/>
        <v>0</v>
      </c>
      <c r="K4049" s="122" t="b">
        <f t="shared" si="195"/>
        <v>0</v>
      </c>
      <c r="L4049" s="122" t="str">
        <f>IF(K4049=FALSE,"",B4049&amp;"@"&amp;COUNTIFS($B$2:B4049,B4049,$K$2:K4049,TRUE))</f>
        <v/>
      </c>
    </row>
    <row r="4050" spans="7:12">
      <c r="G4050" s="122" t="str">
        <f t="shared" si="193"/>
        <v/>
      </c>
      <c r="H4050" s="255" t="str">
        <f>IF(G4050="기사임",(COUNTIF($B$2:B4050,B4050)-COUNTIFS($B$2:B4049,B4050,$G$2:G4049,"")),"")</f>
        <v/>
      </c>
      <c r="I4050" s="122" t="str">
        <f>IF(H4050=1,COUNTIF($H$1:H4050,1),"")</f>
        <v/>
      </c>
      <c r="J4050" s="122">
        <f t="shared" si="194"/>
        <v>0</v>
      </c>
      <c r="K4050" s="122" t="b">
        <f t="shared" si="195"/>
        <v>0</v>
      </c>
      <c r="L4050" s="122" t="str">
        <f>IF(K4050=FALSE,"",B4050&amp;"@"&amp;COUNTIFS($B$2:B4050,B4050,$K$2:K4050,TRUE))</f>
        <v/>
      </c>
    </row>
    <row r="4051" spans="7:12">
      <c r="G4051" s="122" t="str">
        <f t="shared" si="193"/>
        <v/>
      </c>
      <c r="H4051" s="255" t="str">
        <f>IF(G4051="기사임",(COUNTIF($B$2:B4051,B4051)-COUNTIFS($B$2:B4050,B4051,$G$2:G4050,"")),"")</f>
        <v/>
      </c>
      <c r="I4051" s="122" t="str">
        <f>IF(H4051=1,COUNTIF($H$1:H4051,1),"")</f>
        <v/>
      </c>
      <c r="J4051" s="122">
        <f t="shared" si="194"/>
        <v>0</v>
      </c>
      <c r="K4051" s="122" t="b">
        <f t="shared" si="195"/>
        <v>0</v>
      </c>
      <c r="L4051" s="122" t="str">
        <f>IF(K4051=FALSE,"",B4051&amp;"@"&amp;COUNTIFS($B$2:B4051,B4051,$K$2:K4051,TRUE))</f>
        <v/>
      </c>
    </row>
    <row r="4052" spans="7:12">
      <c r="G4052" s="122" t="str">
        <f t="shared" si="193"/>
        <v/>
      </c>
      <c r="H4052" s="255" t="str">
        <f>IF(G4052="기사임",(COUNTIF($B$2:B4052,B4052)-COUNTIFS($B$2:B4051,B4052,$G$2:G4051,"")),"")</f>
        <v/>
      </c>
      <c r="I4052" s="122" t="str">
        <f>IF(H4052=1,COUNTIF($H$1:H4052,1),"")</f>
        <v/>
      </c>
      <c r="J4052" s="122">
        <f t="shared" si="194"/>
        <v>0</v>
      </c>
      <c r="K4052" s="122" t="b">
        <f t="shared" si="195"/>
        <v>0</v>
      </c>
      <c r="L4052" s="122" t="str">
        <f>IF(K4052=FALSE,"",B4052&amp;"@"&amp;COUNTIFS($B$2:B4052,B4052,$K$2:K4052,TRUE))</f>
        <v/>
      </c>
    </row>
    <row r="4053" spans="7:12">
      <c r="G4053" s="122" t="str">
        <f t="shared" si="193"/>
        <v/>
      </c>
      <c r="H4053" s="255" t="str">
        <f>IF(G4053="기사임",(COUNTIF($B$2:B4053,B4053)-COUNTIFS($B$2:B4052,B4053,$G$2:G4052,"")),"")</f>
        <v/>
      </c>
      <c r="I4053" s="122" t="str">
        <f>IF(H4053=1,COUNTIF($H$1:H4053,1),"")</f>
        <v/>
      </c>
      <c r="J4053" s="122">
        <f t="shared" si="194"/>
        <v>0</v>
      </c>
      <c r="K4053" s="122" t="b">
        <f t="shared" si="195"/>
        <v>0</v>
      </c>
      <c r="L4053" s="122" t="str">
        <f>IF(K4053=FALSE,"",B4053&amp;"@"&amp;COUNTIFS($B$2:B4053,B4053,$K$2:K4053,TRUE))</f>
        <v/>
      </c>
    </row>
    <row r="4054" spans="7:12">
      <c r="G4054" s="122" t="str">
        <f t="shared" si="193"/>
        <v/>
      </c>
      <c r="H4054" s="255" t="str">
        <f>IF(G4054="기사임",(COUNTIF($B$2:B4054,B4054)-COUNTIFS($B$2:B4053,B4054,$G$2:G4053,"")),"")</f>
        <v/>
      </c>
      <c r="I4054" s="122" t="str">
        <f>IF(H4054=1,COUNTIF($H$1:H4054,1),"")</f>
        <v/>
      </c>
      <c r="J4054" s="122">
        <f t="shared" si="194"/>
        <v>0</v>
      </c>
      <c r="K4054" s="122" t="b">
        <f t="shared" si="195"/>
        <v>0</v>
      </c>
      <c r="L4054" s="122" t="str">
        <f>IF(K4054=FALSE,"",B4054&amp;"@"&amp;COUNTIFS($B$2:B4054,B4054,$K$2:K4054,TRUE))</f>
        <v/>
      </c>
    </row>
    <row r="4055" spans="7:12">
      <c r="G4055" s="122" t="str">
        <f t="shared" si="193"/>
        <v/>
      </c>
      <c r="H4055" s="255" t="str">
        <f>IF(G4055="기사임",(COUNTIF($B$2:B4055,B4055)-COUNTIFS($B$2:B4054,B4055,$G$2:G4054,"")),"")</f>
        <v/>
      </c>
      <c r="I4055" s="122" t="str">
        <f>IF(H4055=1,COUNTIF($H$1:H4055,1),"")</f>
        <v/>
      </c>
      <c r="J4055" s="122">
        <f t="shared" si="194"/>
        <v>0</v>
      </c>
      <c r="K4055" s="122" t="b">
        <f t="shared" si="195"/>
        <v>0</v>
      </c>
      <c r="L4055" s="122" t="str">
        <f>IF(K4055=FALSE,"",B4055&amp;"@"&amp;COUNTIFS($B$2:B4055,B4055,$K$2:K4055,TRUE))</f>
        <v/>
      </c>
    </row>
    <row r="4056" spans="7:12">
      <c r="G4056" s="122" t="str">
        <f t="shared" si="193"/>
        <v/>
      </c>
      <c r="H4056" s="255" t="str">
        <f>IF(G4056="기사임",(COUNTIF($B$2:B4056,B4056)-COUNTIFS($B$2:B4055,B4056,$G$2:G4055,"")),"")</f>
        <v/>
      </c>
      <c r="I4056" s="122" t="str">
        <f>IF(H4056=1,COUNTIF($H$1:H4056,1),"")</f>
        <v/>
      </c>
      <c r="J4056" s="122">
        <f t="shared" si="194"/>
        <v>0</v>
      </c>
      <c r="K4056" s="122" t="b">
        <f t="shared" si="195"/>
        <v>0</v>
      </c>
      <c r="L4056" s="122" t="str">
        <f>IF(K4056=FALSE,"",B4056&amp;"@"&amp;COUNTIFS($B$2:B4056,B4056,$K$2:K4056,TRUE))</f>
        <v/>
      </c>
    </row>
    <row r="4057" spans="7:12">
      <c r="G4057" s="122" t="str">
        <f t="shared" si="193"/>
        <v/>
      </c>
      <c r="H4057" s="255" t="str">
        <f>IF(G4057="기사임",(COUNTIF($B$2:B4057,B4057)-COUNTIFS($B$2:B4056,B4057,$G$2:G4056,"")),"")</f>
        <v/>
      </c>
      <c r="I4057" s="122" t="str">
        <f>IF(H4057=1,COUNTIF($H$1:H4057,1),"")</f>
        <v/>
      </c>
      <c r="J4057" s="122">
        <f t="shared" si="194"/>
        <v>0</v>
      </c>
      <c r="K4057" s="122" t="b">
        <f t="shared" si="195"/>
        <v>0</v>
      </c>
      <c r="L4057" s="122" t="str">
        <f>IF(K4057=FALSE,"",B4057&amp;"@"&amp;COUNTIFS($B$2:B4057,B4057,$K$2:K4057,TRUE))</f>
        <v/>
      </c>
    </row>
    <row r="4058" spans="7:12">
      <c r="G4058" s="122" t="str">
        <f t="shared" si="193"/>
        <v/>
      </c>
      <c r="H4058" s="255" t="str">
        <f>IF(G4058="기사임",(COUNTIF($B$2:B4058,B4058)-COUNTIFS($B$2:B4057,B4058,$G$2:G4057,"")),"")</f>
        <v/>
      </c>
      <c r="I4058" s="122" t="str">
        <f>IF(H4058=1,COUNTIF($H$1:H4058,1),"")</f>
        <v/>
      </c>
      <c r="J4058" s="122">
        <f t="shared" si="194"/>
        <v>0</v>
      </c>
      <c r="K4058" s="122" t="b">
        <f t="shared" si="195"/>
        <v>0</v>
      </c>
      <c r="L4058" s="122" t="str">
        <f>IF(K4058=FALSE,"",B4058&amp;"@"&amp;COUNTIFS($B$2:B4058,B4058,$K$2:K4058,TRUE))</f>
        <v/>
      </c>
    </row>
    <row r="4059" spans="7:12">
      <c r="G4059" s="122" t="str">
        <f t="shared" si="193"/>
        <v/>
      </c>
      <c r="H4059" s="255" t="str">
        <f>IF(G4059="기사임",(COUNTIF($B$2:B4059,B4059)-COUNTIFS($B$2:B4058,B4059,$G$2:G4058,"")),"")</f>
        <v/>
      </c>
      <c r="I4059" s="122" t="str">
        <f>IF(H4059=1,COUNTIF($H$1:H4059,1),"")</f>
        <v/>
      </c>
      <c r="J4059" s="122">
        <f t="shared" si="194"/>
        <v>0</v>
      </c>
      <c r="K4059" s="122" t="b">
        <f t="shared" si="195"/>
        <v>0</v>
      </c>
      <c r="L4059" s="122" t="str">
        <f>IF(K4059=FALSE,"",B4059&amp;"@"&amp;COUNTIFS($B$2:B4059,B4059,$K$2:K4059,TRUE))</f>
        <v/>
      </c>
    </row>
    <row r="4060" spans="7:12">
      <c r="G4060" s="122" t="str">
        <f t="shared" si="193"/>
        <v/>
      </c>
      <c r="H4060" s="255" t="str">
        <f>IF(G4060="기사임",(COUNTIF($B$2:B4060,B4060)-COUNTIFS($B$2:B4059,B4060,$G$2:G4059,"")),"")</f>
        <v/>
      </c>
      <c r="I4060" s="122" t="str">
        <f>IF(H4060=1,COUNTIF($H$1:H4060,1),"")</f>
        <v/>
      </c>
      <c r="J4060" s="122">
        <f t="shared" si="194"/>
        <v>0</v>
      </c>
      <c r="K4060" s="122" t="b">
        <f t="shared" si="195"/>
        <v>0</v>
      </c>
      <c r="L4060" s="122" t="str">
        <f>IF(K4060=FALSE,"",B4060&amp;"@"&amp;COUNTIFS($B$2:B4060,B4060,$K$2:K4060,TRUE))</f>
        <v/>
      </c>
    </row>
    <row r="4061" spans="7:12">
      <c r="G4061" s="122" t="str">
        <f t="shared" si="193"/>
        <v/>
      </c>
      <c r="H4061" s="255" t="str">
        <f>IF(G4061="기사임",(COUNTIF($B$2:B4061,B4061)-COUNTIFS($B$2:B4060,B4061,$G$2:G4060,"")),"")</f>
        <v/>
      </c>
      <c r="I4061" s="122" t="str">
        <f>IF(H4061=1,COUNTIF($H$1:H4061,1),"")</f>
        <v/>
      </c>
      <c r="J4061" s="122">
        <f t="shared" si="194"/>
        <v>0</v>
      </c>
      <c r="K4061" s="122" t="b">
        <f t="shared" si="195"/>
        <v>0</v>
      </c>
      <c r="L4061" s="122" t="str">
        <f>IF(K4061=FALSE,"",B4061&amp;"@"&amp;COUNTIFS($B$2:B4061,B4061,$K$2:K4061,TRUE))</f>
        <v/>
      </c>
    </row>
    <row r="4062" spans="7:12">
      <c r="G4062" s="122" t="str">
        <f t="shared" si="193"/>
        <v/>
      </c>
      <c r="H4062" s="255" t="str">
        <f>IF(G4062="기사임",(COUNTIF($B$2:B4062,B4062)-COUNTIFS($B$2:B4061,B4062,$G$2:G4061,"")),"")</f>
        <v/>
      </c>
      <c r="I4062" s="122" t="str">
        <f>IF(H4062=1,COUNTIF($H$1:H4062,1),"")</f>
        <v/>
      </c>
      <c r="J4062" s="122">
        <f t="shared" si="194"/>
        <v>0</v>
      </c>
      <c r="K4062" s="122" t="b">
        <f t="shared" si="195"/>
        <v>0</v>
      </c>
      <c r="L4062" s="122" t="str">
        <f>IF(K4062=FALSE,"",B4062&amp;"@"&amp;COUNTIFS($B$2:B4062,B4062,$K$2:K4062,TRUE))</f>
        <v/>
      </c>
    </row>
    <row r="4063" spans="7:12">
      <c r="G4063" s="122" t="str">
        <f t="shared" si="193"/>
        <v/>
      </c>
      <c r="H4063" s="255" t="str">
        <f>IF(G4063="기사임",(COUNTIF($B$2:B4063,B4063)-COUNTIFS($B$2:B4062,B4063,$G$2:G4062,"")),"")</f>
        <v/>
      </c>
      <c r="I4063" s="122" t="str">
        <f>IF(H4063=1,COUNTIF($H$1:H4063,1),"")</f>
        <v/>
      </c>
      <c r="J4063" s="122">
        <f t="shared" si="194"/>
        <v>0</v>
      </c>
      <c r="K4063" s="122" t="b">
        <f t="shared" si="195"/>
        <v>0</v>
      </c>
      <c r="L4063" s="122" t="str">
        <f>IF(K4063=FALSE,"",B4063&amp;"@"&amp;COUNTIFS($B$2:B4063,B4063,$K$2:K4063,TRUE))</f>
        <v/>
      </c>
    </row>
    <row r="4064" spans="7:12">
      <c r="G4064" s="122" t="str">
        <f t="shared" si="193"/>
        <v/>
      </c>
      <c r="H4064" s="255" t="str">
        <f>IF(G4064="기사임",(COUNTIF($B$2:B4064,B4064)-COUNTIFS($B$2:B4063,B4064,$G$2:G4063,"")),"")</f>
        <v/>
      </c>
      <c r="I4064" s="122" t="str">
        <f>IF(H4064=1,COUNTIF($H$1:H4064,1),"")</f>
        <v/>
      </c>
      <c r="J4064" s="122">
        <f t="shared" si="194"/>
        <v>0</v>
      </c>
      <c r="K4064" s="122" t="b">
        <f t="shared" si="195"/>
        <v>0</v>
      </c>
      <c r="L4064" s="122" t="str">
        <f>IF(K4064=FALSE,"",B4064&amp;"@"&amp;COUNTIFS($B$2:B4064,B4064,$K$2:K4064,TRUE))</f>
        <v/>
      </c>
    </row>
    <row r="4065" spans="7:12">
      <c r="G4065" s="122" t="str">
        <f t="shared" si="193"/>
        <v/>
      </c>
      <c r="H4065" s="255" t="str">
        <f>IF(G4065="기사임",(COUNTIF($B$2:B4065,B4065)-COUNTIFS($B$2:B4064,B4065,$G$2:G4064,"")),"")</f>
        <v/>
      </c>
      <c r="I4065" s="122" t="str">
        <f>IF(H4065=1,COUNTIF($H$1:H4065,1),"")</f>
        <v/>
      </c>
      <c r="J4065" s="122">
        <f t="shared" si="194"/>
        <v>0</v>
      </c>
      <c r="K4065" s="122" t="b">
        <f t="shared" si="195"/>
        <v>0</v>
      </c>
      <c r="L4065" s="122" t="str">
        <f>IF(K4065=FALSE,"",B4065&amp;"@"&amp;COUNTIFS($B$2:B4065,B4065,$K$2:K4065,TRUE))</f>
        <v/>
      </c>
    </row>
    <row r="4066" spans="7:12">
      <c r="G4066" s="122" t="str">
        <f t="shared" si="193"/>
        <v/>
      </c>
      <c r="H4066" s="255" t="str">
        <f>IF(G4066="기사임",(COUNTIF($B$2:B4066,B4066)-COUNTIFS($B$2:B4065,B4066,$G$2:G4065,"")),"")</f>
        <v/>
      </c>
      <c r="I4066" s="122" t="str">
        <f>IF(H4066=1,COUNTIF($H$1:H4066,1),"")</f>
        <v/>
      </c>
      <c r="J4066" s="122">
        <f t="shared" si="194"/>
        <v>0</v>
      </c>
      <c r="K4066" s="122" t="b">
        <f t="shared" si="195"/>
        <v>0</v>
      </c>
      <c r="L4066" s="122" t="str">
        <f>IF(K4066=FALSE,"",B4066&amp;"@"&amp;COUNTIFS($B$2:B4066,B4066,$K$2:K4066,TRUE))</f>
        <v/>
      </c>
    </row>
    <row r="4067" spans="7:12">
      <c r="G4067" s="122" t="str">
        <f t="shared" si="193"/>
        <v/>
      </c>
      <c r="H4067" s="255" t="str">
        <f>IF(G4067="기사임",(COUNTIF($B$2:B4067,B4067)-COUNTIFS($B$2:B4066,B4067,$G$2:G4066,"")),"")</f>
        <v/>
      </c>
      <c r="I4067" s="122" t="str">
        <f>IF(H4067=1,COUNTIF($H$1:H4067,1),"")</f>
        <v/>
      </c>
      <c r="J4067" s="122">
        <f t="shared" si="194"/>
        <v>0</v>
      </c>
      <c r="K4067" s="122" t="b">
        <f t="shared" si="195"/>
        <v>0</v>
      </c>
      <c r="L4067" s="122" t="str">
        <f>IF(K4067=FALSE,"",B4067&amp;"@"&amp;COUNTIFS($B$2:B4067,B4067,$K$2:K4067,TRUE))</f>
        <v/>
      </c>
    </row>
    <row r="4068" spans="7:12">
      <c r="G4068" s="122" t="str">
        <f t="shared" si="193"/>
        <v/>
      </c>
      <c r="H4068" s="255" t="str">
        <f>IF(G4068="기사임",(COUNTIF($B$2:B4068,B4068)-COUNTIFS($B$2:B4067,B4068,$G$2:G4067,"")),"")</f>
        <v/>
      </c>
      <c r="I4068" s="122" t="str">
        <f>IF(H4068=1,COUNTIF($H$1:H4068,1),"")</f>
        <v/>
      </c>
      <c r="J4068" s="122">
        <f t="shared" si="194"/>
        <v>0</v>
      </c>
      <c r="K4068" s="122" t="b">
        <f t="shared" si="195"/>
        <v>0</v>
      </c>
      <c r="L4068" s="122" t="str">
        <f>IF(K4068=FALSE,"",B4068&amp;"@"&amp;COUNTIFS($B$2:B4068,B4068,$K$2:K4068,TRUE))</f>
        <v/>
      </c>
    </row>
    <row r="4069" spans="7:12">
      <c r="G4069" s="122" t="str">
        <f t="shared" si="193"/>
        <v/>
      </c>
      <c r="H4069" s="255" t="str">
        <f>IF(G4069="기사임",(COUNTIF($B$2:B4069,B4069)-COUNTIFS($B$2:B4068,B4069,$G$2:G4068,"")),"")</f>
        <v/>
      </c>
      <c r="I4069" s="122" t="str">
        <f>IF(H4069=1,COUNTIF($H$1:H4069,1),"")</f>
        <v/>
      </c>
      <c r="J4069" s="122">
        <f t="shared" si="194"/>
        <v>0</v>
      </c>
      <c r="K4069" s="122" t="b">
        <f t="shared" si="195"/>
        <v>0</v>
      </c>
      <c r="L4069" s="122" t="str">
        <f>IF(K4069=FALSE,"",B4069&amp;"@"&amp;COUNTIFS($B$2:B4069,B4069,$K$2:K4069,TRUE))</f>
        <v/>
      </c>
    </row>
    <row r="4070" spans="7:12">
      <c r="G4070" s="122" t="str">
        <f t="shared" si="193"/>
        <v/>
      </c>
      <c r="H4070" s="255" t="str">
        <f>IF(G4070="기사임",(COUNTIF($B$2:B4070,B4070)-COUNTIFS($B$2:B4069,B4070,$G$2:G4069,"")),"")</f>
        <v/>
      </c>
      <c r="I4070" s="122" t="str">
        <f>IF(H4070=1,COUNTIF($H$1:H4070,1),"")</f>
        <v/>
      </c>
      <c r="J4070" s="122">
        <f t="shared" si="194"/>
        <v>0</v>
      </c>
      <c r="K4070" s="122" t="b">
        <f t="shared" si="195"/>
        <v>0</v>
      </c>
      <c r="L4070" s="122" t="str">
        <f>IF(K4070=FALSE,"",B4070&amp;"@"&amp;COUNTIFS($B$2:B4070,B4070,$K$2:K4070,TRUE))</f>
        <v/>
      </c>
    </row>
    <row r="4071" spans="7:12">
      <c r="G4071" s="122" t="str">
        <f t="shared" si="193"/>
        <v/>
      </c>
      <c r="H4071" s="255" t="str">
        <f>IF(G4071="기사임",(COUNTIF($B$2:B4071,B4071)-COUNTIFS($B$2:B4070,B4071,$G$2:G4070,"")),"")</f>
        <v/>
      </c>
      <c r="I4071" s="122" t="str">
        <f>IF(H4071=1,COUNTIF($H$1:H4071,1),"")</f>
        <v/>
      </c>
      <c r="J4071" s="122">
        <f t="shared" si="194"/>
        <v>0</v>
      </c>
      <c r="K4071" s="122" t="b">
        <f t="shared" si="195"/>
        <v>0</v>
      </c>
      <c r="L4071" s="122" t="str">
        <f>IF(K4071=FALSE,"",B4071&amp;"@"&amp;COUNTIFS($B$2:B4071,B4071,$K$2:K4071,TRUE))</f>
        <v/>
      </c>
    </row>
    <row r="4072" spans="7:12">
      <c r="G4072" s="122" t="str">
        <f t="shared" si="193"/>
        <v/>
      </c>
      <c r="H4072" s="255" t="str">
        <f>IF(G4072="기사임",(COUNTIF($B$2:B4072,B4072)-COUNTIFS($B$2:B4071,B4072,$G$2:G4071,"")),"")</f>
        <v/>
      </c>
      <c r="I4072" s="122" t="str">
        <f>IF(H4072=1,COUNTIF($H$1:H4072,1),"")</f>
        <v/>
      </c>
      <c r="J4072" s="122">
        <f t="shared" si="194"/>
        <v>0</v>
      </c>
      <c r="K4072" s="122" t="b">
        <f t="shared" si="195"/>
        <v>0</v>
      </c>
      <c r="L4072" s="122" t="str">
        <f>IF(K4072=FALSE,"",B4072&amp;"@"&amp;COUNTIFS($B$2:B4072,B4072,$K$2:K4072,TRUE))</f>
        <v/>
      </c>
    </row>
    <row r="4073" spans="7:12">
      <c r="G4073" s="122" t="str">
        <f t="shared" si="193"/>
        <v/>
      </c>
      <c r="H4073" s="255" t="str">
        <f>IF(G4073="기사임",(COUNTIF($B$2:B4073,B4073)-COUNTIFS($B$2:B4072,B4073,$G$2:G4072,"")),"")</f>
        <v/>
      </c>
      <c r="I4073" s="122" t="str">
        <f>IF(H4073=1,COUNTIF($H$1:H4073,1),"")</f>
        <v/>
      </c>
      <c r="J4073" s="122">
        <f t="shared" si="194"/>
        <v>0</v>
      </c>
      <c r="K4073" s="122" t="b">
        <f t="shared" si="195"/>
        <v>0</v>
      </c>
      <c r="L4073" s="122" t="str">
        <f>IF(K4073=FALSE,"",B4073&amp;"@"&amp;COUNTIFS($B$2:B4073,B4073,$K$2:K4073,TRUE))</f>
        <v/>
      </c>
    </row>
    <row r="4074" spans="7:12">
      <c r="G4074" s="122" t="str">
        <f t="shared" si="193"/>
        <v/>
      </c>
      <c r="H4074" s="255" t="str">
        <f>IF(G4074="기사임",(COUNTIF($B$2:B4074,B4074)-COUNTIFS($B$2:B4073,B4074,$G$2:G4073,"")),"")</f>
        <v/>
      </c>
      <c r="I4074" s="122" t="str">
        <f>IF(H4074=1,COUNTIF($H$1:H4074,1),"")</f>
        <v/>
      </c>
      <c r="J4074" s="122">
        <f t="shared" si="194"/>
        <v>0</v>
      </c>
      <c r="K4074" s="122" t="b">
        <f t="shared" si="195"/>
        <v>0</v>
      </c>
      <c r="L4074" s="122" t="str">
        <f>IF(K4074=FALSE,"",B4074&amp;"@"&amp;COUNTIFS($B$2:B4074,B4074,$K$2:K4074,TRUE))</f>
        <v/>
      </c>
    </row>
    <row r="4075" spans="7:12">
      <c r="G4075" s="122" t="str">
        <f t="shared" si="193"/>
        <v/>
      </c>
      <c r="H4075" s="255" t="str">
        <f>IF(G4075="기사임",(COUNTIF($B$2:B4075,B4075)-COUNTIFS($B$2:B4074,B4075,$G$2:G4074,"")),"")</f>
        <v/>
      </c>
      <c r="I4075" s="122" t="str">
        <f>IF(H4075=1,COUNTIF($H$1:H4075,1),"")</f>
        <v/>
      </c>
      <c r="J4075" s="122">
        <f t="shared" si="194"/>
        <v>0</v>
      </c>
      <c r="K4075" s="122" t="b">
        <f t="shared" si="195"/>
        <v>0</v>
      </c>
      <c r="L4075" s="122" t="str">
        <f>IF(K4075=FALSE,"",B4075&amp;"@"&amp;COUNTIFS($B$2:B4075,B4075,$K$2:K4075,TRUE))</f>
        <v/>
      </c>
    </row>
    <row r="4076" spans="7:12">
      <c r="G4076" s="122" t="str">
        <f t="shared" si="193"/>
        <v/>
      </c>
      <c r="H4076" s="255" t="str">
        <f>IF(G4076="기사임",(COUNTIF($B$2:B4076,B4076)-COUNTIFS($B$2:B4075,B4076,$G$2:G4075,"")),"")</f>
        <v/>
      </c>
      <c r="I4076" s="122" t="str">
        <f>IF(H4076=1,COUNTIF($H$1:H4076,1),"")</f>
        <v/>
      </c>
      <c r="J4076" s="122">
        <f t="shared" si="194"/>
        <v>0</v>
      </c>
      <c r="K4076" s="122" t="b">
        <f t="shared" si="195"/>
        <v>0</v>
      </c>
      <c r="L4076" s="122" t="str">
        <f>IF(K4076=FALSE,"",B4076&amp;"@"&amp;COUNTIFS($B$2:B4076,B4076,$K$2:K4076,TRUE))</f>
        <v/>
      </c>
    </row>
    <row r="4077" spans="7:12">
      <c r="G4077" s="122" t="str">
        <f t="shared" si="193"/>
        <v/>
      </c>
      <c r="H4077" s="255" t="str">
        <f>IF(G4077="기사임",(COUNTIF($B$2:B4077,B4077)-COUNTIFS($B$2:B4076,B4077,$G$2:G4076,"")),"")</f>
        <v/>
      </c>
      <c r="I4077" s="122" t="str">
        <f>IF(H4077=1,COUNTIF($H$1:H4077,1),"")</f>
        <v/>
      </c>
      <c r="J4077" s="122">
        <f t="shared" si="194"/>
        <v>0</v>
      </c>
      <c r="K4077" s="122" t="b">
        <f t="shared" si="195"/>
        <v>0</v>
      </c>
      <c r="L4077" s="122" t="str">
        <f>IF(K4077=FALSE,"",B4077&amp;"@"&amp;COUNTIFS($B$2:B4077,B4077,$K$2:K4077,TRUE))</f>
        <v/>
      </c>
    </row>
    <row r="4078" spans="7:12">
      <c r="G4078" s="122" t="str">
        <f t="shared" si="193"/>
        <v/>
      </c>
      <c r="H4078" s="255" t="str">
        <f>IF(G4078="기사임",(COUNTIF($B$2:B4078,B4078)-COUNTIFS($B$2:B4077,B4078,$G$2:G4077,"")),"")</f>
        <v/>
      </c>
      <c r="I4078" s="122" t="str">
        <f>IF(H4078=1,COUNTIF($H$1:H4078,1),"")</f>
        <v/>
      </c>
      <c r="J4078" s="122">
        <f t="shared" si="194"/>
        <v>0</v>
      </c>
      <c r="K4078" s="122" t="b">
        <f t="shared" si="195"/>
        <v>0</v>
      </c>
      <c r="L4078" s="122" t="str">
        <f>IF(K4078=FALSE,"",B4078&amp;"@"&amp;COUNTIFS($B$2:B4078,B4078,$K$2:K4078,TRUE))</f>
        <v/>
      </c>
    </row>
    <row r="4079" spans="7:12">
      <c r="G4079" s="122" t="str">
        <f t="shared" si="193"/>
        <v/>
      </c>
      <c r="H4079" s="255" t="str">
        <f>IF(G4079="기사임",(COUNTIF($B$2:B4079,B4079)-COUNTIFS($B$2:B4078,B4079,$G$2:G4078,"")),"")</f>
        <v/>
      </c>
      <c r="I4079" s="122" t="str">
        <f>IF(H4079=1,COUNTIF($H$1:H4079,1),"")</f>
        <v/>
      </c>
      <c r="J4079" s="122">
        <f t="shared" si="194"/>
        <v>0</v>
      </c>
      <c r="K4079" s="122" t="b">
        <f t="shared" si="195"/>
        <v>0</v>
      </c>
      <c r="L4079" s="122" t="str">
        <f>IF(K4079=FALSE,"",B4079&amp;"@"&amp;COUNTIFS($B$2:B4079,B4079,$K$2:K4079,TRUE))</f>
        <v/>
      </c>
    </row>
    <row r="4080" spans="7:12">
      <c r="G4080" s="122" t="str">
        <f t="shared" si="193"/>
        <v/>
      </c>
      <c r="H4080" s="255" t="str">
        <f>IF(G4080="기사임",(COUNTIF($B$2:B4080,B4080)-COUNTIFS($B$2:B4079,B4080,$G$2:G4079,"")),"")</f>
        <v/>
      </c>
      <c r="I4080" s="122" t="str">
        <f>IF(H4080=1,COUNTIF($H$1:H4080,1),"")</f>
        <v/>
      </c>
      <c r="J4080" s="122">
        <f t="shared" si="194"/>
        <v>0</v>
      </c>
      <c r="K4080" s="122" t="b">
        <f t="shared" si="195"/>
        <v>0</v>
      </c>
      <c r="L4080" s="122" t="str">
        <f>IF(K4080=FALSE,"",B4080&amp;"@"&amp;COUNTIFS($B$2:B4080,B4080,$K$2:K4080,TRUE))</f>
        <v/>
      </c>
    </row>
    <row r="4081" spans="7:12">
      <c r="G4081" s="122" t="str">
        <f t="shared" si="193"/>
        <v/>
      </c>
      <c r="H4081" s="255" t="str">
        <f>IF(G4081="기사임",(COUNTIF($B$2:B4081,B4081)-COUNTIFS($B$2:B4080,B4081,$G$2:G4080,"")),"")</f>
        <v/>
      </c>
      <c r="I4081" s="122" t="str">
        <f>IF(H4081=1,COUNTIF($H$1:H4081,1),"")</f>
        <v/>
      </c>
      <c r="J4081" s="122">
        <f t="shared" si="194"/>
        <v>0</v>
      </c>
      <c r="K4081" s="122" t="b">
        <f t="shared" si="195"/>
        <v>0</v>
      </c>
      <c r="L4081" s="122" t="str">
        <f>IF(K4081=FALSE,"",B4081&amp;"@"&amp;COUNTIFS($B$2:B4081,B4081,$K$2:K4081,TRUE))</f>
        <v/>
      </c>
    </row>
    <row r="4082" spans="7:12">
      <c r="G4082" s="122" t="str">
        <f t="shared" si="193"/>
        <v/>
      </c>
      <c r="H4082" s="255" t="str">
        <f>IF(G4082="기사임",(COUNTIF($B$2:B4082,B4082)-COUNTIFS($B$2:B4081,B4082,$G$2:G4081,"")),"")</f>
        <v/>
      </c>
      <c r="I4082" s="122" t="str">
        <f>IF(H4082=1,COUNTIF($H$1:H4082,1),"")</f>
        <v/>
      </c>
      <c r="J4082" s="122">
        <f t="shared" si="194"/>
        <v>0</v>
      </c>
      <c r="K4082" s="122" t="b">
        <f t="shared" si="195"/>
        <v>0</v>
      </c>
      <c r="L4082" s="122" t="str">
        <f>IF(K4082=FALSE,"",B4082&amp;"@"&amp;COUNTIFS($B$2:B4082,B4082,$K$2:K4082,TRUE))</f>
        <v/>
      </c>
    </row>
    <row r="4083" spans="7:12">
      <c r="G4083" s="122" t="str">
        <f t="shared" si="193"/>
        <v/>
      </c>
      <c r="H4083" s="255" t="str">
        <f>IF(G4083="기사임",(COUNTIF($B$2:B4083,B4083)-COUNTIFS($B$2:B4082,B4083,$G$2:G4082,"")),"")</f>
        <v/>
      </c>
      <c r="I4083" s="122" t="str">
        <f>IF(H4083=1,COUNTIF($H$1:H4083,1),"")</f>
        <v/>
      </c>
      <c r="J4083" s="122">
        <f t="shared" si="194"/>
        <v>0</v>
      </c>
      <c r="K4083" s="122" t="b">
        <f t="shared" si="195"/>
        <v>0</v>
      </c>
      <c r="L4083" s="122" t="str">
        <f>IF(K4083=FALSE,"",B4083&amp;"@"&amp;COUNTIFS($B$2:B4083,B4083,$K$2:K4083,TRUE))</f>
        <v/>
      </c>
    </row>
    <row r="4084" spans="7:12">
      <c r="G4084" s="122" t="str">
        <f t="shared" si="193"/>
        <v/>
      </c>
      <c r="H4084" s="255" t="str">
        <f>IF(G4084="기사임",(COUNTIF($B$2:B4084,B4084)-COUNTIFS($B$2:B4083,B4084,$G$2:G4083,"")),"")</f>
        <v/>
      </c>
      <c r="I4084" s="122" t="str">
        <f>IF(H4084=1,COUNTIF($H$1:H4084,1),"")</f>
        <v/>
      </c>
      <c r="J4084" s="122">
        <f t="shared" si="194"/>
        <v>0</v>
      </c>
      <c r="K4084" s="122" t="b">
        <f t="shared" si="195"/>
        <v>0</v>
      </c>
      <c r="L4084" s="122" t="str">
        <f>IF(K4084=FALSE,"",B4084&amp;"@"&amp;COUNTIFS($B$2:B4084,B4084,$K$2:K4084,TRUE))</f>
        <v/>
      </c>
    </row>
    <row r="4085" spans="7:12">
      <c r="G4085" s="122" t="str">
        <f t="shared" si="193"/>
        <v/>
      </c>
      <c r="H4085" s="255" t="str">
        <f>IF(G4085="기사임",(COUNTIF($B$2:B4085,B4085)-COUNTIFS($B$2:B4084,B4085,$G$2:G4084,"")),"")</f>
        <v/>
      </c>
      <c r="I4085" s="122" t="str">
        <f>IF(H4085=1,COUNTIF($H$1:H4085,1),"")</f>
        <v/>
      </c>
      <c r="J4085" s="122">
        <f t="shared" si="194"/>
        <v>0</v>
      </c>
      <c r="K4085" s="122" t="b">
        <f t="shared" si="195"/>
        <v>0</v>
      </c>
      <c r="L4085" s="122" t="str">
        <f>IF(K4085=FALSE,"",B4085&amp;"@"&amp;COUNTIFS($B$2:B4085,B4085,$K$2:K4085,TRUE))</f>
        <v/>
      </c>
    </row>
    <row r="4086" spans="7:12">
      <c r="G4086" s="122" t="str">
        <f t="shared" si="193"/>
        <v/>
      </c>
      <c r="H4086" s="255" t="str">
        <f>IF(G4086="기사임",(COUNTIF($B$2:B4086,B4086)-COUNTIFS($B$2:B4085,B4086,$G$2:G4085,"")),"")</f>
        <v/>
      </c>
      <c r="I4086" s="122" t="str">
        <f>IF(H4086=1,COUNTIF($H$1:H4086,1),"")</f>
        <v/>
      </c>
      <c r="J4086" s="122">
        <f t="shared" si="194"/>
        <v>0</v>
      </c>
      <c r="K4086" s="122" t="b">
        <f t="shared" si="195"/>
        <v>0</v>
      </c>
      <c r="L4086" s="122" t="str">
        <f>IF(K4086=FALSE,"",B4086&amp;"@"&amp;COUNTIFS($B$2:B4086,B4086,$K$2:K4086,TRUE))</f>
        <v/>
      </c>
    </row>
    <row r="4087" spans="7:12">
      <c r="G4087" s="122" t="str">
        <f t="shared" si="193"/>
        <v/>
      </c>
      <c r="H4087" s="255" t="str">
        <f>IF(G4087="기사임",(COUNTIF($B$2:B4087,B4087)-COUNTIFS($B$2:B4086,B4087,$G$2:G4086,"")),"")</f>
        <v/>
      </c>
      <c r="I4087" s="122" t="str">
        <f>IF(H4087=1,COUNTIF($H$1:H4087,1),"")</f>
        <v/>
      </c>
      <c r="J4087" s="122">
        <f t="shared" si="194"/>
        <v>0</v>
      </c>
      <c r="K4087" s="122" t="b">
        <f t="shared" si="195"/>
        <v>0</v>
      </c>
      <c r="L4087" s="122" t="str">
        <f>IF(K4087=FALSE,"",B4087&amp;"@"&amp;COUNTIFS($B$2:B4087,B4087,$K$2:K4087,TRUE))</f>
        <v/>
      </c>
    </row>
    <row r="4088" spans="7:12">
      <c r="G4088" s="122" t="str">
        <f t="shared" si="193"/>
        <v/>
      </c>
      <c r="H4088" s="255" t="str">
        <f>IF(G4088="기사임",(COUNTIF($B$2:B4088,B4088)-COUNTIFS($B$2:B4087,B4088,$G$2:G4087,"")),"")</f>
        <v/>
      </c>
      <c r="I4088" s="122" t="str">
        <f>IF(H4088=1,COUNTIF($H$1:H4088,1),"")</f>
        <v/>
      </c>
      <c r="J4088" s="122">
        <f t="shared" si="194"/>
        <v>0</v>
      </c>
      <c r="K4088" s="122" t="b">
        <f t="shared" si="195"/>
        <v>0</v>
      </c>
      <c r="L4088" s="122" t="str">
        <f>IF(K4088=FALSE,"",B4088&amp;"@"&amp;COUNTIFS($B$2:B4088,B4088,$K$2:K4088,TRUE))</f>
        <v/>
      </c>
    </row>
    <row r="4089" spans="7:12">
      <c r="G4089" s="122" t="str">
        <f t="shared" si="193"/>
        <v/>
      </c>
      <c r="H4089" s="255" t="str">
        <f>IF(G4089="기사임",(COUNTIF($B$2:B4089,B4089)-COUNTIFS($B$2:B4088,B4089,$G$2:G4088,"")),"")</f>
        <v/>
      </c>
      <c r="I4089" s="122" t="str">
        <f>IF(H4089=1,COUNTIF($H$1:H4089,1),"")</f>
        <v/>
      </c>
      <c r="J4089" s="122">
        <f t="shared" si="194"/>
        <v>0</v>
      </c>
      <c r="K4089" s="122" t="b">
        <f t="shared" si="195"/>
        <v>0</v>
      </c>
      <c r="L4089" s="122" t="str">
        <f>IF(K4089=FALSE,"",B4089&amp;"@"&amp;COUNTIFS($B$2:B4089,B4089,$K$2:K4089,TRUE))</f>
        <v/>
      </c>
    </row>
    <row r="4090" spans="7:12">
      <c r="G4090" s="122" t="str">
        <f t="shared" si="193"/>
        <v/>
      </c>
      <c r="H4090" s="255" t="str">
        <f>IF(G4090="기사임",(COUNTIF($B$2:B4090,B4090)-COUNTIFS($B$2:B4089,B4090,$G$2:G4089,"")),"")</f>
        <v/>
      </c>
      <c r="I4090" s="122" t="str">
        <f>IF(H4090=1,COUNTIF($H$1:H4090,1),"")</f>
        <v/>
      </c>
      <c r="J4090" s="122">
        <f t="shared" si="194"/>
        <v>0</v>
      </c>
      <c r="K4090" s="122" t="b">
        <f t="shared" si="195"/>
        <v>0</v>
      </c>
      <c r="L4090" s="122" t="str">
        <f>IF(K4090=FALSE,"",B4090&amp;"@"&amp;COUNTIFS($B$2:B4090,B4090,$K$2:K4090,TRUE))</f>
        <v/>
      </c>
    </row>
    <row r="4091" spans="7:12">
      <c r="G4091" s="122" t="str">
        <f t="shared" si="193"/>
        <v/>
      </c>
      <c r="H4091" s="255" t="str">
        <f>IF(G4091="기사임",(COUNTIF($B$2:B4091,B4091)-COUNTIFS($B$2:B4090,B4091,$G$2:G4090,"")),"")</f>
        <v/>
      </c>
      <c r="I4091" s="122" t="str">
        <f>IF(H4091=1,COUNTIF($H$1:H4091,1),"")</f>
        <v/>
      </c>
      <c r="J4091" s="122">
        <f t="shared" si="194"/>
        <v>0</v>
      </c>
      <c r="K4091" s="122" t="b">
        <f t="shared" si="195"/>
        <v>0</v>
      </c>
      <c r="L4091" s="122" t="str">
        <f>IF(K4091=FALSE,"",B4091&amp;"@"&amp;COUNTIFS($B$2:B4091,B4091,$K$2:K4091,TRUE))</f>
        <v/>
      </c>
    </row>
    <row r="4092" spans="7:12">
      <c r="G4092" s="122" t="str">
        <f t="shared" si="193"/>
        <v/>
      </c>
      <c r="H4092" s="255" t="str">
        <f>IF(G4092="기사임",(COUNTIF($B$2:B4092,B4092)-COUNTIFS($B$2:B4091,B4092,$G$2:G4091,"")),"")</f>
        <v/>
      </c>
      <c r="I4092" s="122" t="str">
        <f>IF(H4092=1,COUNTIF($H$1:H4092,1),"")</f>
        <v/>
      </c>
      <c r="J4092" s="122">
        <f t="shared" si="194"/>
        <v>0</v>
      </c>
      <c r="K4092" s="122" t="b">
        <f t="shared" si="195"/>
        <v>0</v>
      </c>
      <c r="L4092" s="122" t="str">
        <f>IF(K4092=FALSE,"",B4092&amp;"@"&amp;COUNTIFS($B$2:B4092,B4092,$K$2:K4092,TRUE))</f>
        <v/>
      </c>
    </row>
    <row r="4093" spans="7:12">
      <c r="G4093" s="122" t="str">
        <f t="shared" si="193"/>
        <v/>
      </c>
      <c r="H4093" s="255" t="str">
        <f>IF(G4093="기사임",(COUNTIF($B$2:B4093,B4093)-COUNTIFS($B$2:B4092,B4093,$G$2:G4092,"")),"")</f>
        <v/>
      </c>
      <c r="I4093" s="122" t="str">
        <f>IF(H4093=1,COUNTIF($H$1:H4093,1),"")</f>
        <v/>
      </c>
      <c r="J4093" s="122">
        <f t="shared" si="194"/>
        <v>0</v>
      </c>
      <c r="K4093" s="122" t="b">
        <f t="shared" si="195"/>
        <v>0</v>
      </c>
      <c r="L4093" s="122" t="str">
        <f>IF(K4093=FALSE,"",B4093&amp;"@"&amp;COUNTIFS($B$2:B4093,B4093,$K$2:K4093,TRUE))</f>
        <v/>
      </c>
    </row>
    <row r="4094" spans="7:12">
      <c r="G4094" s="122" t="str">
        <f t="shared" si="193"/>
        <v/>
      </c>
      <c r="H4094" s="255" t="str">
        <f>IF(G4094="기사임",(COUNTIF($B$2:B4094,B4094)-COUNTIFS($B$2:B4093,B4094,$G$2:G4093,"")),"")</f>
        <v/>
      </c>
      <c r="I4094" s="122" t="str">
        <f>IF(H4094=1,COUNTIF($H$1:H4094,1),"")</f>
        <v/>
      </c>
      <c r="J4094" s="122">
        <f t="shared" si="194"/>
        <v>0</v>
      </c>
      <c r="K4094" s="122" t="b">
        <f t="shared" si="195"/>
        <v>0</v>
      </c>
      <c r="L4094" s="122" t="str">
        <f>IF(K4094=FALSE,"",B4094&amp;"@"&amp;COUNTIFS($B$2:B4094,B4094,$K$2:K4094,TRUE))</f>
        <v/>
      </c>
    </row>
    <row r="4095" spans="7:12">
      <c r="G4095" s="122" t="str">
        <f t="shared" si="193"/>
        <v/>
      </c>
      <c r="H4095" s="255" t="str">
        <f>IF(G4095="기사임",(COUNTIF($B$2:B4095,B4095)-COUNTIFS($B$2:B4094,B4095,$G$2:G4094,"")),"")</f>
        <v/>
      </c>
      <c r="I4095" s="122" t="str">
        <f>IF(H4095=1,COUNTIF($H$1:H4095,1),"")</f>
        <v/>
      </c>
      <c r="J4095" s="122">
        <f t="shared" si="194"/>
        <v>0</v>
      </c>
      <c r="K4095" s="122" t="b">
        <f t="shared" si="195"/>
        <v>0</v>
      </c>
      <c r="L4095" s="122" t="str">
        <f>IF(K4095=FALSE,"",B4095&amp;"@"&amp;COUNTIFS($B$2:B4095,B4095,$K$2:K4095,TRUE))</f>
        <v/>
      </c>
    </row>
    <row r="4096" spans="7:12">
      <c r="G4096" s="122" t="str">
        <f t="shared" si="193"/>
        <v/>
      </c>
      <c r="H4096" s="255" t="str">
        <f>IF(G4096="기사임",(COUNTIF($B$2:B4096,B4096)-COUNTIFS($B$2:B4095,B4096,$G$2:G4095,"")),"")</f>
        <v/>
      </c>
      <c r="I4096" s="122" t="str">
        <f>IF(H4096=1,COUNTIF($H$1:H4096,1),"")</f>
        <v/>
      </c>
      <c r="J4096" s="122">
        <f t="shared" si="194"/>
        <v>0</v>
      </c>
      <c r="K4096" s="122" t="b">
        <f t="shared" si="195"/>
        <v>0</v>
      </c>
      <c r="L4096" s="122" t="str">
        <f>IF(K4096=FALSE,"",B4096&amp;"@"&amp;COUNTIFS($B$2:B4096,B4096,$K$2:K4096,TRUE))</f>
        <v/>
      </c>
    </row>
    <row r="4097" spans="7:12">
      <c r="G4097" s="122" t="str">
        <f t="shared" si="193"/>
        <v/>
      </c>
      <c r="H4097" s="255" t="str">
        <f>IF(G4097="기사임",(COUNTIF($B$2:B4097,B4097)-COUNTIFS($B$2:B4096,B4097,$G$2:G4096,"")),"")</f>
        <v/>
      </c>
      <c r="I4097" s="122" t="str">
        <f>IF(H4097=1,COUNTIF($H$1:H4097,1),"")</f>
        <v/>
      </c>
      <c r="J4097" s="122">
        <f t="shared" si="194"/>
        <v>0</v>
      </c>
      <c r="K4097" s="122" t="b">
        <f t="shared" si="195"/>
        <v>0</v>
      </c>
      <c r="L4097" s="122" t="str">
        <f>IF(K4097=FALSE,"",B4097&amp;"@"&amp;COUNTIFS($B$2:B4097,B4097,$K$2:K4097,TRUE))</f>
        <v/>
      </c>
    </row>
    <row r="4098" spans="7:12">
      <c r="G4098" s="122" t="str">
        <f t="shared" si="193"/>
        <v/>
      </c>
      <c r="H4098" s="255" t="str">
        <f>IF(G4098="기사임",(COUNTIF($B$2:B4098,B4098)-COUNTIFS($B$2:B4097,B4098,$G$2:G4097,"")),"")</f>
        <v/>
      </c>
      <c r="I4098" s="122" t="str">
        <f>IF(H4098=1,COUNTIF($H$1:H4098,1),"")</f>
        <v/>
      </c>
      <c r="J4098" s="122">
        <f t="shared" si="194"/>
        <v>0</v>
      </c>
      <c r="K4098" s="122" t="b">
        <f t="shared" si="195"/>
        <v>0</v>
      </c>
      <c r="L4098" s="122" t="str">
        <f>IF(K4098=FALSE,"",B4098&amp;"@"&amp;COUNTIFS($B$2:B4098,B4098,$K$2:K4098,TRUE))</f>
        <v/>
      </c>
    </row>
    <row r="4099" spans="7:12">
      <c r="G4099" s="122" t="str">
        <f t="shared" si="193"/>
        <v/>
      </c>
      <c r="H4099" s="255" t="str">
        <f>IF(G4099="기사임",(COUNTIF($B$2:B4099,B4099)-COUNTIFS($B$2:B4098,B4099,$G$2:G4098,"")),"")</f>
        <v/>
      </c>
      <c r="I4099" s="122" t="str">
        <f>IF(H4099=1,COUNTIF($H$1:H4099,1),"")</f>
        <v/>
      </c>
      <c r="J4099" s="122">
        <f t="shared" si="194"/>
        <v>0</v>
      </c>
      <c r="K4099" s="122" t="b">
        <f t="shared" si="195"/>
        <v>0</v>
      </c>
      <c r="L4099" s="122" t="str">
        <f>IF(K4099=FALSE,"",B4099&amp;"@"&amp;COUNTIFS($B$2:B4099,B4099,$K$2:K4099,TRUE))</f>
        <v/>
      </c>
    </row>
    <row r="4100" spans="7:12">
      <c r="G4100" s="122" t="str">
        <f t="shared" si="193"/>
        <v/>
      </c>
      <c r="H4100" s="255" t="str">
        <f>IF(G4100="기사임",(COUNTIF($B$2:B4100,B4100)-COUNTIFS($B$2:B4099,B4100,$G$2:G4099,"")),"")</f>
        <v/>
      </c>
      <c r="I4100" s="122" t="str">
        <f>IF(H4100=1,COUNTIF($H$1:H4100,1),"")</f>
        <v/>
      </c>
      <c r="J4100" s="122">
        <f t="shared" si="194"/>
        <v>0</v>
      </c>
      <c r="K4100" s="122" t="b">
        <f t="shared" si="195"/>
        <v>0</v>
      </c>
      <c r="L4100" s="122" t="str">
        <f>IF(K4100=FALSE,"",B4100&amp;"@"&amp;COUNTIFS($B$2:B4100,B4100,$K$2:K4100,TRUE))</f>
        <v/>
      </c>
    </row>
    <row r="4101" spans="7:12">
      <c r="G4101" s="122" t="str">
        <f t="shared" si="193"/>
        <v/>
      </c>
      <c r="H4101" s="255" t="str">
        <f>IF(G4101="기사임",(COUNTIF($B$2:B4101,B4101)-COUNTIFS($B$2:B4100,B4101,$G$2:G4100,"")),"")</f>
        <v/>
      </c>
      <c r="I4101" s="122" t="str">
        <f>IF(H4101=1,COUNTIF($H$1:H4101,1),"")</f>
        <v/>
      </c>
      <c r="J4101" s="122">
        <f t="shared" si="194"/>
        <v>0</v>
      </c>
      <c r="K4101" s="122" t="b">
        <f t="shared" si="195"/>
        <v>0</v>
      </c>
      <c r="L4101" s="122" t="str">
        <f>IF(K4101=FALSE,"",B4101&amp;"@"&amp;COUNTIFS($B$2:B4101,B4101,$K$2:K4101,TRUE))</f>
        <v/>
      </c>
    </row>
    <row r="4102" spans="7:12">
      <c r="G4102" s="122" t="str">
        <f t="shared" si="193"/>
        <v/>
      </c>
      <c r="H4102" s="255" t="str">
        <f>IF(G4102="기사임",(COUNTIF($B$2:B4102,B4102)-COUNTIFS($B$2:B4101,B4102,$G$2:G4101,"")),"")</f>
        <v/>
      </c>
      <c r="I4102" s="122" t="str">
        <f>IF(H4102=1,COUNTIF($H$1:H4102,1),"")</f>
        <v/>
      </c>
      <c r="J4102" s="122">
        <f t="shared" si="194"/>
        <v>0</v>
      </c>
      <c r="K4102" s="122" t="b">
        <f t="shared" si="195"/>
        <v>0</v>
      </c>
      <c r="L4102" s="122" t="str">
        <f>IF(K4102=FALSE,"",B4102&amp;"@"&amp;COUNTIFS($B$2:B4102,B4102,$K$2:K4102,TRUE))</f>
        <v/>
      </c>
    </row>
    <row r="4103" spans="7:12">
      <c r="G4103" s="122" t="str">
        <f t="shared" ref="G4103:G4166" si="196">IF(AND(LEFT(A4103,17)="/global/archives/",ISNUMBER(_xlfn.NUMBERVALUE(MID(A4103,18,1))),ISERROR(FIND("ckattempt",A4103)),ISERROR(FIND("preview",A4103))),"기사임","")</f>
        <v/>
      </c>
      <c r="H4103" s="255" t="str">
        <f>IF(G4103="기사임",(COUNTIF($B$2:B4103,B4103)-COUNTIFS($B$2:B4102,B4103,$G$2:G4102,"")),"")</f>
        <v/>
      </c>
      <c r="I4103" s="122" t="str">
        <f>IF(H4103=1,COUNTIF($H$1:H4103,1),"")</f>
        <v/>
      </c>
      <c r="J4103" s="122">
        <f t="shared" ref="J4103:J4166" si="197">COUNTIF($N$2:$N$4,B4103)</f>
        <v>0</v>
      </c>
      <c r="K4103" s="122" t="b">
        <f t="shared" ref="K4103:K4166" si="198">AND(J4103=1,H4103&gt;=1,H4103&lt;&gt;"")</f>
        <v>0</v>
      </c>
      <c r="L4103" s="122" t="str">
        <f>IF(K4103=FALSE,"",B4103&amp;"@"&amp;COUNTIFS($B$2:B4103,B4103,$K$2:K4103,TRUE))</f>
        <v/>
      </c>
    </row>
    <row r="4104" spans="7:12">
      <c r="G4104" s="122" t="str">
        <f t="shared" si="196"/>
        <v/>
      </c>
      <c r="H4104" s="255" t="str">
        <f>IF(G4104="기사임",(COUNTIF($B$2:B4104,B4104)-COUNTIFS($B$2:B4103,B4104,$G$2:G4103,"")),"")</f>
        <v/>
      </c>
      <c r="I4104" s="122" t="str">
        <f>IF(H4104=1,COUNTIF($H$1:H4104,1),"")</f>
        <v/>
      </c>
      <c r="J4104" s="122">
        <f t="shared" si="197"/>
        <v>0</v>
      </c>
      <c r="K4104" s="122" t="b">
        <f t="shared" si="198"/>
        <v>0</v>
      </c>
      <c r="L4104" s="122" t="str">
        <f>IF(K4104=FALSE,"",B4104&amp;"@"&amp;COUNTIFS($B$2:B4104,B4104,$K$2:K4104,TRUE))</f>
        <v/>
      </c>
    </row>
    <row r="4105" spans="7:12">
      <c r="G4105" s="122" t="str">
        <f t="shared" si="196"/>
        <v/>
      </c>
      <c r="H4105" s="255" t="str">
        <f>IF(G4105="기사임",(COUNTIF($B$2:B4105,B4105)-COUNTIFS($B$2:B4104,B4105,$G$2:G4104,"")),"")</f>
        <v/>
      </c>
      <c r="I4105" s="122" t="str">
        <f>IF(H4105=1,COUNTIF($H$1:H4105,1),"")</f>
        <v/>
      </c>
      <c r="J4105" s="122">
        <f t="shared" si="197"/>
        <v>0</v>
      </c>
      <c r="K4105" s="122" t="b">
        <f t="shared" si="198"/>
        <v>0</v>
      </c>
      <c r="L4105" s="122" t="str">
        <f>IF(K4105=FALSE,"",B4105&amp;"@"&amp;COUNTIFS($B$2:B4105,B4105,$K$2:K4105,TRUE))</f>
        <v/>
      </c>
    </row>
    <row r="4106" spans="7:12">
      <c r="G4106" s="122" t="str">
        <f t="shared" si="196"/>
        <v/>
      </c>
      <c r="H4106" s="255" t="str">
        <f>IF(G4106="기사임",(COUNTIF($B$2:B4106,B4106)-COUNTIFS($B$2:B4105,B4106,$G$2:G4105,"")),"")</f>
        <v/>
      </c>
      <c r="I4106" s="122" t="str">
        <f>IF(H4106=1,COUNTIF($H$1:H4106,1),"")</f>
        <v/>
      </c>
      <c r="J4106" s="122">
        <f t="shared" si="197"/>
        <v>0</v>
      </c>
      <c r="K4106" s="122" t="b">
        <f t="shared" si="198"/>
        <v>0</v>
      </c>
      <c r="L4106" s="122" t="str">
        <f>IF(K4106=FALSE,"",B4106&amp;"@"&amp;COUNTIFS($B$2:B4106,B4106,$K$2:K4106,TRUE))</f>
        <v/>
      </c>
    </row>
    <row r="4107" spans="7:12">
      <c r="G4107" s="122" t="str">
        <f t="shared" si="196"/>
        <v/>
      </c>
      <c r="H4107" s="255" t="str">
        <f>IF(G4107="기사임",(COUNTIF($B$2:B4107,B4107)-COUNTIFS($B$2:B4106,B4107,$G$2:G4106,"")),"")</f>
        <v/>
      </c>
      <c r="I4107" s="122" t="str">
        <f>IF(H4107=1,COUNTIF($H$1:H4107,1),"")</f>
        <v/>
      </c>
      <c r="J4107" s="122">
        <f t="shared" si="197"/>
        <v>0</v>
      </c>
      <c r="K4107" s="122" t="b">
        <f t="shared" si="198"/>
        <v>0</v>
      </c>
      <c r="L4107" s="122" t="str">
        <f>IF(K4107=FALSE,"",B4107&amp;"@"&amp;COUNTIFS($B$2:B4107,B4107,$K$2:K4107,TRUE))</f>
        <v/>
      </c>
    </row>
    <row r="4108" spans="7:12">
      <c r="G4108" s="122" t="str">
        <f t="shared" si="196"/>
        <v/>
      </c>
      <c r="H4108" s="255" t="str">
        <f>IF(G4108="기사임",(COUNTIF($B$2:B4108,B4108)-COUNTIFS($B$2:B4107,B4108,$G$2:G4107,"")),"")</f>
        <v/>
      </c>
      <c r="I4108" s="122" t="str">
        <f>IF(H4108=1,COUNTIF($H$1:H4108,1),"")</f>
        <v/>
      </c>
      <c r="J4108" s="122">
        <f t="shared" si="197"/>
        <v>0</v>
      </c>
      <c r="K4108" s="122" t="b">
        <f t="shared" si="198"/>
        <v>0</v>
      </c>
      <c r="L4108" s="122" t="str">
        <f>IF(K4108=FALSE,"",B4108&amp;"@"&amp;COUNTIFS($B$2:B4108,B4108,$K$2:K4108,TRUE))</f>
        <v/>
      </c>
    </row>
    <row r="4109" spans="7:12">
      <c r="G4109" s="122" t="str">
        <f t="shared" si="196"/>
        <v/>
      </c>
      <c r="H4109" s="255" t="str">
        <f>IF(G4109="기사임",(COUNTIF($B$2:B4109,B4109)-COUNTIFS($B$2:B4108,B4109,$G$2:G4108,"")),"")</f>
        <v/>
      </c>
      <c r="I4109" s="122" t="str">
        <f>IF(H4109=1,COUNTIF($H$1:H4109,1),"")</f>
        <v/>
      </c>
      <c r="J4109" s="122">
        <f t="shared" si="197"/>
        <v>0</v>
      </c>
      <c r="K4109" s="122" t="b">
        <f t="shared" si="198"/>
        <v>0</v>
      </c>
      <c r="L4109" s="122" t="str">
        <f>IF(K4109=FALSE,"",B4109&amp;"@"&amp;COUNTIFS($B$2:B4109,B4109,$K$2:K4109,TRUE))</f>
        <v/>
      </c>
    </row>
    <row r="4110" spans="7:12">
      <c r="G4110" s="122" t="str">
        <f t="shared" si="196"/>
        <v/>
      </c>
      <c r="H4110" s="255" t="str">
        <f>IF(G4110="기사임",(COUNTIF($B$2:B4110,B4110)-COUNTIFS($B$2:B4109,B4110,$G$2:G4109,"")),"")</f>
        <v/>
      </c>
      <c r="I4110" s="122" t="str">
        <f>IF(H4110=1,COUNTIF($H$1:H4110,1),"")</f>
        <v/>
      </c>
      <c r="J4110" s="122">
        <f t="shared" si="197"/>
        <v>0</v>
      </c>
      <c r="K4110" s="122" t="b">
        <f t="shared" si="198"/>
        <v>0</v>
      </c>
      <c r="L4110" s="122" t="str">
        <f>IF(K4110=FALSE,"",B4110&amp;"@"&amp;COUNTIFS($B$2:B4110,B4110,$K$2:K4110,TRUE))</f>
        <v/>
      </c>
    </row>
    <row r="4111" spans="7:12">
      <c r="G4111" s="122" t="str">
        <f t="shared" si="196"/>
        <v/>
      </c>
      <c r="H4111" s="255" t="str">
        <f>IF(G4111="기사임",(COUNTIF($B$2:B4111,B4111)-COUNTIFS($B$2:B4110,B4111,$G$2:G4110,"")),"")</f>
        <v/>
      </c>
      <c r="I4111" s="122" t="str">
        <f>IF(H4111=1,COUNTIF($H$1:H4111,1),"")</f>
        <v/>
      </c>
      <c r="J4111" s="122">
        <f t="shared" si="197"/>
        <v>0</v>
      </c>
      <c r="K4111" s="122" t="b">
        <f t="shared" si="198"/>
        <v>0</v>
      </c>
      <c r="L4111" s="122" t="str">
        <f>IF(K4111=FALSE,"",B4111&amp;"@"&amp;COUNTIFS($B$2:B4111,B4111,$K$2:K4111,TRUE))</f>
        <v/>
      </c>
    </row>
    <row r="4112" spans="7:12">
      <c r="G4112" s="122" t="str">
        <f t="shared" si="196"/>
        <v/>
      </c>
      <c r="H4112" s="255" t="str">
        <f>IF(G4112="기사임",(COUNTIF($B$2:B4112,B4112)-COUNTIFS($B$2:B4111,B4112,$G$2:G4111,"")),"")</f>
        <v/>
      </c>
      <c r="I4112" s="122" t="str">
        <f>IF(H4112=1,COUNTIF($H$1:H4112,1),"")</f>
        <v/>
      </c>
      <c r="J4112" s="122">
        <f t="shared" si="197"/>
        <v>0</v>
      </c>
      <c r="K4112" s="122" t="b">
        <f t="shared" si="198"/>
        <v>0</v>
      </c>
      <c r="L4112" s="122" t="str">
        <f>IF(K4112=FALSE,"",B4112&amp;"@"&amp;COUNTIFS($B$2:B4112,B4112,$K$2:K4112,TRUE))</f>
        <v/>
      </c>
    </row>
    <row r="4113" spans="7:12">
      <c r="G4113" s="122" t="str">
        <f t="shared" si="196"/>
        <v/>
      </c>
      <c r="H4113" s="255" t="str">
        <f>IF(G4113="기사임",(COUNTIF($B$2:B4113,B4113)-COUNTIFS($B$2:B4112,B4113,$G$2:G4112,"")),"")</f>
        <v/>
      </c>
      <c r="I4113" s="122" t="str">
        <f>IF(H4113=1,COUNTIF($H$1:H4113,1),"")</f>
        <v/>
      </c>
      <c r="J4113" s="122">
        <f t="shared" si="197"/>
        <v>0</v>
      </c>
      <c r="K4113" s="122" t="b">
        <f t="shared" si="198"/>
        <v>0</v>
      </c>
      <c r="L4113" s="122" t="str">
        <f>IF(K4113=FALSE,"",B4113&amp;"@"&amp;COUNTIFS($B$2:B4113,B4113,$K$2:K4113,TRUE))</f>
        <v/>
      </c>
    </row>
    <row r="4114" spans="7:12">
      <c r="G4114" s="122" t="str">
        <f t="shared" si="196"/>
        <v/>
      </c>
      <c r="H4114" s="255" t="str">
        <f>IF(G4114="기사임",(COUNTIF($B$2:B4114,B4114)-COUNTIFS($B$2:B4113,B4114,$G$2:G4113,"")),"")</f>
        <v/>
      </c>
      <c r="I4114" s="122" t="str">
        <f>IF(H4114=1,COUNTIF($H$1:H4114,1),"")</f>
        <v/>
      </c>
      <c r="J4114" s="122">
        <f t="shared" si="197"/>
        <v>0</v>
      </c>
      <c r="K4114" s="122" t="b">
        <f t="shared" si="198"/>
        <v>0</v>
      </c>
      <c r="L4114" s="122" t="str">
        <f>IF(K4114=FALSE,"",B4114&amp;"@"&amp;COUNTIFS($B$2:B4114,B4114,$K$2:K4114,TRUE))</f>
        <v/>
      </c>
    </row>
    <row r="4115" spans="7:12">
      <c r="G4115" s="122" t="str">
        <f t="shared" si="196"/>
        <v/>
      </c>
      <c r="H4115" s="255" t="str">
        <f>IF(G4115="기사임",(COUNTIF($B$2:B4115,B4115)-COUNTIFS($B$2:B4114,B4115,$G$2:G4114,"")),"")</f>
        <v/>
      </c>
      <c r="I4115" s="122" t="str">
        <f>IF(H4115=1,COUNTIF($H$1:H4115,1),"")</f>
        <v/>
      </c>
      <c r="J4115" s="122">
        <f t="shared" si="197"/>
        <v>0</v>
      </c>
      <c r="K4115" s="122" t="b">
        <f t="shared" si="198"/>
        <v>0</v>
      </c>
      <c r="L4115" s="122" t="str">
        <f>IF(K4115=FALSE,"",B4115&amp;"@"&amp;COUNTIFS($B$2:B4115,B4115,$K$2:K4115,TRUE))</f>
        <v/>
      </c>
    </row>
    <row r="4116" spans="7:12">
      <c r="G4116" s="122" t="str">
        <f t="shared" si="196"/>
        <v/>
      </c>
      <c r="H4116" s="255" t="str">
        <f>IF(G4116="기사임",(COUNTIF($B$2:B4116,B4116)-COUNTIFS($B$2:B4115,B4116,$G$2:G4115,"")),"")</f>
        <v/>
      </c>
      <c r="I4116" s="122" t="str">
        <f>IF(H4116=1,COUNTIF($H$1:H4116,1),"")</f>
        <v/>
      </c>
      <c r="J4116" s="122">
        <f t="shared" si="197"/>
        <v>0</v>
      </c>
      <c r="K4116" s="122" t="b">
        <f t="shared" si="198"/>
        <v>0</v>
      </c>
      <c r="L4116" s="122" t="str">
        <f>IF(K4116=FALSE,"",B4116&amp;"@"&amp;COUNTIFS($B$2:B4116,B4116,$K$2:K4116,TRUE))</f>
        <v/>
      </c>
    </row>
    <row r="4117" spans="7:12">
      <c r="G4117" s="122" t="str">
        <f t="shared" si="196"/>
        <v/>
      </c>
      <c r="H4117" s="255" t="str">
        <f>IF(G4117="기사임",(COUNTIF($B$2:B4117,B4117)-COUNTIFS($B$2:B4116,B4117,$G$2:G4116,"")),"")</f>
        <v/>
      </c>
      <c r="I4117" s="122" t="str">
        <f>IF(H4117=1,COUNTIF($H$1:H4117,1),"")</f>
        <v/>
      </c>
      <c r="J4117" s="122">
        <f t="shared" si="197"/>
        <v>0</v>
      </c>
      <c r="K4117" s="122" t="b">
        <f t="shared" si="198"/>
        <v>0</v>
      </c>
      <c r="L4117" s="122" t="str">
        <f>IF(K4117=FALSE,"",B4117&amp;"@"&amp;COUNTIFS($B$2:B4117,B4117,$K$2:K4117,TRUE))</f>
        <v/>
      </c>
    </row>
    <row r="4118" spans="7:12">
      <c r="G4118" s="122" t="str">
        <f t="shared" si="196"/>
        <v/>
      </c>
      <c r="H4118" s="255" t="str">
        <f>IF(G4118="기사임",(COUNTIF($B$2:B4118,B4118)-COUNTIFS($B$2:B4117,B4118,$G$2:G4117,"")),"")</f>
        <v/>
      </c>
      <c r="I4118" s="122" t="str">
        <f>IF(H4118=1,COUNTIF($H$1:H4118,1),"")</f>
        <v/>
      </c>
      <c r="J4118" s="122">
        <f t="shared" si="197"/>
        <v>0</v>
      </c>
      <c r="K4118" s="122" t="b">
        <f t="shared" si="198"/>
        <v>0</v>
      </c>
      <c r="L4118" s="122" t="str">
        <f>IF(K4118=FALSE,"",B4118&amp;"@"&amp;COUNTIFS($B$2:B4118,B4118,$K$2:K4118,TRUE))</f>
        <v/>
      </c>
    </row>
    <row r="4119" spans="7:12">
      <c r="G4119" s="122" t="str">
        <f t="shared" si="196"/>
        <v/>
      </c>
      <c r="H4119" s="255" t="str">
        <f>IF(G4119="기사임",(COUNTIF($B$2:B4119,B4119)-COUNTIFS($B$2:B4118,B4119,$G$2:G4118,"")),"")</f>
        <v/>
      </c>
      <c r="I4119" s="122" t="str">
        <f>IF(H4119=1,COUNTIF($H$1:H4119,1),"")</f>
        <v/>
      </c>
      <c r="J4119" s="122">
        <f t="shared" si="197"/>
        <v>0</v>
      </c>
      <c r="K4119" s="122" t="b">
        <f t="shared" si="198"/>
        <v>0</v>
      </c>
      <c r="L4119" s="122" t="str">
        <f>IF(K4119=FALSE,"",B4119&amp;"@"&amp;COUNTIFS($B$2:B4119,B4119,$K$2:K4119,TRUE))</f>
        <v/>
      </c>
    </row>
    <row r="4120" spans="7:12">
      <c r="G4120" s="122" t="str">
        <f t="shared" si="196"/>
        <v/>
      </c>
      <c r="H4120" s="255" t="str">
        <f>IF(G4120="기사임",(COUNTIF($B$2:B4120,B4120)-COUNTIFS($B$2:B4119,B4120,$G$2:G4119,"")),"")</f>
        <v/>
      </c>
      <c r="I4120" s="122" t="str">
        <f>IF(H4120=1,COUNTIF($H$1:H4120,1),"")</f>
        <v/>
      </c>
      <c r="J4120" s="122">
        <f t="shared" si="197"/>
        <v>0</v>
      </c>
      <c r="K4120" s="122" t="b">
        <f t="shared" si="198"/>
        <v>0</v>
      </c>
      <c r="L4120" s="122" t="str">
        <f>IF(K4120=FALSE,"",B4120&amp;"@"&amp;COUNTIFS($B$2:B4120,B4120,$K$2:K4120,TRUE))</f>
        <v/>
      </c>
    </row>
    <row r="4121" spans="7:12">
      <c r="G4121" s="122" t="str">
        <f t="shared" si="196"/>
        <v/>
      </c>
      <c r="H4121" s="255" t="str">
        <f>IF(G4121="기사임",(COUNTIF($B$2:B4121,B4121)-COUNTIFS($B$2:B4120,B4121,$G$2:G4120,"")),"")</f>
        <v/>
      </c>
      <c r="I4121" s="122" t="str">
        <f>IF(H4121=1,COUNTIF($H$1:H4121,1),"")</f>
        <v/>
      </c>
      <c r="J4121" s="122">
        <f t="shared" si="197"/>
        <v>0</v>
      </c>
      <c r="K4121" s="122" t="b">
        <f t="shared" si="198"/>
        <v>0</v>
      </c>
      <c r="L4121" s="122" t="str">
        <f>IF(K4121=FALSE,"",B4121&amp;"@"&amp;COUNTIFS($B$2:B4121,B4121,$K$2:K4121,TRUE))</f>
        <v/>
      </c>
    </row>
    <row r="4122" spans="7:12">
      <c r="G4122" s="122" t="str">
        <f t="shared" si="196"/>
        <v/>
      </c>
      <c r="H4122" s="255" t="str">
        <f>IF(G4122="기사임",(COUNTIF($B$2:B4122,B4122)-COUNTIFS($B$2:B4121,B4122,$G$2:G4121,"")),"")</f>
        <v/>
      </c>
      <c r="I4122" s="122" t="str">
        <f>IF(H4122=1,COUNTIF($H$1:H4122,1),"")</f>
        <v/>
      </c>
      <c r="J4122" s="122">
        <f t="shared" si="197"/>
        <v>0</v>
      </c>
      <c r="K4122" s="122" t="b">
        <f t="shared" si="198"/>
        <v>0</v>
      </c>
      <c r="L4122" s="122" t="str">
        <f>IF(K4122=FALSE,"",B4122&amp;"@"&amp;COUNTIFS($B$2:B4122,B4122,$K$2:K4122,TRUE))</f>
        <v/>
      </c>
    </row>
    <row r="4123" spans="7:12">
      <c r="G4123" s="122" t="str">
        <f t="shared" si="196"/>
        <v/>
      </c>
      <c r="H4123" s="255" t="str">
        <f>IF(G4123="기사임",(COUNTIF($B$2:B4123,B4123)-COUNTIFS($B$2:B4122,B4123,$G$2:G4122,"")),"")</f>
        <v/>
      </c>
      <c r="I4123" s="122" t="str">
        <f>IF(H4123=1,COUNTIF($H$1:H4123,1),"")</f>
        <v/>
      </c>
      <c r="J4123" s="122">
        <f t="shared" si="197"/>
        <v>0</v>
      </c>
      <c r="K4123" s="122" t="b">
        <f t="shared" si="198"/>
        <v>0</v>
      </c>
      <c r="L4123" s="122" t="str">
        <f>IF(K4123=FALSE,"",B4123&amp;"@"&amp;COUNTIFS($B$2:B4123,B4123,$K$2:K4123,TRUE))</f>
        <v/>
      </c>
    </row>
    <row r="4124" spans="7:12">
      <c r="G4124" s="122" t="str">
        <f t="shared" si="196"/>
        <v/>
      </c>
      <c r="H4124" s="255" t="str">
        <f>IF(G4124="기사임",(COUNTIF($B$2:B4124,B4124)-COUNTIFS($B$2:B4123,B4124,$G$2:G4123,"")),"")</f>
        <v/>
      </c>
      <c r="I4124" s="122" t="str">
        <f>IF(H4124=1,COUNTIF($H$1:H4124,1),"")</f>
        <v/>
      </c>
      <c r="J4124" s="122">
        <f t="shared" si="197"/>
        <v>0</v>
      </c>
      <c r="K4124" s="122" t="b">
        <f t="shared" si="198"/>
        <v>0</v>
      </c>
      <c r="L4124" s="122" t="str">
        <f>IF(K4124=FALSE,"",B4124&amp;"@"&amp;COUNTIFS($B$2:B4124,B4124,$K$2:K4124,TRUE))</f>
        <v/>
      </c>
    </row>
    <row r="4125" spans="7:12">
      <c r="G4125" s="122" t="str">
        <f t="shared" si="196"/>
        <v/>
      </c>
      <c r="H4125" s="255" t="str">
        <f>IF(G4125="기사임",(COUNTIF($B$2:B4125,B4125)-COUNTIFS($B$2:B4124,B4125,$G$2:G4124,"")),"")</f>
        <v/>
      </c>
      <c r="I4125" s="122" t="str">
        <f>IF(H4125=1,COUNTIF($H$1:H4125,1),"")</f>
        <v/>
      </c>
      <c r="J4125" s="122">
        <f t="shared" si="197"/>
        <v>0</v>
      </c>
      <c r="K4125" s="122" t="b">
        <f t="shared" si="198"/>
        <v>0</v>
      </c>
      <c r="L4125" s="122" t="str">
        <f>IF(K4125=FALSE,"",B4125&amp;"@"&amp;COUNTIFS($B$2:B4125,B4125,$K$2:K4125,TRUE))</f>
        <v/>
      </c>
    </row>
    <row r="4126" spans="7:12">
      <c r="G4126" s="122" t="str">
        <f t="shared" si="196"/>
        <v/>
      </c>
      <c r="H4126" s="255" t="str">
        <f>IF(G4126="기사임",(COUNTIF($B$2:B4126,B4126)-COUNTIFS($B$2:B4125,B4126,$G$2:G4125,"")),"")</f>
        <v/>
      </c>
      <c r="I4126" s="122" t="str">
        <f>IF(H4126=1,COUNTIF($H$1:H4126,1),"")</f>
        <v/>
      </c>
      <c r="J4126" s="122">
        <f t="shared" si="197"/>
        <v>0</v>
      </c>
      <c r="K4126" s="122" t="b">
        <f t="shared" si="198"/>
        <v>0</v>
      </c>
      <c r="L4126" s="122" t="str">
        <f>IF(K4126=FALSE,"",B4126&amp;"@"&amp;COUNTIFS($B$2:B4126,B4126,$K$2:K4126,TRUE))</f>
        <v/>
      </c>
    </row>
    <row r="4127" spans="7:12">
      <c r="G4127" s="122" t="str">
        <f t="shared" si="196"/>
        <v/>
      </c>
      <c r="H4127" s="255" t="str">
        <f>IF(G4127="기사임",(COUNTIF($B$2:B4127,B4127)-COUNTIFS($B$2:B4126,B4127,$G$2:G4126,"")),"")</f>
        <v/>
      </c>
      <c r="I4127" s="122" t="str">
        <f>IF(H4127=1,COUNTIF($H$1:H4127,1),"")</f>
        <v/>
      </c>
      <c r="J4127" s="122">
        <f t="shared" si="197"/>
        <v>0</v>
      </c>
      <c r="K4127" s="122" t="b">
        <f t="shared" si="198"/>
        <v>0</v>
      </c>
      <c r="L4127" s="122" t="str">
        <f>IF(K4127=FALSE,"",B4127&amp;"@"&amp;COUNTIFS($B$2:B4127,B4127,$K$2:K4127,TRUE))</f>
        <v/>
      </c>
    </row>
    <row r="4128" spans="7:12">
      <c r="G4128" s="122" t="str">
        <f t="shared" si="196"/>
        <v/>
      </c>
      <c r="H4128" s="255" t="str">
        <f>IF(G4128="기사임",(COUNTIF($B$2:B4128,B4128)-COUNTIFS($B$2:B4127,B4128,$G$2:G4127,"")),"")</f>
        <v/>
      </c>
      <c r="I4128" s="122" t="str">
        <f>IF(H4128=1,COUNTIF($H$1:H4128,1),"")</f>
        <v/>
      </c>
      <c r="J4128" s="122">
        <f t="shared" si="197"/>
        <v>0</v>
      </c>
      <c r="K4128" s="122" t="b">
        <f t="shared" si="198"/>
        <v>0</v>
      </c>
      <c r="L4128" s="122" t="str">
        <f>IF(K4128=FALSE,"",B4128&amp;"@"&amp;COUNTIFS($B$2:B4128,B4128,$K$2:K4128,TRUE))</f>
        <v/>
      </c>
    </row>
    <row r="4129" spans="7:12">
      <c r="G4129" s="122" t="str">
        <f t="shared" si="196"/>
        <v/>
      </c>
      <c r="H4129" s="255" t="str">
        <f>IF(G4129="기사임",(COUNTIF($B$2:B4129,B4129)-COUNTIFS($B$2:B4128,B4129,$G$2:G4128,"")),"")</f>
        <v/>
      </c>
      <c r="I4129" s="122" t="str">
        <f>IF(H4129=1,COUNTIF($H$1:H4129,1),"")</f>
        <v/>
      </c>
      <c r="J4129" s="122">
        <f t="shared" si="197"/>
        <v>0</v>
      </c>
      <c r="K4129" s="122" t="b">
        <f t="shared" si="198"/>
        <v>0</v>
      </c>
      <c r="L4129" s="122" t="str">
        <f>IF(K4129=FALSE,"",B4129&amp;"@"&amp;COUNTIFS($B$2:B4129,B4129,$K$2:K4129,TRUE))</f>
        <v/>
      </c>
    </row>
    <row r="4130" spans="7:12">
      <c r="G4130" s="122" t="str">
        <f t="shared" si="196"/>
        <v/>
      </c>
      <c r="H4130" s="255" t="str">
        <f>IF(G4130="기사임",(COUNTIF($B$2:B4130,B4130)-COUNTIFS($B$2:B4129,B4130,$G$2:G4129,"")),"")</f>
        <v/>
      </c>
      <c r="I4130" s="122" t="str">
        <f>IF(H4130=1,COUNTIF($H$1:H4130,1),"")</f>
        <v/>
      </c>
      <c r="J4130" s="122">
        <f t="shared" si="197"/>
        <v>0</v>
      </c>
      <c r="K4130" s="122" t="b">
        <f t="shared" si="198"/>
        <v>0</v>
      </c>
      <c r="L4130" s="122" t="str">
        <f>IF(K4130=FALSE,"",B4130&amp;"@"&amp;COUNTIFS($B$2:B4130,B4130,$K$2:K4130,TRUE))</f>
        <v/>
      </c>
    </row>
    <row r="4131" spans="7:12">
      <c r="G4131" s="122" t="str">
        <f t="shared" si="196"/>
        <v/>
      </c>
      <c r="H4131" s="255" t="str">
        <f>IF(G4131="기사임",(COUNTIF($B$2:B4131,B4131)-COUNTIFS($B$2:B4130,B4131,$G$2:G4130,"")),"")</f>
        <v/>
      </c>
      <c r="I4131" s="122" t="str">
        <f>IF(H4131=1,COUNTIF($H$1:H4131,1),"")</f>
        <v/>
      </c>
      <c r="J4131" s="122">
        <f t="shared" si="197"/>
        <v>0</v>
      </c>
      <c r="K4131" s="122" t="b">
        <f t="shared" si="198"/>
        <v>0</v>
      </c>
      <c r="L4131" s="122" t="str">
        <f>IF(K4131=FALSE,"",B4131&amp;"@"&amp;COUNTIFS($B$2:B4131,B4131,$K$2:K4131,TRUE))</f>
        <v/>
      </c>
    </row>
    <row r="4132" spans="7:12">
      <c r="G4132" s="122" t="str">
        <f t="shared" si="196"/>
        <v/>
      </c>
      <c r="H4132" s="255" t="str">
        <f>IF(G4132="기사임",(COUNTIF($B$2:B4132,B4132)-COUNTIFS($B$2:B4131,B4132,$G$2:G4131,"")),"")</f>
        <v/>
      </c>
      <c r="I4132" s="122" t="str">
        <f>IF(H4132=1,COUNTIF($H$1:H4132,1),"")</f>
        <v/>
      </c>
      <c r="J4132" s="122">
        <f t="shared" si="197"/>
        <v>0</v>
      </c>
      <c r="K4132" s="122" t="b">
        <f t="shared" si="198"/>
        <v>0</v>
      </c>
      <c r="L4132" s="122" t="str">
        <f>IF(K4132=FALSE,"",B4132&amp;"@"&amp;COUNTIFS($B$2:B4132,B4132,$K$2:K4132,TRUE))</f>
        <v/>
      </c>
    </row>
    <row r="4133" spans="7:12">
      <c r="G4133" s="122" t="str">
        <f t="shared" si="196"/>
        <v/>
      </c>
      <c r="H4133" s="255" t="str">
        <f>IF(G4133="기사임",(COUNTIF($B$2:B4133,B4133)-COUNTIFS($B$2:B4132,B4133,$G$2:G4132,"")),"")</f>
        <v/>
      </c>
      <c r="I4133" s="122" t="str">
        <f>IF(H4133=1,COUNTIF($H$1:H4133,1),"")</f>
        <v/>
      </c>
      <c r="J4133" s="122">
        <f t="shared" si="197"/>
        <v>0</v>
      </c>
      <c r="K4133" s="122" t="b">
        <f t="shared" si="198"/>
        <v>0</v>
      </c>
      <c r="L4133" s="122" t="str">
        <f>IF(K4133=FALSE,"",B4133&amp;"@"&amp;COUNTIFS($B$2:B4133,B4133,$K$2:K4133,TRUE))</f>
        <v/>
      </c>
    </row>
    <row r="4134" spans="7:12">
      <c r="G4134" s="122" t="str">
        <f t="shared" si="196"/>
        <v/>
      </c>
      <c r="H4134" s="255" t="str">
        <f>IF(G4134="기사임",(COUNTIF($B$2:B4134,B4134)-COUNTIFS($B$2:B4133,B4134,$G$2:G4133,"")),"")</f>
        <v/>
      </c>
      <c r="I4134" s="122" t="str">
        <f>IF(H4134=1,COUNTIF($H$1:H4134,1),"")</f>
        <v/>
      </c>
      <c r="J4134" s="122">
        <f t="shared" si="197"/>
        <v>0</v>
      </c>
      <c r="K4134" s="122" t="b">
        <f t="shared" si="198"/>
        <v>0</v>
      </c>
      <c r="L4134" s="122" t="str">
        <f>IF(K4134=FALSE,"",B4134&amp;"@"&amp;COUNTIFS($B$2:B4134,B4134,$K$2:K4134,TRUE))</f>
        <v/>
      </c>
    </row>
    <row r="4135" spans="7:12">
      <c r="G4135" s="122" t="str">
        <f t="shared" si="196"/>
        <v/>
      </c>
      <c r="H4135" s="255" t="str">
        <f>IF(G4135="기사임",(COUNTIF($B$2:B4135,B4135)-COUNTIFS($B$2:B4134,B4135,$G$2:G4134,"")),"")</f>
        <v/>
      </c>
      <c r="I4135" s="122" t="str">
        <f>IF(H4135=1,COUNTIF($H$1:H4135,1),"")</f>
        <v/>
      </c>
      <c r="J4135" s="122">
        <f t="shared" si="197"/>
        <v>0</v>
      </c>
      <c r="K4135" s="122" t="b">
        <f t="shared" si="198"/>
        <v>0</v>
      </c>
      <c r="L4135" s="122" t="str">
        <f>IF(K4135=FALSE,"",B4135&amp;"@"&amp;COUNTIFS($B$2:B4135,B4135,$K$2:K4135,TRUE))</f>
        <v/>
      </c>
    </row>
    <row r="4136" spans="7:12">
      <c r="G4136" s="122" t="str">
        <f t="shared" si="196"/>
        <v/>
      </c>
      <c r="H4136" s="255" t="str">
        <f>IF(G4136="기사임",(COUNTIF($B$2:B4136,B4136)-COUNTIFS($B$2:B4135,B4136,$G$2:G4135,"")),"")</f>
        <v/>
      </c>
      <c r="I4136" s="122" t="str">
        <f>IF(H4136=1,COUNTIF($H$1:H4136,1),"")</f>
        <v/>
      </c>
      <c r="J4136" s="122">
        <f t="shared" si="197"/>
        <v>0</v>
      </c>
      <c r="K4136" s="122" t="b">
        <f t="shared" si="198"/>
        <v>0</v>
      </c>
      <c r="L4136" s="122" t="str">
        <f>IF(K4136=FALSE,"",B4136&amp;"@"&amp;COUNTIFS($B$2:B4136,B4136,$K$2:K4136,TRUE))</f>
        <v/>
      </c>
    </row>
    <row r="4137" spans="7:12">
      <c r="G4137" s="122" t="str">
        <f t="shared" si="196"/>
        <v/>
      </c>
      <c r="H4137" s="255" t="str">
        <f>IF(G4137="기사임",(COUNTIF($B$2:B4137,B4137)-COUNTIFS($B$2:B4136,B4137,$G$2:G4136,"")),"")</f>
        <v/>
      </c>
      <c r="I4137" s="122" t="str">
        <f>IF(H4137=1,COUNTIF($H$1:H4137,1),"")</f>
        <v/>
      </c>
      <c r="J4137" s="122">
        <f t="shared" si="197"/>
        <v>0</v>
      </c>
      <c r="K4137" s="122" t="b">
        <f t="shared" si="198"/>
        <v>0</v>
      </c>
      <c r="L4137" s="122" t="str">
        <f>IF(K4137=FALSE,"",B4137&amp;"@"&amp;COUNTIFS($B$2:B4137,B4137,$K$2:K4137,TRUE))</f>
        <v/>
      </c>
    </row>
    <row r="4138" spans="7:12">
      <c r="G4138" s="122" t="str">
        <f t="shared" si="196"/>
        <v/>
      </c>
      <c r="H4138" s="255" t="str">
        <f>IF(G4138="기사임",(COUNTIF($B$2:B4138,B4138)-COUNTIFS($B$2:B4137,B4138,$G$2:G4137,"")),"")</f>
        <v/>
      </c>
      <c r="I4138" s="122" t="str">
        <f>IF(H4138=1,COUNTIF($H$1:H4138,1),"")</f>
        <v/>
      </c>
      <c r="J4138" s="122">
        <f t="shared" si="197"/>
        <v>0</v>
      </c>
      <c r="K4138" s="122" t="b">
        <f t="shared" si="198"/>
        <v>0</v>
      </c>
      <c r="L4138" s="122" t="str">
        <f>IF(K4138=FALSE,"",B4138&amp;"@"&amp;COUNTIFS($B$2:B4138,B4138,$K$2:K4138,TRUE))</f>
        <v/>
      </c>
    </row>
    <row r="4139" spans="7:12">
      <c r="G4139" s="122" t="str">
        <f t="shared" si="196"/>
        <v/>
      </c>
      <c r="H4139" s="255" t="str">
        <f>IF(G4139="기사임",(COUNTIF($B$2:B4139,B4139)-COUNTIFS($B$2:B4138,B4139,$G$2:G4138,"")),"")</f>
        <v/>
      </c>
      <c r="I4139" s="122" t="str">
        <f>IF(H4139=1,COUNTIF($H$1:H4139,1),"")</f>
        <v/>
      </c>
      <c r="J4139" s="122">
        <f t="shared" si="197"/>
        <v>0</v>
      </c>
      <c r="K4139" s="122" t="b">
        <f t="shared" si="198"/>
        <v>0</v>
      </c>
      <c r="L4139" s="122" t="str">
        <f>IF(K4139=FALSE,"",B4139&amp;"@"&amp;COUNTIFS($B$2:B4139,B4139,$K$2:K4139,TRUE))</f>
        <v/>
      </c>
    </row>
    <row r="4140" spans="7:12">
      <c r="G4140" s="122" t="str">
        <f t="shared" si="196"/>
        <v/>
      </c>
      <c r="H4140" s="255" t="str">
        <f>IF(G4140="기사임",(COUNTIF($B$2:B4140,B4140)-COUNTIFS($B$2:B4139,B4140,$G$2:G4139,"")),"")</f>
        <v/>
      </c>
      <c r="I4140" s="122" t="str">
        <f>IF(H4140=1,COUNTIF($H$1:H4140,1),"")</f>
        <v/>
      </c>
      <c r="J4140" s="122">
        <f t="shared" si="197"/>
        <v>0</v>
      </c>
      <c r="K4140" s="122" t="b">
        <f t="shared" si="198"/>
        <v>0</v>
      </c>
      <c r="L4140" s="122" t="str">
        <f>IF(K4140=FALSE,"",B4140&amp;"@"&amp;COUNTIFS($B$2:B4140,B4140,$K$2:K4140,TRUE))</f>
        <v/>
      </c>
    </row>
    <row r="4141" spans="7:12">
      <c r="G4141" s="122" t="str">
        <f t="shared" si="196"/>
        <v/>
      </c>
      <c r="H4141" s="255" t="str">
        <f>IF(G4141="기사임",(COUNTIF($B$2:B4141,B4141)-COUNTIFS($B$2:B4140,B4141,$G$2:G4140,"")),"")</f>
        <v/>
      </c>
      <c r="I4141" s="122" t="str">
        <f>IF(H4141=1,COUNTIF($H$1:H4141,1),"")</f>
        <v/>
      </c>
      <c r="J4141" s="122">
        <f t="shared" si="197"/>
        <v>0</v>
      </c>
      <c r="K4141" s="122" t="b">
        <f t="shared" si="198"/>
        <v>0</v>
      </c>
      <c r="L4141" s="122" t="str">
        <f>IF(K4141=FALSE,"",B4141&amp;"@"&amp;COUNTIFS($B$2:B4141,B4141,$K$2:K4141,TRUE))</f>
        <v/>
      </c>
    </row>
    <row r="4142" spans="7:12">
      <c r="G4142" s="122" t="str">
        <f t="shared" si="196"/>
        <v/>
      </c>
      <c r="H4142" s="255" t="str">
        <f>IF(G4142="기사임",(COUNTIF($B$2:B4142,B4142)-COUNTIFS($B$2:B4141,B4142,$G$2:G4141,"")),"")</f>
        <v/>
      </c>
      <c r="I4142" s="122" t="str">
        <f>IF(H4142=1,COUNTIF($H$1:H4142,1),"")</f>
        <v/>
      </c>
      <c r="J4142" s="122">
        <f t="shared" si="197"/>
        <v>0</v>
      </c>
      <c r="K4142" s="122" t="b">
        <f t="shared" si="198"/>
        <v>0</v>
      </c>
      <c r="L4142" s="122" t="str">
        <f>IF(K4142=FALSE,"",B4142&amp;"@"&amp;COUNTIFS($B$2:B4142,B4142,$K$2:K4142,TRUE))</f>
        <v/>
      </c>
    </row>
    <row r="4143" spans="7:12">
      <c r="G4143" s="122" t="str">
        <f t="shared" si="196"/>
        <v/>
      </c>
      <c r="H4143" s="255" t="str">
        <f>IF(G4143="기사임",(COUNTIF($B$2:B4143,B4143)-COUNTIFS($B$2:B4142,B4143,$G$2:G4142,"")),"")</f>
        <v/>
      </c>
      <c r="I4143" s="122" t="str">
        <f>IF(H4143=1,COUNTIF($H$1:H4143,1),"")</f>
        <v/>
      </c>
      <c r="J4143" s="122">
        <f t="shared" si="197"/>
        <v>0</v>
      </c>
      <c r="K4143" s="122" t="b">
        <f t="shared" si="198"/>
        <v>0</v>
      </c>
      <c r="L4143" s="122" t="str">
        <f>IF(K4143=FALSE,"",B4143&amp;"@"&amp;COUNTIFS($B$2:B4143,B4143,$K$2:K4143,TRUE))</f>
        <v/>
      </c>
    </row>
    <row r="4144" spans="7:12">
      <c r="G4144" s="122" t="str">
        <f t="shared" si="196"/>
        <v/>
      </c>
      <c r="H4144" s="255" t="str">
        <f>IF(G4144="기사임",(COUNTIF($B$2:B4144,B4144)-COUNTIFS($B$2:B4143,B4144,$G$2:G4143,"")),"")</f>
        <v/>
      </c>
      <c r="I4144" s="122" t="str">
        <f>IF(H4144=1,COUNTIF($H$1:H4144,1),"")</f>
        <v/>
      </c>
      <c r="J4144" s="122">
        <f t="shared" si="197"/>
        <v>0</v>
      </c>
      <c r="K4144" s="122" t="b">
        <f t="shared" si="198"/>
        <v>0</v>
      </c>
      <c r="L4144" s="122" t="str">
        <f>IF(K4144=FALSE,"",B4144&amp;"@"&amp;COUNTIFS($B$2:B4144,B4144,$K$2:K4144,TRUE))</f>
        <v/>
      </c>
    </row>
    <row r="4145" spans="7:12">
      <c r="G4145" s="122" t="str">
        <f t="shared" si="196"/>
        <v/>
      </c>
      <c r="H4145" s="255" t="str">
        <f>IF(G4145="기사임",(COUNTIF($B$2:B4145,B4145)-COUNTIFS($B$2:B4144,B4145,$G$2:G4144,"")),"")</f>
        <v/>
      </c>
      <c r="I4145" s="122" t="str">
        <f>IF(H4145=1,COUNTIF($H$1:H4145,1),"")</f>
        <v/>
      </c>
      <c r="J4145" s="122">
        <f t="shared" si="197"/>
        <v>0</v>
      </c>
      <c r="K4145" s="122" t="b">
        <f t="shared" si="198"/>
        <v>0</v>
      </c>
      <c r="L4145" s="122" t="str">
        <f>IF(K4145=FALSE,"",B4145&amp;"@"&amp;COUNTIFS($B$2:B4145,B4145,$K$2:K4145,TRUE))</f>
        <v/>
      </c>
    </row>
    <row r="4146" spans="7:12">
      <c r="G4146" s="122" t="str">
        <f t="shared" si="196"/>
        <v/>
      </c>
      <c r="H4146" s="255" t="str">
        <f>IF(G4146="기사임",(COUNTIF($B$2:B4146,B4146)-COUNTIFS($B$2:B4145,B4146,$G$2:G4145,"")),"")</f>
        <v/>
      </c>
      <c r="I4146" s="122" t="str">
        <f>IF(H4146=1,COUNTIF($H$1:H4146,1),"")</f>
        <v/>
      </c>
      <c r="J4146" s="122">
        <f t="shared" si="197"/>
        <v>0</v>
      </c>
      <c r="K4146" s="122" t="b">
        <f t="shared" si="198"/>
        <v>0</v>
      </c>
      <c r="L4146" s="122" t="str">
        <f>IF(K4146=FALSE,"",B4146&amp;"@"&amp;COUNTIFS($B$2:B4146,B4146,$K$2:K4146,TRUE))</f>
        <v/>
      </c>
    </row>
    <row r="4147" spans="7:12">
      <c r="G4147" s="122" t="str">
        <f t="shared" si="196"/>
        <v/>
      </c>
      <c r="H4147" s="255" t="str">
        <f>IF(G4147="기사임",(COUNTIF($B$2:B4147,B4147)-COUNTIFS($B$2:B4146,B4147,$G$2:G4146,"")),"")</f>
        <v/>
      </c>
      <c r="I4147" s="122" t="str">
        <f>IF(H4147=1,COUNTIF($H$1:H4147,1),"")</f>
        <v/>
      </c>
      <c r="J4147" s="122">
        <f t="shared" si="197"/>
        <v>0</v>
      </c>
      <c r="K4147" s="122" t="b">
        <f t="shared" si="198"/>
        <v>0</v>
      </c>
      <c r="L4147" s="122" t="str">
        <f>IF(K4147=FALSE,"",B4147&amp;"@"&amp;COUNTIFS($B$2:B4147,B4147,$K$2:K4147,TRUE))</f>
        <v/>
      </c>
    </row>
    <row r="4148" spans="7:12">
      <c r="G4148" s="122" t="str">
        <f t="shared" si="196"/>
        <v/>
      </c>
      <c r="H4148" s="255" t="str">
        <f>IF(G4148="기사임",(COUNTIF($B$2:B4148,B4148)-COUNTIFS($B$2:B4147,B4148,$G$2:G4147,"")),"")</f>
        <v/>
      </c>
      <c r="I4148" s="122" t="str">
        <f>IF(H4148=1,COUNTIF($H$1:H4148,1),"")</f>
        <v/>
      </c>
      <c r="J4148" s="122">
        <f t="shared" si="197"/>
        <v>0</v>
      </c>
      <c r="K4148" s="122" t="b">
        <f t="shared" si="198"/>
        <v>0</v>
      </c>
      <c r="L4148" s="122" t="str">
        <f>IF(K4148=FALSE,"",B4148&amp;"@"&amp;COUNTIFS($B$2:B4148,B4148,$K$2:K4148,TRUE))</f>
        <v/>
      </c>
    </row>
    <row r="4149" spans="7:12">
      <c r="G4149" s="122" t="str">
        <f t="shared" si="196"/>
        <v/>
      </c>
      <c r="H4149" s="255" t="str">
        <f>IF(G4149="기사임",(COUNTIF($B$2:B4149,B4149)-COUNTIFS($B$2:B4148,B4149,$G$2:G4148,"")),"")</f>
        <v/>
      </c>
      <c r="I4149" s="122" t="str">
        <f>IF(H4149=1,COUNTIF($H$1:H4149,1),"")</f>
        <v/>
      </c>
      <c r="J4149" s="122">
        <f t="shared" si="197"/>
        <v>0</v>
      </c>
      <c r="K4149" s="122" t="b">
        <f t="shared" si="198"/>
        <v>0</v>
      </c>
      <c r="L4149" s="122" t="str">
        <f>IF(K4149=FALSE,"",B4149&amp;"@"&amp;COUNTIFS($B$2:B4149,B4149,$K$2:K4149,TRUE))</f>
        <v/>
      </c>
    </row>
    <row r="4150" spans="7:12">
      <c r="G4150" s="122" t="str">
        <f t="shared" si="196"/>
        <v/>
      </c>
      <c r="H4150" s="255" t="str">
        <f>IF(G4150="기사임",(COUNTIF($B$2:B4150,B4150)-COUNTIFS($B$2:B4149,B4150,$G$2:G4149,"")),"")</f>
        <v/>
      </c>
      <c r="I4150" s="122" t="str">
        <f>IF(H4150=1,COUNTIF($H$1:H4150,1),"")</f>
        <v/>
      </c>
      <c r="J4150" s="122">
        <f t="shared" si="197"/>
        <v>0</v>
      </c>
      <c r="K4150" s="122" t="b">
        <f t="shared" si="198"/>
        <v>0</v>
      </c>
      <c r="L4150" s="122" t="str">
        <f>IF(K4150=FALSE,"",B4150&amp;"@"&amp;COUNTIFS($B$2:B4150,B4150,$K$2:K4150,TRUE))</f>
        <v/>
      </c>
    </row>
    <row r="4151" spans="7:12">
      <c r="G4151" s="122" t="str">
        <f t="shared" si="196"/>
        <v/>
      </c>
      <c r="H4151" s="255" t="str">
        <f>IF(G4151="기사임",(COUNTIF($B$2:B4151,B4151)-COUNTIFS($B$2:B4150,B4151,$G$2:G4150,"")),"")</f>
        <v/>
      </c>
      <c r="I4151" s="122" t="str">
        <f>IF(H4151=1,COUNTIF($H$1:H4151,1),"")</f>
        <v/>
      </c>
      <c r="J4151" s="122">
        <f t="shared" si="197"/>
        <v>0</v>
      </c>
      <c r="K4151" s="122" t="b">
        <f t="shared" si="198"/>
        <v>0</v>
      </c>
      <c r="L4151" s="122" t="str">
        <f>IF(K4151=FALSE,"",B4151&amp;"@"&amp;COUNTIFS($B$2:B4151,B4151,$K$2:K4151,TRUE))</f>
        <v/>
      </c>
    </row>
    <row r="4152" spans="7:12">
      <c r="G4152" s="122" t="str">
        <f t="shared" si="196"/>
        <v/>
      </c>
      <c r="H4152" s="255" t="str">
        <f>IF(G4152="기사임",(COUNTIF($B$2:B4152,B4152)-COUNTIFS($B$2:B4151,B4152,$G$2:G4151,"")),"")</f>
        <v/>
      </c>
      <c r="I4152" s="122" t="str">
        <f>IF(H4152=1,COUNTIF($H$1:H4152,1),"")</f>
        <v/>
      </c>
      <c r="J4152" s="122">
        <f t="shared" si="197"/>
        <v>0</v>
      </c>
      <c r="K4152" s="122" t="b">
        <f t="shared" si="198"/>
        <v>0</v>
      </c>
      <c r="L4152" s="122" t="str">
        <f>IF(K4152=FALSE,"",B4152&amp;"@"&amp;COUNTIFS($B$2:B4152,B4152,$K$2:K4152,TRUE))</f>
        <v/>
      </c>
    </row>
    <row r="4153" spans="7:12">
      <c r="G4153" s="122" t="str">
        <f t="shared" si="196"/>
        <v/>
      </c>
      <c r="H4153" s="255" t="str">
        <f>IF(G4153="기사임",(COUNTIF($B$2:B4153,B4153)-COUNTIFS($B$2:B4152,B4153,$G$2:G4152,"")),"")</f>
        <v/>
      </c>
      <c r="I4153" s="122" t="str">
        <f>IF(H4153=1,COUNTIF($H$1:H4153,1),"")</f>
        <v/>
      </c>
      <c r="J4153" s="122">
        <f t="shared" si="197"/>
        <v>0</v>
      </c>
      <c r="K4153" s="122" t="b">
        <f t="shared" si="198"/>
        <v>0</v>
      </c>
      <c r="L4153" s="122" t="str">
        <f>IF(K4153=FALSE,"",B4153&amp;"@"&amp;COUNTIFS($B$2:B4153,B4153,$K$2:K4153,TRUE))</f>
        <v/>
      </c>
    </row>
    <row r="4154" spans="7:12">
      <c r="G4154" s="122" t="str">
        <f t="shared" si="196"/>
        <v/>
      </c>
      <c r="H4154" s="255" t="str">
        <f>IF(G4154="기사임",(COUNTIF($B$2:B4154,B4154)-COUNTIFS($B$2:B4153,B4154,$G$2:G4153,"")),"")</f>
        <v/>
      </c>
      <c r="I4154" s="122" t="str">
        <f>IF(H4154=1,COUNTIF($H$1:H4154,1),"")</f>
        <v/>
      </c>
      <c r="J4154" s="122">
        <f t="shared" si="197"/>
        <v>0</v>
      </c>
      <c r="K4154" s="122" t="b">
        <f t="shared" si="198"/>
        <v>0</v>
      </c>
      <c r="L4154" s="122" t="str">
        <f>IF(K4154=FALSE,"",B4154&amp;"@"&amp;COUNTIFS($B$2:B4154,B4154,$K$2:K4154,TRUE))</f>
        <v/>
      </c>
    </row>
    <row r="4155" spans="7:12">
      <c r="G4155" s="122" t="str">
        <f t="shared" si="196"/>
        <v/>
      </c>
      <c r="H4155" s="255" t="str">
        <f>IF(G4155="기사임",(COUNTIF($B$2:B4155,B4155)-COUNTIFS($B$2:B4154,B4155,$G$2:G4154,"")),"")</f>
        <v/>
      </c>
      <c r="I4155" s="122" t="str">
        <f>IF(H4155=1,COUNTIF($H$1:H4155,1),"")</f>
        <v/>
      </c>
      <c r="J4155" s="122">
        <f t="shared" si="197"/>
        <v>0</v>
      </c>
      <c r="K4155" s="122" t="b">
        <f t="shared" si="198"/>
        <v>0</v>
      </c>
      <c r="L4155" s="122" t="str">
        <f>IF(K4155=FALSE,"",B4155&amp;"@"&amp;COUNTIFS($B$2:B4155,B4155,$K$2:K4155,TRUE))</f>
        <v/>
      </c>
    </row>
    <row r="4156" spans="7:12">
      <c r="G4156" s="122" t="str">
        <f t="shared" si="196"/>
        <v/>
      </c>
      <c r="H4156" s="255" t="str">
        <f>IF(G4156="기사임",(COUNTIF($B$2:B4156,B4156)-COUNTIFS($B$2:B4155,B4156,$G$2:G4155,"")),"")</f>
        <v/>
      </c>
      <c r="I4156" s="122" t="str">
        <f>IF(H4156=1,COUNTIF($H$1:H4156,1),"")</f>
        <v/>
      </c>
      <c r="J4156" s="122">
        <f t="shared" si="197"/>
        <v>0</v>
      </c>
      <c r="K4156" s="122" t="b">
        <f t="shared" si="198"/>
        <v>0</v>
      </c>
      <c r="L4156" s="122" t="str">
        <f>IF(K4156=FALSE,"",B4156&amp;"@"&amp;COUNTIFS($B$2:B4156,B4156,$K$2:K4156,TRUE))</f>
        <v/>
      </c>
    </row>
    <row r="4157" spans="7:12">
      <c r="G4157" s="122" t="str">
        <f t="shared" si="196"/>
        <v/>
      </c>
      <c r="H4157" s="255" t="str">
        <f>IF(G4157="기사임",(COUNTIF($B$2:B4157,B4157)-COUNTIFS($B$2:B4156,B4157,$G$2:G4156,"")),"")</f>
        <v/>
      </c>
      <c r="I4157" s="122" t="str">
        <f>IF(H4157=1,COUNTIF($H$1:H4157,1),"")</f>
        <v/>
      </c>
      <c r="J4157" s="122">
        <f t="shared" si="197"/>
        <v>0</v>
      </c>
      <c r="K4157" s="122" t="b">
        <f t="shared" si="198"/>
        <v>0</v>
      </c>
      <c r="L4157" s="122" t="str">
        <f>IF(K4157=FALSE,"",B4157&amp;"@"&amp;COUNTIFS($B$2:B4157,B4157,$K$2:K4157,TRUE))</f>
        <v/>
      </c>
    </row>
    <row r="4158" spans="7:12">
      <c r="G4158" s="122" t="str">
        <f t="shared" si="196"/>
        <v/>
      </c>
      <c r="H4158" s="255" t="str">
        <f>IF(G4158="기사임",(COUNTIF($B$2:B4158,B4158)-COUNTIFS($B$2:B4157,B4158,$G$2:G4157,"")),"")</f>
        <v/>
      </c>
      <c r="I4158" s="122" t="str">
        <f>IF(H4158=1,COUNTIF($H$1:H4158,1),"")</f>
        <v/>
      </c>
      <c r="J4158" s="122">
        <f t="shared" si="197"/>
        <v>0</v>
      </c>
      <c r="K4158" s="122" t="b">
        <f t="shared" si="198"/>
        <v>0</v>
      </c>
      <c r="L4158" s="122" t="str">
        <f>IF(K4158=FALSE,"",B4158&amp;"@"&amp;COUNTIFS($B$2:B4158,B4158,$K$2:K4158,TRUE))</f>
        <v/>
      </c>
    </row>
    <row r="4159" spans="7:12">
      <c r="G4159" s="122" t="str">
        <f t="shared" si="196"/>
        <v/>
      </c>
      <c r="H4159" s="255" t="str">
        <f>IF(G4159="기사임",(COUNTIF($B$2:B4159,B4159)-COUNTIFS($B$2:B4158,B4159,$G$2:G4158,"")),"")</f>
        <v/>
      </c>
      <c r="I4159" s="122" t="str">
        <f>IF(H4159=1,COUNTIF($H$1:H4159,1),"")</f>
        <v/>
      </c>
      <c r="J4159" s="122">
        <f t="shared" si="197"/>
        <v>0</v>
      </c>
      <c r="K4159" s="122" t="b">
        <f t="shared" si="198"/>
        <v>0</v>
      </c>
      <c r="L4159" s="122" t="str">
        <f>IF(K4159=FALSE,"",B4159&amp;"@"&amp;COUNTIFS($B$2:B4159,B4159,$K$2:K4159,TRUE))</f>
        <v/>
      </c>
    </row>
    <row r="4160" spans="7:12">
      <c r="G4160" s="122" t="str">
        <f t="shared" si="196"/>
        <v/>
      </c>
      <c r="H4160" s="255" t="str">
        <f>IF(G4160="기사임",(COUNTIF($B$2:B4160,B4160)-COUNTIFS($B$2:B4159,B4160,$G$2:G4159,"")),"")</f>
        <v/>
      </c>
      <c r="I4160" s="122" t="str">
        <f>IF(H4160=1,COUNTIF($H$1:H4160,1),"")</f>
        <v/>
      </c>
      <c r="J4160" s="122">
        <f t="shared" si="197"/>
        <v>0</v>
      </c>
      <c r="K4160" s="122" t="b">
        <f t="shared" si="198"/>
        <v>0</v>
      </c>
      <c r="L4160" s="122" t="str">
        <f>IF(K4160=FALSE,"",B4160&amp;"@"&amp;COUNTIFS($B$2:B4160,B4160,$K$2:K4160,TRUE))</f>
        <v/>
      </c>
    </row>
    <row r="4161" spans="7:12">
      <c r="G4161" s="122" t="str">
        <f t="shared" si="196"/>
        <v/>
      </c>
      <c r="H4161" s="255" t="str">
        <f>IF(G4161="기사임",(COUNTIF($B$2:B4161,B4161)-COUNTIFS($B$2:B4160,B4161,$G$2:G4160,"")),"")</f>
        <v/>
      </c>
      <c r="I4161" s="122" t="str">
        <f>IF(H4161=1,COUNTIF($H$1:H4161,1),"")</f>
        <v/>
      </c>
      <c r="J4161" s="122">
        <f t="shared" si="197"/>
        <v>0</v>
      </c>
      <c r="K4161" s="122" t="b">
        <f t="shared" si="198"/>
        <v>0</v>
      </c>
      <c r="L4161" s="122" t="str">
        <f>IF(K4161=FALSE,"",B4161&amp;"@"&amp;COUNTIFS($B$2:B4161,B4161,$K$2:K4161,TRUE))</f>
        <v/>
      </c>
    </row>
    <row r="4162" spans="7:12">
      <c r="G4162" s="122" t="str">
        <f t="shared" si="196"/>
        <v/>
      </c>
      <c r="H4162" s="255" t="str">
        <f>IF(G4162="기사임",(COUNTIF($B$2:B4162,B4162)-COUNTIFS($B$2:B4161,B4162,$G$2:G4161,"")),"")</f>
        <v/>
      </c>
      <c r="I4162" s="122" t="str">
        <f>IF(H4162=1,COUNTIF($H$1:H4162,1),"")</f>
        <v/>
      </c>
      <c r="J4162" s="122">
        <f t="shared" si="197"/>
        <v>0</v>
      </c>
      <c r="K4162" s="122" t="b">
        <f t="shared" si="198"/>
        <v>0</v>
      </c>
      <c r="L4162" s="122" t="str">
        <f>IF(K4162=FALSE,"",B4162&amp;"@"&amp;COUNTIFS($B$2:B4162,B4162,$K$2:K4162,TRUE))</f>
        <v/>
      </c>
    </row>
    <row r="4163" spans="7:12">
      <c r="G4163" s="122" t="str">
        <f t="shared" si="196"/>
        <v/>
      </c>
      <c r="H4163" s="255" t="str">
        <f>IF(G4163="기사임",(COUNTIF($B$2:B4163,B4163)-COUNTIFS($B$2:B4162,B4163,$G$2:G4162,"")),"")</f>
        <v/>
      </c>
      <c r="I4163" s="122" t="str">
        <f>IF(H4163=1,COUNTIF($H$1:H4163,1),"")</f>
        <v/>
      </c>
      <c r="J4163" s="122">
        <f t="shared" si="197"/>
        <v>0</v>
      </c>
      <c r="K4163" s="122" t="b">
        <f t="shared" si="198"/>
        <v>0</v>
      </c>
      <c r="L4163" s="122" t="str">
        <f>IF(K4163=FALSE,"",B4163&amp;"@"&amp;COUNTIFS($B$2:B4163,B4163,$K$2:K4163,TRUE))</f>
        <v/>
      </c>
    </row>
    <row r="4164" spans="7:12">
      <c r="G4164" s="122" t="str">
        <f t="shared" si="196"/>
        <v/>
      </c>
      <c r="H4164" s="255" t="str">
        <f>IF(G4164="기사임",(COUNTIF($B$2:B4164,B4164)-COUNTIFS($B$2:B4163,B4164,$G$2:G4163,"")),"")</f>
        <v/>
      </c>
      <c r="I4164" s="122" t="str">
        <f>IF(H4164=1,COUNTIF($H$1:H4164,1),"")</f>
        <v/>
      </c>
      <c r="J4164" s="122">
        <f t="shared" si="197"/>
        <v>0</v>
      </c>
      <c r="K4164" s="122" t="b">
        <f t="shared" si="198"/>
        <v>0</v>
      </c>
      <c r="L4164" s="122" t="str">
        <f>IF(K4164=FALSE,"",B4164&amp;"@"&amp;COUNTIFS($B$2:B4164,B4164,$K$2:K4164,TRUE))</f>
        <v/>
      </c>
    </row>
    <row r="4165" spans="7:12">
      <c r="G4165" s="122" t="str">
        <f t="shared" si="196"/>
        <v/>
      </c>
      <c r="H4165" s="255" t="str">
        <f>IF(G4165="기사임",(COUNTIF($B$2:B4165,B4165)-COUNTIFS($B$2:B4164,B4165,$G$2:G4164,"")),"")</f>
        <v/>
      </c>
      <c r="I4165" s="122" t="str">
        <f>IF(H4165=1,COUNTIF($H$1:H4165,1),"")</f>
        <v/>
      </c>
      <c r="J4165" s="122">
        <f t="shared" si="197"/>
        <v>0</v>
      </c>
      <c r="K4165" s="122" t="b">
        <f t="shared" si="198"/>
        <v>0</v>
      </c>
      <c r="L4165" s="122" t="str">
        <f>IF(K4165=FALSE,"",B4165&amp;"@"&amp;COUNTIFS($B$2:B4165,B4165,$K$2:K4165,TRUE))</f>
        <v/>
      </c>
    </row>
    <row r="4166" spans="7:12">
      <c r="G4166" s="122" t="str">
        <f t="shared" si="196"/>
        <v/>
      </c>
      <c r="H4166" s="255" t="str">
        <f>IF(G4166="기사임",(COUNTIF($B$2:B4166,B4166)-COUNTIFS($B$2:B4165,B4166,$G$2:G4165,"")),"")</f>
        <v/>
      </c>
      <c r="I4166" s="122" t="str">
        <f>IF(H4166=1,COUNTIF($H$1:H4166,1),"")</f>
        <v/>
      </c>
      <c r="J4166" s="122">
        <f t="shared" si="197"/>
        <v>0</v>
      </c>
      <c r="K4166" s="122" t="b">
        <f t="shared" si="198"/>
        <v>0</v>
      </c>
      <c r="L4166" s="122" t="str">
        <f>IF(K4166=FALSE,"",B4166&amp;"@"&amp;COUNTIFS($B$2:B4166,B4166,$K$2:K4166,TRUE))</f>
        <v/>
      </c>
    </row>
    <row r="4167" spans="7:12">
      <c r="G4167" s="122" t="str">
        <f t="shared" ref="G4167:G4230" si="199">IF(AND(LEFT(A4167,17)="/global/archives/",ISNUMBER(_xlfn.NUMBERVALUE(MID(A4167,18,1))),ISERROR(FIND("ckattempt",A4167)),ISERROR(FIND("preview",A4167))),"기사임","")</f>
        <v/>
      </c>
      <c r="H4167" s="255" t="str">
        <f>IF(G4167="기사임",(COUNTIF($B$2:B4167,B4167)-COUNTIFS($B$2:B4166,B4167,$G$2:G4166,"")),"")</f>
        <v/>
      </c>
      <c r="I4167" s="122" t="str">
        <f>IF(H4167=1,COUNTIF($H$1:H4167,1),"")</f>
        <v/>
      </c>
      <c r="J4167" s="122">
        <f t="shared" ref="J4167:J4230" si="200">COUNTIF($N$2:$N$4,B4167)</f>
        <v>0</v>
      </c>
      <c r="K4167" s="122" t="b">
        <f t="shared" ref="K4167:K4230" si="201">AND(J4167=1,H4167&gt;=1,H4167&lt;&gt;"")</f>
        <v>0</v>
      </c>
      <c r="L4167" s="122" t="str">
        <f>IF(K4167=FALSE,"",B4167&amp;"@"&amp;COUNTIFS($B$2:B4167,B4167,$K$2:K4167,TRUE))</f>
        <v/>
      </c>
    </row>
    <row r="4168" spans="7:12">
      <c r="G4168" s="122" t="str">
        <f t="shared" si="199"/>
        <v/>
      </c>
      <c r="H4168" s="255" t="str">
        <f>IF(G4168="기사임",(COUNTIF($B$2:B4168,B4168)-COUNTIFS($B$2:B4167,B4168,$G$2:G4167,"")),"")</f>
        <v/>
      </c>
      <c r="I4168" s="122" t="str">
        <f>IF(H4168=1,COUNTIF($H$1:H4168,1),"")</f>
        <v/>
      </c>
      <c r="J4168" s="122">
        <f t="shared" si="200"/>
        <v>0</v>
      </c>
      <c r="K4168" s="122" t="b">
        <f t="shared" si="201"/>
        <v>0</v>
      </c>
      <c r="L4168" s="122" t="str">
        <f>IF(K4168=FALSE,"",B4168&amp;"@"&amp;COUNTIFS($B$2:B4168,B4168,$K$2:K4168,TRUE))</f>
        <v/>
      </c>
    </row>
    <row r="4169" spans="7:12">
      <c r="G4169" s="122" t="str">
        <f t="shared" si="199"/>
        <v/>
      </c>
      <c r="H4169" s="255" t="str">
        <f>IF(G4169="기사임",(COUNTIF($B$2:B4169,B4169)-COUNTIFS($B$2:B4168,B4169,$G$2:G4168,"")),"")</f>
        <v/>
      </c>
      <c r="I4169" s="122" t="str">
        <f>IF(H4169=1,COUNTIF($H$1:H4169,1),"")</f>
        <v/>
      </c>
      <c r="J4169" s="122">
        <f t="shared" si="200"/>
        <v>0</v>
      </c>
      <c r="K4169" s="122" t="b">
        <f t="shared" si="201"/>
        <v>0</v>
      </c>
      <c r="L4169" s="122" t="str">
        <f>IF(K4169=FALSE,"",B4169&amp;"@"&amp;COUNTIFS($B$2:B4169,B4169,$K$2:K4169,TRUE))</f>
        <v/>
      </c>
    </row>
    <row r="4170" spans="7:12">
      <c r="G4170" s="122" t="str">
        <f t="shared" si="199"/>
        <v/>
      </c>
      <c r="H4170" s="255" t="str">
        <f>IF(G4170="기사임",(COUNTIF($B$2:B4170,B4170)-COUNTIFS($B$2:B4169,B4170,$G$2:G4169,"")),"")</f>
        <v/>
      </c>
      <c r="I4170" s="122" t="str">
        <f>IF(H4170=1,COUNTIF($H$1:H4170,1),"")</f>
        <v/>
      </c>
      <c r="J4170" s="122">
        <f t="shared" si="200"/>
        <v>0</v>
      </c>
      <c r="K4170" s="122" t="b">
        <f t="shared" si="201"/>
        <v>0</v>
      </c>
      <c r="L4170" s="122" t="str">
        <f>IF(K4170=FALSE,"",B4170&amp;"@"&amp;COUNTIFS($B$2:B4170,B4170,$K$2:K4170,TRUE))</f>
        <v/>
      </c>
    </row>
    <row r="4171" spans="7:12">
      <c r="G4171" s="122" t="str">
        <f t="shared" si="199"/>
        <v/>
      </c>
      <c r="H4171" s="255" t="str">
        <f>IF(G4171="기사임",(COUNTIF($B$2:B4171,B4171)-COUNTIFS($B$2:B4170,B4171,$G$2:G4170,"")),"")</f>
        <v/>
      </c>
      <c r="I4171" s="122" t="str">
        <f>IF(H4171=1,COUNTIF($H$1:H4171,1),"")</f>
        <v/>
      </c>
      <c r="J4171" s="122">
        <f t="shared" si="200"/>
        <v>0</v>
      </c>
      <c r="K4171" s="122" t="b">
        <f t="shared" si="201"/>
        <v>0</v>
      </c>
      <c r="L4171" s="122" t="str">
        <f>IF(K4171=FALSE,"",B4171&amp;"@"&amp;COUNTIFS($B$2:B4171,B4171,$K$2:K4171,TRUE))</f>
        <v/>
      </c>
    </row>
    <row r="4172" spans="7:12">
      <c r="G4172" s="122" t="str">
        <f t="shared" si="199"/>
        <v/>
      </c>
      <c r="H4172" s="255" t="str">
        <f>IF(G4172="기사임",(COUNTIF($B$2:B4172,B4172)-COUNTIFS($B$2:B4171,B4172,$G$2:G4171,"")),"")</f>
        <v/>
      </c>
      <c r="I4172" s="122" t="str">
        <f>IF(H4172=1,COUNTIF($H$1:H4172,1),"")</f>
        <v/>
      </c>
      <c r="J4172" s="122">
        <f t="shared" si="200"/>
        <v>0</v>
      </c>
      <c r="K4172" s="122" t="b">
        <f t="shared" si="201"/>
        <v>0</v>
      </c>
      <c r="L4172" s="122" t="str">
        <f>IF(K4172=FALSE,"",B4172&amp;"@"&amp;COUNTIFS($B$2:B4172,B4172,$K$2:K4172,TRUE))</f>
        <v/>
      </c>
    </row>
    <row r="4173" spans="7:12">
      <c r="G4173" s="122" t="str">
        <f t="shared" si="199"/>
        <v/>
      </c>
      <c r="H4173" s="255" t="str">
        <f>IF(G4173="기사임",(COUNTIF($B$2:B4173,B4173)-COUNTIFS($B$2:B4172,B4173,$G$2:G4172,"")),"")</f>
        <v/>
      </c>
      <c r="I4173" s="122" t="str">
        <f>IF(H4173=1,COUNTIF($H$1:H4173,1),"")</f>
        <v/>
      </c>
      <c r="J4173" s="122">
        <f t="shared" si="200"/>
        <v>0</v>
      </c>
      <c r="K4173" s="122" t="b">
        <f t="shared" si="201"/>
        <v>0</v>
      </c>
      <c r="L4173" s="122" t="str">
        <f>IF(K4173=FALSE,"",B4173&amp;"@"&amp;COUNTIFS($B$2:B4173,B4173,$K$2:K4173,TRUE))</f>
        <v/>
      </c>
    </row>
    <row r="4174" spans="7:12">
      <c r="G4174" s="122" t="str">
        <f t="shared" si="199"/>
        <v/>
      </c>
      <c r="H4174" s="255" t="str">
        <f>IF(G4174="기사임",(COUNTIF($B$2:B4174,B4174)-COUNTIFS($B$2:B4173,B4174,$G$2:G4173,"")),"")</f>
        <v/>
      </c>
      <c r="I4174" s="122" t="str">
        <f>IF(H4174=1,COUNTIF($H$1:H4174,1),"")</f>
        <v/>
      </c>
      <c r="J4174" s="122">
        <f t="shared" si="200"/>
        <v>0</v>
      </c>
      <c r="K4174" s="122" t="b">
        <f t="shared" si="201"/>
        <v>0</v>
      </c>
      <c r="L4174" s="122" t="str">
        <f>IF(K4174=FALSE,"",B4174&amp;"@"&amp;COUNTIFS($B$2:B4174,B4174,$K$2:K4174,TRUE))</f>
        <v/>
      </c>
    </row>
    <row r="4175" spans="7:12">
      <c r="G4175" s="122" t="str">
        <f t="shared" si="199"/>
        <v/>
      </c>
      <c r="H4175" s="255" t="str">
        <f>IF(G4175="기사임",(COUNTIF($B$2:B4175,B4175)-COUNTIFS($B$2:B4174,B4175,$G$2:G4174,"")),"")</f>
        <v/>
      </c>
      <c r="I4175" s="122" t="str">
        <f>IF(H4175=1,COUNTIF($H$1:H4175,1),"")</f>
        <v/>
      </c>
      <c r="J4175" s="122">
        <f t="shared" si="200"/>
        <v>0</v>
      </c>
      <c r="K4175" s="122" t="b">
        <f t="shared" si="201"/>
        <v>0</v>
      </c>
      <c r="L4175" s="122" t="str">
        <f>IF(K4175=FALSE,"",B4175&amp;"@"&amp;COUNTIFS($B$2:B4175,B4175,$K$2:K4175,TRUE))</f>
        <v/>
      </c>
    </row>
    <row r="4176" spans="7:12">
      <c r="G4176" s="122" t="str">
        <f t="shared" si="199"/>
        <v/>
      </c>
      <c r="H4176" s="255" t="str">
        <f>IF(G4176="기사임",(COUNTIF($B$2:B4176,B4176)-COUNTIFS($B$2:B4175,B4176,$G$2:G4175,"")),"")</f>
        <v/>
      </c>
      <c r="I4176" s="122" t="str">
        <f>IF(H4176=1,COUNTIF($H$1:H4176,1),"")</f>
        <v/>
      </c>
      <c r="J4176" s="122">
        <f t="shared" si="200"/>
        <v>0</v>
      </c>
      <c r="K4176" s="122" t="b">
        <f t="shared" si="201"/>
        <v>0</v>
      </c>
      <c r="L4176" s="122" t="str">
        <f>IF(K4176=FALSE,"",B4176&amp;"@"&amp;COUNTIFS($B$2:B4176,B4176,$K$2:K4176,TRUE))</f>
        <v/>
      </c>
    </row>
    <row r="4177" spans="7:12">
      <c r="G4177" s="122" t="str">
        <f t="shared" si="199"/>
        <v/>
      </c>
      <c r="H4177" s="255" t="str">
        <f>IF(G4177="기사임",(COUNTIF($B$2:B4177,B4177)-COUNTIFS($B$2:B4176,B4177,$G$2:G4176,"")),"")</f>
        <v/>
      </c>
      <c r="I4177" s="122" t="str">
        <f>IF(H4177=1,COUNTIF($H$1:H4177,1),"")</f>
        <v/>
      </c>
      <c r="J4177" s="122">
        <f t="shared" si="200"/>
        <v>0</v>
      </c>
      <c r="K4177" s="122" t="b">
        <f t="shared" si="201"/>
        <v>0</v>
      </c>
      <c r="L4177" s="122" t="str">
        <f>IF(K4177=FALSE,"",B4177&amp;"@"&amp;COUNTIFS($B$2:B4177,B4177,$K$2:K4177,TRUE))</f>
        <v/>
      </c>
    </row>
    <row r="4178" spans="7:12">
      <c r="G4178" s="122" t="str">
        <f t="shared" si="199"/>
        <v/>
      </c>
      <c r="H4178" s="255" t="str">
        <f>IF(G4178="기사임",(COUNTIF($B$2:B4178,B4178)-COUNTIFS($B$2:B4177,B4178,$G$2:G4177,"")),"")</f>
        <v/>
      </c>
      <c r="I4178" s="122" t="str">
        <f>IF(H4178=1,COUNTIF($H$1:H4178,1),"")</f>
        <v/>
      </c>
      <c r="J4178" s="122">
        <f t="shared" si="200"/>
        <v>0</v>
      </c>
      <c r="K4178" s="122" t="b">
        <f t="shared" si="201"/>
        <v>0</v>
      </c>
      <c r="L4178" s="122" t="str">
        <f>IF(K4178=FALSE,"",B4178&amp;"@"&amp;COUNTIFS($B$2:B4178,B4178,$K$2:K4178,TRUE))</f>
        <v/>
      </c>
    </row>
    <row r="4179" spans="7:12">
      <c r="G4179" s="122" t="str">
        <f t="shared" si="199"/>
        <v/>
      </c>
      <c r="H4179" s="255" t="str">
        <f>IF(G4179="기사임",(COUNTIF($B$2:B4179,B4179)-COUNTIFS($B$2:B4178,B4179,$G$2:G4178,"")),"")</f>
        <v/>
      </c>
      <c r="I4179" s="122" t="str">
        <f>IF(H4179=1,COUNTIF($H$1:H4179,1),"")</f>
        <v/>
      </c>
      <c r="J4179" s="122">
        <f t="shared" si="200"/>
        <v>0</v>
      </c>
      <c r="K4179" s="122" t="b">
        <f t="shared" si="201"/>
        <v>0</v>
      </c>
      <c r="L4179" s="122" t="str">
        <f>IF(K4179=FALSE,"",B4179&amp;"@"&amp;COUNTIFS($B$2:B4179,B4179,$K$2:K4179,TRUE))</f>
        <v/>
      </c>
    </row>
    <row r="4180" spans="7:12">
      <c r="G4180" s="122" t="str">
        <f t="shared" si="199"/>
        <v/>
      </c>
      <c r="H4180" s="255" t="str">
        <f>IF(G4180="기사임",(COUNTIF($B$2:B4180,B4180)-COUNTIFS($B$2:B4179,B4180,$G$2:G4179,"")),"")</f>
        <v/>
      </c>
      <c r="I4180" s="122" t="str">
        <f>IF(H4180=1,COUNTIF($H$1:H4180,1),"")</f>
        <v/>
      </c>
      <c r="J4180" s="122">
        <f t="shared" si="200"/>
        <v>0</v>
      </c>
      <c r="K4180" s="122" t="b">
        <f t="shared" si="201"/>
        <v>0</v>
      </c>
      <c r="L4180" s="122" t="str">
        <f>IF(K4180=FALSE,"",B4180&amp;"@"&amp;COUNTIFS($B$2:B4180,B4180,$K$2:K4180,TRUE))</f>
        <v/>
      </c>
    </row>
    <row r="4181" spans="7:12">
      <c r="G4181" s="122" t="str">
        <f t="shared" si="199"/>
        <v/>
      </c>
      <c r="H4181" s="255" t="str">
        <f>IF(G4181="기사임",(COUNTIF($B$2:B4181,B4181)-COUNTIFS($B$2:B4180,B4181,$G$2:G4180,"")),"")</f>
        <v/>
      </c>
      <c r="I4181" s="122" t="str">
        <f>IF(H4181=1,COUNTIF($H$1:H4181,1),"")</f>
        <v/>
      </c>
      <c r="J4181" s="122">
        <f t="shared" si="200"/>
        <v>0</v>
      </c>
      <c r="K4181" s="122" t="b">
        <f t="shared" si="201"/>
        <v>0</v>
      </c>
      <c r="L4181" s="122" t="str">
        <f>IF(K4181=FALSE,"",B4181&amp;"@"&amp;COUNTIFS($B$2:B4181,B4181,$K$2:K4181,TRUE))</f>
        <v/>
      </c>
    </row>
    <row r="4182" spans="7:12">
      <c r="G4182" s="122" t="str">
        <f t="shared" si="199"/>
        <v/>
      </c>
      <c r="H4182" s="255" t="str">
        <f>IF(G4182="기사임",(COUNTIF($B$2:B4182,B4182)-COUNTIFS($B$2:B4181,B4182,$G$2:G4181,"")),"")</f>
        <v/>
      </c>
      <c r="I4182" s="122" t="str">
        <f>IF(H4182=1,COUNTIF($H$1:H4182,1),"")</f>
        <v/>
      </c>
      <c r="J4182" s="122">
        <f t="shared" si="200"/>
        <v>0</v>
      </c>
      <c r="K4182" s="122" t="b">
        <f t="shared" si="201"/>
        <v>0</v>
      </c>
      <c r="L4182" s="122" t="str">
        <f>IF(K4182=FALSE,"",B4182&amp;"@"&amp;COUNTIFS($B$2:B4182,B4182,$K$2:K4182,TRUE))</f>
        <v/>
      </c>
    </row>
    <row r="4183" spans="7:12">
      <c r="G4183" s="122" t="str">
        <f t="shared" si="199"/>
        <v/>
      </c>
      <c r="H4183" s="255" t="str">
        <f>IF(G4183="기사임",(COUNTIF($B$2:B4183,B4183)-COUNTIFS($B$2:B4182,B4183,$G$2:G4182,"")),"")</f>
        <v/>
      </c>
      <c r="I4183" s="122" t="str">
        <f>IF(H4183=1,COUNTIF($H$1:H4183,1),"")</f>
        <v/>
      </c>
      <c r="J4183" s="122">
        <f t="shared" si="200"/>
        <v>0</v>
      </c>
      <c r="K4183" s="122" t="b">
        <f t="shared" si="201"/>
        <v>0</v>
      </c>
      <c r="L4183" s="122" t="str">
        <f>IF(K4183=FALSE,"",B4183&amp;"@"&amp;COUNTIFS($B$2:B4183,B4183,$K$2:K4183,TRUE))</f>
        <v/>
      </c>
    </row>
    <row r="4184" spans="7:12">
      <c r="G4184" s="122" t="str">
        <f t="shared" si="199"/>
        <v/>
      </c>
      <c r="H4184" s="255" t="str">
        <f>IF(G4184="기사임",(COUNTIF($B$2:B4184,B4184)-COUNTIFS($B$2:B4183,B4184,$G$2:G4183,"")),"")</f>
        <v/>
      </c>
      <c r="I4184" s="122" t="str">
        <f>IF(H4184=1,COUNTIF($H$1:H4184,1),"")</f>
        <v/>
      </c>
      <c r="J4184" s="122">
        <f t="shared" si="200"/>
        <v>0</v>
      </c>
      <c r="K4184" s="122" t="b">
        <f t="shared" si="201"/>
        <v>0</v>
      </c>
      <c r="L4184" s="122" t="str">
        <f>IF(K4184=FALSE,"",B4184&amp;"@"&amp;COUNTIFS($B$2:B4184,B4184,$K$2:K4184,TRUE))</f>
        <v/>
      </c>
    </row>
    <row r="4185" spans="7:12">
      <c r="G4185" s="122" t="str">
        <f t="shared" si="199"/>
        <v/>
      </c>
      <c r="H4185" s="255" t="str">
        <f>IF(G4185="기사임",(COUNTIF($B$2:B4185,B4185)-COUNTIFS($B$2:B4184,B4185,$G$2:G4184,"")),"")</f>
        <v/>
      </c>
      <c r="I4185" s="122" t="str">
        <f>IF(H4185=1,COUNTIF($H$1:H4185,1),"")</f>
        <v/>
      </c>
      <c r="J4185" s="122">
        <f t="shared" si="200"/>
        <v>0</v>
      </c>
      <c r="K4185" s="122" t="b">
        <f t="shared" si="201"/>
        <v>0</v>
      </c>
      <c r="L4185" s="122" t="str">
        <f>IF(K4185=FALSE,"",B4185&amp;"@"&amp;COUNTIFS($B$2:B4185,B4185,$K$2:K4185,TRUE))</f>
        <v/>
      </c>
    </row>
    <row r="4186" spans="7:12">
      <c r="G4186" s="122" t="str">
        <f t="shared" si="199"/>
        <v/>
      </c>
      <c r="H4186" s="255" t="str">
        <f>IF(G4186="기사임",(COUNTIF($B$2:B4186,B4186)-COUNTIFS($B$2:B4185,B4186,$G$2:G4185,"")),"")</f>
        <v/>
      </c>
      <c r="I4186" s="122" t="str">
        <f>IF(H4186=1,COUNTIF($H$1:H4186,1),"")</f>
        <v/>
      </c>
      <c r="J4186" s="122">
        <f t="shared" si="200"/>
        <v>0</v>
      </c>
      <c r="K4186" s="122" t="b">
        <f t="shared" si="201"/>
        <v>0</v>
      </c>
      <c r="L4186" s="122" t="str">
        <f>IF(K4186=FALSE,"",B4186&amp;"@"&amp;COUNTIFS($B$2:B4186,B4186,$K$2:K4186,TRUE))</f>
        <v/>
      </c>
    </row>
    <row r="4187" spans="7:12">
      <c r="G4187" s="122" t="str">
        <f t="shared" si="199"/>
        <v/>
      </c>
      <c r="H4187" s="255" t="str">
        <f>IF(G4187="기사임",(COUNTIF($B$2:B4187,B4187)-COUNTIFS($B$2:B4186,B4187,$G$2:G4186,"")),"")</f>
        <v/>
      </c>
      <c r="I4187" s="122" t="str">
        <f>IF(H4187=1,COUNTIF($H$1:H4187,1),"")</f>
        <v/>
      </c>
      <c r="J4187" s="122">
        <f t="shared" si="200"/>
        <v>0</v>
      </c>
      <c r="K4187" s="122" t="b">
        <f t="shared" si="201"/>
        <v>0</v>
      </c>
      <c r="L4187" s="122" t="str">
        <f>IF(K4187=FALSE,"",B4187&amp;"@"&amp;COUNTIFS($B$2:B4187,B4187,$K$2:K4187,TRUE))</f>
        <v/>
      </c>
    </row>
    <row r="4188" spans="7:12">
      <c r="G4188" s="122" t="str">
        <f t="shared" si="199"/>
        <v/>
      </c>
      <c r="H4188" s="255" t="str">
        <f>IF(G4188="기사임",(COUNTIF($B$2:B4188,B4188)-COUNTIFS($B$2:B4187,B4188,$G$2:G4187,"")),"")</f>
        <v/>
      </c>
      <c r="I4188" s="122" t="str">
        <f>IF(H4188=1,COUNTIF($H$1:H4188,1),"")</f>
        <v/>
      </c>
      <c r="J4188" s="122">
        <f t="shared" si="200"/>
        <v>0</v>
      </c>
      <c r="K4188" s="122" t="b">
        <f t="shared" si="201"/>
        <v>0</v>
      </c>
      <c r="L4188" s="122" t="str">
        <f>IF(K4188=FALSE,"",B4188&amp;"@"&amp;COUNTIFS($B$2:B4188,B4188,$K$2:K4188,TRUE))</f>
        <v/>
      </c>
    </row>
    <row r="4189" spans="7:12">
      <c r="G4189" s="122" t="str">
        <f t="shared" si="199"/>
        <v/>
      </c>
      <c r="H4189" s="255" t="str">
        <f>IF(G4189="기사임",(COUNTIF($B$2:B4189,B4189)-COUNTIFS($B$2:B4188,B4189,$G$2:G4188,"")),"")</f>
        <v/>
      </c>
      <c r="I4189" s="122" t="str">
        <f>IF(H4189=1,COUNTIF($H$1:H4189,1),"")</f>
        <v/>
      </c>
      <c r="J4189" s="122">
        <f t="shared" si="200"/>
        <v>0</v>
      </c>
      <c r="K4189" s="122" t="b">
        <f t="shared" si="201"/>
        <v>0</v>
      </c>
      <c r="L4189" s="122" t="str">
        <f>IF(K4189=FALSE,"",B4189&amp;"@"&amp;COUNTIFS($B$2:B4189,B4189,$K$2:K4189,TRUE))</f>
        <v/>
      </c>
    </row>
    <row r="4190" spans="7:12">
      <c r="G4190" s="122" t="str">
        <f t="shared" si="199"/>
        <v/>
      </c>
      <c r="H4190" s="255" t="str">
        <f>IF(G4190="기사임",(COUNTIF($B$2:B4190,B4190)-COUNTIFS($B$2:B4189,B4190,$G$2:G4189,"")),"")</f>
        <v/>
      </c>
      <c r="I4190" s="122" t="str">
        <f>IF(H4190=1,COUNTIF($H$1:H4190,1),"")</f>
        <v/>
      </c>
      <c r="J4190" s="122">
        <f t="shared" si="200"/>
        <v>0</v>
      </c>
      <c r="K4190" s="122" t="b">
        <f t="shared" si="201"/>
        <v>0</v>
      </c>
      <c r="L4190" s="122" t="str">
        <f>IF(K4190=FALSE,"",B4190&amp;"@"&amp;COUNTIFS($B$2:B4190,B4190,$K$2:K4190,TRUE))</f>
        <v/>
      </c>
    </row>
    <row r="4191" spans="7:12">
      <c r="G4191" s="122" t="str">
        <f t="shared" si="199"/>
        <v/>
      </c>
      <c r="H4191" s="255" t="str">
        <f>IF(G4191="기사임",(COUNTIF($B$2:B4191,B4191)-COUNTIFS($B$2:B4190,B4191,$G$2:G4190,"")),"")</f>
        <v/>
      </c>
      <c r="I4191" s="122" t="str">
        <f>IF(H4191=1,COUNTIF($H$1:H4191,1),"")</f>
        <v/>
      </c>
      <c r="J4191" s="122">
        <f t="shared" si="200"/>
        <v>0</v>
      </c>
      <c r="K4191" s="122" t="b">
        <f t="shared" si="201"/>
        <v>0</v>
      </c>
      <c r="L4191" s="122" t="str">
        <f>IF(K4191=FALSE,"",B4191&amp;"@"&amp;COUNTIFS($B$2:B4191,B4191,$K$2:K4191,TRUE))</f>
        <v/>
      </c>
    </row>
    <row r="4192" spans="7:12">
      <c r="G4192" s="122" t="str">
        <f t="shared" si="199"/>
        <v/>
      </c>
      <c r="H4192" s="255" t="str">
        <f>IF(G4192="기사임",(COUNTIF($B$2:B4192,B4192)-COUNTIFS($B$2:B4191,B4192,$G$2:G4191,"")),"")</f>
        <v/>
      </c>
      <c r="I4192" s="122" t="str">
        <f>IF(H4192=1,COUNTIF($H$1:H4192,1),"")</f>
        <v/>
      </c>
      <c r="J4192" s="122">
        <f t="shared" si="200"/>
        <v>0</v>
      </c>
      <c r="K4192" s="122" t="b">
        <f t="shared" si="201"/>
        <v>0</v>
      </c>
      <c r="L4192" s="122" t="str">
        <f>IF(K4192=FALSE,"",B4192&amp;"@"&amp;COUNTIFS($B$2:B4192,B4192,$K$2:K4192,TRUE))</f>
        <v/>
      </c>
    </row>
    <row r="4193" spans="7:12">
      <c r="G4193" s="122" t="str">
        <f t="shared" si="199"/>
        <v/>
      </c>
      <c r="H4193" s="255" t="str">
        <f>IF(G4193="기사임",(COUNTIF($B$2:B4193,B4193)-COUNTIFS($B$2:B4192,B4193,$G$2:G4192,"")),"")</f>
        <v/>
      </c>
      <c r="I4193" s="122" t="str">
        <f>IF(H4193=1,COUNTIF($H$1:H4193,1),"")</f>
        <v/>
      </c>
      <c r="J4193" s="122">
        <f t="shared" si="200"/>
        <v>0</v>
      </c>
      <c r="K4193" s="122" t="b">
        <f t="shared" si="201"/>
        <v>0</v>
      </c>
      <c r="L4193" s="122" t="str">
        <f>IF(K4193=FALSE,"",B4193&amp;"@"&amp;COUNTIFS($B$2:B4193,B4193,$K$2:K4193,TRUE))</f>
        <v/>
      </c>
    </row>
    <row r="4194" spans="7:12">
      <c r="G4194" s="122" t="str">
        <f t="shared" si="199"/>
        <v/>
      </c>
      <c r="H4194" s="255" t="str">
        <f>IF(G4194="기사임",(COUNTIF($B$2:B4194,B4194)-COUNTIFS($B$2:B4193,B4194,$G$2:G4193,"")),"")</f>
        <v/>
      </c>
      <c r="I4194" s="122" t="str">
        <f>IF(H4194=1,COUNTIF($H$1:H4194,1),"")</f>
        <v/>
      </c>
      <c r="J4194" s="122">
        <f t="shared" si="200"/>
        <v>0</v>
      </c>
      <c r="K4194" s="122" t="b">
        <f t="shared" si="201"/>
        <v>0</v>
      </c>
      <c r="L4194" s="122" t="str">
        <f>IF(K4194=FALSE,"",B4194&amp;"@"&amp;COUNTIFS($B$2:B4194,B4194,$K$2:K4194,TRUE))</f>
        <v/>
      </c>
    </row>
    <row r="4195" spans="7:12">
      <c r="G4195" s="122" t="str">
        <f t="shared" si="199"/>
        <v/>
      </c>
      <c r="H4195" s="255" t="str">
        <f>IF(G4195="기사임",(COUNTIF($B$2:B4195,B4195)-COUNTIFS($B$2:B4194,B4195,$G$2:G4194,"")),"")</f>
        <v/>
      </c>
      <c r="I4195" s="122" t="str">
        <f>IF(H4195=1,COUNTIF($H$1:H4195,1),"")</f>
        <v/>
      </c>
      <c r="J4195" s="122">
        <f t="shared" si="200"/>
        <v>0</v>
      </c>
      <c r="K4195" s="122" t="b">
        <f t="shared" si="201"/>
        <v>0</v>
      </c>
      <c r="L4195" s="122" t="str">
        <f>IF(K4195=FALSE,"",B4195&amp;"@"&amp;COUNTIFS($B$2:B4195,B4195,$K$2:K4195,TRUE))</f>
        <v/>
      </c>
    </row>
    <row r="4196" spans="7:12">
      <c r="G4196" s="122" t="str">
        <f t="shared" si="199"/>
        <v/>
      </c>
      <c r="H4196" s="255" t="str">
        <f>IF(G4196="기사임",(COUNTIF($B$2:B4196,B4196)-COUNTIFS($B$2:B4195,B4196,$G$2:G4195,"")),"")</f>
        <v/>
      </c>
      <c r="I4196" s="122" t="str">
        <f>IF(H4196=1,COUNTIF($H$1:H4196,1),"")</f>
        <v/>
      </c>
      <c r="J4196" s="122">
        <f t="shared" si="200"/>
        <v>0</v>
      </c>
      <c r="K4196" s="122" t="b">
        <f t="shared" si="201"/>
        <v>0</v>
      </c>
      <c r="L4196" s="122" t="str">
        <f>IF(K4196=FALSE,"",B4196&amp;"@"&amp;COUNTIFS($B$2:B4196,B4196,$K$2:K4196,TRUE))</f>
        <v/>
      </c>
    </row>
    <row r="4197" spans="7:12">
      <c r="G4197" s="122" t="str">
        <f t="shared" si="199"/>
        <v/>
      </c>
      <c r="H4197" s="255" t="str">
        <f>IF(G4197="기사임",(COUNTIF($B$2:B4197,B4197)-COUNTIFS($B$2:B4196,B4197,$G$2:G4196,"")),"")</f>
        <v/>
      </c>
      <c r="I4197" s="122" t="str">
        <f>IF(H4197=1,COUNTIF($H$1:H4197,1),"")</f>
        <v/>
      </c>
      <c r="J4197" s="122">
        <f t="shared" si="200"/>
        <v>0</v>
      </c>
      <c r="K4197" s="122" t="b">
        <f t="shared" si="201"/>
        <v>0</v>
      </c>
      <c r="L4197" s="122" t="str">
        <f>IF(K4197=FALSE,"",B4197&amp;"@"&amp;COUNTIFS($B$2:B4197,B4197,$K$2:K4197,TRUE))</f>
        <v/>
      </c>
    </row>
    <row r="4198" spans="7:12">
      <c r="G4198" s="122" t="str">
        <f t="shared" si="199"/>
        <v/>
      </c>
      <c r="H4198" s="255" t="str">
        <f>IF(G4198="기사임",(COUNTIF($B$2:B4198,B4198)-COUNTIFS($B$2:B4197,B4198,$G$2:G4197,"")),"")</f>
        <v/>
      </c>
      <c r="I4198" s="122" t="str">
        <f>IF(H4198=1,COUNTIF($H$1:H4198,1),"")</f>
        <v/>
      </c>
      <c r="J4198" s="122">
        <f t="shared" si="200"/>
        <v>0</v>
      </c>
      <c r="K4198" s="122" t="b">
        <f t="shared" si="201"/>
        <v>0</v>
      </c>
      <c r="L4198" s="122" t="str">
        <f>IF(K4198=FALSE,"",B4198&amp;"@"&amp;COUNTIFS($B$2:B4198,B4198,$K$2:K4198,TRUE))</f>
        <v/>
      </c>
    </row>
    <row r="4199" spans="7:12">
      <c r="G4199" s="122" t="str">
        <f t="shared" si="199"/>
        <v/>
      </c>
      <c r="H4199" s="255" t="str">
        <f>IF(G4199="기사임",(COUNTIF($B$2:B4199,B4199)-COUNTIFS($B$2:B4198,B4199,$G$2:G4198,"")),"")</f>
        <v/>
      </c>
      <c r="I4199" s="122" t="str">
        <f>IF(H4199=1,COUNTIF($H$1:H4199,1),"")</f>
        <v/>
      </c>
      <c r="J4199" s="122">
        <f t="shared" si="200"/>
        <v>0</v>
      </c>
      <c r="K4199" s="122" t="b">
        <f t="shared" si="201"/>
        <v>0</v>
      </c>
      <c r="L4199" s="122" t="str">
        <f>IF(K4199=FALSE,"",B4199&amp;"@"&amp;COUNTIFS($B$2:B4199,B4199,$K$2:K4199,TRUE))</f>
        <v/>
      </c>
    </row>
    <row r="4200" spans="7:12">
      <c r="G4200" s="122" t="str">
        <f t="shared" si="199"/>
        <v/>
      </c>
      <c r="H4200" s="255" t="str">
        <f>IF(G4200="기사임",(COUNTIF($B$2:B4200,B4200)-COUNTIFS($B$2:B4199,B4200,$G$2:G4199,"")),"")</f>
        <v/>
      </c>
      <c r="I4200" s="122" t="str">
        <f>IF(H4200=1,COUNTIF($H$1:H4200,1),"")</f>
        <v/>
      </c>
      <c r="J4200" s="122">
        <f t="shared" si="200"/>
        <v>0</v>
      </c>
      <c r="K4200" s="122" t="b">
        <f t="shared" si="201"/>
        <v>0</v>
      </c>
      <c r="L4200" s="122" t="str">
        <f>IF(K4200=FALSE,"",B4200&amp;"@"&amp;COUNTIFS($B$2:B4200,B4200,$K$2:K4200,TRUE))</f>
        <v/>
      </c>
    </row>
    <row r="4201" spans="7:12">
      <c r="G4201" s="122" t="str">
        <f t="shared" si="199"/>
        <v/>
      </c>
      <c r="H4201" s="255" t="str">
        <f>IF(G4201="기사임",(COUNTIF($B$2:B4201,B4201)-COUNTIFS($B$2:B4200,B4201,$G$2:G4200,"")),"")</f>
        <v/>
      </c>
      <c r="I4201" s="122" t="str">
        <f>IF(H4201=1,COUNTIF($H$1:H4201,1),"")</f>
        <v/>
      </c>
      <c r="J4201" s="122">
        <f t="shared" si="200"/>
        <v>0</v>
      </c>
      <c r="K4201" s="122" t="b">
        <f t="shared" si="201"/>
        <v>0</v>
      </c>
      <c r="L4201" s="122" t="str">
        <f>IF(K4201=FALSE,"",B4201&amp;"@"&amp;COUNTIFS($B$2:B4201,B4201,$K$2:K4201,TRUE))</f>
        <v/>
      </c>
    </row>
    <row r="4202" spans="7:12">
      <c r="G4202" s="122" t="str">
        <f t="shared" si="199"/>
        <v/>
      </c>
      <c r="H4202" s="255" t="str">
        <f>IF(G4202="기사임",(COUNTIF($B$2:B4202,B4202)-COUNTIFS($B$2:B4201,B4202,$G$2:G4201,"")),"")</f>
        <v/>
      </c>
      <c r="I4202" s="122" t="str">
        <f>IF(H4202=1,COUNTIF($H$1:H4202,1),"")</f>
        <v/>
      </c>
      <c r="J4202" s="122">
        <f t="shared" si="200"/>
        <v>0</v>
      </c>
      <c r="K4202" s="122" t="b">
        <f t="shared" si="201"/>
        <v>0</v>
      </c>
      <c r="L4202" s="122" t="str">
        <f>IF(K4202=FALSE,"",B4202&amp;"@"&amp;COUNTIFS($B$2:B4202,B4202,$K$2:K4202,TRUE))</f>
        <v/>
      </c>
    </row>
    <row r="4203" spans="7:12">
      <c r="G4203" s="122" t="str">
        <f t="shared" si="199"/>
        <v/>
      </c>
      <c r="H4203" s="255" t="str">
        <f>IF(G4203="기사임",(COUNTIF($B$2:B4203,B4203)-COUNTIFS($B$2:B4202,B4203,$G$2:G4202,"")),"")</f>
        <v/>
      </c>
      <c r="I4203" s="122" t="str">
        <f>IF(H4203=1,COUNTIF($H$1:H4203,1),"")</f>
        <v/>
      </c>
      <c r="J4203" s="122">
        <f t="shared" si="200"/>
        <v>0</v>
      </c>
      <c r="K4203" s="122" t="b">
        <f t="shared" si="201"/>
        <v>0</v>
      </c>
      <c r="L4203" s="122" t="str">
        <f>IF(K4203=FALSE,"",B4203&amp;"@"&amp;COUNTIFS($B$2:B4203,B4203,$K$2:K4203,TRUE))</f>
        <v/>
      </c>
    </row>
    <row r="4204" spans="7:12">
      <c r="G4204" s="122" t="str">
        <f t="shared" si="199"/>
        <v/>
      </c>
      <c r="H4204" s="255" t="str">
        <f>IF(G4204="기사임",(COUNTIF($B$2:B4204,B4204)-COUNTIFS($B$2:B4203,B4204,$G$2:G4203,"")),"")</f>
        <v/>
      </c>
      <c r="I4204" s="122" t="str">
        <f>IF(H4204=1,COUNTIF($H$1:H4204,1),"")</f>
        <v/>
      </c>
      <c r="J4204" s="122">
        <f t="shared" si="200"/>
        <v>0</v>
      </c>
      <c r="K4204" s="122" t="b">
        <f t="shared" si="201"/>
        <v>0</v>
      </c>
      <c r="L4204" s="122" t="str">
        <f>IF(K4204=FALSE,"",B4204&amp;"@"&amp;COUNTIFS($B$2:B4204,B4204,$K$2:K4204,TRUE))</f>
        <v/>
      </c>
    </row>
    <row r="4205" spans="7:12">
      <c r="G4205" s="122" t="str">
        <f t="shared" si="199"/>
        <v/>
      </c>
      <c r="H4205" s="255" t="str">
        <f>IF(G4205="기사임",(COUNTIF($B$2:B4205,B4205)-COUNTIFS($B$2:B4204,B4205,$G$2:G4204,"")),"")</f>
        <v/>
      </c>
      <c r="I4205" s="122" t="str">
        <f>IF(H4205=1,COUNTIF($H$1:H4205,1),"")</f>
        <v/>
      </c>
      <c r="J4205" s="122">
        <f t="shared" si="200"/>
        <v>0</v>
      </c>
      <c r="K4205" s="122" t="b">
        <f t="shared" si="201"/>
        <v>0</v>
      </c>
      <c r="L4205" s="122" t="str">
        <f>IF(K4205=FALSE,"",B4205&amp;"@"&amp;COUNTIFS($B$2:B4205,B4205,$K$2:K4205,TRUE))</f>
        <v/>
      </c>
    </row>
    <row r="4206" spans="7:12">
      <c r="G4206" s="122" t="str">
        <f t="shared" si="199"/>
        <v/>
      </c>
      <c r="H4206" s="255" t="str">
        <f>IF(G4206="기사임",(COUNTIF($B$2:B4206,B4206)-COUNTIFS($B$2:B4205,B4206,$G$2:G4205,"")),"")</f>
        <v/>
      </c>
      <c r="I4206" s="122" t="str">
        <f>IF(H4206=1,COUNTIF($H$1:H4206,1),"")</f>
        <v/>
      </c>
      <c r="J4206" s="122">
        <f t="shared" si="200"/>
        <v>0</v>
      </c>
      <c r="K4206" s="122" t="b">
        <f t="shared" si="201"/>
        <v>0</v>
      </c>
      <c r="L4206" s="122" t="str">
        <f>IF(K4206=FALSE,"",B4206&amp;"@"&amp;COUNTIFS($B$2:B4206,B4206,$K$2:K4206,TRUE))</f>
        <v/>
      </c>
    </row>
    <row r="4207" spans="7:12">
      <c r="G4207" s="122" t="str">
        <f t="shared" si="199"/>
        <v/>
      </c>
      <c r="H4207" s="255" t="str">
        <f>IF(G4207="기사임",(COUNTIF($B$2:B4207,B4207)-COUNTIFS($B$2:B4206,B4207,$G$2:G4206,"")),"")</f>
        <v/>
      </c>
      <c r="I4207" s="122" t="str">
        <f>IF(H4207=1,COUNTIF($H$1:H4207,1),"")</f>
        <v/>
      </c>
      <c r="J4207" s="122">
        <f t="shared" si="200"/>
        <v>0</v>
      </c>
      <c r="K4207" s="122" t="b">
        <f t="shared" si="201"/>
        <v>0</v>
      </c>
      <c r="L4207" s="122" t="str">
        <f>IF(K4207=FALSE,"",B4207&amp;"@"&amp;COUNTIFS($B$2:B4207,B4207,$K$2:K4207,TRUE))</f>
        <v/>
      </c>
    </row>
    <row r="4208" spans="7:12">
      <c r="G4208" s="122" t="str">
        <f t="shared" si="199"/>
        <v/>
      </c>
      <c r="H4208" s="255" t="str">
        <f>IF(G4208="기사임",(COUNTIF($B$2:B4208,B4208)-COUNTIFS($B$2:B4207,B4208,$G$2:G4207,"")),"")</f>
        <v/>
      </c>
      <c r="I4208" s="122" t="str">
        <f>IF(H4208=1,COUNTIF($H$1:H4208,1),"")</f>
        <v/>
      </c>
      <c r="J4208" s="122">
        <f t="shared" si="200"/>
        <v>0</v>
      </c>
      <c r="K4208" s="122" t="b">
        <f t="shared" si="201"/>
        <v>0</v>
      </c>
      <c r="L4208" s="122" t="str">
        <f>IF(K4208=FALSE,"",B4208&amp;"@"&amp;COUNTIFS($B$2:B4208,B4208,$K$2:K4208,TRUE))</f>
        <v/>
      </c>
    </row>
    <row r="4209" spans="7:12">
      <c r="G4209" s="122" t="str">
        <f t="shared" si="199"/>
        <v/>
      </c>
      <c r="H4209" s="255" t="str">
        <f>IF(G4209="기사임",(COUNTIF($B$2:B4209,B4209)-COUNTIFS($B$2:B4208,B4209,$G$2:G4208,"")),"")</f>
        <v/>
      </c>
      <c r="I4209" s="122" t="str">
        <f>IF(H4209=1,COUNTIF($H$1:H4209,1),"")</f>
        <v/>
      </c>
      <c r="J4209" s="122">
        <f t="shared" si="200"/>
        <v>0</v>
      </c>
      <c r="K4209" s="122" t="b">
        <f t="shared" si="201"/>
        <v>0</v>
      </c>
      <c r="L4209" s="122" t="str">
        <f>IF(K4209=FALSE,"",B4209&amp;"@"&amp;COUNTIFS($B$2:B4209,B4209,$K$2:K4209,TRUE))</f>
        <v/>
      </c>
    </row>
    <row r="4210" spans="7:12">
      <c r="G4210" s="122" t="str">
        <f t="shared" si="199"/>
        <v/>
      </c>
      <c r="H4210" s="255" t="str">
        <f>IF(G4210="기사임",(COUNTIF($B$2:B4210,B4210)-COUNTIFS($B$2:B4209,B4210,$G$2:G4209,"")),"")</f>
        <v/>
      </c>
      <c r="I4210" s="122" t="str">
        <f>IF(H4210=1,COUNTIF($H$1:H4210,1),"")</f>
        <v/>
      </c>
      <c r="J4210" s="122">
        <f t="shared" si="200"/>
        <v>0</v>
      </c>
      <c r="K4210" s="122" t="b">
        <f t="shared" si="201"/>
        <v>0</v>
      </c>
      <c r="L4210" s="122" t="str">
        <f>IF(K4210=FALSE,"",B4210&amp;"@"&amp;COUNTIFS($B$2:B4210,B4210,$K$2:K4210,TRUE))</f>
        <v/>
      </c>
    </row>
    <row r="4211" spans="7:12">
      <c r="G4211" s="122" t="str">
        <f t="shared" si="199"/>
        <v/>
      </c>
      <c r="H4211" s="255" t="str">
        <f>IF(G4211="기사임",(COUNTIF($B$2:B4211,B4211)-COUNTIFS($B$2:B4210,B4211,$G$2:G4210,"")),"")</f>
        <v/>
      </c>
      <c r="I4211" s="122" t="str">
        <f>IF(H4211=1,COUNTIF($H$1:H4211,1),"")</f>
        <v/>
      </c>
      <c r="J4211" s="122">
        <f t="shared" si="200"/>
        <v>0</v>
      </c>
      <c r="K4211" s="122" t="b">
        <f t="shared" si="201"/>
        <v>0</v>
      </c>
      <c r="L4211" s="122" t="str">
        <f>IF(K4211=FALSE,"",B4211&amp;"@"&amp;COUNTIFS($B$2:B4211,B4211,$K$2:K4211,TRUE))</f>
        <v/>
      </c>
    </row>
    <row r="4212" spans="7:12">
      <c r="G4212" s="122" t="str">
        <f t="shared" si="199"/>
        <v/>
      </c>
      <c r="H4212" s="255" t="str">
        <f>IF(G4212="기사임",(COUNTIF($B$2:B4212,B4212)-COUNTIFS($B$2:B4211,B4212,$G$2:G4211,"")),"")</f>
        <v/>
      </c>
      <c r="I4212" s="122" t="str">
        <f>IF(H4212=1,COUNTIF($H$1:H4212,1),"")</f>
        <v/>
      </c>
      <c r="J4212" s="122">
        <f t="shared" si="200"/>
        <v>0</v>
      </c>
      <c r="K4212" s="122" t="b">
        <f t="shared" si="201"/>
        <v>0</v>
      </c>
      <c r="L4212" s="122" t="str">
        <f>IF(K4212=FALSE,"",B4212&amp;"@"&amp;COUNTIFS($B$2:B4212,B4212,$K$2:K4212,TRUE))</f>
        <v/>
      </c>
    </row>
    <row r="4213" spans="7:12">
      <c r="G4213" s="122" t="str">
        <f t="shared" si="199"/>
        <v/>
      </c>
      <c r="H4213" s="255" t="str">
        <f>IF(G4213="기사임",(COUNTIF($B$2:B4213,B4213)-COUNTIFS($B$2:B4212,B4213,$G$2:G4212,"")),"")</f>
        <v/>
      </c>
      <c r="I4213" s="122" t="str">
        <f>IF(H4213=1,COUNTIF($H$1:H4213,1),"")</f>
        <v/>
      </c>
      <c r="J4213" s="122">
        <f t="shared" si="200"/>
        <v>0</v>
      </c>
      <c r="K4213" s="122" t="b">
        <f t="shared" si="201"/>
        <v>0</v>
      </c>
      <c r="L4213" s="122" t="str">
        <f>IF(K4213=FALSE,"",B4213&amp;"@"&amp;COUNTIFS($B$2:B4213,B4213,$K$2:K4213,TRUE))</f>
        <v/>
      </c>
    </row>
    <row r="4214" spans="7:12">
      <c r="G4214" s="122" t="str">
        <f t="shared" si="199"/>
        <v/>
      </c>
      <c r="H4214" s="255" t="str">
        <f>IF(G4214="기사임",(COUNTIF($B$2:B4214,B4214)-COUNTIFS($B$2:B4213,B4214,$G$2:G4213,"")),"")</f>
        <v/>
      </c>
      <c r="I4214" s="122" t="str">
        <f>IF(H4214=1,COUNTIF($H$1:H4214,1),"")</f>
        <v/>
      </c>
      <c r="J4214" s="122">
        <f t="shared" si="200"/>
        <v>0</v>
      </c>
      <c r="K4214" s="122" t="b">
        <f t="shared" si="201"/>
        <v>0</v>
      </c>
      <c r="L4214" s="122" t="str">
        <f>IF(K4214=FALSE,"",B4214&amp;"@"&amp;COUNTIFS($B$2:B4214,B4214,$K$2:K4214,TRUE))</f>
        <v/>
      </c>
    </row>
    <row r="4215" spans="7:12">
      <c r="G4215" s="122" t="str">
        <f t="shared" si="199"/>
        <v/>
      </c>
      <c r="H4215" s="255" t="str">
        <f>IF(G4215="기사임",(COUNTIF($B$2:B4215,B4215)-COUNTIFS($B$2:B4214,B4215,$G$2:G4214,"")),"")</f>
        <v/>
      </c>
      <c r="I4215" s="122" t="str">
        <f>IF(H4215=1,COUNTIF($H$1:H4215,1),"")</f>
        <v/>
      </c>
      <c r="J4215" s="122">
        <f t="shared" si="200"/>
        <v>0</v>
      </c>
      <c r="K4215" s="122" t="b">
        <f t="shared" si="201"/>
        <v>0</v>
      </c>
      <c r="L4215" s="122" t="str">
        <f>IF(K4215=FALSE,"",B4215&amp;"@"&amp;COUNTIFS($B$2:B4215,B4215,$K$2:K4215,TRUE))</f>
        <v/>
      </c>
    </row>
    <row r="4216" spans="7:12">
      <c r="G4216" s="122" t="str">
        <f t="shared" si="199"/>
        <v/>
      </c>
      <c r="H4216" s="255" t="str">
        <f>IF(G4216="기사임",(COUNTIF($B$2:B4216,B4216)-COUNTIFS($B$2:B4215,B4216,$G$2:G4215,"")),"")</f>
        <v/>
      </c>
      <c r="I4216" s="122" t="str">
        <f>IF(H4216=1,COUNTIF($H$1:H4216,1),"")</f>
        <v/>
      </c>
      <c r="J4216" s="122">
        <f t="shared" si="200"/>
        <v>0</v>
      </c>
      <c r="K4216" s="122" t="b">
        <f t="shared" si="201"/>
        <v>0</v>
      </c>
      <c r="L4216" s="122" t="str">
        <f>IF(K4216=FALSE,"",B4216&amp;"@"&amp;COUNTIFS($B$2:B4216,B4216,$K$2:K4216,TRUE))</f>
        <v/>
      </c>
    </row>
    <row r="4217" spans="7:12">
      <c r="G4217" s="122" t="str">
        <f t="shared" si="199"/>
        <v/>
      </c>
      <c r="H4217" s="255" t="str">
        <f>IF(G4217="기사임",(COUNTIF($B$2:B4217,B4217)-COUNTIFS($B$2:B4216,B4217,$G$2:G4216,"")),"")</f>
        <v/>
      </c>
      <c r="I4217" s="122" t="str">
        <f>IF(H4217=1,COUNTIF($H$1:H4217,1),"")</f>
        <v/>
      </c>
      <c r="J4217" s="122">
        <f t="shared" si="200"/>
        <v>0</v>
      </c>
      <c r="K4217" s="122" t="b">
        <f t="shared" si="201"/>
        <v>0</v>
      </c>
      <c r="L4217" s="122" t="str">
        <f>IF(K4217=FALSE,"",B4217&amp;"@"&amp;COUNTIFS($B$2:B4217,B4217,$K$2:K4217,TRUE))</f>
        <v/>
      </c>
    </row>
    <row r="4218" spans="7:12">
      <c r="G4218" s="122" t="str">
        <f t="shared" si="199"/>
        <v/>
      </c>
      <c r="H4218" s="255" t="str">
        <f>IF(G4218="기사임",(COUNTIF($B$2:B4218,B4218)-COUNTIFS($B$2:B4217,B4218,$G$2:G4217,"")),"")</f>
        <v/>
      </c>
      <c r="I4218" s="122" t="str">
        <f>IF(H4218=1,COUNTIF($H$1:H4218,1),"")</f>
        <v/>
      </c>
      <c r="J4218" s="122">
        <f t="shared" si="200"/>
        <v>0</v>
      </c>
      <c r="K4218" s="122" t="b">
        <f t="shared" si="201"/>
        <v>0</v>
      </c>
      <c r="L4218" s="122" t="str">
        <f>IF(K4218=FALSE,"",B4218&amp;"@"&amp;COUNTIFS($B$2:B4218,B4218,$K$2:K4218,TRUE))</f>
        <v/>
      </c>
    </row>
    <row r="4219" spans="7:12">
      <c r="G4219" s="122" t="str">
        <f t="shared" si="199"/>
        <v/>
      </c>
      <c r="H4219" s="255" t="str">
        <f>IF(G4219="기사임",(COUNTIF($B$2:B4219,B4219)-COUNTIFS($B$2:B4218,B4219,$G$2:G4218,"")),"")</f>
        <v/>
      </c>
      <c r="I4219" s="122" t="str">
        <f>IF(H4219=1,COUNTIF($H$1:H4219,1),"")</f>
        <v/>
      </c>
      <c r="J4219" s="122">
        <f t="shared" si="200"/>
        <v>0</v>
      </c>
      <c r="K4219" s="122" t="b">
        <f t="shared" si="201"/>
        <v>0</v>
      </c>
      <c r="L4219" s="122" t="str">
        <f>IF(K4219=FALSE,"",B4219&amp;"@"&amp;COUNTIFS($B$2:B4219,B4219,$K$2:K4219,TRUE))</f>
        <v/>
      </c>
    </row>
    <row r="4220" spans="7:12">
      <c r="G4220" s="122" t="str">
        <f t="shared" si="199"/>
        <v/>
      </c>
      <c r="H4220" s="255" t="str">
        <f>IF(G4220="기사임",(COUNTIF($B$2:B4220,B4220)-COUNTIFS($B$2:B4219,B4220,$G$2:G4219,"")),"")</f>
        <v/>
      </c>
      <c r="I4220" s="122" t="str">
        <f>IF(H4220=1,COUNTIF($H$1:H4220,1),"")</f>
        <v/>
      </c>
      <c r="J4220" s="122">
        <f t="shared" si="200"/>
        <v>0</v>
      </c>
      <c r="K4220" s="122" t="b">
        <f t="shared" si="201"/>
        <v>0</v>
      </c>
      <c r="L4220" s="122" t="str">
        <f>IF(K4220=FALSE,"",B4220&amp;"@"&amp;COUNTIFS($B$2:B4220,B4220,$K$2:K4220,TRUE))</f>
        <v/>
      </c>
    </row>
    <row r="4221" spans="7:12">
      <c r="G4221" s="122" t="str">
        <f t="shared" si="199"/>
        <v/>
      </c>
      <c r="H4221" s="255" t="str">
        <f>IF(G4221="기사임",(COUNTIF($B$2:B4221,B4221)-COUNTIFS($B$2:B4220,B4221,$G$2:G4220,"")),"")</f>
        <v/>
      </c>
      <c r="I4221" s="122" t="str">
        <f>IF(H4221=1,COUNTIF($H$1:H4221,1),"")</f>
        <v/>
      </c>
      <c r="J4221" s="122">
        <f t="shared" si="200"/>
        <v>0</v>
      </c>
      <c r="K4221" s="122" t="b">
        <f t="shared" si="201"/>
        <v>0</v>
      </c>
      <c r="L4221" s="122" t="str">
        <f>IF(K4221=FALSE,"",B4221&amp;"@"&amp;COUNTIFS($B$2:B4221,B4221,$K$2:K4221,TRUE))</f>
        <v/>
      </c>
    </row>
    <row r="4222" spans="7:12">
      <c r="G4222" s="122" t="str">
        <f t="shared" si="199"/>
        <v/>
      </c>
      <c r="H4222" s="255" t="str">
        <f>IF(G4222="기사임",(COUNTIF($B$2:B4222,B4222)-COUNTIFS($B$2:B4221,B4222,$G$2:G4221,"")),"")</f>
        <v/>
      </c>
      <c r="I4222" s="122" t="str">
        <f>IF(H4222=1,COUNTIF($H$1:H4222,1),"")</f>
        <v/>
      </c>
      <c r="J4222" s="122">
        <f t="shared" si="200"/>
        <v>0</v>
      </c>
      <c r="K4222" s="122" t="b">
        <f t="shared" si="201"/>
        <v>0</v>
      </c>
      <c r="L4222" s="122" t="str">
        <f>IF(K4222=FALSE,"",B4222&amp;"@"&amp;COUNTIFS($B$2:B4222,B4222,$K$2:K4222,TRUE))</f>
        <v/>
      </c>
    </row>
    <row r="4223" spans="7:12">
      <c r="G4223" s="122" t="str">
        <f t="shared" si="199"/>
        <v/>
      </c>
      <c r="H4223" s="255" t="str">
        <f>IF(G4223="기사임",(COUNTIF($B$2:B4223,B4223)-COUNTIFS($B$2:B4222,B4223,$G$2:G4222,"")),"")</f>
        <v/>
      </c>
      <c r="I4223" s="122" t="str">
        <f>IF(H4223=1,COUNTIF($H$1:H4223,1),"")</f>
        <v/>
      </c>
      <c r="J4223" s="122">
        <f t="shared" si="200"/>
        <v>0</v>
      </c>
      <c r="K4223" s="122" t="b">
        <f t="shared" si="201"/>
        <v>0</v>
      </c>
      <c r="L4223" s="122" t="str">
        <f>IF(K4223=FALSE,"",B4223&amp;"@"&amp;COUNTIFS($B$2:B4223,B4223,$K$2:K4223,TRUE))</f>
        <v/>
      </c>
    </row>
    <row r="4224" spans="7:12">
      <c r="G4224" s="122" t="str">
        <f t="shared" si="199"/>
        <v/>
      </c>
      <c r="H4224" s="255" t="str">
        <f>IF(G4224="기사임",(COUNTIF($B$2:B4224,B4224)-COUNTIFS($B$2:B4223,B4224,$G$2:G4223,"")),"")</f>
        <v/>
      </c>
      <c r="I4224" s="122" t="str">
        <f>IF(H4224=1,COUNTIF($H$1:H4224,1),"")</f>
        <v/>
      </c>
      <c r="J4224" s="122">
        <f t="shared" si="200"/>
        <v>0</v>
      </c>
      <c r="K4224" s="122" t="b">
        <f t="shared" si="201"/>
        <v>0</v>
      </c>
      <c r="L4224" s="122" t="str">
        <f>IF(K4224=FALSE,"",B4224&amp;"@"&amp;COUNTIFS($B$2:B4224,B4224,$K$2:K4224,TRUE))</f>
        <v/>
      </c>
    </row>
    <row r="4225" spans="7:12">
      <c r="G4225" s="122" t="str">
        <f t="shared" si="199"/>
        <v/>
      </c>
      <c r="H4225" s="255" t="str">
        <f>IF(G4225="기사임",(COUNTIF($B$2:B4225,B4225)-COUNTIFS($B$2:B4224,B4225,$G$2:G4224,"")),"")</f>
        <v/>
      </c>
      <c r="I4225" s="122" t="str">
        <f>IF(H4225=1,COUNTIF($H$1:H4225,1),"")</f>
        <v/>
      </c>
      <c r="J4225" s="122">
        <f t="shared" si="200"/>
        <v>0</v>
      </c>
      <c r="K4225" s="122" t="b">
        <f t="shared" si="201"/>
        <v>0</v>
      </c>
      <c r="L4225" s="122" t="str">
        <f>IF(K4225=FALSE,"",B4225&amp;"@"&amp;COUNTIFS($B$2:B4225,B4225,$K$2:K4225,TRUE))</f>
        <v/>
      </c>
    </row>
    <row r="4226" spans="7:12">
      <c r="G4226" s="122" t="str">
        <f t="shared" si="199"/>
        <v/>
      </c>
      <c r="H4226" s="255" t="str">
        <f>IF(G4226="기사임",(COUNTIF($B$2:B4226,B4226)-COUNTIFS($B$2:B4225,B4226,$G$2:G4225,"")),"")</f>
        <v/>
      </c>
      <c r="I4226" s="122" t="str">
        <f>IF(H4226=1,COUNTIF($H$1:H4226,1),"")</f>
        <v/>
      </c>
      <c r="J4226" s="122">
        <f t="shared" si="200"/>
        <v>0</v>
      </c>
      <c r="K4226" s="122" t="b">
        <f t="shared" si="201"/>
        <v>0</v>
      </c>
      <c r="L4226" s="122" t="str">
        <f>IF(K4226=FALSE,"",B4226&amp;"@"&amp;COUNTIFS($B$2:B4226,B4226,$K$2:K4226,TRUE))</f>
        <v/>
      </c>
    </row>
    <row r="4227" spans="7:12">
      <c r="G4227" s="122" t="str">
        <f t="shared" si="199"/>
        <v/>
      </c>
      <c r="H4227" s="255" t="str">
        <f>IF(G4227="기사임",(COUNTIF($B$2:B4227,B4227)-COUNTIFS($B$2:B4226,B4227,$G$2:G4226,"")),"")</f>
        <v/>
      </c>
      <c r="I4227" s="122" t="str">
        <f>IF(H4227=1,COUNTIF($H$1:H4227,1),"")</f>
        <v/>
      </c>
      <c r="J4227" s="122">
        <f t="shared" si="200"/>
        <v>0</v>
      </c>
      <c r="K4227" s="122" t="b">
        <f t="shared" si="201"/>
        <v>0</v>
      </c>
      <c r="L4227" s="122" t="str">
        <f>IF(K4227=FALSE,"",B4227&amp;"@"&amp;COUNTIFS($B$2:B4227,B4227,$K$2:K4227,TRUE))</f>
        <v/>
      </c>
    </row>
    <row r="4228" spans="7:12">
      <c r="G4228" s="122" t="str">
        <f t="shared" si="199"/>
        <v/>
      </c>
      <c r="H4228" s="255" t="str">
        <f>IF(G4228="기사임",(COUNTIF($B$2:B4228,B4228)-COUNTIFS($B$2:B4227,B4228,$G$2:G4227,"")),"")</f>
        <v/>
      </c>
      <c r="I4228" s="122" t="str">
        <f>IF(H4228=1,COUNTIF($H$1:H4228,1),"")</f>
        <v/>
      </c>
      <c r="J4228" s="122">
        <f t="shared" si="200"/>
        <v>0</v>
      </c>
      <c r="K4228" s="122" t="b">
        <f t="shared" si="201"/>
        <v>0</v>
      </c>
      <c r="L4228" s="122" t="str">
        <f>IF(K4228=FALSE,"",B4228&amp;"@"&amp;COUNTIFS($B$2:B4228,B4228,$K$2:K4228,TRUE))</f>
        <v/>
      </c>
    </row>
    <row r="4229" spans="7:12">
      <c r="G4229" s="122" t="str">
        <f t="shared" si="199"/>
        <v/>
      </c>
      <c r="H4229" s="255" t="str">
        <f>IF(G4229="기사임",(COUNTIF($B$2:B4229,B4229)-COUNTIFS($B$2:B4228,B4229,$G$2:G4228,"")),"")</f>
        <v/>
      </c>
      <c r="I4229" s="122" t="str">
        <f>IF(H4229=1,COUNTIF($H$1:H4229,1),"")</f>
        <v/>
      </c>
      <c r="J4229" s="122">
        <f t="shared" si="200"/>
        <v>0</v>
      </c>
      <c r="K4229" s="122" t="b">
        <f t="shared" si="201"/>
        <v>0</v>
      </c>
      <c r="L4229" s="122" t="str">
        <f>IF(K4229=FALSE,"",B4229&amp;"@"&amp;COUNTIFS($B$2:B4229,B4229,$K$2:K4229,TRUE))</f>
        <v/>
      </c>
    </row>
    <row r="4230" spans="7:12">
      <c r="G4230" s="122" t="str">
        <f t="shared" si="199"/>
        <v/>
      </c>
      <c r="H4230" s="255" t="str">
        <f>IF(G4230="기사임",(COUNTIF($B$2:B4230,B4230)-COUNTIFS($B$2:B4229,B4230,$G$2:G4229,"")),"")</f>
        <v/>
      </c>
      <c r="I4230" s="122" t="str">
        <f>IF(H4230=1,COUNTIF($H$1:H4230,1),"")</f>
        <v/>
      </c>
      <c r="J4230" s="122">
        <f t="shared" si="200"/>
        <v>0</v>
      </c>
      <c r="K4230" s="122" t="b">
        <f t="shared" si="201"/>
        <v>0</v>
      </c>
      <c r="L4230" s="122" t="str">
        <f>IF(K4230=FALSE,"",B4230&amp;"@"&amp;COUNTIFS($B$2:B4230,B4230,$K$2:K4230,TRUE))</f>
        <v/>
      </c>
    </row>
    <row r="4231" spans="7:12">
      <c r="G4231" s="122" t="str">
        <f t="shared" ref="G4231:G4294" si="202">IF(AND(LEFT(A4231,17)="/global/archives/",ISNUMBER(_xlfn.NUMBERVALUE(MID(A4231,18,1))),ISERROR(FIND("ckattempt",A4231)),ISERROR(FIND("preview",A4231))),"기사임","")</f>
        <v/>
      </c>
      <c r="H4231" s="255" t="str">
        <f>IF(G4231="기사임",(COUNTIF($B$2:B4231,B4231)-COUNTIFS($B$2:B4230,B4231,$G$2:G4230,"")),"")</f>
        <v/>
      </c>
      <c r="I4231" s="122" t="str">
        <f>IF(H4231=1,COUNTIF($H$1:H4231,1),"")</f>
        <v/>
      </c>
      <c r="J4231" s="122">
        <f t="shared" ref="J4231:J4294" si="203">COUNTIF($N$2:$N$4,B4231)</f>
        <v>0</v>
      </c>
      <c r="K4231" s="122" t="b">
        <f t="shared" ref="K4231:K4294" si="204">AND(J4231=1,H4231&gt;=1,H4231&lt;&gt;"")</f>
        <v>0</v>
      </c>
      <c r="L4231" s="122" t="str">
        <f>IF(K4231=FALSE,"",B4231&amp;"@"&amp;COUNTIFS($B$2:B4231,B4231,$K$2:K4231,TRUE))</f>
        <v/>
      </c>
    </row>
    <row r="4232" spans="7:12">
      <c r="G4232" s="122" t="str">
        <f t="shared" si="202"/>
        <v/>
      </c>
      <c r="H4232" s="255" t="str">
        <f>IF(G4232="기사임",(COUNTIF($B$2:B4232,B4232)-COUNTIFS($B$2:B4231,B4232,$G$2:G4231,"")),"")</f>
        <v/>
      </c>
      <c r="I4232" s="122" t="str">
        <f>IF(H4232=1,COUNTIF($H$1:H4232,1),"")</f>
        <v/>
      </c>
      <c r="J4232" s="122">
        <f t="shared" si="203"/>
        <v>0</v>
      </c>
      <c r="K4232" s="122" t="b">
        <f t="shared" si="204"/>
        <v>0</v>
      </c>
      <c r="L4232" s="122" t="str">
        <f>IF(K4232=FALSE,"",B4232&amp;"@"&amp;COUNTIFS($B$2:B4232,B4232,$K$2:K4232,TRUE))</f>
        <v/>
      </c>
    </row>
    <row r="4233" spans="7:12">
      <c r="G4233" s="122" t="str">
        <f t="shared" si="202"/>
        <v/>
      </c>
      <c r="H4233" s="255" t="str">
        <f>IF(G4233="기사임",(COUNTIF($B$2:B4233,B4233)-COUNTIFS($B$2:B4232,B4233,$G$2:G4232,"")),"")</f>
        <v/>
      </c>
      <c r="I4233" s="122" t="str">
        <f>IF(H4233=1,COUNTIF($H$1:H4233,1),"")</f>
        <v/>
      </c>
      <c r="J4233" s="122">
        <f t="shared" si="203"/>
        <v>0</v>
      </c>
      <c r="K4233" s="122" t="b">
        <f t="shared" si="204"/>
        <v>0</v>
      </c>
      <c r="L4233" s="122" t="str">
        <f>IF(K4233=FALSE,"",B4233&amp;"@"&amp;COUNTIFS($B$2:B4233,B4233,$K$2:K4233,TRUE))</f>
        <v/>
      </c>
    </row>
    <row r="4234" spans="7:12">
      <c r="G4234" s="122" t="str">
        <f t="shared" si="202"/>
        <v/>
      </c>
      <c r="H4234" s="255" t="str">
        <f>IF(G4234="기사임",(COUNTIF($B$2:B4234,B4234)-COUNTIFS($B$2:B4233,B4234,$G$2:G4233,"")),"")</f>
        <v/>
      </c>
      <c r="I4234" s="122" t="str">
        <f>IF(H4234=1,COUNTIF($H$1:H4234,1),"")</f>
        <v/>
      </c>
      <c r="J4234" s="122">
        <f t="shared" si="203"/>
        <v>0</v>
      </c>
      <c r="K4234" s="122" t="b">
        <f t="shared" si="204"/>
        <v>0</v>
      </c>
      <c r="L4234" s="122" t="str">
        <f>IF(K4234=FALSE,"",B4234&amp;"@"&amp;COUNTIFS($B$2:B4234,B4234,$K$2:K4234,TRUE))</f>
        <v/>
      </c>
    </row>
    <row r="4235" spans="7:12">
      <c r="G4235" s="122" t="str">
        <f t="shared" si="202"/>
        <v/>
      </c>
      <c r="H4235" s="255" t="str">
        <f>IF(G4235="기사임",(COUNTIF($B$2:B4235,B4235)-COUNTIFS($B$2:B4234,B4235,$G$2:G4234,"")),"")</f>
        <v/>
      </c>
      <c r="I4235" s="122" t="str">
        <f>IF(H4235=1,COUNTIF($H$1:H4235,1),"")</f>
        <v/>
      </c>
      <c r="J4235" s="122">
        <f t="shared" si="203"/>
        <v>0</v>
      </c>
      <c r="K4235" s="122" t="b">
        <f t="shared" si="204"/>
        <v>0</v>
      </c>
      <c r="L4235" s="122" t="str">
        <f>IF(K4235=FALSE,"",B4235&amp;"@"&amp;COUNTIFS($B$2:B4235,B4235,$K$2:K4235,TRUE))</f>
        <v/>
      </c>
    </row>
    <row r="4236" spans="7:12">
      <c r="G4236" s="122" t="str">
        <f t="shared" si="202"/>
        <v/>
      </c>
      <c r="H4236" s="255" t="str">
        <f>IF(G4236="기사임",(COUNTIF($B$2:B4236,B4236)-COUNTIFS($B$2:B4235,B4236,$G$2:G4235,"")),"")</f>
        <v/>
      </c>
      <c r="I4236" s="122" t="str">
        <f>IF(H4236=1,COUNTIF($H$1:H4236,1),"")</f>
        <v/>
      </c>
      <c r="J4236" s="122">
        <f t="shared" si="203"/>
        <v>0</v>
      </c>
      <c r="K4236" s="122" t="b">
        <f t="shared" si="204"/>
        <v>0</v>
      </c>
      <c r="L4236" s="122" t="str">
        <f>IF(K4236=FALSE,"",B4236&amp;"@"&amp;COUNTIFS($B$2:B4236,B4236,$K$2:K4236,TRUE))</f>
        <v/>
      </c>
    </row>
    <row r="4237" spans="7:12">
      <c r="G4237" s="122" t="str">
        <f t="shared" si="202"/>
        <v/>
      </c>
      <c r="H4237" s="255" t="str">
        <f>IF(G4237="기사임",(COUNTIF($B$2:B4237,B4237)-COUNTIFS($B$2:B4236,B4237,$G$2:G4236,"")),"")</f>
        <v/>
      </c>
      <c r="I4237" s="122" t="str">
        <f>IF(H4237=1,COUNTIF($H$1:H4237,1),"")</f>
        <v/>
      </c>
      <c r="J4237" s="122">
        <f t="shared" si="203"/>
        <v>0</v>
      </c>
      <c r="K4237" s="122" t="b">
        <f t="shared" si="204"/>
        <v>0</v>
      </c>
      <c r="L4237" s="122" t="str">
        <f>IF(K4237=FALSE,"",B4237&amp;"@"&amp;COUNTIFS($B$2:B4237,B4237,$K$2:K4237,TRUE))</f>
        <v/>
      </c>
    </row>
    <row r="4238" spans="7:12">
      <c r="G4238" s="122" t="str">
        <f t="shared" si="202"/>
        <v/>
      </c>
      <c r="H4238" s="255" t="str">
        <f>IF(G4238="기사임",(COUNTIF($B$2:B4238,B4238)-COUNTIFS($B$2:B4237,B4238,$G$2:G4237,"")),"")</f>
        <v/>
      </c>
      <c r="I4238" s="122" t="str">
        <f>IF(H4238=1,COUNTIF($H$1:H4238,1),"")</f>
        <v/>
      </c>
      <c r="J4238" s="122">
        <f t="shared" si="203"/>
        <v>0</v>
      </c>
      <c r="K4238" s="122" t="b">
        <f t="shared" si="204"/>
        <v>0</v>
      </c>
      <c r="L4238" s="122" t="str">
        <f>IF(K4238=FALSE,"",B4238&amp;"@"&amp;COUNTIFS($B$2:B4238,B4238,$K$2:K4238,TRUE))</f>
        <v/>
      </c>
    </row>
    <row r="4239" spans="7:12">
      <c r="G4239" s="122" t="str">
        <f t="shared" si="202"/>
        <v/>
      </c>
      <c r="H4239" s="255" t="str">
        <f>IF(G4239="기사임",(COUNTIF($B$2:B4239,B4239)-COUNTIFS($B$2:B4238,B4239,$G$2:G4238,"")),"")</f>
        <v/>
      </c>
      <c r="I4239" s="122" t="str">
        <f>IF(H4239=1,COUNTIF($H$1:H4239,1),"")</f>
        <v/>
      </c>
      <c r="J4239" s="122">
        <f t="shared" si="203"/>
        <v>0</v>
      </c>
      <c r="K4239" s="122" t="b">
        <f t="shared" si="204"/>
        <v>0</v>
      </c>
      <c r="L4239" s="122" t="str">
        <f>IF(K4239=FALSE,"",B4239&amp;"@"&amp;COUNTIFS($B$2:B4239,B4239,$K$2:K4239,TRUE))</f>
        <v/>
      </c>
    </row>
    <row r="4240" spans="7:12">
      <c r="G4240" s="122" t="str">
        <f t="shared" si="202"/>
        <v/>
      </c>
      <c r="H4240" s="255" t="str">
        <f>IF(G4240="기사임",(COUNTIF($B$2:B4240,B4240)-COUNTIFS($B$2:B4239,B4240,$G$2:G4239,"")),"")</f>
        <v/>
      </c>
      <c r="I4240" s="122" t="str">
        <f>IF(H4240=1,COUNTIF($H$1:H4240,1),"")</f>
        <v/>
      </c>
      <c r="J4240" s="122">
        <f t="shared" si="203"/>
        <v>0</v>
      </c>
      <c r="K4240" s="122" t="b">
        <f t="shared" si="204"/>
        <v>0</v>
      </c>
      <c r="L4240" s="122" t="str">
        <f>IF(K4240=FALSE,"",B4240&amp;"@"&amp;COUNTIFS($B$2:B4240,B4240,$K$2:K4240,TRUE))</f>
        <v/>
      </c>
    </row>
    <row r="4241" spans="7:12">
      <c r="G4241" s="122" t="str">
        <f t="shared" si="202"/>
        <v/>
      </c>
      <c r="H4241" s="255" t="str">
        <f>IF(G4241="기사임",(COUNTIF($B$2:B4241,B4241)-COUNTIFS($B$2:B4240,B4241,$G$2:G4240,"")),"")</f>
        <v/>
      </c>
      <c r="I4241" s="122" t="str">
        <f>IF(H4241=1,COUNTIF($H$1:H4241,1),"")</f>
        <v/>
      </c>
      <c r="J4241" s="122">
        <f t="shared" si="203"/>
        <v>0</v>
      </c>
      <c r="K4241" s="122" t="b">
        <f t="shared" si="204"/>
        <v>0</v>
      </c>
      <c r="L4241" s="122" t="str">
        <f>IF(K4241=FALSE,"",B4241&amp;"@"&amp;COUNTIFS($B$2:B4241,B4241,$K$2:K4241,TRUE))</f>
        <v/>
      </c>
    </row>
    <row r="4242" spans="7:12">
      <c r="G4242" s="122" t="str">
        <f t="shared" si="202"/>
        <v/>
      </c>
      <c r="H4242" s="255" t="str">
        <f>IF(G4242="기사임",(COUNTIF($B$2:B4242,B4242)-COUNTIFS($B$2:B4241,B4242,$G$2:G4241,"")),"")</f>
        <v/>
      </c>
      <c r="I4242" s="122" t="str">
        <f>IF(H4242=1,COUNTIF($H$1:H4242,1),"")</f>
        <v/>
      </c>
      <c r="J4242" s="122">
        <f t="shared" si="203"/>
        <v>0</v>
      </c>
      <c r="K4242" s="122" t="b">
        <f t="shared" si="204"/>
        <v>0</v>
      </c>
      <c r="L4242" s="122" t="str">
        <f>IF(K4242=FALSE,"",B4242&amp;"@"&amp;COUNTIFS($B$2:B4242,B4242,$K$2:K4242,TRUE))</f>
        <v/>
      </c>
    </row>
    <row r="4243" spans="7:12">
      <c r="G4243" s="122" t="str">
        <f t="shared" si="202"/>
        <v/>
      </c>
      <c r="H4243" s="255" t="str">
        <f>IF(G4243="기사임",(COUNTIF($B$2:B4243,B4243)-COUNTIFS($B$2:B4242,B4243,$G$2:G4242,"")),"")</f>
        <v/>
      </c>
      <c r="I4243" s="122" t="str">
        <f>IF(H4243=1,COUNTIF($H$1:H4243,1),"")</f>
        <v/>
      </c>
      <c r="J4243" s="122">
        <f t="shared" si="203"/>
        <v>0</v>
      </c>
      <c r="K4243" s="122" t="b">
        <f t="shared" si="204"/>
        <v>0</v>
      </c>
      <c r="L4243" s="122" t="str">
        <f>IF(K4243=FALSE,"",B4243&amp;"@"&amp;COUNTIFS($B$2:B4243,B4243,$K$2:K4243,TRUE))</f>
        <v/>
      </c>
    </row>
    <row r="4244" spans="7:12">
      <c r="G4244" s="122" t="str">
        <f t="shared" si="202"/>
        <v/>
      </c>
      <c r="H4244" s="255" t="str">
        <f>IF(G4244="기사임",(COUNTIF($B$2:B4244,B4244)-COUNTIFS($B$2:B4243,B4244,$G$2:G4243,"")),"")</f>
        <v/>
      </c>
      <c r="I4244" s="122" t="str">
        <f>IF(H4244=1,COUNTIF($H$1:H4244,1),"")</f>
        <v/>
      </c>
      <c r="J4244" s="122">
        <f t="shared" si="203"/>
        <v>0</v>
      </c>
      <c r="K4244" s="122" t="b">
        <f t="shared" si="204"/>
        <v>0</v>
      </c>
      <c r="L4244" s="122" t="str">
        <f>IF(K4244=FALSE,"",B4244&amp;"@"&amp;COUNTIFS($B$2:B4244,B4244,$K$2:K4244,TRUE))</f>
        <v/>
      </c>
    </row>
    <row r="4245" spans="7:12">
      <c r="G4245" s="122" t="str">
        <f t="shared" si="202"/>
        <v/>
      </c>
      <c r="H4245" s="255" t="str">
        <f>IF(G4245="기사임",(COUNTIF($B$2:B4245,B4245)-COUNTIFS($B$2:B4244,B4245,$G$2:G4244,"")),"")</f>
        <v/>
      </c>
      <c r="I4245" s="122" t="str">
        <f>IF(H4245=1,COUNTIF($H$1:H4245,1),"")</f>
        <v/>
      </c>
      <c r="J4245" s="122">
        <f t="shared" si="203"/>
        <v>0</v>
      </c>
      <c r="K4245" s="122" t="b">
        <f t="shared" si="204"/>
        <v>0</v>
      </c>
      <c r="L4245" s="122" t="str">
        <f>IF(K4245=FALSE,"",B4245&amp;"@"&amp;COUNTIFS($B$2:B4245,B4245,$K$2:K4245,TRUE))</f>
        <v/>
      </c>
    </row>
    <row r="4246" spans="7:12">
      <c r="G4246" s="122" t="str">
        <f t="shared" si="202"/>
        <v/>
      </c>
      <c r="H4246" s="255" t="str">
        <f>IF(G4246="기사임",(COUNTIF($B$2:B4246,B4246)-COUNTIFS($B$2:B4245,B4246,$G$2:G4245,"")),"")</f>
        <v/>
      </c>
      <c r="I4246" s="122" t="str">
        <f>IF(H4246=1,COUNTIF($H$1:H4246,1),"")</f>
        <v/>
      </c>
      <c r="J4246" s="122">
        <f t="shared" si="203"/>
        <v>0</v>
      </c>
      <c r="K4246" s="122" t="b">
        <f t="shared" si="204"/>
        <v>0</v>
      </c>
      <c r="L4246" s="122" t="str">
        <f>IF(K4246=FALSE,"",B4246&amp;"@"&amp;COUNTIFS($B$2:B4246,B4246,$K$2:K4246,TRUE))</f>
        <v/>
      </c>
    </row>
    <row r="4247" spans="7:12">
      <c r="G4247" s="122" t="str">
        <f t="shared" si="202"/>
        <v/>
      </c>
      <c r="H4247" s="255" t="str">
        <f>IF(G4247="기사임",(COUNTIF($B$2:B4247,B4247)-COUNTIFS($B$2:B4246,B4247,$G$2:G4246,"")),"")</f>
        <v/>
      </c>
      <c r="I4247" s="122" t="str">
        <f>IF(H4247=1,COUNTIF($H$1:H4247,1),"")</f>
        <v/>
      </c>
      <c r="J4247" s="122">
        <f t="shared" si="203"/>
        <v>0</v>
      </c>
      <c r="K4247" s="122" t="b">
        <f t="shared" si="204"/>
        <v>0</v>
      </c>
      <c r="L4247" s="122" t="str">
        <f>IF(K4247=FALSE,"",B4247&amp;"@"&amp;COUNTIFS($B$2:B4247,B4247,$K$2:K4247,TRUE))</f>
        <v/>
      </c>
    </row>
    <row r="4248" spans="7:12">
      <c r="G4248" s="122" t="str">
        <f t="shared" si="202"/>
        <v/>
      </c>
      <c r="H4248" s="255" t="str">
        <f>IF(G4248="기사임",(COUNTIF($B$2:B4248,B4248)-COUNTIFS($B$2:B4247,B4248,$G$2:G4247,"")),"")</f>
        <v/>
      </c>
      <c r="I4248" s="122" t="str">
        <f>IF(H4248=1,COUNTIF($H$1:H4248,1),"")</f>
        <v/>
      </c>
      <c r="J4248" s="122">
        <f t="shared" si="203"/>
        <v>0</v>
      </c>
      <c r="K4248" s="122" t="b">
        <f t="shared" si="204"/>
        <v>0</v>
      </c>
      <c r="L4248" s="122" t="str">
        <f>IF(K4248=FALSE,"",B4248&amp;"@"&amp;COUNTIFS($B$2:B4248,B4248,$K$2:K4248,TRUE))</f>
        <v/>
      </c>
    </row>
    <row r="4249" spans="7:12">
      <c r="G4249" s="122" t="str">
        <f t="shared" si="202"/>
        <v/>
      </c>
      <c r="H4249" s="255" t="str">
        <f>IF(G4249="기사임",(COUNTIF($B$2:B4249,B4249)-COUNTIFS($B$2:B4248,B4249,$G$2:G4248,"")),"")</f>
        <v/>
      </c>
      <c r="I4249" s="122" t="str">
        <f>IF(H4249=1,COUNTIF($H$1:H4249,1),"")</f>
        <v/>
      </c>
      <c r="J4249" s="122">
        <f t="shared" si="203"/>
        <v>0</v>
      </c>
      <c r="K4249" s="122" t="b">
        <f t="shared" si="204"/>
        <v>0</v>
      </c>
      <c r="L4249" s="122" t="str">
        <f>IF(K4249=FALSE,"",B4249&amp;"@"&amp;COUNTIFS($B$2:B4249,B4249,$K$2:K4249,TRUE))</f>
        <v/>
      </c>
    </row>
    <row r="4250" spans="7:12">
      <c r="G4250" s="122" t="str">
        <f t="shared" si="202"/>
        <v/>
      </c>
      <c r="H4250" s="255" t="str">
        <f>IF(G4250="기사임",(COUNTIF($B$2:B4250,B4250)-COUNTIFS($B$2:B4249,B4250,$G$2:G4249,"")),"")</f>
        <v/>
      </c>
      <c r="I4250" s="122" t="str">
        <f>IF(H4250=1,COUNTIF($H$1:H4250,1),"")</f>
        <v/>
      </c>
      <c r="J4250" s="122">
        <f t="shared" si="203"/>
        <v>0</v>
      </c>
      <c r="K4250" s="122" t="b">
        <f t="shared" si="204"/>
        <v>0</v>
      </c>
      <c r="L4250" s="122" t="str">
        <f>IF(K4250=FALSE,"",B4250&amp;"@"&amp;COUNTIFS($B$2:B4250,B4250,$K$2:K4250,TRUE))</f>
        <v/>
      </c>
    </row>
    <row r="4251" spans="7:12">
      <c r="G4251" s="122" t="str">
        <f t="shared" si="202"/>
        <v/>
      </c>
      <c r="H4251" s="255" t="str">
        <f>IF(G4251="기사임",(COUNTIF($B$2:B4251,B4251)-COUNTIFS($B$2:B4250,B4251,$G$2:G4250,"")),"")</f>
        <v/>
      </c>
      <c r="I4251" s="122" t="str">
        <f>IF(H4251=1,COUNTIF($H$1:H4251,1),"")</f>
        <v/>
      </c>
      <c r="J4251" s="122">
        <f t="shared" si="203"/>
        <v>0</v>
      </c>
      <c r="K4251" s="122" t="b">
        <f t="shared" si="204"/>
        <v>0</v>
      </c>
      <c r="L4251" s="122" t="str">
        <f>IF(K4251=FALSE,"",B4251&amp;"@"&amp;COUNTIFS($B$2:B4251,B4251,$K$2:K4251,TRUE))</f>
        <v/>
      </c>
    </row>
    <row r="4252" spans="7:12">
      <c r="G4252" s="122" t="str">
        <f t="shared" si="202"/>
        <v/>
      </c>
      <c r="H4252" s="255" t="str">
        <f>IF(G4252="기사임",(COUNTIF($B$2:B4252,B4252)-COUNTIFS($B$2:B4251,B4252,$G$2:G4251,"")),"")</f>
        <v/>
      </c>
      <c r="I4252" s="122" t="str">
        <f>IF(H4252=1,COUNTIF($H$1:H4252,1),"")</f>
        <v/>
      </c>
      <c r="J4252" s="122">
        <f t="shared" si="203"/>
        <v>0</v>
      </c>
      <c r="K4252" s="122" t="b">
        <f t="shared" si="204"/>
        <v>0</v>
      </c>
      <c r="L4252" s="122" t="str">
        <f>IF(K4252=FALSE,"",B4252&amp;"@"&amp;COUNTIFS($B$2:B4252,B4252,$K$2:K4252,TRUE))</f>
        <v/>
      </c>
    </row>
    <row r="4253" spans="7:12">
      <c r="G4253" s="122" t="str">
        <f t="shared" si="202"/>
        <v/>
      </c>
      <c r="H4253" s="255" t="str">
        <f>IF(G4253="기사임",(COUNTIF($B$2:B4253,B4253)-COUNTIFS($B$2:B4252,B4253,$G$2:G4252,"")),"")</f>
        <v/>
      </c>
      <c r="I4253" s="122" t="str">
        <f>IF(H4253=1,COUNTIF($H$1:H4253,1),"")</f>
        <v/>
      </c>
      <c r="J4253" s="122">
        <f t="shared" si="203"/>
        <v>0</v>
      </c>
      <c r="K4253" s="122" t="b">
        <f t="shared" si="204"/>
        <v>0</v>
      </c>
      <c r="L4253" s="122" t="str">
        <f>IF(K4253=FALSE,"",B4253&amp;"@"&amp;COUNTIFS($B$2:B4253,B4253,$K$2:K4253,TRUE))</f>
        <v/>
      </c>
    </row>
    <row r="4254" spans="7:12">
      <c r="G4254" s="122" t="str">
        <f t="shared" si="202"/>
        <v/>
      </c>
      <c r="H4254" s="255" t="str">
        <f>IF(G4254="기사임",(COUNTIF($B$2:B4254,B4254)-COUNTIFS($B$2:B4253,B4254,$G$2:G4253,"")),"")</f>
        <v/>
      </c>
      <c r="I4254" s="122" t="str">
        <f>IF(H4254=1,COUNTIF($H$1:H4254,1),"")</f>
        <v/>
      </c>
      <c r="J4254" s="122">
        <f t="shared" si="203"/>
        <v>0</v>
      </c>
      <c r="K4254" s="122" t="b">
        <f t="shared" si="204"/>
        <v>0</v>
      </c>
      <c r="L4254" s="122" t="str">
        <f>IF(K4254=FALSE,"",B4254&amp;"@"&amp;COUNTIFS($B$2:B4254,B4254,$K$2:K4254,TRUE))</f>
        <v/>
      </c>
    </row>
    <row r="4255" spans="7:12">
      <c r="G4255" s="122" t="str">
        <f t="shared" si="202"/>
        <v/>
      </c>
      <c r="H4255" s="255" t="str">
        <f>IF(G4255="기사임",(COUNTIF($B$2:B4255,B4255)-COUNTIFS($B$2:B4254,B4255,$G$2:G4254,"")),"")</f>
        <v/>
      </c>
      <c r="I4255" s="122" t="str">
        <f>IF(H4255=1,COUNTIF($H$1:H4255,1),"")</f>
        <v/>
      </c>
      <c r="J4255" s="122">
        <f t="shared" si="203"/>
        <v>0</v>
      </c>
      <c r="K4255" s="122" t="b">
        <f t="shared" si="204"/>
        <v>0</v>
      </c>
      <c r="L4255" s="122" t="str">
        <f>IF(K4255=FALSE,"",B4255&amp;"@"&amp;COUNTIFS($B$2:B4255,B4255,$K$2:K4255,TRUE))</f>
        <v/>
      </c>
    </row>
    <row r="4256" spans="7:12">
      <c r="G4256" s="122" t="str">
        <f t="shared" si="202"/>
        <v/>
      </c>
      <c r="H4256" s="255" t="str">
        <f>IF(G4256="기사임",(COUNTIF($B$2:B4256,B4256)-COUNTIFS($B$2:B4255,B4256,$G$2:G4255,"")),"")</f>
        <v/>
      </c>
      <c r="I4256" s="122" t="str">
        <f>IF(H4256=1,COUNTIF($H$1:H4256,1),"")</f>
        <v/>
      </c>
      <c r="J4256" s="122">
        <f t="shared" si="203"/>
        <v>0</v>
      </c>
      <c r="K4256" s="122" t="b">
        <f t="shared" si="204"/>
        <v>0</v>
      </c>
      <c r="L4256" s="122" t="str">
        <f>IF(K4256=FALSE,"",B4256&amp;"@"&amp;COUNTIFS($B$2:B4256,B4256,$K$2:K4256,TRUE))</f>
        <v/>
      </c>
    </row>
    <row r="4257" spans="7:12">
      <c r="G4257" s="122" t="str">
        <f t="shared" si="202"/>
        <v/>
      </c>
      <c r="H4257" s="255" t="str">
        <f>IF(G4257="기사임",(COUNTIF($B$2:B4257,B4257)-COUNTIFS($B$2:B4256,B4257,$G$2:G4256,"")),"")</f>
        <v/>
      </c>
      <c r="I4257" s="122" t="str">
        <f>IF(H4257=1,COUNTIF($H$1:H4257,1),"")</f>
        <v/>
      </c>
      <c r="J4257" s="122">
        <f t="shared" si="203"/>
        <v>0</v>
      </c>
      <c r="K4257" s="122" t="b">
        <f t="shared" si="204"/>
        <v>0</v>
      </c>
      <c r="L4257" s="122" t="str">
        <f>IF(K4257=FALSE,"",B4257&amp;"@"&amp;COUNTIFS($B$2:B4257,B4257,$K$2:K4257,TRUE))</f>
        <v/>
      </c>
    </row>
    <row r="4258" spans="7:12">
      <c r="G4258" s="122" t="str">
        <f t="shared" si="202"/>
        <v/>
      </c>
      <c r="H4258" s="255" t="str">
        <f>IF(G4258="기사임",(COUNTIF($B$2:B4258,B4258)-COUNTIFS($B$2:B4257,B4258,$G$2:G4257,"")),"")</f>
        <v/>
      </c>
      <c r="I4258" s="122" t="str">
        <f>IF(H4258=1,COUNTIF($H$1:H4258,1),"")</f>
        <v/>
      </c>
      <c r="J4258" s="122">
        <f t="shared" si="203"/>
        <v>0</v>
      </c>
      <c r="K4258" s="122" t="b">
        <f t="shared" si="204"/>
        <v>0</v>
      </c>
      <c r="L4258" s="122" t="str">
        <f>IF(K4258=FALSE,"",B4258&amp;"@"&amp;COUNTIFS($B$2:B4258,B4258,$K$2:K4258,TRUE))</f>
        <v/>
      </c>
    </row>
    <row r="4259" spans="7:12">
      <c r="G4259" s="122" t="str">
        <f t="shared" si="202"/>
        <v/>
      </c>
      <c r="H4259" s="255" t="str">
        <f>IF(G4259="기사임",(COUNTIF($B$2:B4259,B4259)-COUNTIFS($B$2:B4258,B4259,$G$2:G4258,"")),"")</f>
        <v/>
      </c>
      <c r="I4259" s="122" t="str">
        <f>IF(H4259=1,COUNTIF($H$1:H4259,1),"")</f>
        <v/>
      </c>
      <c r="J4259" s="122">
        <f t="shared" si="203"/>
        <v>0</v>
      </c>
      <c r="K4259" s="122" t="b">
        <f t="shared" si="204"/>
        <v>0</v>
      </c>
      <c r="L4259" s="122" t="str">
        <f>IF(K4259=FALSE,"",B4259&amp;"@"&amp;COUNTIFS($B$2:B4259,B4259,$K$2:K4259,TRUE))</f>
        <v/>
      </c>
    </row>
    <row r="4260" spans="7:12">
      <c r="G4260" s="122" t="str">
        <f t="shared" si="202"/>
        <v/>
      </c>
      <c r="H4260" s="255" t="str">
        <f>IF(G4260="기사임",(COUNTIF($B$2:B4260,B4260)-COUNTIFS($B$2:B4259,B4260,$G$2:G4259,"")),"")</f>
        <v/>
      </c>
      <c r="I4260" s="122" t="str">
        <f>IF(H4260=1,COUNTIF($H$1:H4260,1),"")</f>
        <v/>
      </c>
      <c r="J4260" s="122">
        <f t="shared" si="203"/>
        <v>0</v>
      </c>
      <c r="K4260" s="122" t="b">
        <f t="shared" si="204"/>
        <v>0</v>
      </c>
      <c r="L4260" s="122" t="str">
        <f>IF(K4260=FALSE,"",B4260&amp;"@"&amp;COUNTIFS($B$2:B4260,B4260,$K$2:K4260,TRUE))</f>
        <v/>
      </c>
    </row>
    <row r="4261" spans="7:12">
      <c r="G4261" s="122" t="str">
        <f t="shared" si="202"/>
        <v/>
      </c>
      <c r="H4261" s="255" t="str">
        <f>IF(G4261="기사임",(COUNTIF($B$2:B4261,B4261)-COUNTIFS($B$2:B4260,B4261,$G$2:G4260,"")),"")</f>
        <v/>
      </c>
      <c r="I4261" s="122" t="str">
        <f>IF(H4261=1,COUNTIF($H$1:H4261,1),"")</f>
        <v/>
      </c>
      <c r="J4261" s="122">
        <f t="shared" si="203"/>
        <v>0</v>
      </c>
      <c r="K4261" s="122" t="b">
        <f t="shared" si="204"/>
        <v>0</v>
      </c>
      <c r="L4261" s="122" t="str">
        <f>IF(K4261=FALSE,"",B4261&amp;"@"&amp;COUNTIFS($B$2:B4261,B4261,$K$2:K4261,TRUE))</f>
        <v/>
      </c>
    </row>
    <row r="4262" spans="7:12">
      <c r="G4262" s="122" t="str">
        <f t="shared" si="202"/>
        <v/>
      </c>
      <c r="H4262" s="255" t="str">
        <f>IF(G4262="기사임",(COUNTIF($B$2:B4262,B4262)-COUNTIFS($B$2:B4261,B4262,$G$2:G4261,"")),"")</f>
        <v/>
      </c>
      <c r="I4262" s="122" t="str">
        <f>IF(H4262=1,COUNTIF($H$1:H4262,1),"")</f>
        <v/>
      </c>
      <c r="J4262" s="122">
        <f t="shared" si="203"/>
        <v>0</v>
      </c>
      <c r="K4262" s="122" t="b">
        <f t="shared" si="204"/>
        <v>0</v>
      </c>
      <c r="L4262" s="122" t="str">
        <f>IF(K4262=FALSE,"",B4262&amp;"@"&amp;COUNTIFS($B$2:B4262,B4262,$K$2:K4262,TRUE))</f>
        <v/>
      </c>
    </row>
    <row r="4263" spans="7:12">
      <c r="G4263" s="122" t="str">
        <f t="shared" si="202"/>
        <v/>
      </c>
      <c r="H4263" s="255" t="str">
        <f>IF(G4263="기사임",(COUNTIF($B$2:B4263,B4263)-COUNTIFS($B$2:B4262,B4263,$G$2:G4262,"")),"")</f>
        <v/>
      </c>
      <c r="I4263" s="122" t="str">
        <f>IF(H4263=1,COUNTIF($H$1:H4263,1),"")</f>
        <v/>
      </c>
      <c r="J4263" s="122">
        <f t="shared" si="203"/>
        <v>0</v>
      </c>
      <c r="K4263" s="122" t="b">
        <f t="shared" si="204"/>
        <v>0</v>
      </c>
      <c r="L4263" s="122" t="str">
        <f>IF(K4263=FALSE,"",B4263&amp;"@"&amp;COUNTIFS($B$2:B4263,B4263,$K$2:K4263,TRUE))</f>
        <v/>
      </c>
    </row>
    <row r="4264" spans="7:12">
      <c r="G4264" s="122" t="str">
        <f t="shared" si="202"/>
        <v/>
      </c>
      <c r="H4264" s="255" t="str">
        <f>IF(G4264="기사임",(COUNTIF($B$2:B4264,B4264)-COUNTIFS($B$2:B4263,B4264,$G$2:G4263,"")),"")</f>
        <v/>
      </c>
      <c r="I4264" s="122" t="str">
        <f>IF(H4264=1,COUNTIF($H$1:H4264,1),"")</f>
        <v/>
      </c>
      <c r="J4264" s="122">
        <f t="shared" si="203"/>
        <v>0</v>
      </c>
      <c r="K4264" s="122" t="b">
        <f t="shared" si="204"/>
        <v>0</v>
      </c>
      <c r="L4264" s="122" t="str">
        <f>IF(K4264=FALSE,"",B4264&amp;"@"&amp;COUNTIFS($B$2:B4264,B4264,$K$2:K4264,TRUE))</f>
        <v/>
      </c>
    </row>
    <row r="4265" spans="7:12">
      <c r="G4265" s="122" t="str">
        <f t="shared" si="202"/>
        <v/>
      </c>
      <c r="H4265" s="255" t="str">
        <f>IF(G4265="기사임",(COUNTIF($B$2:B4265,B4265)-COUNTIFS($B$2:B4264,B4265,$G$2:G4264,"")),"")</f>
        <v/>
      </c>
      <c r="I4265" s="122" t="str">
        <f>IF(H4265=1,COUNTIF($H$1:H4265,1),"")</f>
        <v/>
      </c>
      <c r="J4265" s="122">
        <f t="shared" si="203"/>
        <v>0</v>
      </c>
      <c r="K4265" s="122" t="b">
        <f t="shared" si="204"/>
        <v>0</v>
      </c>
      <c r="L4265" s="122" t="str">
        <f>IF(K4265=FALSE,"",B4265&amp;"@"&amp;COUNTIFS($B$2:B4265,B4265,$K$2:K4265,TRUE))</f>
        <v/>
      </c>
    </row>
    <row r="4266" spans="7:12">
      <c r="G4266" s="122" t="str">
        <f t="shared" si="202"/>
        <v/>
      </c>
      <c r="H4266" s="255" t="str">
        <f>IF(G4266="기사임",(COUNTIF($B$2:B4266,B4266)-COUNTIFS($B$2:B4265,B4266,$G$2:G4265,"")),"")</f>
        <v/>
      </c>
      <c r="I4266" s="122" t="str">
        <f>IF(H4266=1,COUNTIF($H$1:H4266,1),"")</f>
        <v/>
      </c>
      <c r="J4266" s="122">
        <f t="shared" si="203"/>
        <v>0</v>
      </c>
      <c r="K4266" s="122" t="b">
        <f t="shared" si="204"/>
        <v>0</v>
      </c>
      <c r="L4266" s="122" t="str">
        <f>IF(K4266=FALSE,"",B4266&amp;"@"&amp;COUNTIFS($B$2:B4266,B4266,$K$2:K4266,TRUE))</f>
        <v/>
      </c>
    </row>
    <row r="4267" spans="7:12">
      <c r="G4267" s="122" t="str">
        <f t="shared" si="202"/>
        <v/>
      </c>
      <c r="H4267" s="255" t="str">
        <f>IF(G4267="기사임",(COUNTIF($B$2:B4267,B4267)-COUNTIFS($B$2:B4266,B4267,$G$2:G4266,"")),"")</f>
        <v/>
      </c>
      <c r="I4267" s="122" t="str">
        <f>IF(H4267=1,COUNTIF($H$1:H4267,1),"")</f>
        <v/>
      </c>
      <c r="J4267" s="122">
        <f t="shared" si="203"/>
        <v>0</v>
      </c>
      <c r="K4267" s="122" t="b">
        <f t="shared" si="204"/>
        <v>0</v>
      </c>
      <c r="L4267" s="122" t="str">
        <f>IF(K4267=FALSE,"",B4267&amp;"@"&amp;COUNTIFS($B$2:B4267,B4267,$K$2:K4267,TRUE))</f>
        <v/>
      </c>
    </row>
    <row r="4268" spans="7:12">
      <c r="G4268" s="122" t="str">
        <f t="shared" si="202"/>
        <v/>
      </c>
      <c r="H4268" s="255" t="str">
        <f>IF(G4268="기사임",(COUNTIF($B$2:B4268,B4268)-COUNTIFS($B$2:B4267,B4268,$G$2:G4267,"")),"")</f>
        <v/>
      </c>
      <c r="I4268" s="122" t="str">
        <f>IF(H4268=1,COUNTIF($H$1:H4268,1),"")</f>
        <v/>
      </c>
      <c r="J4268" s="122">
        <f t="shared" si="203"/>
        <v>0</v>
      </c>
      <c r="K4268" s="122" t="b">
        <f t="shared" si="204"/>
        <v>0</v>
      </c>
      <c r="L4268" s="122" t="str">
        <f>IF(K4268=FALSE,"",B4268&amp;"@"&amp;COUNTIFS($B$2:B4268,B4268,$K$2:K4268,TRUE))</f>
        <v/>
      </c>
    </row>
    <row r="4269" spans="7:12">
      <c r="G4269" s="122" t="str">
        <f t="shared" si="202"/>
        <v/>
      </c>
      <c r="H4269" s="255" t="str">
        <f>IF(G4269="기사임",(COUNTIF($B$2:B4269,B4269)-COUNTIFS($B$2:B4268,B4269,$G$2:G4268,"")),"")</f>
        <v/>
      </c>
      <c r="I4269" s="122" t="str">
        <f>IF(H4269=1,COUNTIF($H$1:H4269,1),"")</f>
        <v/>
      </c>
      <c r="J4269" s="122">
        <f t="shared" si="203"/>
        <v>0</v>
      </c>
      <c r="K4269" s="122" t="b">
        <f t="shared" si="204"/>
        <v>0</v>
      </c>
      <c r="L4269" s="122" t="str">
        <f>IF(K4269=FALSE,"",B4269&amp;"@"&amp;COUNTIFS($B$2:B4269,B4269,$K$2:K4269,TRUE))</f>
        <v/>
      </c>
    </row>
    <row r="4270" spans="7:12">
      <c r="G4270" s="122" t="str">
        <f t="shared" si="202"/>
        <v/>
      </c>
      <c r="H4270" s="255" t="str">
        <f>IF(G4270="기사임",(COUNTIF($B$2:B4270,B4270)-COUNTIFS($B$2:B4269,B4270,$G$2:G4269,"")),"")</f>
        <v/>
      </c>
      <c r="I4270" s="122" t="str">
        <f>IF(H4270=1,COUNTIF($H$1:H4270,1),"")</f>
        <v/>
      </c>
      <c r="J4270" s="122">
        <f t="shared" si="203"/>
        <v>0</v>
      </c>
      <c r="K4270" s="122" t="b">
        <f t="shared" si="204"/>
        <v>0</v>
      </c>
      <c r="L4270" s="122" t="str">
        <f>IF(K4270=FALSE,"",B4270&amp;"@"&amp;COUNTIFS($B$2:B4270,B4270,$K$2:K4270,TRUE))</f>
        <v/>
      </c>
    </row>
    <row r="4271" spans="7:12">
      <c r="G4271" s="122" t="str">
        <f t="shared" si="202"/>
        <v/>
      </c>
      <c r="H4271" s="255" t="str">
        <f>IF(G4271="기사임",(COUNTIF($B$2:B4271,B4271)-COUNTIFS($B$2:B4270,B4271,$G$2:G4270,"")),"")</f>
        <v/>
      </c>
      <c r="I4271" s="122" t="str">
        <f>IF(H4271=1,COUNTIF($H$1:H4271,1),"")</f>
        <v/>
      </c>
      <c r="J4271" s="122">
        <f t="shared" si="203"/>
        <v>0</v>
      </c>
      <c r="K4271" s="122" t="b">
        <f t="shared" si="204"/>
        <v>0</v>
      </c>
      <c r="L4271" s="122" t="str">
        <f>IF(K4271=FALSE,"",B4271&amp;"@"&amp;COUNTIFS($B$2:B4271,B4271,$K$2:K4271,TRUE))</f>
        <v/>
      </c>
    </row>
    <row r="4272" spans="7:12">
      <c r="G4272" s="122" t="str">
        <f t="shared" si="202"/>
        <v/>
      </c>
      <c r="H4272" s="255" t="str">
        <f>IF(G4272="기사임",(COUNTIF($B$2:B4272,B4272)-COUNTIFS($B$2:B4271,B4272,$G$2:G4271,"")),"")</f>
        <v/>
      </c>
      <c r="I4272" s="122" t="str">
        <f>IF(H4272=1,COUNTIF($H$1:H4272,1),"")</f>
        <v/>
      </c>
      <c r="J4272" s="122">
        <f t="shared" si="203"/>
        <v>0</v>
      </c>
      <c r="K4272" s="122" t="b">
        <f t="shared" si="204"/>
        <v>0</v>
      </c>
      <c r="L4272" s="122" t="str">
        <f>IF(K4272=FALSE,"",B4272&amp;"@"&amp;COUNTIFS($B$2:B4272,B4272,$K$2:K4272,TRUE))</f>
        <v/>
      </c>
    </row>
    <row r="4273" spans="7:12">
      <c r="G4273" s="122" t="str">
        <f t="shared" si="202"/>
        <v/>
      </c>
      <c r="H4273" s="255" t="str">
        <f>IF(G4273="기사임",(COUNTIF($B$2:B4273,B4273)-COUNTIFS($B$2:B4272,B4273,$G$2:G4272,"")),"")</f>
        <v/>
      </c>
      <c r="I4273" s="122" t="str">
        <f>IF(H4273=1,COUNTIF($H$1:H4273,1),"")</f>
        <v/>
      </c>
      <c r="J4273" s="122">
        <f t="shared" si="203"/>
        <v>0</v>
      </c>
      <c r="K4273" s="122" t="b">
        <f t="shared" si="204"/>
        <v>0</v>
      </c>
      <c r="L4273" s="122" t="str">
        <f>IF(K4273=FALSE,"",B4273&amp;"@"&amp;COUNTIFS($B$2:B4273,B4273,$K$2:K4273,TRUE))</f>
        <v/>
      </c>
    </row>
    <row r="4274" spans="7:12">
      <c r="G4274" s="122" t="str">
        <f t="shared" si="202"/>
        <v/>
      </c>
      <c r="H4274" s="255" t="str">
        <f>IF(G4274="기사임",(COUNTIF($B$2:B4274,B4274)-COUNTIFS($B$2:B4273,B4274,$G$2:G4273,"")),"")</f>
        <v/>
      </c>
      <c r="I4274" s="122" t="str">
        <f>IF(H4274=1,COUNTIF($H$1:H4274,1),"")</f>
        <v/>
      </c>
      <c r="J4274" s="122">
        <f t="shared" si="203"/>
        <v>0</v>
      </c>
      <c r="K4274" s="122" t="b">
        <f t="shared" si="204"/>
        <v>0</v>
      </c>
      <c r="L4274" s="122" t="str">
        <f>IF(K4274=FALSE,"",B4274&amp;"@"&amp;COUNTIFS($B$2:B4274,B4274,$K$2:K4274,TRUE))</f>
        <v/>
      </c>
    </row>
    <row r="4275" spans="7:12">
      <c r="G4275" s="122" t="str">
        <f t="shared" si="202"/>
        <v/>
      </c>
      <c r="H4275" s="255" t="str">
        <f>IF(G4275="기사임",(COUNTIF($B$2:B4275,B4275)-COUNTIFS($B$2:B4274,B4275,$G$2:G4274,"")),"")</f>
        <v/>
      </c>
      <c r="I4275" s="122" t="str">
        <f>IF(H4275=1,COUNTIF($H$1:H4275,1),"")</f>
        <v/>
      </c>
      <c r="J4275" s="122">
        <f t="shared" si="203"/>
        <v>0</v>
      </c>
      <c r="K4275" s="122" t="b">
        <f t="shared" si="204"/>
        <v>0</v>
      </c>
      <c r="L4275" s="122" t="str">
        <f>IF(K4275=FALSE,"",B4275&amp;"@"&amp;COUNTIFS($B$2:B4275,B4275,$K$2:K4275,TRUE))</f>
        <v/>
      </c>
    </row>
    <row r="4276" spans="7:12">
      <c r="G4276" s="122" t="str">
        <f t="shared" si="202"/>
        <v/>
      </c>
      <c r="H4276" s="255" t="str">
        <f>IF(G4276="기사임",(COUNTIF($B$2:B4276,B4276)-COUNTIFS($B$2:B4275,B4276,$G$2:G4275,"")),"")</f>
        <v/>
      </c>
      <c r="I4276" s="122" t="str">
        <f>IF(H4276=1,COUNTIF($H$1:H4276,1),"")</f>
        <v/>
      </c>
      <c r="J4276" s="122">
        <f t="shared" si="203"/>
        <v>0</v>
      </c>
      <c r="K4276" s="122" t="b">
        <f t="shared" si="204"/>
        <v>0</v>
      </c>
      <c r="L4276" s="122" t="str">
        <f>IF(K4276=FALSE,"",B4276&amp;"@"&amp;COUNTIFS($B$2:B4276,B4276,$K$2:K4276,TRUE))</f>
        <v/>
      </c>
    </row>
    <row r="4277" spans="7:12">
      <c r="G4277" s="122" t="str">
        <f t="shared" si="202"/>
        <v/>
      </c>
      <c r="H4277" s="255" t="str">
        <f>IF(G4277="기사임",(COUNTIF($B$2:B4277,B4277)-COUNTIFS($B$2:B4276,B4277,$G$2:G4276,"")),"")</f>
        <v/>
      </c>
      <c r="I4277" s="122" t="str">
        <f>IF(H4277=1,COUNTIF($H$1:H4277,1),"")</f>
        <v/>
      </c>
      <c r="J4277" s="122">
        <f t="shared" si="203"/>
        <v>0</v>
      </c>
      <c r="K4277" s="122" t="b">
        <f t="shared" si="204"/>
        <v>0</v>
      </c>
      <c r="L4277" s="122" t="str">
        <f>IF(K4277=FALSE,"",B4277&amp;"@"&amp;COUNTIFS($B$2:B4277,B4277,$K$2:K4277,TRUE))</f>
        <v/>
      </c>
    </row>
    <row r="4278" spans="7:12">
      <c r="G4278" s="122" t="str">
        <f t="shared" si="202"/>
        <v/>
      </c>
      <c r="H4278" s="255" t="str">
        <f>IF(G4278="기사임",(COUNTIF($B$2:B4278,B4278)-COUNTIFS($B$2:B4277,B4278,$G$2:G4277,"")),"")</f>
        <v/>
      </c>
      <c r="I4278" s="122" t="str">
        <f>IF(H4278=1,COUNTIF($H$1:H4278,1),"")</f>
        <v/>
      </c>
      <c r="J4278" s="122">
        <f t="shared" si="203"/>
        <v>0</v>
      </c>
      <c r="K4278" s="122" t="b">
        <f t="shared" si="204"/>
        <v>0</v>
      </c>
      <c r="L4278" s="122" t="str">
        <f>IF(K4278=FALSE,"",B4278&amp;"@"&amp;COUNTIFS($B$2:B4278,B4278,$K$2:K4278,TRUE))</f>
        <v/>
      </c>
    </row>
    <row r="4279" spans="7:12">
      <c r="G4279" s="122" t="str">
        <f t="shared" si="202"/>
        <v/>
      </c>
      <c r="H4279" s="255" t="str">
        <f>IF(G4279="기사임",(COUNTIF($B$2:B4279,B4279)-COUNTIFS($B$2:B4278,B4279,$G$2:G4278,"")),"")</f>
        <v/>
      </c>
      <c r="I4279" s="122" t="str">
        <f>IF(H4279=1,COUNTIF($H$1:H4279,1),"")</f>
        <v/>
      </c>
      <c r="J4279" s="122">
        <f t="shared" si="203"/>
        <v>0</v>
      </c>
      <c r="K4279" s="122" t="b">
        <f t="shared" si="204"/>
        <v>0</v>
      </c>
      <c r="L4279" s="122" t="str">
        <f>IF(K4279=FALSE,"",B4279&amp;"@"&amp;COUNTIFS($B$2:B4279,B4279,$K$2:K4279,TRUE))</f>
        <v/>
      </c>
    </row>
    <row r="4280" spans="7:12">
      <c r="G4280" s="122" t="str">
        <f t="shared" si="202"/>
        <v/>
      </c>
      <c r="H4280" s="255" t="str">
        <f>IF(G4280="기사임",(COUNTIF($B$2:B4280,B4280)-COUNTIFS($B$2:B4279,B4280,$G$2:G4279,"")),"")</f>
        <v/>
      </c>
      <c r="I4280" s="122" t="str">
        <f>IF(H4280=1,COUNTIF($H$1:H4280,1),"")</f>
        <v/>
      </c>
      <c r="J4280" s="122">
        <f t="shared" si="203"/>
        <v>0</v>
      </c>
      <c r="K4280" s="122" t="b">
        <f t="shared" si="204"/>
        <v>0</v>
      </c>
      <c r="L4280" s="122" t="str">
        <f>IF(K4280=FALSE,"",B4280&amp;"@"&amp;COUNTIFS($B$2:B4280,B4280,$K$2:K4280,TRUE))</f>
        <v/>
      </c>
    </row>
    <row r="4281" spans="7:12">
      <c r="G4281" s="122" t="str">
        <f t="shared" si="202"/>
        <v/>
      </c>
      <c r="H4281" s="255" t="str">
        <f>IF(G4281="기사임",(COUNTIF($B$2:B4281,B4281)-COUNTIFS($B$2:B4280,B4281,$G$2:G4280,"")),"")</f>
        <v/>
      </c>
      <c r="I4281" s="122" t="str">
        <f>IF(H4281=1,COUNTIF($H$1:H4281,1),"")</f>
        <v/>
      </c>
      <c r="J4281" s="122">
        <f t="shared" si="203"/>
        <v>0</v>
      </c>
      <c r="K4281" s="122" t="b">
        <f t="shared" si="204"/>
        <v>0</v>
      </c>
      <c r="L4281" s="122" t="str">
        <f>IF(K4281=FALSE,"",B4281&amp;"@"&amp;COUNTIFS($B$2:B4281,B4281,$K$2:K4281,TRUE))</f>
        <v/>
      </c>
    </row>
    <row r="4282" spans="7:12">
      <c r="G4282" s="122" t="str">
        <f t="shared" si="202"/>
        <v/>
      </c>
      <c r="H4282" s="255" t="str">
        <f>IF(G4282="기사임",(COUNTIF($B$2:B4282,B4282)-COUNTIFS($B$2:B4281,B4282,$G$2:G4281,"")),"")</f>
        <v/>
      </c>
      <c r="I4282" s="122" t="str">
        <f>IF(H4282=1,COUNTIF($H$1:H4282,1),"")</f>
        <v/>
      </c>
      <c r="J4282" s="122">
        <f t="shared" si="203"/>
        <v>0</v>
      </c>
      <c r="K4282" s="122" t="b">
        <f t="shared" si="204"/>
        <v>0</v>
      </c>
      <c r="L4282" s="122" t="str">
        <f>IF(K4282=FALSE,"",B4282&amp;"@"&amp;COUNTIFS($B$2:B4282,B4282,$K$2:K4282,TRUE))</f>
        <v/>
      </c>
    </row>
    <row r="4283" spans="7:12">
      <c r="G4283" s="122" t="str">
        <f t="shared" si="202"/>
        <v/>
      </c>
      <c r="H4283" s="255" t="str">
        <f>IF(G4283="기사임",(COUNTIF($B$2:B4283,B4283)-COUNTIFS($B$2:B4282,B4283,$G$2:G4282,"")),"")</f>
        <v/>
      </c>
      <c r="I4283" s="122" t="str">
        <f>IF(H4283=1,COUNTIF($H$1:H4283,1),"")</f>
        <v/>
      </c>
      <c r="J4283" s="122">
        <f t="shared" si="203"/>
        <v>0</v>
      </c>
      <c r="K4283" s="122" t="b">
        <f t="shared" si="204"/>
        <v>0</v>
      </c>
      <c r="L4283" s="122" t="str">
        <f>IF(K4283=FALSE,"",B4283&amp;"@"&amp;COUNTIFS($B$2:B4283,B4283,$K$2:K4283,TRUE))</f>
        <v/>
      </c>
    </row>
    <row r="4284" spans="7:12">
      <c r="G4284" s="122" t="str">
        <f t="shared" si="202"/>
        <v/>
      </c>
      <c r="H4284" s="255" t="str">
        <f>IF(G4284="기사임",(COUNTIF($B$2:B4284,B4284)-COUNTIFS($B$2:B4283,B4284,$G$2:G4283,"")),"")</f>
        <v/>
      </c>
      <c r="I4284" s="122" t="str">
        <f>IF(H4284=1,COUNTIF($H$1:H4284,1),"")</f>
        <v/>
      </c>
      <c r="J4284" s="122">
        <f t="shared" si="203"/>
        <v>0</v>
      </c>
      <c r="K4284" s="122" t="b">
        <f t="shared" si="204"/>
        <v>0</v>
      </c>
      <c r="L4284" s="122" t="str">
        <f>IF(K4284=FALSE,"",B4284&amp;"@"&amp;COUNTIFS($B$2:B4284,B4284,$K$2:K4284,TRUE))</f>
        <v/>
      </c>
    </row>
    <row r="4285" spans="7:12">
      <c r="G4285" s="122" t="str">
        <f t="shared" si="202"/>
        <v/>
      </c>
      <c r="H4285" s="255" t="str">
        <f>IF(G4285="기사임",(COUNTIF($B$2:B4285,B4285)-COUNTIFS($B$2:B4284,B4285,$G$2:G4284,"")),"")</f>
        <v/>
      </c>
      <c r="I4285" s="122" t="str">
        <f>IF(H4285=1,COUNTIF($H$1:H4285,1),"")</f>
        <v/>
      </c>
      <c r="J4285" s="122">
        <f t="shared" si="203"/>
        <v>0</v>
      </c>
      <c r="K4285" s="122" t="b">
        <f t="shared" si="204"/>
        <v>0</v>
      </c>
      <c r="L4285" s="122" t="str">
        <f>IF(K4285=FALSE,"",B4285&amp;"@"&amp;COUNTIFS($B$2:B4285,B4285,$K$2:K4285,TRUE))</f>
        <v/>
      </c>
    </row>
    <row r="4286" spans="7:12">
      <c r="G4286" s="122" t="str">
        <f t="shared" si="202"/>
        <v/>
      </c>
      <c r="H4286" s="255" t="str">
        <f>IF(G4286="기사임",(COUNTIF($B$2:B4286,B4286)-COUNTIFS($B$2:B4285,B4286,$G$2:G4285,"")),"")</f>
        <v/>
      </c>
      <c r="I4286" s="122" t="str">
        <f>IF(H4286=1,COUNTIF($H$1:H4286,1),"")</f>
        <v/>
      </c>
      <c r="J4286" s="122">
        <f t="shared" si="203"/>
        <v>0</v>
      </c>
      <c r="K4286" s="122" t="b">
        <f t="shared" si="204"/>
        <v>0</v>
      </c>
      <c r="L4286" s="122" t="str">
        <f>IF(K4286=FALSE,"",B4286&amp;"@"&amp;COUNTIFS($B$2:B4286,B4286,$K$2:K4286,TRUE))</f>
        <v/>
      </c>
    </row>
    <row r="4287" spans="7:12">
      <c r="G4287" s="122" t="str">
        <f t="shared" si="202"/>
        <v/>
      </c>
      <c r="H4287" s="255" t="str">
        <f>IF(G4287="기사임",(COUNTIF($B$2:B4287,B4287)-COUNTIFS($B$2:B4286,B4287,$G$2:G4286,"")),"")</f>
        <v/>
      </c>
      <c r="I4287" s="122" t="str">
        <f>IF(H4287=1,COUNTIF($H$1:H4287,1),"")</f>
        <v/>
      </c>
      <c r="J4287" s="122">
        <f t="shared" si="203"/>
        <v>0</v>
      </c>
      <c r="K4287" s="122" t="b">
        <f t="shared" si="204"/>
        <v>0</v>
      </c>
      <c r="L4287" s="122" t="str">
        <f>IF(K4287=FALSE,"",B4287&amp;"@"&amp;COUNTIFS($B$2:B4287,B4287,$K$2:K4287,TRUE))</f>
        <v/>
      </c>
    </row>
    <row r="4288" spans="7:12">
      <c r="G4288" s="122" t="str">
        <f t="shared" si="202"/>
        <v/>
      </c>
      <c r="H4288" s="255" t="str">
        <f>IF(G4288="기사임",(COUNTIF($B$2:B4288,B4288)-COUNTIFS($B$2:B4287,B4288,$G$2:G4287,"")),"")</f>
        <v/>
      </c>
      <c r="I4288" s="122" t="str">
        <f>IF(H4288=1,COUNTIF($H$1:H4288,1),"")</f>
        <v/>
      </c>
      <c r="J4288" s="122">
        <f t="shared" si="203"/>
        <v>0</v>
      </c>
      <c r="K4288" s="122" t="b">
        <f t="shared" si="204"/>
        <v>0</v>
      </c>
      <c r="L4288" s="122" t="str">
        <f>IF(K4288=FALSE,"",B4288&amp;"@"&amp;COUNTIFS($B$2:B4288,B4288,$K$2:K4288,TRUE))</f>
        <v/>
      </c>
    </row>
    <row r="4289" spans="7:12">
      <c r="G4289" s="122" t="str">
        <f t="shared" si="202"/>
        <v/>
      </c>
      <c r="H4289" s="255" t="str">
        <f>IF(G4289="기사임",(COUNTIF($B$2:B4289,B4289)-COUNTIFS($B$2:B4288,B4289,$G$2:G4288,"")),"")</f>
        <v/>
      </c>
      <c r="I4289" s="122" t="str">
        <f>IF(H4289=1,COUNTIF($H$1:H4289,1),"")</f>
        <v/>
      </c>
      <c r="J4289" s="122">
        <f t="shared" si="203"/>
        <v>0</v>
      </c>
      <c r="K4289" s="122" t="b">
        <f t="shared" si="204"/>
        <v>0</v>
      </c>
      <c r="L4289" s="122" t="str">
        <f>IF(K4289=FALSE,"",B4289&amp;"@"&amp;COUNTIFS($B$2:B4289,B4289,$K$2:K4289,TRUE))</f>
        <v/>
      </c>
    </row>
    <row r="4290" spans="7:12">
      <c r="G4290" s="122" t="str">
        <f t="shared" si="202"/>
        <v/>
      </c>
      <c r="H4290" s="255" t="str">
        <f>IF(G4290="기사임",(COUNTIF($B$2:B4290,B4290)-COUNTIFS($B$2:B4289,B4290,$G$2:G4289,"")),"")</f>
        <v/>
      </c>
      <c r="I4290" s="122" t="str">
        <f>IF(H4290=1,COUNTIF($H$1:H4290,1),"")</f>
        <v/>
      </c>
      <c r="J4290" s="122">
        <f t="shared" si="203"/>
        <v>0</v>
      </c>
      <c r="K4290" s="122" t="b">
        <f t="shared" si="204"/>
        <v>0</v>
      </c>
      <c r="L4290" s="122" t="str">
        <f>IF(K4290=FALSE,"",B4290&amp;"@"&amp;COUNTIFS($B$2:B4290,B4290,$K$2:K4290,TRUE))</f>
        <v/>
      </c>
    </row>
    <row r="4291" spans="7:12">
      <c r="G4291" s="122" t="str">
        <f t="shared" si="202"/>
        <v/>
      </c>
      <c r="H4291" s="255" t="str">
        <f>IF(G4291="기사임",(COUNTIF($B$2:B4291,B4291)-COUNTIFS($B$2:B4290,B4291,$G$2:G4290,"")),"")</f>
        <v/>
      </c>
      <c r="I4291" s="122" t="str">
        <f>IF(H4291=1,COUNTIF($H$1:H4291,1),"")</f>
        <v/>
      </c>
      <c r="J4291" s="122">
        <f t="shared" si="203"/>
        <v>0</v>
      </c>
      <c r="K4291" s="122" t="b">
        <f t="shared" si="204"/>
        <v>0</v>
      </c>
      <c r="L4291" s="122" t="str">
        <f>IF(K4291=FALSE,"",B4291&amp;"@"&amp;COUNTIFS($B$2:B4291,B4291,$K$2:K4291,TRUE))</f>
        <v/>
      </c>
    </row>
    <row r="4292" spans="7:12">
      <c r="G4292" s="122" t="str">
        <f t="shared" si="202"/>
        <v/>
      </c>
      <c r="H4292" s="255" t="str">
        <f>IF(G4292="기사임",(COUNTIF($B$2:B4292,B4292)-COUNTIFS($B$2:B4291,B4292,$G$2:G4291,"")),"")</f>
        <v/>
      </c>
      <c r="I4292" s="122" t="str">
        <f>IF(H4292=1,COUNTIF($H$1:H4292,1),"")</f>
        <v/>
      </c>
      <c r="J4292" s="122">
        <f t="shared" si="203"/>
        <v>0</v>
      </c>
      <c r="K4292" s="122" t="b">
        <f t="shared" si="204"/>
        <v>0</v>
      </c>
      <c r="L4292" s="122" t="str">
        <f>IF(K4292=FALSE,"",B4292&amp;"@"&amp;COUNTIFS($B$2:B4292,B4292,$K$2:K4292,TRUE))</f>
        <v/>
      </c>
    </row>
    <row r="4293" spans="7:12">
      <c r="G4293" s="122" t="str">
        <f t="shared" si="202"/>
        <v/>
      </c>
      <c r="H4293" s="255" t="str">
        <f>IF(G4293="기사임",(COUNTIF($B$2:B4293,B4293)-COUNTIFS($B$2:B4292,B4293,$G$2:G4292,"")),"")</f>
        <v/>
      </c>
      <c r="I4293" s="122" t="str">
        <f>IF(H4293=1,COUNTIF($H$1:H4293,1),"")</f>
        <v/>
      </c>
      <c r="J4293" s="122">
        <f t="shared" si="203"/>
        <v>0</v>
      </c>
      <c r="K4293" s="122" t="b">
        <f t="shared" si="204"/>
        <v>0</v>
      </c>
      <c r="L4293" s="122" t="str">
        <f>IF(K4293=FALSE,"",B4293&amp;"@"&amp;COUNTIFS($B$2:B4293,B4293,$K$2:K4293,TRUE))</f>
        <v/>
      </c>
    </row>
    <row r="4294" spans="7:12">
      <c r="G4294" s="122" t="str">
        <f t="shared" si="202"/>
        <v/>
      </c>
      <c r="H4294" s="255" t="str">
        <f>IF(G4294="기사임",(COUNTIF($B$2:B4294,B4294)-COUNTIFS($B$2:B4293,B4294,$G$2:G4293,"")),"")</f>
        <v/>
      </c>
      <c r="I4294" s="122" t="str">
        <f>IF(H4294=1,COUNTIF($H$1:H4294,1),"")</f>
        <v/>
      </c>
      <c r="J4294" s="122">
        <f t="shared" si="203"/>
        <v>0</v>
      </c>
      <c r="K4294" s="122" t="b">
        <f t="shared" si="204"/>
        <v>0</v>
      </c>
      <c r="L4294" s="122" t="str">
        <f>IF(K4294=FALSE,"",B4294&amp;"@"&amp;COUNTIFS($B$2:B4294,B4294,$K$2:K4294,TRUE))</f>
        <v/>
      </c>
    </row>
    <row r="4295" spans="7:12">
      <c r="G4295" s="122" t="str">
        <f t="shared" ref="G4295:G4358" si="205">IF(AND(LEFT(A4295,17)="/global/archives/",ISNUMBER(_xlfn.NUMBERVALUE(MID(A4295,18,1))),ISERROR(FIND("ckattempt",A4295)),ISERROR(FIND("preview",A4295))),"기사임","")</f>
        <v/>
      </c>
      <c r="H4295" s="255" t="str">
        <f>IF(G4295="기사임",(COUNTIF($B$2:B4295,B4295)-COUNTIFS($B$2:B4294,B4295,$G$2:G4294,"")),"")</f>
        <v/>
      </c>
      <c r="I4295" s="122" t="str">
        <f>IF(H4295=1,COUNTIF($H$1:H4295,1),"")</f>
        <v/>
      </c>
      <c r="J4295" s="122">
        <f t="shared" ref="J4295:J4358" si="206">COUNTIF($N$2:$N$4,B4295)</f>
        <v>0</v>
      </c>
      <c r="K4295" s="122" t="b">
        <f t="shared" ref="K4295:K4358" si="207">AND(J4295=1,H4295&gt;=1,H4295&lt;&gt;"")</f>
        <v>0</v>
      </c>
      <c r="L4295" s="122" t="str">
        <f>IF(K4295=FALSE,"",B4295&amp;"@"&amp;COUNTIFS($B$2:B4295,B4295,$K$2:K4295,TRUE))</f>
        <v/>
      </c>
    </row>
    <row r="4296" spans="7:12">
      <c r="G4296" s="122" t="str">
        <f t="shared" si="205"/>
        <v/>
      </c>
      <c r="H4296" s="255" t="str">
        <f>IF(G4296="기사임",(COUNTIF($B$2:B4296,B4296)-COUNTIFS($B$2:B4295,B4296,$G$2:G4295,"")),"")</f>
        <v/>
      </c>
      <c r="I4296" s="122" t="str">
        <f>IF(H4296=1,COUNTIF($H$1:H4296,1),"")</f>
        <v/>
      </c>
      <c r="J4296" s="122">
        <f t="shared" si="206"/>
        <v>0</v>
      </c>
      <c r="K4296" s="122" t="b">
        <f t="shared" si="207"/>
        <v>0</v>
      </c>
      <c r="L4296" s="122" t="str">
        <f>IF(K4296=FALSE,"",B4296&amp;"@"&amp;COUNTIFS($B$2:B4296,B4296,$K$2:K4296,TRUE))</f>
        <v/>
      </c>
    </row>
    <row r="4297" spans="7:12">
      <c r="G4297" s="122" t="str">
        <f t="shared" si="205"/>
        <v/>
      </c>
      <c r="H4297" s="255" t="str">
        <f>IF(G4297="기사임",(COUNTIF($B$2:B4297,B4297)-COUNTIFS($B$2:B4296,B4297,$G$2:G4296,"")),"")</f>
        <v/>
      </c>
      <c r="I4297" s="122" t="str">
        <f>IF(H4297=1,COUNTIF($H$1:H4297,1),"")</f>
        <v/>
      </c>
      <c r="J4297" s="122">
        <f t="shared" si="206"/>
        <v>0</v>
      </c>
      <c r="K4297" s="122" t="b">
        <f t="shared" si="207"/>
        <v>0</v>
      </c>
      <c r="L4297" s="122" t="str">
        <f>IF(K4297=FALSE,"",B4297&amp;"@"&amp;COUNTIFS($B$2:B4297,B4297,$K$2:K4297,TRUE))</f>
        <v/>
      </c>
    </row>
    <row r="4298" spans="7:12">
      <c r="G4298" s="122" t="str">
        <f t="shared" si="205"/>
        <v/>
      </c>
      <c r="H4298" s="255" t="str">
        <f>IF(G4298="기사임",(COUNTIF($B$2:B4298,B4298)-COUNTIFS($B$2:B4297,B4298,$G$2:G4297,"")),"")</f>
        <v/>
      </c>
      <c r="I4298" s="122" t="str">
        <f>IF(H4298=1,COUNTIF($H$1:H4298,1),"")</f>
        <v/>
      </c>
      <c r="J4298" s="122">
        <f t="shared" si="206"/>
        <v>0</v>
      </c>
      <c r="K4298" s="122" t="b">
        <f t="shared" si="207"/>
        <v>0</v>
      </c>
      <c r="L4298" s="122" t="str">
        <f>IF(K4298=FALSE,"",B4298&amp;"@"&amp;COUNTIFS($B$2:B4298,B4298,$K$2:K4298,TRUE))</f>
        <v/>
      </c>
    </row>
    <row r="4299" spans="7:12">
      <c r="G4299" s="122" t="str">
        <f t="shared" si="205"/>
        <v/>
      </c>
      <c r="H4299" s="255" t="str">
        <f>IF(G4299="기사임",(COUNTIF($B$2:B4299,B4299)-COUNTIFS($B$2:B4298,B4299,$G$2:G4298,"")),"")</f>
        <v/>
      </c>
      <c r="I4299" s="122" t="str">
        <f>IF(H4299=1,COUNTIF($H$1:H4299,1),"")</f>
        <v/>
      </c>
      <c r="J4299" s="122">
        <f t="shared" si="206"/>
        <v>0</v>
      </c>
      <c r="K4299" s="122" t="b">
        <f t="shared" si="207"/>
        <v>0</v>
      </c>
      <c r="L4299" s="122" t="str">
        <f>IF(K4299=FALSE,"",B4299&amp;"@"&amp;COUNTIFS($B$2:B4299,B4299,$K$2:K4299,TRUE))</f>
        <v/>
      </c>
    </row>
    <row r="4300" spans="7:12">
      <c r="G4300" s="122" t="str">
        <f t="shared" si="205"/>
        <v/>
      </c>
      <c r="H4300" s="255" t="str">
        <f>IF(G4300="기사임",(COUNTIF($B$2:B4300,B4300)-COUNTIFS($B$2:B4299,B4300,$G$2:G4299,"")),"")</f>
        <v/>
      </c>
      <c r="I4300" s="122" t="str">
        <f>IF(H4300=1,COUNTIF($H$1:H4300,1),"")</f>
        <v/>
      </c>
      <c r="J4300" s="122">
        <f t="shared" si="206"/>
        <v>0</v>
      </c>
      <c r="K4300" s="122" t="b">
        <f t="shared" si="207"/>
        <v>0</v>
      </c>
      <c r="L4300" s="122" t="str">
        <f>IF(K4300=FALSE,"",B4300&amp;"@"&amp;COUNTIFS($B$2:B4300,B4300,$K$2:K4300,TRUE))</f>
        <v/>
      </c>
    </row>
    <row r="4301" spans="7:12">
      <c r="G4301" s="122" t="str">
        <f t="shared" si="205"/>
        <v/>
      </c>
      <c r="H4301" s="255" t="str">
        <f>IF(G4301="기사임",(COUNTIF($B$2:B4301,B4301)-COUNTIFS($B$2:B4300,B4301,$G$2:G4300,"")),"")</f>
        <v/>
      </c>
      <c r="I4301" s="122" t="str">
        <f>IF(H4301=1,COUNTIF($H$1:H4301,1),"")</f>
        <v/>
      </c>
      <c r="J4301" s="122">
        <f t="shared" si="206"/>
        <v>0</v>
      </c>
      <c r="K4301" s="122" t="b">
        <f t="shared" si="207"/>
        <v>0</v>
      </c>
      <c r="L4301" s="122" t="str">
        <f>IF(K4301=FALSE,"",B4301&amp;"@"&amp;COUNTIFS($B$2:B4301,B4301,$K$2:K4301,TRUE))</f>
        <v/>
      </c>
    </row>
    <row r="4302" spans="7:12">
      <c r="G4302" s="122" t="str">
        <f t="shared" si="205"/>
        <v/>
      </c>
      <c r="H4302" s="255" t="str">
        <f>IF(G4302="기사임",(COUNTIF($B$2:B4302,B4302)-COUNTIFS($B$2:B4301,B4302,$G$2:G4301,"")),"")</f>
        <v/>
      </c>
      <c r="I4302" s="122" t="str">
        <f>IF(H4302=1,COUNTIF($H$1:H4302,1),"")</f>
        <v/>
      </c>
      <c r="J4302" s="122">
        <f t="shared" si="206"/>
        <v>0</v>
      </c>
      <c r="K4302" s="122" t="b">
        <f t="shared" si="207"/>
        <v>0</v>
      </c>
      <c r="L4302" s="122" t="str">
        <f>IF(K4302=FALSE,"",B4302&amp;"@"&amp;COUNTIFS($B$2:B4302,B4302,$K$2:K4302,TRUE))</f>
        <v/>
      </c>
    </row>
    <row r="4303" spans="7:12">
      <c r="G4303" s="122" t="str">
        <f t="shared" si="205"/>
        <v/>
      </c>
      <c r="H4303" s="255" t="str">
        <f>IF(G4303="기사임",(COUNTIF($B$2:B4303,B4303)-COUNTIFS($B$2:B4302,B4303,$G$2:G4302,"")),"")</f>
        <v/>
      </c>
      <c r="I4303" s="122" t="str">
        <f>IF(H4303=1,COUNTIF($H$1:H4303,1),"")</f>
        <v/>
      </c>
      <c r="J4303" s="122">
        <f t="shared" si="206"/>
        <v>0</v>
      </c>
      <c r="K4303" s="122" t="b">
        <f t="shared" si="207"/>
        <v>0</v>
      </c>
      <c r="L4303" s="122" t="str">
        <f>IF(K4303=FALSE,"",B4303&amp;"@"&amp;COUNTIFS($B$2:B4303,B4303,$K$2:K4303,TRUE))</f>
        <v/>
      </c>
    </row>
    <row r="4304" spans="7:12">
      <c r="G4304" s="122" t="str">
        <f t="shared" si="205"/>
        <v/>
      </c>
      <c r="H4304" s="255" t="str">
        <f>IF(G4304="기사임",(COUNTIF($B$2:B4304,B4304)-COUNTIFS($B$2:B4303,B4304,$G$2:G4303,"")),"")</f>
        <v/>
      </c>
      <c r="I4304" s="122" t="str">
        <f>IF(H4304=1,COUNTIF($H$1:H4304,1),"")</f>
        <v/>
      </c>
      <c r="J4304" s="122">
        <f t="shared" si="206"/>
        <v>0</v>
      </c>
      <c r="K4304" s="122" t="b">
        <f t="shared" si="207"/>
        <v>0</v>
      </c>
      <c r="L4304" s="122" t="str">
        <f>IF(K4304=FALSE,"",B4304&amp;"@"&amp;COUNTIFS($B$2:B4304,B4304,$K$2:K4304,TRUE))</f>
        <v/>
      </c>
    </row>
    <row r="4305" spans="7:12">
      <c r="G4305" s="122" t="str">
        <f t="shared" si="205"/>
        <v/>
      </c>
      <c r="H4305" s="255" t="str">
        <f>IF(G4305="기사임",(COUNTIF($B$2:B4305,B4305)-COUNTIFS($B$2:B4304,B4305,$G$2:G4304,"")),"")</f>
        <v/>
      </c>
      <c r="I4305" s="122" t="str">
        <f>IF(H4305=1,COUNTIF($H$1:H4305,1),"")</f>
        <v/>
      </c>
      <c r="J4305" s="122">
        <f t="shared" si="206"/>
        <v>0</v>
      </c>
      <c r="K4305" s="122" t="b">
        <f t="shared" si="207"/>
        <v>0</v>
      </c>
      <c r="L4305" s="122" t="str">
        <f>IF(K4305=FALSE,"",B4305&amp;"@"&amp;COUNTIFS($B$2:B4305,B4305,$K$2:K4305,TRUE))</f>
        <v/>
      </c>
    </row>
    <row r="4306" spans="7:12">
      <c r="G4306" s="122" t="str">
        <f t="shared" si="205"/>
        <v/>
      </c>
      <c r="H4306" s="255" t="str">
        <f>IF(G4306="기사임",(COUNTIF($B$2:B4306,B4306)-COUNTIFS($B$2:B4305,B4306,$G$2:G4305,"")),"")</f>
        <v/>
      </c>
      <c r="I4306" s="122" t="str">
        <f>IF(H4306=1,COUNTIF($H$1:H4306,1),"")</f>
        <v/>
      </c>
      <c r="J4306" s="122">
        <f t="shared" si="206"/>
        <v>0</v>
      </c>
      <c r="K4306" s="122" t="b">
        <f t="shared" si="207"/>
        <v>0</v>
      </c>
      <c r="L4306" s="122" t="str">
        <f>IF(K4306=FALSE,"",B4306&amp;"@"&amp;COUNTIFS($B$2:B4306,B4306,$K$2:K4306,TRUE))</f>
        <v/>
      </c>
    </row>
    <row r="4307" spans="7:12">
      <c r="G4307" s="122" t="str">
        <f t="shared" si="205"/>
        <v/>
      </c>
      <c r="H4307" s="255" t="str">
        <f>IF(G4307="기사임",(COUNTIF($B$2:B4307,B4307)-COUNTIFS($B$2:B4306,B4307,$G$2:G4306,"")),"")</f>
        <v/>
      </c>
      <c r="I4307" s="122" t="str">
        <f>IF(H4307=1,COUNTIF($H$1:H4307,1),"")</f>
        <v/>
      </c>
      <c r="J4307" s="122">
        <f t="shared" si="206"/>
        <v>0</v>
      </c>
      <c r="K4307" s="122" t="b">
        <f t="shared" si="207"/>
        <v>0</v>
      </c>
      <c r="L4307" s="122" t="str">
        <f>IF(K4307=FALSE,"",B4307&amp;"@"&amp;COUNTIFS($B$2:B4307,B4307,$K$2:K4307,TRUE))</f>
        <v/>
      </c>
    </row>
    <row r="4308" spans="7:12">
      <c r="G4308" s="122" t="str">
        <f t="shared" si="205"/>
        <v/>
      </c>
      <c r="H4308" s="255" t="str">
        <f>IF(G4308="기사임",(COUNTIF($B$2:B4308,B4308)-COUNTIFS($B$2:B4307,B4308,$G$2:G4307,"")),"")</f>
        <v/>
      </c>
      <c r="I4308" s="122" t="str">
        <f>IF(H4308=1,COUNTIF($H$1:H4308,1),"")</f>
        <v/>
      </c>
      <c r="J4308" s="122">
        <f t="shared" si="206"/>
        <v>0</v>
      </c>
      <c r="K4308" s="122" t="b">
        <f t="shared" si="207"/>
        <v>0</v>
      </c>
      <c r="L4308" s="122" t="str">
        <f>IF(K4308=FALSE,"",B4308&amp;"@"&amp;COUNTIFS($B$2:B4308,B4308,$K$2:K4308,TRUE))</f>
        <v/>
      </c>
    </row>
    <row r="4309" spans="7:12">
      <c r="G4309" s="122" t="str">
        <f t="shared" si="205"/>
        <v/>
      </c>
      <c r="H4309" s="255" t="str">
        <f>IF(G4309="기사임",(COUNTIF($B$2:B4309,B4309)-COUNTIFS($B$2:B4308,B4309,$G$2:G4308,"")),"")</f>
        <v/>
      </c>
      <c r="I4309" s="122" t="str">
        <f>IF(H4309=1,COUNTIF($H$1:H4309,1),"")</f>
        <v/>
      </c>
      <c r="J4309" s="122">
        <f t="shared" si="206"/>
        <v>0</v>
      </c>
      <c r="K4309" s="122" t="b">
        <f t="shared" si="207"/>
        <v>0</v>
      </c>
      <c r="L4309" s="122" t="str">
        <f>IF(K4309=FALSE,"",B4309&amp;"@"&amp;COUNTIFS($B$2:B4309,B4309,$K$2:K4309,TRUE))</f>
        <v/>
      </c>
    </row>
    <row r="4310" spans="7:12">
      <c r="G4310" s="122" t="str">
        <f t="shared" si="205"/>
        <v/>
      </c>
      <c r="H4310" s="255" t="str">
        <f>IF(G4310="기사임",(COUNTIF($B$2:B4310,B4310)-COUNTIFS($B$2:B4309,B4310,$G$2:G4309,"")),"")</f>
        <v/>
      </c>
      <c r="I4310" s="122" t="str">
        <f>IF(H4310=1,COUNTIF($H$1:H4310,1),"")</f>
        <v/>
      </c>
      <c r="J4310" s="122">
        <f t="shared" si="206"/>
        <v>0</v>
      </c>
      <c r="K4310" s="122" t="b">
        <f t="shared" si="207"/>
        <v>0</v>
      </c>
      <c r="L4310" s="122" t="str">
        <f>IF(K4310=FALSE,"",B4310&amp;"@"&amp;COUNTIFS($B$2:B4310,B4310,$K$2:K4310,TRUE))</f>
        <v/>
      </c>
    </row>
    <row r="4311" spans="7:12">
      <c r="G4311" s="122" t="str">
        <f t="shared" si="205"/>
        <v/>
      </c>
      <c r="H4311" s="255" t="str">
        <f>IF(G4311="기사임",(COUNTIF($B$2:B4311,B4311)-COUNTIFS($B$2:B4310,B4311,$G$2:G4310,"")),"")</f>
        <v/>
      </c>
      <c r="I4311" s="122" t="str">
        <f>IF(H4311=1,COUNTIF($H$1:H4311,1),"")</f>
        <v/>
      </c>
      <c r="J4311" s="122">
        <f t="shared" si="206"/>
        <v>0</v>
      </c>
      <c r="K4311" s="122" t="b">
        <f t="shared" si="207"/>
        <v>0</v>
      </c>
      <c r="L4311" s="122" t="str">
        <f>IF(K4311=FALSE,"",B4311&amp;"@"&amp;COUNTIFS($B$2:B4311,B4311,$K$2:K4311,TRUE))</f>
        <v/>
      </c>
    </row>
    <row r="4312" spans="7:12">
      <c r="G4312" s="122" t="str">
        <f t="shared" si="205"/>
        <v/>
      </c>
      <c r="H4312" s="255" t="str">
        <f>IF(G4312="기사임",(COUNTIF($B$2:B4312,B4312)-COUNTIFS($B$2:B4311,B4312,$G$2:G4311,"")),"")</f>
        <v/>
      </c>
      <c r="I4312" s="122" t="str">
        <f>IF(H4312=1,COUNTIF($H$1:H4312,1),"")</f>
        <v/>
      </c>
      <c r="J4312" s="122">
        <f t="shared" si="206"/>
        <v>0</v>
      </c>
      <c r="K4312" s="122" t="b">
        <f t="shared" si="207"/>
        <v>0</v>
      </c>
      <c r="L4312" s="122" t="str">
        <f>IF(K4312=FALSE,"",B4312&amp;"@"&amp;COUNTIFS($B$2:B4312,B4312,$K$2:K4312,TRUE))</f>
        <v/>
      </c>
    </row>
    <row r="4313" spans="7:12">
      <c r="G4313" s="122" t="str">
        <f t="shared" si="205"/>
        <v/>
      </c>
      <c r="H4313" s="255" t="str">
        <f>IF(G4313="기사임",(COUNTIF($B$2:B4313,B4313)-COUNTIFS($B$2:B4312,B4313,$G$2:G4312,"")),"")</f>
        <v/>
      </c>
      <c r="I4313" s="122" t="str">
        <f>IF(H4313=1,COUNTIF($H$1:H4313,1),"")</f>
        <v/>
      </c>
      <c r="J4313" s="122">
        <f t="shared" si="206"/>
        <v>0</v>
      </c>
      <c r="K4313" s="122" t="b">
        <f t="shared" si="207"/>
        <v>0</v>
      </c>
      <c r="L4313" s="122" t="str">
        <f>IF(K4313=FALSE,"",B4313&amp;"@"&amp;COUNTIFS($B$2:B4313,B4313,$K$2:K4313,TRUE))</f>
        <v/>
      </c>
    </row>
    <row r="4314" spans="7:12">
      <c r="G4314" s="122" t="str">
        <f t="shared" si="205"/>
        <v/>
      </c>
      <c r="H4314" s="255" t="str">
        <f>IF(G4314="기사임",(COUNTIF($B$2:B4314,B4314)-COUNTIFS($B$2:B4313,B4314,$G$2:G4313,"")),"")</f>
        <v/>
      </c>
      <c r="I4314" s="122" t="str">
        <f>IF(H4314=1,COUNTIF($H$1:H4314,1),"")</f>
        <v/>
      </c>
      <c r="J4314" s="122">
        <f t="shared" si="206"/>
        <v>0</v>
      </c>
      <c r="K4314" s="122" t="b">
        <f t="shared" si="207"/>
        <v>0</v>
      </c>
      <c r="L4314" s="122" t="str">
        <f>IF(K4314=FALSE,"",B4314&amp;"@"&amp;COUNTIFS($B$2:B4314,B4314,$K$2:K4314,TRUE))</f>
        <v/>
      </c>
    </row>
    <row r="4315" spans="7:12">
      <c r="G4315" s="122" t="str">
        <f t="shared" si="205"/>
        <v/>
      </c>
      <c r="H4315" s="255" t="str">
        <f>IF(G4315="기사임",(COUNTIF($B$2:B4315,B4315)-COUNTIFS($B$2:B4314,B4315,$G$2:G4314,"")),"")</f>
        <v/>
      </c>
      <c r="I4315" s="122" t="str">
        <f>IF(H4315=1,COUNTIF($H$1:H4315,1),"")</f>
        <v/>
      </c>
      <c r="J4315" s="122">
        <f t="shared" si="206"/>
        <v>0</v>
      </c>
      <c r="K4315" s="122" t="b">
        <f t="shared" si="207"/>
        <v>0</v>
      </c>
      <c r="L4315" s="122" t="str">
        <f>IF(K4315=FALSE,"",B4315&amp;"@"&amp;COUNTIFS($B$2:B4315,B4315,$K$2:K4315,TRUE))</f>
        <v/>
      </c>
    </row>
    <row r="4316" spans="7:12">
      <c r="G4316" s="122" t="str">
        <f t="shared" si="205"/>
        <v/>
      </c>
      <c r="H4316" s="255" t="str">
        <f>IF(G4316="기사임",(COUNTIF($B$2:B4316,B4316)-COUNTIFS($B$2:B4315,B4316,$G$2:G4315,"")),"")</f>
        <v/>
      </c>
      <c r="I4316" s="122" t="str">
        <f>IF(H4316=1,COUNTIF($H$1:H4316,1),"")</f>
        <v/>
      </c>
      <c r="J4316" s="122">
        <f t="shared" si="206"/>
        <v>0</v>
      </c>
      <c r="K4316" s="122" t="b">
        <f t="shared" si="207"/>
        <v>0</v>
      </c>
      <c r="L4316" s="122" t="str">
        <f>IF(K4316=FALSE,"",B4316&amp;"@"&amp;COUNTIFS($B$2:B4316,B4316,$K$2:K4316,TRUE))</f>
        <v/>
      </c>
    </row>
    <row r="4317" spans="7:12">
      <c r="G4317" s="122" t="str">
        <f t="shared" si="205"/>
        <v/>
      </c>
      <c r="H4317" s="255" t="str">
        <f>IF(G4317="기사임",(COUNTIF($B$2:B4317,B4317)-COUNTIFS($B$2:B4316,B4317,$G$2:G4316,"")),"")</f>
        <v/>
      </c>
      <c r="I4317" s="122" t="str">
        <f>IF(H4317=1,COUNTIF($H$1:H4317,1),"")</f>
        <v/>
      </c>
      <c r="J4317" s="122">
        <f t="shared" si="206"/>
        <v>0</v>
      </c>
      <c r="K4317" s="122" t="b">
        <f t="shared" si="207"/>
        <v>0</v>
      </c>
      <c r="L4317" s="122" t="str">
        <f>IF(K4317=FALSE,"",B4317&amp;"@"&amp;COUNTIFS($B$2:B4317,B4317,$K$2:K4317,TRUE))</f>
        <v/>
      </c>
    </row>
    <row r="4318" spans="7:12">
      <c r="G4318" s="122" t="str">
        <f t="shared" si="205"/>
        <v/>
      </c>
      <c r="H4318" s="255" t="str">
        <f>IF(G4318="기사임",(COUNTIF($B$2:B4318,B4318)-COUNTIFS($B$2:B4317,B4318,$G$2:G4317,"")),"")</f>
        <v/>
      </c>
      <c r="I4318" s="122" t="str">
        <f>IF(H4318=1,COUNTIF($H$1:H4318,1),"")</f>
        <v/>
      </c>
      <c r="J4318" s="122">
        <f t="shared" si="206"/>
        <v>0</v>
      </c>
      <c r="K4318" s="122" t="b">
        <f t="shared" si="207"/>
        <v>0</v>
      </c>
      <c r="L4318" s="122" t="str">
        <f>IF(K4318=FALSE,"",B4318&amp;"@"&amp;COUNTIFS($B$2:B4318,B4318,$K$2:K4318,TRUE))</f>
        <v/>
      </c>
    </row>
    <row r="4319" spans="7:12">
      <c r="G4319" s="122" t="str">
        <f t="shared" si="205"/>
        <v/>
      </c>
      <c r="H4319" s="255" t="str">
        <f>IF(G4319="기사임",(COUNTIF($B$2:B4319,B4319)-COUNTIFS($B$2:B4318,B4319,$G$2:G4318,"")),"")</f>
        <v/>
      </c>
      <c r="I4319" s="122" t="str">
        <f>IF(H4319=1,COUNTIF($H$1:H4319,1),"")</f>
        <v/>
      </c>
      <c r="J4319" s="122">
        <f t="shared" si="206"/>
        <v>0</v>
      </c>
      <c r="K4319" s="122" t="b">
        <f t="shared" si="207"/>
        <v>0</v>
      </c>
      <c r="L4319" s="122" t="str">
        <f>IF(K4319=FALSE,"",B4319&amp;"@"&amp;COUNTIFS($B$2:B4319,B4319,$K$2:K4319,TRUE))</f>
        <v/>
      </c>
    </row>
    <row r="4320" spans="7:12">
      <c r="G4320" s="122" t="str">
        <f t="shared" si="205"/>
        <v/>
      </c>
      <c r="H4320" s="255" t="str">
        <f>IF(G4320="기사임",(COUNTIF($B$2:B4320,B4320)-COUNTIFS($B$2:B4319,B4320,$G$2:G4319,"")),"")</f>
        <v/>
      </c>
      <c r="I4320" s="122" t="str">
        <f>IF(H4320=1,COUNTIF($H$1:H4320,1),"")</f>
        <v/>
      </c>
      <c r="J4320" s="122">
        <f t="shared" si="206"/>
        <v>0</v>
      </c>
      <c r="K4320" s="122" t="b">
        <f t="shared" si="207"/>
        <v>0</v>
      </c>
      <c r="L4320" s="122" t="str">
        <f>IF(K4320=FALSE,"",B4320&amp;"@"&amp;COUNTIFS($B$2:B4320,B4320,$K$2:K4320,TRUE))</f>
        <v/>
      </c>
    </row>
    <row r="4321" spans="7:12">
      <c r="G4321" s="122" t="str">
        <f t="shared" si="205"/>
        <v/>
      </c>
      <c r="H4321" s="255" t="str">
        <f>IF(G4321="기사임",(COUNTIF($B$2:B4321,B4321)-COUNTIFS($B$2:B4320,B4321,$G$2:G4320,"")),"")</f>
        <v/>
      </c>
      <c r="I4321" s="122" t="str">
        <f>IF(H4321=1,COUNTIF($H$1:H4321,1),"")</f>
        <v/>
      </c>
      <c r="J4321" s="122">
        <f t="shared" si="206"/>
        <v>0</v>
      </c>
      <c r="K4321" s="122" t="b">
        <f t="shared" si="207"/>
        <v>0</v>
      </c>
      <c r="L4321" s="122" t="str">
        <f>IF(K4321=FALSE,"",B4321&amp;"@"&amp;COUNTIFS($B$2:B4321,B4321,$K$2:K4321,TRUE))</f>
        <v/>
      </c>
    </row>
    <row r="4322" spans="7:12">
      <c r="G4322" s="122" t="str">
        <f t="shared" si="205"/>
        <v/>
      </c>
      <c r="H4322" s="255" t="str">
        <f>IF(G4322="기사임",(COUNTIF($B$2:B4322,B4322)-COUNTIFS($B$2:B4321,B4322,$G$2:G4321,"")),"")</f>
        <v/>
      </c>
      <c r="I4322" s="122" t="str">
        <f>IF(H4322=1,COUNTIF($H$1:H4322,1),"")</f>
        <v/>
      </c>
      <c r="J4322" s="122">
        <f t="shared" si="206"/>
        <v>0</v>
      </c>
      <c r="K4322" s="122" t="b">
        <f t="shared" si="207"/>
        <v>0</v>
      </c>
      <c r="L4322" s="122" t="str">
        <f>IF(K4322=FALSE,"",B4322&amp;"@"&amp;COUNTIFS($B$2:B4322,B4322,$K$2:K4322,TRUE))</f>
        <v/>
      </c>
    </row>
    <row r="4323" spans="7:12">
      <c r="G4323" s="122" t="str">
        <f t="shared" si="205"/>
        <v/>
      </c>
      <c r="H4323" s="255" t="str">
        <f>IF(G4323="기사임",(COUNTIF($B$2:B4323,B4323)-COUNTIFS($B$2:B4322,B4323,$G$2:G4322,"")),"")</f>
        <v/>
      </c>
      <c r="I4323" s="122" t="str">
        <f>IF(H4323=1,COUNTIF($H$1:H4323,1),"")</f>
        <v/>
      </c>
      <c r="J4323" s="122">
        <f t="shared" si="206"/>
        <v>0</v>
      </c>
      <c r="K4323" s="122" t="b">
        <f t="shared" si="207"/>
        <v>0</v>
      </c>
      <c r="L4323" s="122" t="str">
        <f>IF(K4323=FALSE,"",B4323&amp;"@"&amp;COUNTIFS($B$2:B4323,B4323,$K$2:K4323,TRUE))</f>
        <v/>
      </c>
    </row>
    <row r="4324" spans="7:12">
      <c r="G4324" s="122" t="str">
        <f t="shared" si="205"/>
        <v/>
      </c>
      <c r="H4324" s="255" t="str">
        <f>IF(G4324="기사임",(COUNTIF($B$2:B4324,B4324)-COUNTIFS($B$2:B4323,B4324,$G$2:G4323,"")),"")</f>
        <v/>
      </c>
      <c r="I4324" s="122" t="str">
        <f>IF(H4324=1,COUNTIF($H$1:H4324,1),"")</f>
        <v/>
      </c>
      <c r="J4324" s="122">
        <f t="shared" si="206"/>
        <v>0</v>
      </c>
      <c r="K4324" s="122" t="b">
        <f t="shared" si="207"/>
        <v>0</v>
      </c>
      <c r="L4324" s="122" t="str">
        <f>IF(K4324=FALSE,"",B4324&amp;"@"&amp;COUNTIFS($B$2:B4324,B4324,$K$2:K4324,TRUE))</f>
        <v/>
      </c>
    </row>
    <row r="4325" spans="7:12">
      <c r="G4325" s="122" t="str">
        <f t="shared" si="205"/>
        <v/>
      </c>
      <c r="H4325" s="255" t="str">
        <f>IF(G4325="기사임",(COUNTIF($B$2:B4325,B4325)-COUNTIFS($B$2:B4324,B4325,$G$2:G4324,"")),"")</f>
        <v/>
      </c>
      <c r="I4325" s="122" t="str">
        <f>IF(H4325=1,COUNTIF($H$1:H4325,1),"")</f>
        <v/>
      </c>
      <c r="J4325" s="122">
        <f t="shared" si="206"/>
        <v>0</v>
      </c>
      <c r="K4325" s="122" t="b">
        <f t="shared" si="207"/>
        <v>0</v>
      </c>
      <c r="L4325" s="122" t="str">
        <f>IF(K4325=FALSE,"",B4325&amp;"@"&amp;COUNTIFS($B$2:B4325,B4325,$K$2:K4325,TRUE))</f>
        <v/>
      </c>
    </row>
    <row r="4326" spans="7:12">
      <c r="G4326" s="122" t="str">
        <f t="shared" si="205"/>
        <v/>
      </c>
      <c r="H4326" s="255" t="str">
        <f>IF(G4326="기사임",(COUNTIF($B$2:B4326,B4326)-COUNTIFS($B$2:B4325,B4326,$G$2:G4325,"")),"")</f>
        <v/>
      </c>
      <c r="I4326" s="122" t="str">
        <f>IF(H4326=1,COUNTIF($H$1:H4326,1),"")</f>
        <v/>
      </c>
      <c r="J4326" s="122">
        <f t="shared" si="206"/>
        <v>0</v>
      </c>
      <c r="K4326" s="122" t="b">
        <f t="shared" si="207"/>
        <v>0</v>
      </c>
      <c r="L4326" s="122" t="str">
        <f>IF(K4326=FALSE,"",B4326&amp;"@"&amp;COUNTIFS($B$2:B4326,B4326,$K$2:K4326,TRUE))</f>
        <v/>
      </c>
    </row>
    <row r="4327" spans="7:12">
      <c r="G4327" s="122" t="str">
        <f t="shared" si="205"/>
        <v/>
      </c>
      <c r="H4327" s="255" t="str">
        <f>IF(G4327="기사임",(COUNTIF($B$2:B4327,B4327)-COUNTIFS($B$2:B4326,B4327,$G$2:G4326,"")),"")</f>
        <v/>
      </c>
      <c r="I4327" s="122" t="str">
        <f>IF(H4327=1,COUNTIF($H$1:H4327,1),"")</f>
        <v/>
      </c>
      <c r="J4327" s="122">
        <f t="shared" si="206"/>
        <v>0</v>
      </c>
      <c r="K4327" s="122" t="b">
        <f t="shared" si="207"/>
        <v>0</v>
      </c>
      <c r="L4327" s="122" t="str">
        <f>IF(K4327=FALSE,"",B4327&amp;"@"&amp;COUNTIFS($B$2:B4327,B4327,$K$2:K4327,TRUE))</f>
        <v/>
      </c>
    </row>
    <row r="4328" spans="7:12">
      <c r="G4328" s="122" t="str">
        <f t="shared" si="205"/>
        <v/>
      </c>
      <c r="H4328" s="255" t="str">
        <f>IF(G4328="기사임",(COUNTIF($B$2:B4328,B4328)-COUNTIFS($B$2:B4327,B4328,$G$2:G4327,"")),"")</f>
        <v/>
      </c>
      <c r="I4328" s="122" t="str">
        <f>IF(H4328=1,COUNTIF($H$1:H4328,1),"")</f>
        <v/>
      </c>
      <c r="J4328" s="122">
        <f t="shared" si="206"/>
        <v>0</v>
      </c>
      <c r="K4328" s="122" t="b">
        <f t="shared" si="207"/>
        <v>0</v>
      </c>
      <c r="L4328" s="122" t="str">
        <f>IF(K4328=FALSE,"",B4328&amp;"@"&amp;COUNTIFS($B$2:B4328,B4328,$K$2:K4328,TRUE))</f>
        <v/>
      </c>
    </row>
    <row r="4329" spans="7:12">
      <c r="G4329" s="122" t="str">
        <f t="shared" si="205"/>
        <v/>
      </c>
      <c r="H4329" s="255" t="str">
        <f>IF(G4329="기사임",(COUNTIF($B$2:B4329,B4329)-COUNTIFS($B$2:B4328,B4329,$G$2:G4328,"")),"")</f>
        <v/>
      </c>
      <c r="I4329" s="122" t="str">
        <f>IF(H4329=1,COUNTIF($H$1:H4329,1),"")</f>
        <v/>
      </c>
      <c r="J4329" s="122">
        <f t="shared" si="206"/>
        <v>0</v>
      </c>
      <c r="K4329" s="122" t="b">
        <f t="shared" si="207"/>
        <v>0</v>
      </c>
      <c r="L4329" s="122" t="str">
        <f>IF(K4329=FALSE,"",B4329&amp;"@"&amp;COUNTIFS($B$2:B4329,B4329,$K$2:K4329,TRUE))</f>
        <v/>
      </c>
    </row>
    <row r="4330" spans="7:12">
      <c r="G4330" s="122" t="str">
        <f t="shared" si="205"/>
        <v/>
      </c>
      <c r="H4330" s="255" t="str">
        <f>IF(G4330="기사임",(COUNTIF($B$2:B4330,B4330)-COUNTIFS($B$2:B4329,B4330,$G$2:G4329,"")),"")</f>
        <v/>
      </c>
      <c r="I4330" s="122" t="str">
        <f>IF(H4330=1,COUNTIF($H$1:H4330,1),"")</f>
        <v/>
      </c>
      <c r="J4330" s="122">
        <f t="shared" si="206"/>
        <v>0</v>
      </c>
      <c r="K4330" s="122" t="b">
        <f t="shared" si="207"/>
        <v>0</v>
      </c>
      <c r="L4330" s="122" t="str">
        <f>IF(K4330=FALSE,"",B4330&amp;"@"&amp;COUNTIFS($B$2:B4330,B4330,$K$2:K4330,TRUE))</f>
        <v/>
      </c>
    </row>
    <row r="4331" spans="7:12">
      <c r="G4331" s="122" t="str">
        <f t="shared" si="205"/>
        <v/>
      </c>
      <c r="H4331" s="255" t="str">
        <f>IF(G4331="기사임",(COUNTIF($B$2:B4331,B4331)-COUNTIFS($B$2:B4330,B4331,$G$2:G4330,"")),"")</f>
        <v/>
      </c>
      <c r="I4331" s="122" t="str">
        <f>IF(H4331=1,COUNTIF($H$1:H4331,1),"")</f>
        <v/>
      </c>
      <c r="J4331" s="122">
        <f t="shared" si="206"/>
        <v>0</v>
      </c>
      <c r="K4331" s="122" t="b">
        <f t="shared" si="207"/>
        <v>0</v>
      </c>
      <c r="L4331" s="122" t="str">
        <f>IF(K4331=FALSE,"",B4331&amp;"@"&amp;COUNTIFS($B$2:B4331,B4331,$K$2:K4331,TRUE))</f>
        <v/>
      </c>
    </row>
    <row r="4332" spans="7:12">
      <c r="G4332" s="122" t="str">
        <f t="shared" si="205"/>
        <v/>
      </c>
      <c r="H4332" s="255" t="str">
        <f>IF(G4332="기사임",(COUNTIF($B$2:B4332,B4332)-COUNTIFS($B$2:B4331,B4332,$G$2:G4331,"")),"")</f>
        <v/>
      </c>
      <c r="I4332" s="122" t="str">
        <f>IF(H4332=1,COUNTIF($H$1:H4332,1),"")</f>
        <v/>
      </c>
      <c r="J4332" s="122">
        <f t="shared" si="206"/>
        <v>0</v>
      </c>
      <c r="K4332" s="122" t="b">
        <f t="shared" si="207"/>
        <v>0</v>
      </c>
      <c r="L4332" s="122" t="str">
        <f>IF(K4332=FALSE,"",B4332&amp;"@"&amp;COUNTIFS($B$2:B4332,B4332,$K$2:K4332,TRUE))</f>
        <v/>
      </c>
    </row>
    <row r="4333" spans="7:12">
      <c r="G4333" s="122" t="str">
        <f t="shared" si="205"/>
        <v/>
      </c>
      <c r="H4333" s="255" t="str">
        <f>IF(G4333="기사임",(COUNTIF($B$2:B4333,B4333)-COUNTIFS($B$2:B4332,B4333,$G$2:G4332,"")),"")</f>
        <v/>
      </c>
      <c r="I4333" s="122" t="str">
        <f>IF(H4333=1,COUNTIF($H$1:H4333,1),"")</f>
        <v/>
      </c>
      <c r="J4333" s="122">
        <f t="shared" si="206"/>
        <v>0</v>
      </c>
      <c r="K4333" s="122" t="b">
        <f t="shared" si="207"/>
        <v>0</v>
      </c>
      <c r="L4333" s="122" t="str">
        <f>IF(K4333=FALSE,"",B4333&amp;"@"&amp;COUNTIFS($B$2:B4333,B4333,$K$2:K4333,TRUE))</f>
        <v/>
      </c>
    </row>
    <row r="4334" spans="7:12">
      <c r="G4334" s="122" t="str">
        <f t="shared" si="205"/>
        <v/>
      </c>
      <c r="H4334" s="255" t="str">
        <f>IF(G4334="기사임",(COUNTIF($B$2:B4334,B4334)-COUNTIFS($B$2:B4333,B4334,$G$2:G4333,"")),"")</f>
        <v/>
      </c>
      <c r="I4334" s="122" t="str">
        <f>IF(H4334=1,COUNTIF($H$1:H4334,1),"")</f>
        <v/>
      </c>
      <c r="J4334" s="122">
        <f t="shared" si="206"/>
        <v>0</v>
      </c>
      <c r="K4334" s="122" t="b">
        <f t="shared" si="207"/>
        <v>0</v>
      </c>
      <c r="L4334" s="122" t="str">
        <f>IF(K4334=FALSE,"",B4334&amp;"@"&amp;COUNTIFS($B$2:B4334,B4334,$K$2:K4334,TRUE))</f>
        <v/>
      </c>
    </row>
    <row r="4335" spans="7:12">
      <c r="G4335" s="122" t="str">
        <f t="shared" si="205"/>
        <v/>
      </c>
      <c r="H4335" s="255" t="str">
        <f>IF(G4335="기사임",(COUNTIF($B$2:B4335,B4335)-COUNTIFS($B$2:B4334,B4335,$G$2:G4334,"")),"")</f>
        <v/>
      </c>
      <c r="I4335" s="122" t="str">
        <f>IF(H4335=1,COUNTIF($H$1:H4335,1),"")</f>
        <v/>
      </c>
      <c r="J4335" s="122">
        <f t="shared" si="206"/>
        <v>0</v>
      </c>
      <c r="K4335" s="122" t="b">
        <f t="shared" si="207"/>
        <v>0</v>
      </c>
      <c r="L4335" s="122" t="str">
        <f>IF(K4335=FALSE,"",B4335&amp;"@"&amp;COUNTIFS($B$2:B4335,B4335,$K$2:K4335,TRUE))</f>
        <v/>
      </c>
    </row>
    <row r="4336" spans="7:12">
      <c r="G4336" s="122" t="str">
        <f t="shared" si="205"/>
        <v/>
      </c>
      <c r="H4336" s="255" t="str">
        <f>IF(G4336="기사임",(COUNTIF($B$2:B4336,B4336)-COUNTIFS($B$2:B4335,B4336,$G$2:G4335,"")),"")</f>
        <v/>
      </c>
      <c r="I4336" s="122" t="str">
        <f>IF(H4336=1,COUNTIF($H$1:H4336,1),"")</f>
        <v/>
      </c>
      <c r="J4336" s="122">
        <f t="shared" si="206"/>
        <v>0</v>
      </c>
      <c r="K4336" s="122" t="b">
        <f t="shared" si="207"/>
        <v>0</v>
      </c>
      <c r="L4336" s="122" t="str">
        <f>IF(K4336=FALSE,"",B4336&amp;"@"&amp;COUNTIFS($B$2:B4336,B4336,$K$2:K4336,TRUE))</f>
        <v/>
      </c>
    </row>
    <row r="4337" spans="7:12">
      <c r="G4337" s="122" t="str">
        <f t="shared" si="205"/>
        <v/>
      </c>
      <c r="H4337" s="255" t="str">
        <f>IF(G4337="기사임",(COUNTIF($B$2:B4337,B4337)-COUNTIFS($B$2:B4336,B4337,$G$2:G4336,"")),"")</f>
        <v/>
      </c>
      <c r="I4337" s="122" t="str">
        <f>IF(H4337=1,COUNTIF($H$1:H4337,1),"")</f>
        <v/>
      </c>
      <c r="J4337" s="122">
        <f t="shared" si="206"/>
        <v>0</v>
      </c>
      <c r="K4337" s="122" t="b">
        <f t="shared" si="207"/>
        <v>0</v>
      </c>
      <c r="L4337" s="122" t="str">
        <f>IF(K4337=FALSE,"",B4337&amp;"@"&amp;COUNTIFS($B$2:B4337,B4337,$K$2:K4337,TRUE))</f>
        <v/>
      </c>
    </row>
    <row r="4338" spans="7:12">
      <c r="G4338" s="122" t="str">
        <f t="shared" si="205"/>
        <v/>
      </c>
      <c r="H4338" s="255" t="str">
        <f>IF(G4338="기사임",(COUNTIF($B$2:B4338,B4338)-COUNTIFS($B$2:B4337,B4338,$G$2:G4337,"")),"")</f>
        <v/>
      </c>
      <c r="I4338" s="122" t="str">
        <f>IF(H4338=1,COUNTIF($H$1:H4338,1),"")</f>
        <v/>
      </c>
      <c r="J4338" s="122">
        <f t="shared" si="206"/>
        <v>0</v>
      </c>
      <c r="K4338" s="122" t="b">
        <f t="shared" si="207"/>
        <v>0</v>
      </c>
      <c r="L4338" s="122" t="str">
        <f>IF(K4338=FALSE,"",B4338&amp;"@"&amp;COUNTIFS($B$2:B4338,B4338,$K$2:K4338,TRUE))</f>
        <v/>
      </c>
    </row>
    <row r="4339" spans="7:12">
      <c r="G4339" s="122" t="str">
        <f t="shared" si="205"/>
        <v/>
      </c>
      <c r="H4339" s="255" t="str">
        <f>IF(G4339="기사임",(COUNTIF($B$2:B4339,B4339)-COUNTIFS($B$2:B4338,B4339,$G$2:G4338,"")),"")</f>
        <v/>
      </c>
      <c r="I4339" s="122" t="str">
        <f>IF(H4339=1,COUNTIF($H$1:H4339,1),"")</f>
        <v/>
      </c>
      <c r="J4339" s="122">
        <f t="shared" si="206"/>
        <v>0</v>
      </c>
      <c r="K4339" s="122" t="b">
        <f t="shared" si="207"/>
        <v>0</v>
      </c>
      <c r="L4339" s="122" t="str">
        <f>IF(K4339=FALSE,"",B4339&amp;"@"&amp;COUNTIFS($B$2:B4339,B4339,$K$2:K4339,TRUE))</f>
        <v/>
      </c>
    </row>
    <row r="4340" spans="7:12">
      <c r="G4340" s="122" t="str">
        <f t="shared" si="205"/>
        <v/>
      </c>
      <c r="H4340" s="255" t="str">
        <f>IF(G4340="기사임",(COUNTIF($B$2:B4340,B4340)-COUNTIFS($B$2:B4339,B4340,$G$2:G4339,"")),"")</f>
        <v/>
      </c>
      <c r="I4340" s="122" t="str">
        <f>IF(H4340=1,COUNTIF($H$1:H4340,1),"")</f>
        <v/>
      </c>
      <c r="J4340" s="122">
        <f t="shared" si="206"/>
        <v>0</v>
      </c>
      <c r="K4340" s="122" t="b">
        <f t="shared" si="207"/>
        <v>0</v>
      </c>
      <c r="L4340" s="122" t="str">
        <f>IF(K4340=FALSE,"",B4340&amp;"@"&amp;COUNTIFS($B$2:B4340,B4340,$K$2:K4340,TRUE))</f>
        <v/>
      </c>
    </row>
    <row r="4341" spans="7:12">
      <c r="G4341" s="122" t="str">
        <f t="shared" si="205"/>
        <v/>
      </c>
      <c r="H4341" s="255" t="str">
        <f>IF(G4341="기사임",(COUNTIF($B$2:B4341,B4341)-COUNTIFS($B$2:B4340,B4341,$G$2:G4340,"")),"")</f>
        <v/>
      </c>
      <c r="I4341" s="122" t="str">
        <f>IF(H4341=1,COUNTIF($H$1:H4341,1),"")</f>
        <v/>
      </c>
      <c r="J4341" s="122">
        <f t="shared" si="206"/>
        <v>0</v>
      </c>
      <c r="K4341" s="122" t="b">
        <f t="shared" si="207"/>
        <v>0</v>
      </c>
      <c r="L4341" s="122" t="str">
        <f>IF(K4341=FALSE,"",B4341&amp;"@"&amp;COUNTIFS($B$2:B4341,B4341,$K$2:K4341,TRUE))</f>
        <v/>
      </c>
    </row>
    <row r="4342" spans="7:12">
      <c r="G4342" s="122" t="str">
        <f t="shared" si="205"/>
        <v/>
      </c>
      <c r="H4342" s="255" t="str">
        <f>IF(G4342="기사임",(COUNTIF($B$2:B4342,B4342)-COUNTIFS($B$2:B4341,B4342,$G$2:G4341,"")),"")</f>
        <v/>
      </c>
      <c r="I4342" s="122" t="str">
        <f>IF(H4342=1,COUNTIF($H$1:H4342,1),"")</f>
        <v/>
      </c>
      <c r="J4342" s="122">
        <f t="shared" si="206"/>
        <v>0</v>
      </c>
      <c r="K4342" s="122" t="b">
        <f t="shared" si="207"/>
        <v>0</v>
      </c>
      <c r="L4342" s="122" t="str">
        <f>IF(K4342=FALSE,"",B4342&amp;"@"&amp;COUNTIFS($B$2:B4342,B4342,$K$2:K4342,TRUE))</f>
        <v/>
      </c>
    </row>
    <row r="4343" spans="7:12">
      <c r="G4343" s="122" t="str">
        <f t="shared" si="205"/>
        <v/>
      </c>
      <c r="H4343" s="255" t="str">
        <f>IF(G4343="기사임",(COUNTIF($B$2:B4343,B4343)-COUNTIFS($B$2:B4342,B4343,$G$2:G4342,"")),"")</f>
        <v/>
      </c>
      <c r="I4343" s="122" t="str">
        <f>IF(H4343=1,COUNTIF($H$1:H4343,1),"")</f>
        <v/>
      </c>
      <c r="J4343" s="122">
        <f t="shared" si="206"/>
        <v>0</v>
      </c>
      <c r="K4343" s="122" t="b">
        <f t="shared" si="207"/>
        <v>0</v>
      </c>
      <c r="L4343" s="122" t="str">
        <f>IF(K4343=FALSE,"",B4343&amp;"@"&amp;COUNTIFS($B$2:B4343,B4343,$K$2:K4343,TRUE))</f>
        <v/>
      </c>
    </row>
    <row r="4344" spans="7:12">
      <c r="G4344" s="122" t="str">
        <f t="shared" si="205"/>
        <v/>
      </c>
      <c r="H4344" s="255" t="str">
        <f>IF(G4344="기사임",(COUNTIF($B$2:B4344,B4344)-COUNTIFS($B$2:B4343,B4344,$G$2:G4343,"")),"")</f>
        <v/>
      </c>
      <c r="I4344" s="122" t="str">
        <f>IF(H4344=1,COUNTIF($H$1:H4344,1),"")</f>
        <v/>
      </c>
      <c r="J4344" s="122">
        <f t="shared" si="206"/>
        <v>0</v>
      </c>
      <c r="K4344" s="122" t="b">
        <f t="shared" si="207"/>
        <v>0</v>
      </c>
      <c r="L4344" s="122" t="str">
        <f>IF(K4344=FALSE,"",B4344&amp;"@"&amp;COUNTIFS($B$2:B4344,B4344,$K$2:K4344,TRUE))</f>
        <v/>
      </c>
    </row>
    <row r="4345" spans="7:12">
      <c r="G4345" s="122" t="str">
        <f t="shared" si="205"/>
        <v/>
      </c>
      <c r="H4345" s="255" t="str">
        <f>IF(G4345="기사임",(COUNTIF($B$2:B4345,B4345)-COUNTIFS($B$2:B4344,B4345,$G$2:G4344,"")),"")</f>
        <v/>
      </c>
      <c r="I4345" s="122" t="str">
        <f>IF(H4345=1,COUNTIF($H$1:H4345,1),"")</f>
        <v/>
      </c>
      <c r="J4345" s="122">
        <f t="shared" si="206"/>
        <v>0</v>
      </c>
      <c r="K4345" s="122" t="b">
        <f t="shared" si="207"/>
        <v>0</v>
      </c>
      <c r="L4345" s="122" t="str">
        <f>IF(K4345=FALSE,"",B4345&amp;"@"&amp;COUNTIFS($B$2:B4345,B4345,$K$2:K4345,TRUE))</f>
        <v/>
      </c>
    </row>
    <row r="4346" spans="7:12">
      <c r="G4346" s="122" t="str">
        <f t="shared" si="205"/>
        <v/>
      </c>
      <c r="H4346" s="255" t="str">
        <f>IF(G4346="기사임",(COUNTIF($B$2:B4346,B4346)-COUNTIFS($B$2:B4345,B4346,$G$2:G4345,"")),"")</f>
        <v/>
      </c>
      <c r="I4346" s="122" t="str">
        <f>IF(H4346=1,COUNTIF($H$1:H4346,1),"")</f>
        <v/>
      </c>
      <c r="J4346" s="122">
        <f t="shared" si="206"/>
        <v>0</v>
      </c>
      <c r="K4346" s="122" t="b">
        <f t="shared" si="207"/>
        <v>0</v>
      </c>
      <c r="L4346" s="122" t="str">
        <f>IF(K4346=FALSE,"",B4346&amp;"@"&amp;COUNTIFS($B$2:B4346,B4346,$K$2:K4346,TRUE))</f>
        <v/>
      </c>
    </row>
    <row r="4347" spans="7:12">
      <c r="G4347" s="122" t="str">
        <f t="shared" si="205"/>
        <v/>
      </c>
      <c r="H4347" s="255" t="str">
        <f>IF(G4347="기사임",(COUNTIF($B$2:B4347,B4347)-COUNTIFS($B$2:B4346,B4347,$G$2:G4346,"")),"")</f>
        <v/>
      </c>
      <c r="I4347" s="122" t="str">
        <f>IF(H4347=1,COUNTIF($H$1:H4347,1),"")</f>
        <v/>
      </c>
      <c r="J4347" s="122">
        <f t="shared" si="206"/>
        <v>0</v>
      </c>
      <c r="K4347" s="122" t="b">
        <f t="shared" si="207"/>
        <v>0</v>
      </c>
      <c r="L4347" s="122" t="str">
        <f>IF(K4347=FALSE,"",B4347&amp;"@"&amp;COUNTIFS($B$2:B4347,B4347,$K$2:K4347,TRUE))</f>
        <v/>
      </c>
    </row>
    <row r="4348" spans="7:12">
      <c r="G4348" s="122" t="str">
        <f t="shared" si="205"/>
        <v/>
      </c>
      <c r="H4348" s="255" t="str">
        <f>IF(G4348="기사임",(COUNTIF($B$2:B4348,B4348)-COUNTIFS($B$2:B4347,B4348,$G$2:G4347,"")),"")</f>
        <v/>
      </c>
      <c r="I4348" s="122" t="str">
        <f>IF(H4348=1,COUNTIF($H$1:H4348,1),"")</f>
        <v/>
      </c>
      <c r="J4348" s="122">
        <f t="shared" si="206"/>
        <v>0</v>
      </c>
      <c r="K4348" s="122" t="b">
        <f t="shared" si="207"/>
        <v>0</v>
      </c>
      <c r="L4348" s="122" t="str">
        <f>IF(K4348=FALSE,"",B4348&amp;"@"&amp;COUNTIFS($B$2:B4348,B4348,$K$2:K4348,TRUE))</f>
        <v/>
      </c>
    </row>
    <row r="4349" spans="7:12">
      <c r="G4349" s="122" t="str">
        <f t="shared" si="205"/>
        <v/>
      </c>
      <c r="H4349" s="255" t="str">
        <f>IF(G4349="기사임",(COUNTIF($B$2:B4349,B4349)-COUNTIFS($B$2:B4348,B4349,$G$2:G4348,"")),"")</f>
        <v/>
      </c>
      <c r="I4349" s="122" t="str">
        <f>IF(H4349=1,COUNTIF($H$1:H4349,1),"")</f>
        <v/>
      </c>
      <c r="J4349" s="122">
        <f t="shared" si="206"/>
        <v>0</v>
      </c>
      <c r="K4349" s="122" t="b">
        <f t="shared" si="207"/>
        <v>0</v>
      </c>
      <c r="L4349" s="122" t="str">
        <f>IF(K4349=FALSE,"",B4349&amp;"@"&amp;COUNTIFS($B$2:B4349,B4349,$K$2:K4349,TRUE))</f>
        <v/>
      </c>
    </row>
    <row r="4350" spans="7:12">
      <c r="G4350" s="122" t="str">
        <f t="shared" si="205"/>
        <v/>
      </c>
      <c r="H4350" s="255" t="str">
        <f>IF(G4350="기사임",(COUNTIF($B$2:B4350,B4350)-COUNTIFS($B$2:B4349,B4350,$G$2:G4349,"")),"")</f>
        <v/>
      </c>
      <c r="I4350" s="122" t="str">
        <f>IF(H4350=1,COUNTIF($H$1:H4350,1),"")</f>
        <v/>
      </c>
      <c r="J4350" s="122">
        <f t="shared" si="206"/>
        <v>0</v>
      </c>
      <c r="K4350" s="122" t="b">
        <f t="shared" si="207"/>
        <v>0</v>
      </c>
      <c r="L4350" s="122" t="str">
        <f>IF(K4350=FALSE,"",B4350&amp;"@"&amp;COUNTIFS($B$2:B4350,B4350,$K$2:K4350,TRUE))</f>
        <v/>
      </c>
    </row>
    <row r="4351" spans="7:12">
      <c r="G4351" s="122" t="str">
        <f t="shared" si="205"/>
        <v/>
      </c>
      <c r="H4351" s="255" t="str">
        <f>IF(G4351="기사임",(COUNTIF($B$2:B4351,B4351)-COUNTIFS($B$2:B4350,B4351,$G$2:G4350,"")),"")</f>
        <v/>
      </c>
      <c r="I4351" s="122" t="str">
        <f>IF(H4351=1,COUNTIF($H$1:H4351,1),"")</f>
        <v/>
      </c>
      <c r="J4351" s="122">
        <f t="shared" si="206"/>
        <v>0</v>
      </c>
      <c r="K4351" s="122" t="b">
        <f t="shared" si="207"/>
        <v>0</v>
      </c>
      <c r="L4351" s="122" t="str">
        <f>IF(K4351=FALSE,"",B4351&amp;"@"&amp;COUNTIFS($B$2:B4351,B4351,$K$2:K4351,TRUE))</f>
        <v/>
      </c>
    </row>
    <row r="4352" spans="7:12">
      <c r="G4352" s="122" t="str">
        <f t="shared" si="205"/>
        <v/>
      </c>
      <c r="H4352" s="255" t="str">
        <f>IF(G4352="기사임",(COUNTIF($B$2:B4352,B4352)-COUNTIFS($B$2:B4351,B4352,$G$2:G4351,"")),"")</f>
        <v/>
      </c>
      <c r="I4352" s="122" t="str">
        <f>IF(H4352=1,COUNTIF($H$1:H4352,1),"")</f>
        <v/>
      </c>
      <c r="J4352" s="122">
        <f t="shared" si="206"/>
        <v>0</v>
      </c>
      <c r="K4352" s="122" t="b">
        <f t="shared" si="207"/>
        <v>0</v>
      </c>
      <c r="L4352" s="122" t="str">
        <f>IF(K4352=FALSE,"",B4352&amp;"@"&amp;COUNTIFS($B$2:B4352,B4352,$K$2:K4352,TRUE))</f>
        <v/>
      </c>
    </row>
    <row r="4353" spans="7:12">
      <c r="G4353" s="122" t="str">
        <f t="shared" si="205"/>
        <v/>
      </c>
      <c r="H4353" s="255" t="str">
        <f>IF(G4353="기사임",(COUNTIF($B$2:B4353,B4353)-COUNTIFS($B$2:B4352,B4353,$G$2:G4352,"")),"")</f>
        <v/>
      </c>
      <c r="I4353" s="122" t="str">
        <f>IF(H4353=1,COUNTIF($H$1:H4353,1),"")</f>
        <v/>
      </c>
      <c r="J4353" s="122">
        <f t="shared" si="206"/>
        <v>0</v>
      </c>
      <c r="K4353" s="122" t="b">
        <f t="shared" si="207"/>
        <v>0</v>
      </c>
      <c r="L4353" s="122" t="str">
        <f>IF(K4353=FALSE,"",B4353&amp;"@"&amp;COUNTIFS($B$2:B4353,B4353,$K$2:K4353,TRUE))</f>
        <v/>
      </c>
    </row>
    <row r="4354" spans="7:12">
      <c r="G4354" s="122" t="str">
        <f t="shared" si="205"/>
        <v/>
      </c>
      <c r="H4354" s="255" t="str">
        <f>IF(G4354="기사임",(COUNTIF($B$2:B4354,B4354)-COUNTIFS($B$2:B4353,B4354,$G$2:G4353,"")),"")</f>
        <v/>
      </c>
      <c r="I4354" s="122" t="str">
        <f>IF(H4354=1,COUNTIF($H$1:H4354,1),"")</f>
        <v/>
      </c>
      <c r="J4354" s="122">
        <f t="shared" si="206"/>
        <v>0</v>
      </c>
      <c r="K4354" s="122" t="b">
        <f t="shared" si="207"/>
        <v>0</v>
      </c>
      <c r="L4354" s="122" t="str">
        <f>IF(K4354=FALSE,"",B4354&amp;"@"&amp;COUNTIFS($B$2:B4354,B4354,$K$2:K4354,TRUE))</f>
        <v/>
      </c>
    </row>
    <row r="4355" spans="7:12">
      <c r="G4355" s="122" t="str">
        <f t="shared" si="205"/>
        <v/>
      </c>
      <c r="H4355" s="255" t="str">
        <f>IF(G4355="기사임",(COUNTIF($B$2:B4355,B4355)-COUNTIFS($B$2:B4354,B4355,$G$2:G4354,"")),"")</f>
        <v/>
      </c>
      <c r="I4355" s="122" t="str">
        <f>IF(H4355=1,COUNTIF($H$1:H4355,1),"")</f>
        <v/>
      </c>
      <c r="J4355" s="122">
        <f t="shared" si="206"/>
        <v>0</v>
      </c>
      <c r="K4355" s="122" t="b">
        <f t="shared" si="207"/>
        <v>0</v>
      </c>
      <c r="L4355" s="122" t="str">
        <f>IF(K4355=FALSE,"",B4355&amp;"@"&amp;COUNTIFS($B$2:B4355,B4355,$K$2:K4355,TRUE))</f>
        <v/>
      </c>
    </row>
    <row r="4356" spans="7:12">
      <c r="G4356" s="122" t="str">
        <f t="shared" si="205"/>
        <v/>
      </c>
      <c r="H4356" s="255" t="str">
        <f>IF(G4356="기사임",(COUNTIF($B$2:B4356,B4356)-COUNTIFS($B$2:B4355,B4356,$G$2:G4355,"")),"")</f>
        <v/>
      </c>
      <c r="I4356" s="122" t="str">
        <f>IF(H4356=1,COUNTIF($H$1:H4356,1),"")</f>
        <v/>
      </c>
      <c r="J4356" s="122">
        <f t="shared" si="206"/>
        <v>0</v>
      </c>
      <c r="K4356" s="122" t="b">
        <f t="shared" si="207"/>
        <v>0</v>
      </c>
      <c r="L4356" s="122" t="str">
        <f>IF(K4356=FALSE,"",B4356&amp;"@"&amp;COUNTIFS($B$2:B4356,B4356,$K$2:K4356,TRUE))</f>
        <v/>
      </c>
    </row>
    <row r="4357" spans="7:12">
      <c r="G4357" s="122" t="str">
        <f t="shared" si="205"/>
        <v/>
      </c>
      <c r="H4357" s="255" t="str">
        <f>IF(G4357="기사임",(COUNTIF($B$2:B4357,B4357)-COUNTIFS($B$2:B4356,B4357,$G$2:G4356,"")),"")</f>
        <v/>
      </c>
      <c r="I4357" s="122" t="str">
        <f>IF(H4357=1,COUNTIF($H$1:H4357,1),"")</f>
        <v/>
      </c>
      <c r="J4357" s="122">
        <f t="shared" si="206"/>
        <v>0</v>
      </c>
      <c r="K4357" s="122" t="b">
        <f t="shared" si="207"/>
        <v>0</v>
      </c>
      <c r="L4357" s="122" t="str">
        <f>IF(K4357=FALSE,"",B4357&amp;"@"&amp;COUNTIFS($B$2:B4357,B4357,$K$2:K4357,TRUE))</f>
        <v/>
      </c>
    </row>
    <row r="4358" spans="7:12">
      <c r="G4358" s="122" t="str">
        <f t="shared" si="205"/>
        <v/>
      </c>
      <c r="H4358" s="255" t="str">
        <f>IF(G4358="기사임",(COUNTIF($B$2:B4358,B4358)-COUNTIFS($B$2:B4357,B4358,$G$2:G4357,"")),"")</f>
        <v/>
      </c>
      <c r="I4358" s="122" t="str">
        <f>IF(H4358=1,COUNTIF($H$1:H4358,1),"")</f>
        <v/>
      </c>
      <c r="J4358" s="122">
        <f t="shared" si="206"/>
        <v>0</v>
      </c>
      <c r="K4358" s="122" t="b">
        <f t="shared" si="207"/>
        <v>0</v>
      </c>
      <c r="L4358" s="122" t="str">
        <f>IF(K4358=FALSE,"",B4358&amp;"@"&amp;COUNTIFS($B$2:B4358,B4358,$K$2:K4358,TRUE))</f>
        <v/>
      </c>
    </row>
    <row r="4359" spans="7:12">
      <c r="G4359" s="122" t="str">
        <f t="shared" ref="G4359:G4422" si="208">IF(AND(LEFT(A4359,17)="/global/archives/",ISNUMBER(_xlfn.NUMBERVALUE(MID(A4359,18,1))),ISERROR(FIND("ckattempt",A4359)),ISERROR(FIND("preview",A4359))),"기사임","")</f>
        <v/>
      </c>
      <c r="H4359" s="255" t="str">
        <f>IF(G4359="기사임",(COUNTIF($B$2:B4359,B4359)-COUNTIFS($B$2:B4358,B4359,$G$2:G4358,"")),"")</f>
        <v/>
      </c>
      <c r="I4359" s="122" t="str">
        <f>IF(H4359=1,COUNTIF($H$1:H4359,1),"")</f>
        <v/>
      </c>
      <c r="J4359" s="122">
        <f t="shared" ref="J4359:J4422" si="209">COUNTIF($N$2:$N$4,B4359)</f>
        <v>0</v>
      </c>
      <c r="K4359" s="122" t="b">
        <f t="shared" ref="K4359:K4422" si="210">AND(J4359=1,H4359&gt;=1,H4359&lt;&gt;"")</f>
        <v>0</v>
      </c>
      <c r="L4359" s="122" t="str">
        <f>IF(K4359=FALSE,"",B4359&amp;"@"&amp;COUNTIFS($B$2:B4359,B4359,$K$2:K4359,TRUE))</f>
        <v/>
      </c>
    </row>
    <row r="4360" spans="7:12">
      <c r="G4360" s="122" t="str">
        <f t="shared" si="208"/>
        <v/>
      </c>
      <c r="H4360" s="255" t="str">
        <f>IF(G4360="기사임",(COUNTIF($B$2:B4360,B4360)-COUNTIFS($B$2:B4359,B4360,$G$2:G4359,"")),"")</f>
        <v/>
      </c>
      <c r="I4360" s="122" t="str">
        <f>IF(H4360=1,COUNTIF($H$1:H4360,1),"")</f>
        <v/>
      </c>
      <c r="J4360" s="122">
        <f t="shared" si="209"/>
        <v>0</v>
      </c>
      <c r="K4360" s="122" t="b">
        <f t="shared" si="210"/>
        <v>0</v>
      </c>
      <c r="L4360" s="122" t="str">
        <f>IF(K4360=FALSE,"",B4360&amp;"@"&amp;COUNTIFS($B$2:B4360,B4360,$K$2:K4360,TRUE))</f>
        <v/>
      </c>
    </row>
    <row r="4361" spans="7:12">
      <c r="G4361" s="122" t="str">
        <f t="shared" si="208"/>
        <v/>
      </c>
      <c r="H4361" s="255" t="str">
        <f>IF(G4361="기사임",(COUNTIF($B$2:B4361,B4361)-COUNTIFS($B$2:B4360,B4361,$G$2:G4360,"")),"")</f>
        <v/>
      </c>
      <c r="I4361" s="122" t="str">
        <f>IF(H4361=1,COUNTIF($H$1:H4361,1),"")</f>
        <v/>
      </c>
      <c r="J4361" s="122">
        <f t="shared" si="209"/>
        <v>0</v>
      </c>
      <c r="K4361" s="122" t="b">
        <f t="shared" si="210"/>
        <v>0</v>
      </c>
      <c r="L4361" s="122" t="str">
        <f>IF(K4361=FALSE,"",B4361&amp;"@"&amp;COUNTIFS($B$2:B4361,B4361,$K$2:K4361,TRUE))</f>
        <v/>
      </c>
    </row>
    <row r="4362" spans="7:12">
      <c r="G4362" s="122" t="str">
        <f t="shared" si="208"/>
        <v/>
      </c>
      <c r="H4362" s="255" t="str">
        <f>IF(G4362="기사임",(COUNTIF($B$2:B4362,B4362)-COUNTIFS($B$2:B4361,B4362,$G$2:G4361,"")),"")</f>
        <v/>
      </c>
      <c r="I4362" s="122" t="str">
        <f>IF(H4362=1,COUNTIF($H$1:H4362,1),"")</f>
        <v/>
      </c>
      <c r="J4362" s="122">
        <f t="shared" si="209"/>
        <v>0</v>
      </c>
      <c r="K4362" s="122" t="b">
        <f t="shared" si="210"/>
        <v>0</v>
      </c>
      <c r="L4362" s="122" t="str">
        <f>IF(K4362=FALSE,"",B4362&amp;"@"&amp;COUNTIFS($B$2:B4362,B4362,$K$2:K4362,TRUE))</f>
        <v/>
      </c>
    </row>
    <row r="4363" spans="7:12">
      <c r="G4363" s="122" t="str">
        <f t="shared" si="208"/>
        <v/>
      </c>
      <c r="H4363" s="255" t="str">
        <f>IF(G4363="기사임",(COUNTIF($B$2:B4363,B4363)-COUNTIFS($B$2:B4362,B4363,$G$2:G4362,"")),"")</f>
        <v/>
      </c>
      <c r="I4363" s="122" t="str">
        <f>IF(H4363=1,COUNTIF($H$1:H4363,1),"")</f>
        <v/>
      </c>
      <c r="J4363" s="122">
        <f t="shared" si="209"/>
        <v>0</v>
      </c>
      <c r="K4363" s="122" t="b">
        <f t="shared" si="210"/>
        <v>0</v>
      </c>
      <c r="L4363" s="122" t="str">
        <f>IF(K4363=FALSE,"",B4363&amp;"@"&amp;COUNTIFS($B$2:B4363,B4363,$K$2:K4363,TRUE))</f>
        <v/>
      </c>
    </row>
    <row r="4364" spans="7:12">
      <c r="G4364" s="122" t="str">
        <f t="shared" si="208"/>
        <v/>
      </c>
      <c r="H4364" s="255" t="str">
        <f>IF(G4364="기사임",(COUNTIF($B$2:B4364,B4364)-COUNTIFS($B$2:B4363,B4364,$G$2:G4363,"")),"")</f>
        <v/>
      </c>
      <c r="I4364" s="122" t="str">
        <f>IF(H4364=1,COUNTIF($H$1:H4364,1),"")</f>
        <v/>
      </c>
      <c r="J4364" s="122">
        <f t="shared" si="209"/>
        <v>0</v>
      </c>
      <c r="K4364" s="122" t="b">
        <f t="shared" si="210"/>
        <v>0</v>
      </c>
      <c r="L4364" s="122" t="str">
        <f>IF(K4364=FALSE,"",B4364&amp;"@"&amp;COUNTIFS($B$2:B4364,B4364,$K$2:K4364,TRUE))</f>
        <v/>
      </c>
    </row>
    <row r="4365" spans="7:12">
      <c r="G4365" s="122" t="str">
        <f t="shared" si="208"/>
        <v/>
      </c>
      <c r="H4365" s="255" t="str">
        <f>IF(G4365="기사임",(COUNTIF($B$2:B4365,B4365)-COUNTIFS($B$2:B4364,B4365,$G$2:G4364,"")),"")</f>
        <v/>
      </c>
      <c r="I4365" s="122" t="str">
        <f>IF(H4365=1,COUNTIF($H$1:H4365,1),"")</f>
        <v/>
      </c>
      <c r="J4365" s="122">
        <f t="shared" si="209"/>
        <v>0</v>
      </c>
      <c r="K4365" s="122" t="b">
        <f t="shared" si="210"/>
        <v>0</v>
      </c>
      <c r="L4365" s="122" t="str">
        <f>IF(K4365=FALSE,"",B4365&amp;"@"&amp;COUNTIFS($B$2:B4365,B4365,$K$2:K4365,TRUE))</f>
        <v/>
      </c>
    </row>
    <row r="4366" spans="7:12">
      <c r="G4366" s="122" t="str">
        <f t="shared" si="208"/>
        <v/>
      </c>
      <c r="H4366" s="255" t="str">
        <f>IF(G4366="기사임",(COUNTIF($B$2:B4366,B4366)-COUNTIFS($B$2:B4365,B4366,$G$2:G4365,"")),"")</f>
        <v/>
      </c>
      <c r="I4366" s="122" t="str">
        <f>IF(H4366=1,COUNTIF($H$1:H4366,1),"")</f>
        <v/>
      </c>
      <c r="J4366" s="122">
        <f t="shared" si="209"/>
        <v>0</v>
      </c>
      <c r="K4366" s="122" t="b">
        <f t="shared" si="210"/>
        <v>0</v>
      </c>
      <c r="L4366" s="122" t="str">
        <f>IF(K4366=FALSE,"",B4366&amp;"@"&amp;COUNTIFS($B$2:B4366,B4366,$K$2:K4366,TRUE))</f>
        <v/>
      </c>
    </row>
    <row r="4367" spans="7:12">
      <c r="G4367" s="122" t="str">
        <f t="shared" si="208"/>
        <v/>
      </c>
      <c r="H4367" s="255" t="str">
        <f>IF(G4367="기사임",(COUNTIF($B$2:B4367,B4367)-COUNTIFS($B$2:B4366,B4367,$G$2:G4366,"")),"")</f>
        <v/>
      </c>
      <c r="I4367" s="122" t="str">
        <f>IF(H4367=1,COUNTIF($H$1:H4367,1),"")</f>
        <v/>
      </c>
      <c r="J4367" s="122">
        <f t="shared" si="209"/>
        <v>0</v>
      </c>
      <c r="K4367" s="122" t="b">
        <f t="shared" si="210"/>
        <v>0</v>
      </c>
      <c r="L4367" s="122" t="str">
        <f>IF(K4367=FALSE,"",B4367&amp;"@"&amp;COUNTIFS($B$2:B4367,B4367,$K$2:K4367,TRUE))</f>
        <v/>
      </c>
    </row>
    <row r="4368" spans="7:12">
      <c r="G4368" s="122" t="str">
        <f t="shared" si="208"/>
        <v/>
      </c>
      <c r="H4368" s="255" t="str">
        <f>IF(G4368="기사임",(COUNTIF($B$2:B4368,B4368)-COUNTIFS($B$2:B4367,B4368,$G$2:G4367,"")),"")</f>
        <v/>
      </c>
      <c r="I4368" s="122" t="str">
        <f>IF(H4368=1,COUNTIF($H$1:H4368,1),"")</f>
        <v/>
      </c>
      <c r="J4368" s="122">
        <f t="shared" si="209"/>
        <v>0</v>
      </c>
      <c r="K4368" s="122" t="b">
        <f t="shared" si="210"/>
        <v>0</v>
      </c>
      <c r="L4368" s="122" t="str">
        <f>IF(K4368=FALSE,"",B4368&amp;"@"&amp;COUNTIFS($B$2:B4368,B4368,$K$2:K4368,TRUE))</f>
        <v/>
      </c>
    </row>
    <row r="4369" spans="7:12">
      <c r="G4369" s="122" t="str">
        <f t="shared" si="208"/>
        <v/>
      </c>
      <c r="H4369" s="255" t="str">
        <f>IF(G4369="기사임",(COUNTIF($B$2:B4369,B4369)-COUNTIFS($B$2:B4368,B4369,$G$2:G4368,"")),"")</f>
        <v/>
      </c>
      <c r="I4369" s="122" t="str">
        <f>IF(H4369=1,COUNTIF($H$1:H4369,1),"")</f>
        <v/>
      </c>
      <c r="J4369" s="122">
        <f t="shared" si="209"/>
        <v>0</v>
      </c>
      <c r="K4369" s="122" t="b">
        <f t="shared" si="210"/>
        <v>0</v>
      </c>
      <c r="L4369" s="122" t="str">
        <f>IF(K4369=FALSE,"",B4369&amp;"@"&amp;COUNTIFS($B$2:B4369,B4369,$K$2:K4369,TRUE))</f>
        <v/>
      </c>
    </row>
    <row r="4370" spans="7:12">
      <c r="G4370" s="122" t="str">
        <f t="shared" si="208"/>
        <v/>
      </c>
      <c r="H4370" s="255" t="str">
        <f>IF(G4370="기사임",(COUNTIF($B$2:B4370,B4370)-COUNTIFS($B$2:B4369,B4370,$G$2:G4369,"")),"")</f>
        <v/>
      </c>
      <c r="I4370" s="122" t="str">
        <f>IF(H4370=1,COUNTIF($H$1:H4370,1),"")</f>
        <v/>
      </c>
      <c r="J4370" s="122">
        <f t="shared" si="209"/>
        <v>0</v>
      </c>
      <c r="K4370" s="122" t="b">
        <f t="shared" si="210"/>
        <v>0</v>
      </c>
      <c r="L4370" s="122" t="str">
        <f>IF(K4370=FALSE,"",B4370&amp;"@"&amp;COUNTIFS($B$2:B4370,B4370,$K$2:K4370,TRUE))</f>
        <v/>
      </c>
    </row>
    <row r="4371" spans="7:12">
      <c r="G4371" s="122" t="str">
        <f t="shared" si="208"/>
        <v/>
      </c>
      <c r="H4371" s="255" t="str">
        <f>IF(G4371="기사임",(COUNTIF($B$2:B4371,B4371)-COUNTIFS($B$2:B4370,B4371,$G$2:G4370,"")),"")</f>
        <v/>
      </c>
      <c r="I4371" s="122" t="str">
        <f>IF(H4371=1,COUNTIF($H$1:H4371,1),"")</f>
        <v/>
      </c>
      <c r="J4371" s="122">
        <f t="shared" si="209"/>
        <v>0</v>
      </c>
      <c r="K4371" s="122" t="b">
        <f t="shared" si="210"/>
        <v>0</v>
      </c>
      <c r="L4371" s="122" t="str">
        <f>IF(K4371=FALSE,"",B4371&amp;"@"&amp;COUNTIFS($B$2:B4371,B4371,$K$2:K4371,TRUE))</f>
        <v/>
      </c>
    </row>
    <row r="4372" spans="7:12">
      <c r="G4372" s="122" t="str">
        <f t="shared" si="208"/>
        <v/>
      </c>
      <c r="H4372" s="255" t="str">
        <f>IF(G4372="기사임",(COUNTIF($B$2:B4372,B4372)-COUNTIFS($B$2:B4371,B4372,$G$2:G4371,"")),"")</f>
        <v/>
      </c>
      <c r="I4372" s="122" t="str">
        <f>IF(H4372=1,COUNTIF($H$1:H4372,1),"")</f>
        <v/>
      </c>
      <c r="J4372" s="122">
        <f t="shared" si="209"/>
        <v>0</v>
      </c>
      <c r="K4372" s="122" t="b">
        <f t="shared" si="210"/>
        <v>0</v>
      </c>
      <c r="L4372" s="122" t="str">
        <f>IF(K4372=FALSE,"",B4372&amp;"@"&amp;COUNTIFS($B$2:B4372,B4372,$K$2:K4372,TRUE))</f>
        <v/>
      </c>
    </row>
    <row r="4373" spans="7:12">
      <c r="G4373" s="122" t="str">
        <f t="shared" si="208"/>
        <v/>
      </c>
      <c r="H4373" s="255" t="str">
        <f>IF(G4373="기사임",(COUNTIF($B$2:B4373,B4373)-COUNTIFS($B$2:B4372,B4373,$G$2:G4372,"")),"")</f>
        <v/>
      </c>
      <c r="I4373" s="122" t="str">
        <f>IF(H4373=1,COUNTIF($H$1:H4373,1),"")</f>
        <v/>
      </c>
      <c r="J4373" s="122">
        <f t="shared" si="209"/>
        <v>0</v>
      </c>
      <c r="K4373" s="122" t="b">
        <f t="shared" si="210"/>
        <v>0</v>
      </c>
      <c r="L4373" s="122" t="str">
        <f>IF(K4373=FALSE,"",B4373&amp;"@"&amp;COUNTIFS($B$2:B4373,B4373,$K$2:K4373,TRUE))</f>
        <v/>
      </c>
    </row>
    <row r="4374" spans="7:12">
      <c r="G4374" s="122" t="str">
        <f t="shared" si="208"/>
        <v/>
      </c>
      <c r="H4374" s="255" t="str">
        <f>IF(G4374="기사임",(COUNTIF($B$2:B4374,B4374)-COUNTIFS($B$2:B4373,B4374,$G$2:G4373,"")),"")</f>
        <v/>
      </c>
      <c r="I4374" s="122" t="str">
        <f>IF(H4374=1,COUNTIF($H$1:H4374,1),"")</f>
        <v/>
      </c>
      <c r="J4374" s="122">
        <f t="shared" si="209"/>
        <v>0</v>
      </c>
      <c r="K4374" s="122" t="b">
        <f t="shared" si="210"/>
        <v>0</v>
      </c>
      <c r="L4374" s="122" t="str">
        <f>IF(K4374=FALSE,"",B4374&amp;"@"&amp;COUNTIFS($B$2:B4374,B4374,$K$2:K4374,TRUE))</f>
        <v/>
      </c>
    </row>
    <row r="4375" spans="7:12">
      <c r="G4375" s="122" t="str">
        <f t="shared" si="208"/>
        <v/>
      </c>
      <c r="H4375" s="255" t="str">
        <f>IF(G4375="기사임",(COUNTIF($B$2:B4375,B4375)-COUNTIFS($B$2:B4374,B4375,$G$2:G4374,"")),"")</f>
        <v/>
      </c>
      <c r="I4375" s="122" t="str">
        <f>IF(H4375=1,COUNTIF($H$1:H4375,1),"")</f>
        <v/>
      </c>
      <c r="J4375" s="122">
        <f t="shared" si="209"/>
        <v>0</v>
      </c>
      <c r="K4375" s="122" t="b">
        <f t="shared" si="210"/>
        <v>0</v>
      </c>
      <c r="L4375" s="122" t="str">
        <f>IF(K4375=FALSE,"",B4375&amp;"@"&amp;COUNTIFS($B$2:B4375,B4375,$K$2:K4375,TRUE))</f>
        <v/>
      </c>
    </row>
    <row r="4376" spans="7:12">
      <c r="G4376" s="122" t="str">
        <f t="shared" si="208"/>
        <v/>
      </c>
      <c r="H4376" s="255" t="str">
        <f>IF(G4376="기사임",(COUNTIF($B$2:B4376,B4376)-COUNTIFS($B$2:B4375,B4376,$G$2:G4375,"")),"")</f>
        <v/>
      </c>
      <c r="I4376" s="122" t="str">
        <f>IF(H4376=1,COUNTIF($H$1:H4376,1),"")</f>
        <v/>
      </c>
      <c r="J4376" s="122">
        <f t="shared" si="209"/>
        <v>0</v>
      </c>
      <c r="K4376" s="122" t="b">
        <f t="shared" si="210"/>
        <v>0</v>
      </c>
      <c r="L4376" s="122" t="str">
        <f>IF(K4376=FALSE,"",B4376&amp;"@"&amp;COUNTIFS($B$2:B4376,B4376,$K$2:K4376,TRUE))</f>
        <v/>
      </c>
    </row>
    <row r="4377" spans="7:12">
      <c r="G4377" s="122" t="str">
        <f t="shared" si="208"/>
        <v/>
      </c>
      <c r="H4377" s="255" t="str">
        <f>IF(G4377="기사임",(COUNTIF($B$2:B4377,B4377)-COUNTIFS($B$2:B4376,B4377,$G$2:G4376,"")),"")</f>
        <v/>
      </c>
      <c r="I4377" s="122" t="str">
        <f>IF(H4377=1,COUNTIF($H$1:H4377,1),"")</f>
        <v/>
      </c>
      <c r="J4377" s="122">
        <f t="shared" si="209"/>
        <v>0</v>
      </c>
      <c r="K4377" s="122" t="b">
        <f t="shared" si="210"/>
        <v>0</v>
      </c>
      <c r="L4377" s="122" t="str">
        <f>IF(K4377=FALSE,"",B4377&amp;"@"&amp;COUNTIFS($B$2:B4377,B4377,$K$2:K4377,TRUE))</f>
        <v/>
      </c>
    </row>
    <row r="4378" spans="7:12">
      <c r="G4378" s="122" t="str">
        <f t="shared" si="208"/>
        <v/>
      </c>
      <c r="H4378" s="255" t="str">
        <f>IF(G4378="기사임",(COUNTIF($B$2:B4378,B4378)-COUNTIFS($B$2:B4377,B4378,$G$2:G4377,"")),"")</f>
        <v/>
      </c>
      <c r="I4378" s="122" t="str">
        <f>IF(H4378=1,COUNTIF($H$1:H4378,1),"")</f>
        <v/>
      </c>
      <c r="J4378" s="122">
        <f t="shared" si="209"/>
        <v>0</v>
      </c>
      <c r="K4378" s="122" t="b">
        <f t="shared" si="210"/>
        <v>0</v>
      </c>
      <c r="L4378" s="122" t="str">
        <f>IF(K4378=FALSE,"",B4378&amp;"@"&amp;COUNTIFS($B$2:B4378,B4378,$K$2:K4378,TRUE))</f>
        <v/>
      </c>
    </row>
    <row r="4379" spans="7:12">
      <c r="G4379" s="122" t="str">
        <f t="shared" si="208"/>
        <v/>
      </c>
      <c r="H4379" s="255" t="str">
        <f>IF(G4379="기사임",(COUNTIF($B$2:B4379,B4379)-COUNTIFS($B$2:B4378,B4379,$G$2:G4378,"")),"")</f>
        <v/>
      </c>
      <c r="I4379" s="122" t="str">
        <f>IF(H4379=1,COUNTIF($H$1:H4379,1),"")</f>
        <v/>
      </c>
      <c r="J4379" s="122">
        <f t="shared" si="209"/>
        <v>0</v>
      </c>
      <c r="K4379" s="122" t="b">
        <f t="shared" si="210"/>
        <v>0</v>
      </c>
      <c r="L4379" s="122" t="str">
        <f>IF(K4379=FALSE,"",B4379&amp;"@"&amp;COUNTIFS($B$2:B4379,B4379,$K$2:K4379,TRUE))</f>
        <v/>
      </c>
    </row>
    <row r="4380" spans="7:12">
      <c r="G4380" s="122" t="str">
        <f t="shared" si="208"/>
        <v/>
      </c>
      <c r="H4380" s="255" t="str">
        <f>IF(G4380="기사임",(COUNTIF($B$2:B4380,B4380)-COUNTIFS($B$2:B4379,B4380,$G$2:G4379,"")),"")</f>
        <v/>
      </c>
      <c r="I4380" s="122" t="str">
        <f>IF(H4380=1,COUNTIF($H$1:H4380,1),"")</f>
        <v/>
      </c>
      <c r="J4380" s="122">
        <f t="shared" si="209"/>
        <v>0</v>
      </c>
      <c r="K4380" s="122" t="b">
        <f t="shared" si="210"/>
        <v>0</v>
      </c>
      <c r="L4380" s="122" t="str">
        <f>IF(K4380=FALSE,"",B4380&amp;"@"&amp;COUNTIFS($B$2:B4380,B4380,$K$2:K4380,TRUE))</f>
        <v/>
      </c>
    </row>
    <row r="4381" spans="7:12">
      <c r="G4381" s="122" t="str">
        <f t="shared" si="208"/>
        <v/>
      </c>
      <c r="H4381" s="255" t="str">
        <f>IF(G4381="기사임",(COUNTIF($B$2:B4381,B4381)-COUNTIFS($B$2:B4380,B4381,$G$2:G4380,"")),"")</f>
        <v/>
      </c>
      <c r="I4381" s="122" t="str">
        <f>IF(H4381=1,COUNTIF($H$1:H4381,1),"")</f>
        <v/>
      </c>
      <c r="J4381" s="122">
        <f t="shared" si="209"/>
        <v>0</v>
      </c>
      <c r="K4381" s="122" t="b">
        <f t="shared" si="210"/>
        <v>0</v>
      </c>
      <c r="L4381" s="122" t="str">
        <f>IF(K4381=FALSE,"",B4381&amp;"@"&amp;COUNTIFS($B$2:B4381,B4381,$K$2:K4381,TRUE))</f>
        <v/>
      </c>
    </row>
    <row r="4382" spans="7:12">
      <c r="G4382" s="122" t="str">
        <f t="shared" si="208"/>
        <v/>
      </c>
      <c r="H4382" s="255" t="str">
        <f>IF(G4382="기사임",(COUNTIF($B$2:B4382,B4382)-COUNTIFS($B$2:B4381,B4382,$G$2:G4381,"")),"")</f>
        <v/>
      </c>
      <c r="I4382" s="122" t="str">
        <f>IF(H4382=1,COUNTIF($H$1:H4382,1),"")</f>
        <v/>
      </c>
      <c r="J4382" s="122">
        <f t="shared" si="209"/>
        <v>0</v>
      </c>
      <c r="K4382" s="122" t="b">
        <f t="shared" si="210"/>
        <v>0</v>
      </c>
      <c r="L4382" s="122" t="str">
        <f>IF(K4382=FALSE,"",B4382&amp;"@"&amp;COUNTIFS($B$2:B4382,B4382,$K$2:K4382,TRUE))</f>
        <v/>
      </c>
    </row>
    <row r="4383" spans="7:12">
      <c r="G4383" s="122" t="str">
        <f t="shared" si="208"/>
        <v/>
      </c>
      <c r="H4383" s="255" t="str">
        <f>IF(G4383="기사임",(COUNTIF($B$2:B4383,B4383)-COUNTIFS($B$2:B4382,B4383,$G$2:G4382,"")),"")</f>
        <v/>
      </c>
      <c r="I4383" s="122" t="str">
        <f>IF(H4383=1,COUNTIF($H$1:H4383,1),"")</f>
        <v/>
      </c>
      <c r="J4383" s="122">
        <f t="shared" si="209"/>
        <v>0</v>
      </c>
      <c r="K4383" s="122" t="b">
        <f t="shared" si="210"/>
        <v>0</v>
      </c>
      <c r="L4383" s="122" t="str">
        <f>IF(K4383=FALSE,"",B4383&amp;"@"&amp;COUNTIFS($B$2:B4383,B4383,$K$2:K4383,TRUE))</f>
        <v/>
      </c>
    </row>
    <row r="4384" spans="7:12">
      <c r="G4384" s="122" t="str">
        <f t="shared" si="208"/>
        <v/>
      </c>
      <c r="H4384" s="255" t="str">
        <f>IF(G4384="기사임",(COUNTIF($B$2:B4384,B4384)-COUNTIFS($B$2:B4383,B4384,$G$2:G4383,"")),"")</f>
        <v/>
      </c>
      <c r="I4384" s="122" t="str">
        <f>IF(H4384=1,COUNTIF($H$1:H4384,1),"")</f>
        <v/>
      </c>
      <c r="J4384" s="122">
        <f t="shared" si="209"/>
        <v>0</v>
      </c>
      <c r="K4384" s="122" t="b">
        <f t="shared" si="210"/>
        <v>0</v>
      </c>
      <c r="L4384" s="122" t="str">
        <f>IF(K4384=FALSE,"",B4384&amp;"@"&amp;COUNTIFS($B$2:B4384,B4384,$K$2:K4384,TRUE))</f>
        <v/>
      </c>
    </row>
    <row r="4385" spans="7:12">
      <c r="G4385" s="122" t="str">
        <f t="shared" si="208"/>
        <v/>
      </c>
      <c r="H4385" s="255" t="str">
        <f>IF(G4385="기사임",(COUNTIF($B$2:B4385,B4385)-COUNTIFS($B$2:B4384,B4385,$G$2:G4384,"")),"")</f>
        <v/>
      </c>
      <c r="I4385" s="122" t="str">
        <f>IF(H4385=1,COUNTIF($H$1:H4385,1),"")</f>
        <v/>
      </c>
      <c r="J4385" s="122">
        <f t="shared" si="209"/>
        <v>0</v>
      </c>
      <c r="K4385" s="122" t="b">
        <f t="shared" si="210"/>
        <v>0</v>
      </c>
      <c r="L4385" s="122" t="str">
        <f>IF(K4385=FALSE,"",B4385&amp;"@"&amp;COUNTIFS($B$2:B4385,B4385,$K$2:K4385,TRUE))</f>
        <v/>
      </c>
    </row>
    <row r="4386" spans="7:12">
      <c r="G4386" s="122" t="str">
        <f t="shared" si="208"/>
        <v/>
      </c>
      <c r="H4386" s="255" t="str">
        <f>IF(G4386="기사임",(COUNTIF($B$2:B4386,B4386)-COUNTIFS($B$2:B4385,B4386,$G$2:G4385,"")),"")</f>
        <v/>
      </c>
      <c r="I4386" s="122" t="str">
        <f>IF(H4386=1,COUNTIF($H$1:H4386,1),"")</f>
        <v/>
      </c>
      <c r="J4386" s="122">
        <f t="shared" si="209"/>
        <v>0</v>
      </c>
      <c r="K4386" s="122" t="b">
        <f t="shared" si="210"/>
        <v>0</v>
      </c>
      <c r="L4386" s="122" t="str">
        <f>IF(K4386=FALSE,"",B4386&amp;"@"&amp;COUNTIFS($B$2:B4386,B4386,$K$2:K4386,TRUE))</f>
        <v/>
      </c>
    </row>
    <row r="4387" spans="7:12">
      <c r="G4387" s="122" t="str">
        <f t="shared" si="208"/>
        <v/>
      </c>
      <c r="H4387" s="255" t="str">
        <f>IF(G4387="기사임",(COUNTIF($B$2:B4387,B4387)-COUNTIFS($B$2:B4386,B4387,$G$2:G4386,"")),"")</f>
        <v/>
      </c>
      <c r="I4387" s="122" t="str">
        <f>IF(H4387=1,COUNTIF($H$1:H4387,1),"")</f>
        <v/>
      </c>
      <c r="J4387" s="122">
        <f t="shared" si="209"/>
        <v>0</v>
      </c>
      <c r="K4387" s="122" t="b">
        <f t="shared" si="210"/>
        <v>0</v>
      </c>
      <c r="L4387" s="122" t="str">
        <f>IF(K4387=FALSE,"",B4387&amp;"@"&amp;COUNTIFS($B$2:B4387,B4387,$K$2:K4387,TRUE))</f>
        <v/>
      </c>
    </row>
    <row r="4388" spans="7:12">
      <c r="G4388" s="122" t="str">
        <f t="shared" si="208"/>
        <v/>
      </c>
      <c r="H4388" s="255" t="str">
        <f>IF(G4388="기사임",(COUNTIF($B$2:B4388,B4388)-COUNTIFS($B$2:B4387,B4388,$G$2:G4387,"")),"")</f>
        <v/>
      </c>
      <c r="I4388" s="122" t="str">
        <f>IF(H4388=1,COUNTIF($H$1:H4388,1),"")</f>
        <v/>
      </c>
      <c r="J4388" s="122">
        <f t="shared" si="209"/>
        <v>0</v>
      </c>
      <c r="K4388" s="122" t="b">
        <f t="shared" si="210"/>
        <v>0</v>
      </c>
      <c r="L4388" s="122" t="str">
        <f>IF(K4388=FALSE,"",B4388&amp;"@"&amp;COUNTIFS($B$2:B4388,B4388,$K$2:K4388,TRUE))</f>
        <v/>
      </c>
    </row>
    <row r="4389" spans="7:12">
      <c r="G4389" s="122" t="str">
        <f t="shared" si="208"/>
        <v/>
      </c>
      <c r="H4389" s="255" t="str">
        <f>IF(G4389="기사임",(COUNTIF($B$2:B4389,B4389)-COUNTIFS($B$2:B4388,B4389,$G$2:G4388,"")),"")</f>
        <v/>
      </c>
      <c r="I4389" s="122" t="str">
        <f>IF(H4389=1,COUNTIF($H$1:H4389,1),"")</f>
        <v/>
      </c>
      <c r="J4389" s="122">
        <f t="shared" si="209"/>
        <v>0</v>
      </c>
      <c r="K4389" s="122" t="b">
        <f t="shared" si="210"/>
        <v>0</v>
      </c>
      <c r="L4389" s="122" t="str">
        <f>IF(K4389=FALSE,"",B4389&amp;"@"&amp;COUNTIFS($B$2:B4389,B4389,$K$2:K4389,TRUE))</f>
        <v/>
      </c>
    </row>
    <row r="4390" spans="7:12">
      <c r="G4390" s="122" t="str">
        <f t="shared" si="208"/>
        <v/>
      </c>
      <c r="H4390" s="255" t="str">
        <f>IF(G4390="기사임",(COUNTIF($B$2:B4390,B4390)-COUNTIFS($B$2:B4389,B4390,$G$2:G4389,"")),"")</f>
        <v/>
      </c>
      <c r="I4390" s="122" t="str">
        <f>IF(H4390=1,COUNTIF($H$1:H4390,1),"")</f>
        <v/>
      </c>
      <c r="J4390" s="122">
        <f t="shared" si="209"/>
        <v>0</v>
      </c>
      <c r="K4390" s="122" t="b">
        <f t="shared" si="210"/>
        <v>0</v>
      </c>
      <c r="L4390" s="122" t="str">
        <f>IF(K4390=FALSE,"",B4390&amp;"@"&amp;COUNTIFS($B$2:B4390,B4390,$K$2:K4390,TRUE))</f>
        <v/>
      </c>
    </row>
    <row r="4391" spans="7:12">
      <c r="G4391" s="122" t="str">
        <f t="shared" si="208"/>
        <v/>
      </c>
      <c r="H4391" s="255" t="str">
        <f>IF(G4391="기사임",(COUNTIF($B$2:B4391,B4391)-COUNTIFS($B$2:B4390,B4391,$G$2:G4390,"")),"")</f>
        <v/>
      </c>
      <c r="I4391" s="122" t="str">
        <f>IF(H4391=1,COUNTIF($H$1:H4391,1),"")</f>
        <v/>
      </c>
      <c r="J4391" s="122">
        <f t="shared" si="209"/>
        <v>0</v>
      </c>
      <c r="K4391" s="122" t="b">
        <f t="shared" si="210"/>
        <v>0</v>
      </c>
      <c r="L4391" s="122" t="str">
        <f>IF(K4391=FALSE,"",B4391&amp;"@"&amp;COUNTIFS($B$2:B4391,B4391,$K$2:K4391,TRUE))</f>
        <v/>
      </c>
    </row>
    <row r="4392" spans="7:12">
      <c r="G4392" s="122" t="str">
        <f t="shared" si="208"/>
        <v/>
      </c>
      <c r="H4392" s="255" t="str">
        <f>IF(G4392="기사임",(COUNTIF($B$2:B4392,B4392)-COUNTIFS($B$2:B4391,B4392,$G$2:G4391,"")),"")</f>
        <v/>
      </c>
      <c r="I4392" s="122" t="str">
        <f>IF(H4392=1,COUNTIF($H$1:H4392,1),"")</f>
        <v/>
      </c>
      <c r="J4392" s="122">
        <f t="shared" si="209"/>
        <v>0</v>
      </c>
      <c r="K4392" s="122" t="b">
        <f t="shared" si="210"/>
        <v>0</v>
      </c>
      <c r="L4392" s="122" t="str">
        <f>IF(K4392=FALSE,"",B4392&amp;"@"&amp;COUNTIFS($B$2:B4392,B4392,$K$2:K4392,TRUE))</f>
        <v/>
      </c>
    </row>
    <row r="4393" spans="7:12">
      <c r="G4393" s="122" t="str">
        <f t="shared" si="208"/>
        <v/>
      </c>
      <c r="H4393" s="255" t="str">
        <f>IF(G4393="기사임",(COUNTIF($B$2:B4393,B4393)-COUNTIFS($B$2:B4392,B4393,$G$2:G4392,"")),"")</f>
        <v/>
      </c>
      <c r="I4393" s="122" t="str">
        <f>IF(H4393=1,COUNTIF($H$1:H4393,1),"")</f>
        <v/>
      </c>
      <c r="J4393" s="122">
        <f t="shared" si="209"/>
        <v>0</v>
      </c>
      <c r="K4393" s="122" t="b">
        <f t="shared" si="210"/>
        <v>0</v>
      </c>
      <c r="L4393" s="122" t="str">
        <f>IF(K4393=FALSE,"",B4393&amp;"@"&amp;COUNTIFS($B$2:B4393,B4393,$K$2:K4393,TRUE))</f>
        <v/>
      </c>
    </row>
    <row r="4394" spans="7:12">
      <c r="G4394" s="122" t="str">
        <f t="shared" si="208"/>
        <v/>
      </c>
      <c r="H4394" s="255" t="str">
        <f>IF(G4394="기사임",(COUNTIF($B$2:B4394,B4394)-COUNTIFS($B$2:B4393,B4394,$G$2:G4393,"")),"")</f>
        <v/>
      </c>
      <c r="I4394" s="122" t="str">
        <f>IF(H4394=1,COUNTIF($H$1:H4394,1),"")</f>
        <v/>
      </c>
      <c r="J4394" s="122">
        <f t="shared" si="209"/>
        <v>0</v>
      </c>
      <c r="K4394" s="122" t="b">
        <f t="shared" si="210"/>
        <v>0</v>
      </c>
      <c r="L4394" s="122" t="str">
        <f>IF(K4394=FALSE,"",B4394&amp;"@"&amp;COUNTIFS($B$2:B4394,B4394,$K$2:K4394,TRUE))</f>
        <v/>
      </c>
    </row>
    <row r="4395" spans="7:12">
      <c r="G4395" s="122" t="str">
        <f t="shared" si="208"/>
        <v/>
      </c>
      <c r="H4395" s="255" t="str">
        <f>IF(G4395="기사임",(COUNTIF($B$2:B4395,B4395)-COUNTIFS($B$2:B4394,B4395,$G$2:G4394,"")),"")</f>
        <v/>
      </c>
      <c r="I4395" s="122" t="str">
        <f>IF(H4395=1,COUNTIF($H$1:H4395,1),"")</f>
        <v/>
      </c>
      <c r="J4395" s="122">
        <f t="shared" si="209"/>
        <v>0</v>
      </c>
      <c r="K4395" s="122" t="b">
        <f t="shared" si="210"/>
        <v>0</v>
      </c>
      <c r="L4395" s="122" t="str">
        <f>IF(K4395=FALSE,"",B4395&amp;"@"&amp;COUNTIFS($B$2:B4395,B4395,$K$2:K4395,TRUE))</f>
        <v/>
      </c>
    </row>
    <row r="4396" spans="7:12">
      <c r="G4396" s="122" t="str">
        <f t="shared" si="208"/>
        <v/>
      </c>
      <c r="H4396" s="255" t="str">
        <f>IF(G4396="기사임",(COUNTIF($B$2:B4396,B4396)-COUNTIFS($B$2:B4395,B4396,$G$2:G4395,"")),"")</f>
        <v/>
      </c>
      <c r="I4396" s="122" t="str">
        <f>IF(H4396=1,COUNTIF($H$1:H4396,1),"")</f>
        <v/>
      </c>
      <c r="J4396" s="122">
        <f t="shared" si="209"/>
        <v>0</v>
      </c>
      <c r="K4396" s="122" t="b">
        <f t="shared" si="210"/>
        <v>0</v>
      </c>
      <c r="L4396" s="122" t="str">
        <f>IF(K4396=FALSE,"",B4396&amp;"@"&amp;COUNTIFS($B$2:B4396,B4396,$K$2:K4396,TRUE))</f>
        <v/>
      </c>
    </row>
    <row r="4397" spans="7:12">
      <c r="G4397" s="122" t="str">
        <f t="shared" si="208"/>
        <v/>
      </c>
      <c r="H4397" s="255" t="str">
        <f>IF(G4397="기사임",(COUNTIF($B$2:B4397,B4397)-COUNTIFS($B$2:B4396,B4397,$G$2:G4396,"")),"")</f>
        <v/>
      </c>
      <c r="I4397" s="122" t="str">
        <f>IF(H4397=1,COUNTIF($H$1:H4397,1),"")</f>
        <v/>
      </c>
      <c r="J4397" s="122">
        <f t="shared" si="209"/>
        <v>0</v>
      </c>
      <c r="K4397" s="122" t="b">
        <f t="shared" si="210"/>
        <v>0</v>
      </c>
      <c r="L4397" s="122" t="str">
        <f>IF(K4397=FALSE,"",B4397&amp;"@"&amp;COUNTIFS($B$2:B4397,B4397,$K$2:K4397,TRUE))</f>
        <v/>
      </c>
    </row>
    <row r="4398" spans="7:12">
      <c r="G4398" s="122" t="str">
        <f t="shared" si="208"/>
        <v/>
      </c>
      <c r="H4398" s="255" t="str">
        <f>IF(G4398="기사임",(COUNTIF($B$2:B4398,B4398)-COUNTIFS($B$2:B4397,B4398,$G$2:G4397,"")),"")</f>
        <v/>
      </c>
      <c r="I4398" s="122" t="str">
        <f>IF(H4398=1,COUNTIF($H$1:H4398,1),"")</f>
        <v/>
      </c>
      <c r="J4398" s="122">
        <f t="shared" si="209"/>
        <v>0</v>
      </c>
      <c r="K4398" s="122" t="b">
        <f t="shared" si="210"/>
        <v>0</v>
      </c>
      <c r="L4398" s="122" t="str">
        <f>IF(K4398=FALSE,"",B4398&amp;"@"&amp;COUNTIFS($B$2:B4398,B4398,$K$2:K4398,TRUE))</f>
        <v/>
      </c>
    </row>
    <row r="4399" spans="7:12">
      <c r="G4399" s="122" t="str">
        <f t="shared" si="208"/>
        <v/>
      </c>
      <c r="H4399" s="255" t="str">
        <f>IF(G4399="기사임",(COUNTIF($B$2:B4399,B4399)-COUNTIFS($B$2:B4398,B4399,$G$2:G4398,"")),"")</f>
        <v/>
      </c>
      <c r="I4399" s="122" t="str">
        <f>IF(H4399=1,COUNTIF($H$1:H4399,1),"")</f>
        <v/>
      </c>
      <c r="J4399" s="122">
        <f t="shared" si="209"/>
        <v>0</v>
      </c>
      <c r="K4399" s="122" t="b">
        <f t="shared" si="210"/>
        <v>0</v>
      </c>
      <c r="L4399" s="122" t="str">
        <f>IF(K4399=FALSE,"",B4399&amp;"@"&amp;COUNTIFS($B$2:B4399,B4399,$K$2:K4399,TRUE))</f>
        <v/>
      </c>
    </row>
    <row r="4400" spans="7:12">
      <c r="G4400" s="122" t="str">
        <f t="shared" si="208"/>
        <v/>
      </c>
      <c r="H4400" s="255" t="str">
        <f>IF(G4400="기사임",(COUNTIF($B$2:B4400,B4400)-COUNTIFS($B$2:B4399,B4400,$G$2:G4399,"")),"")</f>
        <v/>
      </c>
      <c r="I4400" s="122" t="str">
        <f>IF(H4400=1,COUNTIF($H$1:H4400,1),"")</f>
        <v/>
      </c>
      <c r="J4400" s="122">
        <f t="shared" si="209"/>
        <v>0</v>
      </c>
      <c r="K4400" s="122" t="b">
        <f t="shared" si="210"/>
        <v>0</v>
      </c>
      <c r="L4400" s="122" t="str">
        <f>IF(K4400=FALSE,"",B4400&amp;"@"&amp;COUNTIFS($B$2:B4400,B4400,$K$2:K4400,TRUE))</f>
        <v/>
      </c>
    </row>
    <row r="4401" spans="7:12">
      <c r="G4401" s="122" t="str">
        <f t="shared" si="208"/>
        <v/>
      </c>
      <c r="H4401" s="255" t="str">
        <f>IF(G4401="기사임",(COUNTIF($B$2:B4401,B4401)-COUNTIFS($B$2:B4400,B4401,$G$2:G4400,"")),"")</f>
        <v/>
      </c>
      <c r="I4401" s="122" t="str">
        <f>IF(H4401=1,COUNTIF($H$1:H4401,1),"")</f>
        <v/>
      </c>
      <c r="J4401" s="122">
        <f t="shared" si="209"/>
        <v>0</v>
      </c>
      <c r="K4401" s="122" t="b">
        <f t="shared" si="210"/>
        <v>0</v>
      </c>
      <c r="L4401" s="122" t="str">
        <f>IF(K4401=FALSE,"",B4401&amp;"@"&amp;COUNTIFS($B$2:B4401,B4401,$K$2:K4401,TRUE))</f>
        <v/>
      </c>
    </row>
    <row r="4402" spans="7:12">
      <c r="G4402" s="122" t="str">
        <f t="shared" si="208"/>
        <v/>
      </c>
      <c r="H4402" s="255" t="str">
        <f>IF(G4402="기사임",(COUNTIF($B$2:B4402,B4402)-COUNTIFS($B$2:B4401,B4402,$G$2:G4401,"")),"")</f>
        <v/>
      </c>
      <c r="I4402" s="122" t="str">
        <f>IF(H4402=1,COUNTIF($H$1:H4402,1),"")</f>
        <v/>
      </c>
      <c r="J4402" s="122">
        <f t="shared" si="209"/>
        <v>0</v>
      </c>
      <c r="K4402" s="122" t="b">
        <f t="shared" si="210"/>
        <v>0</v>
      </c>
      <c r="L4402" s="122" t="str">
        <f>IF(K4402=FALSE,"",B4402&amp;"@"&amp;COUNTIFS($B$2:B4402,B4402,$K$2:K4402,TRUE))</f>
        <v/>
      </c>
    </row>
    <row r="4403" spans="7:12">
      <c r="G4403" s="122" t="str">
        <f t="shared" si="208"/>
        <v/>
      </c>
      <c r="H4403" s="255" t="str">
        <f>IF(G4403="기사임",(COUNTIF($B$2:B4403,B4403)-COUNTIFS($B$2:B4402,B4403,$G$2:G4402,"")),"")</f>
        <v/>
      </c>
      <c r="I4403" s="122" t="str">
        <f>IF(H4403=1,COUNTIF($H$1:H4403,1),"")</f>
        <v/>
      </c>
      <c r="J4403" s="122">
        <f t="shared" si="209"/>
        <v>0</v>
      </c>
      <c r="K4403" s="122" t="b">
        <f t="shared" si="210"/>
        <v>0</v>
      </c>
      <c r="L4403" s="122" t="str">
        <f>IF(K4403=FALSE,"",B4403&amp;"@"&amp;COUNTIFS($B$2:B4403,B4403,$K$2:K4403,TRUE))</f>
        <v/>
      </c>
    </row>
    <row r="4404" spans="7:12">
      <c r="G4404" s="122" t="str">
        <f t="shared" si="208"/>
        <v/>
      </c>
      <c r="H4404" s="255" t="str">
        <f>IF(G4404="기사임",(COUNTIF($B$2:B4404,B4404)-COUNTIFS($B$2:B4403,B4404,$G$2:G4403,"")),"")</f>
        <v/>
      </c>
      <c r="I4404" s="122" t="str">
        <f>IF(H4404=1,COUNTIF($H$1:H4404,1),"")</f>
        <v/>
      </c>
      <c r="J4404" s="122">
        <f t="shared" si="209"/>
        <v>0</v>
      </c>
      <c r="K4404" s="122" t="b">
        <f t="shared" si="210"/>
        <v>0</v>
      </c>
      <c r="L4404" s="122" t="str">
        <f>IF(K4404=FALSE,"",B4404&amp;"@"&amp;COUNTIFS($B$2:B4404,B4404,$K$2:K4404,TRUE))</f>
        <v/>
      </c>
    </row>
    <row r="4405" spans="7:12">
      <c r="G4405" s="122" t="str">
        <f t="shared" si="208"/>
        <v/>
      </c>
      <c r="H4405" s="255" t="str">
        <f>IF(G4405="기사임",(COUNTIF($B$2:B4405,B4405)-COUNTIFS($B$2:B4404,B4405,$G$2:G4404,"")),"")</f>
        <v/>
      </c>
      <c r="I4405" s="122" t="str">
        <f>IF(H4405=1,COUNTIF($H$1:H4405,1),"")</f>
        <v/>
      </c>
      <c r="J4405" s="122">
        <f t="shared" si="209"/>
        <v>0</v>
      </c>
      <c r="K4405" s="122" t="b">
        <f t="shared" si="210"/>
        <v>0</v>
      </c>
      <c r="L4405" s="122" t="str">
        <f>IF(K4405=FALSE,"",B4405&amp;"@"&amp;COUNTIFS($B$2:B4405,B4405,$K$2:K4405,TRUE))</f>
        <v/>
      </c>
    </row>
    <row r="4406" spans="7:12">
      <c r="G4406" s="122" t="str">
        <f t="shared" si="208"/>
        <v/>
      </c>
      <c r="H4406" s="255" t="str">
        <f>IF(G4406="기사임",(COUNTIF($B$2:B4406,B4406)-COUNTIFS($B$2:B4405,B4406,$G$2:G4405,"")),"")</f>
        <v/>
      </c>
      <c r="I4406" s="122" t="str">
        <f>IF(H4406=1,COUNTIF($H$1:H4406,1),"")</f>
        <v/>
      </c>
      <c r="J4406" s="122">
        <f t="shared" si="209"/>
        <v>0</v>
      </c>
      <c r="K4406" s="122" t="b">
        <f t="shared" si="210"/>
        <v>0</v>
      </c>
      <c r="L4406" s="122" t="str">
        <f>IF(K4406=FALSE,"",B4406&amp;"@"&amp;COUNTIFS($B$2:B4406,B4406,$K$2:K4406,TRUE))</f>
        <v/>
      </c>
    </row>
    <row r="4407" spans="7:12">
      <c r="G4407" s="122" t="str">
        <f t="shared" si="208"/>
        <v/>
      </c>
      <c r="H4407" s="255" t="str">
        <f>IF(G4407="기사임",(COUNTIF($B$2:B4407,B4407)-COUNTIFS($B$2:B4406,B4407,$G$2:G4406,"")),"")</f>
        <v/>
      </c>
      <c r="I4407" s="122" t="str">
        <f>IF(H4407=1,COUNTIF($H$1:H4407,1),"")</f>
        <v/>
      </c>
      <c r="J4407" s="122">
        <f t="shared" si="209"/>
        <v>0</v>
      </c>
      <c r="K4407" s="122" t="b">
        <f t="shared" si="210"/>
        <v>0</v>
      </c>
      <c r="L4407" s="122" t="str">
        <f>IF(K4407=FALSE,"",B4407&amp;"@"&amp;COUNTIFS($B$2:B4407,B4407,$K$2:K4407,TRUE))</f>
        <v/>
      </c>
    </row>
    <row r="4408" spans="7:12">
      <c r="G4408" s="122" t="str">
        <f t="shared" si="208"/>
        <v/>
      </c>
      <c r="H4408" s="255" t="str">
        <f>IF(G4408="기사임",(COUNTIF($B$2:B4408,B4408)-COUNTIFS($B$2:B4407,B4408,$G$2:G4407,"")),"")</f>
        <v/>
      </c>
      <c r="I4408" s="122" t="str">
        <f>IF(H4408=1,COUNTIF($H$1:H4408,1),"")</f>
        <v/>
      </c>
      <c r="J4408" s="122">
        <f t="shared" si="209"/>
        <v>0</v>
      </c>
      <c r="K4408" s="122" t="b">
        <f t="shared" si="210"/>
        <v>0</v>
      </c>
      <c r="L4408" s="122" t="str">
        <f>IF(K4408=FALSE,"",B4408&amp;"@"&amp;COUNTIFS($B$2:B4408,B4408,$K$2:K4408,TRUE))</f>
        <v/>
      </c>
    </row>
    <row r="4409" spans="7:12">
      <c r="G4409" s="122" t="str">
        <f t="shared" si="208"/>
        <v/>
      </c>
      <c r="H4409" s="255" t="str">
        <f>IF(G4409="기사임",(COUNTIF($B$2:B4409,B4409)-COUNTIFS($B$2:B4408,B4409,$G$2:G4408,"")),"")</f>
        <v/>
      </c>
      <c r="I4409" s="122" t="str">
        <f>IF(H4409=1,COUNTIF($H$1:H4409,1),"")</f>
        <v/>
      </c>
      <c r="J4409" s="122">
        <f t="shared" si="209"/>
        <v>0</v>
      </c>
      <c r="K4409" s="122" t="b">
        <f t="shared" si="210"/>
        <v>0</v>
      </c>
      <c r="L4409" s="122" t="str">
        <f>IF(K4409=FALSE,"",B4409&amp;"@"&amp;COUNTIFS($B$2:B4409,B4409,$K$2:K4409,TRUE))</f>
        <v/>
      </c>
    </row>
    <row r="4410" spans="7:12">
      <c r="G4410" s="122" t="str">
        <f t="shared" si="208"/>
        <v/>
      </c>
      <c r="H4410" s="255" t="str">
        <f>IF(G4410="기사임",(COUNTIF($B$2:B4410,B4410)-COUNTIFS($B$2:B4409,B4410,$G$2:G4409,"")),"")</f>
        <v/>
      </c>
      <c r="I4410" s="122" t="str">
        <f>IF(H4410=1,COUNTIF($H$1:H4410,1),"")</f>
        <v/>
      </c>
      <c r="J4410" s="122">
        <f t="shared" si="209"/>
        <v>0</v>
      </c>
      <c r="K4410" s="122" t="b">
        <f t="shared" si="210"/>
        <v>0</v>
      </c>
      <c r="L4410" s="122" t="str">
        <f>IF(K4410=FALSE,"",B4410&amp;"@"&amp;COUNTIFS($B$2:B4410,B4410,$K$2:K4410,TRUE))</f>
        <v/>
      </c>
    </row>
    <row r="4411" spans="7:12">
      <c r="G4411" s="122" t="str">
        <f t="shared" si="208"/>
        <v/>
      </c>
      <c r="H4411" s="255" t="str">
        <f>IF(G4411="기사임",(COUNTIF($B$2:B4411,B4411)-COUNTIFS($B$2:B4410,B4411,$G$2:G4410,"")),"")</f>
        <v/>
      </c>
      <c r="I4411" s="122" t="str">
        <f>IF(H4411=1,COUNTIF($H$1:H4411,1),"")</f>
        <v/>
      </c>
      <c r="J4411" s="122">
        <f t="shared" si="209"/>
        <v>0</v>
      </c>
      <c r="K4411" s="122" t="b">
        <f t="shared" si="210"/>
        <v>0</v>
      </c>
      <c r="L4411" s="122" t="str">
        <f>IF(K4411=FALSE,"",B4411&amp;"@"&amp;COUNTIFS($B$2:B4411,B4411,$K$2:K4411,TRUE))</f>
        <v/>
      </c>
    </row>
    <row r="4412" spans="7:12">
      <c r="G4412" s="122" t="str">
        <f t="shared" si="208"/>
        <v/>
      </c>
      <c r="H4412" s="255" t="str">
        <f>IF(G4412="기사임",(COUNTIF($B$2:B4412,B4412)-COUNTIFS($B$2:B4411,B4412,$G$2:G4411,"")),"")</f>
        <v/>
      </c>
      <c r="I4412" s="122" t="str">
        <f>IF(H4412=1,COUNTIF($H$1:H4412,1),"")</f>
        <v/>
      </c>
      <c r="J4412" s="122">
        <f t="shared" si="209"/>
        <v>0</v>
      </c>
      <c r="K4412" s="122" t="b">
        <f t="shared" si="210"/>
        <v>0</v>
      </c>
      <c r="L4412" s="122" t="str">
        <f>IF(K4412=FALSE,"",B4412&amp;"@"&amp;COUNTIFS($B$2:B4412,B4412,$K$2:K4412,TRUE))</f>
        <v/>
      </c>
    </row>
    <row r="4413" spans="7:12">
      <c r="G4413" s="122" t="str">
        <f t="shared" si="208"/>
        <v/>
      </c>
      <c r="H4413" s="255" t="str">
        <f>IF(G4413="기사임",(COUNTIF($B$2:B4413,B4413)-COUNTIFS($B$2:B4412,B4413,$G$2:G4412,"")),"")</f>
        <v/>
      </c>
      <c r="I4413" s="122" t="str">
        <f>IF(H4413=1,COUNTIF($H$1:H4413,1),"")</f>
        <v/>
      </c>
      <c r="J4413" s="122">
        <f t="shared" si="209"/>
        <v>0</v>
      </c>
      <c r="K4413" s="122" t="b">
        <f t="shared" si="210"/>
        <v>0</v>
      </c>
      <c r="L4413" s="122" t="str">
        <f>IF(K4413=FALSE,"",B4413&amp;"@"&amp;COUNTIFS($B$2:B4413,B4413,$K$2:K4413,TRUE))</f>
        <v/>
      </c>
    </row>
    <row r="4414" spans="7:12">
      <c r="G4414" s="122" t="str">
        <f t="shared" si="208"/>
        <v/>
      </c>
      <c r="H4414" s="255" t="str">
        <f>IF(G4414="기사임",(COUNTIF($B$2:B4414,B4414)-COUNTIFS($B$2:B4413,B4414,$G$2:G4413,"")),"")</f>
        <v/>
      </c>
      <c r="I4414" s="122" t="str">
        <f>IF(H4414=1,COUNTIF($H$1:H4414,1),"")</f>
        <v/>
      </c>
      <c r="J4414" s="122">
        <f t="shared" si="209"/>
        <v>0</v>
      </c>
      <c r="K4414" s="122" t="b">
        <f t="shared" si="210"/>
        <v>0</v>
      </c>
      <c r="L4414" s="122" t="str">
        <f>IF(K4414=FALSE,"",B4414&amp;"@"&amp;COUNTIFS($B$2:B4414,B4414,$K$2:K4414,TRUE))</f>
        <v/>
      </c>
    </row>
    <row r="4415" spans="7:12">
      <c r="G4415" s="122" t="str">
        <f t="shared" si="208"/>
        <v/>
      </c>
      <c r="H4415" s="255" t="str">
        <f>IF(G4415="기사임",(COUNTIF($B$2:B4415,B4415)-COUNTIFS($B$2:B4414,B4415,$G$2:G4414,"")),"")</f>
        <v/>
      </c>
      <c r="I4415" s="122" t="str">
        <f>IF(H4415=1,COUNTIF($H$1:H4415,1),"")</f>
        <v/>
      </c>
      <c r="J4415" s="122">
        <f t="shared" si="209"/>
        <v>0</v>
      </c>
      <c r="K4415" s="122" t="b">
        <f t="shared" si="210"/>
        <v>0</v>
      </c>
      <c r="L4415" s="122" t="str">
        <f>IF(K4415=FALSE,"",B4415&amp;"@"&amp;COUNTIFS($B$2:B4415,B4415,$K$2:K4415,TRUE))</f>
        <v/>
      </c>
    </row>
    <row r="4416" spans="7:12">
      <c r="G4416" s="122" t="str">
        <f t="shared" si="208"/>
        <v/>
      </c>
      <c r="H4416" s="255" t="str">
        <f>IF(G4416="기사임",(COUNTIF($B$2:B4416,B4416)-COUNTIFS($B$2:B4415,B4416,$G$2:G4415,"")),"")</f>
        <v/>
      </c>
      <c r="I4416" s="122" t="str">
        <f>IF(H4416=1,COUNTIF($H$1:H4416,1),"")</f>
        <v/>
      </c>
      <c r="J4416" s="122">
        <f t="shared" si="209"/>
        <v>0</v>
      </c>
      <c r="K4416" s="122" t="b">
        <f t="shared" si="210"/>
        <v>0</v>
      </c>
      <c r="L4416" s="122" t="str">
        <f>IF(K4416=FALSE,"",B4416&amp;"@"&amp;COUNTIFS($B$2:B4416,B4416,$K$2:K4416,TRUE))</f>
        <v/>
      </c>
    </row>
    <row r="4417" spans="7:12">
      <c r="G4417" s="122" t="str">
        <f t="shared" si="208"/>
        <v/>
      </c>
      <c r="H4417" s="255" t="str">
        <f>IF(G4417="기사임",(COUNTIF($B$2:B4417,B4417)-COUNTIFS($B$2:B4416,B4417,$G$2:G4416,"")),"")</f>
        <v/>
      </c>
      <c r="I4417" s="122" t="str">
        <f>IF(H4417=1,COUNTIF($H$1:H4417,1),"")</f>
        <v/>
      </c>
      <c r="J4417" s="122">
        <f t="shared" si="209"/>
        <v>0</v>
      </c>
      <c r="K4417" s="122" t="b">
        <f t="shared" si="210"/>
        <v>0</v>
      </c>
      <c r="L4417" s="122" t="str">
        <f>IF(K4417=FALSE,"",B4417&amp;"@"&amp;COUNTIFS($B$2:B4417,B4417,$K$2:K4417,TRUE))</f>
        <v/>
      </c>
    </row>
    <row r="4418" spans="7:12">
      <c r="G4418" s="122" t="str">
        <f t="shared" si="208"/>
        <v/>
      </c>
      <c r="H4418" s="255" t="str">
        <f>IF(G4418="기사임",(COUNTIF($B$2:B4418,B4418)-COUNTIFS($B$2:B4417,B4418,$G$2:G4417,"")),"")</f>
        <v/>
      </c>
      <c r="I4418" s="122" t="str">
        <f>IF(H4418=1,COUNTIF($H$1:H4418,1),"")</f>
        <v/>
      </c>
      <c r="J4418" s="122">
        <f t="shared" si="209"/>
        <v>0</v>
      </c>
      <c r="K4418" s="122" t="b">
        <f t="shared" si="210"/>
        <v>0</v>
      </c>
      <c r="L4418" s="122" t="str">
        <f>IF(K4418=FALSE,"",B4418&amp;"@"&amp;COUNTIFS($B$2:B4418,B4418,$K$2:K4418,TRUE))</f>
        <v/>
      </c>
    </row>
    <row r="4419" spans="7:12">
      <c r="G4419" s="122" t="str">
        <f t="shared" si="208"/>
        <v/>
      </c>
      <c r="H4419" s="255" t="str">
        <f>IF(G4419="기사임",(COUNTIF($B$2:B4419,B4419)-COUNTIFS($B$2:B4418,B4419,$G$2:G4418,"")),"")</f>
        <v/>
      </c>
      <c r="I4419" s="122" t="str">
        <f>IF(H4419=1,COUNTIF($H$1:H4419,1),"")</f>
        <v/>
      </c>
      <c r="J4419" s="122">
        <f t="shared" si="209"/>
        <v>0</v>
      </c>
      <c r="K4419" s="122" t="b">
        <f t="shared" si="210"/>
        <v>0</v>
      </c>
      <c r="L4419" s="122" t="str">
        <f>IF(K4419=FALSE,"",B4419&amp;"@"&amp;COUNTIFS($B$2:B4419,B4419,$K$2:K4419,TRUE))</f>
        <v/>
      </c>
    </row>
    <row r="4420" spans="7:12">
      <c r="G4420" s="122" t="str">
        <f t="shared" si="208"/>
        <v/>
      </c>
      <c r="H4420" s="255" t="str">
        <f>IF(G4420="기사임",(COUNTIF($B$2:B4420,B4420)-COUNTIFS($B$2:B4419,B4420,$G$2:G4419,"")),"")</f>
        <v/>
      </c>
      <c r="I4420" s="122" t="str">
        <f>IF(H4420=1,COUNTIF($H$1:H4420,1),"")</f>
        <v/>
      </c>
      <c r="J4420" s="122">
        <f t="shared" si="209"/>
        <v>0</v>
      </c>
      <c r="K4420" s="122" t="b">
        <f t="shared" si="210"/>
        <v>0</v>
      </c>
      <c r="L4420" s="122" t="str">
        <f>IF(K4420=FALSE,"",B4420&amp;"@"&amp;COUNTIFS($B$2:B4420,B4420,$K$2:K4420,TRUE))</f>
        <v/>
      </c>
    </row>
    <row r="4421" spans="7:12">
      <c r="G4421" s="122" t="str">
        <f t="shared" si="208"/>
        <v/>
      </c>
      <c r="H4421" s="255" t="str">
        <f>IF(G4421="기사임",(COUNTIF($B$2:B4421,B4421)-COUNTIFS($B$2:B4420,B4421,$G$2:G4420,"")),"")</f>
        <v/>
      </c>
      <c r="I4421" s="122" t="str">
        <f>IF(H4421=1,COUNTIF($H$1:H4421,1),"")</f>
        <v/>
      </c>
      <c r="J4421" s="122">
        <f t="shared" si="209"/>
        <v>0</v>
      </c>
      <c r="K4421" s="122" t="b">
        <f t="shared" si="210"/>
        <v>0</v>
      </c>
      <c r="L4421" s="122" t="str">
        <f>IF(K4421=FALSE,"",B4421&amp;"@"&amp;COUNTIFS($B$2:B4421,B4421,$K$2:K4421,TRUE))</f>
        <v/>
      </c>
    </row>
    <row r="4422" spans="7:12">
      <c r="G4422" s="122" t="str">
        <f t="shared" si="208"/>
        <v/>
      </c>
      <c r="H4422" s="255" t="str">
        <f>IF(G4422="기사임",(COUNTIF($B$2:B4422,B4422)-COUNTIFS($B$2:B4421,B4422,$G$2:G4421,"")),"")</f>
        <v/>
      </c>
      <c r="I4422" s="122" t="str">
        <f>IF(H4422=1,COUNTIF($H$1:H4422,1),"")</f>
        <v/>
      </c>
      <c r="J4422" s="122">
        <f t="shared" si="209"/>
        <v>0</v>
      </c>
      <c r="K4422" s="122" t="b">
        <f t="shared" si="210"/>
        <v>0</v>
      </c>
      <c r="L4422" s="122" t="str">
        <f>IF(K4422=FALSE,"",B4422&amp;"@"&amp;COUNTIFS($B$2:B4422,B4422,$K$2:K4422,TRUE))</f>
        <v/>
      </c>
    </row>
    <row r="4423" spans="7:12">
      <c r="G4423" s="122" t="str">
        <f t="shared" ref="G4423:G4486" si="211">IF(AND(LEFT(A4423,17)="/global/archives/",ISNUMBER(_xlfn.NUMBERVALUE(MID(A4423,18,1))),ISERROR(FIND("ckattempt",A4423)),ISERROR(FIND("preview",A4423))),"기사임","")</f>
        <v/>
      </c>
      <c r="H4423" s="255" t="str">
        <f>IF(G4423="기사임",(COUNTIF($B$2:B4423,B4423)-COUNTIFS($B$2:B4422,B4423,$G$2:G4422,"")),"")</f>
        <v/>
      </c>
      <c r="I4423" s="122" t="str">
        <f>IF(H4423=1,COUNTIF($H$1:H4423,1),"")</f>
        <v/>
      </c>
      <c r="J4423" s="122">
        <f t="shared" ref="J4423:J4486" si="212">COUNTIF($N$2:$N$4,B4423)</f>
        <v>0</v>
      </c>
      <c r="K4423" s="122" t="b">
        <f t="shared" ref="K4423:K4486" si="213">AND(J4423=1,H4423&gt;=1,H4423&lt;&gt;"")</f>
        <v>0</v>
      </c>
      <c r="L4423" s="122" t="str">
        <f>IF(K4423=FALSE,"",B4423&amp;"@"&amp;COUNTIFS($B$2:B4423,B4423,$K$2:K4423,TRUE))</f>
        <v/>
      </c>
    </row>
    <row r="4424" spans="7:12">
      <c r="G4424" s="122" t="str">
        <f t="shared" si="211"/>
        <v/>
      </c>
      <c r="H4424" s="255" t="str">
        <f>IF(G4424="기사임",(COUNTIF($B$2:B4424,B4424)-COUNTIFS($B$2:B4423,B4424,$G$2:G4423,"")),"")</f>
        <v/>
      </c>
      <c r="I4424" s="122" t="str">
        <f>IF(H4424=1,COUNTIF($H$1:H4424,1),"")</f>
        <v/>
      </c>
      <c r="J4424" s="122">
        <f t="shared" si="212"/>
        <v>0</v>
      </c>
      <c r="K4424" s="122" t="b">
        <f t="shared" si="213"/>
        <v>0</v>
      </c>
      <c r="L4424" s="122" t="str">
        <f>IF(K4424=FALSE,"",B4424&amp;"@"&amp;COUNTIFS($B$2:B4424,B4424,$K$2:K4424,TRUE))</f>
        <v/>
      </c>
    </row>
    <row r="4425" spans="7:12">
      <c r="G4425" s="122" t="str">
        <f t="shared" si="211"/>
        <v/>
      </c>
      <c r="H4425" s="255" t="str">
        <f>IF(G4425="기사임",(COUNTIF($B$2:B4425,B4425)-COUNTIFS($B$2:B4424,B4425,$G$2:G4424,"")),"")</f>
        <v/>
      </c>
      <c r="I4425" s="122" t="str">
        <f>IF(H4425=1,COUNTIF($H$1:H4425,1),"")</f>
        <v/>
      </c>
      <c r="J4425" s="122">
        <f t="shared" si="212"/>
        <v>0</v>
      </c>
      <c r="K4425" s="122" t="b">
        <f t="shared" si="213"/>
        <v>0</v>
      </c>
      <c r="L4425" s="122" t="str">
        <f>IF(K4425=FALSE,"",B4425&amp;"@"&amp;COUNTIFS($B$2:B4425,B4425,$K$2:K4425,TRUE))</f>
        <v/>
      </c>
    </row>
    <row r="4426" spans="7:12">
      <c r="G4426" s="122" t="str">
        <f t="shared" si="211"/>
        <v/>
      </c>
      <c r="H4426" s="255" t="str">
        <f>IF(G4426="기사임",(COUNTIF($B$2:B4426,B4426)-COUNTIFS($B$2:B4425,B4426,$G$2:G4425,"")),"")</f>
        <v/>
      </c>
      <c r="I4426" s="122" t="str">
        <f>IF(H4426=1,COUNTIF($H$1:H4426,1),"")</f>
        <v/>
      </c>
      <c r="J4426" s="122">
        <f t="shared" si="212"/>
        <v>0</v>
      </c>
      <c r="K4426" s="122" t="b">
        <f t="shared" si="213"/>
        <v>0</v>
      </c>
      <c r="L4426" s="122" t="str">
        <f>IF(K4426=FALSE,"",B4426&amp;"@"&amp;COUNTIFS($B$2:B4426,B4426,$K$2:K4426,TRUE))</f>
        <v/>
      </c>
    </row>
    <row r="4427" spans="7:12">
      <c r="G4427" s="122" t="str">
        <f t="shared" si="211"/>
        <v/>
      </c>
      <c r="H4427" s="255" t="str">
        <f>IF(G4427="기사임",(COUNTIF($B$2:B4427,B4427)-COUNTIFS($B$2:B4426,B4427,$G$2:G4426,"")),"")</f>
        <v/>
      </c>
      <c r="I4427" s="122" t="str">
        <f>IF(H4427=1,COUNTIF($H$1:H4427,1),"")</f>
        <v/>
      </c>
      <c r="J4427" s="122">
        <f t="shared" si="212"/>
        <v>0</v>
      </c>
      <c r="K4427" s="122" t="b">
        <f t="shared" si="213"/>
        <v>0</v>
      </c>
      <c r="L4427" s="122" t="str">
        <f>IF(K4427=FALSE,"",B4427&amp;"@"&amp;COUNTIFS($B$2:B4427,B4427,$K$2:K4427,TRUE))</f>
        <v/>
      </c>
    </row>
    <row r="4428" spans="7:12">
      <c r="G4428" s="122" t="str">
        <f t="shared" si="211"/>
        <v/>
      </c>
      <c r="H4428" s="255" t="str">
        <f>IF(G4428="기사임",(COUNTIF($B$2:B4428,B4428)-COUNTIFS($B$2:B4427,B4428,$G$2:G4427,"")),"")</f>
        <v/>
      </c>
      <c r="I4428" s="122" t="str">
        <f>IF(H4428=1,COUNTIF($H$1:H4428,1),"")</f>
        <v/>
      </c>
      <c r="J4428" s="122">
        <f t="shared" si="212"/>
        <v>0</v>
      </c>
      <c r="K4428" s="122" t="b">
        <f t="shared" si="213"/>
        <v>0</v>
      </c>
      <c r="L4428" s="122" t="str">
        <f>IF(K4428=FALSE,"",B4428&amp;"@"&amp;COUNTIFS($B$2:B4428,B4428,$K$2:K4428,TRUE))</f>
        <v/>
      </c>
    </row>
    <row r="4429" spans="7:12">
      <c r="G4429" s="122" t="str">
        <f t="shared" si="211"/>
        <v/>
      </c>
      <c r="H4429" s="255" t="str">
        <f>IF(G4429="기사임",(COUNTIF($B$2:B4429,B4429)-COUNTIFS($B$2:B4428,B4429,$G$2:G4428,"")),"")</f>
        <v/>
      </c>
      <c r="I4429" s="122" t="str">
        <f>IF(H4429=1,COUNTIF($H$1:H4429,1),"")</f>
        <v/>
      </c>
      <c r="J4429" s="122">
        <f t="shared" si="212"/>
        <v>0</v>
      </c>
      <c r="K4429" s="122" t="b">
        <f t="shared" si="213"/>
        <v>0</v>
      </c>
      <c r="L4429" s="122" t="str">
        <f>IF(K4429=FALSE,"",B4429&amp;"@"&amp;COUNTIFS($B$2:B4429,B4429,$K$2:K4429,TRUE))</f>
        <v/>
      </c>
    </row>
    <row r="4430" spans="7:12">
      <c r="G4430" s="122" t="str">
        <f t="shared" si="211"/>
        <v/>
      </c>
      <c r="H4430" s="255" t="str">
        <f>IF(G4430="기사임",(COUNTIF($B$2:B4430,B4430)-COUNTIFS($B$2:B4429,B4430,$G$2:G4429,"")),"")</f>
        <v/>
      </c>
      <c r="I4430" s="122" t="str">
        <f>IF(H4430=1,COUNTIF($H$1:H4430,1),"")</f>
        <v/>
      </c>
      <c r="J4430" s="122">
        <f t="shared" si="212"/>
        <v>0</v>
      </c>
      <c r="K4430" s="122" t="b">
        <f t="shared" si="213"/>
        <v>0</v>
      </c>
      <c r="L4430" s="122" t="str">
        <f>IF(K4430=FALSE,"",B4430&amp;"@"&amp;COUNTIFS($B$2:B4430,B4430,$K$2:K4430,TRUE))</f>
        <v/>
      </c>
    </row>
    <row r="4431" spans="7:12">
      <c r="G4431" s="122" t="str">
        <f t="shared" si="211"/>
        <v/>
      </c>
      <c r="H4431" s="255" t="str">
        <f>IF(G4431="기사임",(COUNTIF($B$2:B4431,B4431)-COUNTIFS($B$2:B4430,B4431,$G$2:G4430,"")),"")</f>
        <v/>
      </c>
      <c r="I4431" s="122" t="str">
        <f>IF(H4431=1,COUNTIF($H$1:H4431,1),"")</f>
        <v/>
      </c>
      <c r="J4431" s="122">
        <f t="shared" si="212"/>
        <v>0</v>
      </c>
      <c r="K4431" s="122" t="b">
        <f t="shared" si="213"/>
        <v>0</v>
      </c>
      <c r="L4431" s="122" t="str">
        <f>IF(K4431=FALSE,"",B4431&amp;"@"&amp;COUNTIFS($B$2:B4431,B4431,$K$2:K4431,TRUE))</f>
        <v/>
      </c>
    </row>
    <row r="4432" spans="7:12">
      <c r="G4432" s="122" t="str">
        <f t="shared" si="211"/>
        <v/>
      </c>
      <c r="H4432" s="255" t="str">
        <f>IF(G4432="기사임",(COUNTIF($B$2:B4432,B4432)-COUNTIFS($B$2:B4431,B4432,$G$2:G4431,"")),"")</f>
        <v/>
      </c>
      <c r="I4432" s="122" t="str">
        <f>IF(H4432=1,COUNTIF($H$1:H4432,1),"")</f>
        <v/>
      </c>
      <c r="J4432" s="122">
        <f t="shared" si="212"/>
        <v>0</v>
      </c>
      <c r="K4432" s="122" t="b">
        <f t="shared" si="213"/>
        <v>0</v>
      </c>
      <c r="L4432" s="122" t="str">
        <f>IF(K4432=FALSE,"",B4432&amp;"@"&amp;COUNTIFS($B$2:B4432,B4432,$K$2:K4432,TRUE))</f>
        <v/>
      </c>
    </row>
    <row r="4433" spans="7:12">
      <c r="G4433" s="122" t="str">
        <f t="shared" si="211"/>
        <v/>
      </c>
      <c r="H4433" s="255" t="str">
        <f>IF(G4433="기사임",(COUNTIF($B$2:B4433,B4433)-COUNTIFS($B$2:B4432,B4433,$G$2:G4432,"")),"")</f>
        <v/>
      </c>
      <c r="I4433" s="122" t="str">
        <f>IF(H4433=1,COUNTIF($H$1:H4433,1),"")</f>
        <v/>
      </c>
      <c r="J4433" s="122">
        <f t="shared" si="212"/>
        <v>0</v>
      </c>
      <c r="K4433" s="122" t="b">
        <f t="shared" si="213"/>
        <v>0</v>
      </c>
      <c r="L4433" s="122" t="str">
        <f>IF(K4433=FALSE,"",B4433&amp;"@"&amp;COUNTIFS($B$2:B4433,B4433,$K$2:K4433,TRUE))</f>
        <v/>
      </c>
    </row>
    <row r="4434" spans="7:12">
      <c r="G4434" s="122" t="str">
        <f t="shared" si="211"/>
        <v/>
      </c>
      <c r="H4434" s="255" t="str">
        <f>IF(G4434="기사임",(COUNTIF($B$2:B4434,B4434)-COUNTIFS($B$2:B4433,B4434,$G$2:G4433,"")),"")</f>
        <v/>
      </c>
      <c r="I4434" s="122" t="str">
        <f>IF(H4434=1,COUNTIF($H$1:H4434,1),"")</f>
        <v/>
      </c>
      <c r="J4434" s="122">
        <f t="shared" si="212"/>
        <v>0</v>
      </c>
      <c r="K4434" s="122" t="b">
        <f t="shared" si="213"/>
        <v>0</v>
      </c>
      <c r="L4434" s="122" t="str">
        <f>IF(K4434=FALSE,"",B4434&amp;"@"&amp;COUNTIFS($B$2:B4434,B4434,$K$2:K4434,TRUE))</f>
        <v/>
      </c>
    </row>
    <row r="4435" spans="7:12">
      <c r="G4435" s="122" t="str">
        <f t="shared" si="211"/>
        <v/>
      </c>
      <c r="H4435" s="255" t="str">
        <f>IF(G4435="기사임",(COUNTIF($B$2:B4435,B4435)-COUNTIFS($B$2:B4434,B4435,$G$2:G4434,"")),"")</f>
        <v/>
      </c>
      <c r="I4435" s="122" t="str">
        <f>IF(H4435=1,COUNTIF($H$1:H4435,1),"")</f>
        <v/>
      </c>
      <c r="J4435" s="122">
        <f t="shared" si="212"/>
        <v>0</v>
      </c>
      <c r="K4435" s="122" t="b">
        <f t="shared" si="213"/>
        <v>0</v>
      </c>
      <c r="L4435" s="122" t="str">
        <f>IF(K4435=FALSE,"",B4435&amp;"@"&amp;COUNTIFS($B$2:B4435,B4435,$K$2:K4435,TRUE))</f>
        <v/>
      </c>
    </row>
    <row r="4436" spans="7:12">
      <c r="G4436" s="122" t="str">
        <f t="shared" si="211"/>
        <v/>
      </c>
      <c r="H4436" s="255" t="str">
        <f>IF(G4436="기사임",(COUNTIF($B$2:B4436,B4436)-COUNTIFS($B$2:B4435,B4436,$G$2:G4435,"")),"")</f>
        <v/>
      </c>
      <c r="I4436" s="122" t="str">
        <f>IF(H4436=1,COUNTIF($H$1:H4436,1),"")</f>
        <v/>
      </c>
      <c r="J4436" s="122">
        <f t="shared" si="212"/>
        <v>0</v>
      </c>
      <c r="K4436" s="122" t="b">
        <f t="shared" si="213"/>
        <v>0</v>
      </c>
      <c r="L4436" s="122" t="str">
        <f>IF(K4436=FALSE,"",B4436&amp;"@"&amp;COUNTIFS($B$2:B4436,B4436,$K$2:K4436,TRUE))</f>
        <v/>
      </c>
    </row>
    <row r="4437" spans="7:12">
      <c r="G4437" s="122" t="str">
        <f t="shared" si="211"/>
        <v/>
      </c>
      <c r="H4437" s="255" t="str">
        <f>IF(G4437="기사임",(COUNTIF($B$2:B4437,B4437)-COUNTIFS($B$2:B4436,B4437,$G$2:G4436,"")),"")</f>
        <v/>
      </c>
      <c r="I4437" s="122" t="str">
        <f>IF(H4437=1,COUNTIF($H$1:H4437,1),"")</f>
        <v/>
      </c>
      <c r="J4437" s="122">
        <f t="shared" si="212"/>
        <v>0</v>
      </c>
      <c r="K4437" s="122" t="b">
        <f t="shared" si="213"/>
        <v>0</v>
      </c>
      <c r="L4437" s="122" t="str">
        <f>IF(K4437=FALSE,"",B4437&amp;"@"&amp;COUNTIFS($B$2:B4437,B4437,$K$2:K4437,TRUE))</f>
        <v/>
      </c>
    </row>
    <row r="4438" spans="7:12">
      <c r="G4438" s="122" t="str">
        <f t="shared" si="211"/>
        <v/>
      </c>
      <c r="H4438" s="255" t="str">
        <f>IF(G4438="기사임",(COUNTIF($B$2:B4438,B4438)-COUNTIFS($B$2:B4437,B4438,$G$2:G4437,"")),"")</f>
        <v/>
      </c>
      <c r="I4438" s="122" t="str">
        <f>IF(H4438=1,COUNTIF($H$1:H4438,1),"")</f>
        <v/>
      </c>
      <c r="J4438" s="122">
        <f t="shared" si="212"/>
        <v>0</v>
      </c>
      <c r="K4438" s="122" t="b">
        <f t="shared" si="213"/>
        <v>0</v>
      </c>
      <c r="L4438" s="122" t="str">
        <f>IF(K4438=FALSE,"",B4438&amp;"@"&amp;COUNTIFS($B$2:B4438,B4438,$K$2:K4438,TRUE))</f>
        <v/>
      </c>
    </row>
    <row r="4439" spans="7:12">
      <c r="G4439" s="122" t="str">
        <f t="shared" si="211"/>
        <v/>
      </c>
      <c r="H4439" s="255" t="str">
        <f>IF(G4439="기사임",(COUNTIF($B$2:B4439,B4439)-COUNTIFS($B$2:B4438,B4439,$G$2:G4438,"")),"")</f>
        <v/>
      </c>
      <c r="I4439" s="122" t="str">
        <f>IF(H4439=1,COUNTIF($H$1:H4439,1),"")</f>
        <v/>
      </c>
      <c r="J4439" s="122">
        <f t="shared" si="212"/>
        <v>0</v>
      </c>
      <c r="K4439" s="122" t="b">
        <f t="shared" si="213"/>
        <v>0</v>
      </c>
      <c r="L4439" s="122" t="str">
        <f>IF(K4439=FALSE,"",B4439&amp;"@"&amp;COUNTIFS($B$2:B4439,B4439,$K$2:K4439,TRUE))</f>
        <v/>
      </c>
    </row>
    <row r="4440" spans="7:12">
      <c r="G4440" s="122" t="str">
        <f t="shared" si="211"/>
        <v/>
      </c>
      <c r="H4440" s="255" t="str">
        <f>IF(G4440="기사임",(COUNTIF($B$2:B4440,B4440)-COUNTIFS($B$2:B4439,B4440,$G$2:G4439,"")),"")</f>
        <v/>
      </c>
      <c r="I4440" s="122" t="str">
        <f>IF(H4440=1,COUNTIF($H$1:H4440,1),"")</f>
        <v/>
      </c>
      <c r="J4440" s="122">
        <f t="shared" si="212"/>
        <v>0</v>
      </c>
      <c r="K4440" s="122" t="b">
        <f t="shared" si="213"/>
        <v>0</v>
      </c>
      <c r="L4440" s="122" t="str">
        <f>IF(K4440=FALSE,"",B4440&amp;"@"&amp;COUNTIFS($B$2:B4440,B4440,$K$2:K4440,TRUE))</f>
        <v/>
      </c>
    </row>
    <row r="4441" spans="7:12">
      <c r="G4441" s="122" t="str">
        <f t="shared" si="211"/>
        <v/>
      </c>
      <c r="H4441" s="255" t="str">
        <f>IF(G4441="기사임",(COUNTIF($B$2:B4441,B4441)-COUNTIFS($B$2:B4440,B4441,$G$2:G4440,"")),"")</f>
        <v/>
      </c>
      <c r="I4441" s="122" t="str">
        <f>IF(H4441=1,COUNTIF($H$1:H4441,1),"")</f>
        <v/>
      </c>
      <c r="J4441" s="122">
        <f t="shared" si="212"/>
        <v>0</v>
      </c>
      <c r="K4441" s="122" t="b">
        <f t="shared" si="213"/>
        <v>0</v>
      </c>
      <c r="L4441" s="122" t="str">
        <f>IF(K4441=FALSE,"",B4441&amp;"@"&amp;COUNTIFS($B$2:B4441,B4441,$K$2:K4441,TRUE))</f>
        <v/>
      </c>
    </row>
    <row r="4442" spans="7:12">
      <c r="G4442" s="122" t="str">
        <f t="shared" si="211"/>
        <v/>
      </c>
      <c r="H4442" s="255" t="str">
        <f>IF(G4442="기사임",(COUNTIF($B$2:B4442,B4442)-COUNTIFS($B$2:B4441,B4442,$G$2:G4441,"")),"")</f>
        <v/>
      </c>
      <c r="I4442" s="122" t="str">
        <f>IF(H4442=1,COUNTIF($H$1:H4442,1),"")</f>
        <v/>
      </c>
      <c r="J4442" s="122">
        <f t="shared" si="212"/>
        <v>0</v>
      </c>
      <c r="K4442" s="122" t="b">
        <f t="shared" si="213"/>
        <v>0</v>
      </c>
      <c r="L4442" s="122" t="str">
        <f>IF(K4442=FALSE,"",B4442&amp;"@"&amp;COUNTIFS($B$2:B4442,B4442,$K$2:K4442,TRUE))</f>
        <v/>
      </c>
    </row>
    <row r="4443" spans="7:12">
      <c r="G4443" s="122" t="str">
        <f t="shared" si="211"/>
        <v/>
      </c>
      <c r="H4443" s="255" t="str">
        <f>IF(G4443="기사임",(COUNTIF($B$2:B4443,B4443)-COUNTIFS($B$2:B4442,B4443,$G$2:G4442,"")),"")</f>
        <v/>
      </c>
      <c r="I4443" s="122" t="str">
        <f>IF(H4443=1,COUNTIF($H$1:H4443,1),"")</f>
        <v/>
      </c>
      <c r="J4443" s="122">
        <f t="shared" si="212"/>
        <v>0</v>
      </c>
      <c r="K4443" s="122" t="b">
        <f t="shared" si="213"/>
        <v>0</v>
      </c>
      <c r="L4443" s="122" t="str">
        <f>IF(K4443=FALSE,"",B4443&amp;"@"&amp;COUNTIFS($B$2:B4443,B4443,$K$2:K4443,TRUE))</f>
        <v/>
      </c>
    </row>
    <row r="4444" spans="7:12">
      <c r="G4444" s="122" t="str">
        <f t="shared" si="211"/>
        <v/>
      </c>
      <c r="H4444" s="255" t="str">
        <f>IF(G4444="기사임",(COUNTIF($B$2:B4444,B4444)-COUNTIFS($B$2:B4443,B4444,$G$2:G4443,"")),"")</f>
        <v/>
      </c>
      <c r="I4444" s="122" t="str">
        <f>IF(H4444=1,COUNTIF($H$1:H4444,1),"")</f>
        <v/>
      </c>
      <c r="J4444" s="122">
        <f t="shared" si="212"/>
        <v>0</v>
      </c>
      <c r="K4444" s="122" t="b">
        <f t="shared" si="213"/>
        <v>0</v>
      </c>
      <c r="L4444" s="122" t="str">
        <f>IF(K4444=FALSE,"",B4444&amp;"@"&amp;COUNTIFS($B$2:B4444,B4444,$K$2:K4444,TRUE))</f>
        <v/>
      </c>
    </row>
    <row r="4445" spans="7:12">
      <c r="G4445" s="122" t="str">
        <f t="shared" si="211"/>
        <v/>
      </c>
      <c r="H4445" s="255" t="str">
        <f>IF(G4445="기사임",(COUNTIF($B$2:B4445,B4445)-COUNTIFS($B$2:B4444,B4445,$G$2:G4444,"")),"")</f>
        <v/>
      </c>
      <c r="I4445" s="122" t="str">
        <f>IF(H4445=1,COUNTIF($H$1:H4445,1),"")</f>
        <v/>
      </c>
      <c r="J4445" s="122">
        <f t="shared" si="212"/>
        <v>0</v>
      </c>
      <c r="K4445" s="122" t="b">
        <f t="shared" si="213"/>
        <v>0</v>
      </c>
      <c r="L4445" s="122" t="str">
        <f>IF(K4445=FALSE,"",B4445&amp;"@"&amp;COUNTIFS($B$2:B4445,B4445,$K$2:K4445,TRUE))</f>
        <v/>
      </c>
    </row>
    <row r="4446" spans="7:12">
      <c r="G4446" s="122" t="str">
        <f t="shared" si="211"/>
        <v/>
      </c>
      <c r="H4446" s="255" t="str">
        <f>IF(G4446="기사임",(COUNTIF($B$2:B4446,B4446)-COUNTIFS($B$2:B4445,B4446,$G$2:G4445,"")),"")</f>
        <v/>
      </c>
      <c r="I4446" s="122" t="str">
        <f>IF(H4446=1,COUNTIF($H$1:H4446,1),"")</f>
        <v/>
      </c>
      <c r="J4446" s="122">
        <f t="shared" si="212"/>
        <v>0</v>
      </c>
      <c r="K4446" s="122" t="b">
        <f t="shared" si="213"/>
        <v>0</v>
      </c>
      <c r="L4446" s="122" t="str">
        <f>IF(K4446=FALSE,"",B4446&amp;"@"&amp;COUNTIFS($B$2:B4446,B4446,$K$2:K4446,TRUE))</f>
        <v/>
      </c>
    </row>
    <row r="4447" spans="7:12">
      <c r="G4447" s="122" t="str">
        <f t="shared" si="211"/>
        <v/>
      </c>
      <c r="H4447" s="255" t="str">
        <f>IF(G4447="기사임",(COUNTIF($B$2:B4447,B4447)-COUNTIFS($B$2:B4446,B4447,$G$2:G4446,"")),"")</f>
        <v/>
      </c>
      <c r="I4447" s="122" t="str">
        <f>IF(H4447=1,COUNTIF($H$1:H4447,1),"")</f>
        <v/>
      </c>
      <c r="J4447" s="122">
        <f t="shared" si="212"/>
        <v>0</v>
      </c>
      <c r="K4447" s="122" t="b">
        <f t="shared" si="213"/>
        <v>0</v>
      </c>
      <c r="L4447" s="122" t="str">
        <f>IF(K4447=FALSE,"",B4447&amp;"@"&amp;COUNTIFS($B$2:B4447,B4447,$K$2:K4447,TRUE))</f>
        <v/>
      </c>
    </row>
    <row r="4448" spans="7:12">
      <c r="G4448" s="122" t="str">
        <f t="shared" si="211"/>
        <v/>
      </c>
      <c r="H4448" s="255" t="str">
        <f>IF(G4448="기사임",(COUNTIF($B$2:B4448,B4448)-COUNTIFS($B$2:B4447,B4448,$G$2:G4447,"")),"")</f>
        <v/>
      </c>
      <c r="I4448" s="122" t="str">
        <f>IF(H4448=1,COUNTIF($H$1:H4448,1),"")</f>
        <v/>
      </c>
      <c r="J4448" s="122">
        <f t="shared" si="212"/>
        <v>0</v>
      </c>
      <c r="K4448" s="122" t="b">
        <f t="shared" si="213"/>
        <v>0</v>
      </c>
      <c r="L4448" s="122" t="str">
        <f>IF(K4448=FALSE,"",B4448&amp;"@"&amp;COUNTIFS($B$2:B4448,B4448,$K$2:K4448,TRUE))</f>
        <v/>
      </c>
    </row>
    <row r="4449" spans="7:12">
      <c r="G4449" s="122" t="str">
        <f t="shared" si="211"/>
        <v/>
      </c>
      <c r="H4449" s="255" t="str">
        <f>IF(G4449="기사임",(COUNTIF($B$2:B4449,B4449)-COUNTIFS($B$2:B4448,B4449,$G$2:G4448,"")),"")</f>
        <v/>
      </c>
      <c r="I4449" s="122" t="str">
        <f>IF(H4449=1,COUNTIF($H$1:H4449,1),"")</f>
        <v/>
      </c>
      <c r="J4449" s="122">
        <f t="shared" si="212"/>
        <v>0</v>
      </c>
      <c r="K4449" s="122" t="b">
        <f t="shared" si="213"/>
        <v>0</v>
      </c>
      <c r="L4449" s="122" t="str">
        <f>IF(K4449=FALSE,"",B4449&amp;"@"&amp;COUNTIFS($B$2:B4449,B4449,$K$2:K4449,TRUE))</f>
        <v/>
      </c>
    </row>
    <row r="4450" spans="7:12">
      <c r="G4450" s="122" t="str">
        <f t="shared" si="211"/>
        <v/>
      </c>
      <c r="H4450" s="255" t="str">
        <f>IF(G4450="기사임",(COUNTIF($B$2:B4450,B4450)-COUNTIFS($B$2:B4449,B4450,$G$2:G4449,"")),"")</f>
        <v/>
      </c>
      <c r="I4450" s="122" t="str">
        <f>IF(H4450=1,COUNTIF($H$1:H4450,1),"")</f>
        <v/>
      </c>
      <c r="J4450" s="122">
        <f t="shared" si="212"/>
        <v>0</v>
      </c>
      <c r="K4450" s="122" t="b">
        <f t="shared" si="213"/>
        <v>0</v>
      </c>
      <c r="L4450" s="122" t="str">
        <f>IF(K4450=FALSE,"",B4450&amp;"@"&amp;COUNTIFS($B$2:B4450,B4450,$K$2:K4450,TRUE))</f>
        <v/>
      </c>
    </row>
    <row r="4451" spans="7:12">
      <c r="G4451" s="122" t="str">
        <f t="shared" si="211"/>
        <v/>
      </c>
      <c r="H4451" s="255" t="str">
        <f>IF(G4451="기사임",(COUNTIF($B$2:B4451,B4451)-COUNTIFS($B$2:B4450,B4451,$G$2:G4450,"")),"")</f>
        <v/>
      </c>
      <c r="I4451" s="122" t="str">
        <f>IF(H4451=1,COUNTIF($H$1:H4451,1),"")</f>
        <v/>
      </c>
      <c r="J4451" s="122">
        <f t="shared" si="212"/>
        <v>0</v>
      </c>
      <c r="K4451" s="122" t="b">
        <f t="shared" si="213"/>
        <v>0</v>
      </c>
      <c r="L4451" s="122" t="str">
        <f>IF(K4451=FALSE,"",B4451&amp;"@"&amp;COUNTIFS($B$2:B4451,B4451,$K$2:K4451,TRUE))</f>
        <v/>
      </c>
    </row>
    <row r="4452" spans="7:12">
      <c r="G4452" s="122" t="str">
        <f t="shared" si="211"/>
        <v/>
      </c>
      <c r="H4452" s="255" t="str">
        <f>IF(G4452="기사임",(COUNTIF($B$2:B4452,B4452)-COUNTIFS($B$2:B4451,B4452,$G$2:G4451,"")),"")</f>
        <v/>
      </c>
      <c r="I4452" s="122" t="str">
        <f>IF(H4452=1,COUNTIF($H$1:H4452,1),"")</f>
        <v/>
      </c>
      <c r="J4452" s="122">
        <f t="shared" si="212"/>
        <v>0</v>
      </c>
      <c r="K4452" s="122" t="b">
        <f t="shared" si="213"/>
        <v>0</v>
      </c>
      <c r="L4452" s="122" t="str">
        <f>IF(K4452=FALSE,"",B4452&amp;"@"&amp;COUNTIFS($B$2:B4452,B4452,$K$2:K4452,TRUE))</f>
        <v/>
      </c>
    </row>
    <row r="4453" spans="7:12">
      <c r="G4453" s="122" t="str">
        <f t="shared" si="211"/>
        <v/>
      </c>
      <c r="H4453" s="255" t="str">
        <f>IF(G4453="기사임",(COUNTIF($B$2:B4453,B4453)-COUNTIFS($B$2:B4452,B4453,$G$2:G4452,"")),"")</f>
        <v/>
      </c>
      <c r="I4453" s="122" t="str">
        <f>IF(H4453=1,COUNTIF($H$1:H4453,1),"")</f>
        <v/>
      </c>
      <c r="J4453" s="122">
        <f t="shared" si="212"/>
        <v>0</v>
      </c>
      <c r="K4453" s="122" t="b">
        <f t="shared" si="213"/>
        <v>0</v>
      </c>
      <c r="L4453" s="122" t="str">
        <f>IF(K4453=FALSE,"",B4453&amp;"@"&amp;COUNTIFS($B$2:B4453,B4453,$K$2:K4453,TRUE))</f>
        <v/>
      </c>
    </row>
    <row r="4454" spans="7:12">
      <c r="G4454" s="122" t="str">
        <f t="shared" si="211"/>
        <v/>
      </c>
      <c r="H4454" s="255" t="str">
        <f>IF(G4454="기사임",(COUNTIF($B$2:B4454,B4454)-COUNTIFS($B$2:B4453,B4454,$G$2:G4453,"")),"")</f>
        <v/>
      </c>
      <c r="I4454" s="122" t="str">
        <f>IF(H4454=1,COUNTIF($H$1:H4454,1),"")</f>
        <v/>
      </c>
      <c r="J4454" s="122">
        <f t="shared" si="212"/>
        <v>0</v>
      </c>
      <c r="K4454" s="122" t="b">
        <f t="shared" si="213"/>
        <v>0</v>
      </c>
      <c r="L4454" s="122" t="str">
        <f>IF(K4454=FALSE,"",B4454&amp;"@"&amp;COUNTIFS($B$2:B4454,B4454,$K$2:K4454,TRUE))</f>
        <v/>
      </c>
    </row>
    <row r="4455" spans="7:12">
      <c r="G4455" s="122" t="str">
        <f t="shared" si="211"/>
        <v/>
      </c>
      <c r="H4455" s="255" t="str">
        <f>IF(G4455="기사임",(COUNTIF($B$2:B4455,B4455)-COUNTIFS($B$2:B4454,B4455,$G$2:G4454,"")),"")</f>
        <v/>
      </c>
      <c r="I4455" s="122" t="str">
        <f>IF(H4455=1,COUNTIF($H$1:H4455,1),"")</f>
        <v/>
      </c>
      <c r="J4455" s="122">
        <f t="shared" si="212"/>
        <v>0</v>
      </c>
      <c r="K4455" s="122" t="b">
        <f t="shared" si="213"/>
        <v>0</v>
      </c>
      <c r="L4455" s="122" t="str">
        <f>IF(K4455=FALSE,"",B4455&amp;"@"&amp;COUNTIFS($B$2:B4455,B4455,$K$2:K4455,TRUE))</f>
        <v/>
      </c>
    </row>
    <row r="4456" spans="7:12">
      <c r="G4456" s="122" t="str">
        <f t="shared" si="211"/>
        <v/>
      </c>
      <c r="H4456" s="255" t="str">
        <f>IF(G4456="기사임",(COUNTIF($B$2:B4456,B4456)-COUNTIFS($B$2:B4455,B4456,$G$2:G4455,"")),"")</f>
        <v/>
      </c>
      <c r="I4456" s="122" t="str">
        <f>IF(H4456=1,COUNTIF($H$1:H4456,1),"")</f>
        <v/>
      </c>
      <c r="J4456" s="122">
        <f t="shared" si="212"/>
        <v>0</v>
      </c>
      <c r="K4456" s="122" t="b">
        <f t="shared" si="213"/>
        <v>0</v>
      </c>
      <c r="L4456" s="122" t="str">
        <f>IF(K4456=FALSE,"",B4456&amp;"@"&amp;COUNTIFS($B$2:B4456,B4456,$K$2:K4456,TRUE))</f>
        <v/>
      </c>
    </row>
    <row r="4457" spans="7:12">
      <c r="G4457" s="122" t="str">
        <f t="shared" si="211"/>
        <v/>
      </c>
      <c r="H4457" s="255" t="str">
        <f>IF(G4457="기사임",(COUNTIF($B$2:B4457,B4457)-COUNTIFS($B$2:B4456,B4457,$G$2:G4456,"")),"")</f>
        <v/>
      </c>
      <c r="I4457" s="122" t="str">
        <f>IF(H4457=1,COUNTIF($H$1:H4457,1),"")</f>
        <v/>
      </c>
      <c r="J4457" s="122">
        <f t="shared" si="212"/>
        <v>0</v>
      </c>
      <c r="K4457" s="122" t="b">
        <f t="shared" si="213"/>
        <v>0</v>
      </c>
      <c r="L4457" s="122" t="str">
        <f>IF(K4457=FALSE,"",B4457&amp;"@"&amp;COUNTIFS($B$2:B4457,B4457,$K$2:K4457,TRUE))</f>
        <v/>
      </c>
    </row>
    <row r="4458" spans="7:12">
      <c r="G4458" s="122" t="str">
        <f t="shared" si="211"/>
        <v/>
      </c>
      <c r="H4458" s="255" t="str">
        <f>IF(G4458="기사임",(COUNTIF($B$2:B4458,B4458)-COUNTIFS($B$2:B4457,B4458,$G$2:G4457,"")),"")</f>
        <v/>
      </c>
      <c r="I4458" s="122" t="str">
        <f>IF(H4458=1,COUNTIF($H$1:H4458,1),"")</f>
        <v/>
      </c>
      <c r="J4458" s="122">
        <f t="shared" si="212"/>
        <v>0</v>
      </c>
      <c r="K4458" s="122" t="b">
        <f t="shared" si="213"/>
        <v>0</v>
      </c>
      <c r="L4458" s="122" t="str">
        <f>IF(K4458=FALSE,"",B4458&amp;"@"&amp;COUNTIFS($B$2:B4458,B4458,$K$2:K4458,TRUE))</f>
        <v/>
      </c>
    </row>
    <row r="4459" spans="7:12">
      <c r="G4459" s="122" t="str">
        <f t="shared" si="211"/>
        <v/>
      </c>
      <c r="H4459" s="255" t="str">
        <f>IF(G4459="기사임",(COUNTIF($B$2:B4459,B4459)-COUNTIFS($B$2:B4458,B4459,$G$2:G4458,"")),"")</f>
        <v/>
      </c>
      <c r="I4459" s="122" t="str">
        <f>IF(H4459=1,COUNTIF($H$1:H4459,1),"")</f>
        <v/>
      </c>
      <c r="J4459" s="122">
        <f t="shared" si="212"/>
        <v>0</v>
      </c>
      <c r="K4459" s="122" t="b">
        <f t="shared" si="213"/>
        <v>0</v>
      </c>
      <c r="L4459" s="122" t="str">
        <f>IF(K4459=FALSE,"",B4459&amp;"@"&amp;COUNTIFS($B$2:B4459,B4459,$K$2:K4459,TRUE))</f>
        <v/>
      </c>
    </row>
    <row r="4460" spans="7:12">
      <c r="G4460" s="122" t="str">
        <f t="shared" si="211"/>
        <v/>
      </c>
      <c r="H4460" s="255" t="str">
        <f>IF(G4460="기사임",(COUNTIF($B$2:B4460,B4460)-COUNTIFS($B$2:B4459,B4460,$G$2:G4459,"")),"")</f>
        <v/>
      </c>
      <c r="I4460" s="122" t="str">
        <f>IF(H4460=1,COUNTIF($H$1:H4460,1),"")</f>
        <v/>
      </c>
      <c r="J4460" s="122">
        <f t="shared" si="212"/>
        <v>0</v>
      </c>
      <c r="K4460" s="122" t="b">
        <f t="shared" si="213"/>
        <v>0</v>
      </c>
      <c r="L4460" s="122" t="str">
        <f>IF(K4460=FALSE,"",B4460&amp;"@"&amp;COUNTIFS($B$2:B4460,B4460,$K$2:K4460,TRUE))</f>
        <v/>
      </c>
    </row>
    <row r="4461" spans="7:12">
      <c r="G4461" s="122" t="str">
        <f t="shared" si="211"/>
        <v/>
      </c>
      <c r="H4461" s="255" t="str">
        <f>IF(G4461="기사임",(COUNTIF($B$2:B4461,B4461)-COUNTIFS($B$2:B4460,B4461,$G$2:G4460,"")),"")</f>
        <v/>
      </c>
      <c r="I4461" s="122" t="str">
        <f>IF(H4461=1,COUNTIF($H$1:H4461,1),"")</f>
        <v/>
      </c>
      <c r="J4461" s="122">
        <f t="shared" si="212"/>
        <v>0</v>
      </c>
      <c r="K4461" s="122" t="b">
        <f t="shared" si="213"/>
        <v>0</v>
      </c>
      <c r="L4461" s="122" t="str">
        <f>IF(K4461=FALSE,"",B4461&amp;"@"&amp;COUNTIFS($B$2:B4461,B4461,$K$2:K4461,TRUE))</f>
        <v/>
      </c>
    </row>
    <row r="4462" spans="7:12">
      <c r="G4462" s="122" t="str">
        <f t="shared" si="211"/>
        <v/>
      </c>
      <c r="H4462" s="255" t="str">
        <f>IF(G4462="기사임",(COUNTIF($B$2:B4462,B4462)-COUNTIFS($B$2:B4461,B4462,$G$2:G4461,"")),"")</f>
        <v/>
      </c>
      <c r="I4462" s="122" t="str">
        <f>IF(H4462=1,COUNTIF($H$1:H4462,1),"")</f>
        <v/>
      </c>
      <c r="J4462" s="122">
        <f t="shared" si="212"/>
        <v>0</v>
      </c>
      <c r="K4462" s="122" t="b">
        <f t="shared" si="213"/>
        <v>0</v>
      </c>
      <c r="L4462" s="122" t="str">
        <f>IF(K4462=FALSE,"",B4462&amp;"@"&amp;COUNTIFS($B$2:B4462,B4462,$K$2:K4462,TRUE))</f>
        <v/>
      </c>
    </row>
    <row r="4463" spans="7:12">
      <c r="G4463" s="122" t="str">
        <f t="shared" si="211"/>
        <v/>
      </c>
      <c r="H4463" s="255" t="str">
        <f>IF(G4463="기사임",(COUNTIF($B$2:B4463,B4463)-COUNTIFS($B$2:B4462,B4463,$G$2:G4462,"")),"")</f>
        <v/>
      </c>
      <c r="I4463" s="122" t="str">
        <f>IF(H4463=1,COUNTIF($H$1:H4463,1),"")</f>
        <v/>
      </c>
      <c r="J4463" s="122">
        <f t="shared" si="212"/>
        <v>0</v>
      </c>
      <c r="K4463" s="122" t="b">
        <f t="shared" si="213"/>
        <v>0</v>
      </c>
      <c r="L4463" s="122" t="str">
        <f>IF(K4463=FALSE,"",B4463&amp;"@"&amp;COUNTIFS($B$2:B4463,B4463,$K$2:K4463,TRUE))</f>
        <v/>
      </c>
    </row>
    <row r="4464" spans="7:12">
      <c r="G4464" s="122" t="str">
        <f t="shared" si="211"/>
        <v/>
      </c>
      <c r="H4464" s="255" t="str">
        <f>IF(G4464="기사임",(COUNTIF($B$2:B4464,B4464)-COUNTIFS($B$2:B4463,B4464,$G$2:G4463,"")),"")</f>
        <v/>
      </c>
      <c r="I4464" s="122" t="str">
        <f>IF(H4464=1,COUNTIF($H$1:H4464,1),"")</f>
        <v/>
      </c>
      <c r="J4464" s="122">
        <f t="shared" si="212"/>
        <v>0</v>
      </c>
      <c r="K4464" s="122" t="b">
        <f t="shared" si="213"/>
        <v>0</v>
      </c>
      <c r="L4464" s="122" t="str">
        <f>IF(K4464=FALSE,"",B4464&amp;"@"&amp;COUNTIFS($B$2:B4464,B4464,$K$2:K4464,TRUE))</f>
        <v/>
      </c>
    </row>
    <row r="4465" spans="7:12">
      <c r="G4465" s="122" t="str">
        <f t="shared" si="211"/>
        <v/>
      </c>
      <c r="H4465" s="255" t="str">
        <f>IF(G4465="기사임",(COUNTIF($B$2:B4465,B4465)-COUNTIFS($B$2:B4464,B4465,$G$2:G4464,"")),"")</f>
        <v/>
      </c>
      <c r="I4465" s="122" t="str">
        <f>IF(H4465=1,COUNTIF($H$1:H4465,1),"")</f>
        <v/>
      </c>
      <c r="J4465" s="122">
        <f t="shared" si="212"/>
        <v>0</v>
      </c>
      <c r="K4465" s="122" t="b">
        <f t="shared" si="213"/>
        <v>0</v>
      </c>
      <c r="L4465" s="122" t="str">
        <f>IF(K4465=FALSE,"",B4465&amp;"@"&amp;COUNTIFS($B$2:B4465,B4465,$K$2:K4465,TRUE))</f>
        <v/>
      </c>
    </row>
    <row r="4466" spans="7:12">
      <c r="G4466" s="122" t="str">
        <f t="shared" si="211"/>
        <v/>
      </c>
      <c r="H4466" s="255" t="str">
        <f>IF(G4466="기사임",(COUNTIF($B$2:B4466,B4466)-COUNTIFS($B$2:B4465,B4466,$G$2:G4465,"")),"")</f>
        <v/>
      </c>
      <c r="I4466" s="122" t="str">
        <f>IF(H4466=1,COUNTIF($H$1:H4466,1),"")</f>
        <v/>
      </c>
      <c r="J4466" s="122">
        <f t="shared" si="212"/>
        <v>0</v>
      </c>
      <c r="K4466" s="122" t="b">
        <f t="shared" si="213"/>
        <v>0</v>
      </c>
      <c r="L4466" s="122" t="str">
        <f>IF(K4466=FALSE,"",B4466&amp;"@"&amp;COUNTIFS($B$2:B4466,B4466,$K$2:K4466,TRUE))</f>
        <v/>
      </c>
    </row>
    <row r="4467" spans="7:12">
      <c r="G4467" s="122" t="str">
        <f t="shared" si="211"/>
        <v/>
      </c>
      <c r="H4467" s="255" t="str">
        <f>IF(G4467="기사임",(COUNTIF($B$2:B4467,B4467)-COUNTIFS($B$2:B4466,B4467,$G$2:G4466,"")),"")</f>
        <v/>
      </c>
      <c r="I4467" s="122" t="str">
        <f>IF(H4467=1,COUNTIF($H$1:H4467,1),"")</f>
        <v/>
      </c>
      <c r="J4467" s="122">
        <f t="shared" si="212"/>
        <v>0</v>
      </c>
      <c r="K4467" s="122" t="b">
        <f t="shared" si="213"/>
        <v>0</v>
      </c>
      <c r="L4467" s="122" t="str">
        <f>IF(K4467=FALSE,"",B4467&amp;"@"&amp;COUNTIFS($B$2:B4467,B4467,$K$2:K4467,TRUE))</f>
        <v/>
      </c>
    </row>
    <row r="4468" spans="7:12">
      <c r="G4468" s="122" t="str">
        <f t="shared" si="211"/>
        <v/>
      </c>
      <c r="H4468" s="255" t="str">
        <f>IF(G4468="기사임",(COUNTIF($B$2:B4468,B4468)-COUNTIFS($B$2:B4467,B4468,$G$2:G4467,"")),"")</f>
        <v/>
      </c>
      <c r="I4468" s="122" t="str">
        <f>IF(H4468=1,COUNTIF($H$1:H4468,1),"")</f>
        <v/>
      </c>
      <c r="J4468" s="122">
        <f t="shared" si="212"/>
        <v>0</v>
      </c>
      <c r="K4468" s="122" t="b">
        <f t="shared" si="213"/>
        <v>0</v>
      </c>
      <c r="L4468" s="122" t="str">
        <f>IF(K4468=FALSE,"",B4468&amp;"@"&amp;COUNTIFS($B$2:B4468,B4468,$K$2:K4468,TRUE))</f>
        <v/>
      </c>
    </row>
    <row r="4469" spans="7:12">
      <c r="G4469" s="122" t="str">
        <f t="shared" si="211"/>
        <v/>
      </c>
      <c r="H4469" s="255" t="str">
        <f>IF(G4469="기사임",(COUNTIF($B$2:B4469,B4469)-COUNTIFS($B$2:B4468,B4469,$G$2:G4468,"")),"")</f>
        <v/>
      </c>
      <c r="I4469" s="122" t="str">
        <f>IF(H4469=1,COUNTIF($H$1:H4469,1),"")</f>
        <v/>
      </c>
      <c r="J4469" s="122">
        <f t="shared" si="212"/>
        <v>0</v>
      </c>
      <c r="K4469" s="122" t="b">
        <f t="shared" si="213"/>
        <v>0</v>
      </c>
      <c r="L4469" s="122" t="str">
        <f>IF(K4469=FALSE,"",B4469&amp;"@"&amp;COUNTIFS($B$2:B4469,B4469,$K$2:K4469,TRUE))</f>
        <v/>
      </c>
    </row>
    <row r="4470" spans="7:12">
      <c r="G4470" s="122" t="str">
        <f t="shared" si="211"/>
        <v/>
      </c>
      <c r="H4470" s="255" t="str">
        <f>IF(G4470="기사임",(COUNTIF($B$2:B4470,B4470)-COUNTIFS($B$2:B4469,B4470,$G$2:G4469,"")),"")</f>
        <v/>
      </c>
      <c r="I4470" s="122" t="str">
        <f>IF(H4470=1,COUNTIF($H$1:H4470,1),"")</f>
        <v/>
      </c>
      <c r="J4470" s="122">
        <f t="shared" si="212"/>
        <v>0</v>
      </c>
      <c r="K4470" s="122" t="b">
        <f t="shared" si="213"/>
        <v>0</v>
      </c>
      <c r="L4470" s="122" t="str">
        <f>IF(K4470=FALSE,"",B4470&amp;"@"&amp;COUNTIFS($B$2:B4470,B4470,$K$2:K4470,TRUE))</f>
        <v/>
      </c>
    </row>
    <row r="4471" spans="7:12">
      <c r="G4471" s="122" t="str">
        <f t="shared" si="211"/>
        <v/>
      </c>
      <c r="H4471" s="255" t="str">
        <f>IF(G4471="기사임",(COUNTIF($B$2:B4471,B4471)-COUNTIFS($B$2:B4470,B4471,$G$2:G4470,"")),"")</f>
        <v/>
      </c>
      <c r="I4471" s="122" t="str">
        <f>IF(H4471=1,COUNTIF($H$1:H4471,1),"")</f>
        <v/>
      </c>
      <c r="J4471" s="122">
        <f t="shared" si="212"/>
        <v>0</v>
      </c>
      <c r="K4471" s="122" t="b">
        <f t="shared" si="213"/>
        <v>0</v>
      </c>
      <c r="L4471" s="122" t="str">
        <f>IF(K4471=FALSE,"",B4471&amp;"@"&amp;COUNTIFS($B$2:B4471,B4471,$K$2:K4471,TRUE))</f>
        <v/>
      </c>
    </row>
    <row r="4472" spans="7:12">
      <c r="G4472" s="122" t="str">
        <f t="shared" si="211"/>
        <v/>
      </c>
      <c r="H4472" s="255" t="str">
        <f>IF(G4472="기사임",(COUNTIF($B$2:B4472,B4472)-COUNTIFS($B$2:B4471,B4472,$G$2:G4471,"")),"")</f>
        <v/>
      </c>
      <c r="I4472" s="122" t="str">
        <f>IF(H4472=1,COUNTIF($H$1:H4472,1),"")</f>
        <v/>
      </c>
      <c r="J4472" s="122">
        <f t="shared" si="212"/>
        <v>0</v>
      </c>
      <c r="K4472" s="122" t="b">
        <f t="shared" si="213"/>
        <v>0</v>
      </c>
      <c r="L4472" s="122" t="str">
        <f>IF(K4472=FALSE,"",B4472&amp;"@"&amp;COUNTIFS($B$2:B4472,B4472,$K$2:K4472,TRUE))</f>
        <v/>
      </c>
    </row>
    <row r="4473" spans="7:12">
      <c r="G4473" s="122" t="str">
        <f t="shared" si="211"/>
        <v/>
      </c>
      <c r="H4473" s="255" t="str">
        <f>IF(G4473="기사임",(COUNTIF($B$2:B4473,B4473)-COUNTIFS($B$2:B4472,B4473,$G$2:G4472,"")),"")</f>
        <v/>
      </c>
      <c r="I4473" s="122" t="str">
        <f>IF(H4473=1,COUNTIF($H$1:H4473,1),"")</f>
        <v/>
      </c>
      <c r="J4473" s="122">
        <f t="shared" si="212"/>
        <v>0</v>
      </c>
      <c r="K4473" s="122" t="b">
        <f t="shared" si="213"/>
        <v>0</v>
      </c>
      <c r="L4473" s="122" t="str">
        <f>IF(K4473=FALSE,"",B4473&amp;"@"&amp;COUNTIFS($B$2:B4473,B4473,$K$2:K4473,TRUE))</f>
        <v/>
      </c>
    </row>
    <row r="4474" spans="7:12">
      <c r="G4474" s="122" t="str">
        <f t="shared" si="211"/>
        <v/>
      </c>
      <c r="H4474" s="255" t="str">
        <f>IF(G4474="기사임",(COUNTIF($B$2:B4474,B4474)-COUNTIFS($B$2:B4473,B4474,$G$2:G4473,"")),"")</f>
        <v/>
      </c>
      <c r="I4474" s="122" t="str">
        <f>IF(H4474=1,COUNTIF($H$1:H4474,1),"")</f>
        <v/>
      </c>
      <c r="J4474" s="122">
        <f t="shared" si="212"/>
        <v>0</v>
      </c>
      <c r="K4474" s="122" t="b">
        <f t="shared" si="213"/>
        <v>0</v>
      </c>
      <c r="L4474" s="122" t="str">
        <f>IF(K4474=FALSE,"",B4474&amp;"@"&amp;COUNTIFS($B$2:B4474,B4474,$K$2:K4474,TRUE))</f>
        <v/>
      </c>
    </row>
    <row r="4475" spans="7:12">
      <c r="G4475" s="122" t="str">
        <f t="shared" si="211"/>
        <v/>
      </c>
      <c r="H4475" s="255" t="str">
        <f>IF(G4475="기사임",(COUNTIF($B$2:B4475,B4475)-COUNTIFS($B$2:B4474,B4475,$G$2:G4474,"")),"")</f>
        <v/>
      </c>
      <c r="I4475" s="122" t="str">
        <f>IF(H4475=1,COUNTIF($H$1:H4475,1),"")</f>
        <v/>
      </c>
      <c r="J4475" s="122">
        <f t="shared" si="212"/>
        <v>0</v>
      </c>
      <c r="K4475" s="122" t="b">
        <f t="shared" si="213"/>
        <v>0</v>
      </c>
      <c r="L4475" s="122" t="str">
        <f>IF(K4475=FALSE,"",B4475&amp;"@"&amp;COUNTIFS($B$2:B4475,B4475,$K$2:K4475,TRUE))</f>
        <v/>
      </c>
    </row>
    <row r="4476" spans="7:12">
      <c r="G4476" s="122" t="str">
        <f t="shared" si="211"/>
        <v/>
      </c>
      <c r="H4476" s="255" t="str">
        <f>IF(G4476="기사임",(COUNTIF($B$2:B4476,B4476)-COUNTIFS($B$2:B4475,B4476,$G$2:G4475,"")),"")</f>
        <v/>
      </c>
      <c r="I4476" s="122" t="str">
        <f>IF(H4476=1,COUNTIF($H$1:H4476,1),"")</f>
        <v/>
      </c>
      <c r="J4476" s="122">
        <f t="shared" si="212"/>
        <v>0</v>
      </c>
      <c r="K4476" s="122" t="b">
        <f t="shared" si="213"/>
        <v>0</v>
      </c>
      <c r="L4476" s="122" t="str">
        <f>IF(K4476=FALSE,"",B4476&amp;"@"&amp;COUNTIFS($B$2:B4476,B4476,$K$2:K4476,TRUE))</f>
        <v/>
      </c>
    </row>
    <row r="4477" spans="7:12">
      <c r="G4477" s="122" t="str">
        <f t="shared" si="211"/>
        <v/>
      </c>
      <c r="H4477" s="255" t="str">
        <f>IF(G4477="기사임",(COUNTIF($B$2:B4477,B4477)-COUNTIFS($B$2:B4476,B4477,$G$2:G4476,"")),"")</f>
        <v/>
      </c>
      <c r="I4477" s="122" t="str">
        <f>IF(H4477=1,COUNTIF($H$1:H4477,1),"")</f>
        <v/>
      </c>
      <c r="J4477" s="122">
        <f t="shared" si="212"/>
        <v>0</v>
      </c>
      <c r="K4477" s="122" t="b">
        <f t="shared" si="213"/>
        <v>0</v>
      </c>
      <c r="L4477" s="122" t="str">
        <f>IF(K4477=FALSE,"",B4477&amp;"@"&amp;COUNTIFS($B$2:B4477,B4477,$K$2:K4477,TRUE))</f>
        <v/>
      </c>
    </row>
    <row r="4478" spans="7:12">
      <c r="G4478" s="122" t="str">
        <f t="shared" si="211"/>
        <v/>
      </c>
      <c r="H4478" s="255" t="str">
        <f>IF(G4478="기사임",(COUNTIF($B$2:B4478,B4478)-COUNTIFS($B$2:B4477,B4478,$G$2:G4477,"")),"")</f>
        <v/>
      </c>
      <c r="I4478" s="122" t="str">
        <f>IF(H4478=1,COUNTIF($H$1:H4478,1),"")</f>
        <v/>
      </c>
      <c r="J4478" s="122">
        <f t="shared" si="212"/>
        <v>0</v>
      </c>
      <c r="K4478" s="122" t="b">
        <f t="shared" si="213"/>
        <v>0</v>
      </c>
      <c r="L4478" s="122" t="str">
        <f>IF(K4478=FALSE,"",B4478&amp;"@"&amp;COUNTIFS($B$2:B4478,B4478,$K$2:K4478,TRUE))</f>
        <v/>
      </c>
    </row>
    <row r="4479" spans="7:12">
      <c r="G4479" s="122" t="str">
        <f t="shared" si="211"/>
        <v/>
      </c>
      <c r="H4479" s="255" t="str">
        <f>IF(G4479="기사임",(COUNTIF($B$2:B4479,B4479)-COUNTIFS($B$2:B4478,B4479,$G$2:G4478,"")),"")</f>
        <v/>
      </c>
      <c r="I4479" s="122" t="str">
        <f>IF(H4479=1,COUNTIF($H$1:H4479,1),"")</f>
        <v/>
      </c>
      <c r="J4479" s="122">
        <f t="shared" si="212"/>
        <v>0</v>
      </c>
      <c r="K4479" s="122" t="b">
        <f t="shared" si="213"/>
        <v>0</v>
      </c>
      <c r="L4479" s="122" t="str">
        <f>IF(K4479=FALSE,"",B4479&amp;"@"&amp;COUNTIFS($B$2:B4479,B4479,$K$2:K4479,TRUE))</f>
        <v/>
      </c>
    </row>
    <row r="4480" spans="7:12">
      <c r="G4480" s="122" t="str">
        <f t="shared" si="211"/>
        <v/>
      </c>
      <c r="H4480" s="255" t="str">
        <f>IF(G4480="기사임",(COUNTIF($B$2:B4480,B4480)-COUNTIFS($B$2:B4479,B4480,$G$2:G4479,"")),"")</f>
        <v/>
      </c>
      <c r="I4480" s="122" t="str">
        <f>IF(H4480=1,COUNTIF($H$1:H4480,1),"")</f>
        <v/>
      </c>
      <c r="J4480" s="122">
        <f t="shared" si="212"/>
        <v>0</v>
      </c>
      <c r="K4480" s="122" t="b">
        <f t="shared" si="213"/>
        <v>0</v>
      </c>
      <c r="L4480" s="122" t="str">
        <f>IF(K4480=FALSE,"",B4480&amp;"@"&amp;COUNTIFS($B$2:B4480,B4480,$K$2:K4480,TRUE))</f>
        <v/>
      </c>
    </row>
    <row r="4481" spans="7:12">
      <c r="G4481" s="122" t="str">
        <f t="shared" si="211"/>
        <v/>
      </c>
      <c r="H4481" s="255" t="str">
        <f>IF(G4481="기사임",(COUNTIF($B$2:B4481,B4481)-COUNTIFS($B$2:B4480,B4481,$G$2:G4480,"")),"")</f>
        <v/>
      </c>
      <c r="I4481" s="122" t="str">
        <f>IF(H4481=1,COUNTIF($H$1:H4481,1),"")</f>
        <v/>
      </c>
      <c r="J4481" s="122">
        <f t="shared" si="212"/>
        <v>0</v>
      </c>
      <c r="K4481" s="122" t="b">
        <f t="shared" si="213"/>
        <v>0</v>
      </c>
      <c r="L4481" s="122" t="str">
        <f>IF(K4481=FALSE,"",B4481&amp;"@"&amp;COUNTIFS($B$2:B4481,B4481,$K$2:K4481,TRUE))</f>
        <v/>
      </c>
    </row>
    <row r="4482" spans="7:12">
      <c r="G4482" s="122" t="str">
        <f t="shared" si="211"/>
        <v/>
      </c>
      <c r="H4482" s="255" t="str">
        <f>IF(G4482="기사임",(COUNTIF($B$2:B4482,B4482)-COUNTIFS($B$2:B4481,B4482,$G$2:G4481,"")),"")</f>
        <v/>
      </c>
      <c r="I4482" s="122" t="str">
        <f>IF(H4482=1,COUNTIF($H$1:H4482,1),"")</f>
        <v/>
      </c>
      <c r="J4482" s="122">
        <f t="shared" si="212"/>
        <v>0</v>
      </c>
      <c r="K4482" s="122" t="b">
        <f t="shared" si="213"/>
        <v>0</v>
      </c>
      <c r="L4482" s="122" t="str">
        <f>IF(K4482=FALSE,"",B4482&amp;"@"&amp;COUNTIFS($B$2:B4482,B4482,$K$2:K4482,TRUE))</f>
        <v/>
      </c>
    </row>
    <row r="4483" spans="7:12">
      <c r="G4483" s="122" t="str">
        <f t="shared" si="211"/>
        <v/>
      </c>
      <c r="H4483" s="255" t="str">
        <f>IF(G4483="기사임",(COUNTIF($B$2:B4483,B4483)-COUNTIFS($B$2:B4482,B4483,$G$2:G4482,"")),"")</f>
        <v/>
      </c>
      <c r="I4483" s="122" t="str">
        <f>IF(H4483=1,COUNTIF($H$1:H4483,1),"")</f>
        <v/>
      </c>
      <c r="J4483" s="122">
        <f t="shared" si="212"/>
        <v>0</v>
      </c>
      <c r="K4483" s="122" t="b">
        <f t="shared" si="213"/>
        <v>0</v>
      </c>
      <c r="L4483" s="122" t="str">
        <f>IF(K4483=FALSE,"",B4483&amp;"@"&amp;COUNTIFS($B$2:B4483,B4483,$K$2:K4483,TRUE))</f>
        <v/>
      </c>
    </row>
    <row r="4484" spans="7:12">
      <c r="G4484" s="122" t="str">
        <f t="shared" si="211"/>
        <v/>
      </c>
      <c r="H4484" s="255" t="str">
        <f>IF(G4484="기사임",(COUNTIF($B$2:B4484,B4484)-COUNTIFS($B$2:B4483,B4484,$G$2:G4483,"")),"")</f>
        <v/>
      </c>
      <c r="I4484" s="122" t="str">
        <f>IF(H4484=1,COUNTIF($H$1:H4484,1),"")</f>
        <v/>
      </c>
      <c r="J4484" s="122">
        <f t="shared" si="212"/>
        <v>0</v>
      </c>
      <c r="K4484" s="122" t="b">
        <f t="shared" si="213"/>
        <v>0</v>
      </c>
      <c r="L4484" s="122" t="str">
        <f>IF(K4484=FALSE,"",B4484&amp;"@"&amp;COUNTIFS($B$2:B4484,B4484,$K$2:K4484,TRUE))</f>
        <v/>
      </c>
    </row>
    <row r="4485" spans="7:12">
      <c r="G4485" s="122" t="str">
        <f t="shared" si="211"/>
        <v/>
      </c>
      <c r="H4485" s="255" t="str">
        <f>IF(G4485="기사임",(COUNTIF($B$2:B4485,B4485)-COUNTIFS($B$2:B4484,B4485,$G$2:G4484,"")),"")</f>
        <v/>
      </c>
      <c r="I4485" s="122" t="str">
        <f>IF(H4485=1,COUNTIF($H$1:H4485,1),"")</f>
        <v/>
      </c>
      <c r="J4485" s="122">
        <f t="shared" si="212"/>
        <v>0</v>
      </c>
      <c r="K4485" s="122" t="b">
        <f t="shared" si="213"/>
        <v>0</v>
      </c>
      <c r="L4485" s="122" t="str">
        <f>IF(K4485=FALSE,"",B4485&amp;"@"&amp;COUNTIFS($B$2:B4485,B4485,$K$2:K4485,TRUE))</f>
        <v/>
      </c>
    </row>
    <row r="4486" spans="7:12">
      <c r="G4486" s="122" t="str">
        <f t="shared" si="211"/>
        <v/>
      </c>
      <c r="H4486" s="255" t="str">
        <f>IF(G4486="기사임",(COUNTIF($B$2:B4486,B4486)-COUNTIFS($B$2:B4485,B4486,$G$2:G4485,"")),"")</f>
        <v/>
      </c>
      <c r="I4486" s="122" t="str">
        <f>IF(H4486=1,COUNTIF($H$1:H4486,1),"")</f>
        <v/>
      </c>
      <c r="J4486" s="122">
        <f t="shared" si="212"/>
        <v>0</v>
      </c>
      <c r="K4486" s="122" t="b">
        <f t="shared" si="213"/>
        <v>0</v>
      </c>
      <c r="L4486" s="122" t="str">
        <f>IF(K4486=FALSE,"",B4486&amp;"@"&amp;COUNTIFS($B$2:B4486,B4486,$K$2:K4486,TRUE))</f>
        <v/>
      </c>
    </row>
    <row r="4487" spans="7:12">
      <c r="G4487" s="122" t="str">
        <f t="shared" ref="G4487:G4550" si="214">IF(AND(LEFT(A4487,17)="/global/archives/",ISNUMBER(_xlfn.NUMBERVALUE(MID(A4487,18,1))),ISERROR(FIND("ckattempt",A4487)),ISERROR(FIND("preview",A4487))),"기사임","")</f>
        <v/>
      </c>
      <c r="H4487" s="255" t="str">
        <f>IF(G4487="기사임",(COUNTIF($B$2:B4487,B4487)-COUNTIFS($B$2:B4486,B4487,$G$2:G4486,"")),"")</f>
        <v/>
      </c>
      <c r="I4487" s="122" t="str">
        <f>IF(H4487=1,COUNTIF($H$1:H4487,1),"")</f>
        <v/>
      </c>
      <c r="J4487" s="122">
        <f t="shared" ref="J4487:J4550" si="215">COUNTIF($N$2:$N$4,B4487)</f>
        <v>0</v>
      </c>
      <c r="K4487" s="122" t="b">
        <f t="shared" ref="K4487:K4550" si="216">AND(J4487=1,H4487&gt;=1,H4487&lt;&gt;"")</f>
        <v>0</v>
      </c>
      <c r="L4487" s="122" t="str">
        <f>IF(K4487=FALSE,"",B4487&amp;"@"&amp;COUNTIFS($B$2:B4487,B4487,$K$2:K4487,TRUE))</f>
        <v/>
      </c>
    </row>
    <row r="4488" spans="7:12">
      <c r="G4488" s="122" t="str">
        <f t="shared" si="214"/>
        <v/>
      </c>
      <c r="H4488" s="255" t="str">
        <f>IF(G4488="기사임",(COUNTIF($B$2:B4488,B4488)-COUNTIFS($B$2:B4487,B4488,$G$2:G4487,"")),"")</f>
        <v/>
      </c>
      <c r="I4488" s="122" t="str">
        <f>IF(H4488=1,COUNTIF($H$1:H4488,1),"")</f>
        <v/>
      </c>
      <c r="J4488" s="122">
        <f t="shared" si="215"/>
        <v>0</v>
      </c>
      <c r="K4488" s="122" t="b">
        <f t="shared" si="216"/>
        <v>0</v>
      </c>
      <c r="L4488" s="122" t="str">
        <f>IF(K4488=FALSE,"",B4488&amp;"@"&amp;COUNTIFS($B$2:B4488,B4488,$K$2:K4488,TRUE))</f>
        <v/>
      </c>
    </row>
    <row r="4489" spans="7:12">
      <c r="G4489" s="122" t="str">
        <f t="shared" si="214"/>
        <v/>
      </c>
      <c r="H4489" s="255" t="str">
        <f>IF(G4489="기사임",(COUNTIF($B$2:B4489,B4489)-COUNTIFS($B$2:B4488,B4489,$G$2:G4488,"")),"")</f>
        <v/>
      </c>
      <c r="I4489" s="122" t="str">
        <f>IF(H4489=1,COUNTIF($H$1:H4489,1),"")</f>
        <v/>
      </c>
      <c r="J4489" s="122">
        <f t="shared" si="215"/>
        <v>0</v>
      </c>
      <c r="K4489" s="122" t="b">
        <f t="shared" si="216"/>
        <v>0</v>
      </c>
      <c r="L4489" s="122" t="str">
        <f>IF(K4489=FALSE,"",B4489&amp;"@"&amp;COUNTIFS($B$2:B4489,B4489,$K$2:K4489,TRUE))</f>
        <v/>
      </c>
    </row>
    <row r="4490" spans="7:12">
      <c r="G4490" s="122" t="str">
        <f t="shared" si="214"/>
        <v/>
      </c>
      <c r="H4490" s="255" t="str">
        <f>IF(G4490="기사임",(COUNTIF($B$2:B4490,B4490)-COUNTIFS($B$2:B4489,B4490,$G$2:G4489,"")),"")</f>
        <v/>
      </c>
      <c r="I4490" s="122" t="str">
        <f>IF(H4490=1,COUNTIF($H$1:H4490,1),"")</f>
        <v/>
      </c>
      <c r="J4490" s="122">
        <f t="shared" si="215"/>
        <v>0</v>
      </c>
      <c r="K4490" s="122" t="b">
        <f t="shared" si="216"/>
        <v>0</v>
      </c>
      <c r="L4490" s="122" t="str">
        <f>IF(K4490=FALSE,"",B4490&amp;"@"&amp;COUNTIFS($B$2:B4490,B4490,$K$2:K4490,TRUE))</f>
        <v/>
      </c>
    </row>
    <row r="4491" spans="7:12">
      <c r="G4491" s="122" t="str">
        <f t="shared" si="214"/>
        <v/>
      </c>
      <c r="H4491" s="255" t="str">
        <f>IF(G4491="기사임",(COUNTIF($B$2:B4491,B4491)-COUNTIFS($B$2:B4490,B4491,$G$2:G4490,"")),"")</f>
        <v/>
      </c>
      <c r="I4491" s="122" t="str">
        <f>IF(H4491=1,COUNTIF($H$1:H4491,1),"")</f>
        <v/>
      </c>
      <c r="J4491" s="122">
        <f t="shared" si="215"/>
        <v>0</v>
      </c>
      <c r="K4491" s="122" t="b">
        <f t="shared" si="216"/>
        <v>0</v>
      </c>
      <c r="L4491" s="122" t="str">
        <f>IF(K4491=FALSE,"",B4491&amp;"@"&amp;COUNTIFS($B$2:B4491,B4491,$K$2:K4491,TRUE))</f>
        <v/>
      </c>
    </row>
    <row r="4492" spans="7:12">
      <c r="G4492" s="122" t="str">
        <f t="shared" si="214"/>
        <v/>
      </c>
      <c r="H4492" s="255" t="str">
        <f>IF(G4492="기사임",(COUNTIF($B$2:B4492,B4492)-COUNTIFS($B$2:B4491,B4492,$G$2:G4491,"")),"")</f>
        <v/>
      </c>
      <c r="I4492" s="122" t="str">
        <f>IF(H4492=1,COUNTIF($H$1:H4492,1),"")</f>
        <v/>
      </c>
      <c r="J4492" s="122">
        <f t="shared" si="215"/>
        <v>0</v>
      </c>
      <c r="K4492" s="122" t="b">
        <f t="shared" si="216"/>
        <v>0</v>
      </c>
      <c r="L4492" s="122" t="str">
        <f>IF(K4492=FALSE,"",B4492&amp;"@"&amp;COUNTIFS($B$2:B4492,B4492,$K$2:K4492,TRUE))</f>
        <v/>
      </c>
    </row>
    <row r="4493" spans="7:12">
      <c r="G4493" s="122" t="str">
        <f t="shared" si="214"/>
        <v/>
      </c>
      <c r="H4493" s="255" t="str">
        <f>IF(G4493="기사임",(COUNTIF($B$2:B4493,B4493)-COUNTIFS($B$2:B4492,B4493,$G$2:G4492,"")),"")</f>
        <v/>
      </c>
      <c r="I4493" s="122" t="str">
        <f>IF(H4493=1,COUNTIF($H$1:H4493,1),"")</f>
        <v/>
      </c>
      <c r="J4493" s="122">
        <f t="shared" si="215"/>
        <v>0</v>
      </c>
      <c r="K4493" s="122" t="b">
        <f t="shared" si="216"/>
        <v>0</v>
      </c>
      <c r="L4493" s="122" t="str">
        <f>IF(K4493=FALSE,"",B4493&amp;"@"&amp;COUNTIFS($B$2:B4493,B4493,$K$2:K4493,TRUE))</f>
        <v/>
      </c>
    </row>
    <row r="4494" spans="7:12">
      <c r="G4494" s="122" t="str">
        <f t="shared" si="214"/>
        <v/>
      </c>
      <c r="H4494" s="255" t="str">
        <f>IF(G4494="기사임",(COUNTIF($B$2:B4494,B4494)-COUNTIFS($B$2:B4493,B4494,$G$2:G4493,"")),"")</f>
        <v/>
      </c>
      <c r="I4494" s="122" t="str">
        <f>IF(H4494=1,COUNTIF($H$1:H4494,1),"")</f>
        <v/>
      </c>
      <c r="J4494" s="122">
        <f t="shared" si="215"/>
        <v>0</v>
      </c>
      <c r="K4494" s="122" t="b">
        <f t="shared" si="216"/>
        <v>0</v>
      </c>
      <c r="L4494" s="122" t="str">
        <f>IF(K4494=FALSE,"",B4494&amp;"@"&amp;COUNTIFS($B$2:B4494,B4494,$K$2:K4494,TRUE))</f>
        <v/>
      </c>
    </row>
    <row r="4495" spans="7:12">
      <c r="G4495" s="122" t="str">
        <f t="shared" si="214"/>
        <v/>
      </c>
      <c r="H4495" s="255" t="str">
        <f>IF(G4495="기사임",(COUNTIF($B$2:B4495,B4495)-COUNTIFS($B$2:B4494,B4495,$G$2:G4494,"")),"")</f>
        <v/>
      </c>
      <c r="I4495" s="122" t="str">
        <f>IF(H4495=1,COUNTIF($H$1:H4495,1),"")</f>
        <v/>
      </c>
      <c r="J4495" s="122">
        <f t="shared" si="215"/>
        <v>0</v>
      </c>
      <c r="K4495" s="122" t="b">
        <f t="shared" si="216"/>
        <v>0</v>
      </c>
      <c r="L4495" s="122" t="str">
        <f>IF(K4495=FALSE,"",B4495&amp;"@"&amp;COUNTIFS($B$2:B4495,B4495,$K$2:K4495,TRUE))</f>
        <v/>
      </c>
    </row>
    <row r="4496" spans="7:12">
      <c r="G4496" s="122" t="str">
        <f t="shared" si="214"/>
        <v/>
      </c>
      <c r="H4496" s="255" t="str">
        <f>IF(G4496="기사임",(COUNTIF($B$2:B4496,B4496)-COUNTIFS($B$2:B4495,B4496,$G$2:G4495,"")),"")</f>
        <v/>
      </c>
      <c r="I4496" s="122" t="str">
        <f>IF(H4496=1,COUNTIF($H$1:H4496,1),"")</f>
        <v/>
      </c>
      <c r="J4496" s="122">
        <f t="shared" si="215"/>
        <v>0</v>
      </c>
      <c r="K4496" s="122" t="b">
        <f t="shared" si="216"/>
        <v>0</v>
      </c>
      <c r="L4496" s="122" t="str">
        <f>IF(K4496=FALSE,"",B4496&amp;"@"&amp;COUNTIFS($B$2:B4496,B4496,$K$2:K4496,TRUE))</f>
        <v/>
      </c>
    </row>
    <row r="4497" spans="7:12">
      <c r="G4497" s="122" t="str">
        <f t="shared" si="214"/>
        <v/>
      </c>
      <c r="H4497" s="255" t="str">
        <f>IF(G4497="기사임",(COUNTIF($B$2:B4497,B4497)-COUNTIFS($B$2:B4496,B4497,$G$2:G4496,"")),"")</f>
        <v/>
      </c>
      <c r="I4497" s="122" t="str">
        <f>IF(H4497=1,COUNTIF($H$1:H4497,1),"")</f>
        <v/>
      </c>
      <c r="J4497" s="122">
        <f t="shared" si="215"/>
        <v>0</v>
      </c>
      <c r="K4497" s="122" t="b">
        <f t="shared" si="216"/>
        <v>0</v>
      </c>
      <c r="L4497" s="122" t="str">
        <f>IF(K4497=FALSE,"",B4497&amp;"@"&amp;COUNTIFS($B$2:B4497,B4497,$K$2:K4497,TRUE))</f>
        <v/>
      </c>
    </row>
    <row r="4498" spans="7:12">
      <c r="G4498" s="122" t="str">
        <f t="shared" si="214"/>
        <v/>
      </c>
      <c r="H4498" s="255" t="str">
        <f>IF(G4498="기사임",(COUNTIF($B$2:B4498,B4498)-COUNTIFS($B$2:B4497,B4498,$G$2:G4497,"")),"")</f>
        <v/>
      </c>
      <c r="I4498" s="122" t="str">
        <f>IF(H4498=1,COUNTIF($H$1:H4498,1),"")</f>
        <v/>
      </c>
      <c r="J4498" s="122">
        <f t="shared" si="215"/>
        <v>0</v>
      </c>
      <c r="K4498" s="122" t="b">
        <f t="shared" si="216"/>
        <v>0</v>
      </c>
      <c r="L4498" s="122" t="str">
        <f>IF(K4498=FALSE,"",B4498&amp;"@"&amp;COUNTIFS($B$2:B4498,B4498,$K$2:K4498,TRUE))</f>
        <v/>
      </c>
    </row>
    <row r="4499" spans="7:12">
      <c r="G4499" s="122" t="str">
        <f t="shared" si="214"/>
        <v/>
      </c>
      <c r="H4499" s="255" t="str">
        <f>IF(G4499="기사임",(COUNTIF($B$2:B4499,B4499)-COUNTIFS($B$2:B4498,B4499,$G$2:G4498,"")),"")</f>
        <v/>
      </c>
      <c r="I4499" s="122" t="str">
        <f>IF(H4499=1,COUNTIF($H$1:H4499,1),"")</f>
        <v/>
      </c>
      <c r="J4499" s="122">
        <f t="shared" si="215"/>
        <v>0</v>
      </c>
      <c r="K4499" s="122" t="b">
        <f t="shared" si="216"/>
        <v>0</v>
      </c>
      <c r="L4499" s="122" t="str">
        <f>IF(K4499=FALSE,"",B4499&amp;"@"&amp;COUNTIFS($B$2:B4499,B4499,$K$2:K4499,TRUE))</f>
        <v/>
      </c>
    </row>
    <row r="4500" spans="7:12">
      <c r="G4500" s="122" t="str">
        <f t="shared" si="214"/>
        <v/>
      </c>
      <c r="H4500" s="255" t="str">
        <f>IF(G4500="기사임",(COUNTIF($B$2:B4500,B4500)-COUNTIFS($B$2:B4499,B4500,$G$2:G4499,"")),"")</f>
        <v/>
      </c>
      <c r="I4500" s="122" t="str">
        <f>IF(H4500=1,COUNTIF($H$1:H4500,1),"")</f>
        <v/>
      </c>
      <c r="J4500" s="122">
        <f t="shared" si="215"/>
        <v>0</v>
      </c>
      <c r="K4500" s="122" t="b">
        <f t="shared" si="216"/>
        <v>0</v>
      </c>
      <c r="L4500" s="122" t="str">
        <f>IF(K4500=FALSE,"",B4500&amp;"@"&amp;COUNTIFS($B$2:B4500,B4500,$K$2:K4500,TRUE))</f>
        <v/>
      </c>
    </row>
    <row r="4501" spans="7:12">
      <c r="G4501" s="122" t="str">
        <f t="shared" si="214"/>
        <v/>
      </c>
      <c r="H4501" s="255" t="str">
        <f>IF(G4501="기사임",(COUNTIF($B$2:B4501,B4501)-COUNTIFS($B$2:B4500,B4501,$G$2:G4500,"")),"")</f>
        <v/>
      </c>
      <c r="I4501" s="122" t="str">
        <f>IF(H4501=1,COUNTIF($H$1:H4501,1),"")</f>
        <v/>
      </c>
      <c r="J4501" s="122">
        <f t="shared" si="215"/>
        <v>0</v>
      </c>
      <c r="K4501" s="122" t="b">
        <f t="shared" si="216"/>
        <v>0</v>
      </c>
      <c r="L4501" s="122" t="str">
        <f>IF(K4501=FALSE,"",B4501&amp;"@"&amp;COUNTIFS($B$2:B4501,B4501,$K$2:K4501,TRUE))</f>
        <v/>
      </c>
    </row>
    <row r="4502" spans="7:12">
      <c r="G4502" s="122" t="str">
        <f t="shared" si="214"/>
        <v/>
      </c>
      <c r="H4502" s="255" t="str">
        <f>IF(G4502="기사임",(COUNTIF($B$2:B4502,B4502)-COUNTIFS($B$2:B4501,B4502,$G$2:G4501,"")),"")</f>
        <v/>
      </c>
      <c r="I4502" s="122" t="str">
        <f>IF(H4502=1,COUNTIF($H$1:H4502,1),"")</f>
        <v/>
      </c>
      <c r="J4502" s="122">
        <f t="shared" si="215"/>
        <v>0</v>
      </c>
      <c r="K4502" s="122" t="b">
        <f t="shared" si="216"/>
        <v>0</v>
      </c>
      <c r="L4502" s="122" t="str">
        <f>IF(K4502=FALSE,"",B4502&amp;"@"&amp;COUNTIFS($B$2:B4502,B4502,$K$2:K4502,TRUE))</f>
        <v/>
      </c>
    </row>
    <row r="4503" spans="7:12">
      <c r="G4503" s="122" t="str">
        <f t="shared" si="214"/>
        <v/>
      </c>
      <c r="H4503" s="255" t="str">
        <f>IF(G4503="기사임",(COUNTIF($B$2:B4503,B4503)-COUNTIFS($B$2:B4502,B4503,$G$2:G4502,"")),"")</f>
        <v/>
      </c>
      <c r="I4503" s="122" t="str">
        <f>IF(H4503=1,COUNTIF($H$1:H4503,1),"")</f>
        <v/>
      </c>
      <c r="J4503" s="122">
        <f t="shared" si="215"/>
        <v>0</v>
      </c>
      <c r="K4503" s="122" t="b">
        <f t="shared" si="216"/>
        <v>0</v>
      </c>
      <c r="L4503" s="122" t="str">
        <f>IF(K4503=FALSE,"",B4503&amp;"@"&amp;COUNTIFS($B$2:B4503,B4503,$K$2:K4503,TRUE))</f>
        <v/>
      </c>
    </row>
    <row r="4504" spans="7:12">
      <c r="G4504" s="122" t="str">
        <f t="shared" si="214"/>
        <v/>
      </c>
      <c r="H4504" s="255" t="str">
        <f>IF(G4504="기사임",(COUNTIF($B$2:B4504,B4504)-COUNTIFS($B$2:B4503,B4504,$G$2:G4503,"")),"")</f>
        <v/>
      </c>
      <c r="I4504" s="122" t="str">
        <f>IF(H4504=1,COUNTIF($H$1:H4504,1),"")</f>
        <v/>
      </c>
      <c r="J4504" s="122">
        <f t="shared" si="215"/>
        <v>0</v>
      </c>
      <c r="K4504" s="122" t="b">
        <f t="shared" si="216"/>
        <v>0</v>
      </c>
      <c r="L4504" s="122" t="str">
        <f>IF(K4504=FALSE,"",B4504&amp;"@"&amp;COUNTIFS($B$2:B4504,B4504,$K$2:K4504,TRUE))</f>
        <v/>
      </c>
    </row>
    <row r="4505" spans="7:12">
      <c r="G4505" s="122" t="str">
        <f t="shared" si="214"/>
        <v/>
      </c>
      <c r="H4505" s="255" t="str">
        <f>IF(G4505="기사임",(COUNTIF($B$2:B4505,B4505)-COUNTIFS($B$2:B4504,B4505,$G$2:G4504,"")),"")</f>
        <v/>
      </c>
      <c r="I4505" s="122" t="str">
        <f>IF(H4505=1,COUNTIF($H$1:H4505,1),"")</f>
        <v/>
      </c>
      <c r="J4505" s="122">
        <f t="shared" si="215"/>
        <v>0</v>
      </c>
      <c r="K4505" s="122" t="b">
        <f t="shared" si="216"/>
        <v>0</v>
      </c>
      <c r="L4505" s="122" t="str">
        <f>IF(K4505=FALSE,"",B4505&amp;"@"&amp;COUNTIFS($B$2:B4505,B4505,$K$2:K4505,TRUE))</f>
        <v/>
      </c>
    </row>
    <row r="4506" spans="7:12">
      <c r="G4506" s="122" t="str">
        <f t="shared" si="214"/>
        <v/>
      </c>
      <c r="H4506" s="255" t="str">
        <f>IF(G4506="기사임",(COUNTIF($B$2:B4506,B4506)-COUNTIFS($B$2:B4505,B4506,$G$2:G4505,"")),"")</f>
        <v/>
      </c>
      <c r="I4506" s="122" t="str">
        <f>IF(H4506=1,COUNTIF($H$1:H4506,1),"")</f>
        <v/>
      </c>
      <c r="J4506" s="122">
        <f t="shared" si="215"/>
        <v>0</v>
      </c>
      <c r="K4506" s="122" t="b">
        <f t="shared" si="216"/>
        <v>0</v>
      </c>
      <c r="L4506" s="122" t="str">
        <f>IF(K4506=FALSE,"",B4506&amp;"@"&amp;COUNTIFS($B$2:B4506,B4506,$K$2:K4506,TRUE))</f>
        <v/>
      </c>
    </row>
    <row r="4507" spans="7:12">
      <c r="G4507" s="122" t="str">
        <f t="shared" si="214"/>
        <v/>
      </c>
      <c r="H4507" s="255" t="str">
        <f>IF(G4507="기사임",(COUNTIF($B$2:B4507,B4507)-COUNTIFS($B$2:B4506,B4507,$G$2:G4506,"")),"")</f>
        <v/>
      </c>
      <c r="I4507" s="122" t="str">
        <f>IF(H4507=1,COUNTIF($H$1:H4507,1),"")</f>
        <v/>
      </c>
      <c r="J4507" s="122">
        <f t="shared" si="215"/>
        <v>0</v>
      </c>
      <c r="K4507" s="122" t="b">
        <f t="shared" si="216"/>
        <v>0</v>
      </c>
      <c r="L4507" s="122" t="str">
        <f>IF(K4507=FALSE,"",B4507&amp;"@"&amp;COUNTIFS($B$2:B4507,B4507,$K$2:K4507,TRUE))</f>
        <v/>
      </c>
    </row>
    <row r="4508" spans="7:12">
      <c r="G4508" s="122" t="str">
        <f t="shared" si="214"/>
        <v/>
      </c>
      <c r="H4508" s="255" t="str">
        <f>IF(G4508="기사임",(COUNTIF($B$2:B4508,B4508)-COUNTIFS($B$2:B4507,B4508,$G$2:G4507,"")),"")</f>
        <v/>
      </c>
      <c r="I4508" s="122" t="str">
        <f>IF(H4508=1,COUNTIF($H$1:H4508,1),"")</f>
        <v/>
      </c>
      <c r="J4508" s="122">
        <f t="shared" si="215"/>
        <v>0</v>
      </c>
      <c r="K4508" s="122" t="b">
        <f t="shared" si="216"/>
        <v>0</v>
      </c>
      <c r="L4508" s="122" t="str">
        <f>IF(K4508=FALSE,"",B4508&amp;"@"&amp;COUNTIFS($B$2:B4508,B4508,$K$2:K4508,TRUE))</f>
        <v/>
      </c>
    </row>
    <row r="4509" spans="7:12">
      <c r="G4509" s="122" t="str">
        <f t="shared" si="214"/>
        <v/>
      </c>
      <c r="H4509" s="255" t="str">
        <f>IF(G4509="기사임",(COUNTIF($B$2:B4509,B4509)-COUNTIFS($B$2:B4508,B4509,$G$2:G4508,"")),"")</f>
        <v/>
      </c>
      <c r="I4509" s="122" t="str">
        <f>IF(H4509=1,COUNTIF($H$1:H4509,1),"")</f>
        <v/>
      </c>
      <c r="J4509" s="122">
        <f t="shared" si="215"/>
        <v>0</v>
      </c>
      <c r="K4509" s="122" t="b">
        <f t="shared" si="216"/>
        <v>0</v>
      </c>
      <c r="L4509" s="122" t="str">
        <f>IF(K4509=FALSE,"",B4509&amp;"@"&amp;COUNTIFS($B$2:B4509,B4509,$K$2:K4509,TRUE))</f>
        <v/>
      </c>
    </row>
    <row r="4510" spans="7:12">
      <c r="G4510" s="122" t="str">
        <f t="shared" si="214"/>
        <v/>
      </c>
      <c r="H4510" s="255" t="str">
        <f>IF(G4510="기사임",(COUNTIF($B$2:B4510,B4510)-COUNTIFS($B$2:B4509,B4510,$G$2:G4509,"")),"")</f>
        <v/>
      </c>
      <c r="I4510" s="122" t="str">
        <f>IF(H4510=1,COUNTIF($H$1:H4510,1),"")</f>
        <v/>
      </c>
      <c r="J4510" s="122">
        <f t="shared" si="215"/>
        <v>0</v>
      </c>
      <c r="K4510" s="122" t="b">
        <f t="shared" si="216"/>
        <v>0</v>
      </c>
      <c r="L4510" s="122" t="str">
        <f>IF(K4510=FALSE,"",B4510&amp;"@"&amp;COUNTIFS($B$2:B4510,B4510,$K$2:K4510,TRUE))</f>
        <v/>
      </c>
    </row>
    <row r="4511" spans="7:12">
      <c r="G4511" s="122" t="str">
        <f t="shared" si="214"/>
        <v/>
      </c>
      <c r="H4511" s="255" t="str">
        <f>IF(G4511="기사임",(COUNTIF($B$2:B4511,B4511)-COUNTIFS($B$2:B4510,B4511,$G$2:G4510,"")),"")</f>
        <v/>
      </c>
      <c r="I4511" s="122" t="str">
        <f>IF(H4511=1,COUNTIF($H$1:H4511,1),"")</f>
        <v/>
      </c>
      <c r="J4511" s="122">
        <f t="shared" si="215"/>
        <v>0</v>
      </c>
      <c r="K4511" s="122" t="b">
        <f t="shared" si="216"/>
        <v>0</v>
      </c>
      <c r="L4511" s="122" t="str">
        <f>IF(K4511=FALSE,"",B4511&amp;"@"&amp;COUNTIFS($B$2:B4511,B4511,$K$2:K4511,TRUE))</f>
        <v/>
      </c>
    </row>
    <row r="4512" spans="7:12">
      <c r="G4512" s="122" t="str">
        <f t="shared" si="214"/>
        <v/>
      </c>
      <c r="H4512" s="255" t="str">
        <f>IF(G4512="기사임",(COUNTIF($B$2:B4512,B4512)-COUNTIFS($B$2:B4511,B4512,$G$2:G4511,"")),"")</f>
        <v/>
      </c>
      <c r="I4512" s="122" t="str">
        <f>IF(H4512=1,COUNTIF($H$1:H4512,1),"")</f>
        <v/>
      </c>
      <c r="J4512" s="122">
        <f t="shared" si="215"/>
        <v>0</v>
      </c>
      <c r="K4512" s="122" t="b">
        <f t="shared" si="216"/>
        <v>0</v>
      </c>
      <c r="L4512" s="122" t="str">
        <f>IF(K4512=FALSE,"",B4512&amp;"@"&amp;COUNTIFS($B$2:B4512,B4512,$K$2:K4512,TRUE))</f>
        <v/>
      </c>
    </row>
    <row r="4513" spans="7:12">
      <c r="G4513" s="122" t="str">
        <f t="shared" si="214"/>
        <v/>
      </c>
      <c r="H4513" s="255" t="str">
        <f>IF(G4513="기사임",(COUNTIF($B$2:B4513,B4513)-COUNTIFS($B$2:B4512,B4513,$G$2:G4512,"")),"")</f>
        <v/>
      </c>
      <c r="I4513" s="122" t="str">
        <f>IF(H4513=1,COUNTIF($H$1:H4513,1),"")</f>
        <v/>
      </c>
      <c r="J4513" s="122">
        <f t="shared" si="215"/>
        <v>0</v>
      </c>
      <c r="K4513" s="122" t="b">
        <f t="shared" si="216"/>
        <v>0</v>
      </c>
      <c r="L4513" s="122" t="str">
        <f>IF(K4513=FALSE,"",B4513&amp;"@"&amp;COUNTIFS($B$2:B4513,B4513,$K$2:K4513,TRUE))</f>
        <v/>
      </c>
    </row>
    <row r="4514" spans="7:12">
      <c r="G4514" s="122" t="str">
        <f t="shared" si="214"/>
        <v/>
      </c>
      <c r="H4514" s="255" t="str">
        <f>IF(G4514="기사임",(COUNTIF($B$2:B4514,B4514)-COUNTIFS($B$2:B4513,B4514,$G$2:G4513,"")),"")</f>
        <v/>
      </c>
      <c r="I4514" s="122" t="str">
        <f>IF(H4514=1,COUNTIF($H$1:H4514,1),"")</f>
        <v/>
      </c>
      <c r="J4514" s="122">
        <f t="shared" si="215"/>
        <v>0</v>
      </c>
      <c r="K4514" s="122" t="b">
        <f t="shared" si="216"/>
        <v>0</v>
      </c>
      <c r="L4514" s="122" t="str">
        <f>IF(K4514=FALSE,"",B4514&amp;"@"&amp;COUNTIFS($B$2:B4514,B4514,$K$2:K4514,TRUE))</f>
        <v/>
      </c>
    </row>
    <row r="4515" spans="7:12">
      <c r="G4515" s="122" t="str">
        <f t="shared" si="214"/>
        <v/>
      </c>
      <c r="H4515" s="255" t="str">
        <f>IF(G4515="기사임",(COUNTIF($B$2:B4515,B4515)-COUNTIFS($B$2:B4514,B4515,$G$2:G4514,"")),"")</f>
        <v/>
      </c>
      <c r="I4515" s="122" t="str">
        <f>IF(H4515=1,COUNTIF($H$1:H4515,1),"")</f>
        <v/>
      </c>
      <c r="J4515" s="122">
        <f t="shared" si="215"/>
        <v>0</v>
      </c>
      <c r="K4515" s="122" t="b">
        <f t="shared" si="216"/>
        <v>0</v>
      </c>
      <c r="L4515" s="122" t="str">
        <f>IF(K4515=FALSE,"",B4515&amp;"@"&amp;COUNTIFS($B$2:B4515,B4515,$K$2:K4515,TRUE))</f>
        <v/>
      </c>
    </row>
    <row r="4516" spans="7:12">
      <c r="G4516" s="122" t="str">
        <f t="shared" si="214"/>
        <v/>
      </c>
      <c r="H4516" s="255" t="str">
        <f>IF(G4516="기사임",(COUNTIF($B$2:B4516,B4516)-COUNTIFS($B$2:B4515,B4516,$G$2:G4515,"")),"")</f>
        <v/>
      </c>
      <c r="I4516" s="122" t="str">
        <f>IF(H4516=1,COUNTIF($H$1:H4516,1),"")</f>
        <v/>
      </c>
      <c r="J4516" s="122">
        <f t="shared" si="215"/>
        <v>0</v>
      </c>
      <c r="K4516" s="122" t="b">
        <f t="shared" si="216"/>
        <v>0</v>
      </c>
      <c r="L4516" s="122" t="str">
        <f>IF(K4516=FALSE,"",B4516&amp;"@"&amp;COUNTIFS($B$2:B4516,B4516,$K$2:K4516,TRUE))</f>
        <v/>
      </c>
    </row>
    <row r="4517" spans="7:12">
      <c r="G4517" s="122" t="str">
        <f t="shared" si="214"/>
        <v/>
      </c>
      <c r="H4517" s="255" t="str">
        <f>IF(G4517="기사임",(COUNTIF($B$2:B4517,B4517)-COUNTIFS($B$2:B4516,B4517,$G$2:G4516,"")),"")</f>
        <v/>
      </c>
      <c r="I4517" s="122" t="str">
        <f>IF(H4517=1,COUNTIF($H$1:H4517,1),"")</f>
        <v/>
      </c>
      <c r="J4517" s="122">
        <f t="shared" si="215"/>
        <v>0</v>
      </c>
      <c r="K4517" s="122" t="b">
        <f t="shared" si="216"/>
        <v>0</v>
      </c>
      <c r="L4517" s="122" t="str">
        <f>IF(K4517=FALSE,"",B4517&amp;"@"&amp;COUNTIFS($B$2:B4517,B4517,$K$2:K4517,TRUE))</f>
        <v/>
      </c>
    </row>
    <row r="4518" spans="7:12">
      <c r="G4518" s="122" t="str">
        <f t="shared" si="214"/>
        <v/>
      </c>
      <c r="H4518" s="255" t="str">
        <f>IF(G4518="기사임",(COUNTIF($B$2:B4518,B4518)-COUNTIFS($B$2:B4517,B4518,$G$2:G4517,"")),"")</f>
        <v/>
      </c>
      <c r="I4518" s="122" t="str">
        <f>IF(H4518=1,COUNTIF($H$1:H4518,1),"")</f>
        <v/>
      </c>
      <c r="J4518" s="122">
        <f t="shared" si="215"/>
        <v>0</v>
      </c>
      <c r="K4518" s="122" t="b">
        <f t="shared" si="216"/>
        <v>0</v>
      </c>
      <c r="L4518" s="122" t="str">
        <f>IF(K4518=FALSE,"",B4518&amp;"@"&amp;COUNTIFS($B$2:B4518,B4518,$K$2:K4518,TRUE))</f>
        <v/>
      </c>
    </row>
    <row r="4519" spans="7:12">
      <c r="G4519" s="122" t="str">
        <f t="shared" si="214"/>
        <v/>
      </c>
      <c r="H4519" s="255" t="str">
        <f>IF(G4519="기사임",(COUNTIF($B$2:B4519,B4519)-COUNTIFS($B$2:B4518,B4519,$G$2:G4518,"")),"")</f>
        <v/>
      </c>
      <c r="I4519" s="122" t="str">
        <f>IF(H4519=1,COUNTIF($H$1:H4519,1),"")</f>
        <v/>
      </c>
      <c r="J4519" s="122">
        <f t="shared" si="215"/>
        <v>0</v>
      </c>
      <c r="K4519" s="122" t="b">
        <f t="shared" si="216"/>
        <v>0</v>
      </c>
      <c r="L4519" s="122" t="str">
        <f>IF(K4519=FALSE,"",B4519&amp;"@"&amp;COUNTIFS($B$2:B4519,B4519,$K$2:K4519,TRUE))</f>
        <v/>
      </c>
    </row>
    <row r="4520" spans="7:12">
      <c r="G4520" s="122" t="str">
        <f t="shared" si="214"/>
        <v/>
      </c>
      <c r="H4520" s="255" t="str">
        <f>IF(G4520="기사임",(COUNTIF($B$2:B4520,B4520)-COUNTIFS($B$2:B4519,B4520,$G$2:G4519,"")),"")</f>
        <v/>
      </c>
      <c r="I4520" s="122" t="str">
        <f>IF(H4520=1,COUNTIF($H$1:H4520,1),"")</f>
        <v/>
      </c>
      <c r="J4520" s="122">
        <f t="shared" si="215"/>
        <v>0</v>
      </c>
      <c r="K4520" s="122" t="b">
        <f t="shared" si="216"/>
        <v>0</v>
      </c>
      <c r="L4520" s="122" t="str">
        <f>IF(K4520=FALSE,"",B4520&amp;"@"&amp;COUNTIFS($B$2:B4520,B4520,$K$2:K4520,TRUE))</f>
        <v/>
      </c>
    </row>
    <row r="4521" spans="7:12">
      <c r="G4521" s="122" t="str">
        <f t="shared" si="214"/>
        <v/>
      </c>
      <c r="H4521" s="255" t="str">
        <f>IF(G4521="기사임",(COUNTIF($B$2:B4521,B4521)-COUNTIFS($B$2:B4520,B4521,$G$2:G4520,"")),"")</f>
        <v/>
      </c>
      <c r="I4521" s="122" t="str">
        <f>IF(H4521=1,COUNTIF($H$1:H4521,1),"")</f>
        <v/>
      </c>
      <c r="J4521" s="122">
        <f t="shared" si="215"/>
        <v>0</v>
      </c>
      <c r="K4521" s="122" t="b">
        <f t="shared" si="216"/>
        <v>0</v>
      </c>
      <c r="L4521" s="122" t="str">
        <f>IF(K4521=FALSE,"",B4521&amp;"@"&amp;COUNTIFS($B$2:B4521,B4521,$K$2:K4521,TRUE))</f>
        <v/>
      </c>
    </row>
    <row r="4522" spans="7:12">
      <c r="G4522" s="122" t="str">
        <f t="shared" si="214"/>
        <v/>
      </c>
      <c r="H4522" s="255" t="str">
        <f>IF(G4522="기사임",(COUNTIF($B$2:B4522,B4522)-COUNTIFS($B$2:B4521,B4522,$G$2:G4521,"")),"")</f>
        <v/>
      </c>
      <c r="I4522" s="122" t="str">
        <f>IF(H4522=1,COUNTIF($H$1:H4522,1),"")</f>
        <v/>
      </c>
      <c r="J4522" s="122">
        <f t="shared" si="215"/>
        <v>0</v>
      </c>
      <c r="K4522" s="122" t="b">
        <f t="shared" si="216"/>
        <v>0</v>
      </c>
      <c r="L4522" s="122" t="str">
        <f>IF(K4522=FALSE,"",B4522&amp;"@"&amp;COUNTIFS($B$2:B4522,B4522,$K$2:K4522,TRUE))</f>
        <v/>
      </c>
    </row>
    <row r="4523" spans="7:12">
      <c r="G4523" s="122" t="str">
        <f t="shared" si="214"/>
        <v/>
      </c>
      <c r="H4523" s="255" t="str">
        <f>IF(G4523="기사임",(COUNTIF($B$2:B4523,B4523)-COUNTIFS($B$2:B4522,B4523,$G$2:G4522,"")),"")</f>
        <v/>
      </c>
      <c r="I4523" s="122" t="str">
        <f>IF(H4523=1,COUNTIF($H$1:H4523,1),"")</f>
        <v/>
      </c>
      <c r="J4523" s="122">
        <f t="shared" si="215"/>
        <v>0</v>
      </c>
      <c r="K4523" s="122" t="b">
        <f t="shared" si="216"/>
        <v>0</v>
      </c>
      <c r="L4523" s="122" t="str">
        <f>IF(K4523=FALSE,"",B4523&amp;"@"&amp;COUNTIFS($B$2:B4523,B4523,$K$2:K4523,TRUE))</f>
        <v/>
      </c>
    </row>
    <row r="4524" spans="7:12">
      <c r="G4524" s="122" t="str">
        <f t="shared" si="214"/>
        <v/>
      </c>
      <c r="H4524" s="255" t="str">
        <f>IF(G4524="기사임",(COUNTIF($B$2:B4524,B4524)-COUNTIFS($B$2:B4523,B4524,$G$2:G4523,"")),"")</f>
        <v/>
      </c>
      <c r="I4524" s="122" t="str">
        <f>IF(H4524=1,COUNTIF($H$1:H4524,1),"")</f>
        <v/>
      </c>
      <c r="J4524" s="122">
        <f t="shared" si="215"/>
        <v>0</v>
      </c>
      <c r="K4524" s="122" t="b">
        <f t="shared" si="216"/>
        <v>0</v>
      </c>
      <c r="L4524" s="122" t="str">
        <f>IF(K4524=FALSE,"",B4524&amp;"@"&amp;COUNTIFS($B$2:B4524,B4524,$K$2:K4524,TRUE))</f>
        <v/>
      </c>
    </row>
    <row r="4525" spans="7:12">
      <c r="G4525" s="122" t="str">
        <f t="shared" si="214"/>
        <v/>
      </c>
      <c r="H4525" s="255" t="str">
        <f>IF(G4525="기사임",(COUNTIF($B$2:B4525,B4525)-COUNTIFS($B$2:B4524,B4525,$G$2:G4524,"")),"")</f>
        <v/>
      </c>
      <c r="I4525" s="122" t="str">
        <f>IF(H4525=1,COUNTIF($H$1:H4525,1),"")</f>
        <v/>
      </c>
      <c r="J4525" s="122">
        <f t="shared" si="215"/>
        <v>0</v>
      </c>
      <c r="K4525" s="122" t="b">
        <f t="shared" si="216"/>
        <v>0</v>
      </c>
      <c r="L4525" s="122" t="str">
        <f>IF(K4525=FALSE,"",B4525&amp;"@"&amp;COUNTIFS($B$2:B4525,B4525,$K$2:K4525,TRUE))</f>
        <v/>
      </c>
    </row>
    <row r="4526" spans="7:12">
      <c r="G4526" s="122" t="str">
        <f t="shared" si="214"/>
        <v/>
      </c>
      <c r="H4526" s="255" t="str">
        <f>IF(G4526="기사임",(COUNTIF($B$2:B4526,B4526)-COUNTIFS($B$2:B4525,B4526,$G$2:G4525,"")),"")</f>
        <v/>
      </c>
      <c r="I4526" s="122" t="str">
        <f>IF(H4526=1,COUNTIF($H$1:H4526,1),"")</f>
        <v/>
      </c>
      <c r="J4526" s="122">
        <f t="shared" si="215"/>
        <v>0</v>
      </c>
      <c r="K4526" s="122" t="b">
        <f t="shared" si="216"/>
        <v>0</v>
      </c>
      <c r="L4526" s="122" t="str">
        <f>IF(K4526=FALSE,"",B4526&amp;"@"&amp;COUNTIFS($B$2:B4526,B4526,$K$2:K4526,TRUE))</f>
        <v/>
      </c>
    </row>
    <row r="4527" spans="7:12">
      <c r="G4527" s="122" t="str">
        <f t="shared" si="214"/>
        <v/>
      </c>
      <c r="H4527" s="255" t="str">
        <f>IF(G4527="기사임",(COUNTIF($B$2:B4527,B4527)-COUNTIFS($B$2:B4526,B4527,$G$2:G4526,"")),"")</f>
        <v/>
      </c>
      <c r="I4527" s="122" t="str">
        <f>IF(H4527=1,COUNTIF($H$1:H4527,1),"")</f>
        <v/>
      </c>
      <c r="J4527" s="122">
        <f t="shared" si="215"/>
        <v>0</v>
      </c>
      <c r="K4527" s="122" t="b">
        <f t="shared" si="216"/>
        <v>0</v>
      </c>
      <c r="L4527" s="122" t="str">
        <f>IF(K4527=FALSE,"",B4527&amp;"@"&amp;COUNTIFS($B$2:B4527,B4527,$K$2:K4527,TRUE))</f>
        <v/>
      </c>
    </row>
    <row r="4528" spans="7:12">
      <c r="G4528" s="122" t="str">
        <f t="shared" si="214"/>
        <v/>
      </c>
      <c r="H4528" s="255" t="str">
        <f>IF(G4528="기사임",(COUNTIF($B$2:B4528,B4528)-COUNTIFS($B$2:B4527,B4528,$G$2:G4527,"")),"")</f>
        <v/>
      </c>
      <c r="I4528" s="122" t="str">
        <f>IF(H4528=1,COUNTIF($H$1:H4528,1),"")</f>
        <v/>
      </c>
      <c r="J4528" s="122">
        <f t="shared" si="215"/>
        <v>0</v>
      </c>
      <c r="K4528" s="122" t="b">
        <f t="shared" si="216"/>
        <v>0</v>
      </c>
      <c r="L4528" s="122" t="str">
        <f>IF(K4528=FALSE,"",B4528&amp;"@"&amp;COUNTIFS($B$2:B4528,B4528,$K$2:K4528,TRUE))</f>
        <v/>
      </c>
    </row>
    <row r="4529" spans="7:12">
      <c r="G4529" s="122" t="str">
        <f t="shared" si="214"/>
        <v/>
      </c>
      <c r="H4529" s="255" t="str">
        <f>IF(G4529="기사임",(COUNTIF($B$2:B4529,B4529)-COUNTIFS($B$2:B4528,B4529,$G$2:G4528,"")),"")</f>
        <v/>
      </c>
      <c r="I4529" s="122" t="str">
        <f>IF(H4529=1,COUNTIF($H$1:H4529,1),"")</f>
        <v/>
      </c>
      <c r="J4529" s="122">
        <f t="shared" si="215"/>
        <v>0</v>
      </c>
      <c r="K4529" s="122" t="b">
        <f t="shared" si="216"/>
        <v>0</v>
      </c>
      <c r="L4529" s="122" t="str">
        <f>IF(K4529=FALSE,"",B4529&amp;"@"&amp;COUNTIFS($B$2:B4529,B4529,$K$2:K4529,TRUE))</f>
        <v/>
      </c>
    </row>
    <row r="4530" spans="7:12">
      <c r="G4530" s="122" t="str">
        <f t="shared" si="214"/>
        <v/>
      </c>
      <c r="H4530" s="255" t="str">
        <f>IF(G4530="기사임",(COUNTIF($B$2:B4530,B4530)-COUNTIFS($B$2:B4529,B4530,$G$2:G4529,"")),"")</f>
        <v/>
      </c>
      <c r="I4530" s="122" t="str">
        <f>IF(H4530=1,COUNTIF($H$1:H4530,1),"")</f>
        <v/>
      </c>
      <c r="J4530" s="122">
        <f t="shared" si="215"/>
        <v>0</v>
      </c>
      <c r="K4530" s="122" t="b">
        <f t="shared" si="216"/>
        <v>0</v>
      </c>
      <c r="L4530" s="122" t="str">
        <f>IF(K4530=FALSE,"",B4530&amp;"@"&amp;COUNTIFS($B$2:B4530,B4530,$K$2:K4530,TRUE))</f>
        <v/>
      </c>
    </row>
    <row r="4531" spans="7:12">
      <c r="G4531" s="122" t="str">
        <f t="shared" si="214"/>
        <v/>
      </c>
      <c r="H4531" s="255" t="str">
        <f>IF(G4531="기사임",(COUNTIF($B$2:B4531,B4531)-COUNTIFS($B$2:B4530,B4531,$G$2:G4530,"")),"")</f>
        <v/>
      </c>
      <c r="I4531" s="122" t="str">
        <f>IF(H4531=1,COUNTIF($H$1:H4531,1),"")</f>
        <v/>
      </c>
      <c r="J4531" s="122">
        <f t="shared" si="215"/>
        <v>0</v>
      </c>
      <c r="K4531" s="122" t="b">
        <f t="shared" si="216"/>
        <v>0</v>
      </c>
      <c r="L4531" s="122" t="str">
        <f>IF(K4531=FALSE,"",B4531&amp;"@"&amp;COUNTIFS($B$2:B4531,B4531,$K$2:K4531,TRUE))</f>
        <v/>
      </c>
    </row>
    <row r="4532" spans="7:12">
      <c r="G4532" s="122" t="str">
        <f t="shared" si="214"/>
        <v/>
      </c>
      <c r="H4532" s="255" t="str">
        <f>IF(G4532="기사임",(COUNTIF($B$2:B4532,B4532)-COUNTIFS($B$2:B4531,B4532,$G$2:G4531,"")),"")</f>
        <v/>
      </c>
      <c r="I4532" s="122" t="str">
        <f>IF(H4532=1,COUNTIF($H$1:H4532,1),"")</f>
        <v/>
      </c>
      <c r="J4532" s="122">
        <f t="shared" si="215"/>
        <v>0</v>
      </c>
      <c r="K4532" s="122" t="b">
        <f t="shared" si="216"/>
        <v>0</v>
      </c>
      <c r="L4532" s="122" t="str">
        <f>IF(K4532=FALSE,"",B4532&amp;"@"&amp;COUNTIFS($B$2:B4532,B4532,$K$2:K4532,TRUE))</f>
        <v/>
      </c>
    </row>
    <row r="4533" spans="7:12">
      <c r="G4533" s="122" t="str">
        <f t="shared" si="214"/>
        <v/>
      </c>
      <c r="H4533" s="255" t="str">
        <f>IF(G4533="기사임",(COUNTIF($B$2:B4533,B4533)-COUNTIFS($B$2:B4532,B4533,$G$2:G4532,"")),"")</f>
        <v/>
      </c>
      <c r="I4533" s="122" t="str">
        <f>IF(H4533=1,COUNTIF($H$1:H4533,1),"")</f>
        <v/>
      </c>
      <c r="J4533" s="122">
        <f t="shared" si="215"/>
        <v>0</v>
      </c>
      <c r="K4533" s="122" t="b">
        <f t="shared" si="216"/>
        <v>0</v>
      </c>
      <c r="L4533" s="122" t="str">
        <f>IF(K4533=FALSE,"",B4533&amp;"@"&amp;COUNTIFS($B$2:B4533,B4533,$K$2:K4533,TRUE))</f>
        <v/>
      </c>
    </row>
    <row r="4534" spans="7:12">
      <c r="G4534" s="122" t="str">
        <f t="shared" si="214"/>
        <v/>
      </c>
      <c r="H4534" s="255" t="str">
        <f>IF(G4534="기사임",(COUNTIF($B$2:B4534,B4534)-COUNTIFS($B$2:B4533,B4534,$G$2:G4533,"")),"")</f>
        <v/>
      </c>
      <c r="I4534" s="122" t="str">
        <f>IF(H4534=1,COUNTIF($H$1:H4534,1),"")</f>
        <v/>
      </c>
      <c r="J4534" s="122">
        <f t="shared" si="215"/>
        <v>0</v>
      </c>
      <c r="K4534" s="122" t="b">
        <f t="shared" si="216"/>
        <v>0</v>
      </c>
      <c r="L4534" s="122" t="str">
        <f>IF(K4534=FALSE,"",B4534&amp;"@"&amp;COUNTIFS($B$2:B4534,B4534,$K$2:K4534,TRUE))</f>
        <v/>
      </c>
    </row>
    <row r="4535" spans="7:12">
      <c r="G4535" s="122" t="str">
        <f t="shared" si="214"/>
        <v/>
      </c>
      <c r="H4535" s="255" t="str">
        <f>IF(G4535="기사임",(COUNTIF($B$2:B4535,B4535)-COUNTIFS($B$2:B4534,B4535,$G$2:G4534,"")),"")</f>
        <v/>
      </c>
      <c r="I4535" s="122" t="str">
        <f>IF(H4535=1,COUNTIF($H$1:H4535,1),"")</f>
        <v/>
      </c>
      <c r="J4535" s="122">
        <f t="shared" si="215"/>
        <v>0</v>
      </c>
      <c r="K4535" s="122" t="b">
        <f t="shared" si="216"/>
        <v>0</v>
      </c>
      <c r="L4535" s="122" t="str">
        <f>IF(K4535=FALSE,"",B4535&amp;"@"&amp;COUNTIFS($B$2:B4535,B4535,$K$2:K4535,TRUE))</f>
        <v/>
      </c>
    </row>
    <row r="4536" spans="7:12">
      <c r="G4536" s="122" t="str">
        <f t="shared" si="214"/>
        <v/>
      </c>
      <c r="H4536" s="255" t="str">
        <f>IF(G4536="기사임",(COUNTIF($B$2:B4536,B4536)-COUNTIFS($B$2:B4535,B4536,$G$2:G4535,"")),"")</f>
        <v/>
      </c>
      <c r="I4536" s="122" t="str">
        <f>IF(H4536=1,COUNTIF($H$1:H4536,1),"")</f>
        <v/>
      </c>
      <c r="J4536" s="122">
        <f t="shared" si="215"/>
        <v>0</v>
      </c>
      <c r="K4536" s="122" t="b">
        <f t="shared" si="216"/>
        <v>0</v>
      </c>
      <c r="L4536" s="122" t="str">
        <f>IF(K4536=FALSE,"",B4536&amp;"@"&amp;COUNTIFS($B$2:B4536,B4536,$K$2:K4536,TRUE))</f>
        <v/>
      </c>
    </row>
    <row r="4537" spans="7:12">
      <c r="G4537" s="122" t="str">
        <f t="shared" si="214"/>
        <v/>
      </c>
      <c r="H4537" s="255" t="str">
        <f>IF(G4537="기사임",(COUNTIF($B$2:B4537,B4537)-COUNTIFS($B$2:B4536,B4537,$G$2:G4536,"")),"")</f>
        <v/>
      </c>
      <c r="I4537" s="122" t="str">
        <f>IF(H4537=1,COUNTIF($H$1:H4537,1),"")</f>
        <v/>
      </c>
      <c r="J4537" s="122">
        <f t="shared" si="215"/>
        <v>0</v>
      </c>
      <c r="K4537" s="122" t="b">
        <f t="shared" si="216"/>
        <v>0</v>
      </c>
      <c r="L4537" s="122" t="str">
        <f>IF(K4537=FALSE,"",B4537&amp;"@"&amp;COUNTIFS($B$2:B4537,B4537,$K$2:K4537,TRUE))</f>
        <v/>
      </c>
    </row>
    <row r="4538" spans="7:12">
      <c r="G4538" s="122" t="str">
        <f t="shared" si="214"/>
        <v/>
      </c>
      <c r="H4538" s="255" t="str">
        <f>IF(G4538="기사임",(COUNTIF($B$2:B4538,B4538)-COUNTIFS($B$2:B4537,B4538,$G$2:G4537,"")),"")</f>
        <v/>
      </c>
      <c r="I4538" s="122" t="str">
        <f>IF(H4538=1,COUNTIF($H$1:H4538,1),"")</f>
        <v/>
      </c>
      <c r="J4538" s="122">
        <f t="shared" si="215"/>
        <v>0</v>
      </c>
      <c r="K4538" s="122" t="b">
        <f t="shared" si="216"/>
        <v>0</v>
      </c>
      <c r="L4538" s="122" t="str">
        <f>IF(K4538=FALSE,"",B4538&amp;"@"&amp;COUNTIFS($B$2:B4538,B4538,$K$2:K4538,TRUE))</f>
        <v/>
      </c>
    </row>
    <row r="4539" spans="7:12">
      <c r="G4539" s="122" t="str">
        <f t="shared" si="214"/>
        <v/>
      </c>
      <c r="H4539" s="255" t="str">
        <f>IF(G4539="기사임",(COUNTIF($B$2:B4539,B4539)-COUNTIFS($B$2:B4538,B4539,$G$2:G4538,"")),"")</f>
        <v/>
      </c>
      <c r="I4539" s="122" t="str">
        <f>IF(H4539=1,COUNTIF($H$1:H4539,1),"")</f>
        <v/>
      </c>
      <c r="J4539" s="122">
        <f t="shared" si="215"/>
        <v>0</v>
      </c>
      <c r="K4539" s="122" t="b">
        <f t="shared" si="216"/>
        <v>0</v>
      </c>
      <c r="L4539" s="122" t="str">
        <f>IF(K4539=FALSE,"",B4539&amp;"@"&amp;COUNTIFS($B$2:B4539,B4539,$K$2:K4539,TRUE))</f>
        <v/>
      </c>
    </row>
    <row r="4540" spans="7:12">
      <c r="G4540" s="122" t="str">
        <f t="shared" si="214"/>
        <v/>
      </c>
      <c r="H4540" s="255" t="str">
        <f>IF(G4540="기사임",(COUNTIF($B$2:B4540,B4540)-COUNTIFS($B$2:B4539,B4540,$G$2:G4539,"")),"")</f>
        <v/>
      </c>
      <c r="I4540" s="122" t="str">
        <f>IF(H4540=1,COUNTIF($H$1:H4540,1),"")</f>
        <v/>
      </c>
      <c r="J4540" s="122">
        <f t="shared" si="215"/>
        <v>0</v>
      </c>
      <c r="K4540" s="122" t="b">
        <f t="shared" si="216"/>
        <v>0</v>
      </c>
      <c r="L4540" s="122" t="str">
        <f>IF(K4540=FALSE,"",B4540&amp;"@"&amp;COUNTIFS($B$2:B4540,B4540,$K$2:K4540,TRUE))</f>
        <v/>
      </c>
    </row>
    <row r="4541" spans="7:12">
      <c r="G4541" s="122" t="str">
        <f t="shared" si="214"/>
        <v/>
      </c>
      <c r="H4541" s="255" t="str">
        <f>IF(G4541="기사임",(COUNTIF($B$2:B4541,B4541)-COUNTIFS($B$2:B4540,B4541,$G$2:G4540,"")),"")</f>
        <v/>
      </c>
      <c r="I4541" s="122" t="str">
        <f>IF(H4541=1,COUNTIF($H$1:H4541,1),"")</f>
        <v/>
      </c>
      <c r="J4541" s="122">
        <f t="shared" si="215"/>
        <v>0</v>
      </c>
      <c r="K4541" s="122" t="b">
        <f t="shared" si="216"/>
        <v>0</v>
      </c>
      <c r="L4541" s="122" t="str">
        <f>IF(K4541=FALSE,"",B4541&amp;"@"&amp;COUNTIFS($B$2:B4541,B4541,$K$2:K4541,TRUE))</f>
        <v/>
      </c>
    </row>
    <row r="4542" spans="7:12">
      <c r="G4542" s="122" t="str">
        <f t="shared" si="214"/>
        <v/>
      </c>
      <c r="H4542" s="255" t="str">
        <f>IF(G4542="기사임",(COUNTIF($B$2:B4542,B4542)-COUNTIFS($B$2:B4541,B4542,$G$2:G4541,"")),"")</f>
        <v/>
      </c>
      <c r="I4542" s="122" t="str">
        <f>IF(H4542=1,COUNTIF($H$1:H4542,1),"")</f>
        <v/>
      </c>
      <c r="J4542" s="122">
        <f t="shared" si="215"/>
        <v>0</v>
      </c>
      <c r="K4542" s="122" t="b">
        <f t="shared" si="216"/>
        <v>0</v>
      </c>
      <c r="L4542" s="122" t="str">
        <f>IF(K4542=FALSE,"",B4542&amp;"@"&amp;COUNTIFS($B$2:B4542,B4542,$K$2:K4542,TRUE))</f>
        <v/>
      </c>
    </row>
    <row r="4543" spans="7:12">
      <c r="G4543" s="122" t="str">
        <f t="shared" si="214"/>
        <v/>
      </c>
      <c r="H4543" s="255" t="str">
        <f>IF(G4543="기사임",(COUNTIF($B$2:B4543,B4543)-COUNTIFS($B$2:B4542,B4543,$G$2:G4542,"")),"")</f>
        <v/>
      </c>
      <c r="I4543" s="122" t="str">
        <f>IF(H4543=1,COUNTIF($H$1:H4543,1),"")</f>
        <v/>
      </c>
      <c r="J4543" s="122">
        <f t="shared" si="215"/>
        <v>0</v>
      </c>
      <c r="K4543" s="122" t="b">
        <f t="shared" si="216"/>
        <v>0</v>
      </c>
      <c r="L4543" s="122" t="str">
        <f>IF(K4543=FALSE,"",B4543&amp;"@"&amp;COUNTIFS($B$2:B4543,B4543,$K$2:K4543,TRUE))</f>
        <v/>
      </c>
    </row>
    <row r="4544" spans="7:12">
      <c r="G4544" s="122" t="str">
        <f t="shared" si="214"/>
        <v/>
      </c>
      <c r="H4544" s="255" t="str">
        <f>IF(G4544="기사임",(COUNTIF($B$2:B4544,B4544)-COUNTIFS($B$2:B4543,B4544,$G$2:G4543,"")),"")</f>
        <v/>
      </c>
      <c r="I4544" s="122" t="str">
        <f>IF(H4544=1,COUNTIF($H$1:H4544,1),"")</f>
        <v/>
      </c>
      <c r="J4544" s="122">
        <f t="shared" si="215"/>
        <v>0</v>
      </c>
      <c r="K4544" s="122" t="b">
        <f t="shared" si="216"/>
        <v>0</v>
      </c>
      <c r="L4544" s="122" t="str">
        <f>IF(K4544=FALSE,"",B4544&amp;"@"&amp;COUNTIFS($B$2:B4544,B4544,$K$2:K4544,TRUE))</f>
        <v/>
      </c>
    </row>
    <row r="4545" spans="7:12">
      <c r="G4545" s="122" t="str">
        <f t="shared" si="214"/>
        <v/>
      </c>
      <c r="H4545" s="255" t="str">
        <f>IF(G4545="기사임",(COUNTIF($B$2:B4545,B4545)-COUNTIFS($B$2:B4544,B4545,$G$2:G4544,"")),"")</f>
        <v/>
      </c>
      <c r="I4545" s="122" t="str">
        <f>IF(H4545=1,COUNTIF($H$1:H4545,1),"")</f>
        <v/>
      </c>
      <c r="J4545" s="122">
        <f t="shared" si="215"/>
        <v>0</v>
      </c>
      <c r="K4545" s="122" t="b">
        <f t="shared" si="216"/>
        <v>0</v>
      </c>
      <c r="L4545" s="122" t="str">
        <f>IF(K4545=FALSE,"",B4545&amp;"@"&amp;COUNTIFS($B$2:B4545,B4545,$K$2:K4545,TRUE))</f>
        <v/>
      </c>
    </row>
    <row r="4546" spans="7:12">
      <c r="G4546" s="122" t="str">
        <f t="shared" si="214"/>
        <v/>
      </c>
      <c r="H4546" s="255" t="str">
        <f>IF(G4546="기사임",(COUNTIF($B$2:B4546,B4546)-COUNTIFS($B$2:B4545,B4546,$G$2:G4545,"")),"")</f>
        <v/>
      </c>
      <c r="I4546" s="122" t="str">
        <f>IF(H4546=1,COUNTIF($H$1:H4546,1),"")</f>
        <v/>
      </c>
      <c r="J4546" s="122">
        <f t="shared" si="215"/>
        <v>0</v>
      </c>
      <c r="K4546" s="122" t="b">
        <f t="shared" si="216"/>
        <v>0</v>
      </c>
      <c r="L4546" s="122" t="str">
        <f>IF(K4546=FALSE,"",B4546&amp;"@"&amp;COUNTIFS($B$2:B4546,B4546,$K$2:K4546,TRUE))</f>
        <v/>
      </c>
    </row>
    <row r="4547" spans="7:12">
      <c r="G4547" s="122" t="str">
        <f t="shared" si="214"/>
        <v/>
      </c>
      <c r="H4547" s="255" t="str">
        <f>IF(G4547="기사임",(COUNTIF($B$2:B4547,B4547)-COUNTIFS($B$2:B4546,B4547,$G$2:G4546,"")),"")</f>
        <v/>
      </c>
      <c r="I4547" s="122" t="str">
        <f>IF(H4547=1,COUNTIF($H$1:H4547,1),"")</f>
        <v/>
      </c>
      <c r="J4547" s="122">
        <f t="shared" si="215"/>
        <v>0</v>
      </c>
      <c r="K4547" s="122" t="b">
        <f t="shared" si="216"/>
        <v>0</v>
      </c>
      <c r="L4547" s="122" t="str">
        <f>IF(K4547=FALSE,"",B4547&amp;"@"&amp;COUNTIFS($B$2:B4547,B4547,$K$2:K4547,TRUE))</f>
        <v/>
      </c>
    </row>
    <row r="4548" spans="7:12">
      <c r="G4548" s="122" t="str">
        <f t="shared" si="214"/>
        <v/>
      </c>
      <c r="H4548" s="255" t="str">
        <f>IF(G4548="기사임",(COUNTIF($B$2:B4548,B4548)-COUNTIFS($B$2:B4547,B4548,$G$2:G4547,"")),"")</f>
        <v/>
      </c>
      <c r="I4548" s="122" t="str">
        <f>IF(H4548=1,COUNTIF($H$1:H4548,1),"")</f>
        <v/>
      </c>
      <c r="J4548" s="122">
        <f t="shared" si="215"/>
        <v>0</v>
      </c>
      <c r="K4548" s="122" t="b">
        <f t="shared" si="216"/>
        <v>0</v>
      </c>
      <c r="L4548" s="122" t="str">
        <f>IF(K4548=FALSE,"",B4548&amp;"@"&amp;COUNTIFS($B$2:B4548,B4548,$K$2:K4548,TRUE))</f>
        <v/>
      </c>
    </row>
    <row r="4549" spans="7:12">
      <c r="G4549" s="122" t="str">
        <f t="shared" si="214"/>
        <v/>
      </c>
      <c r="H4549" s="255" t="str">
        <f>IF(G4549="기사임",(COUNTIF($B$2:B4549,B4549)-COUNTIFS($B$2:B4548,B4549,$G$2:G4548,"")),"")</f>
        <v/>
      </c>
      <c r="I4549" s="122" t="str">
        <f>IF(H4549=1,COUNTIF($H$1:H4549,1),"")</f>
        <v/>
      </c>
      <c r="J4549" s="122">
        <f t="shared" si="215"/>
        <v>0</v>
      </c>
      <c r="K4549" s="122" t="b">
        <f t="shared" si="216"/>
        <v>0</v>
      </c>
      <c r="L4549" s="122" t="str">
        <f>IF(K4549=FALSE,"",B4549&amp;"@"&amp;COUNTIFS($B$2:B4549,B4549,$K$2:K4549,TRUE))</f>
        <v/>
      </c>
    </row>
    <row r="4550" spans="7:12">
      <c r="G4550" s="122" t="str">
        <f t="shared" si="214"/>
        <v/>
      </c>
      <c r="H4550" s="255" t="str">
        <f>IF(G4550="기사임",(COUNTIF($B$2:B4550,B4550)-COUNTIFS($B$2:B4549,B4550,$G$2:G4549,"")),"")</f>
        <v/>
      </c>
      <c r="I4550" s="122" t="str">
        <f>IF(H4550=1,COUNTIF($H$1:H4550,1),"")</f>
        <v/>
      </c>
      <c r="J4550" s="122">
        <f t="shared" si="215"/>
        <v>0</v>
      </c>
      <c r="K4550" s="122" t="b">
        <f t="shared" si="216"/>
        <v>0</v>
      </c>
      <c r="L4550" s="122" t="str">
        <f>IF(K4550=FALSE,"",B4550&amp;"@"&amp;COUNTIFS($B$2:B4550,B4550,$K$2:K4550,TRUE))</f>
        <v/>
      </c>
    </row>
    <row r="4551" spans="7:12">
      <c r="G4551" s="122" t="str">
        <f t="shared" ref="G4551:G4614" si="217">IF(AND(LEFT(A4551,17)="/global/archives/",ISNUMBER(_xlfn.NUMBERVALUE(MID(A4551,18,1))),ISERROR(FIND("ckattempt",A4551)),ISERROR(FIND("preview",A4551))),"기사임","")</f>
        <v/>
      </c>
      <c r="H4551" s="255" t="str">
        <f>IF(G4551="기사임",(COUNTIF($B$2:B4551,B4551)-COUNTIFS($B$2:B4550,B4551,$G$2:G4550,"")),"")</f>
        <v/>
      </c>
      <c r="I4551" s="122" t="str">
        <f>IF(H4551=1,COUNTIF($H$1:H4551,1),"")</f>
        <v/>
      </c>
      <c r="J4551" s="122">
        <f t="shared" ref="J4551:J4614" si="218">COUNTIF($N$2:$N$4,B4551)</f>
        <v>0</v>
      </c>
      <c r="K4551" s="122" t="b">
        <f t="shared" ref="K4551:K4614" si="219">AND(J4551=1,H4551&gt;=1,H4551&lt;&gt;"")</f>
        <v>0</v>
      </c>
      <c r="L4551" s="122" t="str">
        <f>IF(K4551=FALSE,"",B4551&amp;"@"&amp;COUNTIFS($B$2:B4551,B4551,$K$2:K4551,TRUE))</f>
        <v/>
      </c>
    </row>
    <row r="4552" spans="7:12">
      <c r="G4552" s="122" t="str">
        <f t="shared" si="217"/>
        <v/>
      </c>
      <c r="H4552" s="255" t="str">
        <f>IF(G4552="기사임",(COUNTIF($B$2:B4552,B4552)-COUNTIFS($B$2:B4551,B4552,$G$2:G4551,"")),"")</f>
        <v/>
      </c>
      <c r="I4552" s="122" t="str">
        <f>IF(H4552=1,COUNTIF($H$1:H4552,1),"")</f>
        <v/>
      </c>
      <c r="J4552" s="122">
        <f t="shared" si="218"/>
        <v>0</v>
      </c>
      <c r="K4552" s="122" t="b">
        <f t="shared" si="219"/>
        <v>0</v>
      </c>
      <c r="L4552" s="122" t="str">
        <f>IF(K4552=FALSE,"",B4552&amp;"@"&amp;COUNTIFS($B$2:B4552,B4552,$K$2:K4552,TRUE))</f>
        <v/>
      </c>
    </row>
    <row r="4553" spans="7:12">
      <c r="G4553" s="122" t="str">
        <f t="shared" si="217"/>
        <v/>
      </c>
      <c r="H4553" s="255" t="str">
        <f>IF(G4553="기사임",(COUNTIF($B$2:B4553,B4553)-COUNTIFS($B$2:B4552,B4553,$G$2:G4552,"")),"")</f>
        <v/>
      </c>
      <c r="I4553" s="122" t="str">
        <f>IF(H4553=1,COUNTIF($H$1:H4553,1),"")</f>
        <v/>
      </c>
      <c r="J4553" s="122">
        <f t="shared" si="218"/>
        <v>0</v>
      </c>
      <c r="K4553" s="122" t="b">
        <f t="shared" si="219"/>
        <v>0</v>
      </c>
      <c r="L4553" s="122" t="str">
        <f>IF(K4553=FALSE,"",B4553&amp;"@"&amp;COUNTIFS($B$2:B4553,B4553,$K$2:K4553,TRUE))</f>
        <v/>
      </c>
    </row>
    <row r="4554" spans="7:12">
      <c r="G4554" s="122" t="str">
        <f t="shared" si="217"/>
        <v/>
      </c>
      <c r="H4554" s="255" t="str">
        <f>IF(G4554="기사임",(COUNTIF($B$2:B4554,B4554)-COUNTIFS($B$2:B4553,B4554,$G$2:G4553,"")),"")</f>
        <v/>
      </c>
      <c r="I4554" s="122" t="str">
        <f>IF(H4554=1,COUNTIF($H$1:H4554,1),"")</f>
        <v/>
      </c>
      <c r="J4554" s="122">
        <f t="shared" si="218"/>
        <v>0</v>
      </c>
      <c r="K4554" s="122" t="b">
        <f t="shared" si="219"/>
        <v>0</v>
      </c>
      <c r="L4554" s="122" t="str">
        <f>IF(K4554=FALSE,"",B4554&amp;"@"&amp;COUNTIFS($B$2:B4554,B4554,$K$2:K4554,TRUE))</f>
        <v/>
      </c>
    </row>
    <row r="4555" spans="7:12">
      <c r="G4555" s="122" t="str">
        <f t="shared" si="217"/>
        <v/>
      </c>
      <c r="H4555" s="255" t="str">
        <f>IF(G4555="기사임",(COUNTIF($B$2:B4555,B4555)-COUNTIFS($B$2:B4554,B4555,$G$2:G4554,"")),"")</f>
        <v/>
      </c>
      <c r="I4555" s="122" t="str">
        <f>IF(H4555=1,COUNTIF($H$1:H4555,1),"")</f>
        <v/>
      </c>
      <c r="J4555" s="122">
        <f t="shared" si="218"/>
        <v>0</v>
      </c>
      <c r="K4555" s="122" t="b">
        <f t="shared" si="219"/>
        <v>0</v>
      </c>
      <c r="L4555" s="122" t="str">
        <f>IF(K4555=FALSE,"",B4555&amp;"@"&amp;COUNTIFS($B$2:B4555,B4555,$K$2:K4555,TRUE))</f>
        <v/>
      </c>
    </row>
    <row r="4556" spans="7:12">
      <c r="G4556" s="122" t="str">
        <f t="shared" si="217"/>
        <v/>
      </c>
      <c r="H4556" s="255" t="str">
        <f>IF(G4556="기사임",(COUNTIF($B$2:B4556,B4556)-COUNTIFS($B$2:B4555,B4556,$G$2:G4555,"")),"")</f>
        <v/>
      </c>
      <c r="I4556" s="122" t="str">
        <f>IF(H4556=1,COUNTIF($H$1:H4556,1),"")</f>
        <v/>
      </c>
      <c r="J4556" s="122">
        <f t="shared" si="218"/>
        <v>0</v>
      </c>
      <c r="K4556" s="122" t="b">
        <f t="shared" si="219"/>
        <v>0</v>
      </c>
      <c r="L4556" s="122" t="str">
        <f>IF(K4556=FALSE,"",B4556&amp;"@"&amp;COUNTIFS($B$2:B4556,B4556,$K$2:K4556,TRUE))</f>
        <v/>
      </c>
    </row>
    <row r="4557" spans="7:12">
      <c r="G4557" s="122" t="str">
        <f t="shared" si="217"/>
        <v/>
      </c>
      <c r="H4557" s="255" t="str">
        <f>IF(G4557="기사임",(COUNTIF($B$2:B4557,B4557)-COUNTIFS($B$2:B4556,B4557,$G$2:G4556,"")),"")</f>
        <v/>
      </c>
      <c r="I4557" s="122" t="str">
        <f>IF(H4557=1,COUNTIF($H$1:H4557,1),"")</f>
        <v/>
      </c>
      <c r="J4557" s="122">
        <f t="shared" si="218"/>
        <v>0</v>
      </c>
      <c r="K4557" s="122" t="b">
        <f t="shared" si="219"/>
        <v>0</v>
      </c>
      <c r="L4557" s="122" t="str">
        <f>IF(K4557=FALSE,"",B4557&amp;"@"&amp;COUNTIFS($B$2:B4557,B4557,$K$2:K4557,TRUE))</f>
        <v/>
      </c>
    </row>
    <row r="4558" spans="7:12">
      <c r="G4558" s="122" t="str">
        <f t="shared" si="217"/>
        <v/>
      </c>
      <c r="H4558" s="255" t="str">
        <f>IF(G4558="기사임",(COUNTIF($B$2:B4558,B4558)-COUNTIFS($B$2:B4557,B4558,$G$2:G4557,"")),"")</f>
        <v/>
      </c>
      <c r="I4558" s="122" t="str">
        <f>IF(H4558=1,COUNTIF($H$1:H4558,1),"")</f>
        <v/>
      </c>
      <c r="J4558" s="122">
        <f t="shared" si="218"/>
        <v>0</v>
      </c>
      <c r="K4558" s="122" t="b">
        <f t="shared" si="219"/>
        <v>0</v>
      </c>
      <c r="L4558" s="122" t="str">
        <f>IF(K4558=FALSE,"",B4558&amp;"@"&amp;COUNTIFS($B$2:B4558,B4558,$K$2:K4558,TRUE))</f>
        <v/>
      </c>
    </row>
    <row r="4559" spans="7:12">
      <c r="G4559" s="122" t="str">
        <f t="shared" si="217"/>
        <v/>
      </c>
      <c r="H4559" s="255" t="str">
        <f>IF(G4559="기사임",(COUNTIF($B$2:B4559,B4559)-COUNTIFS($B$2:B4558,B4559,$G$2:G4558,"")),"")</f>
        <v/>
      </c>
      <c r="I4559" s="122" t="str">
        <f>IF(H4559=1,COUNTIF($H$1:H4559,1),"")</f>
        <v/>
      </c>
      <c r="J4559" s="122">
        <f t="shared" si="218"/>
        <v>0</v>
      </c>
      <c r="K4559" s="122" t="b">
        <f t="shared" si="219"/>
        <v>0</v>
      </c>
      <c r="L4559" s="122" t="str">
        <f>IF(K4559=FALSE,"",B4559&amp;"@"&amp;COUNTIFS($B$2:B4559,B4559,$K$2:K4559,TRUE))</f>
        <v/>
      </c>
    </row>
    <row r="4560" spans="7:12">
      <c r="G4560" s="122" t="str">
        <f t="shared" si="217"/>
        <v/>
      </c>
      <c r="H4560" s="255" t="str">
        <f>IF(G4560="기사임",(COUNTIF($B$2:B4560,B4560)-COUNTIFS($B$2:B4559,B4560,$G$2:G4559,"")),"")</f>
        <v/>
      </c>
      <c r="I4560" s="122" t="str">
        <f>IF(H4560=1,COUNTIF($H$1:H4560,1),"")</f>
        <v/>
      </c>
      <c r="J4560" s="122">
        <f t="shared" si="218"/>
        <v>0</v>
      </c>
      <c r="K4560" s="122" t="b">
        <f t="shared" si="219"/>
        <v>0</v>
      </c>
      <c r="L4560" s="122" t="str">
        <f>IF(K4560=FALSE,"",B4560&amp;"@"&amp;COUNTIFS($B$2:B4560,B4560,$K$2:K4560,TRUE))</f>
        <v/>
      </c>
    </row>
    <row r="4561" spans="7:12">
      <c r="G4561" s="122" t="str">
        <f t="shared" si="217"/>
        <v/>
      </c>
      <c r="H4561" s="255" t="str">
        <f>IF(G4561="기사임",(COUNTIF($B$2:B4561,B4561)-COUNTIFS($B$2:B4560,B4561,$G$2:G4560,"")),"")</f>
        <v/>
      </c>
      <c r="I4561" s="122" t="str">
        <f>IF(H4561=1,COUNTIF($H$1:H4561,1),"")</f>
        <v/>
      </c>
      <c r="J4561" s="122">
        <f t="shared" si="218"/>
        <v>0</v>
      </c>
      <c r="K4561" s="122" t="b">
        <f t="shared" si="219"/>
        <v>0</v>
      </c>
      <c r="L4561" s="122" t="str">
        <f>IF(K4561=FALSE,"",B4561&amp;"@"&amp;COUNTIFS($B$2:B4561,B4561,$K$2:K4561,TRUE))</f>
        <v/>
      </c>
    </row>
    <row r="4562" spans="7:12">
      <c r="G4562" s="122" t="str">
        <f t="shared" si="217"/>
        <v/>
      </c>
      <c r="H4562" s="255" t="str">
        <f>IF(G4562="기사임",(COUNTIF($B$2:B4562,B4562)-COUNTIFS($B$2:B4561,B4562,$G$2:G4561,"")),"")</f>
        <v/>
      </c>
      <c r="I4562" s="122" t="str">
        <f>IF(H4562=1,COUNTIF($H$1:H4562,1),"")</f>
        <v/>
      </c>
      <c r="J4562" s="122">
        <f t="shared" si="218"/>
        <v>0</v>
      </c>
      <c r="K4562" s="122" t="b">
        <f t="shared" si="219"/>
        <v>0</v>
      </c>
      <c r="L4562" s="122" t="str">
        <f>IF(K4562=FALSE,"",B4562&amp;"@"&amp;COUNTIFS($B$2:B4562,B4562,$K$2:K4562,TRUE))</f>
        <v/>
      </c>
    </row>
    <row r="4563" spans="7:12">
      <c r="G4563" s="122" t="str">
        <f t="shared" si="217"/>
        <v/>
      </c>
      <c r="H4563" s="255" t="str">
        <f>IF(G4563="기사임",(COUNTIF($B$2:B4563,B4563)-COUNTIFS($B$2:B4562,B4563,$G$2:G4562,"")),"")</f>
        <v/>
      </c>
      <c r="I4563" s="122" t="str">
        <f>IF(H4563=1,COUNTIF($H$1:H4563,1),"")</f>
        <v/>
      </c>
      <c r="J4563" s="122">
        <f t="shared" si="218"/>
        <v>0</v>
      </c>
      <c r="K4563" s="122" t="b">
        <f t="shared" si="219"/>
        <v>0</v>
      </c>
      <c r="L4563" s="122" t="str">
        <f>IF(K4563=FALSE,"",B4563&amp;"@"&amp;COUNTIFS($B$2:B4563,B4563,$K$2:K4563,TRUE))</f>
        <v/>
      </c>
    </row>
    <row r="4564" spans="7:12">
      <c r="G4564" s="122" t="str">
        <f t="shared" si="217"/>
        <v/>
      </c>
      <c r="H4564" s="255" t="str">
        <f>IF(G4564="기사임",(COUNTIF($B$2:B4564,B4564)-COUNTIFS($B$2:B4563,B4564,$G$2:G4563,"")),"")</f>
        <v/>
      </c>
      <c r="I4564" s="122" t="str">
        <f>IF(H4564=1,COUNTIF($H$1:H4564,1),"")</f>
        <v/>
      </c>
      <c r="J4564" s="122">
        <f t="shared" si="218"/>
        <v>0</v>
      </c>
      <c r="K4564" s="122" t="b">
        <f t="shared" si="219"/>
        <v>0</v>
      </c>
      <c r="L4564" s="122" t="str">
        <f>IF(K4564=FALSE,"",B4564&amp;"@"&amp;COUNTIFS($B$2:B4564,B4564,$K$2:K4564,TRUE))</f>
        <v/>
      </c>
    </row>
    <row r="4565" spans="7:12">
      <c r="G4565" s="122" t="str">
        <f t="shared" si="217"/>
        <v/>
      </c>
      <c r="H4565" s="255" t="str">
        <f>IF(G4565="기사임",(COUNTIF($B$2:B4565,B4565)-COUNTIFS($B$2:B4564,B4565,$G$2:G4564,"")),"")</f>
        <v/>
      </c>
      <c r="I4565" s="122" t="str">
        <f>IF(H4565=1,COUNTIF($H$1:H4565,1),"")</f>
        <v/>
      </c>
      <c r="J4565" s="122">
        <f t="shared" si="218"/>
        <v>0</v>
      </c>
      <c r="K4565" s="122" t="b">
        <f t="shared" si="219"/>
        <v>0</v>
      </c>
      <c r="L4565" s="122" t="str">
        <f>IF(K4565=FALSE,"",B4565&amp;"@"&amp;COUNTIFS($B$2:B4565,B4565,$K$2:K4565,TRUE))</f>
        <v/>
      </c>
    </row>
    <row r="4566" spans="7:12">
      <c r="G4566" s="122" t="str">
        <f t="shared" si="217"/>
        <v/>
      </c>
      <c r="H4566" s="255" t="str">
        <f>IF(G4566="기사임",(COUNTIF($B$2:B4566,B4566)-COUNTIFS($B$2:B4565,B4566,$G$2:G4565,"")),"")</f>
        <v/>
      </c>
      <c r="I4566" s="122" t="str">
        <f>IF(H4566=1,COUNTIF($H$1:H4566,1),"")</f>
        <v/>
      </c>
      <c r="J4566" s="122">
        <f t="shared" si="218"/>
        <v>0</v>
      </c>
      <c r="K4566" s="122" t="b">
        <f t="shared" si="219"/>
        <v>0</v>
      </c>
      <c r="L4566" s="122" t="str">
        <f>IF(K4566=FALSE,"",B4566&amp;"@"&amp;COUNTIFS($B$2:B4566,B4566,$K$2:K4566,TRUE))</f>
        <v/>
      </c>
    </row>
    <row r="4567" spans="7:12">
      <c r="G4567" s="122" t="str">
        <f t="shared" si="217"/>
        <v/>
      </c>
      <c r="H4567" s="255" t="str">
        <f>IF(G4567="기사임",(COUNTIF($B$2:B4567,B4567)-COUNTIFS($B$2:B4566,B4567,$G$2:G4566,"")),"")</f>
        <v/>
      </c>
      <c r="I4567" s="122" t="str">
        <f>IF(H4567=1,COUNTIF($H$1:H4567,1),"")</f>
        <v/>
      </c>
      <c r="J4567" s="122">
        <f t="shared" si="218"/>
        <v>0</v>
      </c>
      <c r="K4567" s="122" t="b">
        <f t="shared" si="219"/>
        <v>0</v>
      </c>
      <c r="L4567" s="122" t="str">
        <f>IF(K4567=FALSE,"",B4567&amp;"@"&amp;COUNTIFS($B$2:B4567,B4567,$K$2:K4567,TRUE))</f>
        <v/>
      </c>
    </row>
    <row r="4568" spans="7:12">
      <c r="G4568" s="122" t="str">
        <f t="shared" si="217"/>
        <v/>
      </c>
      <c r="H4568" s="255" t="str">
        <f>IF(G4568="기사임",(COUNTIF($B$2:B4568,B4568)-COUNTIFS($B$2:B4567,B4568,$G$2:G4567,"")),"")</f>
        <v/>
      </c>
      <c r="I4568" s="122" t="str">
        <f>IF(H4568=1,COUNTIF($H$1:H4568,1),"")</f>
        <v/>
      </c>
      <c r="J4568" s="122">
        <f t="shared" si="218"/>
        <v>0</v>
      </c>
      <c r="K4568" s="122" t="b">
        <f t="shared" si="219"/>
        <v>0</v>
      </c>
      <c r="L4568" s="122" t="str">
        <f>IF(K4568=FALSE,"",B4568&amp;"@"&amp;COUNTIFS($B$2:B4568,B4568,$K$2:K4568,TRUE))</f>
        <v/>
      </c>
    </row>
    <row r="4569" spans="7:12">
      <c r="G4569" s="122" t="str">
        <f t="shared" si="217"/>
        <v/>
      </c>
      <c r="H4569" s="255" t="str">
        <f>IF(G4569="기사임",(COUNTIF($B$2:B4569,B4569)-COUNTIFS($B$2:B4568,B4569,$G$2:G4568,"")),"")</f>
        <v/>
      </c>
      <c r="I4569" s="122" t="str">
        <f>IF(H4569=1,COUNTIF($H$1:H4569,1),"")</f>
        <v/>
      </c>
      <c r="J4569" s="122">
        <f t="shared" si="218"/>
        <v>0</v>
      </c>
      <c r="K4569" s="122" t="b">
        <f t="shared" si="219"/>
        <v>0</v>
      </c>
      <c r="L4569" s="122" t="str">
        <f>IF(K4569=FALSE,"",B4569&amp;"@"&amp;COUNTIFS($B$2:B4569,B4569,$K$2:K4569,TRUE))</f>
        <v/>
      </c>
    </row>
    <row r="4570" spans="7:12">
      <c r="G4570" s="122" t="str">
        <f t="shared" si="217"/>
        <v/>
      </c>
      <c r="H4570" s="255" t="str">
        <f>IF(G4570="기사임",(COUNTIF($B$2:B4570,B4570)-COUNTIFS($B$2:B4569,B4570,$G$2:G4569,"")),"")</f>
        <v/>
      </c>
      <c r="I4570" s="122" t="str">
        <f>IF(H4570=1,COUNTIF($H$1:H4570,1),"")</f>
        <v/>
      </c>
      <c r="J4570" s="122">
        <f t="shared" si="218"/>
        <v>0</v>
      </c>
      <c r="K4570" s="122" t="b">
        <f t="shared" si="219"/>
        <v>0</v>
      </c>
      <c r="L4570" s="122" t="str">
        <f>IF(K4570=FALSE,"",B4570&amp;"@"&amp;COUNTIFS($B$2:B4570,B4570,$K$2:K4570,TRUE))</f>
        <v/>
      </c>
    </row>
    <row r="4571" spans="7:12">
      <c r="G4571" s="122" t="str">
        <f t="shared" si="217"/>
        <v/>
      </c>
      <c r="H4571" s="255" t="str">
        <f>IF(G4571="기사임",(COUNTIF($B$2:B4571,B4571)-COUNTIFS($B$2:B4570,B4571,$G$2:G4570,"")),"")</f>
        <v/>
      </c>
      <c r="I4571" s="122" t="str">
        <f>IF(H4571=1,COUNTIF($H$1:H4571,1),"")</f>
        <v/>
      </c>
      <c r="J4571" s="122">
        <f t="shared" si="218"/>
        <v>0</v>
      </c>
      <c r="K4571" s="122" t="b">
        <f t="shared" si="219"/>
        <v>0</v>
      </c>
      <c r="L4571" s="122" t="str">
        <f>IF(K4571=FALSE,"",B4571&amp;"@"&amp;COUNTIFS($B$2:B4571,B4571,$K$2:K4571,TRUE))</f>
        <v/>
      </c>
    </row>
    <row r="4572" spans="7:12">
      <c r="G4572" s="122" t="str">
        <f t="shared" si="217"/>
        <v/>
      </c>
      <c r="H4572" s="255" t="str">
        <f>IF(G4572="기사임",(COUNTIF($B$2:B4572,B4572)-COUNTIFS($B$2:B4571,B4572,$G$2:G4571,"")),"")</f>
        <v/>
      </c>
      <c r="I4572" s="122" t="str">
        <f>IF(H4572=1,COUNTIF($H$1:H4572,1),"")</f>
        <v/>
      </c>
      <c r="J4572" s="122">
        <f t="shared" si="218"/>
        <v>0</v>
      </c>
      <c r="K4572" s="122" t="b">
        <f t="shared" si="219"/>
        <v>0</v>
      </c>
      <c r="L4572" s="122" t="str">
        <f>IF(K4572=FALSE,"",B4572&amp;"@"&amp;COUNTIFS($B$2:B4572,B4572,$K$2:K4572,TRUE))</f>
        <v/>
      </c>
    </row>
    <row r="4573" spans="7:12">
      <c r="G4573" s="122" t="str">
        <f t="shared" si="217"/>
        <v/>
      </c>
      <c r="H4573" s="255" t="str">
        <f>IF(G4573="기사임",(COUNTIF($B$2:B4573,B4573)-COUNTIFS($B$2:B4572,B4573,$G$2:G4572,"")),"")</f>
        <v/>
      </c>
      <c r="I4573" s="122" t="str">
        <f>IF(H4573=1,COUNTIF($H$1:H4573,1),"")</f>
        <v/>
      </c>
      <c r="J4573" s="122">
        <f t="shared" si="218"/>
        <v>0</v>
      </c>
      <c r="K4573" s="122" t="b">
        <f t="shared" si="219"/>
        <v>0</v>
      </c>
      <c r="L4573" s="122" t="str">
        <f>IF(K4573=FALSE,"",B4573&amp;"@"&amp;COUNTIFS($B$2:B4573,B4573,$K$2:K4573,TRUE))</f>
        <v/>
      </c>
    </row>
    <row r="4574" spans="7:12">
      <c r="G4574" s="122" t="str">
        <f t="shared" si="217"/>
        <v/>
      </c>
      <c r="H4574" s="255" t="str">
        <f>IF(G4574="기사임",(COUNTIF($B$2:B4574,B4574)-COUNTIFS($B$2:B4573,B4574,$G$2:G4573,"")),"")</f>
        <v/>
      </c>
      <c r="I4574" s="122" t="str">
        <f>IF(H4574=1,COUNTIF($H$1:H4574,1),"")</f>
        <v/>
      </c>
      <c r="J4574" s="122">
        <f t="shared" si="218"/>
        <v>0</v>
      </c>
      <c r="K4574" s="122" t="b">
        <f t="shared" si="219"/>
        <v>0</v>
      </c>
      <c r="L4574" s="122" t="str">
        <f>IF(K4574=FALSE,"",B4574&amp;"@"&amp;COUNTIFS($B$2:B4574,B4574,$K$2:K4574,TRUE))</f>
        <v/>
      </c>
    </row>
    <row r="4575" spans="7:12">
      <c r="G4575" s="122" t="str">
        <f t="shared" si="217"/>
        <v/>
      </c>
      <c r="H4575" s="255" t="str">
        <f>IF(G4575="기사임",(COUNTIF($B$2:B4575,B4575)-COUNTIFS($B$2:B4574,B4575,$G$2:G4574,"")),"")</f>
        <v/>
      </c>
      <c r="I4575" s="122" t="str">
        <f>IF(H4575=1,COUNTIF($H$1:H4575,1),"")</f>
        <v/>
      </c>
      <c r="J4575" s="122">
        <f t="shared" si="218"/>
        <v>0</v>
      </c>
      <c r="K4575" s="122" t="b">
        <f t="shared" si="219"/>
        <v>0</v>
      </c>
      <c r="L4575" s="122" t="str">
        <f>IF(K4575=FALSE,"",B4575&amp;"@"&amp;COUNTIFS($B$2:B4575,B4575,$K$2:K4575,TRUE))</f>
        <v/>
      </c>
    </row>
    <row r="4576" spans="7:12">
      <c r="G4576" s="122" t="str">
        <f t="shared" si="217"/>
        <v/>
      </c>
      <c r="H4576" s="255" t="str">
        <f>IF(G4576="기사임",(COUNTIF($B$2:B4576,B4576)-COUNTIFS($B$2:B4575,B4576,$G$2:G4575,"")),"")</f>
        <v/>
      </c>
      <c r="I4576" s="122" t="str">
        <f>IF(H4576=1,COUNTIF($H$1:H4576,1),"")</f>
        <v/>
      </c>
      <c r="J4576" s="122">
        <f t="shared" si="218"/>
        <v>0</v>
      </c>
      <c r="K4576" s="122" t="b">
        <f t="shared" si="219"/>
        <v>0</v>
      </c>
      <c r="L4576" s="122" t="str">
        <f>IF(K4576=FALSE,"",B4576&amp;"@"&amp;COUNTIFS($B$2:B4576,B4576,$K$2:K4576,TRUE))</f>
        <v/>
      </c>
    </row>
    <row r="4577" spans="7:12">
      <c r="G4577" s="122" t="str">
        <f t="shared" si="217"/>
        <v/>
      </c>
      <c r="H4577" s="255" t="str">
        <f>IF(G4577="기사임",(COUNTIF($B$2:B4577,B4577)-COUNTIFS($B$2:B4576,B4577,$G$2:G4576,"")),"")</f>
        <v/>
      </c>
      <c r="I4577" s="122" t="str">
        <f>IF(H4577=1,COUNTIF($H$1:H4577,1),"")</f>
        <v/>
      </c>
      <c r="J4577" s="122">
        <f t="shared" si="218"/>
        <v>0</v>
      </c>
      <c r="K4577" s="122" t="b">
        <f t="shared" si="219"/>
        <v>0</v>
      </c>
      <c r="L4577" s="122" t="str">
        <f>IF(K4577=FALSE,"",B4577&amp;"@"&amp;COUNTIFS($B$2:B4577,B4577,$K$2:K4577,TRUE))</f>
        <v/>
      </c>
    </row>
    <row r="4578" spans="7:12">
      <c r="G4578" s="122" t="str">
        <f t="shared" si="217"/>
        <v/>
      </c>
      <c r="H4578" s="255" t="str">
        <f>IF(G4578="기사임",(COUNTIF($B$2:B4578,B4578)-COUNTIFS($B$2:B4577,B4578,$G$2:G4577,"")),"")</f>
        <v/>
      </c>
      <c r="I4578" s="122" t="str">
        <f>IF(H4578=1,COUNTIF($H$1:H4578,1),"")</f>
        <v/>
      </c>
      <c r="J4578" s="122">
        <f t="shared" si="218"/>
        <v>0</v>
      </c>
      <c r="K4578" s="122" t="b">
        <f t="shared" si="219"/>
        <v>0</v>
      </c>
      <c r="L4578" s="122" t="str">
        <f>IF(K4578=FALSE,"",B4578&amp;"@"&amp;COUNTIFS($B$2:B4578,B4578,$K$2:K4578,TRUE))</f>
        <v/>
      </c>
    </row>
    <row r="4579" spans="7:12">
      <c r="G4579" s="122" t="str">
        <f t="shared" si="217"/>
        <v/>
      </c>
      <c r="H4579" s="255" t="str">
        <f>IF(G4579="기사임",(COUNTIF($B$2:B4579,B4579)-COUNTIFS($B$2:B4578,B4579,$G$2:G4578,"")),"")</f>
        <v/>
      </c>
      <c r="I4579" s="122" t="str">
        <f>IF(H4579=1,COUNTIF($H$1:H4579,1),"")</f>
        <v/>
      </c>
      <c r="J4579" s="122">
        <f t="shared" si="218"/>
        <v>0</v>
      </c>
      <c r="K4579" s="122" t="b">
        <f t="shared" si="219"/>
        <v>0</v>
      </c>
      <c r="L4579" s="122" t="str">
        <f>IF(K4579=FALSE,"",B4579&amp;"@"&amp;COUNTIFS($B$2:B4579,B4579,$K$2:K4579,TRUE))</f>
        <v/>
      </c>
    </row>
    <row r="4580" spans="7:12">
      <c r="G4580" s="122" t="str">
        <f t="shared" si="217"/>
        <v/>
      </c>
      <c r="H4580" s="255" t="str">
        <f>IF(G4580="기사임",(COUNTIF($B$2:B4580,B4580)-COUNTIFS($B$2:B4579,B4580,$G$2:G4579,"")),"")</f>
        <v/>
      </c>
      <c r="I4580" s="122" t="str">
        <f>IF(H4580=1,COUNTIF($H$1:H4580,1),"")</f>
        <v/>
      </c>
      <c r="J4580" s="122">
        <f t="shared" si="218"/>
        <v>0</v>
      </c>
      <c r="K4580" s="122" t="b">
        <f t="shared" si="219"/>
        <v>0</v>
      </c>
      <c r="L4580" s="122" t="str">
        <f>IF(K4580=FALSE,"",B4580&amp;"@"&amp;COUNTIFS($B$2:B4580,B4580,$K$2:K4580,TRUE))</f>
        <v/>
      </c>
    </row>
    <row r="4581" spans="7:12">
      <c r="G4581" s="122" t="str">
        <f t="shared" si="217"/>
        <v/>
      </c>
      <c r="H4581" s="255" t="str">
        <f>IF(G4581="기사임",(COUNTIF($B$2:B4581,B4581)-COUNTIFS($B$2:B4580,B4581,$G$2:G4580,"")),"")</f>
        <v/>
      </c>
      <c r="I4581" s="122" t="str">
        <f>IF(H4581=1,COUNTIF($H$1:H4581,1),"")</f>
        <v/>
      </c>
      <c r="J4581" s="122">
        <f t="shared" si="218"/>
        <v>0</v>
      </c>
      <c r="K4581" s="122" t="b">
        <f t="shared" si="219"/>
        <v>0</v>
      </c>
      <c r="L4581" s="122" t="str">
        <f>IF(K4581=FALSE,"",B4581&amp;"@"&amp;COUNTIFS($B$2:B4581,B4581,$K$2:K4581,TRUE))</f>
        <v/>
      </c>
    </row>
    <row r="4582" spans="7:12">
      <c r="G4582" s="122" t="str">
        <f t="shared" si="217"/>
        <v/>
      </c>
      <c r="H4582" s="255" t="str">
        <f>IF(G4582="기사임",(COUNTIF($B$2:B4582,B4582)-COUNTIFS($B$2:B4581,B4582,$G$2:G4581,"")),"")</f>
        <v/>
      </c>
      <c r="I4582" s="122" t="str">
        <f>IF(H4582=1,COUNTIF($H$1:H4582,1),"")</f>
        <v/>
      </c>
      <c r="J4582" s="122">
        <f t="shared" si="218"/>
        <v>0</v>
      </c>
      <c r="K4582" s="122" t="b">
        <f t="shared" si="219"/>
        <v>0</v>
      </c>
      <c r="L4582" s="122" t="str">
        <f>IF(K4582=FALSE,"",B4582&amp;"@"&amp;COUNTIFS($B$2:B4582,B4582,$K$2:K4582,TRUE))</f>
        <v/>
      </c>
    </row>
    <row r="4583" spans="7:12">
      <c r="G4583" s="122" t="str">
        <f t="shared" si="217"/>
        <v/>
      </c>
      <c r="H4583" s="255" t="str">
        <f>IF(G4583="기사임",(COUNTIF($B$2:B4583,B4583)-COUNTIFS($B$2:B4582,B4583,$G$2:G4582,"")),"")</f>
        <v/>
      </c>
      <c r="I4583" s="122" t="str">
        <f>IF(H4583=1,COUNTIF($H$1:H4583,1),"")</f>
        <v/>
      </c>
      <c r="J4583" s="122">
        <f t="shared" si="218"/>
        <v>0</v>
      </c>
      <c r="K4583" s="122" t="b">
        <f t="shared" si="219"/>
        <v>0</v>
      </c>
      <c r="L4583" s="122" t="str">
        <f>IF(K4583=FALSE,"",B4583&amp;"@"&amp;COUNTIFS($B$2:B4583,B4583,$K$2:K4583,TRUE))</f>
        <v/>
      </c>
    </row>
    <row r="4584" spans="7:12">
      <c r="G4584" s="122" t="str">
        <f t="shared" si="217"/>
        <v/>
      </c>
      <c r="H4584" s="255" t="str">
        <f>IF(G4584="기사임",(COUNTIF($B$2:B4584,B4584)-COUNTIFS($B$2:B4583,B4584,$G$2:G4583,"")),"")</f>
        <v/>
      </c>
      <c r="I4584" s="122" t="str">
        <f>IF(H4584=1,COUNTIF($H$1:H4584,1),"")</f>
        <v/>
      </c>
      <c r="J4584" s="122">
        <f t="shared" si="218"/>
        <v>0</v>
      </c>
      <c r="K4584" s="122" t="b">
        <f t="shared" si="219"/>
        <v>0</v>
      </c>
      <c r="L4584" s="122" t="str">
        <f>IF(K4584=FALSE,"",B4584&amp;"@"&amp;COUNTIFS($B$2:B4584,B4584,$K$2:K4584,TRUE))</f>
        <v/>
      </c>
    </row>
    <row r="4585" spans="7:12">
      <c r="G4585" s="122" t="str">
        <f t="shared" si="217"/>
        <v/>
      </c>
      <c r="H4585" s="255" t="str">
        <f>IF(G4585="기사임",(COUNTIF($B$2:B4585,B4585)-COUNTIFS($B$2:B4584,B4585,$G$2:G4584,"")),"")</f>
        <v/>
      </c>
      <c r="I4585" s="122" t="str">
        <f>IF(H4585=1,COUNTIF($H$1:H4585,1),"")</f>
        <v/>
      </c>
      <c r="J4585" s="122">
        <f t="shared" si="218"/>
        <v>0</v>
      </c>
      <c r="K4585" s="122" t="b">
        <f t="shared" si="219"/>
        <v>0</v>
      </c>
      <c r="L4585" s="122" t="str">
        <f>IF(K4585=FALSE,"",B4585&amp;"@"&amp;COUNTIFS($B$2:B4585,B4585,$K$2:K4585,TRUE))</f>
        <v/>
      </c>
    </row>
    <row r="4586" spans="7:12">
      <c r="G4586" s="122" t="str">
        <f t="shared" si="217"/>
        <v/>
      </c>
      <c r="H4586" s="255" t="str">
        <f>IF(G4586="기사임",(COUNTIF($B$2:B4586,B4586)-COUNTIFS($B$2:B4585,B4586,$G$2:G4585,"")),"")</f>
        <v/>
      </c>
      <c r="I4586" s="122" t="str">
        <f>IF(H4586=1,COUNTIF($H$1:H4586,1),"")</f>
        <v/>
      </c>
      <c r="J4586" s="122">
        <f t="shared" si="218"/>
        <v>0</v>
      </c>
      <c r="K4586" s="122" t="b">
        <f t="shared" si="219"/>
        <v>0</v>
      </c>
      <c r="L4586" s="122" t="str">
        <f>IF(K4586=FALSE,"",B4586&amp;"@"&amp;COUNTIFS($B$2:B4586,B4586,$K$2:K4586,TRUE))</f>
        <v/>
      </c>
    </row>
    <row r="4587" spans="7:12">
      <c r="G4587" s="122" t="str">
        <f t="shared" si="217"/>
        <v/>
      </c>
      <c r="H4587" s="255" t="str">
        <f>IF(G4587="기사임",(COUNTIF($B$2:B4587,B4587)-COUNTIFS($B$2:B4586,B4587,$G$2:G4586,"")),"")</f>
        <v/>
      </c>
      <c r="I4587" s="122" t="str">
        <f>IF(H4587=1,COUNTIF($H$1:H4587,1),"")</f>
        <v/>
      </c>
      <c r="J4587" s="122">
        <f t="shared" si="218"/>
        <v>0</v>
      </c>
      <c r="K4587" s="122" t="b">
        <f t="shared" si="219"/>
        <v>0</v>
      </c>
      <c r="L4587" s="122" t="str">
        <f>IF(K4587=FALSE,"",B4587&amp;"@"&amp;COUNTIFS($B$2:B4587,B4587,$K$2:K4587,TRUE))</f>
        <v/>
      </c>
    </row>
    <row r="4588" spans="7:12">
      <c r="G4588" s="122" t="str">
        <f t="shared" si="217"/>
        <v/>
      </c>
      <c r="H4588" s="255" t="str">
        <f>IF(G4588="기사임",(COUNTIF($B$2:B4588,B4588)-COUNTIFS($B$2:B4587,B4588,$G$2:G4587,"")),"")</f>
        <v/>
      </c>
      <c r="I4588" s="122" t="str">
        <f>IF(H4588=1,COUNTIF($H$1:H4588,1),"")</f>
        <v/>
      </c>
      <c r="J4588" s="122">
        <f t="shared" si="218"/>
        <v>0</v>
      </c>
      <c r="K4588" s="122" t="b">
        <f t="shared" si="219"/>
        <v>0</v>
      </c>
      <c r="L4588" s="122" t="str">
        <f>IF(K4588=FALSE,"",B4588&amp;"@"&amp;COUNTIFS($B$2:B4588,B4588,$K$2:K4588,TRUE))</f>
        <v/>
      </c>
    </row>
    <row r="4589" spans="7:12">
      <c r="G4589" s="122" t="str">
        <f t="shared" si="217"/>
        <v/>
      </c>
      <c r="H4589" s="255" t="str">
        <f>IF(G4589="기사임",(COUNTIF($B$2:B4589,B4589)-COUNTIFS($B$2:B4588,B4589,$G$2:G4588,"")),"")</f>
        <v/>
      </c>
      <c r="I4589" s="122" t="str">
        <f>IF(H4589=1,COUNTIF($H$1:H4589,1),"")</f>
        <v/>
      </c>
      <c r="J4589" s="122">
        <f t="shared" si="218"/>
        <v>0</v>
      </c>
      <c r="K4589" s="122" t="b">
        <f t="shared" si="219"/>
        <v>0</v>
      </c>
      <c r="L4589" s="122" t="str">
        <f>IF(K4589=FALSE,"",B4589&amp;"@"&amp;COUNTIFS($B$2:B4589,B4589,$K$2:K4589,TRUE))</f>
        <v/>
      </c>
    </row>
    <row r="4590" spans="7:12">
      <c r="G4590" s="122" t="str">
        <f t="shared" si="217"/>
        <v/>
      </c>
      <c r="H4590" s="255" t="str">
        <f>IF(G4590="기사임",(COUNTIF($B$2:B4590,B4590)-COUNTIFS($B$2:B4589,B4590,$G$2:G4589,"")),"")</f>
        <v/>
      </c>
      <c r="I4590" s="122" t="str">
        <f>IF(H4590=1,COUNTIF($H$1:H4590,1),"")</f>
        <v/>
      </c>
      <c r="J4590" s="122">
        <f t="shared" si="218"/>
        <v>0</v>
      </c>
      <c r="K4590" s="122" t="b">
        <f t="shared" si="219"/>
        <v>0</v>
      </c>
      <c r="L4590" s="122" t="str">
        <f>IF(K4590=FALSE,"",B4590&amp;"@"&amp;COUNTIFS($B$2:B4590,B4590,$K$2:K4590,TRUE))</f>
        <v/>
      </c>
    </row>
    <row r="4591" spans="7:12">
      <c r="G4591" s="122" t="str">
        <f t="shared" si="217"/>
        <v/>
      </c>
      <c r="H4591" s="255" t="str">
        <f>IF(G4591="기사임",(COUNTIF($B$2:B4591,B4591)-COUNTIFS($B$2:B4590,B4591,$G$2:G4590,"")),"")</f>
        <v/>
      </c>
      <c r="I4591" s="122" t="str">
        <f>IF(H4591=1,COUNTIF($H$1:H4591,1),"")</f>
        <v/>
      </c>
      <c r="J4591" s="122">
        <f t="shared" si="218"/>
        <v>0</v>
      </c>
      <c r="K4591" s="122" t="b">
        <f t="shared" si="219"/>
        <v>0</v>
      </c>
      <c r="L4591" s="122" t="str">
        <f>IF(K4591=FALSE,"",B4591&amp;"@"&amp;COUNTIFS($B$2:B4591,B4591,$K$2:K4591,TRUE))</f>
        <v/>
      </c>
    </row>
    <row r="4592" spans="7:12">
      <c r="G4592" s="122" t="str">
        <f t="shared" si="217"/>
        <v/>
      </c>
      <c r="H4592" s="255" t="str">
        <f>IF(G4592="기사임",(COUNTIF($B$2:B4592,B4592)-COUNTIFS($B$2:B4591,B4592,$G$2:G4591,"")),"")</f>
        <v/>
      </c>
      <c r="I4592" s="122" t="str">
        <f>IF(H4592=1,COUNTIF($H$1:H4592,1),"")</f>
        <v/>
      </c>
      <c r="J4592" s="122">
        <f t="shared" si="218"/>
        <v>0</v>
      </c>
      <c r="K4592" s="122" t="b">
        <f t="shared" si="219"/>
        <v>0</v>
      </c>
      <c r="L4592" s="122" t="str">
        <f>IF(K4592=FALSE,"",B4592&amp;"@"&amp;COUNTIFS($B$2:B4592,B4592,$K$2:K4592,TRUE))</f>
        <v/>
      </c>
    </row>
    <row r="4593" spans="7:12">
      <c r="G4593" s="122" t="str">
        <f t="shared" si="217"/>
        <v/>
      </c>
      <c r="H4593" s="255" t="str">
        <f>IF(G4593="기사임",(COUNTIF($B$2:B4593,B4593)-COUNTIFS($B$2:B4592,B4593,$G$2:G4592,"")),"")</f>
        <v/>
      </c>
      <c r="I4593" s="122" t="str">
        <f>IF(H4593=1,COUNTIF($H$1:H4593,1),"")</f>
        <v/>
      </c>
      <c r="J4593" s="122">
        <f t="shared" si="218"/>
        <v>0</v>
      </c>
      <c r="K4593" s="122" t="b">
        <f t="shared" si="219"/>
        <v>0</v>
      </c>
      <c r="L4593" s="122" t="str">
        <f>IF(K4593=FALSE,"",B4593&amp;"@"&amp;COUNTIFS($B$2:B4593,B4593,$K$2:K4593,TRUE))</f>
        <v/>
      </c>
    </row>
    <row r="4594" spans="7:12">
      <c r="G4594" s="122" t="str">
        <f t="shared" si="217"/>
        <v/>
      </c>
      <c r="H4594" s="255" t="str">
        <f>IF(G4594="기사임",(COUNTIF($B$2:B4594,B4594)-COUNTIFS($B$2:B4593,B4594,$G$2:G4593,"")),"")</f>
        <v/>
      </c>
      <c r="I4594" s="122" t="str">
        <f>IF(H4594=1,COUNTIF($H$1:H4594,1),"")</f>
        <v/>
      </c>
      <c r="J4594" s="122">
        <f t="shared" si="218"/>
        <v>0</v>
      </c>
      <c r="K4594" s="122" t="b">
        <f t="shared" si="219"/>
        <v>0</v>
      </c>
      <c r="L4594" s="122" t="str">
        <f>IF(K4594=FALSE,"",B4594&amp;"@"&amp;COUNTIFS($B$2:B4594,B4594,$K$2:K4594,TRUE))</f>
        <v/>
      </c>
    </row>
    <row r="4595" spans="7:12">
      <c r="G4595" s="122" t="str">
        <f t="shared" si="217"/>
        <v/>
      </c>
      <c r="H4595" s="255" t="str">
        <f>IF(G4595="기사임",(COUNTIF($B$2:B4595,B4595)-COUNTIFS($B$2:B4594,B4595,$G$2:G4594,"")),"")</f>
        <v/>
      </c>
      <c r="I4595" s="122" t="str">
        <f>IF(H4595=1,COUNTIF($H$1:H4595,1),"")</f>
        <v/>
      </c>
      <c r="J4595" s="122">
        <f t="shared" si="218"/>
        <v>0</v>
      </c>
      <c r="K4595" s="122" t="b">
        <f t="shared" si="219"/>
        <v>0</v>
      </c>
      <c r="L4595" s="122" t="str">
        <f>IF(K4595=FALSE,"",B4595&amp;"@"&amp;COUNTIFS($B$2:B4595,B4595,$K$2:K4595,TRUE))</f>
        <v/>
      </c>
    </row>
    <row r="4596" spans="7:12">
      <c r="G4596" s="122" t="str">
        <f t="shared" si="217"/>
        <v/>
      </c>
      <c r="H4596" s="255" t="str">
        <f>IF(G4596="기사임",(COUNTIF($B$2:B4596,B4596)-COUNTIFS($B$2:B4595,B4596,$G$2:G4595,"")),"")</f>
        <v/>
      </c>
      <c r="I4596" s="122" t="str">
        <f>IF(H4596=1,COUNTIF($H$1:H4596,1),"")</f>
        <v/>
      </c>
      <c r="J4596" s="122">
        <f t="shared" si="218"/>
        <v>0</v>
      </c>
      <c r="K4596" s="122" t="b">
        <f t="shared" si="219"/>
        <v>0</v>
      </c>
      <c r="L4596" s="122" t="str">
        <f>IF(K4596=FALSE,"",B4596&amp;"@"&amp;COUNTIFS($B$2:B4596,B4596,$K$2:K4596,TRUE))</f>
        <v/>
      </c>
    </row>
    <row r="4597" spans="7:12">
      <c r="G4597" s="122" t="str">
        <f t="shared" si="217"/>
        <v/>
      </c>
      <c r="H4597" s="255" t="str">
        <f>IF(G4597="기사임",(COUNTIF($B$2:B4597,B4597)-COUNTIFS($B$2:B4596,B4597,$G$2:G4596,"")),"")</f>
        <v/>
      </c>
      <c r="I4597" s="122" t="str">
        <f>IF(H4597=1,COUNTIF($H$1:H4597,1),"")</f>
        <v/>
      </c>
      <c r="J4597" s="122">
        <f t="shared" si="218"/>
        <v>0</v>
      </c>
      <c r="K4597" s="122" t="b">
        <f t="shared" si="219"/>
        <v>0</v>
      </c>
      <c r="L4597" s="122" t="str">
        <f>IF(K4597=FALSE,"",B4597&amp;"@"&amp;COUNTIFS($B$2:B4597,B4597,$K$2:K4597,TRUE))</f>
        <v/>
      </c>
    </row>
    <row r="4598" spans="7:12">
      <c r="G4598" s="122" t="str">
        <f t="shared" si="217"/>
        <v/>
      </c>
      <c r="H4598" s="255" t="str">
        <f>IF(G4598="기사임",(COUNTIF($B$2:B4598,B4598)-COUNTIFS($B$2:B4597,B4598,$G$2:G4597,"")),"")</f>
        <v/>
      </c>
      <c r="I4598" s="122" t="str">
        <f>IF(H4598=1,COUNTIF($H$1:H4598,1),"")</f>
        <v/>
      </c>
      <c r="J4598" s="122">
        <f t="shared" si="218"/>
        <v>0</v>
      </c>
      <c r="K4598" s="122" t="b">
        <f t="shared" si="219"/>
        <v>0</v>
      </c>
      <c r="L4598" s="122" t="str">
        <f>IF(K4598=FALSE,"",B4598&amp;"@"&amp;COUNTIFS($B$2:B4598,B4598,$K$2:K4598,TRUE))</f>
        <v/>
      </c>
    </row>
    <row r="4599" spans="7:12">
      <c r="G4599" s="122" t="str">
        <f t="shared" si="217"/>
        <v/>
      </c>
      <c r="H4599" s="255" t="str">
        <f>IF(G4599="기사임",(COUNTIF($B$2:B4599,B4599)-COUNTIFS($B$2:B4598,B4599,$G$2:G4598,"")),"")</f>
        <v/>
      </c>
      <c r="I4599" s="122" t="str">
        <f>IF(H4599=1,COUNTIF($H$1:H4599,1),"")</f>
        <v/>
      </c>
      <c r="J4599" s="122">
        <f t="shared" si="218"/>
        <v>0</v>
      </c>
      <c r="K4599" s="122" t="b">
        <f t="shared" si="219"/>
        <v>0</v>
      </c>
      <c r="L4599" s="122" t="str">
        <f>IF(K4599=FALSE,"",B4599&amp;"@"&amp;COUNTIFS($B$2:B4599,B4599,$K$2:K4599,TRUE))</f>
        <v/>
      </c>
    </row>
    <row r="4600" spans="7:12">
      <c r="G4600" s="122" t="str">
        <f t="shared" si="217"/>
        <v/>
      </c>
      <c r="H4600" s="255" t="str">
        <f>IF(G4600="기사임",(COUNTIF($B$2:B4600,B4600)-COUNTIFS($B$2:B4599,B4600,$G$2:G4599,"")),"")</f>
        <v/>
      </c>
      <c r="I4600" s="122" t="str">
        <f>IF(H4600=1,COUNTIF($H$1:H4600,1),"")</f>
        <v/>
      </c>
      <c r="J4600" s="122">
        <f t="shared" si="218"/>
        <v>0</v>
      </c>
      <c r="K4600" s="122" t="b">
        <f t="shared" si="219"/>
        <v>0</v>
      </c>
      <c r="L4600" s="122" t="str">
        <f>IF(K4600=FALSE,"",B4600&amp;"@"&amp;COUNTIFS($B$2:B4600,B4600,$K$2:K4600,TRUE))</f>
        <v/>
      </c>
    </row>
    <row r="4601" spans="7:12">
      <c r="G4601" s="122" t="str">
        <f t="shared" si="217"/>
        <v/>
      </c>
      <c r="H4601" s="255" t="str">
        <f>IF(G4601="기사임",(COUNTIF($B$2:B4601,B4601)-COUNTIFS($B$2:B4600,B4601,$G$2:G4600,"")),"")</f>
        <v/>
      </c>
      <c r="I4601" s="122" t="str">
        <f>IF(H4601=1,COUNTIF($H$1:H4601,1),"")</f>
        <v/>
      </c>
      <c r="J4601" s="122">
        <f t="shared" si="218"/>
        <v>0</v>
      </c>
      <c r="K4601" s="122" t="b">
        <f t="shared" si="219"/>
        <v>0</v>
      </c>
      <c r="L4601" s="122" t="str">
        <f>IF(K4601=FALSE,"",B4601&amp;"@"&amp;COUNTIFS($B$2:B4601,B4601,$K$2:K4601,TRUE))</f>
        <v/>
      </c>
    </row>
    <row r="4602" spans="7:12">
      <c r="G4602" s="122" t="str">
        <f t="shared" si="217"/>
        <v/>
      </c>
      <c r="H4602" s="255" t="str">
        <f>IF(G4602="기사임",(COUNTIF($B$2:B4602,B4602)-COUNTIFS($B$2:B4601,B4602,$G$2:G4601,"")),"")</f>
        <v/>
      </c>
      <c r="I4602" s="122" t="str">
        <f>IF(H4602=1,COUNTIF($H$1:H4602,1),"")</f>
        <v/>
      </c>
      <c r="J4602" s="122">
        <f t="shared" si="218"/>
        <v>0</v>
      </c>
      <c r="K4602" s="122" t="b">
        <f t="shared" si="219"/>
        <v>0</v>
      </c>
      <c r="L4602" s="122" t="str">
        <f>IF(K4602=FALSE,"",B4602&amp;"@"&amp;COUNTIFS($B$2:B4602,B4602,$K$2:K4602,TRUE))</f>
        <v/>
      </c>
    </row>
    <row r="4603" spans="7:12">
      <c r="G4603" s="122" t="str">
        <f t="shared" si="217"/>
        <v/>
      </c>
      <c r="H4603" s="255" t="str">
        <f>IF(G4603="기사임",(COUNTIF($B$2:B4603,B4603)-COUNTIFS($B$2:B4602,B4603,$G$2:G4602,"")),"")</f>
        <v/>
      </c>
      <c r="I4603" s="122" t="str">
        <f>IF(H4603=1,COUNTIF($H$1:H4603,1),"")</f>
        <v/>
      </c>
      <c r="J4603" s="122">
        <f t="shared" si="218"/>
        <v>0</v>
      </c>
      <c r="K4603" s="122" t="b">
        <f t="shared" si="219"/>
        <v>0</v>
      </c>
      <c r="L4603" s="122" t="str">
        <f>IF(K4603=FALSE,"",B4603&amp;"@"&amp;COUNTIFS($B$2:B4603,B4603,$K$2:K4603,TRUE))</f>
        <v/>
      </c>
    </row>
    <row r="4604" spans="7:12">
      <c r="G4604" s="122" t="str">
        <f t="shared" si="217"/>
        <v/>
      </c>
      <c r="H4604" s="255" t="str">
        <f>IF(G4604="기사임",(COUNTIF($B$2:B4604,B4604)-COUNTIFS($B$2:B4603,B4604,$G$2:G4603,"")),"")</f>
        <v/>
      </c>
      <c r="I4604" s="122" t="str">
        <f>IF(H4604=1,COUNTIF($H$1:H4604,1),"")</f>
        <v/>
      </c>
      <c r="J4604" s="122">
        <f t="shared" si="218"/>
        <v>0</v>
      </c>
      <c r="K4604" s="122" t="b">
        <f t="shared" si="219"/>
        <v>0</v>
      </c>
      <c r="L4604" s="122" t="str">
        <f>IF(K4604=FALSE,"",B4604&amp;"@"&amp;COUNTIFS($B$2:B4604,B4604,$K$2:K4604,TRUE))</f>
        <v/>
      </c>
    </row>
    <row r="4605" spans="7:12">
      <c r="G4605" s="122" t="str">
        <f t="shared" si="217"/>
        <v/>
      </c>
      <c r="H4605" s="255" t="str">
        <f>IF(G4605="기사임",(COUNTIF($B$2:B4605,B4605)-COUNTIFS($B$2:B4604,B4605,$G$2:G4604,"")),"")</f>
        <v/>
      </c>
      <c r="I4605" s="122" t="str">
        <f>IF(H4605=1,COUNTIF($H$1:H4605,1),"")</f>
        <v/>
      </c>
      <c r="J4605" s="122">
        <f t="shared" si="218"/>
        <v>0</v>
      </c>
      <c r="K4605" s="122" t="b">
        <f t="shared" si="219"/>
        <v>0</v>
      </c>
      <c r="L4605" s="122" t="str">
        <f>IF(K4605=FALSE,"",B4605&amp;"@"&amp;COUNTIFS($B$2:B4605,B4605,$K$2:K4605,TRUE))</f>
        <v/>
      </c>
    </row>
    <row r="4606" spans="7:12">
      <c r="G4606" s="122" t="str">
        <f t="shared" si="217"/>
        <v/>
      </c>
      <c r="H4606" s="255" t="str">
        <f>IF(G4606="기사임",(COUNTIF($B$2:B4606,B4606)-COUNTIFS($B$2:B4605,B4606,$G$2:G4605,"")),"")</f>
        <v/>
      </c>
      <c r="I4606" s="122" t="str">
        <f>IF(H4606=1,COUNTIF($H$1:H4606,1),"")</f>
        <v/>
      </c>
      <c r="J4606" s="122">
        <f t="shared" si="218"/>
        <v>0</v>
      </c>
      <c r="K4606" s="122" t="b">
        <f t="shared" si="219"/>
        <v>0</v>
      </c>
      <c r="L4606" s="122" t="str">
        <f>IF(K4606=FALSE,"",B4606&amp;"@"&amp;COUNTIFS($B$2:B4606,B4606,$K$2:K4606,TRUE))</f>
        <v/>
      </c>
    </row>
    <row r="4607" spans="7:12">
      <c r="G4607" s="122" t="str">
        <f t="shared" si="217"/>
        <v/>
      </c>
      <c r="H4607" s="255" t="str">
        <f>IF(G4607="기사임",(COUNTIF($B$2:B4607,B4607)-COUNTIFS($B$2:B4606,B4607,$G$2:G4606,"")),"")</f>
        <v/>
      </c>
      <c r="I4607" s="122" t="str">
        <f>IF(H4607=1,COUNTIF($H$1:H4607,1),"")</f>
        <v/>
      </c>
      <c r="J4607" s="122">
        <f t="shared" si="218"/>
        <v>0</v>
      </c>
      <c r="K4607" s="122" t="b">
        <f t="shared" si="219"/>
        <v>0</v>
      </c>
      <c r="L4607" s="122" t="str">
        <f>IF(K4607=FALSE,"",B4607&amp;"@"&amp;COUNTIFS($B$2:B4607,B4607,$K$2:K4607,TRUE))</f>
        <v/>
      </c>
    </row>
    <row r="4608" spans="7:12">
      <c r="G4608" s="122" t="str">
        <f t="shared" si="217"/>
        <v/>
      </c>
      <c r="H4608" s="255" t="str">
        <f>IF(G4608="기사임",(COUNTIF($B$2:B4608,B4608)-COUNTIFS($B$2:B4607,B4608,$G$2:G4607,"")),"")</f>
        <v/>
      </c>
      <c r="I4608" s="122" t="str">
        <f>IF(H4608=1,COUNTIF($H$1:H4608,1),"")</f>
        <v/>
      </c>
      <c r="J4608" s="122">
        <f t="shared" si="218"/>
        <v>0</v>
      </c>
      <c r="K4608" s="122" t="b">
        <f t="shared" si="219"/>
        <v>0</v>
      </c>
      <c r="L4608" s="122" t="str">
        <f>IF(K4608=FALSE,"",B4608&amp;"@"&amp;COUNTIFS($B$2:B4608,B4608,$K$2:K4608,TRUE))</f>
        <v/>
      </c>
    </row>
    <row r="4609" spans="7:12">
      <c r="G4609" s="122" t="str">
        <f t="shared" si="217"/>
        <v/>
      </c>
      <c r="H4609" s="255" t="str">
        <f>IF(G4609="기사임",(COUNTIF($B$2:B4609,B4609)-COUNTIFS($B$2:B4608,B4609,$G$2:G4608,"")),"")</f>
        <v/>
      </c>
      <c r="I4609" s="122" t="str">
        <f>IF(H4609=1,COUNTIF($H$1:H4609,1),"")</f>
        <v/>
      </c>
      <c r="J4609" s="122">
        <f t="shared" si="218"/>
        <v>0</v>
      </c>
      <c r="K4609" s="122" t="b">
        <f t="shared" si="219"/>
        <v>0</v>
      </c>
      <c r="L4609" s="122" t="str">
        <f>IF(K4609=FALSE,"",B4609&amp;"@"&amp;COUNTIFS($B$2:B4609,B4609,$K$2:K4609,TRUE))</f>
        <v/>
      </c>
    </row>
    <row r="4610" spans="7:12">
      <c r="G4610" s="122" t="str">
        <f t="shared" si="217"/>
        <v/>
      </c>
      <c r="H4610" s="255" t="str">
        <f>IF(G4610="기사임",(COUNTIF($B$2:B4610,B4610)-COUNTIFS($B$2:B4609,B4610,$G$2:G4609,"")),"")</f>
        <v/>
      </c>
      <c r="I4610" s="122" t="str">
        <f>IF(H4610=1,COUNTIF($H$1:H4610,1),"")</f>
        <v/>
      </c>
      <c r="J4610" s="122">
        <f t="shared" si="218"/>
        <v>0</v>
      </c>
      <c r="K4610" s="122" t="b">
        <f t="shared" si="219"/>
        <v>0</v>
      </c>
      <c r="L4610" s="122" t="str">
        <f>IF(K4610=FALSE,"",B4610&amp;"@"&amp;COUNTIFS($B$2:B4610,B4610,$K$2:K4610,TRUE))</f>
        <v/>
      </c>
    </row>
    <row r="4611" spans="7:12">
      <c r="G4611" s="122" t="str">
        <f t="shared" si="217"/>
        <v/>
      </c>
      <c r="H4611" s="255" t="str">
        <f>IF(G4611="기사임",(COUNTIF($B$2:B4611,B4611)-COUNTIFS($B$2:B4610,B4611,$G$2:G4610,"")),"")</f>
        <v/>
      </c>
      <c r="I4611" s="122" t="str">
        <f>IF(H4611=1,COUNTIF($H$1:H4611,1),"")</f>
        <v/>
      </c>
      <c r="J4611" s="122">
        <f t="shared" si="218"/>
        <v>0</v>
      </c>
      <c r="K4611" s="122" t="b">
        <f t="shared" si="219"/>
        <v>0</v>
      </c>
      <c r="L4611" s="122" t="str">
        <f>IF(K4611=FALSE,"",B4611&amp;"@"&amp;COUNTIFS($B$2:B4611,B4611,$K$2:K4611,TRUE))</f>
        <v/>
      </c>
    </row>
    <row r="4612" spans="7:12">
      <c r="G4612" s="122" t="str">
        <f t="shared" si="217"/>
        <v/>
      </c>
      <c r="H4612" s="255" t="str">
        <f>IF(G4612="기사임",(COUNTIF($B$2:B4612,B4612)-COUNTIFS($B$2:B4611,B4612,$G$2:G4611,"")),"")</f>
        <v/>
      </c>
      <c r="I4612" s="122" t="str">
        <f>IF(H4612=1,COUNTIF($H$1:H4612,1),"")</f>
        <v/>
      </c>
      <c r="J4612" s="122">
        <f t="shared" si="218"/>
        <v>0</v>
      </c>
      <c r="K4612" s="122" t="b">
        <f t="shared" si="219"/>
        <v>0</v>
      </c>
      <c r="L4612" s="122" t="str">
        <f>IF(K4612=FALSE,"",B4612&amp;"@"&amp;COUNTIFS($B$2:B4612,B4612,$K$2:K4612,TRUE))</f>
        <v/>
      </c>
    </row>
    <row r="4613" spans="7:12">
      <c r="G4613" s="122" t="str">
        <f t="shared" si="217"/>
        <v/>
      </c>
      <c r="H4613" s="255" t="str">
        <f>IF(G4613="기사임",(COUNTIF($B$2:B4613,B4613)-COUNTIFS($B$2:B4612,B4613,$G$2:G4612,"")),"")</f>
        <v/>
      </c>
      <c r="I4613" s="122" t="str">
        <f>IF(H4613=1,COUNTIF($H$1:H4613,1),"")</f>
        <v/>
      </c>
      <c r="J4613" s="122">
        <f t="shared" si="218"/>
        <v>0</v>
      </c>
      <c r="K4613" s="122" t="b">
        <f t="shared" si="219"/>
        <v>0</v>
      </c>
      <c r="L4613" s="122" t="str">
        <f>IF(K4613=FALSE,"",B4613&amp;"@"&amp;COUNTIFS($B$2:B4613,B4613,$K$2:K4613,TRUE))</f>
        <v/>
      </c>
    </row>
    <row r="4614" spans="7:12">
      <c r="G4614" s="122" t="str">
        <f t="shared" si="217"/>
        <v/>
      </c>
      <c r="H4614" s="255" t="str">
        <f>IF(G4614="기사임",(COUNTIF($B$2:B4614,B4614)-COUNTIFS($B$2:B4613,B4614,$G$2:G4613,"")),"")</f>
        <v/>
      </c>
      <c r="I4614" s="122" t="str">
        <f>IF(H4614=1,COUNTIF($H$1:H4614,1),"")</f>
        <v/>
      </c>
      <c r="J4614" s="122">
        <f t="shared" si="218"/>
        <v>0</v>
      </c>
      <c r="K4614" s="122" t="b">
        <f t="shared" si="219"/>
        <v>0</v>
      </c>
      <c r="L4614" s="122" t="str">
        <f>IF(K4614=FALSE,"",B4614&amp;"@"&amp;COUNTIFS($B$2:B4614,B4614,$K$2:K4614,TRUE))</f>
        <v/>
      </c>
    </row>
    <row r="4615" spans="7:12">
      <c r="G4615" s="122" t="str">
        <f t="shared" ref="G4615:G4678" si="220">IF(AND(LEFT(A4615,17)="/global/archives/",ISNUMBER(_xlfn.NUMBERVALUE(MID(A4615,18,1))),ISERROR(FIND("ckattempt",A4615)),ISERROR(FIND("preview",A4615))),"기사임","")</f>
        <v/>
      </c>
      <c r="H4615" s="255" t="str">
        <f>IF(G4615="기사임",(COUNTIF($B$2:B4615,B4615)-COUNTIFS($B$2:B4614,B4615,$G$2:G4614,"")),"")</f>
        <v/>
      </c>
      <c r="I4615" s="122" t="str">
        <f>IF(H4615=1,COUNTIF($H$1:H4615,1),"")</f>
        <v/>
      </c>
      <c r="J4615" s="122">
        <f t="shared" ref="J4615:J4678" si="221">COUNTIF($N$2:$N$4,B4615)</f>
        <v>0</v>
      </c>
      <c r="K4615" s="122" t="b">
        <f t="shared" ref="K4615:K4678" si="222">AND(J4615=1,H4615&gt;=1,H4615&lt;&gt;"")</f>
        <v>0</v>
      </c>
      <c r="L4615" s="122" t="str">
        <f>IF(K4615=FALSE,"",B4615&amp;"@"&amp;COUNTIFS($B$2:B4615,B4615,$K$2:K4615,TRUE))</f>
        <v/>
      </c>
    </row>
    <row r="4616" spans="7:12">
      <c r="G4616" s="122" t="str">
        <f t="shared" si="220"/>
        <v/>
      </c>
      <c r="H4616" s="255" t="str">
        <f>IF(G4616="기사임",(COUNTIF($B$2:B4616,B4616)-COUNTIFS($B$2:B4615,B4616,$G$2:G4615,"")),"")</f>
        <v/>
      </c>
      <c r="I4616" s="122" t="str">
        <f>IF(H4616=1,COUNTIF($H$1:H4616,1),"")</f>
        <v/>
      </c>
      <c r="J4616" s="122">
        <f t="shared" si="221"/>
        <v>0</v>
      </c>
      <c r="K4616" s="122" t="b">
        <f t="shared" si="222"/>
        <v>0</v>
      </c>
      <c r="L4616" s="122" t="str">
        <f>IF(K4616=FALSE,"",B4616&amp;"@"&amp;COUNTIFS($B$2:B4616,B4616,$K$2:K4616,TRUE))</f>
        <v/>
      </c>
    </row>
    <row r="4617" spans="7:12">
      <c r="G4617" s="122" t="str">
        <f t="shared" si="220"/>
        <v/>
      </c>
      <c r="H4617" s="255" t="str">
        <f>IF(G4617="기사임",(COUNTIF($B$2:B4617,B4617)-COUNTIFS($B$2:B4616,B4617,$G$2:G4616,"")),"")</f>
        <v/>
      </c>
      <c r="I4617" s="122" t="str">
        <f>IF(H4617=1,COUNTIF($H$1:H4617,1),"")</f>
        <v/>
      </c>
      <c r="J4617" s="122">
        <f t="shared" si="221"/>
        <v>0</v>
      </c>
      <c r="K4617" s="122" t="b">
        <f t="shared" si="222"/>
        <v>0</v>
      </c>
      <c r="L4617" s="122" t="str">
        <f>IF(K4617=FALSE,"",B4617&amp;"@"&amp;COUNTIFS($B$2:B4617,B4617,$K$2:K4617,TRUE))</f>
        <v/>
      </c>
    </row>
    <row r="4618" spans="7:12">
      <c r="G4618" s="122" t="str">
        <f t="shared" si="220"/>
        <v/>
      </c>
      <c r="H4618" s="255" t="str">
        <f>IF(G4618="기사임",(COUNTIF($B$2:B4618,B4618)-COUNTIFS($B$2:B4617,B4618,$G$2:G4617,"")),"")</f>
        <v/>
      </c>
      <c r="I4618" s="122" t="str">
        <f>IF(H4618=1,COUNTIF($H$1:H4618,1),"")</f>
        <v/>
      </c>
      <c r="J4618" s="122">
        <f t="shared" si="221"/>
        <v>0</v>
      </c>
      <c r="K4618" s="122" t="b">
        <f t="shared" si="222"/>
        <v>0</v>
      </c>
      <c r="L4618" s="122" t="str">
        <f>IF(K4618=FALSE,"",B4618&amp;"@"&amp;COUNTIFS($B$2:B4618,B4618,$K$2:K4618,TRUE))</f>
        <v/>
      </c>
    </row>
    <row r="4619" spans="7:12">
      <c r="G4619" s="122" t="str">
        <f t="shared" si="220"/>
        <v/>
      </c>
      <c r="H4619" s="255" t="str">
        <f>IF(G4619="기사임",(COUNTIF($B$2:B4619,B4619)-COUNTIFS($B$2:B4618,B4619,$G$2:G4618,"")),"")</f>
        <v/>
      </c>
      <c r="I4619" s="122" t="str">
        <f>IF(H4619=1,COUNTIF($H$1:H4619,1),"")</f>
        <v/>
      </c>
      <c r="J4619" s="122">
        <f t="shared" si="221"/>
        <v>0</v>
      </c>
      <c r="K4619" s="122" t="b">
        <f t="shared" si="222"/>
        <v>0</v>
      </c>
      <c r="L4619" s="122" t="str">
        <f>IF(K4619=FALSE,"",B4619&amp;"@"&amp;COUNTIFS($B$2:B4619,B4619,$K$2:K4619,TRUE))</f>
        <v/>
      </c>
    </row>
    <row r="4620" spans="7:12">
      <c r="G4620" s="122" t="str">
        <f t="shared" si="220"/>
        <v/>
      </c>
      <c r="H4620" s="255" t="str">
        <f>IF(G4620="기사임",(COUNTIF($B$2:B4620,B4620)-COUNTIFS($B$2:B4619,B4620,$G$2:G4619,"")),"")</f>
        <v/>
      </c>
      <c r="I4620" s="122" t="str">
        <f>IF(H4620=1,COUNTIF($H$1:H4620,1),"")</f>
        <v/>
      </c>
      <c r="J4620" s="122">
        <f t="shared" si="221"/>
        <v>0</v>
      </c>
      <c r="K4620" s="122" t="b">
        <f t="shared" si="222"/>
        <v>0</v>
      </c>
      <c r="L4620" s="122" t="str">
        <f>IF(K4620=FALSE,"",B4620&amp;"@"&amp;COUNTIFS($B$2:B4620,B4620,$K$2:K4620,TRUE))</f>
        <v/>
      </c>
    </row>
    <row r="4621" spans="7:12">
      <c r="G4621" s="122" t="str">
        <f t="shared" si="220"/>
        <v/>
      </c>
      <c r="H4621" s="255" t="str">
        <f>IF(G4621="기사임",(COUNTIF($B$2:B4621,B4621)-COUNTIFS($B$2:B4620,B4621,$G$2:G4620,"")),"")</f>
        <v/>
      </c>
      <c r="I4621" s="122" t="str">
        <f>IF(H4621=1,COUNTIF($H$1:H4621,1),"")</f>
        <v/>
      </c>
      <c r="J4621" s="122">
        <f t="shared" si="221"/>
        <v>0</v>
      </c>
      <c r="K4621" s="122" t="b">
        <f t="shared" si="222"/>
        <v>0</v>
      </c>
      <c r="L4621" s="122" t="str">
        <f>IF(K4621=FALSE,"",B4621&amp;"@"&amp;COUNTIFS($B$2:B4621,B4621,$K$2:K4621,TRUE))</f>
        <v/>
      </c>
    </row>
    <row r="4622" spans="7:12">
      <c r="G4622" s="122" t="str">
        <f t="shared" si="220"/>
        <v/>
      </c>
      <c r="H4622" s="255" t="str">
        <f>IF(G4622="기사임",(COUNTIF($B$2:B4622,B4622)-COUNTIFS($B$2:B4621,B4622,$G$2:G4621,"")),"")</f>
        <v/>
      </c>
      <c r="I4622" s="122" t="str">
        <f>IF(H4622=1,COUNTIF($H$1:H4622,1),"")</f>
        <v/>
      </c>
      <c r="J4622" s="122">
        <f t="shared" si="221"/>
        <v>0</v>
      </c>
      <c r="K4622" s="122" t="b">
        <f t="shared" si="222"/>
        <v>0</v>
      </c>
      <c r="L4622" s="122" t="str">
        <f>IF(K4622=FALSE,"",B4622&amp;"@"&amp;COUNTIFS($B$2:B4622,B4622,$K$2:K4622,TRUE))</f>
        <v/>
      </c>
    </row>
    <row r="4623" spans="7:12">
      <c r="G4623" s="122" t="str">
        <f t="shared" si="220"/>
        <v/>
      </c>
      <c r="H4623" s="255" t="str">
        <f>IF(G4623="기사임",(COUNTIF($B$2:B4623,B4623)-COUNTIFS($B$2:B4622,B4623,$G$2:G4622,"")),"")</f>
        <v/>
      </c>
      <c r="I4623" s="122" t="str">
        <f>IF(H4623=1,COUNTIF($H$1:H4623,1),"")</f>
        <v/>
      </c>
      <c r="J4623" s="122">
        <f t="shared" si="221"/>
        <v>0</v>
      </c>
      <c r="K4623" s="122" t="b">
        <f t="shared" si="222"/>
        <v>0</v>
      </c>
      <c r="L4623" s="122" t="str">
        <f>IF(K4623=FALSE,"",B4623&amp;"@"&amp;COUNTIFS($B$2:B4623,B4623,$K$2:K4623,TRUE))</f>
        <v/>
      </c>
    </row>
    <row r="4624" spans="7:12">
      <c r="G4624" s="122" t="str">
        <f t="shared" si="220"/>
        <v/>
      </c>
      <c r="H4624" s="255" t="str">
        <f>IF(G4624="기사임",(COUNTIF($B$2:B4624,B4624)-COUNTIFS($B$2:B4623,B4624,$G$2:G4623,"")),"")</f>
        <v/>
      </c>
      <c r="I4624" s="122" t="str">
        <f>IF(H4624=1,COUNTIF($H$1:H4624,1),"")</f>
        <v/>
      </c>
      <c r="J4624" s="122">
        <f t="shared" si="221"/>
        <v>0</v>
      </c>
      <c r="K4624" s="122" t="b">
        <f t="shared" si="222"/>
        <v>0</v>
      </c>
      <c r="L4624" s="122" t="str">
        <f>IF(K4624=FALSE,"",B4624&amp;"@"&amp;COUNTIFS($B$2:B4624,B4624,$K$2:K4624,TRUE))</f>
        <v/>
      </c>
    </row>
    <row r="4625" spans="7:12">
      <c r="G4625" s="122" t="str">
        <f t="shared" si="220"/>
        <v/>
      </c>
      <c r="H4625" s="255" t="str">
        <f>IF(G4625="기사임",(COUNTIF($B$2:B4625,B4625)-COUNTIFS($B$2:B4624,B4625,$G$2:G4624,"")),"")</f>
        <v/>
      </c>
      <c r="I4625" s="122" t="str">
        <f>IF(H4625=1,COUNTIF($H$1:H4625,1),"")</f>
        <v/>
      </c>
      <c r="J4625" s="122">
        <f t="shared" si="221"/>
        <v>0</v>
      </c>
      <c r="K4625" s="122" t="b">
        <f t="shared" si="222"/>
        <v>0</v>
      </c>
      <c r="L4625" s="122" t="str">
        <f>IF(K4625=FALSE,"",B4625&amp;"@"&amp;COUNTIFS($B$2:B4625,B4625,$K$2:K4625,TRUE))</f>
        <v/>
      </c>
    </row>
    <row r="4626" spans="7:12">
      <c r="G4626" s="122" t="str">
        <f t="shared" si="220"/>
        <v/>
      </c>
      <c r="H4626" s="255" t="str">
        <f>IF(G4626="기사임",(COUNTIF($B$2:B4626,B4626)-COUNTIFS($B$2:B4625,B4626,$G$2:G4625,"")),"")</f>
        <v/>
      </c>
      <c r="I4626" s="122" t="str">
        <f>IF(H4626=1,COUNTIF($H$1:H4626,1),"")</f>
        <v/>
      </c>
      <c r="J4626" s="122">
        <f t="shared" si="221"/>
        <v>0</v>
      </c>
      <c r="K4626" s="122" t="b">
        <f t="shared" si="222"/>
        <v>0</v>
      </c>
      <c r="L4626" s="122" t="str">
        <f>IF(K4626=FALSE,"",B4626&amp;"@"&amp;COUNTIFS($B$2:B4626,B4626,$K$2:K4626,TRUE))</f>
        <v/>
      </c>
    </row>
    <row r="4627" spans="7:12">
      <c r="G4627" s="122" t="str">
        <f t="shared" si="220"/>
        <v/>
      </c>
      <c r="H4627" s="255" t="str">
        <f>IF(G4627="기사임",(COUNTIF($B$2:B4627,B4627)-COUNTIFS($B$2:B4626,B4627,$G$2:G4626,"")),"")</f>
        <v/>
      </c>
      <c r="I4627" s="122" t="str">
        <f>IF(H4627=1,COUNTIF($H$1:H4627,1),"")</f>
        <v/>
      </c>
      <c r="J4627" s="122">
        <f t="shared" si="221"/>
        <v>0</v>
      </c>
      <c r="K4627" s="122" t="b">
        <f t="shared" si="222"/>
        <v>0</v>
      </c>
      <c r="L4627" s="122" t="str">
        <f>IF(K4627=FALSE,"",B4627&amp;"@"&amp;COUNTIFS($B$2:B4627,B4627,$K$2:K4627,TRUE))</f>
        <v/>
      </c>
    </row>
    <row r="4628" spans="7:12">
      <c r="G4628" s="122" t="str">
        <f t="shared" si="220"/>
        <v/>
      </c>
      <c r="H4628" s="255" t="str">
        <f>IF(G4628="기사임",(COUNTIF($B$2:B4628,B4628)-COUNTIFS($B$2:B4627,B4628,$G$2:G4627,"")),"")</f>
        <v/>
      </c>
      <c r="I4628" s="122" t="str">
        <f>IF(H4628=1,COUNTIF($H$1:H4628,1),"")</f>
        <v/>
      </c>
      <c r="J4628" s="122">
        <f t="shared" si="221"/>
        <v>0</v>
      </c>
      <c r="K4628" s="122" t="b">
        <f t="shared" si="222"/>
        <v>0</v>
      </c>
      <c r="L4628" s="122" t="str">
        <f>IF(K4628=FALSE,"",B4628&amp;"@"&amp;COUNTIFS($B$2:B4628,B4628,$K$2:K4628,TRUE))</f>
        <v/>
      </c>
    </row>
    <row r="4629" spans="7:12">
      <c r="G4629" s="122" t="str">
        <f t="shared" si="220"/>
        <v/>
      </c>
      <c r="H4629" s="255" t="str">
        <f>IF(G4629="기사임",(COUNTIF($B$2:B4629,B4629)-COUNTIFS($B$2:B4628,B4629,$G$2:G4628,"")),"")</f>
        <v/>
      </c>
      <c r="I4629" s="122" t="str">
        <f>IF(H4629=1,COUNTIF($H$1:H4629,1),"")</f>
        <v/>
      </c>
      <c r="J4629" s="122">
        <f t="shared" si="221"/>
        <v>0</v>
      </c>
      <c r="K4629" s="122" t="b">
        <f t="shared" si="222"/>
        <v>0</v>
      </c>
      <c r="L4629" s="122" t="str">
        <f>IF(K4629=FALSE,"",B4629&amp;"@"&amp;COUNTIFS($B$2:B4629,B4629,$K$2:K4629,TRUE))</f>
        <v/>
      </c>
    </row>
    <row r="4630" spans="7:12">
      <c r="G4630" s="122" t="str">
        <f t="shared" si="220"/>
        <v/>
      </c>
      <c r="H4630" s="255" t="str">
        <f>IF(G4630="기사임",(COUNTIF($B$2:B4630,B4630)-COUNTIFS($B$2:B4629,B4630,$G$2:G4629,"")),"")</f>
        <v/>
      </c>
      <c r="I4630" s="122" t="str">
        <f>IF(H4630=1,COUNTIF($H$1:H4630,1),"")</f>
        <v/>
      </c>
      <c r="J4630" s="122">
        <f t="shared" si="221"/>
        <v>0</v>
      </c>
      <c r="K4630" s="122" t="b">
        <f t="shared" si="222"/>
        <v>0</v>
      </c>
      <c r="L4630" s="122" t="str">
        <f>IF(K4630=FALSE,"",B4630&amp;"@"&amp;COUNTIFS($B$2:B4630,B4630,$K$2:K4630,TRUE))</f>
        <v/>
      </c>
    </row>
    <row r="4631" spans="7:12">
      <c r="G4631" s="122" t="str">
        <f t="shared" si="220"/>
        <v/>
      </c>
      <c r="H4631" s="255" t="str">
        <f>IF(G4631="기사임",(COUNTIF($B$2:B4631,B4631)-COUNTIFS($B$2:B4630,B4631,$G$2:G4630,"")),"")</f>
        <v/>
      </c>
      <c r="I4631" s="122" t="str">
        <f>IF(H4631=1,COUNTIF($H$1:H4631,1),"")</f>
        <v/>
      </c>
      <c r="J4631" s="122">
        <f t="shared" si="221"/>
        <v>0</v>
      </c>
      <c r="K4631" s="122" t="b">
        <f t="shared" si="222"/>
        <v>0</v>
      </c>
      <c r="L4631" s="122" t="str">
        <f>IF(K4631=FALSE,"",B4631&amp;"@"&amp;COUNTIFS($B$2:B4631,B4631,$K$2:K4631,TRUE))</f>
        <v/>
      </c>
    </row>
    <row r="4632" spans="7:12">
      <c r="G4632" s="122" t="str">
        <f t="shared" si="220"/>
        <v/>
      </c>
      <c r="H4632" s="255" t="str">
        <f>IF(G4632="기사임",(COUNTIF($B$2:B4632,B4632)-COUNTIFS($B$2:B4631,B4632,$G$2:G4631,"")),"")</f>
        <v/>
      </c>
      <c r="I4632" s="122" t="str">
        <f>IF(H4632=1,COUNTIF($H$1:H4632,1),"")</f>
        <v/>
      </c>
      <c r="J4632" s="122">
        <f t="shared" si="221"/>
        <v>0</v>
      </c>
      <c r="K4632" s="122" t="b">
        <f t="shared" si="222"/>
        <v>0</v>
      </c>
      <c r="L4632" s="122" t="str">
        <f>IF(K4632=FALSE,"",B4632&amp;"@"&amp;COUNTIFS($B$2:B4632,B4632,$K$2:K4632,TRUE))</f>
        <v/>
      </c>
    </row>
    <row r="4633" spans="7:12">
      <c r="G4633" s="122" t="str">
        <f t="shared" si="220"/>
        <v/>
      </c>
      <c r="H4633" s="255" t="str">
        <f>IF(G4633="기사임",(COUNTIF($B$2:B4633,B4633)-COUNTIFS($B$2:B4632,B4633,$G$2:G4632,"")),"")</f>
        <v/>
      </c>
      <c r="I4633" s="122" t="str">
        <f>IF(H4633=1,COUNTIF($H$1:H4633,1),"")</f>
        <v/>
      </c>
      <c r="J4633" s="122">
        <f t="shared" si="221"/>
        <v>0</v>
      </c>
      <c r="K4633" s="122" t="b">
        <f t="shared" si="222"/>
        <v>0</v>
      </c>
      <c r="L4633" s="122" t="str">
        <f>IF(K4633=FALSE,"",B4633&amp;"@"&amp;COUNTIFS($B$2:B4633,B4633,$K$2:K4633,TRUE))</f>
        <v/>
      </c>
    </row>
    <row r="4634" spans="7:12">
      <c r="G4634" s="122" t="str">
        <f t="shared" si="220"/>
        <v/>
      </c>
      <c r="H4634" s="255" t="str">
        <f>IF(G4634="기사임",(COUNTIF($B$2:B4634,B4634)-COUNTIFS($B$2:B4633,B4634,$G$2:G4633,"")),"")</f>
        <v/>
      </c>
      <c r="I4634" s="122" t="str">
        <f>IF(H4634=1,COUNTIF($H$1:H4634,1),"")</f>
        <v/>
      </c>
      <c r="J4634" s="122">
        <f t="shared" si="221"/>
        <v>0</v>
      </c>
      <c r="K4634" s="122" t="b">
        <f t="shared" si="222"/>
        <v>0</v>
      </c>
      <c r="L4634" s="122" t="str">
        <f>IF(K4634=FALSE,"",B4634&amp;"@"&amp;COUNTIFS($B$2:B4634,B4634,$K$2:K4634,TRUE))</f>
        <v/>
      </c>
    </row>
    <row r="4635" spans="7:12">
      <c r="G4635" s="122" t="str">
        <f t="shared" si="220"/>
        <v/>
      </c>
      <c r="H4635" s="255" t="str">
        <f>IF(G4635="기사임",(COUNTIF($B$2:B4635,B4635)-COUNTIFS($B$2:B4634,B4635,$G$2:G4634,"")),"")</f>
        <v/>
      </c>
      <c r="I4635" s="122" t="str">
        <f>IF(H4635=1,COUNTIF($H$1:H4635,1),"")</f>
        <v/>
      </c>
      <c r="J4635" s="122">
        <f t="shared" si="221"/>
        <v>0</v>
      </c>
      <c r="K4635" s="122" t="b">
        <f t="shared" si="222"/>
        <v>0</v>
      </c>
      <c r="L4635" s="122" t="str">
        <f>IF(K4635=FALSE,"",B4635&amp;"@"&amp;COUNTIFS($B$2:B4635,B4635,$K$2:K4635,TRUE))</f>
        <v/>
      </c>
    </row>
    <row r="4636" spans="7:12">
      <c r="G4636" s="122" t="str">
        <f t="shared" si="220"/>
        <v/>
      </c>
      <c r="H4636" s="255" t="str">
        <f>IF(G4636="기사임",(COUNTIF($B$2:B4636,B4636)-COUNTIFS($B$2:B4635,B4636,$G$2:G4635,"")),"")</f>
        <v/>
      </c>
      <c r="I4636" s="122" t="str">
        <f>IF(H4636=1,COUNTIF($H$1:H4636,1),"")</f>
        <v/>
      </c>
      <c r="J4636" s="122">
        <f t="shared" si="221"/>
        <v>0</v>
      </c>
      <c r="K4636" s="122" t="b">
        <f t="shared" si="222"/>
        <v>0</v>
      </c>
      <c r="L4636" s="122" t="str">
        <f>IF(K4636=FALSE,"",B4636&amp;"@"&amp;COUNTIFS($B$2:B4636,B4636,$K$2:K4636,TRUE))</f>
        <v/>
      </c>
    </row>
    <row r="4637" spans="7:12">
      <c r="G4637" s="122" t="str">
        <f t="shared" si="220"/>
        <v/>
      </c>
      <c r="H4637" s="255" t="str">
        <f>IF(G4637="기사임",(COUNTIF($B$2:B4637,B4637)-COUNTIFS($B$2:B4636,B4637,$G$2:G4636,"")),"")</f>
        <v/>
      </c>
      <c r="I4637" s="122" t="str">
        <f>IF(H4637=1,COUNTIF($H$1:H4637,1),"")</f>
        <v/>
      </c>
      <c r="J4637" s="122">
        <f t="shared" si="221"/>
        <v>0</v>
      </c>
      <c r="K4637" s="122" t="b">
        <f t="shared" si="222"/>
        <v>0</v>
      </c>
      <c r="L4637" s="122" t="str">
        <f>IF(K4637=FALSE,"",B4637&amp;"@"&amp;COUNTIFS($B$2:B4637,B4637,$K$2:K4637,TRUE))</f>
        <v/>
      </c>
    </row>
    <row r="4638" spans="7:12">
      <c r="G4638" s="122" t="str">
        <f t="shared" si="220"/>
        <v/>
      </c>
      <c r="H4638" s="255" t="str">
        <f>IF(G4638="기사임",(COUNTIF($B$2:B4638,B4638)-COUNTIFS($B$2:B4637,B4638,$G$2:G4637,"")),"")</f>
        <v/>
      </c>
      <c r="I4638" s="122" t="str">
        <f>IF(H4638=1,COUNTIF($H$1:H4638,1),"")</f>
        <v/>
      </c>
      <c r="J4638" s="122">
        <f t="shared" si="221"/>
        <v>0</v>
      </c>
      <c r="K4638" s="122" t="b">
        <f t="shared" si="222"/>
        <v>0</v>
      </c>
      <c r="L4638" s="122" t="str">
        <f>IF(K4638=FALSE,"",B4638&amp;"@"&amp;COUNTIFS($B$2:B4638,B4638,$K$2:K4638,TRUE))</f>
        <v/>
      </c>
    </row>
    <row r="4639" spans="7:12">
      <c r="G4639" s="122" t="str">
        <f t="shared" si="220"/>
        <v/>
      </c>
      <c r="H4639" s="255" t="str">
        <f>IF(G4639="기사임",(COUNTIF($B$2:B4639,B4639)-COUNTIFS($B$2:B4638,B4639,$G$2:G4638,"")),"")</f>
        <v/>
      </c>
      <c r="I4639" s="122" t="str">
        <f>IF(H4639=1,COUNTIF($H$1:H4639,1),"")</f>
        <v/>
      </c>
      <c r="J4639" s="122">
        <f t="shared" si="221"/>
        <v>0</v>
      </c>
      <c r="K4639" s="122" t="b">
        <f t="shared" si="222"/>
        <v>0</v>
      </c>
      <c r="L4639" s="122" t="str">
        <f>IF(K4639=FALSE,"",B4639&amp;"@"&amp;COUNTIFS($B$2:B4639,B4639,$K$2:K4639,TRUE))</f>
        <v/>
      </c>
    </row>
    <row r="4640" spans="7:12">
      <c r="G4640" s="122" t="str">
        <f t="shared" si="220"/>
        <v/>
      </c>
      <c r="H4640" s="255" t="str">
        <f>IF(G4640="기사임",(COUNTIF($B$2:B4640,B4640)-COUNTIFS($B$2:B4639,B4640,$G$2:G4639,"")),"")</f>
        <v/>
      </c>
      <c r="I4640" s="122" t="str">
        <f>IF(H4640=1,COUNTIF($H$1:H4640,1),"")</f>
        <v/>
      </c>
      <c r="J4640" s="122">
        <f t="shared" si="221"/>
        <v>0</v>
      </c>
      <c r="K4640" s="122" t="b">
        <f t="shared" si="222"/>
        <v>0</v>
      </c>
      <c r="L4640" s="122" t="str">
        <f>IF(K4640=FALSE,"",B4640&amp;"@"&amp;COUNTIFS($B$2:B4640,B4640,$K$2:K4640,TRUE))</f>
        <v/>
      </c>
    </row>
    <row r="4641" spans="7:12">
      <c r="G4641" s="122" t="str">
        <f t="shared" si="220"/>
        <v/>
      </c>
      <c r="H4641" s="255" t="str">
        <f>IF(G4641="기사임",(COUNTIF($B$2:B4641,B4641)-COUNTIFS($B$2:B4640,B4641,$G$2:G4640,"")),"")</f>
        <v/>
      </c>
      <c r="I4641" s="122" t="str">
        <f>IF(H4641=1,COUNTIF($H$1:H4641,1),"")</f>
        <v/>
      </c>
      <c r="J4641" s="122">
        <f t="shared" si="221"/>
        <v>0</v>
      </c>
      <c r="K4641" s="122" t="b">
        <f t="shared" si="222"/>
        <v>0</v>
      </c>
      <c r="L4641" s="122" t="str">
        <f>IF(K4641=FALSE,"",B4641&amp;"@"&amp;COUNTIFS($B$2:B4641,B4641,$K$2:K4641,TRUE))</f>
        <v/>
      </c>
    </row>
    <row r="4642" spans="7:12">
      <c r="G4642" s="122" t="str">
        <f t="shared" si="220"/>
        <v/>
      </c>
      <c r="H4642" s="255" t="str">
        <f>IF(G4642="기사임",(COUNTIF($B$2:B4642,B4642)-COUNTIFS($B$2:B4641,B4642,$G$2:G4641,"")),"")</f>
        <v/>
      </c>
      <c r="I4642" s="122" t="str">
        <f>IF(H4642=1,COUNTIF($H$1:H4642,1),"")</f>
        <v/>
      </c>
      <c r="J4642" s="122">
        <f t="shared" si="221"/>
        <v>0</v>
      </c>
      <c r="K4642" s="122" t="b">
        <f t="shared" si="222"/>
        <v>0</v>
      </c>
      <c r="L4642" s="122" t="str">
        <f>IF(K4642=FALSE,"",B4642&amp;"@"&amp;COUNTIFS($B$2:B4642,B4642,$K$2:K4642,TRUE))</f>
        <v/>
      </c>
    </row>
    <row r="4643" spans="7:12">
      <c r="G4643" s="122" t="str">
        <f t="shared" si="220"/>
        <v/>
      </c>
      <c r="H4643" s="255" t="str">
        <f>IF(G4643="기사임",(COUNTIF($B$2:B4643,B4643)-COUNTIFS($B$2:B4642,B4643,$G$2:G4642,"")),"")</f>
        <v/>
      </c>
      <c r="I4643" s="122" t="str">
        <f>IF(H4643=1,COUNTIF($H$1:H4643,1),"")</f>
        <v/>
      </c>
      <c r="J4643" s="122">
        <f t="shared" si="221"/>
        <v>0</v>
      </c>
      <c r="K4643" s="122" t="b">
        <f t="shared" si="222"/>
        <v>0</v>
      </c>
      <c r="L4643" s="122" t="str">
        <f>IF(K4643=FALSE,"",B4643&amp;"@"&amp;COUNTIFS($B$2:B4643,B4643,$K$2:K4643,TRUE))</f>
        <v/>
      </c>
    </row>
    <row r="4644" spans="7:12">
      <c r="G4644" s="122" t="str">
        <f t="shared" si="220"/>
        <v/>
      </c>
      <c r="H4644" s="255" t="str">
        <f>IF(G4644="기사임",(COUNTIF($B$2:B4644,B4644)-COUNTIFS($B$2:B4643,B4644,$G$2:G4643,"")),"")</f>
        <v/>
      </c>
      <c r="I4644" s="122" t="str">
        <f>IF(H4644=1,COUNTIF($H$1:H4644,1),"")</f>
        <v/>
      </c>
      <c r="J4644" s="122">
        <f t="shared" si="221"/>
        <v>0</v>
      </c>
      <c r="K4644" s="122" t="b">
        <f t="shared" si="222"/>
        <v>0</v>
      </c>
      <c r="L4644" s="122" t="str">
        <f>IF(K4644=FALSE,"",B4644&amp;"@"&amp;COUNTIFS($B$2:B4644,B4644,$K$2:K4644,TRUE))</f>
        <v/>
      </c>
    </row>
    <row r="4645" spans="7:12">
      <c r="G4645" s="122" t="str">
        <f t="shared" si="220"/>
        <v/>
      </c>
      <c r="H4645" s="255" t="str">
        <f>IF(G4645="기사임",(COUNTIF($B$2:B4645,B4645)-COUNTIFS($B$2:B4644,B4645,$G$2:G4644,"")),"")</f>
        <v/>
      </c>
      <c r="I4645" s="122" t="str">
        <f>IF(H4645=1,COUNTIF($H$1:H4645,1),"")</f>
        <v/>
      </c>
      <c r="J4645" s="122">
        <f t="shared" si="221"/>
        <v>0</v>
      </c>
      <c r="K4645" s="122" t="b">
        <f t="shared" si="222"/>
        <v>0</v>
      </c>
      <c r="L4645" s="122" t="str">
        <f>IF(K4645=FALSE,"",B4645&amp;"@"&amp;COUNTIFS($B$2:B4645,B4645,$K$2:K4645,TRUE))</f>
        <v/>
      </c>
    </row>
    <row r="4646" spans="7:12">
      <c r="G4646" s="122" t="str">
        <f t="shared" si="220"/>
        <v/>
      </c>
      <c r="H4646" s="255" t="str">
        <f>IF(G4646="기사임",(COUNTIF($B$2:B4646,B4646)-COUNTIFS($B$2:B4645,B4646,$G$2:G4645,"")),"")</f>
        <v/>
      </c>
      <c r="I4646" s="122" t="str">
        <f>IF(H4646=1,COUNTIF($H$1:H4646,1),"")</f>
        <v/>
      </c>
      <c r="J4646" s="122">
        <f t="shared" si="221"/>
        <v>0</v>
      </c>
      <c r="K4646" s="122" t="b">
        <f t="shared" si="222"/>
        <v>0</v>
      </c>
      <c r="L4646" s="122" t="str">
        <f>IF(K4646=FALSE,"",B4646&amp;"@"&amp;COUNTIFS($B$2:B4646,B4646,$K$2:K4646,TRUE))</f>
        <v/>
      </c>
    </row>
    <row r="4647" spans="7:12">
      <c r="G4647" s="122" t="str">
        <f t="shared" si="220"/>
        <v/>
      </c>
      <c r="H4647" s="255" t="str">
        <f>IF(G4647="기사임",(COUNTIF($B$2:B4647,B4647)-COUNTIFS($B$2:B4646,B4647,$G$2:G4646,"")),"")</f>
        <v/>
      </c>
      <c r="I4647" s="122" t="str">
        <f>IF(H4647=1,COUNTIF($H$1:H4647,1),"")</f>
        <v/>
      </c>
      <c r="J4647" s="122">
        <f t="shared" si="221"/>
        <v>0</v>
      </c>
      <c r="K4647" s="122" t="b">
        <f t="shared" si="222"/>
        <v>0</v>
      </c>
      <c r="L4647" s="122" t="str">
        <f>IF(K4647=FALSE,"",B4647&amp;"@"&amp;COUNTIFS($B$2:B4647,B4647,$K$2:K4647,TRUE))</f>
        <v/>
      </c>
    </row>
    <row r="4648" spans="7:12">
      <c r="G4648" s="122" t="str">
        <f t="shared" si="220"/>
        <v/>
      </c>
      <c r="H4648" s="255" t="str">
        <f>IF(G4648="기사임",(COUNTIF($B$2:B4648,B4648)-COUNTIFS($B$2:B4647,B4648,$G$2:G4647,"")),"")</f>
        <v/>
      </c>
      <c r="I4648" s="122" t="str">
        <f>IF(H4648=1,COUNTIF($H$1:H4648,1),"")</f>
        <v/>
      </c>
      <c r="J4648" s="122">
        <f t="shared" si="221"/>
        <v>0</v>
      </c>
      <c r="K4648" s="122" t="b">
        <f t="shared" si="222"/>
        <v>0</v>
      </c>
      <c r="L4648" s="122" t="str">
        <f>IF(K4648=FALSE,"",B4648&amp;"@"&amp;COUNTIFS($B$2:B4648,B4648,$K$2:K4648,TRUE))</f>
        <v/>
      </c>
    </row>
    <row r="4649" spans="7:12">
      <c r="G4649" s="122" t="str">
        <f t="shared" si="220"/>
        <v/>
      </c>
      <c r="H4649" s="255" t="str">
        <f>IF(G4649="기사임",(COUNTIF($B$2:B4649,B4649)-COUNTIFS($B$2:B4648,B4649,$G$2:G4648,"")),"")</f>
        <v/>
      </c>
      <c r="I4649" s="122" t="str">
        <f>IF(H4649=1,COUNTIF($H$1:H4649,1),"")</f>
        <v/>
      </c>
      <c r="J4649" s="122">
        <f t="shared" si="221"/>
        <v>0</v>
      </c>
      <c r="K4649" s="122" t="b">
        <f t="shared" si="222"/>
        <v>0</v>
      </c>
      <c r="L4649" s="122" t="str">
        <f>IF(K4649=FALSE,"",B4649&amp;"@"&amp;COUNTIFS($B$2:B4649,B4649,$K$2:K4649,TRUE))</f>
        <v/>
      </c>
    </row>
    <row r="4650" spans="7:12">
      <c r="G4650" s="122" t="str">
        <f t="shared" si="220"/>
        <v/>
      </c>
      <c r="H4650" s="255" t="str">
        <f>IF(G4650="기사임",(COUNTIF($B$2:B4650,B4650)-COUNTIFS($B$2:B4649,B4650,$G$2:G4649,"")),"")</f>
        <v/>
      </c>
      <c r="I4650" s="122" t="str">
        <f>IF(H4650=1,COUNTIF($H$1:H4650,1),"")</f>
        <v/>
      </c>
      <c r="J4650" s="122">
        <f t="shared" si="221"/>
        <v>0</v>
      </c>
      <c r="K4650" s="122" t="b">
        <f t="shared" si="222"/>
        <v>0</v>
      </c>
      <c r="L4650" s="122" t="str">
        <f>IF(K4650=FALSE,"",B4650&amp;"@"&amp;COUNTIFS($B$2:B4650,B4650,$K$2:K4650,TRUE))</f>
        <v/>
      </c>
    </row>
    <row r="4651" spans="7:12">
      <c r="G4651" s="122" t="str">
        <f t="shared" si="220"/>
        <v/>
      </c>
      <c r="H4651" s="255" t="str">
        <f>IF(G4651="기사임",(COUNTIF($B$2:B4651,B4651)-COUNTIFS($B$2:B4650,B4651,$G$2:G4650,"")),"")</f>
        <v/>
      </c>
      <c r="I4651" s="122" t="str">
        <f>IF(H4651=1,COUNTIF($H$1:H4651,1),"")</f>
        <v/>
      </c>
      <c r="J4651" s="122">
        <f t="shared" si="221"/>
        <v>0</v>
      </c>
      <c r="K4651" s="122" t="b">
        <f t="shared" si="222"/>
        <v>0</v>
      </c>
      <c r="L4651" s="122" t="str">
        <f>IF(K4651=FALSE,"",B4651&amp;"@"&amp;COUNTIFS($B$2:B4651,B4651,$K$2:K4651,TRUE))</f>
        <v/>
      </c>
    </row>
    <row r="4652" spans="7:12">
      <c r="G4652" s="122" t="str">
        <f t="shared" si="220"/>
        <v/>
      </c>
      <c r="H4652" s="255" t="str">
        <f>IF(G4652="기사임",(COUNTIF($B$2:B4652,B4652)-COUNTIFS($B$2:B4651,B4652,$G$2:G4651,"")),"")</f>
        <v/>
      </c>
      <c r="I4652" s="122" t="str">
        <f>IF(H4652=1,COUNTIF($H$1:H4652,1),"")</f>
        <v/>
      </c>
      <c r="J4652" s="122">
        <f t="shared" si="221"/>
        <v>0</v>
      </c>
      <c r="K4652" s="122" t="b">
        <f t="shared" si="222"/>
        <v>0</v>
      </c>
      <c r="L4652" s="122" t="str">
        <f>IF(K4652=FALSE,"",B4652&amp;"@"&amp;COUNTIFS($B$2:B4652,B4652,$K$2:K4652,TRUE))</f>
        <v/>
      </c>
    </row>
    <row r="4653" spans="7:12">
      <c r="G4653" s="122" t="str">
        <f t="shared" si="220"/>
        <v/>
      </c>
      <c r="H4653" s="255" t="str">
        <f>IF(G4653="기사임",(COUNTIF($B$2:B4653,B4653)-COUNTIFS($B$2:B4652,B4653,$G$2:G4652,"")),"")</f>
        <v/>
      </c>
      <c r="I4653" s="122" t="str">
        <f>IF(H4653=1,COUNTIF($H$1:H4653,1),"")</f>
        <v/>
      </c>
      <c r="J4653" s="122">
        <f t="shared" si="221"/>
        <v>0</v>
      </c>
      <c r="K4653" s="122" t="b">
        <f t="shared" si="222"/>
        <v>0</v>
      </c>
      <c r="L4653" s="122" t="str">
        <f>IF(K4653=FALSE,"",B4653&amp;"@"&amp;COUNTIFS($B$2:B4653,B4653,$K$2:K4653,TRUE))</f>
        <v/>
      </c>
    </row>
    <row r="4654" spans="7:12">
      <c r="G4654" s="122" t="str">
        <f t="shared" si="220"/>
        <v/>
      </c>
      <c r="H4654" s="255" t="str">
        <f>IF(G4654="기사임",(COUNTIF($B$2:B4654,B4654)-COUNTIFS($B$2:B4653,B4654,$G$2:G4653,"")),"")</f>
        <v/>
      </c>
      <c r="I4654" s="122" t="str">
        <f>IF(H4654=1,COUNTIF($H$1:H4654,1),"")</f>
        <v/>
      </c>
      <c r="J4654" s="122">
        <f t="shared" si="221"/>
        <v>0</v>
      </c>
      <c r="K4654" s="122" t="b">
        <f t="shared" si="222"/>
        <v>0</v>
      </c>
      <c r="L4654" s="122" t="str">
        <f>IF(K4654=FALSE,"",B4654&amp;"@"&amp;COUNTIFS($B$2:B4654,B4654,$K$2:K4654,TRUE))</f>
        <v/>
      </c>
    </row>
    <row r="4655" spans="7:12">
      <c r="G4655" s="122" t="str">
        <f t="shared" si="220"/>
        <v/>
      </c>
      <c r="H4655" s="255" t="str">
        <f>IF(G4655="기사임",(COUNTIF($B$2:B4655,B4655)-COUNTIFS($B$2:B4654,B4655,$G$2:G4654,"")),"")</f>
        <v/>
      </c>
      <c r="I4655" s="122" t="str">
        <f>IF(H4655=1,COUNTIF($H$1:H4655,1),"")</f>
        <v/>
      </c>
      <c r="J4655" s="122">
        <f t="shared" si="221"/>
        <v>0</v>
      </c>
      <c r="K4655" s="122" t="b">
        <f t="shared" si="222"/>
        <v>0</v>
      </c>
      <c r="L4655" s="122" t="str">
        <f>IF(K4655=FALSE,"",B4655&amp;"@"&amp;COUNTIFS($B$2:B4655,B4655,$K$2:K4655,TRUE))</f>
        <v/>
      </c>
    </row>
    <row r="4656" spans="7:12">
      <c r="G4656" s="122" t="str">
        <f t="shared" si="220"/>
        <v/>
      </c>
      <c r="H4656" s="255" t="str">
        <f>IF(G4656="기사임",(COUNTIF($B$2:B4656,B4656)-COUNTIFS($B$2:B4655,B4656,$G$2:G4655,"")),"")</f>
        <v/>
      </c>
      <c r="I4656" s="122" t="str">
        <f>IF(H4656=1,COUNTIF($H$1:H4656,1),"")</f>
        <v/>
      </c>
      <c r="J4656" s="122">
        <f t="shared" si="221"/>
        <v>0</v>
      </c>
      <c r="K4656" s="122" t="b">
        <f t="shared" si="222"/>
        <v>0</v>
      </c>
      <c r="L4656" s="122" t="str">
        <f>IF(K4656=FALSE,"",B4656&amp;"@"&amp;COUNTIFS($B$2:B4656,B4656,$K$2:K4656,TRUE))</f>
        <v/>
      </c>
    </row>
    <row r="4657" spans="7:12">
      <c r="G4657" s="122" t="str">
        <f t="shared" si="220"/>
        <v/>
      </c>
      <c r="H4657" s="255" t="str">
        <f>IF(G4657="기사임",(COUNTIF($B$2:B4657,B4657)-COUNTIFS($B$2:B4656,B4657,$G$2:G4656,"")),"")</f>
        <v/>
      </c>
      <c r="I4657" s="122" t="str">
        <f>IF(H4657=1,COUNTIF($H$1:H4657,1),"")</f>
        <v/>
      </c>
      <c r="J4657" s="122">
        <f t="shared" si="221"/>
        <v>0</v>
      </c>
      <c r="K4657" s="122" t="b">
        <f t="shared" si="222"/>
        <v>0</v>
      </c>
      <c r="L4657" s="122" t="str">
        <f>IF(K4657=FALSE,"",B4657&amp;"@"&amp;COUNTIFS($B$2:B4657,B4657,$K$2:K4657,TRUE))</f>
        <v/>
      </c>
    </row>
    <row r="4658" spans="7:12">
      <c r="G4658" s="122" t="str">
        <f t="shared" si="220"/>
        <v/>
      </c>
      <c r="H4658" s="255" t="str">
        <f>IF(G4658="기사임",(COUNTIF($B$2:B4658,B4658)-COUNTIFS($B$2:B4657,B4658,$G$2:G4657,"")),"")</f>
        <v/>
      </c>
      <c r="I4658" s="122" t="str">
        <f>IF(H4658=1,COUNTIF($H$1:H4658,1),"")</f>
        <v/>
      </c>
      <c r="J4658" s="122">
        <f t="shared" si="221"/>
        <v>0</v>
      </c>
      <c r="K4658" s="122" t="b">
        <f t="shared" si="222"/>
        <v>0</v>
      </c>
      <c r="L4658" s="122" t="str">
        <f>IF(K4658=FALSE,"",B4658&amp;"@"&amp;COUNTIFS($B$2:B4658,B4658,$K$2:K4658,TRUE))</f>
        <v/>
      </c>
    </row>
    <row r="4659" spans="7:12">
      <c r="G4659" s="122" t="str">
        <f t="shared" si="220"/>
        <v/>
      </c>
      <c r="H4659" s="255" t="str">
        <f>IF(G4659="기사임",(COUNTIF($B$2:B4659,B4659)-COUNTIFS($B$2:B4658,B4659,$G$2:G4658,"")),"")</f>
        <v/>
      </c>
      <c r="I4659" s="122" t="str">
        <f>IF(H4659=1,COUNTIF($H$1:H4659,1),"")</f>
        <v/>
      </c>
      <c r="J4659" s="122">
        <f t="shared" si="221"/>
        <v>0</v>
      </c>
      <c r="K4659" s="122" t="b">
        <f t="shared" si="222"/>
        <v>0</v>
      </c>
      <c r="L4659" s="122" t="str">
        <f>IF(K4659=FALSE,"",B4659&amp;"@"&amp;COUNTIFS($B$2:B4659,B4659,$K$2:K4659,TRUE))</f>
        <v/>
      </c>
    </row>
    <row r="4660" spans="7:12">
      <c r="G4660" s="122" t="str">
        <f t="shared" si="220"/>
        <v/>
      </c>
      <c r="H4660" s="255" t="str">
        <f>IF(G4660="기사임",(COUNTIF($B$2:B4660,B4660)-COUNTIFS($B$2:B4659,B4660,$G$2:G4659,"")),"")</f>
        <v/>
      </c>
      <c r="I4660" s="122" t="str">
        <f>IF(H4660=1,COUNTIF($H$1:H4660,1),"")</f>
        <v/>
      </c>
      <c r="J4660" s="122">
        <f t="shared" si="221"/>
        <v>0</v>
      </c>
      <c r="K4660" s="122" t="b">
        <f t="shared" si="222"/>
        <v>0</v>
      </c>
      <c r="L4660" s="122" t="str">
        <f>IF(K4660=FALSE,"",B4660&amp;"@"&amp;COUNTIFS($B$2:B4660,B4660,$K$2:K4660,TRUE))</f>
        <v/>
      </c>
    </row>
    <row r="4661" spans="7:12">
      <c r="G4661" s="122" t="str">
        <f t="shared" si="220"/>
        <v/>
      </c>
      <c r="H4661" s="255" t="str">
        <f>IF(G4661="기사임",(COUNTIF($B$2:B4661,B4661)-COUNTIFS($B$2:B4660,B4661,$G$2:G4660,"")),"")</f>
        <v/>
      </c>
      <c r="I4661" s="122" t="str">
        <f>IF(H4661=1,COUNTIF($H$1:H4661,1),"")</f>
        <v/>
      </c>
      <c r="J4661" s="122">
        <f t="shared" si="221"/>
        <v>0</v>
      </c>
      <c r="K4661" s="122" t="b">
        <f t="shared" si="222"/>
        <v>0</v>
      </c>
      <c r="L4661" s="122" t="str">
        <f>IF(K4661=FALSE,"",B4661&amp;"@"&amp;COUNTIFS($B$2:B4661,B4661,$K$2:K4661,TRUE))</f>
        <v/>
      </c>
    </row>
    <row r="4662" spans="7:12">
      <c r="G4662" s="122" t="str">
        <f t="shared" si="220"/>
        <v/>
      </c>
      <c r="H4662" s="255" t="str">
        <f>IF(G4662="기사임",(COUNTIF($B$2:B4662,B4662)-COUNTIFS($B$2:B4661,B4662,$G$2:G4661,"")),"")</f>
        <v/>
      </c>
      <c r="I4662" s="122" t="str">
        <f>IF(H4662=1,COUNTIF($H$1:H4662,1),"")</f>
        <v/>
      </c>
      <c r="J4662" s="122">
        <f t="shared" si="221"/>
        <v>0</v>
      </c>
      <c r="K4662" s="122" t="b">
        <f t="shared" si="222"/>
        <v>0</v>
      </c>
      <c r="L4662" s="122" t="str">
        <f>IF(K4662=FALSE,"",B4662&amp;"@"&amp;COUNTIFS($B$2:B4662,B4662,$K$2:K4662,TRUE))</f>
        <v/>
      </c>
    </row>
    <row r="4663" spans="7:12">
      <c r="G4663" s="122" t="str">
        <f t="shared" si="220"/>
        <v/>
      </c>
      <c r="H4663" s="255" t="str">
        <f>IF(G4663="기사임",(COUNTIF($B$2:B4663,B4663)-COUNTIFS($B$2:B4662,B4663,$G$2:G4662,"")),"")</f>
        <v/>
      </c>
      <c r="I4663" s="122" t="str">
        <f>IF(H4663=1,COUNTIF($H$1:H4663,1),"")</f>
        <v/>
      </c>
      <c r="J4663" s="122">
        <f t="shared" si="221"/>
        <v>0</v>
      </c>
      <c r="K4663" s="122" t="b">
        <f t="shared" si="222"/>
        <v>0</v>
      </c>
      <c r="L4663" s="122" t="str">
        <f>IF(K4663=FALSE,"",B4663&amp;"@"&amp;COUNTIFS($B$2:B4663,B4663,$K$2:K4663,TRUE))</f>
        <v/>
      </c>
    </row>
    <row r="4664" spans="7:12">
      <c r="G4664" s="122" t="str">
        <f t="shared" si="220"/>
        <v/>
      </c>
      <c r="H4664" s="255" t="str">
        <f>IF(G4664="기사임",(COUNTIF($B$2:B4664,B4664)-COUNTIFS($B$2:B4663,B4664,$G$2:G4663,"")),"")</f>
        <v/>
      </c>
      <c r="I4664" s="122" t="str">
        <f>IF(H4664=1,COUNTIF($H$1:H4664,1),"")</f>
        <v/>
      </c>
      <c r="J4664" s="122">
        <f t="shared" si="221"/>
        <v>0</v>
      </c>
      <c r="K4664" s="122" t="b">
        <f t="shared" si="222"/>
        <v>0</v>
      </c>
      <c r="L4664" s="122" t="str">
        <f>IF(K4664=FALSE,"",B4664&amp;"@"&amp;COUNTIFS($B$2:B4664,B4664,$K$2:K4664,TRUE))</f>
        <v/>
      </c>
    </row>
    <row r="4665" spans="7:12">
      <c r="G4665" s="122" t="str">
        <f t="shared" si="220"/>
        <v/>
      </c>
      <c r="H4665" s="255" t="str">
        <f>IF(G4665="기사임",(COUNTIF($B$2:B4665,B4665)-COUNTIFS($B$2:B4664,B4665,$G$2:G4664,"")),"")</f>
        <v/>
      </c>
      <c r="I4665" s="122" t="str">
        <f>IF(H4665=1,COUNTIF($H$1:H4665,1),"")</f>
        <v/>
      </c>
      <c r="J4665" s="122">
        <f t="shared" si="221"/>
        <v>0</v>
      </c>
      <c r="K4665" s="122" t="b">
        <f t="shared" si="222"/>
        <v>0</v>
      </c>
      <c r="L4665" s="122" t="str">
        <f>IF(K4665=FALSE,"",B4665&amp;"@"&amp;COUNTIFS($B$2:B4665,B4665,$K$2:K4665,TRUE))</f>
        <v/>
      </c>
    </row>
    <row r="4666" spans="7:12">
      <c r="G4666" s="122" t="str">
        <f t="shared" si="220"/>
        <v/>
      </c>
      <c r="H4666" s="255" t="str">
        <f>IF(G4666="기사임",(COUNTIF($B$2:B4666,B4666)-COUNTIFS($B$2:B4665,B4666,$G$2:G4665,"")),"")</f>
        <v/>
      </c>
      <c r="I4666" s="122" t="str">
        <f>IF(H4666=1,COUNTIF($H$1:H4666,1),"")</f>
        <v/>
      </c>
      <c r="J4666" s="122">
        <f t="shared" si="221"/>
        <v>0</v>
      </c>
      <c r="K4666" s="122" t="b">
        <f t="shared" si="222"/>
        <v>0</v>
      </c>
      <c r="L4666" s="122" t="str">
        <f>IF(K4666=FALSE,"",B4666&amp;"@"&amp;COUNTIFS($B$2:B4666,B4666,$K$2:K4666,TRUE))</f>
        <v/>
      </c>
    </row>
    <row r="4667" spans="7:12">
      <c r="G4667" s="122" t="str">
        <f t="shared" si="220"/>
        <v/>
      </c>
      <c r="H4667" s="255" t="str">
        <f>IF(G4667="기사임",(COUNTIF($B$2:B4667,B4667)-COUNTIFS($B$2:B4666,B4667,$G$2:G4666,"")),"")</f>
        <v/>
      </c>
      <c r="I4667" s="122" t="str">
        <f>IF(H4667=1,COUNTIF($H$1:H4667,1),"")</f>
        <v/>
      </c>
      <c r="J4667" s="122">
        <f t="shared" si="221"/>
        <v>0</v>
      </c>
      <c r="K4667" s="122" t="b">
        <f t="shared" si="222"/>
        <v>0</v>
      </c>
      <c r="L4667" s="122" t="str">
        <f>IF(K4667=FALSE,"",B4667&amp;"@"&amp;COUNTIFS($B$2:B4667,B4667,$K$2:K4667,TRUE))</f>
        <v/>
      </c>
    </row>
    <row r="4668" spans="7:12">
      <c r="G4668" s="122" t="str">
        <f t="shared" si="220"/>
        <v/>
      </c>
      <c r="H4668" s="255" t="str">
        <f>IF(G4668="기사임",(COUNTIF($B$2:B4668,B4668)-COUNTIFS($B$2:B4667,B4668,$G$2:G4667,"")),"")</f>
        <v/>
      </c>
      <c r="I4668" s="122" t="str">
        <f>IF(H4668=1,COUNTIF($H$1:H4668,1),"")</f>
        <v/>
      </c>
      <c r="J4668" s="122">
        <f t="shared" si="221"/>
        <v>0</v>
      </c>
      <c r="K4668" s="122" t="b">
        <f t="shared" si="222"/>
        <v>0</v>
      </c>
      <c r="L4668" s="122" t="str">
        <f>IF(K4668=FALSE,"",B4668&amp;"@"&amp;COUNTIFS($B$2:B4668,B4668,$K$2:K4668,TRUE))</f>
        <v/>
      </c>
    </row>
    <row r="4669" spans="7:12">
      <c r="G4669" s="122" t="str">
        <f t="shared" si="220"/>
        <v/>
      </c>
      <c r="H4669" s="255" t="str">
        <f>IF(G4669="기사임",(COUNTIF($B$2:B4669,B4669)-COUNTIFS($B$2:B4668,B4669,$G$2:G4668,"")),"")</f>
        <v/>
      </c>
      <c r="I4669" s="122" t="str">
        <f>IF(H4669=1,COUNTIF($H$1:H4669,1),"")</f>
        <v/>
      </c>
      <c r="J4669" s="122">
        <f t="shared" si="221"/>
        <v>0</v>
      </c>
      <c r="K4669" s="122" t="b">
        <f t="shared" si="222"/>
        <v>0</v>
      </c>
      <c r="L4669" s="122" t="str">
        <f>IF(K4669=FALSE,"",B4669&amp;"@"&amp;COUNTIFS($B$2:B4669,B4669,$K$2:K4669,TRUE))</f>
        <v/>
      </c>
    </row>
    <row r="4670" spans="7:12">
      <c r="G4670" s="122" t="str">
        <f t="shared" si="220"/>
        <v/>
      </c>
      <c r="H4670" s="255" t="str">
        <f>IF(G4670="기사임",(COUNTIF($B$2:B4670,B4670)-COUNTIFS($B$2:B4669,B4670,$G$2:G4669,"")),"")</f>
        <v/>
      </c>
      <c r="I4670" s="122" t="str">
        <f>IF(H4670=1,COUNTIF($H$1:H4670,1),"")</f>
        <v/>
      </c>
      <c r="J4670" s="122">
        <f t="shared" si="221"/>
        <v>0</v>
      </c>
      <c r="K4670" s="122" t="b">
        <f t="shared" si="222"/>
        <v>0</v>
      </c>
      <c r="L4670" s="122" t="str">
        <f>IF(K4670=FALSE,"",B4670&amp;"@"&amp;COUNTIFS($B$2:B4670,B4670,$K$2:K4670,TRUE))</f>
        <v/>
      </c>
    </row>
    <row r="4671" spans="7:12">
      <c r="G4671" s="122" t="str">
        <f t="shared" si="220"/>
        <v/>
      </c>
      <c r="H4671" s="255" t="str">
        <f>IF(G4671="기사임",(COUNTIF($B$2:B4671,B4671)-COUNTIFS($B$2:B4670,B4671,$G$2:G4670,"")),"")</f>
        <v/>
      </c>
      <c r="I4671" s="122" t="str">
        <f>IF(H4671=1,COUNTIF($H$1:H4671,1),"")</f>
        <v/>
      </c>
      <c r="J4671" s="122">
        <f t="shared" si="221"/>
        <v>0</v>
      </c>
      <c r="K4671" s="122" t="b">
        <f t="shared" si="222"/>
        <v>0</v>
      </c>
      <c r="L4671" s="122" t="str">
        <f>IF(K4671=FALSE,"",B4671&amp;"@"&amp;COUNTIFS($B$2:B4671,B4671,$K$2:K4671,TRUE))</f>
        <v/>
      </c>
    </row>
    <row r="4672" spans="7:12">
      <c r="G4672" s="122" t="str">
        <f t="shared" si="220"/>
        <v/>
      </c>
      <c r="H4672" s="255" t="str">
        <f>IF(G4672="기사임",(COUNTIF($B$2:B4672,B4672)-COUNTIFS($B$2:B4671,B4672,$G$2:G4671,"")),"")</f>
        <v/>
      </c>
      <c r="I4672" s="122" t="str">
        <f>IF(H4672=1,COUNTIF($H$1:H4672,1),"")</f>
        <v/>
      </c>
      <c r="J4672" s="122">
        <f t="shared" si="221"/>
        <v>0</v>
      </c>
      <c r="K4672" s="122" t="b">
        <f t="shared" si="222"/>
        <v>0</v>
      </c>
      <c r="L4672" s="122" t="str">
        <f>IF(K4672=FALSE,"",B4672&amp;"@"&amp;COUNTIFS($B$2:B4672,B4672,$K$2:K4672,TRUE))</f>
        <v/>
      </c>
    </row>
    <row r="4673" spans="7:12">
      <c r="G4673" s="122" t="str">
        <f t="shared" si="220"/>
        <v/>
      </c>
      <c r="H4673" s="255" t="str">
        <f>IF(G4673="기사임",(COUNTIF($B$2:B4673,B4673)-COUNTIFS($B$2:B4672,B4673,$G$2:G4672,"")),"")</f>
        <v/>
      </c>
      <c r="I4673" s="122" t="str">
        <f>IF(H4673=1,COUNTIF($H$1:H4673,1),"")</f>
        <v/>
      </c>
      <c r="J4673" s="122">
        <f t="shared" si="221"/>
        <v>0</v>
      </c>
      <c r="K4673" s="122" t="b">
        <f t="shared" si="222"/>
        <v>0</v>
      </c>
      <c r="L4673" s="122" t="str">
        <f>IF(K4673=FALSE,"",B4673&amp;"@"&amp;COUNTIFS($B$2:B4673,B4673,$K$2:K4673,TRUE))</f>
        <v/>
      </c>
    </row>
    <row r="4674" spans="7:12">
      <c r="G4674" s="122" t="str">
        <f t="shared" si="220"/>
        <v/>
      </c>
      <c r="H4674" s="255" t="str">
        <f>IF(G4674="기사임",(COUNTIF($B$2:B4674,B4674)-COUNTIFS($B$2:B4673,B4674,$G$2:G4673,"")),"")</f>
        <v/>
      </c>
      <c r="I4674" s="122" t="str">
        <f>IF(H4674=1,COUNTIF($H$1:H4674,1),"")</f>
        <v/>
      </c>
      <c r="J4674" s="122">
        <f t="shared" si="221"/>
        <v>0</v>
      </c>
      <c r="K4674" s="122" t="b">
        <f t="shared" si="222"/>
        <v>0</v>
      </c>
      <c r="L4674" s="122" t="str">
        <f>IF(K4674=FALSE,"",B4674&amp;"@"&amp;COUNTIFS($B$2:B4674,B4674,$K$2:K4674,TRUE))</f>
        <v/>
      </c>
    </row>
    <row r="4675" spans="7:12">
      <c r="G4675" s="122" t="str">
        <f t="shared" si="220"/>
        <v/>
      </c>
      <c r="H4675" s="255" t="str">
        <f>IF(G4675="기사임",(COUNTIF($B$2:B4675,B4675)-COUNTIFS($B$2:B4674,B4675,$G$2:G4674,"")),"")</f>
        <v/>
      </c>
      <c r="I4675" s="122" t="str">
        <f>IF(H4675=1,COUNTIF($H$1:H4675,1),"")</f>
        <v/>
      </c>
      <c r="J4675" s="122">
        <f t="shared" si="221"/>
        <v>0</v>
      </c>
      <c r="K4675" s="122" t="b">
        <f t="shared" si="222"/>
        <v>0</v>
      </c>
      <c r="L4675" s="122" t="str">
        <f>IF(K4675=FALSE,"",B4675&amp;"@"&amp;COUNTIFS($B$2:B4675,B4675,$K$2:K4675,TRUE))</f>
        <v/>
      </c>
    </row>
    <row r="4676" spans="7:12">
      <c r="G4676" s="122" t="str">
        <f t="shared" si="220"/>
        <v/>
      </c>
      <c r="H4676" s="255" t="str">
        <f>IF(G4676="기사임",(COUNTIF($B$2:B4676,B4676)-COUNTIFS($B$2:B4675,B4676,$G$2:G4675,"")),"")</f>
        <v/>
      </c>
      <c r="I4676" s="122" t="str">
        <f>IF(H4676=1,COUNTIF($H$1:H4676,1),"")</f>
        <v/>
      </c>
      <c r="J4676" s="122">
        <f t="shared" si="221"/>
        <v>0</v>
      </c>
      <c r="K4676" s="122" t="b">
        <f t="shared" si="222"/>
        <v>0</v>
      </c>
      <c r="L4676" s="122" t="str">
        <f>IF(K4676=FALSE,"",B4676&amp;"@"&amp;COUNTIFS($B$2:B4676,B4676,$K$2:K4676,TRUE))</f>
        <v/>
      </c>
    </row>
    <row r="4677" spans="7:12">
      <c r="G4677" s="122" t="str">
        <f t="shared" si="220"/>
        <v/>
      </c>
      <c r="H4677" s="255" t="str">
        <f>IF(G4677="기사임",(COUNTIF($B$2:B4677,B4677)-COUNTIFS($B$2:B4676,B4677,$G$2:G4676,"")),"")</f>
        <v/>
      </c>
      <c r="I4677" s="122" t="str">
        <f>IF(H4677=1,COUNTIF($H$1:H4677,1),"")</f>
        <v/>
      </c>
      <c r="J4677" s="122">
        <f t="shared" si="221"/>
        <v>0</v>
      </c>
      <c r="K4677" s="122" t="b">
        <f t="shared" si="222"/>
        <v>0</v>
      </c>
      <c r="L4677" s="122" t="str">
        <f>IF(K4677=FALSE,"",B4677&amp;"@"&amp;COUNTIFS($B$2:B4677,B4677,$K$2:K4677,TRUE))</f>
        <v/>
      </c>
    </row>
    <row r="4678" spans="7:12">
      <c r="G4678" s="122" t="str">
        <f t="shared" si="220"/>
        <v/>
      </c>
      <c r="H4678" s="255" t="str">
        <f>IF(G4678="기사임",(COUNTIF($B$2:B4678,B4678)-COUNTIFS($B$2:B4677,B4678,$G$2:G4677,"")),"")</f>
        <v/>
      </c>
      <c r="I4678" s="122" t="str">
        <f>IF(H4678=1,COUNTIF($H$1:H4678,1),"")</f>
        <v/>
      </c>
      <c r="J4678" s="122">
        <f t="shared" si="221"/>
        <v>0</v>
      </c>
      <c r="K4678" s="122" t="b">
        <f t="shared" si="222"/>
        <v>0</v>
      </c>
      <c r="L4678" s="122" t="str">
        <f>IF(K4678=FALSE,"",B4678&amp;"@"&amp;COUNTIFS($B$2:B4678,B4678,$K$2:K4678,TRUE))</f>
        <v/>
      </c>
    </row>
    <row r="4679" spans="7:12">
      <c r="G4679" s="122" t="str">
        <f t="shared" ref="G4679:G4742" si="223">IF(AND(LEFT(A4679,17)="/global/archives/",ISNUMBER(_xlfn.NUMBERVALUE(MID(A4679,18,1))),ISERROR(FIND("ckattempt",A4679)),ISERROR(FIND("preview",A4679))),"기사임","")</f>
        <v/>
      </c>
      <c r="H4679" s="255" t="str">
        <f>IF(G4679="기사임",(COUNTIF($B$2:B4679,B4679)-COUNTIFS($B$2:B4678,B4679,$G$2:G4678,"")),"")</f>
        <v/>
      </c>
      <c r="I4679" s="122" t="str">
        <f>IF(H4679=1,COUNTIF($H$1:H4679,1),"")</f>
        <v/>
      </c>
      <c r="J4679" s="122">
        <f t="shared" ref="J4679:J4742" si="224">COUNTIF($N$2:$N$4,B4679)</f>
        <v>0</v>
      </c>
      <c r="K4679" s="122" t="b">
        <f t="shared" ref="K4679:K4742" si="225">AND(J4679=1,H4679&gt;=1,H4679&lt;&gt;"")</f>
        <v>0</v>
      </c>
      <c r="L4679" s="122" t="str">
        <f>IF(K4679=FALSE,"",B4679&amp;"@"&amp;COUNTIFS($B$2:B4679,B4679,$K$2:K4679,TRUE))</f>
        <v/>
      </c>
    </row>
    <row r="4680" spans="7:12">
      <c r="G4680" s="122" t="str">
        <f t="shared" si="223"/>
        <v/>
      </c>
      <c r="H4680" s="255" t="str">
        <f>IF(G4680="기사임",(COUNTIF($B$2:B4680,B4680)-COUNTIFS($B$2:B4679,B4680,$G$2:G4679,"")),"")</f>
        <v/>
      </c>
      <c r="I4680" s="122" t="str">
        <f>IF(H4680=1,COUNTIF($H$1:H4680,1),"")</f>
        <v/>
      </c>
      <c r="J4680" s="122">
        <f t="shared" si="224"/>
        <v>0</v>
      </c>
      <c r="K4680" s="122" t="b">
        <f t="shared" si="225"/>
        <v>0</v>
      </c>
      <c r="L4680" s="122" t="str">
        <f>IF(K4680=FALSE,"",B4680&amp;"@"&amp;COUNTIFS($B$2:B4680,B4680,$K$2:K4680,TRUE))</f>
        <v/>
      </c>
    </row>
    <row r="4681" spans="7:12">
      <c r="G4681" s="122" t="str">
        <f t="shared" si="223"/>
        <v/>
      </c>
      <c r="H4681" s="255" t="str">
        <f>IF(G4681="기사임",(COUNTIF($B$2:B4681,B4681)-COUNTIFS($B$2:B4680,B4681,$G$2:G4680,"")),"")</f>
        <v/>
      </c>
      <c r="I4681" s="122" t="str">
        <f>IF(H4681=1,COUNTIF($H$1:H4681,1),"")</f>
        <v/>
      </c>
      <c r="J4681" s="122">
        <f t="shared" si="224"/>
        <v>0</v>
      </c>
      <c r="K4681" s="122" t="b">
        <f t="shared" si="225"/>
        <v>0</v>
      </c>
      <c r="L4681" s="122" t="str">
        <f>IF(K4681=FALSE,"",B4681&amp;"@"&amp;COUNTIFS($B$2:B4681,B4681,$K$2:K4681,TRUE))</f>
        <v/>
      </c>
    </row>
    <row r="4682" spans="7:12">
      <c r="G4682" s="122" t="str">
        <f t="shared" si="223"/>
        <v/>
      </c>
      <c r="H4682" s="255" t="str">
        <f>IF(G4682="기사임",(COUNTIF($B$2:B4682,B4682)-COUNTIFS($B$2:B4681,B4682,$G$2:G4681,"")),"")</f>
        <v/>
      </c>
      <c r="I4682" s="122" t="str">
        <f>IF(H4682=1,COUNTIF($H$1:H4682,1),"")</f>
        <v/>
      </c>
      <c r="J4682" s="122">
        <f t="shared" si="224"/>
        <v>0</v>
      </c>
      <c r="K4682" s="122" t="b">
        <f t="shared" si="225"/>
        <v>0</v>
      </c>
      <c r="L4682" s="122" t="str">
        <f>IF(K4682=FALSE,"",B4682&amp;"@"&amp;COUNTIFS($B$2:B4682,B4682,$K$2:K4682,TRUE))</f>
        <v/>
      </c>
    </row>
    <row r="4683" spans="7:12">
      <c r="G4683" s="122" t="str">
        <f t="shared" si="223"/>
        <v/>
      </c>
      <c r="H4683" s="255" t="str">
        <f>IF(G4683="기사임",(COUNTIF($B$2:B4683,B4683)-COUNTIFS($B$2:B4682,B4683,$G$2:G4682,"")),"")</f>
        <v/>
      </c>
      <c r="I4683" s="122" t="str">
        <f>IF(H4683=1,COUNTIF($H$1:H4683,1),"")</f>
        <v/>
      </c>
      <c r="J4683" s="122">
        <f t="shared" si="224"/>
        <v>0</v>
      </c>
      <c r="K4683" s="122" t="b">
        <f t="shared" si="225"/>
        <v>0</v>
      </c>
      <c r="L4683" s="122" t="str">
        <f>IF(K4683=FALSE,"",B4683&amp;"@"&amp;COUNTIFS($B$2:B4683,B4683,$K$2:K4683,TRUE))</f>
        <v/>
      </c>
    </row>
    <row r="4684" spans="7:12">
      <c r="G4684" s="122" t="str">
        <f t="shared" si="223"/>
        <v/>
      </c>
      <c r="H4684" s="255" t="str">
        <f>IF(G4684="기사임",(COUNTIF($B$2:B4684,B4684)-COUNTIFS($B$2:B4683,B4684,$G$2:G4683,"")),"")</f>
        <v/>
      </c>
      <c r="I4684" s="122" t="str">
        <f>IF(H4684=1,COUNTIF($H$1:H4684,1),"")</f>
        <v/>
      </c>
      <c r="J4684" s="122">
        <f t="shared" si="224"/>
        <v>0</v>
      </c>
      <c r="K4684" s="122" t="b">
        <f t="shared" si="225"/>
        <v>0</v>
      </c>
      <c r="L4684" s="122" t="str">
        <f>IF(K4684=FALSE,"",B4684&amp;"@"&amp;COUNTIFS($B$2:B4684,B4684,$K$2:K4684,TRUE))</f>
        <v/>
      </c>
    </row>
    <row r="4685" spans="7:12">
      <c r="G4685" s="122" t="str">
        <f t="shared" si="223"/>
        <v/>
      </c>
      <c r="H4685" s="255" t="str">
        <f>IF(G4685="기사임",(COUNTIF($B$2:B4685,B4685)-COUNTIFS($B$2:B4684,B4685,$G$2:G4684,"")),"")</f>
        <v/>
      </c>
      <c r="I4685" s="122" t="str">
        <f>IF(H4685=1,COUNTIF($H$1:H4685,1),"")</f>
        <v/>
      </c>
      <c r="J4685" s="122">
        <f t="shared" si="224"/>
        <v>0</v>
      </c>
      <c r="K4685" s="122" t="b">
        <f t="shared" si="225"/>
        <v>0</v>
      </c>
      <c r="L4685" s="122" t="str">
        <f>IF(K4685=FALSE,"",B4685&amp;"@"&amp;COUNTIFS($B$2:B4685,B4685,$K$2:K4685,TRUE))</f>
        <v/>
      </c>
    </row>
    <row r="4686" spans="7:12">
      <c r="G4686" s="122" t="str">
        <f t="shared" si="223"/>
        <v/>
      </c>
      <c r="H4686" s="255" t="str">
        <f>IF(G4686="기사임",(COUNTIF($B$2:B4686,B4686)-COUNTIFS($B$2:B4685,B4686,$G$2:G4685,"")),"")</f>
        <v/>
      </c>
      <c r="I4686" s="122" t="str">
        <f>IF(H4686=1,COUNTIF($H$1:H4686,1),"")</f>
        <v/>
      </c>
      <c r="J4686" s="122">
        <f t="shared" si="224"/>
        <v>0</v>
      </c>
      <c r="K4686" s="122" t="b">
        <f t="shared" si="225"/>
        <v>0</v>
      </c>
      <c r="L4686" s="122" t="str">
        <f>IF(K4686=FALSE,"",B4686&amp;"@"&amp;COUNTIFS($B$2:B4686,B4686,$K$2:K4686,TRUE))</f>
        <v/>
      </c>
    </row>
    <row r="4687" spans="7:12">
      <c r="G4687" s="122" t="str">
        <f t="shared" si="223"/>
        <v/>
      </c>
      <c r="H4687" s="255" t="str">
        <f>IF(G4687="기사임",(COUNTIF($B$2:B4687,B4687)-COUNTIFS($B$2:B4686,B4687,$G$2:G4686,"")),"")</f>
        <v/>
      </c>
      <c r="I4687" s="122" t="str">
        <f>IF(H4687=1,COUNTIF($H$1:H4687,1),"")</f>
        <v/>
      </c>
      <c r="J4687" s="122">
        <f t="shared" si="224"/>
        <v>0</v>
      </c>
      <c r="K4687" s="122" t="b">
        <f t="shared" si="225"/>
        <v>0</v>
      </c>
      <c r="L4687" s="122" t="str">
        <f>IF(K4687=FALSE,"",B4687&amp;"@"&amp;COUNTIFS($B$2:B4687,B4687,$K$2:K4687,TRUE))</f>
        <v/>
      </c>
    </row>
    <row r="4688" spans="7:12">
      <c r="G4688" s="122" t="str">
        <f t="shared" si="223"/>
        <v/>
      </c>
      <c r="H4688" s="255" t="str">
        <f>IF(G4688="기사임",(COUNTIF($B$2:B4688,B4688)-COUNTIFS($B$2:B4687,B4688,$G$2:G4687,"")),"")</f>
        <v/>
      </c>
      <c r="I4688" s="122" t="str">
        <f>IF(H4688=1,COUNTIF($H$1:H4688,1),"")</f>
        <v/>
      </c>
      <c r="J4688" s="122">
        <f t="shared" si="224"/>
        <v>0</v>
      </c>
      <c r="K4688" s="122" t="b">
        <f t="shared" si="225"/>
        <v>0</v>
      </c>
      <c r="L4688" s="122" t="str">
        <f>IF(K4688=FALSE,"",B4688&amp;"@"&amp;COUNTIFS($B$2:B4688,B4688,$K$2:K4688,TRUE))</f>
        <v/>
      </c>
    </row>
    <row r="4689" spans="7:12">
      <c r="G4689" s="122" t="str">
        <f t="shared" si="223"/>
        <v/>
      </c>
      <c r="H4689" s="255" t="str">
        <f>IF(G4689="기사임",(COUNTIF($B$2:B4689,B4689)-COUNTIFS($B$2:B4688,B4689,$G$2:G4688,"")),"")</f>
        <v/>
      </c>
      <c r="I4689" s="122" t="str">
        <f>IF(H4689=1,COUNTIF($H$1:H4689,1),"")</f>
        <v/>
      </c>
      <c r="J4689" s="122">
        <f t="shared" si="224"/>
        <v>0</v>
      </c>
      <c r="K4689" s="122" t="b">
        <f t="shared" si="225"/>
        <v>0</v>
      </c>
      <c r="L4689" s="122" t="str">
        <f>IF(K4689=FALSE,"",B4689&amp;"@"&amp;COUNTIFS($B$2:B4689,B4689,$K$2:K4689,TRUE))</f>
        <v/>
      </c>
    </row>
    <row r="4690" spans="7:12">
      <c r="G4690" s="122" t="str">
        <f t="shared" si="223"/>
        <v/>
      </c>
      <c r="H4690" s="255" t="str">
        <f>IF(G4690="기사임",(COUNTIF($B$2:B4690,B4690)-COUNTIFS($B$2:B4689,B4690,$G$2:G4689,"")),"")</f>
        <v/>
      </c>
      <c r="I4690" s="122" t="str">
        <f>IF(H4690=1,COUNTIF($H$1:H4690,1),"")</f>
        <v/>
      </c>
      <c r="J4690" s="122">
        <f t="shared" si="224"/>
        <v>0</v>
      </c>
      <c r="K4690" s="122" t="b">
        <f t="shared" si="225"/>
        <v>0</v>
      </c>
      <c r="L4690" s="122" t="str">
        <f>IF(K4690=FALSE,"",B4690&amp;"@"&amp;COUNTIFS($B$2:B4690,B4690,$K$2:K4690,TRUE))</f>
        <v/>
      </c>
    </row>
    <row r="4691" spans="7:12">
      <c r="G4691" s="122" t="str">
        <f t="shared" si="223"/>
        <v/>
      </c>
      <c r="H4691" s="255" t="str">
        <f>IF(G4691="기사임",(COUNTIF($B$2:B4691,B4691)-COUNTIFS($B$2:B4690,B4691,$G$2:G4690,"")),"")</f>
        <v/>
      </c>
      <c r="I4691" s="122" t="str">
        <f>IF(H4691=1,COUNTIF($H$1:H4691,1),"")</f>
        <v/>
      </c>
      <c r="J4691" s="122">
        <f t="shared" si="224"/>
        <v>0</v>
      </c>
      <c r="K4691" s="122" t="b">
        <f t="shared" si="225"/>
        <v>0</v>
      </c>
      <c r="L4691" s="122" t="str">
        <f>IF(K4691=FALSE,"",B4691&amp;"@"&amp;COUNTIFS($B$2:B4691,B4691,$K$2:K4691,TRUE))</f>
        <v/>
      </c>
    </row>
    <row r="4692" spans="7:12">
      <c r="G4692" s="122" t="str">
        <f t="shared" si="223"/>
        <v/>
      </c>
      <c r="H4692" s="255" t="str">
        <f>IF(G4692="기사임",(COUNTIF($B$2:B4692,B4692)-COUNTIFS($B$2:B4691,B4692,$G$2:G4691,"")),"")</f>
        <v/>
      </c>
      <c r="I4692" s="122" t="str">
        <f>IF(H4692=1,COUNTIF($H$1:H4692,1),"")</f>
        <v/>
      </c>
      <c r="J4692" s="122">
        <f t="shared" si="224"/>
        <v>0</v>
      </c>
      <c r="K4692" s="122" t="b">
        <f t="shared" si="225"/>
        <v>0</v>
      </c>
      <c r="L4692" s="122" t="str">
        <f>IF(K4692=FALSE,"",B4692&amp;"@"&amp;COUNTIFS($B$2:B4692,B4692,$K$2:K4692,TRUE))</f>
        <v/>
      </c>
    </row>
    <row r="4693" spans="7:12">
      <c r="G4693" s="122" t="str">
        <f t="shared" si="223"/>
        <v/>
      </c>
      <c r="H4693" s="255" t="str">
        <f>IF(G4693="기사임",(COUNTIF($B$2:B4693,B4693)-COUNTIFS($B$2:B4692,B4693,$G$2:G4692,"")),"")</f>
        <v/>
      </c>
      <c r="I4693" s="122" t="str">
        <f>IF(H4693=1,COUNTIF($H$1:H4693,1),"")</f>
        <v/>
      </c>
      <c r="J4693" s="122">
        <f t="shared" si="224"/>
        <v>0</v>
      </c>
      <c r="K4693" s="122" t="b">
        <f t="shared" si="225"/>
        <v>0</v>
      </c>
      <c r="L4693" s="122" t="str">
        <f>IF(K4693=FALSE,"",B4693&amp;"@"&amp;COUNTIFS($B$2:B4693,B4693,$K$2:K4693,TRUE))</f>
        <v/>
      </c>
    </row>
    <row r="4694" spans="7:12">
      <c r="G4694" s="122" t="str">
        <f t="shared" si="223"/>
        <v/>
      </c>
      <c r="H4694" s="255" t="str">
        <f>IF(G4694="기사임",(COUNTIF($B$2:B4694,B4694)-COUNTIFS($B$2:B4693,B4694,$G$2:G4693,"")),"")</f>
        <v/>
      </c>
      <c r="I4694" s="122" t="str">
        <f>IF(H4694=1,COUNTIF($H$1:H4694,1),"")</f>
        <v/>
      </c>
      <c r="J4694" s="122">
        <f t="shared" si="224"/>
        <v>0</v>
      </c>
      <c r="K4694" s="122" t="b">
        <f t="shared" si="225"/>
        <v>0</v>
      </c>
      <c r="L4694" s="122" t="str">
        <f>IF(K4694=FALSE,"",B4694&amp;"@"&amp;COUNTIFS($B$2:B4694,B4694,$K$2:K4694,TRUE))</f>
        <v/>
      </c>
    </row>
    <row r="4695" spans="7:12">
      <c r="G4695" s="122" t="str">
        <f t="shared" si="223"/>
        <v/>
      </c>
      <c r="H4695" s="255" t="str">
        <f>IF(G4695="기사임",(COUNTIF($B$2:B4695,B4695)-COUNTIFS($B$2:B4694,B4695,$G$2:G4694,"")),"")</f>
        <v/>
      </c>
      <c r="I4695" s="122" t="str">
        <f>IF(H4695=1,COUNTIF($H$1:H4695,1),"")</f>
        <v/>
      </c>
      <c r="J4695" s="122">
        <f t="shared" si="224"/>
        <v>0</v>
      </c>
      <c r="K4695" s="122" t="b">
        <f t="shared" si="225"/>
        <v>0</v>
      </c>
      <c r="L4695" s="122" t="str">
        <f>IF(K4695=FALSE,"",B4695&amp;"@"&amp;COUNTIFS($B$2:B4695,B4695,$K$2:K4695,TRUE))</f>
        <v/>
      </c>
    </row>
    <row r="4696" spans="7:12">
      <c r="G4696" s="122" t="str">
        <f t="shared" si="223"/>
        <v/>
      </c>
      <c r="H4696" s="255" t="str">
        <f>IF(G4696="기사임",(COUNTIF($B$2:B4696,B4696)-COUNTIFS($B$2:B4695,B4696,$G$2:G4695,"")),"")</f>
        <v/>
      </c>
      <c r="I4696" s="122" t="str">
        <f>IF(H4696=1,COUNTIF($H$1:H4696,1),"")</f>
        <v/>
      </c>
      <c r="J4696" s="122">
        <f t="shared" si="224"/>
        <v>0</v>
      </c>
      <c r="K4696" s="122" t="b">
        <f t="shared" si="225"/>
        <v>0</v>
      </c>
      <c r="L4696" s="122" t="str">
        <f>IF(K4696=FALSE,"",B4696&amp;"@"&amp;COUNTIFS($B$2:B4696,B4696,$K$2:K4696,TRUE))</f>
        <v/>
      </c>
    </row>
    <row r="4697" spans="7:12">
      <c r="G4697" s="122" t="str">
        <f t="shared" si="223"/>
        <v/>
      </c>
      <c r="H4697" s="255" t="str">
        <f>IF(G4697="기사임",(COUNTIF($B$2:B4697,B4697)-COUNTIFS($B$2:B4696,B4697,$G$2:G4696,"")),"")</f>
        <v/>
      </c>
      <c r="I4697" s="122" t="str">
        <f>IF(H4697=1,COUNTIF($H$1:H4697,1),"")</f>
        <v/>
      </c>
      <c r="J4697" s="122">
        <f t="shared" si="224"/>
        <v>0</v>
      </c>
      <c r="K4697" s="122" t="b">
        <f t="shared" si="225"/>
        <v>0</v>
      </c>
      <c r="L4697" s="122" t="str">
        <f>IF(K4697=FALSE,"",B4697&amp;"@"&amp;COUNTIFS($B$2:B4697,B4697,$K$2:K4697,TRUE))</f>
        <v/>
      </c>
    </row>
    <row r="4698" spans="7:12">
      <c r="G4698" s="122" t="str">
        <f t="shared" si="223"/>
        <v/>
      </c>
      <c r="H4698" s="255" t="str">
        <f>IF(G4698="기사임",(COUNTIF($B$2:B4698,B4698)-COUNTIFS($B$2:B4697,B4698,$G$2:G4697,"")),"")</f>
        <v/>
      </c>
      <c r="I4698" s="122" t="str">
        <f>IF(H4698=1,COUNTIF($H$1:H4698,1),"")</f>
        <v/>
      </c>
      <c r="J4698" s="122">
        <f t="shared" si="224"/>
        <v>0</v>
      </c>
      <c r="K4698" s="122" t="b">
        <f t="shared" si="225"/>
        <v>0</v>
      </c>
      <c r="L4698" s="122" t="str">
        <f>IF(K4698=FALSE,"",B4698&amp;"@"&amp;COUNTIFS($B$2:B4698,B4698,$K$2:K4698,TRUE))</f>
        <v/>
      </c>
    </row>
    <row r="4699" spans="7:12">
      <c r="G4699" s="122" t="str">
        <f t="shared" si="223"/>
        <v/>
      </c>
      <c r="H4699" s="255" t="str">
        <f>IF(G4699="기사임",(COUNTIF($B$2:B4699,B4699)-COUNTIFS($B$2:B4698,B4699,$G$2:G4698,"")),"")</f>
        <v/>
      </c>
      <c r="I4699" s="122" t="str">
        <f>IF(H4699=1,COUNTIF($H$1:H4699,1),"")</f>
        <v/>
      </c>
      <c r="J4699" s="122">
        <f t="shared" si="224"/>
        <v>0</v>
      </c>
      <c r="K4699" s="122" t="b">
        <f t="shared" si="225"/>
        <v>0</v>
      </c>
      <c r="L4699" s="122" t="str">
        <f>IF(K4699=FALSE,"",B4699&amp;"@"&amp;COUNTIFS($B$2:B4699,B4699,$K$2:K4699,TRUE))</f>
        <v/>
      </c>
    </row>
    <row r="4700" spans="7:12">
      <c r="G4700" s="122" t="str">
        <f t="shared" si="223"/>
        <v/>
      </c>
      <c r="H4700" s="255" t="str">
        <f>IF(G4700="기사임",(COUNTIF($B$2:B4700,B4700)-COUNTIFS($B$2:B4699,B4700,$G$2:G4699,"")),"")</f>
        <v/>
      </c>
      <c r="I4700" s="122" t="str">
        <f>IF(H4700=1,COUNTIF($H$1:H4700,1),"")</f>
        <v/>
      </c>
      <c r="J4700" s="122">
        <f t="shared" si="224"/>
        <v>0</v>
      </c>
      <c r="K4700" s="122" t="b">
        <f t="shared" si="225"/>
        <v>0</v>
      </c>
      <c r="L4700" s="122" t="str">
        <f>IF(K4700=FALSE,"",B4700&amp;"@"&amp;COUNTIFS($B$2:B4700,B4700,$K$2:K4700,TRUE))</f>
        <v/>
      </c>
    </row>
    <row r="4701" spans="7:12">
      <c r="G4701" s="122" t="str">
        <f t="shared" si="223"/>
        <v/>
      </c>
      <c r="H4701" s="255" t="str">
        <f>IF(G4701="기사임",(COUNTIF($B$2:B4701,B4701)-COUNTIFS($B$2:B4700,B4701,$G$2:G4700,"")),"")</f>
        <v/>
      </c>
      <c r="I4701" s="122" t="str">
        <f>IF(H4701=1,COUNTIF($H$1:H4701,1),"")</f>
        <v/>
      </c>
      <c r="J4701" s="122">
        <f t="shared" si="224"/>
        <v>0</v>
      </c>
      <c r="K4701" s="122" t="b">
        <f t="shared" si="225"/>
        <v>0</v>
      </c>
      <c r="L4701" s="122" t="str">
        <f>IF(K4701=FALSE,"",B4701&amp;"@"&amp;COUNTIFS($B$2:B4701,B4701,$K$2:K4701,TRUE))</f>
        <v/>
      </c>
    </row>
    <row r="4702" spans="7:12">
      <c r="G4702" s="122" t="str">
        <f t="shared" si="223"/>
        <v/>
      </c>
      <c r="H4702" s="255" t="str">
        <f>IF(G4702="기사임",(COUNTIF($B$2:B4702,B4702)-COUNTIFS($B$2:B4701,B4702,$G$2:G4701,"")),"")</f>
        <v/>
      </c>
      <c r="I4702" s="122" t="str">
        <f>IF(H4702=1,COUNTIF($H$1:H4702,1),"")</f>
        <v/>
      </c>
      <c r="J4702" s="122">
        <f t="shared" si="224"/>
        <v>0</v>
      </c>
      <c r="K4702" s="122" t="b">
        <f t="shared" si="225"/>
        <v>0</v>
      </c>
      <c r="L4702" s="122" t="str">
        <f>IF(K4702=FALSE,"",B4702&amp;"@"&amp;COUNTIFS($B$2:B4702,B4702,$K$2:K4702,TRUE))</f>
        <v/>
      </c>
    </row>
    <row r="4703" spans="7:12">
      <c r="G4703" s="122" t="str">
        <f t="shared" si="223"/>
        <v/>
      </c>
      <c r="H4703" s="255" t="str">
        <f>IF(G4703="기사임",(COUNTIF($B$2:B4703,B4703)-COUNTIFS($B$2:B4702,B4703,$G$2:G4702,"")),"")</f>
        <v/>
      </c>
      <c r="I4703" s="122" t="str">
        <f>IF(H4703=1,COUNTIF($H$1:H4703,1),"")</f>
        <v/>
      </c>
      <c r="J4703" s="122">
        <f t="shared" si="224"/>
        <v>0</v>
      </c>
      <c r="K4703" s="122" t="b">
        <f t="shared" si="225"/>
        <v>0</v>
      </c>
      <c r="L4703" s="122" t="str">
        <f>IF(K4703=FALSE,"",B4703&amp;"@"&amp;COUNTIFS($B$2:B4703,B4703,$K$2:K4703,TRUE))</f>
        <v/>
      </c>
    </row>
    <row r="4704" spans="7:12">
      <c r="G4704" s="122" t="str">
        <f t="shared" si="223"/>
        <v/>
      </c>
      <c r="H4704" s="255" t="str">
        <f>IF(G4704="기사임",(COUNTIF($B$2:B4704,B4704)-COUNTIFS($B$2:B4703,B4704,$G$2:G4703,"")),"")</f>
        <v/>
      </c>
      <c r="I4704" s="122" t="str">
        <f>IF(H4704=1,COUNTIF($H$1:H4704,1),"")</f>
        <v/>
      </c>
      <c r="J4704" s="122">
        <f t="shared" si="224"/>
        <v>0</v>
      </c>
      <c r="K4704" s="122" t="b">
        <f t="shared" si="225"/>
        <v>0</v>
      </c>
      <c r="L4704" s="122" t="str">
        <f>IF(K4704=FALSE,"",B4704&amp;"@"&amp;COUNTIFS($B$2:B4704,B4704,$K$2:K4704,TRUE))</f>
        <v/>
      </c>
    </row>
    <row r="4705" spans="7:12">
      <c r="G4705" s="122" t="str">
        <f t="shared" si="223"/>
        <v/>
      </c>
      <c r="H4705" s="255" t="str">
        <f>IF(G4705="기사임",(COUNTIF($B$2:B4705,B4705)-COUNTIFS($B$2:B4704,B4705,$G$2:G4704,"")),"")</f>
        <v/>
      </c>
      <c r="I4705" s="122" t="str">
        <f>IF(H4705=1,COUNTIF($H$1:H4705,1),"")</f>
        <v/>
      </c>
      <c r="J4705" s="122">
        <f t="shared" si="224"/>
        <v>0</v>
      </c>
      <c r="K4705" s="122" t="b">
        <f t="shared" si="225"/>
        <v>0</v>
      </c>
      <c r="L4705" s="122" t="str">
        <f>IF(K4705=FALSE,"",B4705&amp;"@"&amp;COUNTIFS($B$2:B4705,B4705,$K$2:K4705,TRUE))</f>
        <v/>
      </c>
    </row>
    <row r="4706" spans="7:12">
      <c r="G4706" s="122" t="str">
        <f t="shared" si="223"/>
        <v/>
      </c>
      <c r="H4706" s="255" t="str">
        <f>IF(G4706="기사임",(COUNTIF($B$2:B4706,B4706)-COUNTIFS($B$2:B4705,B4706,$G$2:G4705,"")),"")</f>
        <v/>
      </c>
      <c r="I4706" s="122" t="str">
        <f>IF(H4706=1,COUNTIF($H$1:H4706,1),"")</f>
        <v/>
      </c>
      <c r="J4706" s="122">
        <f t="shared" si="224"/>
        <v>0</v>
      </c>
      <c r="K4706" s="122" t="b">
        <f t="shared" si="225"/>
        <v>0</v>
      </c>
      <c r="L4706" s="122" t="str">
        <f>IF(K4706=FALSE,"",B4706&amp;"@"&amp;COUNTIFS($B$2:B4706,B4706,$K$2:K4706,TRUE))</f>
        <v/>
      </c>
    </row>
    <row r="4707" spans="7:12">
      <c r="G4707" s="122" t="str">
        <f t="shared" si="223"/>
        <v/>
      </c>
      <c r="H4707" s="255" t="str">
        <f>IF(G4707="기사임",(COUNTIF($B$2:B4707,B4707)-COUNTIFS($B$2:B4706,B4707,$G$2:G4706,"")),"")</f>
        <v/>
      </c>
      <c r="I4707" s="122" t="str">
        <f>IF(H4707=1,COUNTIF($H$1:H4707,1),"")</f>
        <v/>
      </c>
      <c r="J4707" s="122">
        <f t="shared" si="224"/>
        <v>0</v>
      </c>
      <c r="K4707" s="122" t="b">
        <f t="shared" si="225"/>
        <v>0</v>
      </c>
      <c r="L4707" s="122" t="str">
        <f>IF(K4707=FALSE,"",B4707&amp;"@"&amp;COUNTIFS($B$2:B4707,B4707,$K$2:K4707,TRUE))</f>
        <v/>
      </c>
    </row>
    <row r="4708" spans="7:12">
      <c r="G4708" s="122" t="str">
        <f t="shared" si="223"/>
        <v/>
      </c>
      <c r="H4708" s="255" t="str">
        <f>IF(G4708="기사임",(COUNTIF($B$2:B4708,B4708)-COUNTIFS($B$2:B4707,B4708,$G$2:G4707,"")),"")</f>
        <v/>
      </c>
      <c r="I4708" s="122" t="str">
        <f>IF(H4708=1,COUNTIF($H$1:H4708,1),"")</f>
        <v/>
      </c>
      <c r="J4708" s="122">
        <f t="shared" si="224"/>
        <v>0</v>
      </c>
      <c r="K4708" s="122" t="b">
        <f t="shared" si="225"/>
        <v>0</v>
      </c>
      <c r="L4708" s="122" t="str">
        <f>IF(K4708=FALSE,"",B4708&amp;"@"&amp;COUNTIFS($B$2:B4708,B4708,$K$2:K4708,TRUE))</f>
        <v/>
      </c>
    </row>
    <row r="4709" spans="7:12">
      <c r="G4709" s="122" t="str">
        <f t="shared" si="223"/>
        <v/>
      </c>
      <c r="H4709" s="255" t="str">
        <f>IF(G4709="기사임",(COUNTIF($B$2:B4709,B4709)-COUNTIFS($B$2:B4708,B4709,$G$2:G4708,"")),"")</f>
        <v/>
      </c>
      <c r="I4709" s="122" t="str">
        <f>IF(H4709=1,COUNTIF($H$1:H4709,1),"")</f>
        <v/>
      </c>
      <c r="J4709" s="122">
        <f t="shared" si="224"/>
        <v>0</v>
      </c>
      <c r="K4709" s="122" t="b">
        <f t="shared" si="225"/>
        <v>0</v>
      </c>
      <c r="L4709" s="122" t="str">
        <f>IF(K4709=FALSE,"",B4709&amp;"@"&amp;COUNTIFS($B$2:B4709,B4709,$K$2:K4709,TRUE))</f>
        <v/>
      </c>
    </row>
    <row r="4710" spans="7:12">
      <c r="G4710" s="122" t="str">
        <f t="shared" si="223"/>
        <v/>
      </c>
      <c r="H4710" s="255" t="str">
        <f>IF(G4710="기사임",(COUNTIF($B$2:B4710,B4710)-COUNTIFS($B$2:B4709,B4710,$G$2:G4709,"")),"")</f>
        <v/>
      </c>
      <c r="I4710" s="122" t="str">
        <f>IF(H4710=1,COUNTIF($H$1:H4710,1),"")</f>
        <v/>
      </c>
      <c r="J4710" s="122">
        <f t="shared" si="224"/>
        <v>0</v>
      </c>
      <c r="K4710" s="122" t="b">
        <f t="shared" si="225"/>
        <v>0</v>
      </c>
      <c r="L4710" s="122" t="str">
        <f>IF(K4710=FALSE,"",B4710&amp;"@"&amp;COUNTIFS($B$2:B4710,B4710,$K$2:K4710,TRUE))</f>
        <v/>
      </c>
    </row>
    <row r="4711" spans="7:12">
      <c r="G4711" s="122" t="str">
        <f t="shared" si="223"/>
        <v/>
      </c>
      <c r="H4711" s="255" t="str">
        <f>IF(G4711="기사임",(COUNTIF($B$2:B4711,B4711)-COUNTIFS($B$2:B4710,B4711,$G$2:G4710,"")),"")</f>
        <v/>
      </c>
      <c r="I4711" s="122" t="str">
        <f>IF(H4711=1,COUNTIF($H$1:H4711,1),"")</f>
        <v/>
      </c>
      <c r="J4711" s="122">
        <f t="shared" si="224"/>
        <v>0</v>
      </c>
      <c r="K4711" s="122" t="b">
        <f t="shared" si="225"/>
        <v>0</v>
      </c>
      <c r="L4711" s="122" t="str">
        <f>IF(K4711=FALSE,"",B4711&amp;"@"&amp;COUNTIFS($B$2:B4711,B4711,$K$2:K4711,TRUE))</f>
        <v/>
      </c>
    </row>
    <row r="4712" spans="7:12">
      <c r="G4712" s="122" t="str">
        <f t="shared" si="223"/>
        <v/>
      </c>
      <c r="H4712" s="255" t="str">
        <f>IF(G4712="기사임",(COUNTIF($B$2:B4712,B4712)-COUNTIFS($B$2:B4711,B4712,$G$2:G4711,"")),"")</f>
        <v/>
      </c>
      <c r="I4712" s="122" t="str">
        <f>IF(H4712=1,COUNTIF($H$1:H4712,1),"")</f>
        <v/>
      </c>
      <c r="J4712" s="122">
        <f t="shared" si="224"/>
        <v>0</v>
      </c>
      <c r="K4712" s="122" t="b">
        <f t="shared" si="225"/>
        <v>0</v>
      </c>
      <c r="L4712" s="122" t="str">
        <f>IF(K4712=FALSE,"",B4712&amp;"@"&amp;COUNTIFS($B$2:B4712,B4712,$K$2:K4712,TRUE))</f>
        <v/>
      </c>
    </row>
    <row r="4713" spans="7:12">
      <c r="G4713" s="122" t="str">
        <f t="shared" si="223"/>
        <v/>
      </c>
      <c r="H4713" s="255" t="str">
        <f>IF(G4713="기사임",(COUNTIF($B$2:B4713,B4713)-COUNTIFS($B$2:B4712,B4713,$G$2:G4712,"")),"")</f>
        <v/>
      </c>
      <c r="I4713" s="122" t="str">
        <f>IF(H4713=1,COUNTIF($H$1:H4713,1),"")</f>
        <v/>
      </c>
      <c r="J4713" s="122">
        <f t="shared" si="224"/>
        <v>0</v>
      </c>
      <c r="K4713" s="122" t="b">
        <f t="shared" si="225"/>
        <v>0</v>
      </c>
      <c r="L4713" s="122" t="str">
        <f>IF(K4713=FALSE,"",B4713&amp;"@"&amp;COUNTIFS($B$2:B4713,B4713,$K$2:K4713,TRUE))</f>
        <v/>
      </c>
    </row>
    <row r="4714" spans="7:12">
      <c r="G4714" s="122" t="str">
        <f t="shared" si="223"/>
        <v/>
      </c>
      <c r="H4714" s="255" t="str">
        <f>IF(G4714="기사임",(COUNTIF($B$2:B4714,B4714)-COUNTIFS($B$2:B4713,B4714,$G$2:G4713,"")),"")</f>
        <v/>
      </c>
      <c r="I4714" s="122" t="str">
        <f>IF(H4714=1,COUNTIF($H$1:H4714,1),"")</f>
        <v/>
      </c>
      <c r="J4714" s="122">
        <f t="shared" si="224"/>
        <v>0</v>
      </c>
      <c r="K4714" s="122" t="b">
        <f t="shared" si="225"/>
        <v>0</v>
      </c>
      <c r="L4714" s="122" t="str">
        <f>IF(K4714=FALSE,"",B4714&amp;"@"&amp;COUNTIFS($B$2:B4714,B4714,$K$2:K4714,TRUE))</f>
        <v/>
      </c>
    </row>
    <row r="4715" spans="7:12">
      <c r="G4715" s="122" t="str">
        <f t="shared" si="223"/>
        <v/>
      </c>
      <c r="H4715" s="255" t="str">
        <f>IF(G4715="기사임",(COUNTIF($B$2:B4715,B4715)-COUNTIFS($B$2:B4714,B4715,$G$2:G4714,"")),"")</f>
        <v/>
      </c>
      <c r="I4715" s="122" t="str">
        <f>IF(H4715=1,COUNTIF($H$1:H4715,1),"")</f>
        <v/>
      </c>
      <c r="J4715" s="122">
        <f t="shared" si="224"/>
        <v>0</v>
      </c>
      <c r="K4715" s="122" t="b">
        <f t="shared" si="225"/>
        <v>0</v>
      </c>
      <c r="L4715" s="122" t="str">
        <f>IF(K4715=FALSE,"",B4715&amp;"@"&amp;COUNTIFS($B$2:B4715,B4715,$K$2:K4715,TRUE))</f>
        <v/>
      </c>
    </row>
    <row r="4716" spans="7:12">
      <c r="G4716" s="122" t="str">
        <f t="shared" si="223"/>
        <v/>
      </c>
      <c r="H4716" s="255" t="str">
        <f>IF(G4716="기사임",(COUNTIF($B$2:B4716,B4716)-COUNTIFS($B$2:B4715,B4716,$G$2:G4715,"")),"")</f>
        <v/>
      </c>
      <c r="I4716" s="122" t="str">
        <f>IF(H4716=1,COUNTIF($H$1:H4716,1),"")</f>
        <v/>
      </c>
      <c r="J4716" s="122">
        <f t="shared" si="224"/>
        <v>0</v>
      </c>
      <c r="K4716" s="122" t="b">
        <f t="shared" si="225"/>
        <v>0</v>
      </c>
      <c r="L4716" s="122" t="str">
        <f>IF(K4716=FALSE,"",B4716&amp;"@"&amp;COUNTIFS($B$2:B4716,B4716,$K$2:K4716,TRUE))</f>
        <v/>
      </c>
    </row>
    <row r="4717" spans="7:12">
      <c r="G4717" s="122" t="str">
        <f t="shared" si="223"/>
        <v/>
      </c>
      <c r="H4717" s="255" t="str">
        <f>IF(G4717="기사임",(COUNTIF($B$2:B4717,B4717)-COUNTIFS($B$2:B4716,B4717,$G$2:G4716,"")),"")</f>
        <v/>
      </c>
      <c r="I4717" s="122" t="str">
        <f>IF(H4717=1,COUNTIF($H$1:H4717,1),"")</f>
        <v/>
      </c>
      <c r="J4717" s="122">
        <f t="shared" si="224"/>
        <v>0</v>
      </c>
      <c r="K4717" s="122" t="b">
        <f t="shared" si="225"/>
        <v>0</v>
      </c>
      <c r="L4717" s="122" t="str">
        <f>IF(K4717=FALSE,"",B4717&amp;"@"&amp;COUNTIFS($B$2:B4717,B4717,$K$2:K4717,TRUE))</f>
        <v/>
      </c>
    </row>
    <row r="4718" spans="7:12">
      <c r="G4718" s="122" t="str">
        <f t="shared" si="223"/>
        <v/>
      </c>
      <c r="H4718" s="255" t="str">
        <f>IF(G4718="기사임",(COUNTIF($B$2:B4718,B4718)-COUNTIFS($B$2:B4717,B4718,$G$2:G4717,"")),"")</f>
        <v/>
      </c>
      <c r="I4718" s="122" t="str">
        <f>IF(H4718=1,COUNTIF($H$1:H4718,1),"")</f>
        <v/>
      </c>
      <c r="J4718" s="122">
        <f t="shared" si="224"/>
        <v>0</v>
      </c>
      <c r="K4718" s="122" t="b">
        <f t="shared" si="225"/>
        <v>0</v>
      </c>
      <c r="L4718" s="122" t="str">
        <f>IF(K4718=FALSE,"",B4718&amp;"@"&amp;COUNTIFS($B$2:B4718,B4718,$K$2:K4718,TRUE))</f>
        <v/>
      </c>
    </row>
    <row r="4719" spans="7:12">
      <c r="G4719" s="122" t="str">
        <f t="shared" si="223"/>
        <v/>
      </c>
      <c r="H4719" s="255" t="str">
        <f>IF(G4719="기사임",(COUNTIF($B$2:B4719,B4719)-COUNTIFS($B$2:B4718,B4719,$G$2:G4718,"")),"")</f>
        <v/>
      </c>
      <c r="I4719" s="122" t="str">
        <f>IF(H4719=1,COUNTIF($H$1:H4719,1),"")</f>
        <v/>
      </c>
      <c r="J4719" s="122">
        <f t="shared" si="224"/>
        <v>0</v>
      </c>
      <c r="K4719" s="122" t="b">
        <f t="shared" si="225"/>
        <v>0</v>
      </c>
      <c r="L4719" s="122" t="str">
        <f>IF(K4719=FALSE,"",B4719&amp;"@"&amp;COUNTIFS($B$2:B4719,B4719,$K$2:K4719,TRUE))</f>
        <v/>
      </c>
    </row>
    <row r="4720" spans="7:12">
      <c r="G4720" s="122" t="str">
        <f t="shared" si="223"/>
        <v/>
      </c>
      <c r="H4720" s="255" t="str">
        <f>IF(G4720="기사임",(COUNTIF($B$2:B4720,B4720)-COUNTIFS($B$2:B4719,B4720,$G$2:G4719,"")),"")</f>
        <v/>
      </c>
      <c r="I4720" s="122" t="str">
        <f>IF(H4720=1,COUNTIF($H$1:H4720,1),"")</f>
        <v/>
      </c>
      <c r="J4720" s="122">
        <f t="shared" si="224"/>
        <v>0</v>
      </c>
      <c r="K4720" s="122" t="b">
        <f t="shared" si="225"/>
        <v>0</v>
      </c>
      <c r="L4720" s="122" t="str">
        <f>IF(K4720=FALSE,"",B4720&amp;"@"&amp;COUNTIFS($B$2:B4720,B4720,$K$2:K4720,TRUE))</f>
        <v/>
      </c>
    </row>
    <row r="4721" spans="7:12">
      <c r="G4721" s="122" t="str">
        <f t="shared" si="223"/>
        <v/>
      </c>
      <c r="H4721" s="255" t="str">
        <f>IF(G4721="기사임",(COUNTIF($B$2:B4721,B4721)-COUNTIFS($B$2:B4720,B4721,$G$2:G4720,"")),"")</f>
        <v/>
      </c>
      <c r="I4721" s="122" t="str">
        <f>IF(H4721=1,COUNTIF($H$1:H4721,1),"")</f>
        <v/>
      </c>
      <c r="J4721" s="122">
        <f t="shared" si="224"/>
        <v>0</v>
      </c>
      <c r="K4721" s="122" t="b">
        <f t="shared" si="225"/>
        <v>0</v>
      </c>
      <c r="L4721" s="122" t="str">
        <f>IF(K4721=FALSE,"",B4721&amp;"@"&amp;COUNTIFS($B$2:B4721,B4721,$K$2:K4721,TRUE))</f>
        <v/>
      </c>
    </row>
    <row r="4722" spans="7:12">
      <c r="G4722" s="122" t="str">
        <f t="shared" si="223"/>
        <v/>
      </c>
      <c r="H4722" s="255" t="str">
        <f>IF(G4722="기사임",(COUNTIF($B$2:B4722,B4722)-COUNTIFS($B$2:B4721,B4722,$G$2:G4721,"")),"")</f>
        <v/>
      </c>
      <c r="I4722" s="122" t="str">
        <f>IF(H4722=1,COUNTIF($H$1:H4722,1),"")</f>
        <v/>
      </c>
      <c r="J4722" s="122">
        <f t="shared" si="224"/>
        <v>0</v>
      </c>
      <c r="K4722" s="122" t="b">
        <f t="shared" si="225"/>
        <v>0</v>
      </c>
      <c r="L4722" s="122" t="str">
        <f>IF(K4722=FALSE,"",B4722&amp;"@"&amp;COUNTIFS($B$2:B4722,B4722,$K$2:K4722,TRUE))</f>
        <v/>
      </c>
    </row>
    <row r="4723" spans="7:12">
      <c r="G4723" s="122" t="str">
        <f t="shared" si="223"/>
        <v/>
      </c>
      <c r="H4723" s="255" t="str">
        <f>IF(G4723="기사임",(COUNTIF($B$2:B4723,B4723)-COUNTIFS($B$2:B4722,B4723,$G$2:G4722,"")),"")</f>
        <v/>
      </c>
      <c r="I4723" s="122" t="str">
        <f>IF(H4723=1,COUNTIF($H$1:H4723,1),"")</f>
        <v/>
      </c>
      <c r="J4723" s="122">
        <f t="shared" si="224"/>
        <v>0</v>
      </c>
      <c r="K4723" s="122" t="b">
        <f t="shared" si="225"/>
        <v>0</v>
      </c>
      <c r="L4723" s="122" t="str">
        <f>IF(K4723=FALSE,"",B4723&amp;"@"&amp;COUNTIFS($B$2:B4723,B4723,$K$2:K4723,TRUE))</f>
        <v/>
      </c>
    </row>
    <row r="4724" spans="7:12">
      <c r="G4724" s="122" t="str">
        <f t="shared" si="223"/>
        <v/>
      </c>
      <c r="H4724" s="255" t="str">
        <f>IF(G4724="기사임",(COUNTIF($B$2:B4724,B4724)-COUNTIFS($B$2:B4723,B4724,$G$2:G4723,"")),"")</f>
        <v/>
      </c>
      <c r="I4724" s="122" t="str">
        <f>IF(H4724=1,COUNTIF($H$1:H4724,1),"")</f>
        <v/>
      </c>
      <c r="J4724" s="122">
        <f t="shared" si="224"/>
        <v>0</v>
      </c>
      <c r="K4724" s="122" t="b">
        <f t="shared" si="225"/>
        <v>0</v>
      </c>
      <c r="L4724" s="122" t="str">
        <f>IF(K4724=FALSE,"",B4724&amp;"@"&amp;COUNTIFS($B$2:B4724,B4724,$K$2:K4724,TRUE))</f>
        <v/>
      </c>
    </row>
    <row r="4725" spans="7:12">
      <c r="G4725" s="122" t="str">
        <f t="shared" si="223"/>
        <v/>
      </c>
      <c r="H4725" s="255" t="str">
        <f>IF(G4725="기사임",(COUNTIF($B$2:B4725,B4725)-COUNTIFS($B$2:B4724,B4725,$G$2:G4724,"")),"")</f>
        <v/>
      </c>
      <c r="I4725" s="122" t="str">
        <f>IF(H4725=1,COUNTIF($H$1:H4725,1),"")</f>
        <v/>
      </c>
      <c r="J4725" s="122">
        <f t="shared" si="224"/>
        <v>0</v>
      </c>
      <c r="K4725" s="122" t="b">
        <f t="shared" si="225"/>
        <v>0</v>
      </c>
      <c r="L4725" s="122" t="str">
        <f>IF(K4725=FALSE,"",B4725&amp;"@"&amp;COUNTIFS($B$2:B4725,B4725,$K$2:K4725,TRUE))</f>
        <v/>
      </c>
    </row>
    <row r="4726" spans="7:12">
      <c r="G4726" s="122" t="str">
        <f t="shared" si="223"/>
        <v/>
      </c>
      <c r="H4726" s="255" t="str">
        <f>IF(G4726="기사임",(COUNTIF($B$2:B4726,B4726)-COUNTIFS($B$2:B4725,B4726,$G$2:G4725,"")),"")</f>
        <v/>
      </c>
      <c r="I4726" s="122" t="str">
        <f>IF(H4726=1,COUNTIF($H$1:H4726,1),"")</f>
        <v/>
      </c>
      <c r="J4726" s="122">
        <f t="shared" si="224"/>
        <v>0</v>
      </c>
      <c r="K4726" s="122" t="b">
        <f t="shared" si="225"/>
        <v>0</v>
      </c>
      <c r="L4726" s="122" t="str">
        <f>IF(K4726=FALSE,"",B4726&amp;"@"&amp;COUNTIFS($B$2:B4726,B4726,$K$2:K4726,TRUE))</f>
        <v/>
      </c>
    </row>
    <row r="4727" spans="7:12">
      <c r="G4727" s="122" t="str">
        <f t="shared" si="223"/>
        <v/>
      </c>
      <c r="H4727" s="255" t="str">
        <f>IF(G4727="기사임",(COUNTIF($B$2:B4727,B4727)-COUNTIFS($B$2:B4726,B4727,$G$2:G4726,"")),"")</f>
        <v/>
      </c>
      <c r="I4727" s="122" t="str">
        <f>IF(H4727=1,COUNTIF($H$1:H4727,1),"")</f>
        <v/>
      </c>
      <c r="J4727" s="122">
        <f t="shared" si="224"/>
        <v>0</v>
      </c>
      <c r="K4727" s="122" t="b">
        <f t="shared" si="225"/>
        <v>0</v>
      </c>
      <c r="L4727" s="122" t="str">
        <f>IF(K4727=FALSE,"",B4727&amp;"@"&amp;COUNTIFS($B$2:B4727,B4727,$K$2:K4727,TRUE))</f>
        <v/>
      </c>
    </row>
    <row r="4728" spans="7:12">
      <c r="G4728" s="122" t="str">
        <f t="shared" si="223"/>
        <v/>
      </c>
      <c r="H4728" s="255" t="str">
        <f>IF(G4728="기사임",(COUNTIF($B$2:B4728,B4728)-COUNTIFS($B$2:B4727,B4728,$G$2:G4727,"")),"")</f>
        <v/>
      </c>
      <c r="I4728" s="122" t="str">
        <f>IF(H4728=1,COUNTIF($H$1:H4728,1),"")</f>
        <v/>
      </c>
      <c r="J4728" s="122">
        <f t="shared" si="224"/>
        <v>0</v>
      </c>
      <c r="K4728" s="122" t="b">
        <f t="shared" si="225"/>
        <v>0</v>
      </c>
      <c r="L4728" s="122" t="str">
        <f>IF(K4728=FALSE,"",B4728&amp;"@"&amp;COUNTIFS($B$2:B4728,B4728,$K$2:K4728,TRUE))</f>
        <v/>
      </c>
    </row>
    <row r="4729" spans="7:12">
      <c r="G4729" s="122" t="str">
        <f t="shared" si="223"/>
        <v/>
      </c>
      <c r="H4729" s="255" t="str">
        <f>IF(G4729="기사임",(COUNTIF($B$2:B4729,B4729)-COUNTIFS($B$2:B4728,B4729,$G$2:G4728,"")),"")</f>
        <v/>
      </c>
      <c r="I4729" s="122" t="str">
        <f>IF(H4729=1,COUNTIF($H$1:H4729,1),"")</f>
        <v/>
      </c>
      <c r="J4729" s="122">
        <f t="shared" si="224"/>
        <v>0</v>
      </c>
      <c r="K4729" s="122" t="b">
        <f t="shared" si="225"/>
        <v>0</v>
      </c>
      <c r="L4729" s="122" t="str">
        <f>IF(K4729=FALSE,"",B4729&amp;"@"&amp;COUNTIFS($B$2:B4729,B4729,$K$2:K4729,TRUE))</f>
        <v/>
      </c>
    </row>
    <row r="4730" spans="7:12">
      <c r="G4730" s="122" t="str">
        <f t="shared" si="223"/>
        <v/>
      </c>
      <c r="H4730" s="255" t="str">
        <f>IF(G4730="기사임",(COUNTIF($B$2:B4730,B4730)-COUNTIFS($B$2:B4729,B4730,$G$2:G4729,"")),"")</f>
        <v/>
      </c>
      <c r="I4730" s="122" t="str">
        <f>IF(H4730=1,COUNTIF($H$1:H4730,1),"")</f>
        <v/>
      </c>
      <c r="J4730" s="122">
        <f t="shared" si="224"/>
        <v>0</v>
      </c>
      <c r="K4730" s="122" t="b">
        <f t="shared" si="225"/>
        <v>0</v>
      </c>
      <c r="L4730" s="122" t="str">
        <f>IF(K4730=FALSE,"",B4730&amp;"@"&amp;COUNTIFS($B$2:B4730,B4730,$K$2:K4730,TRUE))</f>
        <v/>
      </c>
    </row>
    <row r="4731" spans="7:12">
      <c r="G4731" s="122" t="str">
        <f t="shared" si="223"/>
        <v/>
      </c>
      <c r="H4731" s="255" t="str">
        <f>IF(G4731="기사임",(COUNTIF($B$2:B4731,B4731)-COUNTIFS($B$2:B4730,B4731,$G$2:G4730,"")),"")</f>
        <v/>
      </c>
      <c r="I4731" s="122" t="str">
        <f>IF(H4731=1,COUNTIF($H$1:H4731,1),"")</f>
        <v/>
      </c>
      <c r="J4731" s="122">
        <f t="shared" si="224"/>
        <v>0</v>
      </c>
      <c r="K4731" s="122" t="b">
        <f t="shared" si="225"/>
        <v>0</v>
      </c>
      <c r="L4731" s="122" t="str">
        <f>IF(K4731=FALSE,"",B4731&amp;"@"&amp;COUNTIFS($B$2:B4731,B4731,$K$2:K4731,TRUE))</f>
        <v/>
      </c>
    </row>
    <row r="4732" spans="7:12">
      <c r="G4732" s="122" t="str">
        <f t="shared" si="223"/>
        <v/>
      </c>
      <c r="H4732" s="255" t="str">
        <f>IF(G4732="기사임",(COUNTIF($B$2:B4732,B4732)-COUNTIFS($B$2:B4731,B4732,$G$2:G4731,"")),"")</f>
        <v/>
      </c>
      <c r="I4732" s="122" t="str">
        <f>IF(H4732=1,COUNTIF($H$1:H4732,1),"")</f>
        <v/>
      </c>
      <c r="J4732" s="122">
        <f t="shared" si="224"/>
        <v>0</v>
      </c>
      <c r="K4732" s="122" t="b">
        <f t="shared" si="225"/>
        <v>0</v>
      </c>
      <c r="L4732" s="122" t="str">
        <f>IF(K4732=FALSE,"",B4732&amp;"@"&amp;COUNTIFS($B$2:B4732,B4732,$K$2:K4732,TRUE))</f>
        <v/>
      </c>
    </row>
    <row r="4733" spans="7:12">
      <c r="G4733" s="122" t="str">
        <f t="shared" si="223"/>
        <v/>
      </c>
      <c r="H4733" s="255" t="str">
        <f>IF(G4733="기사임",(COUNTIF($B$2:B4733,B4733)-COUNTIFS($B$2:B4732,B4733,$G$2:G4732,"")),"")</f>
        <v/>
      </c>
      <c r="I4733" s="122" t="str">
        <f>IF(H4733=1,COUNTIF($H$1:H4733,1),"")</f>
        <v/>
      </c>
      <c r="J4733" s="122">
        <f t="shared" si="224"/>
        <v>0</v>
      </c>
      <c r="K4733" s="122" t="b">
        <f t="shared" si="225"/>
        <v>0</v>
      </c>
      <c r="L4733" s="122" t="str">
        <f>IF(K4733=FALSE,"",B4733&amp;"@"&amp;COUNTIFS($B$2:B4733,B4733,$K$2:K4733,TRUE))</f>
        <v/>
      </c>
    </row>
    <row r="4734" spans="7:12">
      <c r="G4734" s="122" t="str">
        <f t="shared" si="223"/>
        <v/>
      </c>
      <c r="H4734" s="255" t="str">
        <f>IF(G4734="기사임",(COUNTIF($B$2:B4734,B4734)-COUNTIFS($B$2:B4733,B4734,$G$2:G4733,"")),"")</f>
        <v/>
      </c>
      <c r="I4734" s="122" t="str">
        <f>IF(H4734=1,COUNTIF($H$1:H4734,1),"")</f>
        <v/>
      </c>
      <c r="J4734" s="122">
        <f t="shared" si="224"/>
        <v>0</v>
      </c>
      <c r="K4734" s="122" t="b">
        <f t="shared" si="225"/>
        <v>0</v>
      </c>
      <c r="L4734" s="122" t="str">
        <f>IF(K4734=FALSE,"",B4734&amp;"@"&amp;COUNTIFS($B$2:B4734,B4734,$K$2:K4734,TRUE))</f>
        <v/>
      </c>
    </row>
    <row r="4735" spans="7:12">
      <c r="G4735" s="122" t="str">
        <f t="shared" si="223"/>
        <v/>
      </c>
      <c r="H4735" s="255" t="str">
        <f>IF(G4735="기사임",(COUNTIF($B$2:B4735,B4735)-COUNTIFS($B$2:B4734,B4735,$G$2:G4734,"")),"")</f>
        <v/>
      </c>
      <c r="I4735" s="122" t="str">
        <f>IF(H4735=1,COUNTIF($H$1:H4735,1),"")</f>
        <v/>
      </c>
      <c r="J4735" s="122">
        <f t="shared" si="224"/>
        <v>0</v>
      </c>
      <c r="K4735" s="122" t="b">
        <f t="shared" si="225"/>
        <v>0</v>
      </c>
      <c r="L4735" s="122" t="str">
        <f>IF(K4735=FALSE,"",B4735&amp;"@"&amp;COUNTIFS($B$2:B4735,B4735,$K$2:K4735,TRUE))</f>
        <v/>
      </c>
    </row>
    <row r="4736" spans="7:12">
      <c r="G4736" s="122" t="str">
        <f t="shared" si="223"/>
        <v/>
      </c>
      <c r="H4736" s="255" t="str">
        <f>IF(G4736="기사임",(COUNTIF($B$2:B4736,B4736)-COUNTIFS($B$2:B4735,B4736,$G$2:G4735,"")),"")</f>
        <v/>
      </c>
      <c r="I4736" s="122" t="str">
        <f>IF(H4736=1,COUNTIF($H$1:H4736,1),"")</f>
        <v/>
      </c>
      <c r="J4736" s="122">
        <f t="shared" si="224"/>
        <v>0</v>
      </c>
      <c r="K4736" s="122" t="b">
        <f t="shared" si="225"/>
        <v>0</v>
      </c>
      <c r="L4736" s="122" t="str">
        <f>IF(K4736=FALSE,"",B4736&amp;"@"&amp;COUNTIFS($B$2:B4736,B4736,$K$2:K4736,TRUE))</f>
        <v/>
      </c>
    </row>
    <row r="4737" spans="7:12">
      <c r="G4737" s="122" t="str">
        <f t="shared" si="223"/>
        <v/>
      </c>
      <c r="H4737" s="255" t="str">
        <f>IF(G4737="기사임",(COUNTIF($B$2:B4737,B4737)-COUNTIFS($B$2:B4736,B4737,$G$2:G4736,"")),"")</f>
        <v/>
      </c>
      <c r="I4737" s="122" t="str">
        <f>IF(H4737=1,COUNTIF($H$1:H4737,1),"")</f>
        <v/>
      </c>
      <c r="J4737" s="122">
        <f t="shared" si="224"/>
        <v>0</v>
      </c>
      <c r="K4737" s="122" t="b">
        <f t="shared" si="225"/>
        <v>0</v>
      </c>
      <c r="L4737" s="122" t="str">
        <f>IF(K4737=FALSE,"",B4737&amp;"@"&amp;COUNTIFS($B$2:B4737,B4737,$K$2:K4737,TRUE))</f>
        <v/>
      </c>
    </row>
    <row r="4738" spans="7:12">
      <c r="G4738" s="122" t="str">
        <f t="shared" si="223"/>
        <v/>
      </c>
      <c r="H4738" s="255" t="str">
        <f>IF(G4738="기사임",(COUNTIF($B$2:B4738,B4738)-COUNTIFS($B$2:B4737,B4738,$G$2:G4737,"")),"")</f>
        <v/>
      </c>
      <c r="I4738" s="122" t="str">
        <f>IF(H4738=1,COUNTIF($H$1:H4738,1),"")</f>
        <v/>
      </c>
      <c r="J4738" s="122">
        <f t="shared" si="224"/>
        <v>0</v>
      </c>
      <c r="K4738" s="122" t="b">
        <f t="shared" si="225"/>
        <v>0</v>
      </c>
      <c r="L4738" s="122" t="str">
        <f>IF(K4738=FALSE,"",B4738&amp;"@"&amp;COUNTIFS($B$2:B4738,B4738,$K$2:K4738,TRUE))</f>
        <v/>
      </c>
    </row>
    <row r="4739" spans="7:12">
      <c r="G4739" s="122" t="str">
        <f t="shared" si="223"/>
        <v/>
      </c>
      <c r="H4739" s="255" t="str">
        <f>IF(G4739="기사임",(COUNTIF($B$2:B4739,B4739)-COUNTIFS($B$2:B4738,B4739,$G$2:G4738,"")),"")</f>
        <v/>
      </c>
      <c r="I4739" s="122" t="str">
        <f>IF(H4739=1,COUNTIF($H$1:H4739,1),"")</f>
        <v/>
      </c>
      <c r="J4739" s="122">
        <f t="shared" si="224"/>
        <v>0</v>
      </c>
      <c r="K4739" s="122" t="b">
        <f t="shared" si="225"/>
        <v>0</v>
      </c>
      <c r="L4739" s="122" t="str">
        <f>IF(K4739=FALSE,"",B4739&amp;"@"&amp;COUNTIFS($B$2:B4739,B4739,$K$2:K4739,TRUE))</f>
        <v/>
      </c>
    </row>
    <row r="4740" spans="7:12">
      <c r="G4740" s="122" t="str">
        <f t="shared" si="223"/>
        <v/>
      </c>
      <c r="H4740" s="255" t="str">
        <f>IF(G4740="기사임",(COUNTIF($B$2:B4740,B4740)-COUNTIFS($B$2:B4739,B4740,$G$2:G4739,"")),"")</f>
        <v/>
      </c>
      <c r="I4740" s="122" t="str">
        <f>IF(H4740=1,COUNTIF($H$1:H4740,1),"")</f>
        <v/>
      </c>
      <c r="J4740" s="122">
        <f t="shared" si="224"/>
        <v>0</v>
      </c>
      <c r="K4740" s="122" t="b">
        <f t="shared" si="225"/>
        <v>0</v>
      </c>
      <c r="L4740" s="122" t="str">
        <f>IF(K4740=FALSE,"",B4740&amp;"@"&amp;COUNTIFS($B$2:B4740,B4740,$K$2:K4740,TRUE))</f>
        <v/>
      </c>
    </row>
    <row r="4741" spans="7:12">
      <c r="G4741" s="122" t="str">
        <f t="shared" si="223"/>
        <v/>
      </c>
      <c r="H4741" s="255" t="str">
        <f>IF(G4741="기사임",(COUNTIF($B$2:B4741,B4741)-COUNTIFS($B$2:B4740,B4741,$G$2:G4740,"")),"")</f>
        <v/>
      </c>
      <c r="I4741" s="122" t="str">
        <f>IF(H4741=1,COUNTIF($H$1:H4741,1),"")</f>
        <v/>
      </c>
      <c r="J4741" s="122">
        <f t="shared" si="224"/>
        <v>0</v>
      </c>
      <c r="K4741" s="122" t="b">
        <f t="shared" si="225"/>
        <v>0</v>
      </c>
      <c r="L4741" s="122" t="str">
        <f>IF(K4741=FALSE,"",B4741&amp;"@"&amp;COUNTIFS($B$2:B4741,B4741,$K$2:K4741,TRUE))</f>
        <v/>
      </c>
    </row>
    <row r="4742" spans="7:12">
      <c r="G4742" s="122" t="str">
        <f t="shared" si="223"/>
        <v/>
      </c>
      <c r="H4742" s="255" t="str">
        <f>IF(G4742="기사임",(COUNTIF($B$2:B4742,B4742)-COUNTIFS($B$2:B4741,B4742,$G$2:G4741,"")),"")</f>
        <v/>
      </c>
      <c r="I4742" s="122" t="str">
        <f>IF(H4742=1,COUNTIF($H$1:H4742,1),"")</f>
        <v/>
      </c>
      <c r="J4742" s="122">
        <f t="shared" si="224"/>
        <v>0</v>
      </c>
      <c r="K4742" s="122" t="b">
        <f t="shared" si="225"/>
        <v>0</v>
      </c>
      <c r="L4742" s="122" t="str">
        <f>IF(K4742=FALSE,"",B4742&amp;"@"&amp;COUNTIFS($B$2:B4742,B4742,$K$2:K4742,TRUE))</f>
        <v/>
      </c>
    </row>
    <row r="4743" spans="7:12">
      <c r="G4743" s="122" t="str">
        <f t="shared" ref="G4743:G4806" si="226">IF(AND(LEFT(A4743,17)="/global/archives/",ISNUMBER(_xlfn.NUMBERVALUE(MID(A4743,18,1))),ISERROR(FIND("ckattempt",A4743)),ISERROR(FIND("preview",A4743))),"기사임","")</f>
        <v/>
      </c>
      <c r="H4743" s="255" t="str">
        <f>IF(G4743="기사임",(COUNTIF($B$2:B4743,B4743)-COUNTIFS($B$2:B4742,B4743,$G$2:G4742,"")),"")</f>
        <v/>
      </c>
      <c r="I4743" s="122" t="str">
        <f>IF(H4743=1,COUNTIF($H$1:H4743,1),"")</f>
        <v/>
      </c>
      <c r="J4743" s="122">
        <f t="shared" ref="J4743:J4806" si="227">COUNTIF($N$2:$N$4,B4743)</f>
        <v>0</v>
      </c>
      <c r="K4743" s="122" t="b">
        <f t="shared" ref="K4743:K4806" si="228">AND(J4743=1,H4743&gt;=1,H4743&lt;&gt;"")</f>
        <v>0</v>
      </c>
      <c r="L4743" s="122" t="str">
        <f>IF(K4743=FALSE,"",B4743&amp;"@"&amp;COUNTIFS($B$2:B4743,B4743,$K$2:K4743,TRUE))</f>
        <v/>
      </c>
    </row>
    <row r="4744" spans="7:12">
      <c r="G4744" s="122" t="str">
        <f t="shared" si="226"/>
        <v/>
      </c>
      <c r="H4744" s="255" t="str">
        <f>IF(G4744="기사임",(COUNTIF($B$2:B4744,B4744)-COUNTIFS($B$2:B4743,B4744,$G$2:G4743,"")),"")</f>
        <v/>
      </c>
      <c r="I4744" s="122" t="str">
        <f>IF(H4744=1,COUNTIF($H$1:H4744,1),"")</f>
        <v/>
      </c>
      <c r="J4744" s="122">
        <f t="shared" si="227"/>
        <v>0</v>
      </c>
      <c r="K4744" s="122" t="b">
        <f t="shared" si="228"/>
        <v>0</v>
      </c>
      <c r="L4744" s="122" t="str">
        <f>IF(K4744=FALSE,"",B4744&amp;"@"&amp;COUNTIFS($B$2:B4744,B4744,$K$2:K4744,TRUE))</f>
        <v/>
      </c>
    </row>
    <row r="4745" spans="7:12">
      <c r="G4745" s="122" t="str">
        <f t="shared" si="226"/>
        <v/>
      </c>
      <c r="H4745" s="255" t="str">
        <f>IF(G4745="기사임",(COUNTIF($B$2:B4745,B4745)-COUNTIFS($B$2:B4744,B4745,$G$2:G4744,"")),"")</f>
        <v/>
      </c>
      <c r="I4745" s="122" t="str">
        <f>IF(H4745=1,COUNTIF($H$1:H4745,1),"")</f>
        <v/>
      </c>
      <c r="J4745" s="122">
        <f t="shared" si="227"/>
        <v>0</v>
      </c>
      <c r="K4745" s="122" t="b">
        <f t="shared" si="228"/>
        <v>0</v>
      </c>
      <c r="L4745" s="122" t="str">
        <f>IF(K4745=FALSE,"",B4745&amp;"@"&amp;COUNTIFS($B$2:B4745,B4745,$K$2:K4745,TRUE))</f>
        <v/>
      </c>
    </row>
    <row r="4746" spans="7:12">
      <c r="G4746" s="122" t="str">
        <f t="shared" si="226"/>
        <v/>
      </c>
      <c r="H4746" s="255" t="str">
        <f>IF(G4746="기사임",(COUNTIF($B$2:B4746,B4746)-COUNTIFS($B$2:B4745,B4746,$G$2:G4745,"")),"")</f>
        <v/>
      </c>
      <c r="I4746" s="122" t="str">
        <f>IF(H4746=1,COUNTIF($H$1:H4746,1),"")</f>
        <v/>
      </c>
      <c r="J4746" s="122">
        <f t="shared" si="227"/>
        <v>0</v>
      </c>
      <c r="K4746" s="122" t="b">
        <f t="shared" si="228"/>
        <v>0</v>
      </c>
      <c r="L4746" s="122" t="str">
        <f>IF(K4746=FALSE,"",B4746&amp;"@"&amp;COUNTIFS($B$2:B4746,B4746,$K$2:K4746,TRUE))</f>
        <v/>
      </c>
    </row>
    <row r="4747" spans="7:12">
      <c r="G4747" s="122" t="str">
        <f t="shared" si="226"/>
        <v/>
      </c>
      <c r="H4747" s="255" t="str">
        <f>IF(G4747="기사임",(COUNTIF($B$2:B4747,B4747)-COUNTIFS($B$2:B4746,B4747,$G$2:G4746,"")),"")</f>
        <v/>
      </c>
      <c r="I4747" s="122" t="str">
        <f>IF(H4747=1,COUNTIF($H$1:H4747,1),"")</f>
        <v/>
      </c>
      <c r="J4747" s="122">
        <f t="shared" si="227"/>
        <v>0</v>
      </c>
      <c r="K4747" s="122" t="b">
        <f t="shared" si="228"/>
        <v>0</v>
      </c>
      <c r="L4747" s="122" t="str">
        <f>IF(K4747=FALSE,"",B4747&amp;"@"&amp;COUNTIFS($B$2:B4747,B4747,$K$2:K4747,TRUE))</f>
        <v/>
      </c>
    </row>
    <row r="4748" spans="7:12">
      <c r="G4748" s="122" t="str">
        <f t="shared" si="226"/>
        <v/>
      </c>
      <c r="H4748" s="255" t="str">
        <f>IF(G4748="기사임",(COUNTIF($B$2:B4748,B4748)-COUNTIFS($B$2:B4747,B4748,$G$2:G4747,"")),"")</f>
        <v/>
      </c>
      <c r="I4748" s="122" t="str">
        <f>IF(H4748=1,COUNTIF($H$1:H4748,1),"")</f>
        <v/>
      </c>
      <c r="J4748" s="122">
        <f t="shared" si="227"/>
        <v>0</v>
      </c>
      <c r="K4748" s="122" t="b">
        <f t="shared" si="228"/>
        <v>0</v>
      </c>
      <c r="L4748" s="122" t="str">
        <f>IF(K4748=FALSE,"",B4748&amp;"@"&amp;COUNTIFS($B$2:B4748,B4748,$K$2:K4748,TRUE))</f>
        <v/>
      </c>
    </row>
    <row r="4749" spans="7:12">
      <c r="G4749" s="122" t="str">
        <f t="shared" si="226"/>
        <v/>
      </c>
      <c r="H4749" s="255" t="str">
        <f>IF(G4749="기사임",(COUNTIF($B$2:B4749,B4749)-COUNTIFS($B$2:B4748,B4749,$G$2:G4748,"")),"")</f>
        <v/>
      </c>
      <c r="I4749" s="122" t="str">
        <f>IF(H4749=1,COUNTIF($H$1:H4749,1),"")</f>
        <v/>
      </c>
      <c r="J4749" s="122">
        <f t="shared" si="227"/>
        <v>0</v>
      </c>
      <c r="K4749" s="122" t="b">
        <f t="shared" si="228"/>
        <v>0</v>
      </c>
      <c r="L4749" s="122" t="str">
        <f>IF(K4749=FALSE,"",B4749&amp;"@"&amp;COUNTIFS($B$2:B4749,B4749,$K$2:K4749,TRUE))</f>
        <v/>
      </c>
    </row>
    <row r="4750" spans="7:12">
      <c r="G4750" s="122" t="str">
        <f t="shared" si="226"/>
        <v/>
      </c>
      <c r="H4750" s="255" t="str">
        <f>IF(G4750="기사임",(COUNTIF($B$2:B4750,B4750)-COUNTIFS($B$2:B4749,B4750,$G$2:G4749,"")),"")</f>
        <v/>
      </c>
      <c r="I4750" s="122" t="str">
        <f>IF(H4750=1,COUNTIF($H$1:H4750,1),"")</f>
        <v/>
      </c>
      <c r="J4750" s="122">
        <f t="shared" si="227"/>
        <v>0</v>
      </c>
      <c r="K4750" s="122" t="b">
        <f t="shared" si="228"/>
        <v>0</v>
      </c>
      <c r="L4750" s="122" t="str">
        <f>IF(K4750=FALSE,"",B4750&amp;"@"&amp;COUNTIFS($B$2:B4750,B4750,$K$2:K4750,TRUE))</f>
        <v/>
      </c>
    </row>
    <row r="4751" spans="7:12">
      <c r="G4751" s="122" t="str">
        <f t="shared" si="226"/>
        <v/>
      </c>
      <c r="H4751" s="255" t="str">
        <f>IF(G4751="기사임",(COUNTIF($B$2:B4751,B4751)-COUNTIFS($B$2:B4750,B4751,$G$2:G4750,"")),"")</f>
        <v/>
      </c>
      <c r="I4751" s="122" t="str">
        <f>IF(H4751=1,COUNTIF($H$1:H4751,1),"")</f>
        <v/>
      </c>
      <c r="J4751" s="122">
        <f t="shared" si="227"/>
        <v>0</v>
      </c>
      <c r="K4751" s="122" t="b">
        <f t="shared" si="228"/>
        <v>0</v>
      </c>
      <c r="L4751" s="122" t="str">
        <f>IF(K4751=FALSE,"",B4751&amp;"@"&amp;COUNTIFS($B$2:B4751,B4751,$K$2:K4751,TRUE))</f>
        <v/>
      </c>
    </row>
    <row r="4752" spans="7:12">
      <c r="G4752" s="122" t="str">
        <f t="shared" si="226"/>
        <v/>
      </c>
      <c r="H4752" s="255" t="str">
        <f>IF(G4752="기사임",(COUNTIF($B$2:B4752,B4752)-COUNTIFS($B$2:B4751,B4752,$G$2:G4751,"")),"")</f>
        <v/>
      </c>
      <c r="I4752" s="122" t="str">
        <f>IF(H4752=1,COUNTIF($H$1:H4752,1),"")</f>
        <v/>
      </c>
      <c r="J4752" s="122">
        <f t="shared" si="227"/>
        <v>0</v>
      </c>
      <c r="K4752" s="122" t="b">
        <f t="shared" si="228"/>
        <v>0</v>
      </c>
      <c r="L4752" s="122" t="str">
        <f>IF(K4752=FALSE,"",B4752&amp;"@"&amp;COUNTIFS($B$2:B4752,B4752,$K$2:K4752,TRUE))</f>
        <v/>
      </c>
    </row>
    <row r="4753" spans="7:12">
      <c r="G4753" s="122" t="str">
        <f t="shared" si="226"/>
        <v/>
      </c>
      <c r="H4753" s="255" t="str">
        <f>IF(G4753="기사임",(COUNTIF($B$2:B4753,B4753)-COUNTIFS($B$2:B4752,B4753,$G$2:G4752,"")),"")</f>
        <v/>
      </c>
      <c r="I4753" s="122" t="str">
        <f>IF(H4753=1,COUNTIF($H$1:H4753,1),"")</f>
        <v/>
      </c>
      <c r="J4753" s="122">
        <f t="shared" si="227"/>
        <v>0</v>
      </c>
      <c r="K4753" s="122" t="b">
        <f t="shared" si="228"/>
        <v>0</v>
      </c>
      <c r="L4753" s="122" t="str">
        <f>IF(K4753=FALSE,"",B4753&amp;"@"&amp;COUNTIFS($B$2:B4753,B4753,$K$2:K4753,TRUE))</f>
        <v/>
      </c>
    </row>
    <row r="4754" spans="7:12">
      <c r="G4754" s="122" t="str">
        <f t="shared" si="226"/>
        <v/>
      </c>
      <c r="H4754" s="255" t="str">
        <f>IF(G4754="기사임",(COUNTIF($B$2:B4754,B4754)-COUNTIFS($B$2:B4753,B4754,$G$2:G4753,"")),"")</f>
        <v/>
      </c>
      <c r="I4754" s="122" t="str">
        <f>IF(H4754=1,COUNTIF($H$1:H4754,1),"")</f>
        <v/>
      </c>
      <c r="J4754" s="122">
        <f t="shared" si="227"/>
        <v>0</v>
      </c>
      <c r="K4754" s="122" t="b">
        <f t="shared" si="228"/>
        <v>0</v>
      </c>
      <c r="L4754" s="122" t="str">
        <f>IF(K4754=FALSE,"",B4754&amp;"@"&amp;COUNTIFS($B$2:B4754,B4754,$K$2:K4754,TRUE))</f>
        <v/>
      </c>
    </row>
    <row r="4755" spans="7:12">
      <c r="G4755" s="122" t="str">
        <f t="shared" si="226"/>
        <v/>
      </c>
      <c r="H4755" s="255" t="str">
        <f>IF(G4755="기사임",(COUNTIF($B$2:B4755,B4755)-COUNTIFS($B$2:B4754,B4755,$G$2:G4754,"")),"")</f>
        <v/>
      </c>
      <c r="I4755" s="122" t="str">
        <f>IF(H4755=1,COUNTIF($H$1:H4755,1),"")</f>
        <v/>
      </c>
      <c r="J4755" s="122">
        <f t="shared" si="227"/>
        <v>0</v>
      </c>
      <c r="K4755" s="122" t="b">
        <f t="shared" si="228"/>
        <v>0</v>
      </c>
      <c r="L4755" s="122" t="str">
        <f>IF(K4755=FALSE,"",B4755&amp;"@"&amp;COUNTIFS($B$2:B4755,B4755,$K$2:K4755,TRUE))</f>
        <v/>
      </c>
    </row>
    <row r="4756" spans="7:12">
      <c r="G4756" s="122" t="str">
        <f t="shared" si="226"/>
        <v/>
      </c>
      <c r="H4756" s="255" t="str">
        <f>IF(G4756="기사임",(COUNTIF($B$2:B4756,B4756)-COUNTIFS($B$2:B4755,B4756,$G$2:G4755,"")),"")</f>
        <v/>
      </c>
      <c r="I4756" s="122" t="str">
        <f>IF(H4756=1,COUNTIF($H$1:H4756,1),"")</f>
        <v/>
      </c>
      <c r="J4756" s="122">
        <f t="shared" si="227"/>
        <v>0</v>
      </c>
      <c r="K4756" s="122" t="b">
        <f t="shared" si="228"/>
        <v>0</v>
      </c>
      <c r="L4756" s="122" t="str">
        <f>IF(K4756=FALSE,"",B4756&amp;"@"&amp;COUNTIFS($B$2:B4756,B4756,$K$2:K4756,TRUE))</f>
        <v/>
      </c>
    </row>
    <row r="4757" spans="7:12">
      <c r="G4757" s="122" t="str">
        <f t="shared" si="226"/>
        <v/>
      </c>
      <c r="H4757" s="255" t="str">
        <f>IF(G4757="기사임",(COUNTIF($B$2:B4757,B4757)-COUNTIFS($B$2:B4756,B4757,$G$2:G4756,"")),"")</f>
        <v/>
      </c>
      <c r="I4757" s="122" t="str">
        <f>IF(H4757=1,COUNTIF($H$1:H4757,1),"")</f>
        <v/>
      </c>
      <c r="J4757" s="122">
        <f t="shared" si="227"/>
        <v>0</v>
      </c>
      <c r="K4757" s="122" t="b">
        <f t="shared" si="228"/>
        <v>0</v>
      </c>
      <c r="L4757" s="122" t="str">
        <f>IF(K4757=FALSE,"",B4757&amp;"@"&amp;COUNTIFS($B$2:B4757,B4757,$K$2:K4757,TRUE))</f>
        <v/>
      </c>
    </row>
    <row r="4758" spans="7:12">
      <c r="G4758" s="122" t="str">
        <f t="shared" si="226"/>
        <v/>
      </c>
      <c r="H4758" s="255" t="str">
        <f>IF(G4758="기사임",(COUNTIF($B$2:B4758,B4758)-COUNTIFS($B$2:B4757,B4758,$G$2:G4757,"")),"")</f>
        <v/>
      </c>
      <c r="I4758" s="122" t="str">
        <f>IF(H4758=1,COUNTIF($H$1:H4758,1),"")</f>
        <v/>
      </c>
      <c r="J4758" s="122">
        <f t="shared" si="227"/>
        <v>0</v>
      </c>
      <c r="K4758" s="122" t="b">
        <f t="shared" si="228"/>
        <v>0</v>
      </c>
      <c r="L4758" s="122" t="str">
        <f>IF(K4758=FALSE,"",B4758&amp;"@"&amp;COUNTIFS($B$2:B4758,B4758,$K$2:K4758,TRUE))</f>
        <v/>
      </c>
    </row>
    <row r="4759" spans="7:12">
      <c r="G4759" s="122" t="str">
        <f t="shared" si="226"/>
        <v/>
      </c>
      <c r="H4759" s="255" t="str">
        <f>IF(G4759="기사임",(COUNTIF($B$2:B4759,B4759)-COUNTIFS($B$2:B4758,B4759,$G$2:G4758,"")),"")</f>
        <v/>
      </c>
      <c r="I4759" s="122" t="str">
        <f>IF(H4759=1,COUNTIF($H$1:H4759,1),"")</f>
        <v/>
      </c>
      <c r="J4759" s="122">
        <f t="shared" si="227"/>
        <v>0</v>
      </c>
      <c r="K4759" s="122" t="b">
        <f t="shared" si="228"/>
        <v>0</v>
      </c>
      <c r="L4759" s="122" t="str">
        <f>IF(K4759=FALSE,"",B4759&amp;"@"&amp;COUNTIFS($B$2:B4759,B4759,$K$2:K4759,TRUE))</f>
        <v/>
      </c>
    </row>
    <row r="4760" spans="7:12">
      <c r="G4760" s="122" t="str">
        <f t="shared" si="226"/>
        <v/>
      </c>
      <c r="H4760" s="255" t="str">
        <f>IF(G4760="기사임",(COUNTIF($B$2:B4760,B4760)-COUNTIFS($B$2:B4759,B4760,$G$2:G4759,"")),"")</f>
        <v/>
      </c>
      <c r="I4760" s="122" t="str">
        <f>IF(H4760=1,COUNTIF($H$1:H4760,1),"")</f>
        <v/>
      </c>
      <c r="J4760" s="122">
        <f t="shared" si="227"/>
        <v>0</v>
      </c>
      <c r="K4760" s="122" t="b">
        <f t="shared" si="228"/>
        <v>0</v>
      </c>
      <c r="L4760" s="122" t="str">
        <f>IF(K4760=FALSE,"",B4760&amp;"@"&amp;COUNTIFS($B$2:B4760,B4760,$K$2:K4760,TRUE))</f>
        <v/>
      </c>
    </row>
    <row r="4761" spans="7:12">
      <c r="G4761" s="122" t="str">
        <f t="shared" si="226"/>
        <v/>
      </c>
      <c r="H4761" s="255" t="str">
        <f>IF(G4761="기사임",(COUNTIF($B$2:B4761,B4761)-COUNTIFS($B$2:B4760,B4761,$G$2:G4760,"")),"")</f>
        <v/>
      </c>
      <c r="I4761" s="122" t="str">
        <f>IF(H4761=1,COUNTIF($H$1:H4761,1),"")</f>
        <v/>
      </c>
      <c r="J4761" s="122">
        <f t="shared" si="227"/>
        <v>0</v>
      </c>
      <c r="K4761" s="122" t="b">
        <f t="shared" si="228"/>
        <v>0</v>
      </c>
      <c r="L4761" s="122" t="str">
        <f>IF(K4761=FALSE,"",B4761&amp;"@"&amp;COUNTIFS($B$2:B4761,B4761,$K$2:K4761,TRUE))</f>
        <v/>
      </c>
    </row>
    <row r="4762" spans="7:12">
      <c r="G4762" s="122" t="str">
        <f t="shared" si="226"/>
        <v/>
      </c>
      <c r="H4762" s="255" t="str">
        <f>IF(G4762="기사임",(COUNTIF($B$2:B4762,B4762)-COUNTIFS($B$2:B4761,B4762,$G$2:G4761,"")),"")</f>
        <v/>
      </c>
      <c r="I4762" s="122" t="str">
        <f>IF(H4762=1,COUNTIF($H$1:H4762,1),"")</f>
        <v/>
      </c>
      <c r="J4762" s="122">
        <f t="shared" si="227"/>
        <v>0</v>
      </c>
      <c r="K4762" s="122" t="b">
        <f t="shared" si="228"/>
        <v>0</v>
      </c>
      <c r="L4762" s="122" t="str">
        <f>IF(K4762=FALSE,"",B4762&amp;"@"&amp;COUNTIFS($B$2:B4762,B4762,$K$2:K4762,TRUE))</f>
        <v/>
      </c>
    </row>
    <row r="4763" spans="7:12">
      <c r="G4763" s="122" t="str">
        <f t="shared" si="226"/>
        <v/>
      </c>
      <c r="H4763" s="255" t="str">
        <f>IF(G4763="기사임",(COUNTIF($B$2:B4763,B4763)-COUNTIFS($B$2:B4762,B4763,$G$2:G4762,"")),"")</f>
        <v/>
      </c>
      <c r="I4763" s="122" t="str">
        <f>IF(H4763=1,COUNTIF($H$1:H4763,1),"")</f>
        <v/>
      </c>
      <c r="J4763" s="122">
        <f t="shared" si="227"/>
        <v>0</v>
      </c>
      <c r="K4763" s="122" t="b">
        <f t="shared" si="228"/>
        <v>0</v>
      </c>
      <c r="L4763" s="122" t="str">
        <f>IF(K4763=FALSE,"",B4763&amp;"@"&amp;COUNTIFS($B$2:B4763,B4763,$K$2:K4763,TRUE))</f>
        <v/>
      </c>
    </row>
    <row r="4764" spans="7:12">
      <c r="G4764" s="122" t="str">
        <f t="shared" si="226"/>
        <v/>
      </c>
      <c r="H4764" s="255" t="str">
        <f>IF(G4764="기사임",(COUNTIF($B$2:B4764,B4764)-COUNTIFS($B$2:B4763,B4764,$G$2:G4763,"")),"")</f>
        <v/>
      </c>
      <c r="I4764" s="122" t="str">
        <f>IF(H4764=1,COUNTIF($H$1:H4764,1),"")</f>
        <v/>
      </c>
      <c r="J4764" s="122">
        <f t="shared" si="227"/>
        <v>0</v>
      </c>
      <c r="K4764" s="122" t="b">
        <f t="shared" si="228"/>
        <v>0</v>
      </c>
      <c r="L4764" s="122" t="str">
        <f>IF(K4764=FALSE,"",B4764&amp;"@"&amp;COUNTIFS($B$2:B4764,B4764,$K$2:K4764,TRUE))</f>
        <v/>
      </c>
    </row>
    <row r="4765" spans="7:12">
      <c r="G4765" s="122" t="str">
        <f t="shared" si="226"/>
        <v/>
      </c>
      <c r="H4765" s="255" t="str">
        <f>IF(G4765="기사임",(COUNTIF($B$2:B4765,B4765)-COUNTIFS($B$2:B4764,B4765,$G$2:G4764,"")),"")</f>
        <v/>
      </c>
      <c r="I4765" s="122" t="str">
        <f>IF(H4765=1,COUNTIF($H$1:H4765,1),"")</f>
        <v/>
      </c>
      <c r="J4765" s="122">
        <f t="shared" si="227"/>
        <v>0</v>
      </c>
      <c r="K4765" s="122" t="b">
        <f t="shared" si="228"/>
        <v>0</v>
      </c>
      <c r="L4765" s="122" t="str">
        <f>IF(K4765=FALSE,"",B4765&amp;"@"&amp;COUNTIFS($B$2:B4765,B4765,$K$2:K4765,TRUE))</f>
        <v/>
      </c>
    </row>
    <row r="4766" spans="7:12">
      <c r="G4766" s="122" t="str">
        <f t="shared" si="226"/>
        <v/>
      </c>
      <c r="H4766" s="255" t="str">
        <f>IF(G4766="기사임",(COUNTIF($B$2:B4766,B4766)-COUNTIFS($B$2:B4765,B4766,$G$2:G4765,"")),"")</f>
        <v/>
      </c>
      <c r="I4766" s="122" t="str">
        <f>IF(H4766=1,COUNTIF($H$1:H4766,1),"")</f>
        <v/>
      </c>
      <c r="J4766" s="122">
        <f t="shared" si="227"/>
        <v>0</v>
      </c>
      <c r="K4766" s="122" t="b">
        <f t="shared" si="228"/>
        <v>0</v>
      </c>
      <c r="L4766" s="122" t="str">
        <f>IF(K4766=FALSE,"",B4766&amp;"@"&amp;COUNTIFS($B$2:B4766,B4766,$K$2:K4766,TRUE))</f>
        <v/>
      </c>
    </row>
    <row r="4767" spans="7:12">
      <c r="G4767" s="122" t="str">
        <f t="shared" si="226"/>
        <v/>
      </c>
      <c r="H4767" s="255" t="str">
        <f>IF(G4767="기사임",(COUNTIF($B$2:B4767,B4767)-COUNTIFS($B$2:B4766,B4767,$G$2:G4766,"")),"")</f>
        <v/>
      </c>
      <c r="I4767" s="122" t="str">
        <f>IF(H4767=1,COUNTIF($H$1:H4767,1),"")</f>
        <v/>
      </c>
      <c r="J4767" s="122">
        <f t="shared" si="227"/>
        <v>0</v>
      </c>
      <c r="K4767" s="122" t="b">
        <f t="shared" si="228"/>
        <v>0</v>
      </c>
      <c r="L4767" s="122" t="str">
        <f>IF(K4767=FALSE,"",B4767&amp;"@"&amp;COUNTIFS($B$2:B4767,B4767,$K$2:K4767,TRUE))</f>
        <v/>
      </c>
    </row>
    <row r="4768" spans="7:12">
      <c r="G4768" s="122" t="str">
        <f t="shared" si="226"/>
        <v/>
      </c>
      <c r="H4768" s="255" t="str">
        <f>IF(G4768="기사임",(COUNTIF($B$2:B4768,B4768)-COUNTIFS($B$2:B4767,B4768,$G$2:G4767,"")),"")</f>
        <v/>
      </c>
      <c r="I4768" s="122" t="str">
        <f>IF(H4768=1,COUNTIF($H$1:H4768,1),"")</f>
        <v/>
      </c>
      <c r="J4768" s="122">
        <f t="shared" si="227"/>
        <v>0</v>
      </c>
      <c r="K4768" s="122" t="b">
        <f t="shared" si="228"/>
        <v>0</v>
      </c>
      <c r="L4768" s="122" t="str">
        <f>IF(K4768=FALSE,"",B4768&amp;"@"&amp;COUNTIFS($B$2:B4768,B4768,$K$2:K4768,TRUE))</f>
        <v/>
      </c>
    </row>
    <row r="4769" spans="7:12">
      <c r="G4769" s="122" t="str">
        <f t="shared" si="226"/>
        <v/>
      </c>
      <c r="H4769" s="255" t="str">
        <f>IF(G4769="기사임",(COUNTIF($B$2:B4769,B4769)-COUNTIFS($B$2:B4768,B4769,$G$2:G4768,"")),"")</f>
        <v/>
      </c>
      <c r="I4769" s="122" t="str">
        <f>IF(H4769=1,COUNTIF($H$1:H4769,1),"")</f>
        <v/>
      </c>
      <c r="J4769" s="122">
        <f t="shared" si="227"/>
        <v>0</v>
      </c>
      <c r="K4769" s="122" t="b">
        <f t="shared" si="228"/>
        <v>0</v>
      </c>
      <c r="L4769" s="122" t="str">
        <f>IF(K4769=FALSE,"",B4769&amp;"@"&amp;COUNTIFS($B$2:B4769,B4769,$K$2:K4769,TRUE))</f>
        <v/>
      </c>
    </row>
    <row r="4770" spans="7:12">
      <c r="G4770" s="122" t="str">
        <f t="shared" si="226"/>
        <v/>
      </c>
      <c r="H4770" s="255" t="str">
        <f>IF(G4770="기사임",(COUNTIF($B$2:B4770,B4770)-COUNTIFS($B$2:B4769,B4770,$G$2:G4769,"")),"")</f>
        <v/>
      </c>
      <c r="I4770" s="122" t="str">
        <f>IF(H4770=1,COUNTIF($H$1:H4770,1),"")</f>
        <v/>
      </c>
      <c r="J4770" s="122">
        <f t="shared" si="227"/>
        <v>0</v>
      </c>
      <c r="K4770" s="122" t="b">
        <f t="shared" si="228"/>
        <v>0</v>
      </c>
      <c r="L4770" s="122" t="str">
        <f>IF(K4770=FALSE,"",B4770&amp;"@"&amp;COUNTIFS($B$2:B4770,B4770,$K$2:K4770,TRUE))</f>
        <v/>
      </c>
    </row>
    <row r="4771" spans="7:12">
      <c r="G4771" s="122" t="str">
        <f t="shared" si="226"/>
        <v/>
      </c>
      <c r="H4771" s="255" t="str">
        <f>IF(G4771="기사임",(COUNTIF($B$2:B4771,B4771)-COUNTIFS($B$2:B4770,B4771,$G$2:G4770,"")),"")</f>
        <v/>
      </c>
      <c r="I4771" s="122" t="str">
        <f>IF(H4771=1,COUNTIF($H$1:H4771,1),"")</f>
        <v/>
      </c>
      <c r="J4771" s="122">
        <f t="shared" si="227"/>
        <v>0</v>
      </c>
      <c r="K4771" s="122" t="b">
        <f t="shared" si="228"/>
        <v>0</v>
      </c>
      <c r="L4771" s="122" t="str">
        <f>IF(K4771=FALSE,"",B4771&amp;"@"&amp;COUNTIFS($B$2:B4771,B4771,$K$2:K4771,TRUE))</f>
        <v/>
      </c>
    </row>
    <row r="4772" spans="7:12">
      <c r="G4772" s="122" t="str">
        <f t="shared" si="226"/>
        <v/>
      </c>
      <c r="H4772" s="255" t="str">
        <f>IF(G4772="기사임",(COUNTIF($B$2:B4772,B4772)-COUNTIFS($B$2:B4771,B4772,$G$2:G4771,"")),"")</f>
        <v/>
      </c>
      <c r="I4772" s="122" t="str">
        <f>IF(H4772=1,COUNTIF($H$1:H4772,1),"")</f>
        <v/>
      </c>
      <c r="J4772" s="122">
        <f t="shared" si="227"/>
        <v>0</v>
      </c>
      <c r="K4772" s="122" t="b">
        <f t="shared" si="228"/>
        <v>0</v>
      </c>
      <c r="L4772" s="122" t="str">
        <f>IF(K4772=FALSE,"",B4772&amp;"@"&amp;COUNTIFS($B$2:B4772,B4772,$K$2:K4772,TRUE))</f>
        <v/>
      </c>
    </row>
    <row r="4773" spans="7:12">
      <c r="G4773" s="122" t="str">
        <f t="shared" si="226"/>
        <v/>
      </c>
      <c r="H4773" s="255" t="str">
        <f>IF(G4773="기사임",(COUNTIF($B$2:B4773,B4773)-COUNTIFS($B$2:B4772,B4773,$G$2:G4772,"")),"")</f>
        <v/>
      </c>
      <c r="I4773" s="122" t="str">
        <f>IF(H4773=1,COUNTIF($H$1:H4773,1),"")</f>
        <v/>
      </c>
      <c r="J4773" s="122">
        <f t="shared" si="227"/>
        <v>0</v>
      </c>
      <c r="K4773" s="122" t="b">
        <f t="shared" si="228"/>
        <v>0</v>
      </c>
      <c r="L4773" s="122" t="str">
        <f>IF(K4773=FALSE,"",B4773&amp;"@"&amp;COUNTIFS($B$2:B4773,B4773,$K$2:K4773,TRUE))</f>
        <v/>
      </c>
    </row>
    <row r="4774" spans="7:12">
      <c r="G4774" s="122" t="str">
        <f t="shared" si="226"/>
        <v/>
      </c>
      <c r="H4774" s="255" t="str">
        <f>IF(G4774="기사임",(COUNTIF($B$2:B4774,B4774)-COUNTIFS($B$2:B4773,B4774,$G$2:G4773,"")),"")</f>
        <v/>
      </c>
      <c r="I4774" s="122" t="str">
        <f>IF(H4774=1,COUNTIF($H$1:H4774,1),"")</f>
        <v/>
      </c>
      <c r="J4774" s="122">
        <f t="shared" si="227"/>
        <v>0</v>
      </c>
      <c r="K4774" s="122" t="b">
        <f t="shared" si="228"/>
        <v>0</v>
      </c>
      <c r="L4774" s="122" t="str">
        <f>IF(K4774=FALSE,"",B4774&amp;"@"&amp;COUNTIFS($B$2:B4774,B4774,$K$2:K4774,TRUE))</f>
        <v/>
      </c>
    </row>
    <row r="4775" spans="7:12">
      <c r="G4775" s="122" t="str">
        <f t="shared" si="226"/>
        <v/>
      </c>
      <c r="H4775" s="255" t="str">
        <f>IF(G4775="기사임",(COUNTIF($B$2:B4775,B4775)-COUNTIFS($B$2:B4774,B4775,$G$2:G4774,"")),"")</f>
        <v/>
      </c>
      <c r="I4775" s="122" t="str">
        <f>IF(H4775=1,COUNTIF($H$1:H4775,1),"")</f>
        <v/>
      </c>
      <c r="J4775" s="122">
        <f t="shared" si="227"/>
        <v>0</v>
      </c>
      <c r="K4775" s="122" t="b">
        <f t="shared" si="228"/>
        <v>0</v>
      </c>
      <c r="L4775" s="122" t="str">
        <f>IF(K4775=FALSE,"",B4775&amp;"@"&amp;COUNTIFS($B$2:B4775,B4775,$K$2:K4775,TRUE))</f>
        <v/>
      </c>
    </row>
    <row r="4776" spans="7:12">
      <c r="G4776" s="122" t="str">
        <f t="shared" si="226"/>
        <v/>
      </c>
      <c r="H4776" s="255" t="str">
        <f>IF(G4776="기사임",(COUNTIF($B$2:B4776,B4776)-COUNTIFS($B$2:B4775,B4776,$G$2:G4775,"")),"")</f>
        <v/>
      </c>
      <c r="I4776" s="122" t="str">
        <f>IF(H4776=1,COUNTIF($H$1:H4776,1),"")</f>
        <v/>
      </c>
      <c r="J4776" s="122">
        <f t="shared" si="227"/>
        <v>0</v>
      </c>
      <c r="K4776" s="122" t="b">
        <f t="shared" si="228"/>
        <v>0</v>
      </c>
      <c r="L4776" s="122" t="str">
        <f>IF(K4776=FALSE,"",B4776&amp;"@"&amp;COUNTIFS($B$2:B4776,B4776,$K$2:K4776,TRUE))</f>
        <v/>
      </c>
    </row>
    <row r="4777" spans="7:12">
      <c r="G4777" s="122" t="str">
        <f t="shared" si="226"/>
        <v/>
      </c>
      <c r="H4777" s="255" t="str">
        <f>IF(G4777="기사임",(COUNTIF($B$2:B4777,B4777)-COUNTIFS($B$2:B4776,B4777,$G$2:G4776,"")),"")</f>
        <v/>
      </c>
      <c r="I4777" s="122" t="str">
        <f>IF(H4777=1,COUNTIF($H$1:H4777,1),"")</f>
        <v/>
      </c>
      <c r="J4777" s="122">
        <f t="shared" si="227"/>
        <v>0</v>
      </c>
      <c r="K4777" s="122" t="b">
        <f t="shared" si="228"/>
        <v>0</v>
      </c>
      <c r="L4777" s="122" t="str">
        <f>IF(K4777=FALSE,"",B4777&amp;"@"&amp;COUNTIFS($B$2:B4777,B4777,$K$2:K4777,TRUE))</f>
        <v/>
      </c>
    </row>
    <row r="4778" spans="7:12">
      <c r="G4778" s="122" t="str">
        <f t="shared" si="226"/>
        <v/>
      </c>
      <c r="H4778" s="255" t="str">
        <f>IF(G4778="기사임",(COUNTIF($B$2:B4778,B4778)-COUNTIFS($B$2:B4777,B4778,$G$2:G4777,"")),"")</f>
        <v/>
      </c>
      <c r="I4778" s="122" t="str">
        <f>IF(H4778=1,COUNTIF($H$1:H4778,1),"")</f>
        <v/>
      </c>
      <c r="J4778" s="122">
        <f t="shared" si="227"/>
        <v>0</v>
      </c>
      <c r="K4778" s="122" t="b">
        <f t="shared" si="228"/>
        <v>0</v>
      </c>
      <c r="L4778" s="122" t="str">
        <f>IF(K4778=FALSE,"",B4778&amp;"@"&amp;COUNTIFS($B$2:B4778,B4778,$K$2:K4778,TRUE))</f>
        <v/>
      </c>
    </row>
    <row r="4779" spans="7:12">
      <c r="G4779" s="122" t="str">
        <f t="shared" si="226"/>
        <v/>
      </c>
      <c r="H4779" s="255" t="str">
        <f>IF(G4779="기사임",(COUNTIF($B$2:B4779,B4779)-COUNTIFS($B$2:B4778,B4779,$G$2:G4778,"")),"")</f>
        <v/>
      </c>
      <c r="I4779" s="122" t="str">
        <f>IF(H4779=1,COUNTIF($H$1:H4779,1),"")</f>
        <v/>
      </c>
      <c r="J4779" s="122">
        <f t="shared" si="227"/>
        <v>0</v>
      </c>
      <c r="K4779" s="122" t="b">
        <f t="shared" si="228"/>
        <v>0</v>
      </c>
      <c r="L4779" s="122" t="str">
        <f>IF(K4779=FALSE,"",B4779&amp;"@"&amp;COUNTIFS($B$2:B4779,B4779,$K$2:K4779,TRUE))</f>
        <v/>
      </c>
    </row>
    <row r="4780" spans="7:12">
      <c r="G4780" s="122" t="str">
        <f t="shared" si="226"/>
        <v/>
      </c>
      <c r="H4780" s="255" t="str">
        <f>IF(G4780="기사임",(COUNTIF($B$2:B4780,B4780)-COUNTIFS($B$2:B4779,B4780,$G$2:G4779,"")),"")</f>
        <v/>
      </c>
      <c r="I4780" s="122" t="str">
        <f>IF(H4780=1,COUNTIF($H$1:H4780,1),"")</f>
        <v/>
      </c>
      <c r="J4780" s="122">
        <f t="shared" si="227"/>
        <v>0</v>
      </c>
      <c r="K4780" s="122" t="b">
        <f t="shared" si="228"/>
        <v>0</v>
      </c>
      <c r="L4780" s="122" t="str">
        <f>IF(K4780=FALSE,"",B4780&amp;"@"&amp;COUNTIFS($B$2:B4780,B4780,$K$2:K4780,TRUE))</f>
        <v/>
      </c>
    </row>
    <row r="4781" spans="7:12">
      <c r="G4781" s="122" t="str">
        <f t="shared" si="226"/>
        <v/>
      </c>
      <c r="H4781" s="255" t="str">
        <f>IF(G4781="기사임",(COUNTIF($B$2:B4781,B4781)-COUNTIFS($B$2:B4780,B4781,$G$2:G4780,"")),"")</f>
        <v/>
      </c>
      <c r="I4781" s="122" t="str">
        <f>IF(H4781=1,COUNTIF($H$1:H4781,1),"")</f>
        <v/>
      </c>
      <c r="J4781" s="122">
        <f t="shared" si="227"/>
        <v>0</v>
      </c>
      <c r="K4781" s="122" t="b">
        <f t="shared" si="228"/>
        <v>0</v>
      </c>
      <c r="L4781" s="122" t="str">
        <f>IF(K4781=FALSE,"",B4781&amp;"@"&amp;COUNTIFS($B$2:B4781,B4781,$K$2:K4781,TRUE))</f>
        <v/>
      </c>
    </row>
    <row r="4782" spans="7:12">
      <c r="G4782" s="122" t="str">
        <f t="shared" si="226"/>
        <v/>
      </c>
      <c r="H4782" s="255" t="str">
        <f>IF(G4782="기사임",(COUNTIF($B$2:B4782,B4782)-COUNTIFS($B$2:B4781,B4782,$G$2:G4781,"")),"")</f>
        <v/>
      </c>
      <c r="I4782" s="122" t="str">
        <f>IF(H4782=1,COUNTIF($H$1:H4782,1),"")</f>
        <v/>
      </c>
      <c r="J4782" s="122">
        <f t="shared" si="227"/>
        <v>0</v>
      </c>
      <c r="K4782" s="122" t="b">
        <f t="shared" si="228"/>
        <v>0</v>
      </c>
      <c r="L4782" s="122" t="str">
        <f>IF(K4782=FALSE,"",B4782&amp;"@"&amp;COUNTIFS($B$2:B4782,B4782,$K$2:K4782,TRUE))</f>
        <v/>
      </c>
    </row>
    <row r="4783" spans="7:12">
      <c r="G4783" s="122" t="str">
        <f t="shared" si="226"/>
        <v/>
      </c>
      <c r="H4783" s="255" t="str">
        <f>IF(G4783="기사임",(COUNTIF($B$2:B4783,B4783)-COUNTIFS($B$2:B4782,B4783,$G$2:G4782,"")),"")</f>
        <v/>
      </c>
      <c r="I4783" s="122" t="str">
        <f>IF(H4783=1,COUNTIF($H$1:H4783,1),"")</f>
        <v/>
      </c>
      <c r="J4783" s="122">
        <f t="shared" si="227"/>
        <v>0</v>
      </c>
      <c r="K4783" s="122" t="b">
        <f t="shared" si="228"/>
        <v>0</v>
      </c>
      <c r="L4783" s="122" t="str">
        <f>IF(K4783=FALSE,"",B4783&amp;"@"&amp;COUNTIFS($B$2:B4783,B4783,$K$2:K4783,TRUE))</f>
        <v/>
      </c>
    </row>
    <row r="4784" spans="7:12">
      <c r="G4784" s="122" t="str">
        <f t="shared" si="226"/>
        <v/>
      </c>
      <c r="H4784" s="255" t="str">
        <f>IF(G4784="기사임",(COUNTIF($B$2:B4784,B4784)-COUNTIFS($B$2:B4783,B4784,$G$2:G4783,"")),"")</f>
        <v/>
      </c>
      <c r="I4784" s="122" t="str">
        <f>IF(H4784=1,COUNTIF($H$1:H4784,1),"")</f>
        <v/>
      </c>
      <c r="J4784" s="122">
        <f t="shared" si="227"/>
        <v>0</v>
      </c>
      <c r="K4784" s="122" t="b">
        <f t="shared" si="228"/>
        <v>0</v>
      </c>
      <c r="L4784" s="122" t="str">
        <f>IF(K4784=FALSE,"",B4784&amp;"@"&amp;COUNTIFS($B$2:B4784,B4784,$K$2:K4784,TRUE))</f>
        <v/>
      </c>
    </row>
    <row r="4785" spans="7:12">
      <c r="G4785" s="122" t="str">
        <f t="shared" si="226"/>
        <v/>
      </c>
      <c r="H4785" s="255" t="str">
        <f>IF(G4785="기사임",(COUNTIF($B$2:B4785,B4785)-COUNTIFS($B$2:B4784,B4785,$G$2:G4784,"")),"")</f>
        <v/>
      </c>
      <c r="I4785" s="122" t="str">
        <f>IF(H4785=1,COUNTIF($H$1:H4785,1),"")</f>
        <v/>
      </c>
      <c r="J4785" s="122">
        <f t="shared" si="227"/>
        <v>0</v>
      </c>
      <c r="K4785" s="122" t="b">
        <f t="shared" si="228"/>
        <v>0</v>
      </c>
      <c r="L4785" s="122" t="str">
        <f>IF(K4785=FALSE,"",B4785&amp;"@"&amp;COUNTIFS($B$2:B4785,B4785,$K$2:K4785,TRUE))</f>
        <v/>
      </c>
    </row>
    <row r="4786" spans="7:12">
      <c r="G4786" s="122" t="str">
        <f t="shared" si="226"/>
        <v/>
      </c>
      <c r="H4786" s="255" t="str">
        <f>IF(G4786="기사임",(COUNTIF($B$2:B4786,B4786)-COUNTIFS($B$2:B4785,B4786,$G$2:G4785,"")),"")</f>
        <v/>
      </c>
      <c r="I4786" s="122" t="str">
        <f>IF(H4786=1,COUNTIF($H$1:H4786,1),"")</f>
        <v/>
      </c>
      <c r="J4786" s="122">
        <f t="shared" si="227"/>
        <v>0</v>
      </c>
      <c r="K4786" s="122" t="b">
        <f t="shared" si="228"/>
        <v>0</v>
      </c>
      <c r="L4786" s="122" t="str">
        <f>IF(K4786=FALSE,"",B4786&amp;"@"&amp;COUNTIFS($B$2:B4786,B4786,$K$2:K4786,TRUE))</f>
        <v/>
      </c>
    </row>
    <row r="4787" spans="7:12">
      <c r="G4787" s="122" t="str">
        <f t="shared" si="226"/>
        <v/>
      </c>
      <c r="H4787" s="255" t="str">
        <f>IF(G4787="기사임",(COUNTIF($B$2:B4787,B4787)-COUNTIFS($B$2:B4786,B4787,$G$2:G4786,"")),"")</f>
        <v/>
      </c>
      <c r="I4787" s="122" t="str">
        <f>IF(H4787=1,COUNTIF($H$1:H4787,1),"")</f>
        <v/>
      </c>
      <c r="J4787" s="122">
        <f t="shared" si="227"/>
        <v>0</v>
      </c>
      <c r="K4787" s="122" t="b">
        <f t="shared" si="228"/>
        <v>0</v>
      </c>
      <c r="L4787" s="122" t="str">
        <f>IF(K4787=FALSE,"",B4787&amp;"@"&amp;COUNTIFS($B$2:B4787,B4787,$K$2:K4787,TRUE))</f>
        <v/>
      </c>
    </row>
    <row r="4788" spans="7:12">
      <c r="G4788" s="122" t="str">
        <f t="shared" si="226"/>
        <v/>
      </c>
      <c r="H4788" s="255" t="str">
        <f>IF(G4788="기사임",(COUNTIF($B$2:B4788,B4788)-COUNTIFS($B$2:B4787,B4788,$G$2:G4787,"")),"")</f>
        <v/>
      </c>
      <c r="I4788" s="122" t="str">
        <f>IF(H4788=1,COUNTIF($H$1:H4788,1),"")</f>
        <v/>
      </c>
      <c r="J4788" s="122">
        <f t="shared" si="227"/>
        <v>0</v>
      </c>
      <c r="K4788" s="122" t="b">
        <f t="shared" si="228"/>
        <v>0</v>
      </c>
      <c r="L4788" s="122" t="str">
        <f>IF(K4788=FALSE,"",B4788&amp;"@"&amp;COUNTIFS($B$2:B4788,B4788,$K$2:K4788,TRUE))</f>
        <v/>
      </c>
    </row>
    <row r="4789" spans="7:12">
      <c r="G4789" s="122" t="str">
        <f t="shared" si="226"/>
        <v/>
      </c>
      <c r="H4789" s="255" t="str">
        <f>IF(G4789="기사임",(COUNTIF($B$2:B4789,B4789)-COUNTIFS($B$2:B4788,B4789,$G$2:G4788,"")),"")</f>
        <v/>
      </c>
      <c r="I4789" s="122" t="str">
        <f>IF(H4789=1,COUNTIF($H$1:H4789,1),"")</f>
        <v/>
      </c>
      <c r="J4789" s="122">
        <f t="shared" si="227"/>
        <v>0</v>
      </c>
      <c r="K4789" s="122" t="b">
        <f t="shared" si="228"/>
        <v>0</v>
      </c>
      <c r="L4789" s="122" t="str">
        <f>IF(K4789=FALSE,"",B4789&amp;"@"&amp;COUNTIFS($B$2:B4789,B4789,$K$2:K4789,TRUE))</f>
        <v/>
      </c>
    </row>
    <row r="4790" spans="7:12">
      <c r="G4790" s="122" t="str">
        <f t="shared" si="226"/>
        <v/>
      </c>
      <c r="H4790" s="255" t="str">
        <f>IF(G4790="기사임",(COUNTIF($B$2:B4790,B4790)-COUNTIFS($B$2:B4789,B4790,$G$2:G4789,"")),"")</f>
        <v/>
      </c>
      <c r="I4790" s="122" t="str">
        <f>IF(H4790=1,COUNTIF($H$1:H4790,1),"")</f>
        <v/>
      </c>
      <c r="J4790" s="122">
        <f t="shared" si="227"/>
        <v>0</v>
      </c>
      <c r="K4790" s="122" t="b">
        <f t="shared" si="228"/>
        <v>0</v>
      </c>
      <c r="L4790" s="122" t="str">
        <f>IF(K4790=FALSE,"",B4790&amp;"@"&amp;COUNTIFS($B$2:B4790,B4790,$K$2:K4790,TRUE))</f>
        <v/>
      </c>
    </row>
    <row r="4791" spans="7:12">
      <c r="G4791" s="122" t="str">
        <f t="shared" si="226"/>
        <v/>
      </c>
      <c r="H4791" s="255" t="str">
        <f>IF(G4791="기사임",(COUNTIF($B$2:B4791,B4791)-COUNTIFS($B$2:B4790,B4791,$G$2:G4790,"")),"")</f>
        <v/>
      </c>
      <c r="I4791" s="122" t="str">
        <f>IF(H4791=1,COUNTIF($H$1:H4791,1),"")</f>
        <v/>
      </c>
      <c r="J4791" s="122">
        <f t="shared" si="227"/>
        <v>0</v>
      </c>
      <c r="K4791" s="122" t="b">
        <f t="shared" si="228"/>
        <v>0</v>
      </c>
      <c r="L4791" s="122" t="str">
        <f>IF(K4791=FALSE,"",B4791&amp;"@"&amp;COUNTIFS($B$2:B4791,B4791,$K$2:K4791,TRUE))</f>
        <v/>
      </c>
    </row>
    <row r="4792" spans="7:12">
      <c r="G4792" s="122" t="str">
        <f t="shared" si="226"/>
        <v/>
      </c>
      <c r="H4792" s="255" t="str">
        <f>IF(G4792="기사임",(COUNTIF($B$2:B4792,B4792)-COUNTIFS($B$2:B4791,B4792,$G$2:G4791,"")),"")</f>
        <v/>
      </c>
      <c r="I4792" s="122" t="str">
        <f>IF(H4792=1,COUNTIF($H$1:H4792,1),"")</f>
        <v/>
      </c>
      <c r="J4792" s="122">
        <f t="shared" si="227"/>
        <v>0</v>
      </c>
      <c r="K4792" s="122" t="b">
        <f t="shared" si="228"/>
        <v>0</v>
      </c>
      <c r="L4792" s="122" t="str">
        <f>IF(K4792=FALSE,"",B4792&amp;"@"&amp;COUNTIFS($B$2:B4792,B4792,$K$2:K4792,TRUE))</f>
        <v/>
      </c>
    </row>
    <row r="4793" spans="7:12">
      <c r="G4793" s="122" t="str">
        <f t="shared" si="226"/>
        <v/>
      </c>
      <c r="H4793" s="255" t="str">
        <f>IF(G4793="기사임",(COUNTIF($B$2:B4793,B4793)-COUNTIFS($B$2:B4792,B4793,$G$2:G4792,"")),"")</f>
        <v/>
      </c>
      <c r="I4793" s="122" t="str">
        <f>IF(H4793=1,COUNTIF($H$1:H4793,1),"")</f>
        <v/>
      </c>
      <c r="J4793" s="122">
        <f t="shared" si="227"/>
        <v>0</v>
      </c>
      <c r="K4793" s="122" t="b">
        <f t="shared" si="228"/>
        <v>0</v>
      </c>
      <c r="L4793" s="122" t="str">
        <f>IF(K4793=FALSE,"",B4793&amp;"@"&amp;COUNTIFS($B$2:B4793,B4793,$K$2:K4793,TRUE))</f>
        <v/>
      </c>
    </row>
    <row r="4794" spans="7:12">
      <c r="G4794" s="122" t="str">
        <f t="shared" si="226"/>
        <v/>
      </c>
      <c r="H4794" s="255" t="str">
        <f>IF(G4794="기사임",(COUNTIF($B$2:B4794,B4794)-COUNTIFS($B$2:B4793,B4794,$G$2:G4793,"")),"")</f>
        <v/>
      </c>
      <c r="I4794" s="122" t="str">
        <f>IF(H4794=1,COUNTIF($H$1:H4794,1),"")</f>
        <v/>
      </c>
      <c r="J4794" s="122">
        <f t="shared" si="227"/>
        <v>0</v>
      </c>
      <c r="K4794" s="122" t="b">
        <f t="shared" si="228"/>
        <v>0</v>
      </c>
      <c r="L4794" s="122" t="str">
        <f>IF(K4794=FALSE,"",B4794&amp;"@"&amp;COUNTIFS($B$2:B4794,B4794,$K$2:K4794,TRUE))</f>
        <v/>
      </c>
    </row>
    <row r="4795" spans="7:12">
      <c r="G4795" s="122" t="str">
        <f t="shared" si="226"/>
        <v/>
      </c>
      <c r="H4795" s="255" t="str">
        <f>IF(G4795="기사임",(COUNTIF($B$2:B4795,B4795)-COUNTIFS($B$2:B4794,B4795,$G$2:G4794,"")),"")</f>
        <v/>
      </c>
      <c r="I4795" s="122" t="str">
        <f>IF(H4795=1,COUNTIF($H$1:H4795,1),"")</f>
        <v/>
      </c>
      <c r="J4795" s="122">
        <f t="shared" si="227"/>
        <v>0</v>
      </c>
      <c r="K4795" s="122" t="b">
        <f t="shared" si="228"/>
        <v>0</v>
      </c>
      <c r="L4795" s="122" t="str">
        <f>IF(K4795=FALSE,"",B4795&amp;"@"&amp;COUNTIFS($B$2:B4795,B4795,$K$2:K4795,TRUE))</f>
        <v/>
      </c>
    </row>
    <row r="4796" spans="7:12">
      <c r="G4796" s="122" t="str">
        <f t="shared" si="226"/>
        <v/>
      </c>
      <c r="H4796" s="255" t="str">
        <f>IF(G4796="기사임",(COUNTIF($B$2:B4796,B4796)-COUNTIFS($B$2:B4795,B4796,$G$2:G4795,"")),"")</f>
        <v/>
      </c>
      <c r="I4796" s="122" t="str">
        <f>IF(H4796=1,COUNTIF($H$1:H4796,1),"")</f>
        <v/>
      </c>
      <c r="J4796" s="122">
        <f t="shared" si="227"/>
        <v>0</v>
      </c>
      <c r="K4796" s="122" t="b">
        <f t="shared" si="228"/>
        <v>0</v>
      </c>
      <c r="L4796" s="122" t="str">
        <f>IF(K4796=FALSE,"",B4796&amp;"@"&amp;COUNTIFS($B$2:B4796,B4796,$K$2:K4796,TRUE))</f>
        <v/>
      </c>
    </row>
    <row r="4797" spans="7:12">
      <c r="G4797" s="122" t="str">
        <f t="shared" si="226"/>
        <v/>
      </c>
      <c r="H4797" s="255" t="str">
        <f>IF(G4797="기사임",(COUNTIF($B$2:B4797,B4797)-COUNTIFS($B$2:B4796,B4797,$G$2:G4796,"")),"")</f>
        <v/>
      </c>
      <c r="I4797" s="122" t="str">
        <f>IF(H4797=1,COUNTIF($H$1:H4797,1),"")</f>
        <v/>
      </c>
      <c r="J4797" s="122">
        <f t="shared" si="227"/>
        <v>0</v>
      </c>
      <c r="K4797" s="122" t="b">
        <f t="shared" si="228"/>
        <v>0</v>
      </c>
      <c r="L4797" s="122" t="str">
        <f>IF(K4797=FALSE,"",B4797&amp;"@"&amp;COUNTIFS($B$2:B4797,B4797,$K$2:K4797,TRUE))</f>
        <v/>
      </c>
    </row>
    <row r="4798" spans="7:12">
      <c r="G4798" s="122" t="str">
        <f t="shared" si="226"/>
        <v/>
      </c>
      <c r="H4798" s="255" t="str">
        <f>IF(G4798="기사임",(COUNTIF($B$2:B4798,B4798)-COUNTIFS($B$2:B4797,B4798,$G$2:G4797,"")),"")</f>
        <v/>
      </c>
      <c r="I4798" s="122" t="str">
        <f>IF(H4798=1,COUNTIF($H$1:H4798,1),"")</f>
        <v/>
      </c>
      <c r="J4798" s="122">
        <f t="shared" si="227"/>
        <v>0</v>
      </c>
      <c r="K4798" s="122" t="b">
        <f t="shared" si="228"/>
        <v>0</v>
      </c>
      <c r="L4798" s="122" t="str">
        <f>IF(K4798=FALSE,"",B4798&amp;"@"&amp;COUNTIFS($B$2:B4798,B4798,$K$2:K4798,TRUE))</f>
        <v/>
      </c>
    </row>
    <row r="4799" spans="7:12">
      <c r="G4799" s="122" t="str">
        <f t="shared" si="226"/>
        <v/>
      </c>
      <c r="H4799" s="255" t="str">
        <f>IF(G4799="기사임",(COUNTIF($B$2:B4799,B4799)-COUNTIFS($B$2:B4798,B4799,$G$2:G4798,"")),"")</f>
        <v/>
      </c>
      <c r="I4799" s="122" t="str">
        <f>IF(H4799=1,COUNTIF($H$1:H4799,1),"")</f>
        <v/>
      </c>
      <c r="J4799" s="122">
        <f t="shared" si="227"/>
        <v>0</v>
      </c>
      <c r="K4799" s="122" t="b">
        <f t="shared" si="228"/>
        <v>0</v>
      </c>
      <c r="L4799" s="122" t="str">
        <f>IF(K4799=FALSE,"",B4799&amp;"@"&amp;COUNTIFS($B$2:B4799,B4799,$K$2:K4799,TRUE))</f>
        <v/>
      </c>
    </row>
    <row r="4800" spans="7:12">
      <c r="G4800" s="122" t="str">
        <f t="shared" si="226"/>
        <v/>
      </c>
      <c r="H4800" s="255" t="str">
        <f>IF(G4800="기사임",(COUNTIF($B$2:B4800,B4800)-COUNTIFS($B$2:B4799,B4800,$G$2:G4799,"")),"")</f>
        <v/>
      </c>
      <c r="I4800" s="122" t="str">
        <f>IF(H4800=1,COUNTIF($H$1:H4800,1),"")</f>
        <v/>
      </c>
      <c r="J4800" s="122">
        <f t="shared" si="227"/>
        <v>0</v>
      </c>
      <c r="K4800" s="122" t="b">
        <f t="shared" si="228"/>
        <v>0</v>
      </c>
      <c r="L4800" s="122" t="str">
        <f>IF(K4800=FALSE,"",B4800&amp;"@"&amp;COUNTIFS($B$2:B4800,B4800,$K$2:K4800,TRUE))</f>
        <v/>
      </c>
    </row>
    <row r="4801" spans="7:12">
      <c r="G4801" s="122" t="str">
        <f t="shared" si="226"/>
        <v/>
      </c>
      <c r="H4801" s="255" t="str">
        <f>IF(G4801="기사임",(COUNTIF($B$2:B4801,B4801)-COUNTIFS($B$2:B4800,B4801,$G$2:G4800,"")),"")</f>
        <v/>
      </c>
      <c r="I4801" s="122" t="str">
        <f>IF(H4801=1,COUNTIF($H$1:H4801,1),"")</f>
        <v/>
      </c>
      <c r="J4801" s="122">
        <f t="shared" si="227"/>
        <v>0</v>
      </c>
      <c r="K4801" s="122" t="b">
        <f t="shared" si="228"/>
        <v>0</v>
      </c>
      <c r="L4801" s="122" t="str">
        <f>IF(K4801=FALSE,"",B4801&amp;"@"&amp;COUNTIFS($B$2:B4801,B4801,$K$2:K4801,TRUE))</f>
        <v/>
      </c>
    </row>
    <row r="4802" spans="7:12">
      <c r="G4802" s="122" t="str">
        <f t="shared" si="226"/>
        <v/>
      </c>
      <c r="H4802" s="255" t="str">
        <f>IF(G4802="기사임",(COUNTIF($B$2:B4802,B4802)-COUNTIFS($B$2:B4801,B4802,$G$2:G4801,"")),"")</f>
        <v/>
      </c>
      <c r="I4802" s="122" t="str">
        <f>IF(H4802=1,COUNTIF($H$1:H4802,1),"")</f>
        <v/>
      </c>
      <c r="J4802" s="122">
        <f t="shared" si="227"/>
        <v>0</v>
      </c>
      <c r="K4802" s="122" t="b">
        <f t="shared" si="228"/>
        <v>0</v>
      </c>
      <c r="L4802" s="122" t="str">
        <f>IF(K4802=FALSE,"",B4802&amp;"@"&amp;COUNTIFS($B$2:B4802,B4802,$K$2:K4802,TRUE))</f>
        <v/>
      </c>
    </row>
    <row r="4803" spans="7:12">
      <c r="G4803" s="122" t="str">
        <f t="shared" si="226"/>
        <v/>
      </c>
      <c r="H4803" s="255" t="str">
        <f>IF(G4803="기사임",(COUNTIF($B$2:B4803,B4803)-COUNTIFS($B$2:B4802,B4803,$G$2:G4802,"")),"")</f>
        <v/>
      </c>
      <c r="I4803" s="122" t="str">
        <f>IF(H4803=1,COUNTIF($H$1:H4803,1),"")</f>
        <v/>
      </c>
      <c r="J4803" s="122">
        <f t="shared" si="227"/>
        <v>0</v>
      </c>
      <c r="K4803" s="122" t="b">
        <f t="shared" si="228"/>
        <v>0</v>
      </c>
      <c r="L4803" s="122" t="str">
        <f>IF(K4803=FALSE,"",B4803&amp;"@"&amp;COUNTIFS($B$2:B4803,B4803,$K$2:K4803,TRUE))</f>
        <v/>
      </c>
    </row>
    <row r="4804" spans="7:12">
      <c r="G4804" s="122" t="str">
        <f t="shared" si="226"/>
        <v/>
      </c>
      <c r="H4804" s="255" t="str">
        <f>IF(G4804="기사임",(COUNTIF($B$2:B4804,B4804)-COUNTIFS($B$2:B4803,B4804,$G$2:G4803,"")),"")</f>
        <v/>
      </c>
      <c r="I4804" s="122" t="str">
        <f>IF(H4804=1,COUNTIF($H$1:H4804,1),"")</f>
        <v/>
      </c>
      <c r="J4804" s="122">
        <f t="shared" si="227"/>
        <v>0</v>
      </c>
      <c r="K4804" s="122" t="b">
        <f t="shared" si="228"/>
        <v>0</v>
      </c>
      <c r="L4804" s="122" t="str">
        <f>IF(K4804=FALSE,"",B4804&amp;"@"&amp;COUNTIFS($B$2:B4804,B4804,$K$2:K4804,TRUE))</f>
        <v/>
      </c>
    </row>
    <row r="4805" spans="7:12">
      <c r="G4805" s="122" t="str">
        <f t="shared" si="226"/>
        <v/>
      </c>
      <c r="H4805" s="255" t="str">
        <f>IF(G4805="기사임",(COUNTIF($B$2:B4805,B4805)-COUNTIFS($B$2:B4804,B4805,$G$2:G4804,"")),"")</f>
        <v/>
      </c>
      <c r="I4805" s="122" t="str">
        <f>IF(H4805=1,COUNTIF($H$1:H4805,1),"")</f>
        <v/>
      </c>
      <c r="J4805" s="122">
        <f t="shared" si="227"/>
        <v>0</v>
      </c>
      <c r="K4805" s="122" t="b">
        <f t="shared" si="228"/>
        <v>0</v>
      </c>
      <c r="L4805" s="122" t="str">
        <f>IF(K4805=FALSE,"",B4805&amp;"@"&amp;COUNTIFS($B$2:B4805,B4805,$K$2:K4805,TRUE))</f>
        <v/>
      </c>
    </row>
    <row r="4806" spans="7:12">
      <c r="G4806" s="122" t="str">
        <f t="shared" si="226"/>
        <v/>
      </c>
      <c r="H4806" s="255" t="str">
        <f>IF(G4806="기사임",(COUNTIF($B$2:B4806,B4806)-COUNTIFS($B$2:B4805,B4806,$G$2:G4805,"")),"")</f>
        <v/>
      </c>
      <c r="I4806" s="122" t="str">
        <f>IF(H4806=1,COUNTIF($H$1:H4806,1),"")</f>
        <v/>
      </c>
      <c r="J4806" s="122">
        <f t="shared" si="227"/>
        <v>0</v>
      </c>
      <c r="K4806" s="122" t="b">
        <f t="shared" si="228"/>
        <v>0</v>
      </c>
      <c r="L4806" s="122" t="str">
        <f>IF(K4806=FALSE,"",B4806&amp;"@"&amp;COUNTIFS($B$2:B4806,B4806,$K$2:K4806,TRUE))</f>
        <v/>
      </c>
    </row>
    <row r="4807" spans="7:12">
      <c r="G4807" s="122" t="str">
        <f t="shared" ref="G4807:G4870" si="229">IF(AND(LEFT(A4807,17)="/global/archives/",ISNUMBER(_xlfn.NUMBERVALUE(MID(A4807,18,1))),ISERROR(FIND("ckattempt",A4807)),ISERROR(FIND("preview",A4807))),"기사임","")</f>
        <v/>
      </c>
      <c r="H4807" s="255" t="str">
        <f>IF(G4807="기사임",(COUNTIF($B$2:B4807,B4807)-COUNTIFS($B$2:B4806,B4807,$G$2:G4806,"")),"")</f>
        <v/>
      </c>
      <c r="I4807" s="122" t="str">
        <f>IF(H4807=1,COUNTIF($H$1:H4807,1),"")</f>
        <v/>
      </c>
      <c r="J4807" s="122">
        <f t="shared" ref="J4807:J4870" si="230">COUNTIF($N$2:$N$4,B4807)</f>
        <v>0</v>
      </c>
      <c r="K4807" s="122" t="b">
        <f t="shared" ref="K4807:K4870" si="231">AND(J4807=1,H4807&gt;=1,H4807&lt;&gt;"")</f>
        <v>0</v>
      </c>
      <c r="L4807" s="122" t="str">
        <f>IF(K4807=FALSE,"",B4807&amp;"@"&amp;COUNTIFS($B$2:B4807,B4807,$K$2:K4807,TRUE))</f>
        <v/>
      </c>
    </row>
    <row r="4808" spans="7:12">
      <c r="G4808" s="122" t="str">
        <f t="shared" si="229"/>
        <v/>
      </c>
      <c r="H4808" s="255" t="str">
        <f>IF(G4808="기사임",(COUNTIF($B$2:B4808,B4808)-COUNTIFS($B$2:B4807,B4808,$G$2:G4807,"")),"")</f>
        <v/>
      </c>
      <c r="I4808" s="122" t="str">
        <f>IF(H4808=1,COUNTIF($H$1:H4808,1),"")</f>
        <v/>
      </c>
      <c r="J4808" s="122">
        <f t="shared" si="230"/>
        <v>0</v>
      </c>
      <c r="K4808" s="122" t="b">
        <f t="shared" si="231"/>
        <v>0</v>
      </c>
      <c r="L4808" s="122" t="str">
        <f>IF(K4808=FALSE,"",B4808&amp;"@"&amp;COUNTIFS($B$2:B4808,B4808,$K$2:K4808,TRUE))</f>
        <v/>
      </c>
    </row>
    <row r="4809" spans="7:12">
      <c r="G4809" s="122" t="str">
        <f t="shared" si="229"/>
        <v/>
      </c>
      <c r="H4809" s="255" t="str">
        <f>IF(G4809="기사임",(COUNTIF($B$2:B4809,B4809)-COUNTIFS($B$2:B4808,B4809,$G$2:G4808,"")),"")</f>
        <v/>
      </c>
      <c r="I4809" s="122" t="str">
        <f>IF(H4809=1,COUNTIF($H$1:H4809,1),"")</f>
        <v/>
      </c>
      <c r="J4809" s="122">
        <f t="shared" si="230"/>
        <v>0</v>
      </c>
      <c r="K4809" s="122" t="b">
        <f t="shared" si="231"/>
        <v>0</v>
      </c>
      <c r="L4809" s="122" t="str">
        <f>IF(K4809=FALSE,"",B4809&amp;"@"&amp;COUNTIFS($B$2:B4809,B4809,$K$2:K4809,TRUE))</f>
        <v/>
      </c>
    </row>
    <row r="4810" spans="7:12">
      <c r="G4810" s="122" t="str">
        <f t="shared" si="229"/>
        <v/>
      </c>
      <c r="H4810" s="255" t="str">
        <f>IF(G4810="기사임",(COUNTIF($B$2:B4810,B4810)-COUNTIFS($B$2:B4809,B4810,$G$2:G4809,"")),"")</f>
        <v/>
      </c>
      <c r="I4810" s="122" t="str">
        <f>IF(H4810=1,COUNTIF($H$1:H4810,1),"")</f>
        <v/>
      </c>
      <c r="J4810" s="122">
        <f t="shared" si="230"/>
        <v>0</v>
      </c>
      <c r="K4810" s="122" t="b">
        <f t="shared" si="231"/>
        <v>0</v>
      </c>
      <c r="L4810" s="122" t="str">
        <f>IF(K4810=FALSE,"",B4810&amp;"@"&amp;COUNTIFS($B$2:B4810,B4810,$K$2:K4810,TRUE))</f>
        <v/>
      </c>
    </row>
    <row r="4811" spans="7:12">
      <c r="G4811" s="122" t="str">
        <f t="shared" si="229"/>
        <v/>
      </c>
      <c r="H4811" s="255" t="str">
        <f>IF(G4811="기사임",(COUNTIF($B$2:B4811,B4811)-COUNTIFS($B$2:B4810,B4811,$G$2:G4810,"")),"")</f>
        <v/>
      </c>
      <c r="I4811" s="122" t="str">
        <f>IF(H4811=1,COUNTIF($H$1:H4811,1),"")</f>
        <v/>
      </c>
      <c r="J4811" s="122">
        <f t="shared" si="230"/>
        <v>0</v>
      </c>
      <c r="K4811" s="122" t="b">
        <f t="shared" si="231"/>
        <v>0</v>
      </c>
      <c r="L4811" s="122" t="str">
        <f>IF(K4811=FALSE,"",B4811&amp;"@"&amp;COUNTIFS($B$2:B4811,B4811,$K$2:K4811,TRUE))</f>
        <v/>
      </c>
    </row>
    <row r="4812" spans="7:12">
      <c r="G4812" s="122" t="str">
        <f t="shared" si="229"/>
        <v/>
      </c>
      <c r="H4812" s="255" t="str">
        <f>IF(G4812="기사임",(COUNTIF($B$2:B4812,B4812)-COUNTIFS($B$2:B4811,B4812,$G$2:G4811,"")),"")</f>
        <v/>
      </c>
      <c r="I4812" s="122" t="str">
        <f>IF(H4812=1,COUNTIF($H$1:H4812,1),"")</f>
        <v/>
      </c>
      <c r="J4812" s="122">
        <f t="shared" si="230"/>
        <v>0</v>
      </c>
      <c r="K4812" s="122" t="b">
        <f t="shared" si="231"/>
        <v>0</v>
      </c>
      <c r="L4812" s="122" t="str">
        <f>IF(K4812=FALSE,"",B4812&amp;"@"&amp;COUNTIFS($B$2:B4812,B4812,$K$2:K4812,TRUE))</f>
        <v/>
      </c>
    </row>
    <row r="4813" spans="7:12">
      <c r="G4813" s="122" t="str">
        <f t="shared" si="229"/>
        <v/>
      </c>
      <c r="H4813" s="255" t="str">
        <f>IF(G4813="기사임",(COUNTIF($B$2:B4813,B4813)-COUNTIFS($B$2:B4812,B4813,$G$2:G4812,"")),"")</f>
        <v/>
      </c>
      <c r="I4813" s="122" t="str">
        <f>IF(H4813=1,COUNTIF($H$1:H4813,1),"")</f>
        <v/>
      </c>
      <c r="J4813" s="122">
        <f t="shared" si="230"/>
        <v>0</v>
      </c>
      <c r="K4813" s="122" t="b">
        <f t="shared" si="231"/>
        <v>0</v>
      </c>
      <c r="L4813" s="122" t="str">
        <f>IF(K4813=FALSE,"",B4813&amp;"@"&amp;COUNTIFS($B$2:B4813,B4813,$K$2:K4813,TRUE))</f>
        <v/>
      </c>
    </row>
    <row r="4814" spans="7:12">
      <c r="G4814" s="122" t="str">
        <f t="shared" si="229"/>
        <v/>
      </c>
      <c r="H4814" s="255" t="str">
        <f>IF(G4814="기사임",(COUNTIF($B$2:B4814,B4814)-COUNTIFS($B$2:B4813,B4814,$G$2:G4813,"")),"")</f>
        <v/>
      </c>
      <c r="I4814" s="122" t="str">
        <f>IF(H4814=1,COUNTIF($H$1:H4814,1),"")</f>
        <v/>
      </c>
      <c r="J4814" s="122">
        <f t="shared" si="230"/>
        <v>0</v>
      </c>
      <c r="K4814" s="122" t="b">
        <f t="shared" si="231"/>
        <v>0</v>
      </c>
      <c r="L4814" s="122" t="str">
        <f>IF(K4814=FALSE,"",B4814&amp;"@"&amp;COUNTIFS($B$2:B4814,B4814,$K$2:K4814,TRUE))</f>
        <v/>
      </c>
    </row>
    <row r="4815" spans="7:12">
      <c r="G4815" s="122" t="str">
        <f t="shared" si="229"/>
        <v/>
      </c>
      <c r="H4815" s="255" t="str">
        <f>IF(G4815="기사임",(COUNTIF($B$2:B4815,B4815)-COUNTIFS($B$2:B4814,B4815,$G$2:G4814,"")),"")</f>
        <v/>
      </c>
      <c r="I4815" s="122" t="str">
        <f>IF(H4815=1,COUNTIF($H$1:H4815,1),"")</f>
        <v/>
      </c>
      <c r="J4815" s="122">
        <f t="shared" si="230"/>
        <v>0</v>
      </c>
      <c r="K4815" s="122" t="b">
        <f t="shared" si="231"/>
        <v>0</v>
      </c>
      <c r="L4815" s="122" t="str">
        <f>IF(K4815=FALSE,"",B4815&amp;"@"&amp;COUNTIFS($B$2:B4815,B4815,$K$2:K4815,TRUE))</f>
        <v/>
      </c>
    </row>
    <row r="4816" spans="7:12">
      <c r="G4816" s="122" t="str">
        <f t="shared" si="229"/>
        <v/>
      </c>
      <c r="H4816" s="255" t="str">
        <f>IF(G4816="기사임",(COUNTIF($B$2:B4816,B4816)-COUNTIFS($B$2:B4815,B4816,$G$2:G4815,"")),"")</f>
        <v/>
      </c>
      <c r="I4816" s="122" t="str">
        <f>IF(H4816=1,COUNTIF($H$1:H4816,1),"")</f>
        <v/>
      </c>
      <c r="J4816" s="122">
        <f t="shared" si="230"/>
        <v>0</v>
      </c>
      <c r="K4816" s="122" t="b">
        <f t="shared" si="231"/>
        <v>0</v>
      </c>
      <c r="L4816" s="122" t="str">
        <f>IF(K4816=FALSE,"",B4816&amp;"@"&amp;COUNTIFS($B$2:B4816,B4816,$K$2:K4816,TRUE))</f>
        <v/>
      </c>
    </row>
    <row r="4817" spans="7:12">
      <c r="G4817" s="122" t="str">
        <f t="shared" si="229"/>
        <v/>
      </c>
      <c r="H4817" s="255" t="str">
        <f>IF(G4817="기사임",(COUNTIF($B$2:B4817,B4817)-COUNTIFS($B$2:B4816,B4817,$G$2:G4816,"")),"")</f>
        <v/>
      </c>
      <c r="I4817" s="122" t="str">
        <f>IF(H4817=1,COUNTIF($H$1:H4817,1),"")</f>
        <v/>
      </c>
      <c r="J4817" s="122">
        <f t="shared" si="230"/>
        <v>0</v>
      </c>
      <c r="K4817" s="122" t="b">
        <f t="shared" si="231"/>
        <v>0</v>
      </c>
      <c r="L4817" s="122" t="str">
        <f>IF(K4817=FALSE,"",B4817&amp;"@"&amp;COUNTIFS($B$2:B4817,B4817,$K$2:K4817,TRUE))</f>
        <v/>
      </c>
    </row>
    <row r="4818" spans="7:12">
      <c r="G4818" s="122" t="str">
        <f t="shared" si="229"/>
        <v/>
      </c>
      <c r="H4818" s="255" t="str">
        <f>IF(G4818="기사임",(COUNTIF($B$2:B4818,B4818)-COUNTIFS($B$2:B4817,B4818,$G$2:G4817,"")),"")</f>
        <v/>
      </c>
      <c r="I4818" s="122" t="str">
        <f>IF(H4818=1,COUNTIF($H$1:H4818,1),"")</f>
        <v/>
      </c>
      <c r="J4818" s="122">
        <f t="shared" si="230"/>
        <v>0</v>
      </c>
      <c r="K4818" s="122" t="b">
        <f t="shared" si="231"/>
        <v>0</v>
      </c>
      <c r="L4818" s="122" t="str">
        <f>IF(K4818=FALSE,"",B4818&amp;"@"&amp;COUNTIFS($B$2:B4818,B4818,$K$2:K4818,TRUE))</f>
        <v/>
      </c>
    </row>
    <row r="4819" spans="7:12">
      <c r="G4819" s="122" t="str">
        <f t="shared" si="229"/>
        <v/>
      </c>
      <c r="H4819" s="255" t="str">
        <f>IF(G4819="기사임",(COUNTIF($B$2:B4819,B4819)-COUNTIFS($B$2:B4818,B4819,$G$2:G4818,"")),"")</f>
        <v/>
      </c>
      <c r="I4819" s="122" t="str">
        <f>IF(H4819=1,COUNTIF($H$1:H4819,1),"")</f>
        <v/>
      </c>
      <c r="J4819" s="122">
        <f t="shared" si="230"/>
        <v>0</v>
      </c>
      <c r="K4819" s="122" t="b">
        <f t="shared" si="231"/>
        <v>0</v>
      </c>
      <c r="L4819" s="122" t="str">
        <f>IF(K4819=FALSE,"",B4819&amp;"@"&amp;COUNTIFS($B$2:B4819,B4819,$K$2:K4819,TRUE))</f>
        <v/>
      </c>
    </row>
    <row r="4820" spans="7:12">
      <c r="G4820" s="122" t="str">
        <f t="shared" si="229"/>
        <v/>
      </c>
      <c r="H4820" s="255" t="str">
        <f>IF(G4820="기사임",(COUNTIF($B$2:B4820,B4820)-COUNTIFS($B$2:B4819,B4820,$G$2:G4819,"")),"")</f>
        <v/>
      </c>
      <c r="I4820" s="122" t="str">
        <f>IF(H4820=1,COUNTIF($H$1:H4820,1),"")</f>
        <v/>
      </c>
      <c r="J4820" s="122">
        <f t="shared" si="230"/>
        <v>0</v>
      </c>
      <c r="K4820" s="122" t="b">
        <f t="shared" si="231"/>
        <v>0</v>
      </c>
      <c r="L4820" s="122" t="str">
        <f>IF(K4820=FALSE,"",B4820&amp;"@"&amp;COUNTIFS($B$2:B4820,B4820,$K$2:K4820,TRUE))</f>
        <v/>
      </c>
    </row>
    <row r="4821" spans="7:12">
      <c r="G4821" s="122" t="str">
        <f t="shared" si="229"/>
        <v/>
      </c>
      <c r="H4821" s="255" t="str">
        <f>IF(G4821="기사임",(COUNTIF($B$2:B4821,B4821)-COUNTIFS($B$2:B4820,B4821,$G$2:G4820,"")),"")</f>
        <v/>
      </c>
      <c r="I4821" s="122" t="str">
        <f>IF(H4821=1,COUNTIF($H$1:H4821,1),"")</f>
        <v/>
      </c>
      <c r="J4821" s="122">
        <f t="shared" si="230"/>
        <v>0</v>
      </c>
      <c r="K4821" s="122" t="b">
        <f t="shared" si="231"/>
        <v>0</v>
      </c>
      <c r="L4821" s="122" t="str">
        <f>IF(K4821=FALSE,"",B4821&amp;"@"&amp;COUNTIFS($B$2:B4821,B4821,$K$2:K4821,TRUE))</f>
        <v/>
      </c>
    </row>
    <row r="4822" spans="7:12">
      <c r="G4822" s="122" t="str">
        <f t="shared" si="229"/>
        <v/>
      </c>
      <c r="H4822" s="255" t="str">
        <f>IF(G4822="기사임",(COUNTIF($B$2:B4822,B4822)-COUNTIFS($B$2:B4821,B4822,$G$2:G4821,"")),"")</f>
        <v/>
      </c>
      <c r="I4822" s="122" t="str">
        <f>IF(H4822=1,COUNTIF($H$1:H4822,1),"")</f>
        <v/>
      </c>
      <c r="J4822" s="122">
        <f t="shared" si="230"/>
        <v>0</v>
      </c>
      <c r="K4822" s="122" t="b">
        <f t="shared" si="231"/>
        <v>0</v>
      </c>
      <c r="L4822" s="122" t="str">
        <f>IF(K4822=FALSE,"",B4822&amp;"@"&amp;COUNTIFS($B$2:B4822,B4822,$K$2:K4822,TRUE))</f>
        <v/>
      </c>
    </row>
    <row r="4823" spans="7:12">
      <c r="G4823" s="122" t="str">
        <f t="shared" si="229"/>
        <v/>
      </c>
      <c r="H4823" s="255" t="str">
        <f>IF(G4823="기사임",(COUNTIF($B$2:B4823,B4823)-COUNTIFS($B$2:B4822,B4823,$G$2:G4822,"")),"")</f>
        <v/>
      </c>
      <c r="I4823" s="122" t="str">
        <f>IF(H4823=1,COUNTIF($H$1:H4823,1),"")</f>
        <v/>
      </c>
      <c r="J4823" s="122">
        <f t="shared" si="230"/>
        <v>0</v>
      </c>
      <c r="K4823" s="122" t="b">
        <f t="shared" si="231"/>
        <v>0</v>
      </c>
      <c r="L4823" s="122" t="str">
        <f>IF(K4823=FALSE,"",B4823&amp;"@"&amp;COUNTIFS($B$2:B4823,B4823,$K$2:K4823,TRUE))</f>
        <v/>
      </c>
    </row>
    <row r="4824" spans="7:12">
      <c r="G4824" s="122" t="str">
        <f t="shared" si="229"/>
        <v/>
      </c>
      <c r="H4824" s="255" t="str">
        <f>IF(G4824="기사임",(COUNTIF($B$2:B4824,B4824)-COUNTIFS($B$2:B4823,B4824,$G$2:G4823,"")),"")</f>
        <v/>
      </c>
      <c r="I4824" s="122" t="str">
        <f>IF(H4824=1,COUNTIF($H$1:H4824,1),"")</f>
        <v/>
      </c>
      <c r="J4824" s="122">
        <f t="shared" si="230"/>
        <v>0</v>
      </c>
      <c r="K4824" s="122" t="b">
        <f t="shared" si="231"/>
        <v>0</v>
      </c>
      <c r="L4824" s="122" t="str">
        <f>IF(K4824=FALSE,"",B4824&amp;"@"&amp;COUNTIFS($B$2:B4824,B4824,$K$2:K4824,TRUE))</f>
        <v/>
      </c>
    </row>
    <row r="4825" spans="7:12">
      <c r="G4825" s="122" t="str">
        <f t="shared" si="229"/>
        <v/>
      </c>
      <c r="H4825" s="255" t="str">
        <f>IF(G4825="기사임",(COUNTIF($B$2:B4825,B4825)-COUNTIFS($B$2:B4824,B4825,$G$2:G4824,"")),"")</f>
        <v/>
      </c>
      <c r="I4825" s="122" t="str">
        <f>IF(H4825=1,COUNTIF($H$1:H4825,1),"")</f>
        <v/>
      </c>
      <c r="J4825" s="122">
        <f t="shared" si="230"/>
        <v>0</v>
      </c>
      <c r="K4825" s="122" t="b">
        <f t="shared" si="231"/>
        <v>0</v>
      </c>
      <c r="L4825" s="122" t="str">
        <f>IF(K4825=FALSE,"",B4825&amp;"@"&amp;COUNTIFS($B$2:B4825,B4825,$K$2:K4825,TRUE))</f>
        <v/>
      </c>
    </row>
    <row r="4826" spans="7:12">
      <c r="G4826" s="122" t="str">
        <f t="shared" si="229"/>
        <v/>
      </c>
      <c r="H4826" s="255" t="str">
        <f>IF(G4826="기사임",(COUNTIF($B$2:B4826,B4826)-COUNTIFS($B$2:B4825,B4826,$G$2:G4825,"")),"")</f>
        <v/>
      </c>
      <c r="I4826" s="122" t="str">
        <f>IF(H4826=1,COUNTIF($H$1:H4826,1),"")</f>
        <v/>
      </c>
      <c r="J4826" s="122">
        <f t="shared" si="230"/>
        <v>0</v>
      </c>
      <c r="K4826" s="122" t="b">
        <f t="shared" si="231"/>
        <v>0</v>
      </c>
      <c r="L4826" s="122" t="str">
        <f>IF(K4826=FALSE,"",B4826&amp;"@"&amp;COUNTIFS($B$2:B4826,B4826,$K$2:K4826,TRUE))</f>
        <v/>
      </c>
    </row>
    <row r="4827" spans="7:12">
      <c r="G4827" s="122" t="str">
        <f t="shared" si="229"/>
        <v/>
      </c>
      <c r="H4827" s="255" t="str">
        <f>IF(G4827="기사임",(COUNTIF($B$2:B4827,B4827)-COUNTIFS($B$2:B4826,B4827,$G$2:G4826,"")),"")</f>
        <v/>
      </c>
      <c r="I4827" s="122" t="str">
        <f>IF(H4827=1,COUNTIF($H$1:H4827,1),"")</f>
        <v/>
      </c>
      <c r="J4827" s="122">
        <f t="shared" si="230"/>
        <v>0</v>
      </c>
      <c r="K4827" s="122" t="b">
        <f t="shared" si="231"/>
        <v>0</v>
      </c>
      <c r="L4827" s="122" t="str">
        <f>IF(K4827=FALSE,"",B4827&amp;"@"&amp;COUNTIFS($B$2:B4827,B4827,$K$2:K4827,TRUE))</f>
        <v/>
      </c>
    </row>
    <row r="4828" spans="7:12">
      <c r="G4828" s="122" t="str">
        <f t="shared" si="229"/>
        <v/>
      </c>
      <c r="H4828" s="255" t="str">
        <f>IF(G4828="기사임",(COUNTIF($B$2:B4828,B4828)-COUNTIFS($B$2:B4827,B4828,$G$2:G4827,"")),"")</f>
        <v/>
      </c>
      <c r="I4828" s="122" t="str">
        <f>IF(H4828=1,COUNTIF($H$1:H4828,1),"")</f>
        <v/>
      </c>
      <c r="J4828" s="122">
        <f t="shared" si="230"/>
        <v>0</v>
      </c>
      <c r="K4828" s="122" t="b">
        <f t="shared" si="231"/>
        <v>0</v>
      </c>
      <c r="L4828" s="122" t="str">
        <f>IF(K4828=FALSE,"",B4828&amp;"@"&amp;COUNTIFS($B$2:B4828,B4828,$K$2:K4828,TRUE))</f>
        <v/>
      </c>
    </row>
    <row r="4829" spans="7:12">
      <c r="G4829" s="122" t="str">
        <f t="shared" si="229"/>
        <v/>
      </c>
      <c r="H4829" s="255" t="str">
        <f>IF(G4829="기사임",(COUNTIF($B$2:B4829,B4829)-COUNTIFS($B$2:B4828,B4829,$G$2:G4828,"")),"")</f>
        <v/>
      </c>
      <c r="I4829" s="122" t="str">
        <f>IF(H4829=1,COUNTIF($H$1:H4829,1),"")</f>
        <v/>
      </c>
      <c r="J4829" s="122">
        <f t="shared" si="230"/>
        <v>0</v>
      </c>
      <c r="K4829" s="122" t="b">
        <f t="shared" si="231"/>
        <v>0</v>
      </c>
      <c r="L4829" s="122" t="str">
        <f>IF(K4829=FALSE,"",B4829&amp;"@"&amp;COUNTIFS($B$2:B4829,B4829,$K$2:K4829,TRUE))</f>
        <v/>
      </c>
    </row>
    <row r="4830" spans="7:12">
      <c r="G4830" s="122" t="str">
        <f t="shared" si="229"/>
        <v/>
      </c>
      <c r="H4830" s="255" t="str">
        <f>IF(G4830="기사임",(COUNTIF($B$2:B4830,B4830)-COUNTIFS($B$2:B4829,B4830,$G$2:G4829,"")),"")</f>
        <v/>
      </c>
      <c r="I4830" s="122" t="str">
        <f>IF(H4830=1,COUNTIF($H$1:H4830,1),"")</f>
        <v/>
      </c>
      <c r="J4830" s="122">
        <f t="shared" si="230"/>
        <v>0</v>
      </c>
      <c r="K4830" s="122" t="b">
        <f t="shared" si="231"/>
        <v>0</v>
      </c>
      <c r="L4830" s="122" t="str">
        <f>IF(K4830=FALSE,"",B4830&amp;"@"&amp;COUNTIFS($B$2:B4830,B4830,$K$2:K4830,TRUE))</f>
        <v/>
      </c>
    </row>
    <row r="4831" spans="7:12">
      <c r="G4831" s="122" t="str">
        <f t="shared" si="229"/>
        <v/>
      </c>
      <c r="H4831" s="255" t="str">
        <f>IF(G4831="기사임",(COUNTIF($B$2:B4831,B4831)-COUNTIFS($B$2:B4830,B4831,$G$2:G4830,"")),"")</f>
        <v/>
      </c>
      <c r="I4831" s="122" t="str">
        <f>IF(H4831=1,COUNTIF($H$1:H4831,1),"")</f>
        <v/>
      </c>
      <c r="J4831" s="122">
        <f t="shared" si="230"/>
        <v>0</v>
      </c>
      <c r="K4831" s="122" t="b">
        <f t="shared" si="231"/>
        <v>0</v>
      </c>
      <c r="L4831" s="122" t="str">
        <f>IF(K4831=FALSE,"",B4831&amp;"@"&amp;COUNTIFS($B$2:B4831,B4831,$K$2:K4831,TRUE))</f>
        <v/>
      </c>
    </row>
    <row r="4832" spans="7:12">
      <c r="G4832" s="122" t="str">
        <f t="shared" si="229"/>
        <v/>
      </c>
      <c r="H4832" s="255" t="str">
        <f>IF(G4832="기사임",(COUNTIF($B$2:B4832,B4832)-COUNTIFS($B$2:B4831,B4832,$G$2:G4831,"")),"")</f>
        <v/>
      </c>
      <c r="I4832" s="122" t="str">
        <f>IF(H4832=1,COUNTIF($H$1:H4832,1),"")</f>
        <v/>
      </c>
      <c r="J4832" s="122">
        <f t="shared" si="230"/>
        <v>0</v>
      </c>
      <c r="K4832" s="122" t="b">
        <f t="shared" si="231"/>
        <v>0</v>
      </c>
      <c r="L4832" s="122" t="str">
        <f>IF(K4832=FALSE,"",B4832&amp;"@"&amp;COUNTIFS($B$2:B4832,B4832,$K$2:K4832,TRUE))</f>
        <v/>
      </c>
    </row>
    <row r="4833" spans="7:12">
      <c r="G4833" s="122" t="str">
        <f t="shared" si="229"/>
        <v/>
      </c>
      <c r="H4833" s="255" t="str">
        <f>IF(G4833="기사임",(COUNTIF($B$2:B4833,B4833)-COUNTIFS($B$2:B4832,B4833,$G$2:G4832,"")),"")</f>
        <v/>
      </c>
      <c r="I4833" s="122" t="str">
        <f>IF(H4833=1,COUNTIF($H$1:H4833,1),"")</f>
        <v/>
      </c>
      <c r="J4833" s="122">
        <f t="shared" si="230"/>
        <v>0</v>
      </c>
      <c r="K4833" s="122" t="b">
        <f t="shared" si="231"/>
        <v>0</v>
      </c>
      <c r="L4833" s="122" t="str">
        <f>IF(K4833=FALSE,"",B4833&amp;"@"&amp;COUNTIFS($B$2:B4833,B4833,$K$2:K4833,TRUE))</f>
        <v/>
      </c>
    </row>
    <row r="4834" spans="7:12">
      <c r="G4834" s="122" t="str">
        <f t="shared" si="229"/>
        <v/>
      </c>
      <c r="H4834" s="255" t="str">
        <f>IF(G4834="기사임",(COUNTIF($B$2:B4834,B4834)-COUNTIFS($B$2:B4833,B4834,$G$2:G4833,"")),"")</f>
        <v/>
      </c>
      <c r="I4834" s="122" t="str">
        <f>IF(H4834=1,COUNTIF($H$1:H4834,1),"")</f>
        <v/>
      </c>
      <c r="J4834" s="122">
        <f t="shared" si="230"/>
        <v>0</v>
      </c>
      <c r="K4834" s="122" t="b">
        <f t="shared" si="231"/>
        <v>0</v>
      </c>
      <c r="L4834" s="122" t="str">
        <f>IF(K4834=FALSE,"",B4834&amp;"@"&amp;COUNTIFS($B$2:B4834,B4834,$K$2:K4834,TRUE))</f>
        <v/>
      </c>
    </row>
    <row r="4835" spans="7:12">
      <c r="G4835" s="122" t="str">
        <f t="shared" si="229"/>
        <v/>
      </c>
      <c r="H4835" s="255" t="str">
        <f>IF(G4835="기사임",(COUNTIF($B$2:B4835,B4835)-COUNTIFS($B$2:B4834,B4835,$G$2:G4834,"")),"")</f>
        <v/>
      </c>
      <c r="I4835" s="122" t="str">
        <f>IF(H4835=1,COUNTIF($H$1:H4835,1),"")</f>
        <v/>
      </c>
      <c r="J4835" s="122">
        <f t="shared" si="230"/>
        <v>0</v>
      </c>
      <c r="K4835" s="122" t="b">
        <f t="shared" si="231"/>
        <v>0</v>
      </c>
      <c r="L4835" s="122" t="str">
        <f>IF(K4835=FALSE,"",B4835&amp;"@"&amp;COUNTIFS($B$2:B4835,B4835,$K$2:K4835,TRUE))</f>
        <v/>
      </c>
    </row>
    <row r="4836" spans="7:12">
      <c r="G4836" s="122" t="str">
        <f t="shared" si="229"/>
        <v/>
      </c>
      <c r="H4836" s="255" t="str">
        <f>IF(G4836="기사임",(COUNTIF($B$2:B4836,B4836)-COUNTIFS($B$2:B4835,B4836,$G$2:G4835,"")),"")</f>
        <v/>
      </c>
      <c r="I4836" s="122" t="str">
        <f>IF(H4836=1,COUNTIF($H$1:H4836,1),"")</f>
        <v/>
      </c>
      <c r="J4836" s="122">
        <f t="shared" si="230"/>
        <v>0</v>
      </c>
      <c r="K4836" s="122" t="b">
        <f t="shared" si="231"/>
        <v>0</v>
      </c>
      <c r="L4836" s="122" t="str">
        <f>IF(K4836=FALSE,"",B4836&amp;"@"&amp;COUNTIFS($B$2:B4836,B4836,$K$2:K4836,TRUE))</f>
        <v/>
      </c>
    </row>
    <row r="4837" spans="7:12">
      <c r="G4837" s="122" t="str">
        <f t="shared" si="229"/>
        <v/>
      </c>
      <c r="H4837" s="255" t="str">
        <f>IF(G4837="기사임",(COUNTIF($B$2:B4837,B4837)-COUNTIFS($B$2:B4836,B4837,$G$2:G4836,"")),"")</f>
        <v/>
      </c>
      <c r="I4837" s="122" t="str">
        <f>IF(H4837=1,COUNTIF($H$1:H4837,1),"")</f>
        <v/>
      </c>
      <c r="J4837" s="122">
        <f t="shared" si="230"/>
        <v>0</v>
      </c>
      <c r="K4837" s="122" t="b">
        <f t="shared" si="231"/>
        <v>0</v>
      </c>
      <c r="L4837" s="122" t="str">
        <f>IF(K4837=FALSE,"",B4837&amp;"@"&amp;COUNTIFS($B$2:B4837,B4837,$K$2:K4837,TRUE))</f>
        <v/>
      </c>
    </row>
    <row r="4838" spans="7:12">
      <c r="G4838" s="122" t="str">
        <f t="shared" si="229"/>
        <v/>
      </c>
      <c r="H4838" s="255" t="str">
        <f>IF(G4838="기사임",(COUNTIF($B$2:B4838,B4838)-COUNTIFS($B$2:B4837,B4838,$G$2:G4837,"")),"")</f>
        <v/>
      </c>
      <c r="I4838" s="122" t="str">
        <f>IF(H4838=1,COUNTIF($H$1:H4838,1),"")</f>
        <v/>
      </c>
      <c r="J4838" s="122">
        <f t="shared" si="230"/>
        <v>0</v>
      </c>
      <c r="K4838" s="122" t="b">
        <f t="shared" si="231"/>
        <v>0</v>
      </c>
      <c r="L4838" s="122" t="str">
        <f>IF(K4838=FALSE,"",B4838&amp;"@"&amp;COUNTIFS($B$2:B4838,B4838,$K$2:K4838,TRUE))</f>
        <v/>
      </c>
    </row>
    <row r="4839" spans="7:12">
      <c r="G4839" s="122" t="str">
        <f t="shared" si="229"/>
        <v/>
      </c>
      <c r="H4839" s="255" t="str">
        <f>IF(G4839="기사임",(COUNTIF($B$2:B4839,B4839)-COUNTIFS($B$2:B4838,B4839,$G$2:G4838,"")),"")</f>
        <v/>
      </c>
      <c r="I4839" s="122" t="str">
        <f>IF(H4839=1,COUNTIF($H$1:H4839,1),"")</f>
        <v/>
      </c>
      <c r="J4839" s="122">
        <f t="shared" si="230"/>
        <v>0</v>
      </c>
      <c r="K4839" s="122" t="b">
        <f t="shared" si="231"/>
        <v>0</v>
      </c>
      <c r="L4839" s="122" t="str">
        <f>IF(K4839=FALSE,"",B4839&amp;"@"&amp;COUNTIFS($B$2:B4839,B4839,$K$2:K4839,TRUE))</f>
        <v/>
      </c>
    </row>
    <row r="4840" spans="7:12">
      <c r="G4840" s="122" t="str">
        <f t="shared" si="229"/>
        <v/>
      </c>
      <c r="H4840" s="255" t="str">
        <f>IF(G4840="기사임",(COUNTIF($B$2:B4840,B4840)-COUNTIFS($B$2:B4839,B4840,$G$2:G4839,"")),"")</f>
        <v/>
      </c>
      <c r="I4840" s="122" t="str">
        <f>IF(H4840=1,COUNTIF($H$1:H4840,1),"")</f>
        <v/>
      </c>
      <c r="J4840" s="122">
        <f t="shared" si="230"/>
        <v>0</v>
      </c>
      <c r="K4840" s="122" t="b">
        <f t="shared" si="231"/>
        <v>0</v>
      </c>
      <c r="L4840" s="122" t="str">
        <f>IF(K4840=FALSE,"",B4840&amp;"@"&amp;COUNTIFS($B$2:B4840,B4840,$K$2:K4840,TRUE))</f>
        <v/>
      </c>
    </row>
    <row r="4841" spans="7:12">
      <c r="G4841" s="122" t="str">
        <f t="shared" si="229"/>
        <v/>
      </c>
      <c r="H4841" s="255" t="str">
        <f>IF(G4841="기사임",(COUNTIF($B$2:B4841,B4841)-COUNTIFS($B$2:B4840,B4841,$G$2:G4840,"")),"")</f>
        <v/>
      </c>
      <c r="I4841" s="122" t="str">
        <f>IF(H4841=1,COUNTIF($H$1:H4841,1),"")</f>
        <v/>
      </c>
      <c r="J4841" s="122">
        <f t="shared" si="230"/>
        <v>0</v>
      </c>
      <c r="K4841" s="122" t="b">
        <f t="shared" si="231"/>
        <v>0</v>
      </c>
      <c r="L4841" s="122" t="str">
        <f>IF(K4841=FALSE,"",B4841&amp;"@"&amp;COUNTIFS($B$2:B4841,B4841,$K$2:K4841,TRUE))</f>
        <v/>
      </c>
    </row>
    <row r="4842" spans="7:12">
      <c r="G4842" s="122" t="str">
        <f t="shared" si="229"/>
        <v/>
      </c>
      <c r="H4842" s="255" t="str">
        <f>IF(G4842="기사임",(COUNTIF($B$2:B4842,B4842)-COUNTIFS($B$2:B4841,B4842,$G$2:G4841,"")),"")</f>
        <v/>
      </c>
      <c r="I4842" s="122" t="str">
        <f>IF(H4842=1,COUNTIF($H$1:H4842,1),"")</f>
        <v/>
      </c>
      <c r="J4842" s="122">
        <f t="shared" si="230"/>
        <v>0</v>
      </c>
      <c r="K4842" s="122" t="b">
        <f t="shared" si="231"/>
        <v>0</v>
      </c>
      <c r="L4842" s="122" t="str">
        <f>IF(K4842=FALSE,"",B4842&amp;"@"&amp;COUNTIFS($B$2:B4842,B4842,$K$2:K4842,TRUE))</f>
        <v/>
      </c>
    </row>
    <row r="4843" spans="7:12">
      <c r="G4843" s="122" t="str">
        <f t="shared" si="229"/>
        <v/>
      </c>
      <c r="H4843" s="255" t="str">
        <f>IF(G4843="기사임",(COUNTIF($B$2:B4843,B4843)-COUNTIFS($B$2:B4842,B4843,$G$2:G4842,"")),"")</f>
        <v/>
      </c>
      <c r="I4843" s="122" t="str">
        <f>IF(H4843=1,COUNTIF($H$1:H4843,1),"")</f>
        <v/>
      </c>
      <c r="J4843" s="122">
        <f t="shared" si="230"/>
        <v>0</v>
      </c>
      <c r="K4843" s="122" t="b">
        <f t="shared" si="231"/>
        <v>0</v>
      </c>
      <c r="L4843" s="122" t="str">
        <f>IF(K4843=FALSE,"",B4843&amp;"@"&amp;COUNTIFS($B$2:B4843,B4843,$K$2:K4843,TRUE))</f>
        <v/>
      </c>
    </row>
    <row r="4844" spans="7:12">
      <c r="G4844" s="122" t="str">
        <f t="shared" si="229"/>
        <v/>
      </c>
      <c r="H4844" s="255" t="str">
        <f>IF(G4844="기사임",(COUNTIF($B$2:B4844,B4844)-COUNTIFS($B$2:B4843,B4844,$G$2:G4843,"")),"")</f>
        <v/>
      </c>
      <c r="I4844" s="122" t="str">
        <f>IF(H4844=1,COUNTIF($H$1:H4844,1),"")</f>
        <v/>
      </c>
      <c r="J4844" s="122">
        <f t="shared" si="230"/>
        <v>0</v>
      </c>
      <c r="K4844" s="122" t="b">
        <f t="shared" si="231"/>
        <v>0</v>
      </c>
      <c r="L4844" s="122" t="str">
        <f>IF(K4844=FALSE,"",B4844&amp;"@"&amp;COUNTIFS($B$2:B4844,B4844,$K$2:K4844,TRUE))</f>
        <v/>
      </c>
    </row>
    <row r="4845" spans="7:12">
      <c r="G4845" s="122" t="str">
        <f t="shared" si="229"/>
        <v/>
      </c>
      <c r="H4845" s="255" t="str">
        <f>IF(G4845="기사임",(COUNTIF($B$2:B4845,B4845)-COUNTIFS($B$2:B4844,B4845,$G$2:G4844,"")),"")</f>
        <v/>
      </c>
      <c r="I4845" s="122" t="str">
        <f>IF(H4845=1,COUNTIF($H$1:H4845,1),"")</f>
        <v/>
      </c>
      <c r="J4845" s="122">
        <f t="shared" si="230"/>
        <v>0</v>
      </c>
      <c r="K4845" s="122" t="b">
        <f t="shared" si="231"/>
        <v>0</v>
      </c>
      <c r="L4845" s="122" t="str">
        <f>IF(K4845=FALSE,"",B4845&amp;"@"&amp;COUNTIFS($B$2:B4845,B4845,$K$2:K4845,TRUE))</f>
        <v/>
      </c>
    </row>
    <row r="4846" spans="7:12">
      <c r="G4846" s="122" t="str">
        <f t="shared" si="229"/>
        <v/>
      </c>
      <c r="H4846" s="255" t="str">
        <f>IF(G4846="기사임",(COUNTIF($B$2:B4846,B4846)-COUNTIFS($B$2:B4845,B4846,$G$2:G4845,"")),"")</f>
        <v/>
      </c>
      <c r="I4846" s="122" t="str">
        <f>IF(H4846=1,COUNTIF($H$1:H4846,1),"")</f>
        <v/>
      </c>
      <c r="J4846" s="122">
        <f t="shared" si="230"/>
        <v>0</v>
      </c>
      <c r="K4846" s="122" t="b">
        <f t="shared" si="231"/>
        <v>0</v>
      </c>
      <c r="L4846" s="122" t="str">
        <f>IF(K4846=FALSE,"",B4846&amp;"@"&amp;COUNTIFS($B$2:B4846,B4846,$K$2:K4846,TRUE))</f>
        <v/>
      </c>
    </row>
    <row r="4847" spans="7:12">
      <c r="G4847" s="122" t="str">
        <f t="shared" si="229"/>
        <v/>
      </c>
      <c r="H4847" s="255" t="str">
        <f>IF(G4847="기사임",(COUNTIF($B$2:B4847,B4847)-COUNTIFS($B$2:B4846,B4847,$G$2:G4846,"")),"")</f>
        <v/>
      </c>
      <c r="I4847" s="122" t="str">
        <f>IF(H4847=1,COUNTIF($H$1:H4847,1),"")</f>
        <v/>
      </c>
      <c r="J4847" s="122">
        <f t="shared" si="230"/>
        <v>0</v>
      </c>
      <c r="K4847" s="122" t="b">
        <f t="shared" si="231"/>
        <v>0</v>
      </c>
      <c r="L4847" s="122" t="str">
        <f>IF(K4847=FALSE,"",B4847&amp;"@"&amp;COUNTIFS($B$2:B4847,B4847,$K$2:K4847,TRUE))</f>
        <v/>
      </c>
    </row>
    <row r="4848" spans="7:12">
      <c r="G4848" s="122" t="str">
        <f t="shared" si="229"/>
        <v/>
      </c>
      <c r="H4848" s="255" t="str">
        <f>IF(G4848="기사임",(COUNTIF($B$2:B4848,B4848)-COUNTIFS($B$2:B4847,B4848,$G$2:G4847,"")),"")</f>
        <v/>
      </c>
      <c r="I4848" s="122" t="str">
        <f>IF(H4848=1,COUNTIF($H$1:H4848,1),"")</f>
        <v/>
      </c>
      <c r="J4848" s="122">
        <f t="shared" si="230"/>
        <v>0</v>
      </c>
      <c r="K4848" s="122" t="b">
        <f t="shared" si="231"/>
        <v>0</v>
      </c>
      <c r="L4848" s="122" t="str">
        <f>IF(K4848=FALSE,"",B4848&amp;"@"&amp;COUNTIFS($B$2:B4848,B4848,$K$2:K4848,TRUE))</f>
        <v/>
      </c>
    </row>
    <row r="4849" spans="7:12">
      <c r="G4849" s="122" t="str">
        <f t="shared" si="229"/>
        <v/>
      </c>
      <c r="H4849" s="255" t="str">
        <f>IF(G4849="기사임",(COUNTIF($B$2:B4849,B4849)-COUNTIFS($B$2:B4848,B4849,$G$2:G4848,"")),"")</f>
        <v/>
      </c>
      <c r="I4849" s="122" t="str">
        <f>IF(H4849=1,COUNTIF($H$1:H4849,1),"")</f>
        <v/>
      </c>
      <c r="J4849" s="122">
        <f t="shared" si="230"/>
        <v>0</v>
      </c>
      <c r="K4849" s="122" t="b">
        <f t="shared" si="231"/>
        <v>0</v>
      </c>
      <c r="L4849" s="122" t="str">
        <f>IF(K4849=FALSE,"",B4849&amp;"@"&amp;COUNTIFS($B$2:B4849,B4849,$K$2:K4849,TRUE))</f>
        <v/>
      </c>
    </row>
    <row r="4850" spans="7:12">
      <c r="G4850" s="122" t="str">
        <f t="shared" si="229"/>
        <v/>
      </c>
      <c r="H4850" s="255" t="str">
        <f>IF(G4850="기사임",(COUNTIF($B$2:B4850,B4850)-COUNTIFS($B$2:B4849,B4850,$G$2:G4849,"")),"")</f>
        <v/>
      </c>
      <c r="I4850" s="122" t="str">
        <f>IF(H4850=1,COUNTIF($H$1:H4850,1),"")</f>
        <v/>
      </c>
      <c r="J4850" s="122">
        <f t="shared" si="230"/>
        <v>0</v>
      </c>
      <c r="K4850" s="122" t="b">
        <f t="shared" si="231"/>
        <v>0</v>
      </c>
      <c r="L4850" s="122" t="str">
        <f>IF(K4850=FALSE,"",B4850&amp;"@"&amp;COUNTIFS($B$2:B4850,B4850,$K$2:K4850,TRUE))</f>
        <v/>
      </c>
    </row>
    <row r="4851" spans="7:12">
      <c r="G4851" s="122" t="str">
        <f t="shared" si="229"/>
        <v/>
      </c>
      <c r="H4851" s="255" t="str">
        <f>IF(G4851="기사임",(COUNTIF($B$2:B4851,B4851)-COUNTIFS($B$2:B4850,B4851,$G$2:G4850,"")),"")</f>
        <v/>
      </c>
      <c r="I4851" s="122" t="str">
        <f>IF(H4851=1,COUNTIF($H$1:H4851,1),"")</f>
        <v/>
      </c>
      <c r="J4851" s="122">
        <f t="shared" si="230"/>
        <v>0</v>
      </c>
      <c r="K4851" s="122" t="b">
        <f t="shared" si="231"/>
        <v>0</v>
      </c>
      <c r="L4851" s="122" t="str">
        <f>IF(K4851=FALSE,"",B4851&amp;"@"&amp;COUNTIFS($B$2:B4851,B4851,$K$2:K4851,TRUE))</f>
        <v/>
      </c>
    </row>
    <row r="4852" spans="7:12">
      <c r="G4852" s="122" t="str">
        <f t="shared" si="229"/>
        <v/>
      </c>
      <c r="H4852" s="255" t="str">
        <f>IF(G4852="기사임",(COUNTIF($B$2:B4852,B4852)-COUNTIFS($B$2:B4851,B4852,$G$2:G4851,"")),"")</f>
        <v/>
      </c>
      <c r="I4852" s="122" t="str">
        <f>IF(H4852=1,COUNTIF($H$1:H4852,1),"")</f>
        <v/>
      </c>
      <c r="J4852" s="122">
        <f t="shared" si="230"/>
        <v>0</v>
      </c>
      <c r="K4852" s="122" t="b">
        <f t="shared" si="231"/>
        <v>0</v>
      </c>
      <c r="L4852" s="122" t="str">
        <f>IF(K4852=FALSE,"",B4852&amp;"@"&amp;COUNTIFS($B$2:B4852,B4852,$K$2:K4852,TRUE))</f>
        <v/>
      </c>
    </row>
    <row r="4853" spans="7:12">
      <c r="G4853" s="122" t="str">
        <f t="shared" si="229"/>
        <v/>
      </c>
      <c r="H4853" s="255" t="str">
        <f>IF(G4853="기사임",(COUNTIF($B$2:B4853,B4853)-COUNTIFS($B$2:B4852,B4853,$G$2:G4852,"")),"")</f>
        <v/>
      </c>
      <c r="I4853" s="122" t="str">
        <f>IF(H4853=1,COUNTIF($H$1:H4853,1),"")</f>
        <v/>
      </c>
      <c r="J4853" s="122">
        <f t="shared" si="230"/>
        <v>0</v>
      </c>
      <c r="K4853" s="122" t="b">
        <f t="shared" si="231"/>
        <v>0</v>
      </c>
      <c r="L4853" s="122" t="str">
        <f>IF(K4853=FALSE,"",B4853&amp;"@"&amp;COUNTIFS($B$2:B4853,B4853,$K$2:K4853,TRUE))</f>
        <v/>
      </c>
    </row>
    <row r="4854" spans="7:12">
      <c r="G4854" s="122" t="str">
        <f t="shared" si="229"/>
        <v/>
      </c>
      <c r="H4854" s="255" t="str">
        <f>IF(G4854="기사임",(COUNTIF($B$2:B4854,B4854)-COUNTIFS($B$2:B4853,B4854,$G$2:G4853,"")),"")</f>
        <v/>
      </c>
      <c r="I4854" s="122" t="str">
        <f>IF(H4854=1,COUNTIF($H$1:H4854,1),"")</f>
        <v/>
      </c>
      <c r="J4854" s="122">
        <f t="shared" si="230"/>
        <v>0</v>
      </c>
      <c r="K4854" s="122" t="b">
        <f t="shared" si="231"/>
        <v>0</v>
      </c>
      <c r="L4854" s="122" t="str">
        <f>IF(K4854=FALSE,"",B4854&amp;"@"&amp;COUNTIFS($B$2:B4854,B4854,$K$2:K4854,TRUE))</f>
        <v/>
      </c>
    </row>
    <row r="4855" spans="7:12">
      <c r="G4855" s="122" t="str">
        <f t="shared" si="229"/>
        <v/>
      </c>
      <c r="H4855" s="255" t="str">
        <f>IF(G4855="기사임",(COUNTIF($B$2:B4855,B4855)-COUNTIFS($B$2:B4854,B4855,$G$2:G4854,"")),"")</f>
        <v/>
      </c>
      <c r="I4855" s="122" t="str">
        <f>IF(H4855=1,COUNTIF($H$1:H4855,1),"")</f>
        <v/>
      </c>
      <c r="J4855" s="122">
        <f t="shared" si="230"/>
        <v>0</v>
      </c>
      <c r="K4855" s="122" t="b">
        <f t="shared" si="231"/>
        <v>0</v>
      </c>
      <c r="L4855" s="122" t="str">
        <f>IF(K4855=FALSE,"",B4855&amp;"@"&amp;COUNTIFS($B$2:B4855,B4855,$K$2:K4855,TRUE))</f>
        <v/>
      </c>
    </row>
    <row r="4856" spans="7:12">
      <c r="G4856" s="122" t="str">
        <f t="shared" si="229"/>
        <v/>
      </c>
      <c r="H4856" s="255" t="str">
        <f>IF(G4856="기사임",(COUNTIF($B$2:B4856,B4856)-COUNTIFS($B$2:B4855,B4856,$G$2:G4855,"")),"")</f>
        <v/>
      </c>
      <c r="I4856" s="122" t="str">
        <f>IF(H4856=1,COUNTIF($H$1:H4856,1),"")</f>
        <v/>
      </c>
      <c r="J4856" s="122">
        <f t="shared" si="230"/>
        <v>0</v>
      </c>
      <c r="K4856" s="122" t="b">
        <f t="shared" si="231"/>
        <v>0</v>
      </c>
      <c r="L4856" s="122" t="str">
        <f>IF(K4856=FALSE,"",B4856&amp;"@"&amp;COUNTIFS($B$2:B4856,B4856,$K$2:K4856,TRUE))</f>
        <v/>
      </c>
    </row>
    <row r="4857" spans="7:12">
      <c r="G4857" s="122" t="str">
        <f t="shared" si="229"/>
        <v/>
      </c>
      <c r="H4857" s="255" t="str">
        <f>IF(G4857="기사임",(COUNTIF($B$2:B4857,B4857)-COUNTIFS($B$2:B4856,B4857,$G$2:G4856,"")),"")</f>
        <v/>
      </c>
      <c r="I4857" s="122" t="str">
        <f>IF(H4857=1,COUNTIF($H$1:H4857,1),"")</f>
        <v/>
      </c>
      <c r="J4857" s="122">
        <f t="shared" si="230"/>
        <v>0</v>
      </c>
      <c r="K4857" s="122" t="b">
        <f t="shared" si="231"/>
        <v>0</v>
      </c>
      <c r="L4857" s="122" t="str">
        <f>IF(K4857=FALSE,"",B4857&amp;"@"&amp;COUNTIFS($B$2:B4857,B4857,$K$2:K4857,TRUE))</f>
        <v/>
      </c>
    </row>
    <row r="4858" spans="7:12">
      <c r="G4858" s="122" t="str">
        <f t="shared" si="229"/>
        <v/>
      </c>
      <c r="H4858" s="255" t="str">
        <f>IF(G4858="기사임",(COUNTIF($B$2:B4858,B4858)-COUNTIFS($B$2:B4857,B4858,$G$2:G4857,"")),"")</f>
        <v/>
      </c>
      <c r="I4858" s="122" t="str">
        <f>IF(H4858=1,COUNTIF($H$1:H4858,1),"")</f>
        <v/>
      </c>
      <c r="J4858" s="122">
        <f t="shared" si="230"/>
        <v>0</v>
      </c>
      <c r="K4858" s="122" t="b">
        <f t="shared" si="231"/>
        <v>0</v>
      </c>
      <c r="L4858" s="122" t="str">
        <f>IF(K4858=FALSE,"",B4858&amp;"@"&amp;COUNTIFS($B$2:B4858,B4858,$K$2:K4858,TRUE))</f>
        <v/>
      </c>
    </row>
    <row r="4859" spans="7:12">
      <c r="G4859" s="122" t="str">
        <f t="shared" si="229"/>
        <v/>
      </c>
      <c r="H4859" s="255" t="str">
        <f>IF(G4859="기사임",(COUNTIF($B$2:B4859,B4859)-COUNTIFS($B$2:B4858,B4859,$G$2:G4858,"")),"")</f>
        <v/>
      </c>
      <c r="I4859" s="122" t="str">
        <f>IF(H4859=1,COUNTIF($H$1:H4859,1),"")</f>
        <v/>
      </c>
      <c r="J4859" s="122">
        <f t="shared" si="230"/>
        <v>0</v>
      </c>
      <c r="K4859" s="122" t="b">
        <f t="shared" si="231"/>
        <v>0</v>
      </c>
      <c r="L4859" s="122" t="str">
        <f>IF(K4859=FALSE,"",B4859&amp;"@"&amp;COUNTIFS($B$2:B4859,B4859,$K$2:K4859,TRUE))</f>
        <v/>
      </c>
    </row>
    <row r="4860" spans="7:12">
      <c r="G4860" s="122" t="str">
        <f t="shared" si="229"/>
        <v/>
      </c>
      <c r="H4860" s="255" t="str">
        <f>IF(G4860="기사임",(COUNTIF($B$2:B4860,B4860)-COUNTIFS($B$2:B4859,B4860,$G$2:G4859,"")),"")</f>
        <v/>
      </c>
      <c r="I4860" s="122" t="str">
        <f>IF(H4860=1,COUNTIF($H$1:H4860,1),"")</f>
        <v/>
      </c>
      <c r="J4860" s="122">
        <f t="shared" si="230"/>
        <v>0</v>
      </c>
      <c r="K4860" s="122" t="b">
        <f t="shared" si="231"/>
        <v>0</v>
      </c>
      <c r="L4860" s="122" t="str">
        <f>IF(K4860=FALSE,"",B4860&amp;"@"&amp;COUNTIFS($B$2:B4860,B4860,$K$2:K4860,TRUE))</f>
        <v/>
      </c>
    </row>
    <row r="4861" spans="7:12">
      <c r="G4861" s="122" t="str">
        <f t="shared" si="229"/>
        <v/>
      </c>
      <c r="H4861" s="255" t="str">
        <f>IF(G4861="기사임",(COUNTIF($B$2:B4861,B4861)-COUNTIFS($B$2:B4860,B4861,$G$2:G4860,"")),"")</f>
        <v/>
      </c>
      <c r="I4861" s="122" t="str">
        <f>IF(H4861=1,COUNTIF($H$1:H4861,1),"")</f>
        <v/>
      </c>
      <c r="J4861" s="122">
        <f t="shared" si="230"/>
        <v>0</v>
      </c>
      <c r="K4861" s="122" t="b">
        <f t="shared" si="231"/>
        <v>0</v>
      </c>
      <c r="L4861" s="122" t="str">
        <f>IF(K4861=FALSE,"",B4861&amp;"@"&amp;COUNTIFS($B$2:B4861,B4861,$K$2:K4861,TRUE))</f>
        <v/>
      </c>
    </row>
    <row r="4862" spans="7:12">
      <c r="G4862" s="122" t="str">
        <f t="shared" si="229"/>
        <v/>
      </c>
      <c r="H4862" s="255" t="str">
        <f>IF(G4862="기사임",(COUNTIF($B$2:B4862,B4862)-COUNTIFS($B$2:B4861,B4862,$G$2:G4861,"")),"")</f>
        <v/>
      </c>
      <c r="I4862" s="122" t="str">
        <f>IF(H4862=1,COUNTIF($H$1:H4862,1),"")</f>
        <v/>
      </c>
      <c r="J4862" s="122">
        <f t="shared" si="230"/>
        <v>0</v>
      </c>
      <c r="K4862" s="122" t="b">
        <f t="shared" si="231"/>
        <v>0</v>
      </c>
      <c r="L4862" s="122" t="str">
        <f>IF(K4862=FALSE,"",B4862&amp;"@"&amp;COUNTIFS($B$2:B4862,B4862,$K$2:K4862,TRUE))</f>
        <v/>
      </c>
    </row>
    <row r="4863" spans="7:12">
      <c r="G4863" s="122" t="str">
        <f t="shared" si="229"/>
        <v/>
      </c>
      <c r="H4863" s="255" t="str">
        <f>IF(G4863="기사임",(COUNTIF($B$2:B4863,B4863)-COUNTIFS($B$2:B4862,B4863,$G$2:G4862,"")),"")</f>
        <v/>
      </c>
      <c r="I4863" s="122" t="str">
        <f>IF(H4863=1,COUNTIF($H$1:H4863,1),"")</f>
        <v/>
      </c>
      <c r="J4863" s="122">
        <f t="shared" si="230"/>
        <v>0</v>
      </c>
      <c r="K4863" s="122" t="b">
        <f t="shared" si="231"/>
        <v>0</v>
      </c>
      <c r="L4863" s="122" t="str">
        <f>IF(K4863=FALSE,"",B4863&amp;"@"&amp;COUNTIFS($B$2:B4863,B4863,$K$2:K4863,TRUE))</f>
        <v/>
      </c>
    </row>
    <row r="4864" spans="7:12">
      <c r="G4864" s="122" t="str">
        <f t="shared" si="229"/>
        <v/>
      </c>
      <c r="H4864" s="255" t="str">
        <f>IF(G4864="기사임",(COUNTIF($B$2:B4864,B4864)-COUNTIFS($B$2:B4863,B4864,$G$2:G4863,"")),"")</f>
        <v/>
      </c>
      <c r="I4864" s="122" t="str">
        <f>IF(H4864=1,COUNTIF($H$1:H4864,1),"")</f>
        <v/>
      </c>
      <c r="J4864" s="122">
        <f t="shared" si="230"/>
        <v>0</v>
      </c>
      <c r="K4864" s="122" t="b">
        <f t="shared" si="231"/>
        <v>0</v>
      </c>
      <c r="L4864" s="122" t="str">
        <f>IF(K4864=FALSE,"",B4864&amp;"@"&amp;COUNTIFS($B$2:B4864,B4864,$K$2:K4864,TRUE))</f>
        <v/>
      </c>
    </row>
    <row r="4865" spans="7:12">
      <c r="G4865" s="122" t="str">
        <f t="shared" si="229"/>
        <v/>
      </c>
      <c r="H4865" s="255" t="str">
        <f>IF(G4865="기사임",(COUNTIF($B$2:B4865,B4865)-COUNTIFS($B$2:B4864,B4865,$G$2:G4864,"")),"")</f>
        <v/>
      </c>
      <c r="I4865" s="122" t="str">
        <f>IF(H4865=1,COUNTIF($H$1:H4865,1),"")</f>
        <v/>
      </c>
      <c r="J4865" s="122">
        <f t="shared" si="230"/>
        <v>0</v>
      </c>
      <c r="K4865" s="122" t="b">
        <f t="shared" si="231"/>
        <v>0</v>
      </c>
      <c r="L4865" s="122" t="str">
        <f>IF(K4865=FALSE,"",B4865&amp;"@"&amp;COUNTIFS($B$2:B4865,B4865,$K$2:K4865,TRUE))</f>
        <v/>
      </c>
    </row>
    <row r="4866" spans="7:12">
      <c r="G4866" s="122" t="str">
        <f t="shared" si="229"/>
        <v/>
      </c>
      <c r="H4866" s="255" t="str">
        <f>IF(G4866="기사임",(COUNTIF($B$2:B4866,B4866)-COUNTIFS($B$2:B4865,B4866,$G$2:G4865,"")),"")</f>
        <v/>
      </c>
      <c r="I4866" s="122" t="str">
        <f>IF(H4866=1,COUNTIF($H$1:H4866,1),"")</f>
        <v/>
      </c>
      <c r="J4866" s="122">
        <f t="shared" si="230"/>
        <v>0</v>
      </c>
      <c r="K4866" s="122" t="b">
        <f t="shared" si="231"/>
        <v>0</v>
      </c>
      <c r="L4866" s="122" t="str">
        <f>IF(K4866=FALSE,"",B4866&amp;"@"&amp;COUNTIFS($B$2:B4866,B4866,$K$2:K4866,TRUE))</f>
        <v/>
      </c>
    </row>
    <row r="4867" spans="7:12">
      <c r="G4867" s="122" t="str">
        <f t="shared" si="229"/>
        <v/>
      </c>
      <c r="H4867" s="255" t="str">
        <f>IF(G4867="기사임",(COUNTIF($B$2:B4867,B4867)-COUNTIFS($B$2:B4866,B4867,$G$2:G4866,"")),"")</f>
        <v/>
      </c>
      <c r="I4867" s="122" t="str">
        <f>IF(H4867=1,COUNTIF($H$1:H4867,1),"")</f>
        <v/>
      </c>
      <c r="J4867" s="122">
        <f t="shared" si="230"/>
        <v>0</v>
      </c>
      <c r="K4867" s="122" t="b">
        <f t="shared" si="231"/>
        <v>0</v>
      </c>
      <c r="L4867" s="122" t="str">
        <f>IF(K4867=FALSE,"",B4867&amp;"@"&amp;COUNTIFS($B$2:B4867,B4867,$K$2:K4867,TRUE))</f>
        <v/>
      </c>
    </row>
    <row r="4868" spans="7:12">
      <c r="G4868" s="122" t="str">
        <f t="shared" si="229"/>
        <v/>
      </c>
      <c r="H4868" s="255" t="str">
        <f>IF(G4868="기사임",(COUNTIF($B$2:B4868,B4868)-COUNTIFS($B$2:B4867,B4868,$G$2:G4867,"")),"")</f>
        <v/>
      </c>
      <c r="I4868" s="122" t="str">
        <f>IF(H4868=1,COUNTIF($H$1:H4868,1),"")</f>
        <v/>
      </c>
      <c r="J4868" s="122">
        <f t="shared" si="230"/>
        <v>0</v>
      </c>
      <c r="K4868" s="122" t="b">
        <f t="shared" si="231"/>
        <v>0</v>
      </c>
      <c r="L4868" s="122" t="str">
        <f>IF(K4868=FALSE,"",B4868&amp;"@"&amp;COUNTIFS($B$2:B4868,B4868,$K$2:K4868,TRUE))</f>
        <v/>
      </c>
    </row>
    <row r="4869" spans="7:12">
      <c r="G4869" s="122" t="str">
        <f t="shared" si="229"/>
        <v/>
      </c>
      <c r="H4869" s="255" t="str">
        <f>IF(G4869="기사임",(COUNTIF($B$2:B4869,B4869)-COUNTIFS($B$2:B4868,B4869,$G$2:G4868,"")),"")</f>
        <v/>
      </c>
      <c r="I4869" s="122" t="str">
        <f>IF(H4869=1,COUNTIF($H$1:H4869,1),"")</f>
        <v/>
      </c>
      <c r="J4869" s="122">
        <f t="shared" si="230"/>
        <v>0</v>
      </c>
      <c r="K4869" s="122" t="b">
        <f t="shared" si="231"/>
        <v>0</v>
      </c>
      <c r="L4869" s="122" t="str">
        <f>IF(K4869=FALSE,"",B4869&amp;"@"&amp;COUNTIFS($B$2:B4869,B4869,$K$2:K4869,TRUE))</f>
        <v/>
      </c>
    </row>
    <row r="4870" spans="7:12">
      <c r="G4870" s="122" t="str">
        <f t="shared" si="229"/>
        <v/>
      </c>
      <c r="H4870" s="255" t="str">
        <f>IF(G4870="기사임",(COUNTIF($B$2:B4870,B4870)-COUNTIFS($B$2:B4869,B4870,$G$2:G4869,"")),"")</f>
        <v/>
      </c>
      <c r="I4870" s="122" t="str">
        <f>IF(H4870=1,COUNTIF($H$1:H4870,1),"")</f>
        <v/>
      </c>
      <c r="J4870" s="122">
        <f t="shared" si="230"/>
        <v>0</v>
      </c>
      <c r="K4870" s="122" t="b">
        <f t="shared" si="231"/>
        <v>0</v>
      </c>
      <c r="L4870" s="122" t="str">
        <f>IF(K4870=FALSE,"",B4870&amp;"@"&amp;COUNTIFS($B$2:B4870,B4870,$K$2:K4870,TRUE))</f>
        <v/>
      </c>
    </row>
    <row r="4871" spans="7:12">
      <c r="G4871" s="122" t="str">
        <f t="shared" ref="G4871:G4934" si="232">IF(AND(LEFT(A4871,17)="/global/archives/",ISNUMBER(_xlfn.NUMBERVALUE(MID(A4871,18,1))),ISERROR(FIND("ckattempt",A4871)),ISERROR(FIND("preview",A4871))),"기사임","")</f>
        <v/>
      </c>
      <c r="H4871" s="255" t="str">
        <f>IF(G4871="기사임",(COUNTIF($B$2:B4871,B4871)-COUNTIFS($B$2:B4870,B4871,$G$2:G4870,"")),"")</f>
        <v/>
      </c>
      <c r="I4871" s="122" t="str">
        <f>IF(H4871=1,COUNTIF($H$1:H4871,1),"")</f>
        <v/>
      </c>
      <c r="J4871" s="122">
        <f t="shared" ref="J4871:J4934" si="233">COUNTIF($N$2:$N$4,B4871)</f>
        <v>0</v>
      </c>
      <c r="K4871" s="122" t="b">
        <f t="shared" ref="K4871:K4934" si="234">AND(J4871=1,H4871&gt;=1,H4871&lt;&gt;"")</f>
        <v>0</v>
      </c>
      <c r="L4871" s="122" t="str">
        <f>IF(K4871=FALSE,"",B4871&amp;"@"&amp;COUNTIFS($B$2:B4871,B4871,$K$2:K4871,TRUE))</f>
        <v/>
      </c>
    </row>
    <row r="4872" spans="7:12">
      <c r="G4872" s="122" t="str">
        <f t="shared" si="232"/>
        <v/>
      </c>
      <c r="H4872" s="255" t="str">
        <f>IF(G4872="기사임",(COUNTIF($B$2:B4872,B4872)-COUNTIFS($B$2:B4871,B4872,$G$2:G4871,"")),"")</f>
        <v/>
      </c>
      <c r="I4872" s="122" t="str">
        <f>IF(H4872=1,COUNTIF($H$1:H4872,1),"")</f>
        <v/>
      </c>
      <c r="J4872" s="122">
        <f t="shared" si="233"/>
        <v>0</v>
      </c>
      <c r="K4872" s="122" t="b">
        <f t="shared" si="234"/>
        <v>0</v>
      </c>
      <c r="L4872" s="122" t="str">
        <f>IF(K4872=FALSE,"",B4872&amp;"@"&amp;COUNTIFS($B$2:B4872,B4872,$K$2:K4872,TRUE))</f>
        <v/>
      </c>
    </row>
    <row r="4873" spans="7:12">
      <c r="G4873" s="122" t="str">
        <f t="shared" si="232"/>
        <v/>
      </c>
      <c r="H4873" s="255" t="str">
        <f>IF(G4873="기사임",(COUNTIF($B$2:B4873,B4873)-COUNTIFS($B$2:B4872,B4873,$G$2:G4872,"")),"")</f>
        <v/>
      </c>
      <c r="I4873" s="122" t="str">
        <f>IF(H4873=1,COUNTIF($H$1:H4873,1),"")</f>
        <v/>
      </c>
      <c r="J4873" s="122">
        <f t="shared" si="233"/>
        <v>0</v>
      </c>
      <c r="K4873" s="122" t="b">
        <f t="shared" si="234"/>
        <v>0</v>
      </c>
      <c r="L4873" s="122" t="str">
        <f>IF(K4873=FALSE,"",B4873&amp;"@"&amp;COUNTIFS($B$2:B4873,B4873,$K$2:K4873,TRUE))</f>
        <v/>
      </c>
    </row>
    <row r="4874" spans="7:12">
      <c r="G4874" s="122" t="str">
        <f t="shared" si="232"/>
        <v/>
      </c>
      <c r="H4874" s="255" t="str">
        <f>IF(G4874="기사임",(COUNTIF($B$2:B4874,B4874)-COUNTIFS($B$2:B4873,B4874,$G$2:G4873,"")),"")</f>
        <v/>
      </c>
      <c r="I4874" s="122" t="str">
        <f>IF(H4874=1,COUNTIF($H$1:H4874,1),"")</f>
        <v/>
      </c>
      <c r="J4874" s="122">
        <f t="shared" si="233"/>
        <v>0</v>
      </c>
      <c r="K4874" s="122" t="b">
        <f t="shared" si="234"/>
        <v>0</v>
      </c>
      <c r="L4874" s="122" t="str">
        <f>IF(K4874=FALSE,"",B4874&amp;"@"&amp;COUNTIFS($B$2:B4874,B4874,$K$2:K4874,TRUE))</f>
        <v/>
      </c>
    </row>
    <row r="4875" spans="7:12">
      <c r="G4875" s="122" t="str">
        <f t="shared" si="232"/>
        <v/>
      </c>
      <c r="H4875" s="255" t="str">
        <f>IF(G4875="기사임",(COUNTIF($B$2:B4875,B4875)-COUNTIFS($B$2:B4874,B4875,$G$2:G4874,"")),"")</f>
        <v/>
      </c>
      <c r="I4875" s="122" t="str">
        <f>IF(H4875=1,COUNTIF($H$1:H4875,1),"")</f>
        <v/>
      </c>
      <c r="J4875" s="122">
        <f t="shared" si="233"/>
        <v>0</v>
      </c>
      <c r="K4875" s="122" t="b">
        <f t="shared" si="234"/>
        <v>0</v>
      </c>
      <c r="L4875" s="122" t="str">
        <f>IF(K4875=FALSE,"",B4875&amp;"@"&amp;COUNTIFS($B$2:B4875,B4875,$K$2:K4875,TRUE))</f>
        <v/>
      </c>
    </row>
    <row r="4876" spans="7:12">
      <c r="G4876" s="122" t="str">
        <f t="shared" si="232"/>
        <v/>
      </c>
      <c r="H4876" s="255" t="str">
        <f>IF(G4876="기사임",(COUNTIF($B$2:B4876,B4876)-COUNTIFS($B$2:B4875,B4876,$G$2:G4875,"")),"")</f>
        <v/>
      </c>
      <c r="I4876" s="122" t="str">
        <f>IF(H4876=1,COUNTIF($H$1:H4876,1),"")</f>
        <v/>
      </c>
      <c r="J4876" s="122">
        <f t="shared" si="233"/>
        <v>0</v>
      </c>
      <c r="K4876" s="122" t="b">
        <f t="shared" si="234"/>
        <v>0</v>
      </c>
      <c r="L4876" s="122" t="str">
        <f>IF(K4876=FALSE,"",B4876&amp;"@"&amp;COUNTIFS($B$2:B4876,B4876,$K$2:K4876,TRUE))</f>
        <v/>
      </c>
    </row>
    <row r="4877" spans="7:12">
      <c r="G4877" s="122" t="str">
        <f t="shared" si="232"/>
        <v/>
      </c>
      <c r="H4877" s="255" t="str">
        <f>IF(G4877="기사임",(COUNTIF($B$2:B4877,B4877)-COUNTIFS($B$2:B4876,B4877,$G$2:G4876,"")),"")</f>
        <v/>
      </c>
      <c r="I4877" s="122" t="str">
        <f>IF(H4877=1,COUNTIF($H$1:H4877,1),"")</f>
        <v/>
      </c>
      <c r="J4877" s="122">
        <f t="shared" si="233"/>
        <v>0</v>
      </c>
      <c r="K4877" s="122" t="b">
        <f t="shared" si="234"/>
        <v>0</v>
      </c>
      <c r="L4877" s="122" t="str">
        <f>IF(K4877=FALSE,"",B4877&amp;"@"&amp;COUNTIFS($B$2:B4877,B4877,$K$2:K4877,TRUE))</f>
        <v/>
      </c>
    </row>
    <row r="4878" spans="7:12">
      <c r="G4878" s="122" t="str">
        <f t="shared" si="232"/>
        <v/>
      </c>
      <c r="H4878" s="255" t="str">
        <f>IF(G4878="기사임",(COUNTIF($B$2:B4878,B4878)-COUNTIFS($B$2:B4877,B4878,$G$2:G4877,"")),"")</f>
        <v/>
      </c>
      <c r="I4878" s="122" t="str">
        <f>IF(H4878=1,COUNTIF($H$1:H4878,1),"")</f>
        <v/>
      </c>
      <c r="J4878" s="122">
        <f t="shared" si="233"/>
        <v>0</v>
      </c>
      <c r="K4878" s="122" t="b">
        <f t="shared" si="234"/>
        <v>0</v>
      </c>
      <c r="L4878" s="122" t="str">
        <f>IF(K4878=FALSE,"",B4878&amp;"@"&amp;COUNTIFS($B$2:B4878,B4878,$K$2:K4878,TRUE))</f>
        <v/>
      </c>
    </row>
    <row r="4879" spans="7:12">
      <c r="G4879" s="122" t="str">
        <f t="shared" si="232"/>
        <v/>
      </c>
      <c r="H4879" s="255" t="str">
        <f>IF(G4879="기사임",(COUNTIF($B$2:B4879,B4879)-COUNTIFS($B$2:B4878,B4879,$G$2:G4878,"")),"")</f>
        <v/>
      </c>
      <c r="I4879" s="122" t="str">
        <f>IF(H4879=1,COUNTIF($H$1:H4879,1),"")</f>
        <v/>
      </c>
      <c r="J4879" s="122">
        <f t="shared" si="233"/>
        <v>0</v>
      </c>
      <c r="K4879" s="122" t="b">
        <f t="shared" si="234"/>
        <v>0</v>
      </c>
      <c r="L4879" s="122" t="str">
        <f>IF(K4879=FALSE,"",B4879&amp;"@"&amp;COUNTIFS($B$2:B4879,B4879,$K$2:K4879,TRUE))</f>
        <v/>
      </c>
    </row>
    <row r="4880" spans="7:12">
      <c r="G4880" s="122" t="str">
        <f t="shared" si="232"/>
        <v/>
      </c>
      <c r="H4880" s="255" t="str">
        <f>IF(G4880="기사임",(COUNTIF($B$2:B4880,B4880)-COUNTIFS($B$2:B4879,B4880,$G$2:G4879,"")),"")</f>
        <v/>
      </c>
      <c r="I4880" s="122" t="str">
        <f>IF(H4880=1,COUNTIF($H$1:H4880,1),"")</f>
        <v/>
      </c>
      <c r="J4880" s="122">
        <f t="shared" si="233"/>
        <v>0</v>
      </c>
      <c r="K4880" s="122" t="b">
        <f t="shared" si="234"/>
        <v>0</v>
      </c>
      <c r="L4880" s="122" t="str">
        <f>IF(K4880=FALSE,"",B4880&amp;"@"&amp;COUNTIFS($B$2:B4880,B4880,$K$2:K4880,TRUE))</f>
        <v/>
      </c>
    </row>
    <row r="4881" spans="7:12">
      <c r="G4881" s="122" t="str">
        <f t="shared" si="232"/>
        <v/>
      </c>
      <c r="H4881" s="255" t="str">
        <f>IF(G4881="기사임",(COUNTIF($B$2:B4881,B4881)-COUNTIFS($B$2:B4880,B4881,$G$2:G4880,"")),"")</f>
        <v/>
      </c>
      <c r="I4881" s="122" t="str">
        <f>IF(H4881=1,COUNTIF($H$1:H4881,1),"")</f>
        <v/>
      </c>
      <c r="J4881" s="122">
        <f t="shared" si="233"/>
        <v>0</v>
      </c>
      <c r="K4881" s="122" t="b">
        <f t="shared" si="234"/>
        <v>0</v>
      </c>
      <c r="L4881" s="122" t="str">
        <f>IF(K4881=FALSE,"",B4881&amp;"@"&amp;COUNTIFS($B$2:B4881,B4881,$K$2:K4881,TRUE))</f>
        <v/>
      </c>
    </row>
    <row r="4882" spans="7:12">
      <c r="G4882" s="122" t="str">
        <f t="shared" si="232"/>
        <v/>
      </c>
      <c r="H4882" s="255" t="str">
        <f>IF(G4882="기사임",(COUNTIF($B$2:B4882,B4882)-COUNTIFS($B$2:B4881,B4882,$G$2:G4881,"")),"")</f>
        <v/>
      </c>
      <c r="I4882" s="122" t="str">
        <f>IF(H4882=1,COUNTIF($H$1:H4882,1),"")</f>
        <v/>
      </c>
      <c r="J4882" s="122">
        <f t="shared" si="233"/>
        <v>0</v>
      </c>
      <c r="K4882" s="122" t="b">
        <f t="shared" si="234"/>
        <v>0</v>
      </c>
      <c r="L4882" s="122" t="str">
        <f>IF(K4882=FALSE,"",B4882&amp;"@"&amp;COUNTIFS($B$2:B4882,B4882,$K$2:K4882,TRUE))</f>
        <v/>
      </c>
    </row>
    <row r="4883" spans="7:12">
      <c r="G4883" s="122" t="str">
        <f t="shared" si="232"/>
        <v/>
      </c>
      <c r="H4883" s="255" t="str">
        <f>IF(G4883="기사임",(COUNTIF($B$2:B4883,B4883)-COUNTIFS($B$2:B4882,B4883,$G$2:G4882,"")),"")</f>
        <v/>
      </c>
      <c r="I4883" s="122" t="str">
        <f>IF(H4883=1,COUNTIF($H$1:H4883,1),"")</f>
        <v/>
      </c>
      <c r="J4883" s="122">
        <f t="shared" si="233"/>
        <v>0</v>
      </c>
      <c r="K4883" s="122" t="b">
        <f t="shared" si="234"/>
        <v>0</v>
      </c>
      <c r="L4883" s="122" t="str">
        <f>IF(K4883=FALSE,"",B4883&amp;"@"&amp;COUNTIFS($B$2:B4883,B4883,$K$2:K4883,TRUE))</f>
        <v/>
      </c>
    </row>
    <row r="4884" spans="7:12">
      <c r="G4884" s="122" t="str">
        <f t="shared" si="232"/>
        <v/>
      </c>
      <c r="H4884" s="255" t="str">
        <f>IF(G4884="기사임",(COUNTIF($B$2:B4884,B4884)-COUNTIFS($B$2:B4883,B4884,$G$2:G4883,"")),"")</f>
        <v/>
      </c>
      <c r="I4884" s="122" t="str">
        <f>IF(H4884=1,COUNTIF($H$1:H4884,1),"")</f>
        <v/>
      </c>
      <c r="J4884" s="122">
        <f t="shared" si="233"/>
        <v>0</v>
      </c>
      <c r="K4884" s="122" t="b">
        <f t="shared" si="234"/>
        <v>0</v>
      </c>
      <c r="L4884" s="122" t="str">
        <f>IF(K4884=FALSE,"",B4884&amp;"@"&amp;COUNTIFS($B$2:B4884,B4884,$K$2:K4884,TRUE))</f>
        <v/>
      </c>
    </row>
    <row r="4885" spans="7:12">
      <c r="G4885" s="122" t="str">
        <f t="shared" si="232"/>
        <v/>
      </c>
      <c r="H4885" s="255" t="str">
        <f>IF(G4885="기사임",(COUNTIF($B$2:B4885,B4885)-COUNTIFS($B$2:B4884,B4885,$G$2:G4884,"")),"")</f>
        <v/>
      </c>
      <c r="I4885" s="122" t="str">
        <f>IF(H4885=1,COUNTIF($H$1:H4885,1),"")</f>
        <v/>
      </c>
      <c r="J4885" s="122">
        <f t="shared" si="233"/>
        <v>0</v>
      </c>
      <c r="K4885" s="122" t="b">
        <f t="shared" si="234"/>
        <v>0</v>
      </c>
      <c r="L4885" s="122" t="str">
        <f>IF(K4885=FALSE,"",B4885&amp;"@"&amp;COUNTIFS($B$2:B4885,B4885,$K$2:K4885,TRUE))</f>
        <v/>
      </c>
    </row>
    <row r="4886" spans="7:12">
      <c r="G4886" s="122" t="str">
        <f t="shared" si="232"/>
        <v/>
      </c>
      <c r="H4886" s="255" t="str">
        <f>IF(G4886="기사임",(COUNTIF($B$2:B4886,B4886)-COUNTIFS($B$2:B4885,B4886,$G$2:G4885,"")),"")</f>
        <v/>
      </c>
      <c r="I4886" s="122" t="str">
        <f>IF(H4886=1,COUNTIF($H$1:H4886,1),"")</f>
        <v/>
      </c>
      <c r="J4886" s="122">
        <f t="shared" si="233"/>
        <v>0</v>
      </c>
      <c r="K4886" s="122" t="b">
        <f t="shared" si="234"/>
        <v>0</v>
      </c>
      <c r="L4886" s="122" t="str">
        <f>IF(K4886=FALSE,"",B4886&amp;"@"&amp;COUNTIFS($B$2:B4886,B4886,$K$2:K4886,TRUE))</f>
        <v/>
      </c>
    </row>
    <row r="4887" spans="7:12">
      <c r="G4887" s="122" t="str">
        <f t="shared" si="232"/>
        <v/>
      </c>
      <c r="H4887" s="255" t="str">
        <f>IF(G4887="기사임",(COUNTIF($B$2:B4887,B4887)-COUNTIFS($B$2:B4886,B4887,$G$2:G4886,"")),"")</f>
        <v/>
      </c>
      <c r="I4887" s="122" t="str">
        <f>IF(H4887=1,COUNTIF($H$1:H4887,1),"")</f>
        <v/>
      </c>
      <c r="J4887" s="122">
        <f t="shared" si="233"/>
        <v>0</v>
      </c>
      <c r="K4887" s="122" t="b">
        <f t="shared" si="234"/>
        <v>0</v>
      </c>
      <c r="L4887" s="122" t="str">
        <f>IF(K4887=FALSE,"",B4887&amp;"@"&amp;COUNTIFS($B$2:B4887,B4887,$K$2:K4887,TRUE))</f>
        <v/>
      </c>
    </row>
    <row r="4888" spans="7:12">
      <c r="G4888" s="122" t="str">
        <f t="shared" si="232"/>
        <v/>
      </c>
      <c r="H4888" s="255" t="str">
        <f>IF(G4888="기사임",(COUNTIF($B$2:B4888,B4888)-COUNTIFS($B$2:B4887,B4888,$G$2:G4887,"")),"")</f>
        <v/>
      </c>
      <c r="I4888" s="122" t="str">
        <f>IF(H4888=1,COUNTIF($H$1:H4888,1),"")</f>
        <v/>
      </c>
      <c r="J4888" s="122">
        <f t="shared" si="233"/>
        <v>0</v>
      </c>
      <c r="K4888" s="122" t="b">
        <f t="shared" si="234"/>
        <v>0</v>
      </c>
      <c r="L4888" s="122" t="str">
        <f>IF(K4888=FALSE,"",B4888&amp;"@"&amp;COUNTIFS($B$2:B4888,B4888,$K$2:K4888,TRUE))</f>
        <v/>
      </c>
    </row>
    <row r="4889" spans="7:12">
      <c r="G4889" s="122" t="str">
        <f t="shared" si="232"/>
        <v/>
      </c>
      <c r="H4889" s="255" t="str">
        <f>IF(G4889="기사임",(COUNTIF($B$2:B4889,B4889)-COUNTIFS($B$2:B4888,B4889,$G$2:G4888,"")),"")</f>
        <v/>
      </c>
      <c r="I4889" s="122" t="str">
        <f>IF(H4889=1,COUNTIF($H$1:H4889,1),"")</f>
        <v/>
      </c>
      <c r="J4889" s="122">
        <f t="shared" si="233"/>
        <v>0</v>
      </c>
      <c r="K4889" s="122" t="b">
        <f t="shared" si="234"/>
        <v>0</v>
      </c>
      <c r="L4889" s="122" t="str">
        <f>IF(K4889=FALSE,"",B4889&amp;"@"&amp;COUNTIFS($B$2:B4889,B4889,$K$2:K4889,TRUE))</f>
        <v/>
      </c>
    </row>
    <row r="4890" spans="7:12">
      <c r="G4890" s="122" t="str">
        <f t="shared" si="232"/>
        <v/>
      </c>
      <c r="H4890" s="255" t="str">
        <f>IF(G4890="기사임",(COUNTIF($B$2:B4890,B4890)-COUNTIFS($B$2:B4889,B4890,$G$2:G4889,"")),"")</f>
        <v/>
      </c>
      <c r="I4890" s="122" t="str">
        <f>IF(H4890=1,COUNTIF($H$1:H4890,1),"")</f>
        <v/>
      </c>
      <c r="J4890" s="122">
        <f t="shared" si="233"/>
        <v>0</v>
      </c>
      <c r="K4890" s="122" t="b">
        <f t="shared" si="234"/>
        <v>0</v>
      </c>
      <c r="L4890" s="122" t="str">
        <f>IF(K4890=FALSE,"",B4890&amp;"@"&amp;COUNTIFS($B$2:B4890,B4890,$K$2:K4890,TRUE))</f>
        <v/>
      </c>
    </row>
    <row r="4891" spans="7:12">
      <c r="G4891" s="122" t="str">
        <f t="shared" si="232"/>
        <v/>
      </c>
      <c r="H4891" s="255" t="str">
        <f>IF(G4891="기사임",(COUNTIF($B$2:B4891,B4891)-COUNTIFS($B$2:B4890,B4891,$G$2:G4890,"")),"")</f>
        <v/>
      </c>
      <c r="I4891" s="122" t="str">
        <f>IF(H4891=1,COUNTIF($H$1:H4891,1),"")</f>
        <v/>
      </c>
      <c r="J4891" s="122">
        <f t="shared" si="233"/>
        <v>0</v>
      </c>
      <c r="K4891" s="122" t="b">
        <f t="shared" si="234"/>
        <v>0</v>
      </c>
      <c r="L4891" s="122" t="str">
        <f>IF(K4891=FALSE,"",B4891&amp;"@"&amp;COUNTIFS($B$2:B4891,B4891,$K$2:K4891,TRUE))</f>
        <v/>
      </c>
    </row>
    <row r="4892" spans="7:12">
      <c r="G4892" s="122" t="str">
        <f t="shared" si="232"/>
        <v/>
      </c>
      <c r="H4892" s="255" t="str">
        <f>IF(G4892="기사임",(COUNTIF($B$2:B4892,B4892)-COUNTIFS($B$2:B4891,B4892,$G$2:G4891,"")),"")</f>
        <v/>
      </c>
      <c r="I4892" s="122" t="str">
        <f>IF(H4892=1,COUNTIF($H$1:H4892,1),"")</f>
        <v/>
      </c>
      <c r="J4892" s="122">
        <f t="shared" si="233"/>
        <v>0</v>
      </c>
      <c r="K4892" s="122" t="b">
        <f t="shared" si="234"/>
        <v>0</v>
      </c>
      <c r="L4892" s="122" t="str">
        <f>IF(K4892=FALSE,"",B4892&amp;"@"&amp;COUNTIFS($B$2:B4892,B4892,$K$2:K4892,TRUE))</f>
        <v/>
      </c>
    </row>
    <row r="4893" spans="7:12">
      <c r="G4893" s="122" t="str">
        <f t="shared" si="232"/>
        <v/>
      </c>
      <c r="H4893" s="255" t="str">
        <f>IF(G4893="기사임",(COUNTIF($B$2:B4893,B4893)-COUNTIFS($B$2:B4892,B4893,$G$2:G4892,"")),"")</f>
        <v/>
      </c>
      <c r="I4893" s="122" t="str">
        <f>IF(H4893=1,COUNTIF($H$1:H4893,1),"")</f>
        <v/>
      </c>
      <c r="J4893" s="122">
        <f t="shared" si="233"/>
        <v>0</v>
      </c>
      <c r="K4893" s="122" t="b">
        <f t="shared" si="234"/>
        <v>0</v>
      </c>
      <c r="L4893" s="122" t="str">
        <f>IF(K4893=FALSE,"",B4893&amp;"@"&amp;COUNTIFS($B$2:B4893,B4893,$K$2:K4893,TRUE))</f>
        <v/>
      </c>
    </row>
    <row r="4894" spans="7:12">
      <c r="G4894" s="122" t="str">
        <f t="shared" si="232"/>
        <v/>
      </c>
      <c r="H4894" s="255" t="str">
        <f>IF(G4894="기사임",(COUNTIF($B$2:B4894,B4894)-COUNTIFS($B$2:B4893,B4894,$G$2:G4893,"")),"")</f>
        <v/>
      </c>
      <c r="I4894" s="122" t="str">
        <f>IF(H4894=1,COUNTIF($H$1:H4894,1),"")</f>
        <v/>
      </c>
      <c r="J4894" s="122">
        <f t="shared" si="233"/>
        <v>0</v>
      </c>
      <c r="K4894" s="122" t="b">
        <f t="shared" si="234"/>
        <v>0</v>
      </c>
      <c r="L4894" s="122" t="str">
        <f>IF(K4894=FALSE,"",B4894&amp;"@"&amp;COUNTIFS($B$2:B4894,B4894,$K$2:K4894,TRUE))</f>
        <v/>
      </c>
    </row>
    <row r="4895" spans="7:12">
      <c r="G4895" s="122" t="str">
        <f t="shared" si="232"/>
        <v/>
      </c>
      <c r="H4895" s="255" t="str">
        <f>IF(G4895="기사임",(COUNTIF($B$2:B4895,B4895)-COUNTIFS($B$2:B4894,B4895,$G$2:G4894,"")),"")</f>
        <v/>
      </c>
      <c r="I4895" s="122" t="str">
        <f>IF(H4895=1,COUNTIF($H$1:H4895,1),"")</f>
        <v/>
      </c>
      <c r="J4895" s="122">
        <f t="shared" si="233"/>
        <v>0</v>
      </c>
      <c r="K4895" s="122" t="b">
        <f t="shared" si="234"/>
        <v>0</v>
      </c>
      <c r="L4895" s="122" t="str">
        <f>IF(K4895=FALSE,"",B4895&amp;"@"&amp;COUNTIFS($B$2:B4895,B4895,$K$2:K4895,TRUE))</f>
        <v/>
      </c>
    </row>
    <row r="4896" spans="7:12">
      <c r="G4896" s="122" t="str">
        <f t="shared" si="232"/>
        <v/>
      </c>
      <c r="H4896" s="255" t="str">
        <f>IF(G4896="기사임",(COUNTIF($B$2:B4896,B4896)-COUNTIFS($B$2:B4895,B4896,$G$2:G4895,"")),"")</f>
        <v/>
      </c>
      <c r="I4896" s="122" t="str">
        <f>IF(H4896=1,COUNTIF($H$1:H4896,1),"")</f>
        <v/>
      </c>
      <c r="J4896" s="122">
        <f t="shared" si="233"/>
        <v>0</v>
      </c>
      <c r="K4896" s="122" t="b">
        <f t="shared" si="234"/>
        <v>0</v>
      </c>
      <c r="L4896" s="122" t="str">
        <f>IF(K4896=FALSE,"",B4896&amp;"@"&amp;COUNTIFS($B$2:B4896,B4896,$K$2:K4896,TRUE))</f>
        <v/>
      </c>
    </row>
    <row r="4897" spans="7:12">
      <c r="G4897" s="122" t="str">
        <f t="shared" si="232"/>
        <v/>
      </c>
      <c r="H4897" s="255" t="str">
        <f>IF(G4897="기사임",(COUNTIF($B$2:B4897,B4897)-COUNTIFS($B$2:B4896,B4897,$G$2:G4896,"")),"")</f>
        <v/>
      </c>
      <c r="I4897" s="122" t="str">
        <f>IF(H4897=1,COUNTIF($H$1:H4897,1),"")</f>
        <v/>
      </c>
      <c r="J4897" s="122">
        <f t="shared" si="233"/>
        <v>0</v>
      </c>
      <c r="K4897" s="122" t="b">
        <f t="shared" si="234"/>
        <v>0</v>
      </c>
      <c r="L4897" s="122" t="str">
        <f>IF(K4897=FALSE,"",B4897&amp;"@"&amp;COUNTIFS($B$2:B4897,B4897,$K$2:K4897,TRUE))</f>
        <v/>
      </c>
    </row>
    <row r="4898" spans="7:12">
      <c r="G4898" s="122" t="str">
        <f t="shared" si="232"/>
        <v/>
      </c>
      <c r="H4898" s="255" t="str">
        <f>IF(G4898="기사임",(COUNTIF($B$2:B4898,B4898)-COUNTIFS($B$2:B4897,B4898,$G$2:G4897,"")),"")</f>
        <v/>
      </c>
      <c r="I4898" s="122" t="str">
        <f>IF(H4898=1,COUNTIF($H$1:H4898,1),"")</f>
        <v/>
      </c>
      <c r="J4898" s="122">
        <f t="shared" si="233"/>
        <v>0</v>
      </c>
      <c r="K4898" s="122" t="b">
        <f t="shared" si="234"/>
        <v>0</v>
      </c>
      <c r="L4898" s="122" t="str">
        <f>IF(K4898=FALSE,"",B4898&amp;"@"&amp;COUNTIFS($B$2:B4898,B4898,$K$2:K4898,TRUE))</f>
        <v/>
      </c>
    </row>
    <row r="4899" spans="7:12">
      <c r="G4899" s="122" t="str">
        <f t="shared" si="232"/>
        <v/>
      </c>
      <c r="H4899" s="255" t="str">
        <f>IF(G4899="기사임",(COUNTIF($B$2:B4899,B4899)-COUNTIFS($B$2:B4898,B4899,$G$2:G4898,"")),"")</f>
        <v/>
      </c>
      <c r="I4899" s="122" t="str">
        <f>IF(H4899=1,COUNTIF($H$1:H4899,1),"")</f>
        <v/>
      </c>
      <c r="J4899" s="122">
        <f t="shared" si="233"/>
        <v>0</v>
      </c>
      <c r="K4899" s="122" t="b">
        <f t="shared" si="234"/>
        <v>0</v>
      </c>
      <c r="L4899" s="122" t="str">
        <f>IF(K4899=FALSE,"",B4899&amp;"@"&amp;COUNTIFS($B$2:B4899,B4899,$K$2:K4899,TRUE))</f>
        <v/>
      </c>
    </row>
    <row r="4900" spans="7:12">
      <c r="G4900" s="122" t="str">
        <f t="shared" si="232"/>
        <v/>
      </c>
      <c r="H4900" s="255" t="str">
        <f>IF(G4900="기사임",(COUNTIF($B$2:B4900,B4900)-COUNTIFS($B$2:B4899,B4900,$G$2:G4899,"")),"")</f>
        <v/>
      </c>
      <c r="I4900" s="122" t="str">
        <f>IF(H4900=1,COUNTIF($H$1:H4900,1),"")</f>
        <v/>
      </c>
      <c r="J4900" s="122">
        <f t="shared" si="233"/>
        <v>0</v>
      </c>
      <c r="K4900" s="122" t="b">
        <f t="shared" si="234"/>
        <v>0</v>
      </c>
      <c r="L4900" s="122" t="str">
        <f>IF(K4900=FALSE,"",B4900&amp;"@"&amp;COUNTIFS($B$2:B4900,B4900,$K$2:K4900,TRUE))</f>
        <v/>
      </c>
    </row>
    <row r="4901" spans="7:12">
      <c r="G4901" s="122" t="str">
        <f t="shared" si="232"/>
        <v/>
      </c>
      <c r="H4901" s="255" t="str">
        <f>IF(G4901="기사임",(COUNTIF($B$2:B4901,B4901)-COUNTIFS($B$2:B4900,B4901,$G$2:G4900,"")),"")</f>
        <v/>
      </c>
      <c r="I4901" s="122" t="str">
        <f>IF(H4901=1,COUNTIF($H$1:H4901,1),"")</f>
        <v/>
      </c>
      <c r="J4901" s="122">
        <f t="shared" si="233"/>
        <v>0</v>
      </c>
      <c r="K4901" s="122" t="b">
        <f t="shared" si="234"/>
        <v>0</v>
      </c>
      <c r="L4901" s="122" t="str">
        <f>IF(K4901=FALSE,"",B4901&amp;"@"&amp;COUNTIFS($B$2:B4901,B4901,$K$2:K4901,TRUE))</f>
        <v/>
      </c>
    </row>
    <row r="4902" spans="7:12">
      <c r="G4902" s="122" t="str">
        <f t="shared" si="232"/>
        <v/>
      </c>
      <c r="H4902" s="255" t="str">
        <f>IF(G4902="기사임",(COUNTIF($B$2:B4902,B4902)-COUNTIFS($B$2:B4901,B4902,$G$2:G4901,"")),"")</f>
        <v/>
      </c>
      <c r="I4902" s="122" t="str">
        <f>IF(H4902=1,COUNTIF($H$1:H4902,1),"")</f>
        <v/>
      </c>
      <c r="J4902" s="122">
        <f t="shared" si="233"/>
        <v>0</v>
      </c>
      <c r="K4902" s="122" t="b">
        <f t="shared" si="234"/>
        <v>0</v>
      </c>
      <c r="L4902" s="122" t="str">
        <f>IF(K4902=FALSE,"",B4902&amp;"@"&amp;COUNTIFS($B$2:B4902,B4902,$K$2:K4902,TRUE))</f>
        <v/>
      </c>
    </row>
    <row r="4903" spans="7:12">
      <c r="G4903" s="122" t="str">
        <f t="shared" si="232"/>
        <v/>
      </c>
      <c r="H4903" s="255" t="str">
        <f>IF(G4903="기사임",(COUNTIF($B$2:B4903,B4903)-COUNTIFS($B$2:B4902,B4903,$G$2:G4902,"")),"")</f>
        <v/>
      </c>
      <c r="I4903" s="122" t="str">
        <f>IF(H4903=1,COUNTIF($H$1:H4903,1),"")</f>
        <v/>
      </c>
      <c r="J4903" s="122">
        <f t="shared" si="233"/>
        <v>0</v>
      </c>
      <c r="K4903" s="122" t="b">
        <f t="shared" si="234"/>
        <v>0</v>
      </c>
      <c r="L4903" s="122" t="str">
        <f>IF(K4903=FALSE,"",B4903&amp;"@"&amp;COUNTIFS($B$2:B4903,B4903,$K$2:K4903,TRUE))</f>
        <v/>
      </c>
    </row>
    <row r="4904" spans="7:12">
      <c r="G4904" s="122" t="str">
        <f t="shared" si="232"/>
        <v/>
      </c>
      <c r="H4904" s="255" t="str">
        <f>IF(G4904="기사임",(COUNTIF($B$2:B4904,B4904)-COUNTIFS($B$2:B4903,B4904,$G$2:G4903,"")),"")</f>
        <v/>
      </c>
      <c r="I4904" s="122" t="str">
        <f>IF(H4904=1,COUNTIF($H$1:H4904,1),"")</f>
        <v/>
      </c>
      <c r="J4904" s="122">
        <f t="shared" si="233"/>
        <v>0</v>
      </c>
      <c r="K4904" s="122" t="b">
        <f t="shared" si="234"/>
        <v>0</v>
      </c>
      <c r="L4904" s="122" t="str">
        <f>IF(K4904=FALSE,"",B4904&amp;"@"&amp;COUNTIFS($B$2:B4904,B4904,$K$2:K4904,TRUE))</f>
        <v/>
      </c>
    </row>
    <row r="4905" spans="7:12">
      <c r="G4905" s="122" t="str">
        <f t="shared" si="232"/>
        <v/>
      </c>
      <c r="H4905" s="255" t="str">
        <f>IF(G4905="기사임",(COUNTIF($B$2:B4905,B4905)-COUNTIFS($B$2:B4904,B4905,$G$2:G4904,"")),"")</f>
        <v/>
      </c>
      <c r="I4905" s="122" t="str">
        <f>IF(H4905=1,COUNTIF($H$1:H4905,1),"")</f>
        <v/>
      </c>
      <c r="J4905" s="122">
        <f t="shared" si="233"/>
        <v>0</v>
      </c>
      <c r="K4905" s="122" t="b">
        <f t="shared" si="234"/>
        <v>0</v>
      </c>
      <c r="L4905" s="122" t="str">
        <f>IF(K4905=FALSE,"",B4905&amp;"@"&amp;COUNTIFS($B$2:B4905,B4905,$K$2:K4905,TRUE))</f>
        <v/>
      </c>
    </row>
    <row r="4906" spans="7:12">
      <c r="G4906" s="122" t="str">
        <f t="shared" si="232"/>
        <v/>
      </c>
      <c r="H4906" s="255" t="str">
        <f>IF(G4906="기사임",(COUNTIF($B$2:B4906,B4906)-COUNTIFS($B$2:B4905,B4906,$G$2:G4905,"")),"")</f>
        <v/>
      </c>
      <c r="I4906" s="122" t="str">
        <f>IF(H4906=1,COUNTIF($H$1:H4906,1),"")</f>
        <v/>
      </c>
      <c r="J4906" s="122">
        <f t="shared" si="233"/>
        <v>0</v>
      </c>
      <c r="K4906" s="122" t="b">
        <f t="shared" si="234"/>
        <v>0</v>
      </c>
      <c r="L4906" s="122" t="str">
        <f>IF(K4906=FALSE,"",B4906&amp;"@"&amp;COUNTIFS($B$2:B4906,B4906,$K$2:K4906,TRUE))</f>
        <v/>
      </c>
    </row>
    <row r="4907" spans="7:12">
      <c r="G4907" s="122" t="str">
        <f t="shared" si="232"/>
        <v/>
      </c>
      <c r="H4907" s="255" t="str">
        <f>IF(G4907="기사임",(COUNTIF($B$2:B4907,B4907)-COUNTIFS($B$2:B4906,B4907,$G$2:G4906,"")),"")</f>
        <v/>
      </c>
      <c r="I4907" s="122" t="str">
        <f>IF(H4907=1,COUNTIF($H$1:H4907,1),"")</f>
        <v/>
      </c>
      <c r="J4907" s="122">
        <f t="shared" si="233"/>
        <v>0</v>
      </c>
      <c r="K4907" s="122" t="b">
        <f t="shared" si="234"/>
        <v>0</v>
      </c>
      <c r="L4907" s="122" t="str">
        <f>IF(K4907=FALSE,"",B4907&amp;"@"&amp;COUNTIFS($B$2:B4907,B4907,$K$2:K4907,TRUE))</f>
        <v/>
      </c>
    </row>
    <row r="4908" spans="7:12">
      <c r="G4908" s="122" t="str">
        <f t="shared" si="232"/>
        <v/>
      </c>
      <c r="H4908" s="255" t="str">
        <f>IF(G4908="기사임",(COUNTIF($B$2:B4908,B4908)-COUNTIFS($B$2:B4907,B4908,$G$2:G4907,"")),"")</f>
        <v/>
      </c>
      <c r="I4908" s="122" t="str">
        <f>IF(H4908=1,COUNTIF($H$1:H4908,1),"")</f>
        <v/>
      </c>
      <c r="J4908" s="122">
        <f t="shared" si="233"/>
        <v>0</v>
      </c>
      <c r="K4908" s="122" t="b">
        <f t="shared" si="234"/>
        <v>0</v>
      </c>
      <c r="L4908" s="122" t="str">
        <f>IF(K4908=FALSE,"",B4908&amp;"@"&amp;COUNTIFS($B$2:B4908,B4908,$K$2:K4908,TRUE))</f>
        <v/>
      </c>
    </row>
    <row r="4909" spans="7:12">
      <c r="G4909" s="122" t="str">
        <f t="shared" si="232"/>
        <v/>
      </c>
      <c r="H4909" s="255" t="str">
        <f>IF(G4909="기사임",(COUNTIF($B$2:B4909,B4909)-COUNTIFS($B$2:B4908,B4909,$G$2:G4908,"")),"")</f>
        <v/>
      </c>
      <c r="I4909" s="122" t="str">
        <f>IF(H4909=1,COUNTIF($H$1:H4909,1),"")</f>
        <v/>
      </c>
      <c r="J4909" s="122">
        <f t="shared" si="233"/>
        <v>0</v>
      </c>
      <c r="K4909" s="122" t="b">
        <f t="shared" si="234"/>
        <v>0</v>
      </c>
      <c r="L4909" s="122" t="str">
        <f>IF(K4909=FALSE,"",B4909&amp;"@"&amp;COUNTIFS($B$2:B4909,B4909,$K$2:K4909,TRUE))</f>
        <v/>
      </c>
    </row>
    <row r="4910" spans="7:12">
      <c r="G4910" s="122" t="str">
        <f t="shared" si="232"/>
        <v/>
      </c>
      <c r="H4910" s="255" t="str">
        <f>IF(G4910="기사임",(COUNTIF($B$2:B4910,B4910)-COUNTIFS($B$2:B4909,B4910,$G$2:G4909,"")),"")</f>
        <v/>
      </c>
      <c r="I4910" s="122" t="str">
        <f>IF(H4910=1,COUNTIF($H$1:H4910,1),"")</f>
        <v/>
      </c>
      <c r="J4910" s="122">
        <f t="shared" si="233"/>
        <v>0</v>
      </c>
      <c r="K4910" s="122" t="b">
        <f t="shared" si="234"/>
        <v>0</v>
      </c>
      <c r="L4910" s="122" t="str">
        <f>IF(K4910=FALSE,"",B4910&amp;"@"&amp;COUNTIFS($B$2:B4910,B4910,$K$2:K4910,TRUE))</f>
        <v/>
      </c>
    </row>
    <row r="4911" spans="7:12">
      <c r="G4911" s="122" t="str">
        <f t="shared" si="232"/>
        <v/>
      </c>
      <c r="H4911" s="255" t="str">
        <f>IF(G4911="기사임",(COUNTIF($B$2:B4911,B4911)-COUNTIFS($B$2:B4910,B4911,$G$2:G4910,"")),"")</f>
        <v/>
      </c>
      <c r="I4911" s="122" t="str">
        <f>IF(H4911=1,COUNTIF($H$1:H4911,1),"")</f>
        <v/>
      </c>
      <c r="J4911" s="122">
        <f t="shared" si="233"/>
        <v>0</v>
      </c>
      <c r="K4911" s="122" t="b">
        <f t="shared" si="234"/>
        <v>0</v>
      </c>
      <c r="L4911" s="122" t="str">
        <f>IF(K4911=FALSE,"",B4911&amp;"@"&amp;COUNTIFS($B$2:B4911,B4911,$K$2:K4911,TRUE))</f>
        <v/>
      </c>
    </row>
    <row r="4912" spans="7:12">
      <c r="G4912" s="122" t="str">
        <f t="shared" si="232"/>
        <v/>
      </c>
      <c r="H4912" s="255" t="str">
        <f>IF(G4912="기사임",(COUNTIF($B$2:B4912,B4912)-COUNTIFS($B$2:B4911,B4912,$G$2:G4911,"")),"")</f>
        <v/>
      </c>
      <c r="I4912" s="122" t="str">
        <f>IF(H4912=1,COUNTIF($H$1:H4912,1),"")</f>
        <v/>
      </c>
      <c r="J4912" s="122">
        <f t="shared" si="233"/>
        <v>0</v>
      </c>
      <c r="K4912" s="122" t="b">
        <f t="shared" si="234"/>
        <v>0</v>
      </c>
      <c r="L4912" s="122" t="str">
        <f>IF(K4912=FALSE,"",B4912&amp;"@"&amp;COUNTIFS($B$2:B4912,B4912,$K$2:K4912,TRUE))</f>
        <v/>
      </c>
    </row>
    <row r="4913" spans="7:12">
      <c r="G4913" s="122" t="str">
        <f t="shared" si="232"/>
        <v/>
      </c>
      <c r="H4913" s="255" t="str">
        <f>IF(G4913="기사임",(COUNTIF($B$2:B4913,B4913)-COUNTIFS($B$2:B4912,B4913,$G$2:G4912,"")),"")</f>
        <v/>
      </c>
      <c r="I4913" s="122" t="str">
        <f>IF(H4913=1,COUNTIF($H$1:H4913,1),"")</f>
        <v/>
      </c>
      <c r="J4913" s="122">
        <f t="shared" si="233"/>
        <v>0</v>
      </c>
      <c r="K4913" s="122" t="b">
        <f t="shared" si="234"/>
        <v>0</v>
      </c>
      <c r="L4913" s="122" t="str">
        <f>IF(K4913=FALSE,"",B4913&amp;"@"&amp;COUNTIFS($B$2:B4913,B4913,$K$2:K4913,TRUE))</f>
        <v/>
      </c>
    </row>
    <row r="4914" spans="7:12">
      <c r="G4914" s="122" t="str">
        <f t="shared" si="232"/>
        <v/>
      </c>
      <c r="H4914" s="255" t="str">
        <f>IF(G4914="기사임",(COUNTIF($B$2:B4914,B4914)-COUNTIFS($B$2:B4913,B4914,$G$2:G4913,"")),"")</f>
        <v/>
      </c>
      <c r="I4914" s="122" t="str">
        <f>IF(H4914=1,COUNTIF($H$1:H4914,1),"")</f>
        <v/>
      </c>
      <c r="J4914" s="122">
        <f t="shared" si="233"/>
        <v>0</v>
      </c>
      <c r="K4914" s="122" t="b">
        <f t="shared" si="234"/>
        <v>0</v>
      </c>
      <c r="L4914" s="122" t="str">
        <f>IF(K4914=FALSE,"",B4914&amp;"@"&amp;COUNTIFS($B$2:B4914,B4914,$K$2:K4914,TRUE))</f>
        <v/>
      </c>
    </row>
    <row r="4915" spans="7:12">
      <c r="G4915" s="122" t="str">
        <f t="shared" si="232"/>
        <v/>
      </c>
      <c r="H4915" s="255" t="str">
        <f>IF(G4915="기사임",(COUNTIF($B$2:B4915,B4915)-COUNTIFS($B$2:B4914,B4915,$G$2:G4914,"")),"")</f>
        <v/>
      </c>
      <c r="I4915" s="122" t="str">
        <f>IF(H4915=1,COUNTIF($H$1:H4915,1),"")</f>
        <v/>
      </c>
      <c r="J4915" s="122">
        <f t="shared" si="233"/>
        <v>0</v>
      </c>
      <c r="K4915" s="122" t="b">
        <f t="shared" si="234"/>
        <v>0</v>
      </c>
      <c r="L4915" s="122" t="str">
        <f>IF(K4915=FALSE,"",B4915&amp;"@"&amp;COUNTIFS($B$2:B4915,B4915,$K$2:K4915,TRUE))</f>
        <v/>
      </c>
    </row>
    <row r="4916" spans="7:12">
      <c r="G4916" s="122" t="str">
        <f t="shared" si="232"/>
        <v/>
      </c>
      <c r="H4916" s="255" t="str">
        <f>IF(G4916="기사임",(COUNTIF($B$2:B4916,B4916)-COUNTIFS($B$2:B4915,B4916,$G$2:G4915,"")),"")</f>
        <v/>
      </c>
      <c r="I4916" s="122" t="str">
        <f>IF(H4916=1,COUNTIF($H$1:H4916,1),"")</f>
        <v/>
      </c>
      <c r="J4916" s="122">
        <f t="shared" si="233"/>
        <v>0</v>
      </c>
      <c r="K4916" s="122" t="b">
        <f t="shared" si="234"/>
        <v>0</v>
      </c>
      <c r="L4916" s="122" t="str">
        <f>IF(K4916=FALSE,"",B4916&amp;"@"&amp;COUNTIFS($B$2:B4916,B4916,$K$2:K4916,TRUE))</f>
        <v/>
      </c>
    </row>
    <row r="4917" spans="7:12">
      <c r="G4917" s="122" t="str">
        <f t="shared" si="232"/>
        <v/>
      </c>
      <c r="H4917" s="255" t="str">
        <f>IF(G4917="기사임",(COUNTIF($B$2:B4917,B4917)-COUNTIFS($B$2:B4916,B4917,$G$2:G4916,"")),"")</f>
        <v/>
      </c>
      <c r="I4917" s="122" t="str">
        <f>IF(H4917=1,COUNTIF($H$1:H4917,1),"")</f>
        <v/>
      </c>
      <c r="J4917" s="122">
        <f t="shared" si="233"/>
        <v>0</v>
      </c>
      <c r="K4917" s="122" t="b">
        <f t="shared" si="234"/>
        <v>0</v>
      </c>
      <c r="L4917" s="122" t="str">
        <f>IF(K4917=FALSE,"",B4917&amp;"@"&amp;COUNTIFS($B$2:B4917,B4917,$K$2:K4917,TRUE))</f>
        <v/>
      </c>
    </row>
    <row r="4918" spans="7:12">
      <c r="G4918" s="122" t="str">
        <f t="shared" si="232"/>
        <v/>
      </c>
      <c r="H4918" s="255" t="str">
        <f>IF(G4918="기사임",(COUNTIF($B$2:B4918,B4918)-COUNTIFS($B$2:B4917,B4918,$G$2:G4917,"")),"")</f>
        <v/>
      </c>
      <c r="I4918" s="122" t="str">
        <f>IF(H4918=1,COUNTIF($H$1:H4918,1),"")</f>
        <v/>
      </c>
      <c r="J4918" s="122">
        <f t="shared" si="233"/>
        <v>0</v>
      </c>
      <c r="K4918" s="122" t="b">
        <f t="shared" si="234"/>
        <v>0</v>
      </c>
      <c r="L4918" s="122" t="str">
        <f>IF(K4918=FALSE,"",B4918&amp;"@"&amp;COUNTIFS($B$2:B4918,B4918,$K$2:K4918,TRUE))</f>
        <v/>
      </c>
    </row>
    <row r="4919" spans="7:12">
      <c r="G4919" s="122" t="str">
        <f t="shared" si="232"/>
        <v/>
      </c>
      <c r="H4919" s="255" t="str">
        <f>IF(G4919="기사임",(COUNTIF($B$2:B4919,B4919)-COUNTIFS($B$2:B4918,B4919,$G$2:G4918,"")),"")</f>
        <v/>
      </c>
      <c r="I4919" s="122" t="str">
        <f>IF(H4919=1,COUNTIF($H$1:H4919,1),"")</f>
        <v/>
      </c>
      <c r="J4919" s="122">
        <f t="shared" si="233"/>
        <v>0</v>
      </c>
      <c r="K4919" s="122" t="b">
        <f t="shared" si="234"/>
        <v>0</v>
      </c>
      <c r="L4919" s="122" t="str">
        <f>IF(K4919=FALSE,"",B4919&amp;"@"&amp;COUNTIFS($B$2:B4919,B4919,$K$2:K4919,TRUE))</f>
        <v/>
      </c>
    </row>
    <row r="4920" spans="7:12">
      <c r="G4920" s="122" t="str">
        <f t="shared" si="232"/>
        <v/>
      </c>
      <c r="H4920" s="255" t="str">
        <f>IF(G4920="기사임",(COUNTIF($B$2:B4920,B4920)-COUNTIFS($B$2:B4919,B4920,$G$2:G4919,"")),"")</f>
        <v/>
      </c>
      <c r="I4920" s="122" t="str">
        <f>IF(H4920=1,COUNTIF($H$1:H4920,1),"")</f>
        <v/>
      </c>
      <c r="J4920" s="122">
        <f t="shared" si="233"/>
        <v>0</v>
      </c>
      <c r="K4920" s="122" t="b">
        <f t="shared" si="234"/>
        <v>0</v>
      </c>
      <c r="L4920" s="122" t="str">
        <f>IF(K4920=FALSE,"",B4920&amp;"@"&amp;COUNTIFS($B$2:B4920,B4920,$K$2:K4920,TRUE))</f>
        <v/>
      </c>
    </row>
    <row r="4921" spans="7:12">
      <c r="G4921" s="122" t="str">
        <f t="shared" si="232"/>
        <v/>
      </c>
      <c r="H4921" s="255" t="str">
        <f>IF(G4921="기사임",(COUNTIF($B$2:B4921,B4921)-COUNTIFS($B$2:B4920,B4921,$G$2:G4920,"")),"")</f>
        <v/>
      </c>
      <c r="I4921" s="122" t="str">
        <f>IF(H4921=1,COUNTIF($H$1:H4921,1),"")</f>
        <v/>
      </c>
      <c r="J4921" s="122">
        <f t="shared" si="233"/>
        <v>0</v>
      </c>
      <c r="K4921" s="122" t="b">
        <f t="shared" si="234"/>
        <v>0</v>
      </c>
      <c r="L4921" s="122" t="str">
        <f>IF(K4921=FALSE,"",B4921&amp;"@"&amp;COUNTIFS($B$2:B4921,B4921,$K$2:K4921,TRUE))</f>
        <v/>
      </c>
    </row>
    <row r="4922" spans="7:12">
      <c r="G4922" s="122" t="str">
        <f t="shared" si="232"/>
        <v/>
      </c>
      <c r="H4922" s="255" t="str">
        <f>IF(G4922="기사임",(COUNTIF($B$2:B4922,B4922)-COUNTIFS($B$2:B4921,B4922,$G$2:G4921,"")),"")</f>
        <v/>
      </c>
      <c r="I4922" s="122" t="str">
        <f>IF(H4922=1,COUNTIF($H$1:H4922,1),"")</f>
        <v/>
      </c>
      <c r="J4922" s="122">
        <f t="shared" si="233"/>
        <v>0</v>
      </c>
      <c r="K4922" s="122" t="b">
        <f t="shared" si="234"/>
        <v>0</v>
      </c>
      <c r="L4922" s="122" t="str">
        <f>IF(K4922=FALSE,"",B4922&amp;"@"&amp;COUNTIFS($B$2:B4922,B4922,$K$2:K4922,TRUE))</f>
        <v/>
      </c>
    </row>
    <row r="4923" spans="7:12">
      <c r="G4923" s="122" t="str">
        <f t="shared" si="232"/>
        <v/>
      </c>
      <c r="H4923" s="255" t="str">
        <f>IF(G4923="기사임",(COUNTIF($B$2:B4923,B4923)-COUNTIFS($B$2:B4922,B4923,$G$2:G4922,"")),"")</f>
        <v/>
      </c>
      <c r="I4923" s="122" t="str">
        <f>IF(H4923=1,COUNTIF($H$1:H4923,1),"")</f>
        <v/>
      </c>
      <c r="J4923" s="122">
        <f t="shared" si="233"/>
        <v>0</v>
      </c>
      <c r="K4923" s="122" t="b">
        <f t="shared" si="234"/>
        <v>0</v>
      </c>
      <c r="L4923" s="122" t="str">
        <f>IF(K4923=FALSE,"",B4923&amp;"@"&amp;COUNTIFS($B$2:B4923,B4923,$K$2:K4923,TRUE))</f>
        <v/>
      </c>
    </row>
    <row r="4924" spans="7:12">
      <c r="G4924" s="122" t="str">
        <f t="shared" si="232"/>
        <v/>
      </c>
      <c r="H4924" s="255" t="str">
        <f>IF(G4924="기사임",(COUNTIF($B$2:B4924,B4924)-COUNTIFS($B$2:B4923,B4924,$G$2:G4923,"")),"")</f>
        <v/>
      </c>
      <c r="I4924" s="122" t="str">
        <f>IF(H4924=1,COUNTIF($H$1:H4924,1),"")</f>
        <v/>
      </c>
      <c r="J4924" s="122">
        <f t="shared" si="233"/>
        <v>0</v>
      </c>
      <c r="K4924" s="122" t="b">
        <f t="shared" si="234"/>
        <v>0</v>
      </c>
      <c r="L4924" s="122" t="str">
        <f>IF(K4924=FALSE,"",B4924&amp;"@"&amp;COUNTIFS($B$2:B4924,B4924,$K$2:K4924,TRUE))</f>
        <v/>
      </c>
    </row>
    <row r="4925" spans="7:12">
      <c r="G4925" s="122" t="str">
        <f t="shared" si="232"/>
        <v/>
      </c>
      <c r="H4925" s="255" t="str">
        <f>IF(G4925="기사임",(COUNTIF($B$2:B4925,B4925)-COUNTIFS($B$2:B4924,B4925,$G$2:G4924,"")),"")</f>
        <v/>
      </c>
      <c r="I4925" s="122" t="str">
        <f>IF(H4925=1,COUNTIF($H$1:H4925,1),"")</f>
        <v/>
      </c>
      <c r="J4925" s="122">
        <f t="shared" si="233"/>
        <v>0</v>
      </c>
      <c r="K4925" s="122" t="b">
        <f t="shared" si="234"/>
        <v>0</v>
      </c>
      <c r="L4925" s="122" t="str">
        <f>IF(K4925=FALSE,"",B4925&amp;"@"&amp;COUNTIFS($B$2:B4925,B4925,$K$2:K4925,TRUE))</f>
        <v/>
      </c>
    </row>
    <row r="4926" spans="7:12">
      <c r="G4926" s="122" t="str">
        <f t="shared" si="232"/>
        <v/>
      </c>
      <c r="H4926" s="255" t="str">
        <f>IF(G4926="기사임",(COUNTIF($B$2:B4926,B4926)-COUNTIFS($B$2:B4925,B4926,$G$2:G4925,"")),"")</f>
        <v/>
      </c>
      <c r="I4926" s="122" t="str">
        <f>IF(H4926=1,COUNTIF($H$1:H4926,1),"")</f>
        <v/>
      </c>
      <c r="J4926" s="122">
        <f t="shared" si="233"/>
        <v>0</v>
      </c>
      <c r="K4926" s="122" t="b">
        <f t="shared" si="234"/>
        <v>0</v>
      </c>
      <c r="L4926" s="122" t="str">
        <f>IF(K4926=FALSE,"",B4926&amp;"@"&amp;COUNTIFS($B$2:B4926,B4926,$K$2:K4926,TRUE))</f>
        <v/>
      </c>
    </row>
    <row r="4927" spans="7:12">
      <c r="G4927" s="122" t="str">
        <f t="shared" si="232"/>
        <v/>
      </c>
      <c r="H4927" s="255" t="str">
        <f>IF(G4927="기사임",(COUNTIF($B$2:B4927,B4927)-COUNTIFS($B$2:B4926,B4927,$G$2:G4926,"")),"")</f>
        <v/>
      </c>
      <c r="I4927" s="122" t="str">
        <f>IF(H4927=1,COUNTIF($H$1:H4927,1),"")</f>
        <v/>
      </c>
      <c r="J4927" s="122">
        <f t="shared" si="233"/>
        <v>0</v>
      </c>
      <c r="K4927" s="122" t="b">
        <f t="shared" si="234"/>
        <v>0</v>
      </c>
      <c r="L4927" s="122" t="str">
        <f>IF(K4927=FALSE,"",B4927&amp;"@"&amp;COUNTIFS($B$2:B4927,B4927,$K$2:K4927,TRUE))</f>
        <v/>
      </c>
    </row>
    <row r="4928" spans="7:12">
      <c r="G4928" s="122" t="str">
        <f t="shared" si="232"/>
        <v/>
      </c>
      <c r="H4928" s="255" t="str">
        <f>IF(G4928="기사임",(COUNTIF($B$2:B4928,B4928)-COUNTIFS($B$2:B4927,B4928,$G$2:G4927,"")),"")</f>
        <v/>
      </c>
      <c r="I4928" s="122" t="str">
        <f>IF(H4928=1,COUNTIF($H$1:H4928,1),"")</f>
        <v/>
      </c>
      <c r="J4928" s="122">
        <f t="shared" si="233"/>
        <v>0</v>
      </c>
      <c r="K4928" s="122" t="b">
        <f t="shared" si="234"/>
        <v>0</v>
      </c>
      <c r="L4928" s="122" t="str">
        <f>IF(K4928=FALSE,"",B4928&amp;"@"&amp;COUNTIFS($B$2:B4928,B4928,$K$2:K4928,TRUE))</f>
        <v/>
      </c>
    </row>
    <row r="4929" spans="7:12">
      <c r="G4929" s="122" t="str">
        <f t="shared" si="232"/>
        <v/>
      </c>
      <c r="H4929" s="255" t="str">
        <f>IF(G4929="기사임",(COUNTIF($B$2:B4929,B4929)-COUNTIFS($B$2:B4928,B4929,$G$2:G4928,"")),"")</f>
        <v/>
      </c>
      <c r="I4929" s="122" t="str">
        <f>IF(H4929=1,COUNTIF($H$1:H4929,1),"")</f>
        <v/>
      </c>
      <c r="J4929" s="122">
        <f t="shared" si="233"/>
        <v>0</v>
      </c>
      <c r="K4929" s="122" t="b">
        <f t="shared" si="234"/>
        <v>0</v>
      </c>
      <c r="L4929" s="122" t="str">
        <f>IF(K4929=FALSE,"",B4929&amp;"@"&amp;COUNTIFS($B$2:B4929,B4929,$K$2:K4929,TRUE))</f>
        <v/>
      </c>
    </row>
    <row r="4930" spans="7:12">
      <c r="G4930" s="122" t="str">
        <f t="shared" si="232"/>
        <v/>
      </c>
      <c r="H4930" s="255" t="str">
        <f>IF(G4930="기사임",(COUNTIF($B$2:B4930,B4930)-COUNTIFS($B$2:B4929,B4930,$G$2:G4929,"")),"")</f>
        <v/>
      </c>
      <c r="I4930" s="122" t="str">
        <f>IF(H4930=1,COUNTIF($H$1:H4930,1),"")</f>
        <v/>
      </c>
      <c r="J4930" s="122">
        <f t="shared" si="233"/>
        <v>0</v>
      </c>
      <c r="K4930" s="122" t="b">
        <f t="shared" si="234"/>
        <v>0</v>
      </c>
      <c r="L4930" s="122" t="str">
        <f>IF(K4930=FALSE,"",B4930&amp;"@"&amp;COUNTIFS($B$2:B4930,B4930,$K$2:K4930,TRUE))</f>
        <v/>
      </c>
    </row>
    <row r="4931" spans="7:12">
      <c r="G4931" s="122" t="str">
        <f t="shared" si="232"/>
        <v/>
      </c>
      <c r="H4931" s="255" t="str">
        <f>IF(G4931="기사임",(COUNTIF($B$2:B4931,B4931)-COUNTIFS($B$2:B4930,B4931,$G$2:G4930,"")),"")</f>
        <v/>
      </c>
      <c r="I4931" s="122" t="str">
        <f>IF(H4931=1,COUNTIF($H$1:H4931,1),"")</f>
        <v/>
      </c>
      <c r="J4931" s="122">
        <f t="shared" si="233"/>
        <v>0</v>
      </c>
      <c r="K4931" s="122" t="b">
        <f t="shared" si="234"/>
        <v>0</v>
      </c>
      <c r="L4931" s="122" t="str">
        <f>IF(K4931=FALSE,"",B4931&amp;"@"&amp;COUNTIFS($B$2:B4931,B4931,$K$2:K4931,TRUE))</f>
        <v/>
      </c>
    </row>
    <row r="4932" spans="7:12">
      <c r="G4932" s="122" t="str">
        <f t="shared" si="232"/>
        <v/>
      </c>
      <c r="H4932" s="255" t="str">
        <f>IF(G4932="기사임",(COUNTIF($B$2:B4932,B4932)-COUNTIFS($B$2:B4931,B4932,$G$2:G4931,"")),"")</f>
        <v/>
      </c>
      <c r="I4932" s="122" t="str">
        <f>IF(H4932=1,COUNTIF($H$1:H4932,1),"")</f>
        <v/>
      </c>
      <c r="J4932" s="122">
        <f t="shared" si="233"/>
        <v>0</v>
      </c>
      <c r="K4932" s="122" t="b">
        <f t="shared" si="234"/>
        <v>0</v>
      </c>
      <c r="L4932" s="122" t="str">
        <f>IF(K4932=FALSE,"",B4932&amp;"@"&amp;COUNTIFS($B$2:B4932,B4932,$K$2:K4932,TRUE))</f>
        <v/>
      </c>
    </row>
    <row r="4933" spans="7:12">
      <c r="G4933" s="122" t="str">
        <f t="shared" si="232"/>
        <v/>
      </c>
      <c r="H4933" s="255" t="str">
        <f>IF(G4933="기사임",(COUNTIF($B$2:B4933,B4933)-COUNTIFS($B$2:B4932,B4933,$G$2:G4932,"")),"")</f>
        <v/>
      </c>
      <c r="I4933" s="122" t="str">
        <f>IF(H4933=1,COUNTIF($H$1:H4933,1),"")</f>
        <v/>
      </c>
      <c r="J4933" s="122">
        <f t="shared" si="233"/>
        <v>0</v>
      </c>
      <c r="K4933" s="122" t="b">
        <f t="shared" si="234"/>
        <v>0</v>
      </c>
      <c r="L4933" s="122" t="str">
        <f>IF(K4933=FALSE,"",B4933&amp;"@"&amp;COUNTIFS($B$2:B4933,B4933,$K$2:K4933,TRUE))</f>
        <v/>
      </c>
    </row>
    <row r="4934" spans="7:12">
      <c r="G4934" s="122" t="str">
        <f t="shared" si="232"/>
        <v/>
      </c>
      <c r="H4934" s="255" t="str">
        <f>IF(G4934="기사임",(COUNTIF($B$2:B4934,B4934)-COUNTIFS($B$2:B4933,B4934,$G$2:G4933,"")),"")</f>
        <v/>
      </c>
      <c r="I4934" s="122" t="str">
        <f>IF(H4934=1,COUNTIF($H$1:H4934,1),"")</f>
        <v/>
      </c>
      <c r="J4934" s="122">
        <f t="shared" si="233"/>
        <v>0</v>
      </c>
      <c r="K4934" s="122" t="b">
        <f t="shared" si="234"/>
        <v>0</v>
      </c>
      <c r="L4934" s="122" t="str">
        <f>IF(K4934=FALSE,"",B4934&amp;"@"&amp;COUNTIFS($B$2:B4934,B4934,$K$2:K4934,TRUE))</f>
        <v/>
      </c>
    </row>
    <row r="4935" spans="7:12">
      <c r="G4935" s="122" t="str">
        <f t="shared" ref="G4935:G4998" si="235">IF(AND(LEFT(A4935,17)="/global/archives/",ISNUMBER(_xlfn.NUMBERVALUE(MID(A4935,18,1))),ISERROR(FIND("ckattempt",A4935)),ISERROR(FIND("preview",A4935))),"기사임","")</f>
        <v/>
      </c>
      <c r="H4935" s="255" t="str">
        <f>IF(G4935="기사임",(COUNTIF($B$2:B4935,B4935)-COUNTIFS($B$2:B4934,B4935,$G$2:G4934,"")),"")</f>
        <v/>
      </c>
      <c r="I4935" s="122" t="str">
        <f>IF(H4935=1,COUNTIF($H$1:H4935,1),"")</f>
        <v/>
      </c>
      <c r="J4935" s="122">
        <f t="shared" ref="J4935:J4998" si="236">COUNTIF($N$2:$N$4,B4935)</f>
        <v>0</v>
      </c>
      <c r="K4935" s="122" t="b">
        <f t="shared" ref="K4935:K4998" si="237">AND(J4935=1,H4935&gt;=1,H4935&lt;&gt;"")</f>
        <v>0</v>
      </c>
      <c r="L4935" s="122" t="str">
        <f>IF(K4935=FALSE,"",B4935&amp;"@"&amp;COUNTIFS($B$2:B4935,B4935,$K$2:K4935,TRUE))</f>
        <v/>
      </c>
    </row>
    <row r="4936" spans="7:12">
      <c r="G4936" s="122" t="str">
        <f t="shared" si="235"/>
        <v/>
      </c>
      <c r="H4936" s="255" t="str">
        <f>IF(G4936="기사임",(COUNTIF($B$2:B4936,B4936)-COUNTIFS($B$2:B4935,B4936,$G$2:G4935,"")),"")</f>
        <v/>
      </c>
      <c r="I4936" s="122" t="str">
        <f>IF(H4936=1,COUNTIF($H$1:H4936,1),"")</f>
        <v/>
      </c>
      <c r="J4936" s="122">
        <f t="shared" si="236"/>
        <v>0</v>
      </c>
      <c r="K4936" s="122" t="b">
        <f t="shared" si="237"/>
        <v>0</v>
      </c>
      <c r="L4936" s="122" t="str">
        <f>IF(K4936=FALSE,"",B4936&amp;"@"&amp;COUNTIFS($B$2:B4936,B4936,$K$2:K4936,TRUE))</f>
        <v/>
      </c>
    </row>
    <row r="4937" spans="7:12">
      <c r="G4937" s="122" t="str">
        <f t="shared" si="235"/>
        <v/>
      </c>
      <c r="H4937" s="255" t="str">
        <f>IF(G4937="기사임",(COUNTIF($B$2:B4937,B4937)-COUNTIFS($B$2:B4936,B4937,$G$2:G4936,"")),"")</f>
        <v/>
      </c>
      <c r="I4937" s="122" t="str">
        <f>IF(H4937=1,COUNTIF($H$1:H4937,1),"")</f>
        <v/>
      </c>
      <c r="J4937" s="122">
        <f t="shared" si="236"/>
        <v>0</v>
      </c>
      <c r="K4937" s="122" t="b">
        <f t="shared" si="237"/>
        <v>0</v>
      </c>
      <c r="L4937" s="122" t="str">
        <f>IF(K4937=FALSE,"",B4937&amp;"@"&amp;COUNTIFS($B$2:B4937,B4937,$K$2:K4937,TRUE))</f>
        <v/>
      </c>
    </row>
    <row r="4938" spans="7:12">
      <c r="G4938" s="122" t="str">
        <f t="shared" si="235"/>
        <v/>
      </c>
      <c r="H4938" s="255" t="str">
        <f>IF(G4938="기사임",(COUNTIF($B$2:B4938,B4938)-COUNTIFS($B$2:B4937,B4938,$G$2:G4937,"")),"")</f>
        <v/>
      </c>
      <c r="I4938" s="122" t="str">
        <f>IF(H4938=1,COUNTIF($H$1:H4938,1),"")</f>
        <v/>
      </c>
      <c r="J4938" s="122">
        <f t="shared" si="236"/>
        <v>0</v>
      </c>
      <c r="K4938" s="122" t="b">
        <f t="shared" si="237"/>
        <v>0</v>
      </c>
      <c r="L4938" s="122" t="str">
        <f>IF(K4938=FALSE,"",B4938&amp;"@"&amp;COUNTIFS($B$2:B4938,B4938,$K$2:K4938,TRUE))</f>
        <v/>
      </c>
    </row>
    <row r="4939" spans="7:12">
      <c r="G4939" s="122" t="str">
        <f t="shared" si="235"/>
        <v/>
      </c>
      <c r="H4939" s="255" t="str">
        <f>IF(G4939="기사임",(COUNTIF($B$2:B4939,B4939)-COUNTIFS($B$2:B4938,B4939,$G$2:G4938,"")),"")</f>
        <v/>
      </c>
      <c r="I4939" s="122" t="str">
        <f>IF(H4939=1,COUNTIF($H$1:H4939,1),"")</f>
        <v/>
      </c>
      <c r="J4939" s="122">
        <f t="shared" si="236"/>
        <v>0</v>
      </c>
      <c r="K4939" s="122" t="b">
        <f t="shared" si="237"/>
        <v>0</v>
      </c>
      <c r="L4939" s="122" t="str">
        <f>IF(K4939=FALSE,"",B4939&amp;"@"&amp;COUNTIFS($B$2:B4939,B4939,$K$2:K4939,TRUE))</f>
        <v/>
      </c>
    </row>
    <row r="4940" spans="7:12">
      <c r="G4940" s="122" t="str">
        <f t="shared" si="235"/>
        <v/>
      </c>
      <c r="H4940" s="255" t="str">
        <f>IF(G4940="기사임",(COUNTIF($B$2:B4940,B4940)-COUNTIFS($B$2:B4939,B4940,$G$2:G4939,"")),"")</f>
        <v/>
      </c>
      <c r="I4940" s="122" t="str">
        <f>IF(H4940=1,COUNTIF($H$1:H4940,1),"")</f>
        <v/>
      </c>
      <c r="J4940" s="122">
        <f t="shared" si="236"/>
        <v>0</v>
      </c>
      <c r="K4940" s="122" t="b">
        <f t="shared" si="237"/>
        <v>0</v>
      </c>
      <c r="L4940" s="122" t="str">
        <f>IF(K4940=FALSE,"",B4940&amp;"@"&amp;COUNTIFS($B$2:B4940,B4940,$K$2:K4940,TRUE))</f>
        <v/>
      </c>
    </row>
    <row r="4941" spans="7:12">
      <c r="G4941" s="122" t="str">
        <f t="shared" si="235"/>
        <v/>
      </c>
      <c r="H4941" s="255" t="str">
        <f>IF(G4941="기사임",(COUNTIF($B$2:B4941,B4941)-COUNTIFS($B$2:B4940,B4941,$G$2:G4940,"")),"")</f>
        <v/>
      </c>
      <c r="I4941" s="122" t="str">
        <f>IF(H4941=1,COUNTIF($H$1:H4941,1),"")</f>
        <v/>
      </c>
      <c r="J4941" s="122">
        <f t="shared" si="236"/>
        <v>0</v>
      </c>
      <c r="K4941" s="122" t="b">
        <f t="shared" si="237"/>
        <v>0</v>
      </c>
      <c r="L4941" s="122" t="str">
        <f>IF(K4941=FALSE,"",B4941&amp;"@"&amp;COUNTIFS($B$2:B4941,B4941,$K$2:K4941,TRUE))</f>
        <v/>
      </c>
    </row>
    <row r="4942" spans="7:12">
      <c r="G4942" s="122" t="str">
        <f t="shared" si="235"/>
        <v/>
      </c>
      <c r="H4942" s="255" t="str">
        <f>IF(G4942="기사임",(COUNTIF($B$2:B4942,B4942)-COUNTIFS($B$2:B4941,B4942,$G$2:G4941,"")),"")</f>
        <v/>
      </c>
      <c r="I4942" s="122" t="str">
        <f>IF(H4942=1,COUNTIF($H$1:H4942,1),"")</f>
        <v/>
      </c>
      <c r="J4942" s="122">
        <f t="shared" si="236"/>
        <v>0</v>
      </c>
      <c r="K4942" s="122" t="b">
        <f t="shared" si="237"/>
        <v>0</v>
      </c>
      <c r="L4942" s="122" t="str">
        <f>IF(K4942=FALSE,"",B4942&amp;"@"&amp;COUNTIFS($B$2:B4942,B4942,$K$2:K4942,TRUE))</f>
        <v/>
      </c>
    </row>
    <row r="4943" spans="7:12">
      <c r="G4943" s="122" t="str">
        <f t="shared" si="235"/>
        <v/>
      </c>
      <c r="H4943" s="255" t="str">
        <f>IF(G4943="기사임",(COUNTIF($B$2:B4943,B4943)-COUNTIFS($B$2:B4942,B4943,$G$2:G4942,"")),"")</f>
        <v/>
      </c>
      <c r="I4943" s="122" t="str">
        <f>IF(H4943=1,COUNTIF($H$1:H4943,1),"")</f>
        <v/>
      </c>
      <c r="J4943" s="122">
        <f t="shared" si="236"/>
        <v>0</v>
      </c>
      <c r="K4943" s="122" t="b">
        <f t="shared" si="237"/>
        <v>0</v>
      </c>
      <c r="L4943" s="122" t="str">
        <f>IF(K4943=FALSE,"",B4943&amp;"@"&amp;COUNTIFS($B$2:B4943,B4943,$K$2:K4943,TRUE))</f>
        <v/>
      </c>
    </row>
    <row r="4944" spans="7:12">
      <c r="G4944" s="122" t="str">
        <f t="shared" si="235"/>
        <v/>
      </c>
      <c r="H4944" s="255" t="str">
        <f>IF(G4944="기사임",(COUNTIF($B$2:B4944,B4944)-COUNTIFS($B$2:B4943,B4944,$G$2:G4943,"")),"")</f>
        <v/>
      </c>
      <c r="I4944" s="122" t="str">
        <f>IF(H4944=1,COUNTIF($H$1:H4944,1),"")</f>
        <v/>
      </c>
      <c r="J4944" s="122">
        <f t="shared" si="236"/>
        <v>0</v>
      </c>
      <c r="K4944" s="122" t="b">
        <f t="shared" si="237"/>
        <v>0</v>
      </c>
      <c r="L4944" s="122" t="str">
        <f>IF(K4944=FALSE,"",B4944&amp;"@"&amp;COUNTIFS($B$2:B4944,B4944,$K$2:K4944,TRUE))</f>
        <v/>
      </c>
    </row>
    <row r="4945" spans="7:12">
      <c r="G4945" s="122" t="str">
        <f t="shared" si="235"/>
        <v/>
      </c>
      <c r="H4945" s="255" t="str">
        <f>IF(G4945="기사임",(COUNTIF($B$2:B4945,B4945)-COUNTIFS($B$2:B4944,B4945,$G$2:G4944,"")),"")</f>
        <v/>
      </c>
      <c r="I4945" s="122" t="str">
        <f>IF(H4945=1,COUNTIF($H$1:H4945,1),"")</f>
        <v/>
      </c>
      <c r="J4945" s="122">
        <f t="shared" si="236"/>
        <v>0</v>
      </c>
      <c r="K4945" s="122" t="b">
        <f t="shared" si="237"/>
        <v>0</v>
      </c>
      <c r="L4945" s="122" t="str">
        <f>IF(K4945=FALSE,"",B4945&amp;"@"&amp;COUNTIFS($B$2:B4945,B4945,$K$2:K4945,TRUE))</f>
        <v/>
      </c>
    </row>
    <row r="4946" spans="7:12">
      <c r="G4946" s="122" t="str">
        <f t="shared" si="235"/>
        <v/>
      </c>
      <c r="H4946" s="255" t="str">
        <f>IF(G4946="기사임",(COUNTIF($B$2:B4946,B4946)-COUNTIFS($B$2:B4945,B4946,$G$2:G4945,"")),"")</f>
        <v/>
      </c>
      <c r="I4946" s="122" t="str">
        <f>IF(H4946=1,COUNTIF($H$1:H4946,1),"")</f>
        <v/>
      </c>
      <c r="J4946" s="122">
        <f t="shared" si="236"/>
        <v>0</v>
      </c>
      <c r="K4946" s="122" t="b">
        <f t="shared" si="237"/>
        <v>0</v>
      </c>
      <c r="L4946" s="122" t="str">
        <f>IF(K4946=FALSE,"",B4946&amp;"@"&amp;COUNTIFS($B$2:B4946,B4946,$K$2:K4946,TRUE))</f>
        <v/>
      </c>
    </row>
    <row r="4947" spans="7:12">
      <c r="G4947" s="122" t="str">
        <f t="shared" si="235"/>
        <v/>
      </c>
      <c r="H4947" s="255" t="str">
        <f>IF(G4947="기사임",(COUNTIF($B$2:B4947,B4947)-COUNTIFS($B$2:B4946,B4947,$G$2:G4946,"")),"")</f>
        <v/>
      </c>
      <c r="I4947" s="122" t="str">
        <f>IF(H4947=1,COUNTIF($H$1:H4947,1),"")</f>
        <v/>
      </c>
      <c r="J4947" s="122">
        <f t="shared" si="236"/>
        <v>0</v>
      </c>
      <c r="K4947" s="122" t="b">
        <f t="shared" si="237"/>
        <v>0</v>
      </c>
      <c r="L4947" s="122" t="str">
        <f>IF(K4947=FALSE,"",B4947&amp;"@"&amp;COUNTIFS($B$2:B4947,B4947,$K$2:K4947,TRUE))</f>
        <v/>
      </c>
    </row>
    <row r="4948" spans="7:12">
      <c r="G4948" s="122" t="str">
        <f t="shared" si="235"/>
        <v/>
      </c>
      <c r="H4948" s="255" t="str">
        <f>IF(G4948="기사임",(COUNTIF($B$2:B4948,B4948)-COUNTIFS($B$2:B4947,B4948,$G$2:G4947,"")),"")</f>
        <v/>
      </c>
      <c r="I4948" s="122" t="str">
        <f>IF(H4948=1,COUNTIF($H$1:H4948,1),"")</f>
        <v/>
      </c>
      <c r="J4948" s="122">
        <f t="shared" si="236"/>
        <v>0</v>
      </c>
      <c r="K4948" s="122" t="b">
        <f t="shared" si="237"/>
        <v>0</v>
      </c>
      <c r="L4948" s="122" t="str">
        <f>IF(K4948=FALSE,"",B4948&amp;"@"&amp;COUNTIFS($B$2:B4948,B4948,$K$2:K4948,TRUE))</f>
        <v/>
      </c>
    </row>
    <row r="4949" spans="7:12">
      <c r="G4949" s="122" t="str">
        <f t="shared" si="235"/>
        <v/>
      </c>
      <c r="H4949" s="255" t="str">
        <f>IF(G4949="기사임",(COUNTIF($B$2:B4949,B4949)-COUNTIFS($B$2:B4948,B4949,$G$2:G4948,"")),"")</f>
        <v/>
      </c>
      <c r="I4949" s="122" t="str">
        <f>IF(H4949=1,COUNTIF($H$1:H4949,1),"")</f>
        <v/>
      </c>
      <c r="J4949" s="122">
        <f t="shared" si="236"/>
        <v>0</v>
      </c>
      <c r="K4949" s="122" t="b">
        <f t="shared" si="237"/>
        <v>0</v>
      </c>
      <c r="L4949" s="122" t="str">
        <f>IF(K4949=FALSE,"",B4949&amp;"@"&amp;COUNTIFS($B$2:B4949,B4949,$K$2:K4949,TRUE))</f>
        <v/>
      </c>
    </row>
    <row r="4950" spans="7:12">
      <c r="G4950" s="122" t="str">
        <f t="shared" si="235"/>
        <v/>
      </c>
      <c r="H4950" s="255" t="str">
        <f>IF(G4950="기사임",(COUNTIF($B$2:B4950,B4950)-COUNTIFS($B$2:B4949,B4950,$G$2:G4949,"")),"")</f>
        <v/>
      </c>
      <c r="I4950" s="122" t="str">
        <f>IF(H4950=1,COUNTIF($H$1:H4950,1),"")</f>
        <v/>
      </c>
      <c r="J4950" s="122">
        <f t="shared" si="236"/>
        <v>0</v>
      </c>
      <c r="K4950" s="122" t="b">
        <f t="shared" si="237"/>
        <v>0</v>
      </c>
      <c r="L4950" s="122" t="str">
        <f>IF(K4950=FALSE,"",B4950&amp;"@"&amp;COUNTIFS($B$2:B4950,B4950,$K$2:K4950,TRUE))</f>
        <v/>
      </c>
    </row>
    <row r="4951" spans="7:12">
      <c r="G4951" s="122" t="str">
        <f t="shared" si="235"/>
        <v/>
      </c>
      <c r="H4951" s="255" t="str">
        <f>IF(G4951="기사임",(COUNTIF($B$2:B4951,B4951)-COUNTIFS($B$2:B4950,B4951,$G$2:G4950,"")),"")</f>
        <v/>
      </c>
      <c r="I4951" s="122" t="str">
        <f>IF(H4951=1,COUNTIF($H$1:H4951,1),"")</f>
        <v/>
      </c>
      <c r="J4951" s="122">
        <f t="shared" si="236"/>
        <v>0</v>
      </c>
      <c r="K4951" s="122" t="b">
        <f t="shared" si="237"/>
        <v>0</v>
      </c>
      <c r="L4951" s="122" t="str">
        <f>IF(K4951=FALSE,"",B4951&amp;"@"&amp;COUNTIFS($B$2:B4951,B4951,$K$2:K4951,TRUE))</f>
        <v/>
      </c>
    </row>
    <row r="4952" spans="7:12">
      <c r="G4952" s="122" t="str">
        <f t="shared" si="235"/>
        <v/>
      </c>
      <c r="H4952" s="255" t="str">
        <f>IF(G4952="기사임",(COUNTIF($B$2:B4952,B4952)-COUNTIFS($B$2:B4951,B4952,$G$2:G4951,"")),"")</f>
        <v/>
      </c>
      <c r="I4952" s="122" t="str">
        <f>IF(H4952=1,COUNTIF($H$1:H4952,1),"")</f>
        <v/>
      </c>
      <c r="J4952" s="122">
        <f t="shared" si="236"/>
        <v>0</v>
      </c>
      <c r="K4952" s="122" t="b">
        <f t="shared" si="237"/>
        <v>0</v>
      </c>
      <c r="L4952" s="122" t="str">
        <f>IF(K4952=FALSE,"",B4952&amp;"@"&amp;COUNTIFS($B$2:B4952,B4952,$K$2:K4952,TRUE))</f>
        <v/>
      </c>
    </row>
    <row r="4953" spans="7:12">
      <c r="G4953" s="122" t="str">
        <f t="shared" si="235"/>
        <v/>
      </c>
      <c r="H4953" s="255" t="str">
        <f>IF(G4953="기사임",(COUNTIF($B$2:B4953,B4953)-COUNTIFS($B$2:B4952,B4953,$G$2:G4952,"")),"")</f>
        <v/>
      </c>
      <c r="I4953" s="122" t="str">
        <f>IF(H4953=1,COUNTIF($H$1:H4953,1),"")</f>
        <v/>
      </c>
      <c r="J4953" s="122">
        <f t="shared" si="236"/>
        <v>0</v>
      </c>
      <c r="K4953" s="122" t="b">
        <f t="shared" si="237"/>
        <v>0</v>
      </c>
      <c r="L4953" s="122" t="str">
        <f>IF(K4953=FALSE,"",B4953&amp;"@"&amp;COUNTIFS($B$2:B4953,B4953,$K$2:K4953,TRUE))</f>
        <v/>
      </c>
    </row>
    <row r="4954" spans="7:12">
      <c r="G4954" s="122" t="str">
        <f t="shared" si="235"/>
        <v/>
      </c>
      <c r="H4954" s="255" t="str">
        <f>IF(G4954="기사임",(COUNTIF($B$2:B4954,B4954)-COUNTIFS($B$2:B4953,B4954,$G$2:G4953,"")),"")</f>
        <v/>
      </c>
      <c r="I4954" s="122" t="str">
        <f>IF(H4954=1,COUNTIF($H$1:H4954,1),"")</f>
        <v/>
      </c>
      <c r="J4954" s="122">
        <f t="shared" si="236"/>
        <v>0</v>
      </c>
      <c r="K4954" s="122" t="b">
        <f t="shared" si="237"/>
        <v>0</v>
      </c>
      <c r="L4954" s="122" t="str">
        <f>IF(K4954=FALSE,"",B4954&amp;"@"&amp;COUNTIFS($B$2:B4954,B4954,$K$2:K4954,TRUE))</f>
        <v/>
      </c>
    </row>
    <row r="4955" spans="7:12">
      <c r="G4955" s="122" t="str">
        <f t="shared" si="235"/>
        <v/>
      </c>
      <c r="H4955" s="255" t="str">
        <f>IF(G4955="기사임",(COUNTIF($B$2:B4955,B4955)-COUNTIFS($B$2:B4954,B4955,$G$2:G4954,"")),"")</f>
        <v/>
      </c>
      <c r="I4955" s="122" t="str">
        <f>IF(H4955=1,COUNTIF($H$1:H4955,1),"")</f>
        <v/>
      </c>
      <c r="J4955" s="122">
        <f t="shared" si="236"/>
        <v>0</v>
      </c>
      <c r="K4955" s="122" t="b">
        <f t="shared" si="237"/>
        <v>0</v>
      </c>
      <c r="L4955" s="122" t="str">
        <f>IF(K4955=FALSE,"",B4955&amp;"@"&amp;COUNTIFS($B$2:B4955,B4955,$K$2:K4955,TRUE))</f>
        <v/>
      </c>
    </row>
    <row r="4956" spans="7:12">
      <c r="G4956" s="122" t="str">
        <f t="shared" si="235"/>
        <v/>
      </c>
      <c r="H4956" s="255" t="str">
        <f>IF(G4956="기사임",(COUNTIF($B$2:B4956,B4956)-COUNTIFS($B$2:B4955,B4956,$G$2:G4955,"")),"")</f>
        <v/>
      </c>
      <c r="I4956" s="122" t="str">
        <f>IF(H4956=1,COUNTIF($H$1:H4956,1),"")</f>
        <v/>
      </c>
      <c r="J4956" s="122">
        <f t="shared" si="236"/>
        <v>0</v>
      </c>
      <c r="K4956" s="122" t="b">
        <f t="shared" si="237"/>
        <v>0</v>
      </c>
      <c r="L4956" s="122" t="str">
        <f>IF(K4956=FALSE,"",B4956&amp;"@"&amp;COUNTIFS($B$2:B4956,B4956,$K$2:K4956,TRUE))</f>
        <v/>
      </c>
    </row>
    <row r="4957" spans="7:12">
      <c r="G4957" s="122" t="str">
        <f t="shared" si="235"/>
        <v/>
      </c>
      <c r="H4957" s="255" t="str">
        <f>IF(G4957="기사임",(COUNTIF($B$2:B4957,B4957)-COUNTIFS($B$2:B4956,B4957,$G$2:G4956,"")),"")</f>
        <v/>
      </c>
      <c r="I4957" s="122" t="str">
        <f>IF(H4957=1,COUNTIF($H$1:H4957,1),"")</f>
        <v/>
      </c>
      <c r="J4957" s="122">
        <f t="shared" si="236"/>
        <v>0</v>
      </c>
      <c r="K4957" s="122" t="b">
        <f t="shared" si="237"/>
        <v>0</v>
      </c>
      <c r="L4957" s="122" t="str">
        <f>IF(K4957=FALSE,"",B4957&amp;"@"&amp;COUNTIFS($B$2:B4957,B4957,$K$2:K4957,TRUE))</f>
        <v/>
      </c>
    </row>
    <row r="4958" spans="7:12">
      <c r="G4958" s="122" t="str">
        <f t="shared" si="235"/>
        <v/>
      </c>
      <c r="H4958" s="255" t="str">
        <f>IF(G4958="기사임",(COUNTIF($B$2:B4958,B4958)-COUNTIFS($B$2:B4957,B4958,$G$2:G4957,"")),"")</f>
        <v/>
      </c>
      <c r="I4958" s="122" t="str">
        <f>IF(H4958=1,COUNTIF($H$1:H4958,1),"")</f>
        <v/>
      </c>
      <c r="J4958" s="122">
        <f t="shared" si="236"/>
        <v>0</v>
      </c>
      <c r="K4958" s="122" t="b">
        <f t="shared" si="237"/>
        <v>0</v>
      </c>
      <c r="L4958" s="122" t="str">
        <f>IF(K4958=FALSE,"",B4958&amp;"@"&amp;COUNTIFS($B$2:B4958,B4958,$K$2:K4958,TRUE))</f>
        <v/>
      </c>
    </row>
    <row r="4959" spans="7:12">
      <c r="G4959" s="122" t="str">
        <f t="shared" si="235"/>
        <v/>
      </c>
      <c r="H4959" s="255" t="str">
        <f>IF(G4959="기사임",(COUNTIF($B$2:B4959,B4959)-COUNTIFS($B$2:B4958,B4959,$G$2:G4958,"")),"")</f>
        <v/>
      </c>
      <c r="I4959" s="122" t="str">
        <f>IF(H4959=1,COUNTIF($H$1:H4959,1),"")</f>
        <v/>
      </c>
      <c r="J4959" s="122">
        <f t="shared" si="236"/>
        <v>0</v>
      </c>
      <c r="K4959" s="122" t="b">
        <f t="shared" si="237"/>
        <v>0</v>
      </c>
      <c r="L4959" s="122" t="str">
        <f>IF(K4959=FALSE,"",B4959&amp;"@"&amp;COUNTIFS($B$2:B4959,B4959,$K$2:K4959,TRUE))</f>
        <v/>
      </c>
    </row>
    <row r="4960" spans="7:12">
      <c r="G4960" s="122" t="str">
        <f t="shared" si="235"/>
        <v/>
      </c>
      <c r="H4960" s="255" t="str">
        <f>IF(G4960="기사임",(COUNTIF($B$2:B4960,B4960)-COUNTIFS($B$2:B4959,B4960,$G$2:G4959,"")),"")</f>
        <v/>
      </c>
      <c r="I4960" s="122" t="str">
        <f>IF(H4960=1,COUNTIF($H$1:H4960,1),"")</f>
        <v/>
      </c>
      <c r="J4960" s="122">
        <f t="shared" si="236"/>
        <v>0</v>
      </c>
      <c r="K4960" s="122" t="b">
        <f t="shared" si="237"/>
        <v>0</v>
      </c>
      <c r="L4960" s="122" t="str">
        <f>IF(K4960=FALSE,"",B4960&amp;"@"&amp;COUNTIFS($B$2:B4960,B4960,$K$2:K4960,TRUE))</f>
        <v/>
      </c>
    </row>
    <row r="4961" spans="7:12">
      <c r="G4961" s="122" t="str">
        <f t="shared" si="235"/>
        <v/>
      </c>
      <c r="H4961" s="255" t="str">
        <f>IF(G4961="기사임",(COUNTIF($B$2:B4961,B4961)-COUNTIFS($B$2:B4960,B4961,$G$2:G4960,"")),"")</f>
        <v/>
      </c>
      <c r="I4961" s="122" t="str">
        <f>IF(H4961=1,COUNTIF($H$1:H4961,1),"")</f>
        <v/>
      </c>
      <c r="J4961" s="122">
        <f t="shared" si="236"/>
        <v>0</v>
      </c>
      <c r="K4961" s="122" t="b">
        <f t="shared" si="237"/>
        <v>0</v>
      </c>
      <c r="L4961" s="122" t="str">
        <f>IF(K4961=FALSE,"",B4961&amp;"@"&amp;COUNTIFS($B$2:B4961,B4961,$K$2:K4961,TRUE))</f>
        <v/>
      </c>
    </row>
    <row r="4962" spans="7:12">
      <c r="G4962" s="122" t="str">
        <f t="shared" si="235"/>
        <v/>
      </c>
      <c r="H4962" s="255" t="str">
        <f>IF(G4962="기사임",(COUNTIF($B$2:B4962,B4962)-COUNTIFS($B$2:B4961,B4962,$G$2:G4961,"")),"")</f>
        <v/>
      </c>
      <c r="I4962" s="122" t="str">
        <f>IF(H4962=1,COUNTIF($H$1:H4962,1),"")</f>
        <v/>
      </c>
      <c r="J4962" s="122">
        <f t="shared" si="236"/>
        <v>0</v>
      </c>
      <c r="K4962" s="122" t="b">
        <f t="shared" si="237"/>
        <v>0</v>
      </c>
      <c r="L4962" s="122" t="str">
        <f>IF(K4962=FALSE,"",B4962&amp;"@"&amp;COUNTIFS($B$2:B4962,B4962,$K$2:K4962,TRUE))</f>
        <v/>
      </c>
    </row>
    <row r="4963" spans="7:12">
      <c r="G4963" s="122" t="str">
        <f t="shared" si="235"/>
        <v/>
      </c>
      <c r="H4963" s="255" t="str">
        <f>IF(G4963="기사임",(COUNTIF($B$2:B4963,B4963)-COUNTIFS($B$2:B4962,B4963,$G$2:G4962,"")),"")</f>
        <v/>
      </c>
      <c r="I4963" s="122" t="str">
        <f>IF(H4963=1,COUNTIF($H$1:H4963,1),"")</f>
        <v/>
      </c>
      <c r="J4963" s="122">
        <f t="shared" si="236"/>
        <v>0</v>
      </c>
      <c r="K4963" s="122" t="b">
        <f t="shared" si="237"/>
        <v>0</v>
      </c>
      <c r="L4963" s="122" t="str">
        <f>IF(K4963=FALSE,"",B4963&amp;"@"&amp;COUNTIFS($B$2:B4963,B4963,$K$2:K4963,TRUE))</f>
        <v/>
      </c>
    </row>
    <row r="4964" spans="7:12">
      <c r="G4964" s="122" t="str">
        <f t="shared" si="235"/>
        <v/>
      </c>
      <c r="H4964" s="255" t="str">
        <f>IF(G4964="기사임",(COUNTIF($B$2:B4964,B4964)-COUNTIFS($B$2:B4963,B4964,$G$2:G4963,"")),"")</f>
        <v/>
      </c>
      <c r="I4964" s="122" t="str">
        <f>IF(H4964=1,COUNTIF($H$1:H4964,1),"")</f>
        <v/>
      </c>
      <c r="J4964" s="122">
        <f t="shared" si="236"/>
        <v>0</v>
      </c>
      <c r="K4964" s="122" t="b">
        <f t="shared" si="237"/>
        <v>0</v>
      </c>
      <c r="L4964" s="122" t="str">
        <f>IF(K4964=FALSE,"",B4964&amp;"@"&amp;COUNTIFS($B$2:B4964,B4964,$K$2:K4964,TRUE))</f>
        <v/>
      </c>
    </row>
    <row r="4965" spans="7:12">
      <c r="G4965" s="122" t="str">
        <f t="shared" si="235"/>
        <v/>
      </c>
      <c r="H4965" s="255" t="str">
        <f>IF(G4965="기사임",(COUNTIF($B$2:B4965,B4965)-COUNTIFS($B$2:B4964,B4965,$G$2:G4964,"")),"")</f>
        <v/>
      </c>
      <c r="I4965" s="122" t="str">
        <f>IF(H4965=1,COUNTIF($H$1:H4965,1),"")</f>
        <v/>
      </c>
      <c r="J4965" s="122">
        <f t="shared" si="236"/>
        <v>0</v>
      </c>
      <c r="K4965" s="122" t="b">
        <f t="shared" si="237"/>
        <v>0</v>
      </c>
      <c r="L4965" s="122" t="str">
        <f>IF(K4965=FALSE,"",B4965&amp;"@"&amp;COUNTIFS($B$2:B4965,B4965,$K$2:K4965,TRUE))</f>
        <v/>
      </c>
    </row>
    <row r="4966" spans="7:12">
      <c r="G4966" s="122" t="str">
        <f t="shared" si="235"/>
        <v/>
      </c>
      <c r="H4966" s="255" t="str">
        <f>IF(G4966="기사임",(COUNTIF($B$2:B4966,B4966)-COUNTIFS($B$2:B4965,B4966,$G$2:G4965,"")),"")</f>
        <v/>
      </c>
      <c r="I4966" s="122" t="str">
        <f>IF(H4966=1,COUNTIF($H$1:H4966,1),"")</f>
        <v/>
      </c>
      <c r="J4966" s="122">
        <f t="shared" si="236"/>
        <v>0</v>
      </c>
      <c r="K4966" s="122" t="b">
        <f t="shared" si="237"/>
        <v>0</v>
      </c>
      <c r="L4966" s="122" t="str">
        <f>IF(K4966=FALSE,"",B4966&amp;"@"&amp;COUNTIFS($B$2:B4966,B4966,$K$2:K4966,TRUE))</f>
        <v/>
      </c>
    </row>
    <row r="4967" spans="7:12">
      <c r="G4967" s="122" t="str">
        <f t="shared" si="235"/>
        <v/>
      </c>
      <c r="H4967" s="255" t="str">
        <f>IF(G4967="기사임",(COUNTIF($B$2:B4967,B4967)-COUNTIFS($B$2:B4966,B4967,$G$2:G4966,"")),"")</f>
        <v/>
      </c>
      <c r="I4967" s="122" t="str">
        <f>IF(H4967=1,COUNTIF($H$1:H4967,1),"")</f>
        <v/>
      </c>
      <c r="J4967" s="122">
        <f t="shared" si="236"/>
        <v>0</v>
      </c>
      <c r="K4967" s="122" t="b">
        <f t="shared" si="237"/>
        <v>0</v>
      </c>
      <c r="L4967" s="122" t="str">
        <f>IF(K4967=FALSE,"",B4967&amp;"@"&amp;COUNTIFS($B$2:B4967,B4967,$K$2:K4967,TRUE))</f>
        <v/>
      </c>
    </row>
    <row r="4968" spans="7:12">
      <c r="G4968" s="122" t="str">
        <f t="shared" si="235"/>
        <v/>
      </c>
      <c r="H4968" s="255" t="str">
        <f>IF(G4968="기사임",(COUNTIF($B$2:B4968,B4968)-COUNTIFS($B$2:B4967,B4968,$G$2:G4967,"")),"")</f>
        <v/>
      </c>
      <c r="I4968" s="122" t="str">
        <f>IF(H4968=1,COUNTIF($H$1:H4968,1),"")</f>
        <v/>
      </c>
      <c r="J4968" s="122">
        <f t="shared" si="236"/>
        <v>0</v>
      </c>
      <c r="K4968" s="122" t="b">
        <f t="shared" si="237"/>
        <v>0</v>
      </c>
      <c r="L4968" s="122" t="str">
        <f>IF(K4968=FALSE,"",B4968&amp;"@"&amp;COUNTIFS($B$2:B4968,B4968,$K$2:K4968,TRUE))</f>
        <v/>
      </c>
    </row>
    <row r="4969" spans="7:12">
      <c r="G4969" s="122" t="str">
        <f t="shared" si="235"/>
        <v/>
      </c>
      <c r="H4969" s="255" t="str">
        <f>IF(G4969="기사임",(COUNTIF($B$2:B4969,B4969)-COUNTIFS($B$2:B4968,B4969,$G$2:G4968,"")),"")</f>
        <v/>
      </c>
      <c r="I4969" s="122" t="str">
        <f>IF(H4969=1,COUNTIF($H$1:H4969,1),"")</f>
        <v/>
      </c>
      <c r="J4969" s="122">
        <f t="shared" si="236"/>
        <v>0</v>
      </c>
      <c r="K4969" s="122" t="b">
        <f t="shared" si="237"/>
        <v>0</v>
      </c>
      <c r="L4969" s="122" t="str">
        <f>IF(K4969=FALSE,"",B4969&amp;"@"&amp;COUNTIFS($B$2:B4969,B4969,$K$2:K4969,TRUE))</f>
        <v/>
      </c>
    </row>
    <row r="4970" spans="7:12">
      <c r="G4970" s="122" t="str">
        <f t="shared" si="235"/>
        <v/>
      </c>
      <c r="H4970" s="255" t="str">
        <f>IF(G4970="기사임",(COUNTIF($B$2:B4970,B4970)-COUNTIFS($B$2:B4969,B4970,$G$2:G4969,"")),"")</f>
        <v/>
      </c>
      <c r="I4970" s="122" t="str">
        <f>IF(H4970=1,COUNTIF($H$1:H4970,1),"")</f>
        <v/>
      </c>
      <c r="J4970" s="122">
        <f t="shared" si="236"/>
        <v>0</v>
      </c>
      <c r="K4970" s="122" t="b">
        <f t="shared" si="237"/>
        <v>0</v>
      </c>
      <c r="L4970" s="122" t="str">
        <f>IF(K4970=FALSE,"",B4970&amp;"@"&amp;COUNTIFS($B$2:B4970,B4970,$K$2:K4970,TRUE))</f>
        <v/>
      </c>
    </row>
    <row r="4971" spans="7:12">
      <c r="G4971" s="122" t="str">
        <f t="shared" si="235"/>
        <v/>
      </c>
      <c r="H4971" s="255" t="str">
        <f>IF(G4971="기사임",(COUNTIF($B$2:B4971,B4971)-COUNTIFS($B$2:B4970,B4971,$G$2:G4970,"")),"")</f>
        <v/>
      </c>
      <c r="I4971" s="122" t="str">
        <f>IF(H4971=1,COUNTIF($H$1:H4971,1),"")</f>
        <v/>
      </c>
      <c r="J4971" s="122">
        <f t="shared" si="236"/>
        <v>0</v>
      </c>
      <c r="K4971" s="122" t="b">
        <f t="shared" si="237"/>
        <v>0</v>
      </c>
      <c r="L4971" s="122" t="str">
        <f>IF(K4971=FALSE,"",B4971&amp;"@"&amp;COUNTIFS($B$2:B4971,B4971,$K$2:K4971,TRUE))</f>
        <v/>
      </c>
    </row>
    <row r="4972" spans="7:12">
      <c r="G4972" s="122" t="str">
        <f t="shared" si="235"/>
        <v/>
      </c>
      <c r="H4972" s="255" t="str">
        <f>IF(G4972="기사임",(COUNTIF($B$2:B4972,B4972)-COUNTIFS($B$2:B4971,B4972,$G$2:G4971,"")),"")</f>
        <v/>
      </c>
      <c r="I4972" s="122" t="str">
        <f>IF(H4972=1,COUNTIF($H$1:H4972,1),"")</f>
        <v/>
      </c>
      <c r="J4972" s="122">
        <f t="shared" si="236"/>
        <v>0</v>
      </c>
      <c r="K4972" s="122" t="b">
        <f t="shared" si="237"/>
        <v>0</v>
      </c>
      <c r="L4972" s="122" t="str">
        <f>IF(K4972=FALSE,"",B4972&amp;"@"&amp;COUNTIFS($B$2:B4972,B4972,$K$2:K4972,TRUE))</f>
        <v/>
      </c>
    </row>
    <row r="4973" spans="7:12">
      <c r="G4973" s="122" t="str">
        <f t="shared" si="235"/>
        <v/>
      </c>
      <c r="H4973" s="255" t="str">
        <f>IF(G4973="기사임",(COUNTIF($B$2:B4973,B4973)-COUNTIFS($B$2:B4972,B4973,$G$2:G4972,"")),"")</f>
        <v/>
      </c>
      <c r="I4973" s="122" t="str">
        <f>IF(H4973=1,COUNTIF($H$1:H4973,1),"")</f>
        <v/>
      </c>
      <c r="J4973" s="122">
        <f t="shared" si="236"/>
        <v>0</v>
      </c>
      <c r="K4973" s="122" t="b">
        <f t="shared" si="237"/>
        <v>0</v>
      </c>
      <c r="L4973" s="122" t="str">
        <f>IF(K4973=FALSE,"",B4973&amp;"@"&amp;COUNTIFS($B$2:B4973,B4973,$K$2:K4973,TRUE))</f>
        <v/>
      </c>
    </row>
    <row r="4974" spans="7:12">
      <c r="G4974" s="122" t="str">
        <f t="shared" si="235"/>
        <v/>
      </c>
      <c r="H4974" s="255" t="str">
        <f>IF(G4974="기사임",(COUNTIF($B$2:B4974,B4974)-COUNTIFS($B$2:B4973,B4974,$G$2:G4973,"")),"")</f>
        <v/>
      </c>
      <c r="I4974" s="122" t="str">
        <f>IF(H4974=1,COUNTIF($H$1:H4974,1),"")</f>
        <v/>
      </c>
      <c r="J4974" s="122">
        <f t="shared" si="236"/>
        <v>0</v>
      </c>
      <c r="K4974" s="122" t="b">
        <f t="shared" si="237"/>
        <v>0</v>
      </c>
      <c r="L4974" s="122" t="str">
        <f>IF(K4974=FALSE,"",B4974&amp;"@"&amp;COUNTIFS($B$2:B4974,B4974,$K$2:K4974,TRUE))</f>
        <v/>
      </c>
    </row>
    <row r="4975" spans="7:12">
      <c r="G4975" s="122" t="str">
        <f t="shared" si="235"/>
        <v/>
      </c>
      <c r="H4975" s="255" t="str">
        <f>IF(G4975="기사임",(COUNTIF($B$2:B4975,B4975)-COUNTIFS($B$2:B4974,B4975,$G$2:G4974,"")),"")</f>
        <v/>
      </c>
      <c r="I4975" s="122" t="str">
        <f>IF(H4975=1,COUNTIF($H$1:H4975,1),"")</f>
        <v/>
      </c>
      <c r="J4975" s="122">
        <f t="shared" si="236"/>
        <v>0</v>
      </c>
      <c r="K4975" s="122" t="b">
        <f t="shared" si="237"/>
        <v>0</v>
      </c>
      <c r="L4975" s="122" t="str">
        <f>IF(K4975=FALSE,"",B4975&amp;"@"&amp;COUNTIFS($B$2:B4975,B4975,$K$2:K4975,TRUE))</f>
        <v/>
      </c>
    </row>
    <row r="4976" spans="7:12">
      <c r="G4976" s="122" t="str">
        <f t="shared" si="235"/>
        <v/>
      </c>
      <c r="H4976" s="255" t="str">
        <f>IF(G4976="기사임",(COUNTIF($B$2:B4976,B4976)-COUNTIFS($B$2:B4975,B4976,$G$2:G4975,"")),"")</f>
        <v/>
      </c>
      <c r="I4976" s="122" t="str">
        <f>IF(H4976=1,COUNTIF($H$1:H4976,1),"")</f>
        <v/>
      </c>
      <c r="J4976" s="122">
        <f t="shared" si="236"/>
        <v>0</v>
      </c>
      <c r="K4976" s="122" t="b">
        <f t="shared" si="237"/>
        <v>0</v>
      </c>
      <c r="L4976" s="122" t="str">
        <f>IF(K4976=FALSE,"",B4976&amp;"@"&amp;COUNTIFS($B$2:B4976,B4976,$K$2:K4976,TRUE))</f>
        <v/>
      </c>
    </row>
    <row r="4977" spans="7:12">
      <c r="G4977" s="122" t="str">
        <f t="shared" si="235"/>
        <v/>
      </c>
      <c r="H4977" s="255" t="str">
        <f>IF(G4977="기사임",(COUNTIF($B$2:B4977,B4977)-COUNTIFS($B$2:B4976,B4977,$G$2:G4976,"")),"")</f>
        <v/>
      </c>
      <c r="I4977" s="122" t="str">
        <f>IF(H4977=1,COUNTIF($H$1:H4977,1),"")</f>
        <v/>
      </c>
      <c r="J4977" s="122">
        <f t="shared" si="236"/>
        <v>0</v>
      </c>
      <c r="K4977" s="122" t="b">
        <f t="shared" si="237"/>
        <v>0</v>
      </c>
      <c r="L4977" s="122" t="str">
        <f>IF(K4977=FALSE,"",B4977&amp;"@"&amp;COUNTIFS($B$2:B4977,B4977,$K$2:K4977,TRUE))</f>
        <v/>
      </c>
    </row>
    <row r="4978" spans="7:12">
      <c r="G4978" s="122" t="str">
        <f t="shared" si="235"/>
        <v/>
      </c>
      <c r="H4978" s="255" t="str">
        <f>IF(G4978="기사임",(COUNTIF($B$2:B4978,B4978)-COUNTIFS($B$2:B4977,B4978,$G$2:G4977,"")),"")</f>
        <v/>
      </c>
      <c r="I4978" s="122" t="str">
        <f>IF(H4978=1,COUNTIF($H$1:H4978,1),"")</f>
        <v/>
      </c>
      <c r="J4978" s="122">
        <f t="shared" si="236"/>
        <v>0</v>
      </c>
      <c r="K4978" s="122" t="b">
        <f t="shared" si="237"/>
        <v>0</v>
      </c>
      <c r="L4978" s="122" t="str">
        <f>IF(K4978=FALSE,"",B4978&amp;"@"&amp;COUNTIFS($B$2:B4978,B4978,$K$2:K4978,TRUE))</f>
        <v/>
      </c>
    </row>
    <row r="4979" spans="7:12">
      <c r="G4979" s="122" t="str">
        <f t="shared" si="235"/>
        <v/>
      </c>
      <c r="H4979" s="255" t="str">
        <f>IF(G4979="기사임",(COUNTIF($B$2:B4979,B4979)-COUNTIFS($B$2:B4978,B4979,$G$2:G4978,"")),"")</f>
        <v/>
      </c>
      <c r="I4979" s="122" t="str">
        <f>IF(H4979=1,COUNTIF($H$1:H4979,1),"")</f>
        <v/>
      </c>
      <c r="J4979" s="122">
        <f t="shared" si="236"/>
        <v>0</v>
      </c>
      <c r="K4979" s="122" t="b">
        <f t="shared" si="237"/>
        <v>0</v>
      </c>
      <c r="L4979" s="122" t="str">
        <f>IF(K4979=FALSE,"",B4979&amp;"@"&amp;COUNTIFS($B$2:B4979,B4979,$K$2:K4979,TRUE))</f>
        <v/>
      </c>
    </row>
    <row r="4980" spans="7:12">
      <c r="G4980" s="122" t="str">
        <f t="shared" si="235"/>
        <v/>
      </c>
      <c r="H4980" s="255" t="str">
        <f>IF(G4980="기사임",(COUNTIF($B$2:B4980,B4980)-COUNTIFS($B$2:B4979,B4980,$G$2:G4979,"")),"")</f>
        <v/>
      </c>
      <c r="I4980" s="122" t="str">
        <f>IF(H4980=1,COUNTIF($H$1:H4980,1),"")</f>
        <v/>
      </c>
      <c r="J4980" s="122">
        <f t="shared" si="236"/>
        <v>0</v>
      </c>
      <c r="K4980" s="122" t="b">
        <f t="shared" si="237"/>
        <v>0</v>
      </c>
      <c r="L4980" s="122" t="str">
        <f>IF(K4980=FALSE,"",B4980&amp;"@"&amp;COUNTIFS($B$2:B4980,B4980,$K$2:K4980,TRUE))</f>
        <v/>
      </c>
    </row>
    <row r="4981" spans="7:12">
      <c r="G4981" s="122" t="str">
        <f t="shared" si="235"/>
        <v/>
      </c>
      <c r="H4981" s="255" t="str">
        <f>IF(G4981="기사임",(COUNTIF($B$2:B4981,B4981)-COUNTIFS($B$2:B4980,B4981,$G$2:G4980,"")),"")</f>
        <v/>
      </c>
      <c r="I4981" s="122" t="str">
        <f>IF(H4981=1,COUNTIF($H$1:H4981,1),"")</f>
        <v/>
      </c>
      <c r="J4981" s="122">
        <f t="shared" si="236"/>
        <v>0</v>
      </c>
      <c r="K4981" s="122" t="b">
        <f t="shared" si="237"/>
        <v>0</v>
      </c>
      <c r="L4981" s="122" t="str">
        <f>IF(K4981=FALSE,"",B4981&amp;"@"&amp;COUNTIFS($B$2:B4981,B4981,$K$2:K4981,TRUE))</f>
        <v/>
      </c>
    </row>
    <row r="4982" spans="7:12">
      <c r="G4982" s="122" t="str">
        <f t="shared" si="235"/>
        <v/>
      </c>
      <c r="H4982" s="255" t="str">
        <f>IF(G4982="기사임",(COUNTIF($B$2:B4982,B4982)-COUNTIFS($B$2:B4981,B4982,$G$2:G4981,"")),"")</f>
        <v/>
      </c>
      <c r="I4982" s="122" t="str">
        <f>IF(H4982=1,COUNTIF($H$1:H4982,1),"")</f>
        <v/>
      </c>
      <c r="J4982" s="122">
        <f t="shared" si="236"/>
        <v>0</v>
      </c>
      <c r="K4982" s="122" t="b">
        <f t="shared" si="237"/>
        <v>0</v>
      </c>
      <c r="L4982" s="122" t="str">
        <f>IF(K4982=FALSE,"",B4982&amp;"@"&amp;COUNTIFS($B$2:B4982,B4982,$K$2:K4982,TRUE))</f>
        <v/>
      </c>
    </row>
    <row r="4983" spans="7:12">
      <c r="G4983" s="122" t="str">
        <f t="shared" si="235"/>
        <v/>
      </c>
      <c r="H4983" s="255" t="str">
        <f>IF(G4983="기사임",(COUNTIF($B$2:B4983,B4983)-COUNTIFS($B$2:B4982,B4983,$G$2:G4982,"")),"")</f>
        <v/>
      </c>
      <c r="I4983" s="122" t="str">
        <f>IF(H4983=1,COUNTIF($H$1:H4983,1),"")</f>
        <v/>
      </c>
      <c r="J4983" s="122">
        <f t="shared" si="236"/>
        <v>0</v>
      </c>
      <c r="K4983" s="122" t="b">
        <f t="shared" si="237"/>
        <v>0</v>
      </c>
      <c r="L4983" s="122" t="str">
        <f>IF(K4983=FALSE,"",B4983&amp;"@"&amp;COUNTIFS($B$2:B4983,B4983,$K$2:K4983,TRUE))</f>
        <v/>
      </c>
    </row>
    <row r="4984" spans="7:12">
      <c r="G4984" s="122" t="str">
        <f t="shared" si="235"/>
        <v/>
      </c>
      <c r="H4984" s="255" t="str">
        <f>IF(G4984="기사임",(COUNTIF($B$2:B4984,B4984)-COUNTIFS($B$2:B4983,B4984,$G$2:G4983,"")),"")</f>
        <v/>
      </c>
      <c r="I4984" s="122" t="str">
        <f>IF(H4984=1,COUNTIF($H$1:H4984,1),"")</f>
        <v/>
      </c>
      <c r="J4984" s="122">
        <f t="shared" si="236"/>
        <v>0</v>
      </c>
      <c r="K4984" s="122" t="b">
        <f t="shared" si="237"/>
        <v>0</v>
      </c>
      <c r="L4984" s="122" t="str">
        <f>IF(K4984=FALSE,"",B4984&amp;"@"&amp;COUNTIFS($B$2:B4984,B4984,$K$2:K4984,TRUE))</f>
        <v/>
      </c>
    </row>
    <row r="4985" spans="7:12">
      <c r="G4985" s="122" t="str">
        <f t="shared" si="235"/>
        <v/>
      </c>
      <c r="H4985" s="255" t="str">
        <f>IF(G4985="기사임",(COUNTIF($B$2:B4985,B4985)-COUNTIFS($B$2:B4984,B4985,$G$2:G4984,"")),"")</f>
        <v/>
      </c>
      <c r="I4985" s="122" t="str">
        <f>IF(H4985=1,COUNTIF($H$1:H4985,1),"")</f>
        <v/>
      </c>
      <c r="J4985" s="122">
        <f t="shared" si="236"/>
        <v>0</v>
      </c>
      <c r="K4985" s="122" t="b">
        <f t="shared" si="237"/>
        <v>0</v>
      </c>
      <c r="L4985" s="122" t="str">
        <f>IF(K4985=FALSE,"",B4985&amp;"@"&amp;COUNTIFS($B$2:B4985,B4985,$K$2:K4985,TRUE))</f>
        <v/>
      </c>
    </row>
    <row r="4986" spans="7:12">
      <c r="G4986" s="122" t="str">
        <f t="shared" si="235"/>
        <v/>
      </c>
      <c r="H4986" s="255" t="str">
        <f>IF(G4986="기사임",(COUNTIF($B$2:B4986,B4986)-COUNTIFS($B$2:B4985,B4986,$G$2:G4985,"")),"")</f>
        <v/>
      </c>
      <c r="I4986" s="122" t="str">
        <f>IF(H4986=1,COUNTIF($H$1:H4986,1),"")</f>
        <v/>
      </c>
      <c r="J4986" s="122">
        <f t="shared" si="236"/>
        <v>0</v>
      </c>
      <c r="K4986" s="122" t="b">
        <f t="shared" si="237"/>
        <v>0</v>
      </c>
      <c r="L4986" s="122" t="str">
        <f>IF(K4986=FALSE,"",B4986&amp;"@"&amp;COUNTIFS($B$2:B4986,B4986,$K$2:K4986,TRUE))</f>
        <v/>
      </c>
    </row>
    <row r="4987" spans="7:12">
      <c r="G4987" s="122" t="str">
        <f t="shared" si="235"/>
        <v/>
      </c>
      <c r="H4987" s="255" t="str">
        <f>IF(G4987="기사임",(COUNTIF($B$2:B4987,B4987)-COUNTIFS($B$2:B4986,B4987,$G$2:G4986,"")),"")</f>
        <v/>
      </c>
      <c r="I4987" s="122" t="str">
        <f>IF(H4987=1,COUNTIF($H$1:H4987,1),"")</f>
        <v/>
      </c>
      <c r="J4987" s="122">
        <f t="shared" si="236"/>
        <v>0</v>
      </c>
      <c r="K4987" s="122" t="b">
        <f t="shared" si="237"/>
        <v>0</v>
      </c>
      <c r="L4987" s="122" t="str">
        <f>IF(K4987=FALSE,"",B4987&amp;"@"&amp;COUNTIFS($B$2:B4987,B4987,$K$2:K4987,TRUE))</f>
        <v/>
      </c>
    </row>
    <row r="4988" spans="7:12">
      <c r="G4988" s="122" t="str">
        <f t="shared" si="235"/>
        <v/>
      </c>
      <c r="H4988" s="255" t="str">
        <f>IF(G4988="기사임",(COUNTIF($B$2:B4988,B4988)-COUNTIFS($B$2:B4987,B4988,$G$2:G4987,"")),"")</f>
        <v/>
      </c>
      <c r="I4988" s="122" t="str">
        <f>IF(H4988=1,COUNTIF($H$1:H4988,1),"")</f>
        <v/>
      </c>
      <c r="J4988" s="122">
        <f t="shared" si="236"/>
        <v>0</v>
      </c>
      <c r="K4988" s="122" t="b">
        <f t="shared" si="237"/>
        <v>0</v>
      </c>
      <c r="L4988" s="122" t="str">
        <f>IF(K4988=FALSE,"",B4988&amp;"@"&amp;COUNTIFS($B$2:B4988,B4988,$K$2:K4988,TRUE))</f>
        <v/>
      </c>
    </row>
    <row r="4989" spans="7:12">
      <c r="G4989" s="122" t="str">
        <f t="shared" si="235"/>
        <v/>
      </c>
      <c r="H4989" s="255" t="str">
        <f>IF(G4989="기사임",(COUNTIF($B$2:B4989,B4989)-COUNTIFS($B$2:B4988,B4989,$G$2:G4988,"")),"")</f>
        <v/>
      </c>
      <c r="I4989" s="122" t="str">
        <f>IF(H4989=1,COUNTIF($H$1:H4989,1),"")</f>
        <v/>
      </c>
      <c r="J4989" s="122">
        <f t="shared" si="236"/>
        <v>0</v>
      </c>
      <c r="K4989" s="122" t="b">
        <f t="shared" si="237"/>
        <v>0</v>
      </c>
      <c r="L4989" s="122" t="str">
        <f>IF(K4989=FALSE,"",B4989&amp;"@"&amp;COUNTIFS($B$2:B4989,B4989,$K$2:K4989,TRUE))</f>
        <v/>
      </c>
    </row>
    <row r="4990" spans="7:12">
      <c r="G4990" s="122" t="str">
        <f t="shared" si="235"/>
        <v/>
      </c>
      <c r="H4990" s="255" t="str">
        <f>IF(G4990="기사임",(COUNTIF($B$2:B4990,B4990)-COUNTIFS($B$2:B4989,B4990,$G$2:G4989,"")),"")</f>
        <v/>
      </c>
      <c r="I4990" s="122" t="str">
        <f>IF(H4990=1,COUNTIF($H$1:H4990,1),"")</f>
        <v/>
      </c>
      <c r="J4990" s="122">
        <f t="shared" si="236"/>
        <v>0</v>
      </c>
      <c r="K4990" s="122" t="b">
        <f t="shared" si="237"/>
        <v>0</v>
      </c>
      <c r="L4990" s="122" t="str">
        <f>IF(K4990=FALSE,"",B4990&amp;"@"&amp;COUNTIFS($B$2:B4990,B4990,$K$2:K4990,TRUE))</f>
        <v/>
      </c>
    </row>
    <row r="4991" spans="7:12">
      <c r="G4991" s="122" t="str">
        <f t="shared" si="235"/>
        <v/>
      </c>
      <c r="H4991" s="255" t="str">
        <f>IF(G4991="기사임",(COUNTIF($B$2:B4991,B4991)-COUNTIFS($B$2:B4990,B4991,$G$2:G4990,"")),"")</f>
        <v/>
      </c>
      <c r="I4991" s="122" t="str">
        <f>IF(H4991=1,COUNTIF($H$1:H4991,1),"")</f>
        <v/>
      </c>
      <c r="J4991" s="122">
        <f t="shared" si="236"/>
        <v>0</v>
      </c>
      <c r="K4991" s="122" t="b">
        <f t="shared" si="237"/>
        <v>0</v>
      </c>
      <c r="L4991" s="122" t="str">
        <f>IF(K4991=FALSE,"",B4991&amp;"@"&amp;COUNTIFS($B$2:B4991,B4991,$K$2:K4991,TRUE))</f>
        <v/>
      </c>
    </row>
    <row r="4992" spans="7:12">
      <c r="G4992" s="122" t="str">
        <f t="shared" si="235"/>
        <v/>
      </c>
      <c r="H4992" s="255" t="str">
        <f>IF(G4992="기사임",(COUNTIF($B$2:B4992,B4992)-COUNTIFS($B$2:B4991,B4992,$G$2:G4991,"")),"")</f>
        <v/>
      </c>
      <c r="I4992" s="122" t="str">
        <f>IF(H4992=1,COUNTIF($H$1:H4992,1),"")</f>
        <v/>
      </c>
      <c r="J4992" s="122">
        <f t="shared" si="236"/>
        <v>0</v>
      </c>
      <c r="K4992" s="122" t="b">
        <f t="shared" si="237"/>
        <v>0</v>
      </c>
      <c r="L4992" s="122" t="str">
        <f>IF(K4992=FALSE,"",B4992&amp;"@"&amp;COUNTIFS($B$2:B4992,B4992,$K$2:K4992,TRUE))</f>
        <v/>
      </c>
    </row>
    <row r="4993" spans="7:12">
      <c r="G4993" s="122" t="str">
        <f t="shared" si="235"/>
        <v/>
      </c>
      <c r="H4993" s="255" t="str">
        <f>IF(G4993="기사임",(COUNTIF($B$2:B4993,B4993)-COUNTIFS($B$2:B4992,B4993,$G$2:G4992,"")),"")</f>
        <v/>
      </c>
      <c r="I4993" s="122" t="str">
        <f>IF(H4993=1,COUNTIF($H$1:H4993,1),"")</f>
        <v/>
      </c>
      <c r="J4993" s="122">
        <f t="shared" si="236"/>
        <v>0</v>
      </c>
      <c r="K4993" s="122" t="b">
        <f t="shared" si="237"/>
        <v>0</v>
      </c>
      <c r="L4993" s="122" t="str">
        <f>IF(K4993=FALSE,"",B4993&amp;"@"&amp;COUNTIFS($B$2:B4993,B4993,$K$2:K4993,TRUE))</f>
        <v/>
      </c>
    </row>
    <row r="4994" spans="7:12">
      <c r="G4994" s="122" t="str">
        <f t="shared" si="235"/>
        <v/>
      </c>
      <c r="H4994" s="255" t="str">
        <f>IF(G4994="기사임",(COUNTIF($B$2:B4994,B4994)-COUNTIFS($B$2:B4993,B4994,$G$2:G4993,"")),"")</f>
        <v/>
      </c>
      <c r="I4994" s="122" t="str">
        <f>IF(H4994=1,COUNTIF($H$1:H4994,1),"")</f>
        <v/>
      </c>
      <c r="J4994" s="122">
        <f t="shared" si="236"/>
        <v>0</v>
      </c>
      <c r="K4994" s="122" t="b">
        <f t="shared" si="237"/>
        <v>0</v>
      </c>
      <c r="L4994" s="122" t="str">
        <f>IF(K4994=FALSE,"",B4994&amp;"@"&amp;COUNTIFS($B$2:B4994,B4994,$K$2:K4994,TRUE))</f>
        <v/>
      </c>
    </row>
    <row r="4995" spans="7:12">
      <c r="G4995" s="122" t="str">
        <f t="shared" si="235"/>
        <v/>
      </c>
      <c r="H4995" s="255" t="str">
        <f>IF(G4995="기사임",(COUNTIF($B$2:B4995,B4995)-COUNTIFS($B$2:B4994,B4995,$G$2:G4994,"")),"")</f>
        <v/>
      </c>
      <c r="I4995" s="122" t="str">
        <f>IF(H4995=1,COUNTIF($H$1:H4995,1),"")</f>
        <v/>
      </c>
      <c r="J4995" s="122">
        <f t="shared" si="236"/>
        <v>0</v>
      </c>
      <c r="K4995" s="122" t="b">
        <f t="shared" si="237"/>
        <v>0</v>
      </c>
      <c r="L4995" s="122" t="str">
        <f>IF(K4995=FALSE,"",B4995&amp;"@"&amp;COUNTIFS($B$2:B4995,B4995,$K$2:K4995,TRUE))</f>
        <v/>
      </c>
    </row>
    <row r="4996" spans="7:12">
      <c r="G4996" s="122" t="str">
        <f t="shared" si="235"/>
        <v/>
      </c>
      <c r="H4996" s="255" t="str">
        <f>IF(G4996="기사임",(COUNTIF($B$2:B4996,B4996)-COUNTIFS($B$2:B4995,B4996,$G$2:G4995,"")),"")</f>
        <v/>
      </c>
      <c r="I4996" s="122" t="str">
        <f>IF(H4996=1,COUNTIF($H$1:H4996,1),"")</f>
        <v/>
      </c>
      <c r="J4996" s="122">
        <f t="shared" si="236"/>
        <v>0</v>
      </c>
      <c r="K4996" s="122" t="b">
        <f t="shared" si="237"/>
        <v>0</v>
      </c>
      <c r="L4996" s="122" t="str">
        <f>IF(K4996=FALSE,"",B4996&amp;"@"&amp;COUNTIFS($B$2:B4996,B4996,$K$2:K4996,TRUE))</f>
        <v/>
      </c>
    </row>
    <row r="4997" spans="7:12">
      <c r="G4997" s="122" t="str">
        <f t="shared" si="235"/>
        <v/>
      </c>
      <c r="H4997" s="255" t="str">
        <f>IF(G4997="기사임",(COUNTIF($B$2:B4997,B4997)-COUNTIFS($B$2:B4996,B4997,$G$2:G4996,"")),"")</f>
        <v/>
      </c>
      <c r="I4997" s="122" t="str">
        <f>IF(H4997=1,COUNTIF($H$1:H4997,1),"")</f>
        <v/>
      </c>
      <c r="J4997" s="122">
        <f t="shared" si="236"/>
        <v>0</v>
      </c>
      <c r="K4997" s="122" t="b">
        <f t="shared" si="237"/>
        <v>0</v>
      </c>
      <c r="L4997" s="122" t="str">
        <f>IF(K4997=FALSE,"",B4997&amp;"@"&amp;COUNTIFS($B$2:B4997,B4997,$K$2:K4997,TRUE))</f>
        <v/>
      </c>
    </row>
    <row r="4998" spans="7:12">
      <c r="G4998" s="122" t="str">
        <f t="shared" si="235"/>
        <v/>
      </c>
      <c r="H4998" s="255" t="str">
        <f>IF(G4998="기사임",(COUNTIF($B$2:B4998,B4998)-COUNTIFS($B$2:B4997,B4998,$G$2:G4997,"")),"")</f>
        <v/>
      </c>
      <c r="I4998" s="122" t="str">
        <f>IF(H4998=1,COUNTIF($H$1:H4998,1),"")</f>
        <v/>
      </c>
      <c r="J4998" s="122">
        <f t="shared" si="236"/>
        <v>0</v>
      </c>
      <c r="K4998" s="122" t="b">
        <f t="shared" si="237"/>
        <v>0</v>
      </c>
      <c r="L4998" s="122" t="str">
        <f>IF(K4998=FALSE,"",B4998&amp;"@"&amp;COUNTIFS($B$2:B4998,B4998,$K$2:K4998,TRUE))</f>
        <v/>
      </c>
    </row>
    <row r="4999" spans="7:12">
      <c r="G4999" s="122" t="str">
        <f t="shared" ref="G4999:G5062" si="238">IF(AND(LEFT(A4999,17)="/global/archives/",ISNUMBER(_xlfn.NUMBERVALUE(MID(A4999,18,1))),ISERROR(FIND("ckattempt",A4999)),ISERROR(FIND("preview",A4999))),"기사임","")</f>
        <v/>
      </c>
      <c r="H4999" s="255" t="str">
        <f>IF(G4999="기사임",(COUNTIF($B$2:B4999,B4999)-COUNTIFS($B$2:B4998,B4999,$G$2:G4998,"")),"")</f>
        <v/>
      </c>
      <c r="I4999" s="122" t="str">
        <f>IF(H4999=1,COUNTIF($H$1:H4999,1),"")</f>
        <v/>
      </c>
      <c r="J4999" s="122">
        <f t="shared" ref="J4999:J5062" si="239">COUNTIF($N$2:$N$4,B4999)</f>
        <v>0</v>
      </c>
      <c r="K4999" s="122" t="b">
        <f t="shared" ref="K4999:K5062" si="240">AND(J4999=1,H4999&gt;=1,H4999&lt;&gt;"")</f>
        <v>0</v>
      </c>
      <c r="L4999" s="122" t="str">
        <f>IF(K4999=FALSE,"",B4999&amp;"@"&amp;COUNTIFS($B$2:B4999,B4999,$K$2:K4999,TRUE))</f>
        <v/>
      </c>
    </row>
    <row r="5000" spans="7:12">
      <c r="G5000" s="122" t="str">
        <f t="shared" si="238"/>
        <v/>
      </c>
      <c r="H5000" s="255" t="str">
        <f>IF(G5000="기사임",(COUNTIF($B$2:B5000,B5000)-COUNTIFS($B$2:B4999,B5000,$G$2:G4999,"")),"")</f>
        <v/>
      </c>
      <c r="I5000" s="122" t="str">
        <f>IF(H5000=1,COUNTIF($H$1:H5000,1),"")</f>
        <v/>
      </c>
      <c r="J5000" s="122">
        <f t="shared" si="239"/>
        <v>0</v>
      </c>
      <c r="K5000" s="122" t="b">
        <f t="shared" si="240"/>
        <v>0</v>
      </c>
      <c r="L5000" s="122" t="str">
        <f>IF(K5000=FALSE,"",B5000&amp;"@"&amp;COUNTIFS($B$2:B5000,B5000,$K$2:K5000,TRUE))</f>
        <v/>
      </c>
    </row>
    <row r="5001" spans="7:12">
      <c r="G5001" s="122" t="str">
        <f t="shared" si="238"/>
        <v/>
      </c>
      <c r="H5001" s="255" t="str">
        <f>IF(G5001="기사임",(COUNTIF($B$2:B5001,B5001)-COUNTIFS($B$2:B5000,B5001,$G$2:G5000,"")),"")</f>
        <v/>
      </c>
      <c r="I5001" s="122" t="str">
        <f>IF(H5001=1,COUNTIF($H$1:H5001,1),"")</f>
        <v/>
      </c>
      <c r="J5001" s="122">
        <f t="shared" si="239"/>
        <v>0</v>
      </c>
      <c r="K5001" s="122" t="b">
        <f t="shared" si="240"/>
        <v>0</v>
      </c>
      <c r="L5001" s="122" t="str">
        <f>IF(K5001=FALSE,"",B5001&amp;"@"&amp;COUNTIFS($B$2:B5001,B5001,$K$2:K5001,TRUE))</f>
        <v/>
      </c>
    </row>
    <row r="5002" spans="7:12">
      <c r="G5002" s="122" t="str">
        <f t="shared" si="238"/>
        <v/>
      </c>
      <c r="H5002" s="255" t="str">
        <f>IF(G5002="기사임",(COUNTIF($B$2:B5002,B5002)-COUNTIFS($B$2:B5001,B5002,$G$2:G5001,"")),"")</f>
        <v/>
      </c>
      <c r="I5002" s="122" t="str">
        <f>IF(H5002=1,COUNTIF($H$1:H5002,1),"")</f>
        <v/>
      </c>
      <c r="J5002" s="122">
        <f t="shared" si="239"/>
        <v>0</v>
      </c>
      <c r="K5002" s="122" t="b">
        <f t="shared" si="240"/>
        <v>0</v>
      </c>
      <c r="L5002" s="122" t="str">
        <f>IF(K5002=FALSE,"",B5002&amp;"@"&amp;COUNTIFS($B$2:B5002,B5002,$K$2:K5002,TRUE))</f>
        <v/>
      </c>
    </row>
    <row r="5003" spans="7:12">
      <c r="G5003" s="122" t="str">
        <f t="shared" si="238"/>
        <v/>
      </c>
      <c r="H5003" s="255" t="str">
        <f>IF(G5003="기사임",(COUNTIF($B$2:B5003,B5003)-COUNTIFS($B$2:B5002,B5003,$G$2:G5002,"")),"")</f>
        <v/>
      </c>
      <c r="I5003" s="122" t="str">
        <f>IF(H5003=1,COUNTIF($H$1:H5003,1),"")</f>
        <v/>
      </c>
      <c r="J5003" s="122">
        <f t="shared" si="239"/>
        <v>0</v>
      </c>
      <c r="K5003" s="122" t="b">
        <f t="shared" si="240"/>
        <v>0</v>
      </c>
      <c r="L5003" s="122" t="str">
        <f>IF(K5003=FALSE,"",B5003&amp;"@"&amp;COUNTIFS($B$2:B5003,B5003,$K$2:K5003,TRUE))</f>
        <v/>
      </c>
    </row>
    <row r="5004" spans="7:12">
      <c r="G5004" s="122" t="str">
        <f t="shared" si="238"/>
        <v/>
      </c>
      <c r="H5004" s="255" t="str">
        <f>IF(G5004="기사임",(COUNTIF($B$2:B5004,B5004)-COUNTIFS($B$2:B5003,B5004,$G$2:G5003,"")),"")</f>
        <v/>
      </c>
      <c r="I5004" s="122" t="str">
        <f>IF(H5004=1,COUNTIF($H$1:H5004,1),"")</f>
        <v/>
      </c>
      <c r="J5004" s="122">
        <f t="shared" si="239"/>
        <v>0</v>
      </c>
      <c r="K5004" s="122" t="b">
        <f t="shared" si="240"/>
        <v>0</v>
      </c>
      <c r="L5004" s="122" t="str">
        <f>IF(K5004=FALSE,"",B5004&amp;"@"&amp;COUNTIFS($B$2:B5004,B5004,$K$2:K5004,TRUE))</f>
        <v/>
      </c>
    </row>
    <row r="5005" spans="7:12">
      <c r="G5005" s="122" t="str">
        <f t="shared" si="238"/>
        <v/>
      </c>
      <c r="H5005" s="255" t="str">
        <f>IF(G5005="기사임",(COUNTIF($B$2:B5005,B5005)-COUNTIFS($B$2:B5004,B5005,$G$2:G5004,"")),"")</f>
        <v/>
      </c>
      <c r="I5005" s="122" t="str">
        <f>IF(H5005=1,COUNTIF($H$1:H5005,1),"")</f>
        <v/>
      </c>
      <c r="J5005" s="122">
        <f t="shared" si="239"/>
        <v>0</v>
      </c>
      <c r="K5005" s="122" t="b">
        <f t="shared" si="240"/>
        <v>0</v>
      </c>
      <c r="L5005" s="122" t="str">
        <f>IF(K5005=FALSE,"",B5005&amp;"@"&amp;COUNTIFS($B$2:B5005,B5005,$K$2:K5005,TRUE))</f>
        <v/>
      </c>
    </row>
    <row r="5006" spans="7:12">
      <c r="G5006" s="122" t="str">
        <f t="shared" si="238"/>
        <v/>
      </c>
      <c r="H5006" s="255" t="str">
        <f>IF(G5006="기사임",(COUNTIF($B$2:B5006,B5006)-COUNTIFS($B$2:B5005,B5006,$G$2:G5005,"")),"")</f>
        <v/>
      </c>
      <c r="I5006" s="122" t="str">
        <f>IF(H5006=1,COUNTIF($H$1:H5006,1),"")</f>
        <v/>
      </c>
      <c r="J5006" s="122">
        <f t="shared" si="239"/>
        <v>0</v>
      </c>
      <c r="K5006" s="122" t="b">
        <f t="shared" si="240"/>
        <v>0</v>
      </c>
      <c r="L5006" s="122" t="str">
        <f>IF(K5006=FALSE,"",B5006&amp;"@"&amp;COUNTIFS($B$2:B5006,B5006,$K$2:K5006,TRUE))</f>
        <v/>
      </c>
    </row>
    <row r="5007" spans="7:12">
      <c r="G5007" s="122" t="str">
        <f t="shared" si="238"/>
        <v/>
      </c>
      <c r="H5007" s="255" t="str">
        <f>IF(G5007="기사임",(COUNTIF($B$2:B5007,B5007)-COUNTIFS($B$2:B5006,B5007,$G$2:G5006,"")),"")</f>
        <v/>
      </c>
      <c r="I5007" s="122" t="str">
        <f>IF(H5007=1,COUNTIF($H$1:H5007,1),"")</f>
        <v/>
      </c>
      <c r="J5007" s="122">
        <f t="shared" si="239"/>
        <v>0</v>
      </c>
      <c r="K5007" s="122" t="b">
        <f t="shared" si="240"/>
        <v>0</v>
      </c>
      <c r="L5007" s="122" t="str">
        <f>IF(K5007=FALSE,"",B5007&amp;"@"&amp;COUNTIFS($B$2:B5007,B5007,$K$2:K5007,TRUE))</f>
        <v/>
      </c>
    </row>
    <row r="5008" spans="7:12">
      <c r="G5008" s="122" t="str">
        <f t="shared" si="238"/>
        <v/>
      </c>
      <c r="H5008" s="255" t="str">
        <f>IF(G5008="기사임",(COUNTIF($B$2:B5008,B5008)-COUNTIFS($B$2:B5007,B5008,$G$2:G5007,"")),"")</f>
        <v/>
      </c>
      <c r="I5008" s="122" t="str">
        <f>IF(H5008=1,COUNTIF($H$1:H5008,1),"")</f>
        <v/>
      </c>
      <c r="J5008" s="122">
        <f t="shared" si="239"/>
        <v>0</v>
      </c>
      <c r="K5008" s="122" t="b">
        <f t="shared" si="240"/>
        <v>0</v>
      </c>
      <c r="L5008" s="122" t="str">
        <f>IF(K5008=FALSE,"",B5008&amp;"@"&amp;COUNTIFS($B$2:B5008,B5008,$K$2:K5008,TRUE))</f>
        <v/>
      </c>
    </row>
    <row r="5009" spans="7:12">
      <c r="G5009" s="122" t="str">
        <f t="shared" si="238"/>
        <v/>
      </c>
      <c r="H5009" s="255" t="str">
        <f>IF(G5009="기사임",(COUNTIF($B$2:B5009,B5009)-COUNTIFS($B$2:B5008,B5009,$G$2:G5008,"")),"")</f>
        <v/>
      </c>
      <c r="I5009" s="122" t="str">
        <f>IF(H5009=1,COUNTIF($H$1:H5009,1),"")</f>
        <v/>
      </c>
      <c r="J5009" s="122">
        <f t="shared" si="239"/>
        <v>0</v>
      </c>
      <c r="K5009" s="122" t="b">
        <f t="shared" si="240"/>
        <v>0</v>
      </c>
      <c r="L5009" s="122" t="str">
        <f>IF(K5009=FALSE,"",B5009&amp;"@"&amp;COUNTIFS($B$2:B5009,B5009,$K$2:K5009,TRUE))</f>
        <v/>
      </c>
    </row>
    <row r="5010" spans="7:12">
      <c r="G5010" s="122" t="str">
        <f t="shared" si="238"/>
        <v/>
      </c>
      <c r="H5010" s="255" t="str">
        <f>IF(G5010="기사임",(COUNTIF($B$2:B5010,B5010)-COUNTIFS($B$2:B5009,B5010,$G$2:G5009,"")),"")</f>
        <v/>
      </c>
      <c r="I5010" s="122" t="str">
        <f>IF(H5010=1,COUNTIF($H$1:H5010,1),"")</f>
        <v/>
      </c>
      <c r="J5010" s="122">
        <f t="shared" si="239"/>
        <v>0</v>
      </c>
      <c r="K5010" s="122" t="b">
        <f t="shared" si="240"/>
        <v>0</v>
      </c>
      <c r="L5010" s="122" t="str">
        <f>IF(K5010=FALSE,"",B5010&amp;"@"&amp;COUNTIFS($B$2:B5010,B5010,$K$2:K5010,TRUE))</f>
        <v/>
      </c>
    </row>
    <row r="5011" spans="7:12">
      <c r="G5011" s="122" t="str">
        <f t="shared" si="238"/>
        <v/>
      </c>
      <c r="H5011" s="255" t="str">
        <f>IF(G5011="기사임",(COUNTIF($B$2:B5011,B5011)-COUNTIFS($B$2:B5010,B5011,$G$2:G5010,"")),"")</f>
        <v/>
      </c>
      <c r="I5011" s="122" t="str">
        <f>IF(H5011=1,COUNTIF($H$1:H5011,1),"")</f>
        <v/>
      </c>
      <c r="J5011" s="122">
        <f t="shared" si="239"/>
        <v>0</v>
      </c>
      <c r="K5011" s="122" t="b">
        <f t="shared" si="240"/>
        <v>0</v>
      </c>
      <c r="L5011" s="122" t="str">
        <f>IF(K5011=FALSE,"",B5011&amp;"@"&amp;COUNTIFS($B$2:B5011,B5011,$K$2:K5011,TRUE))</f>
        <v/>
      </c>
    </row>
    <row r="5012" spans="7:12">
      <c r="G5012" s="122" t="str">
        <f t="shared" si="238"/>
        <v/>
      </c>
      <c r="H5012" s="255" t="str">
        <f>IF(G5012="기사임",(COUNTIF($B$2:B5012,B5012)-COUNTIFS($B$2:B5011,B5012,$G$2:G5011,"")),"")</f>
        <v/>
      </c>
      <c r="I5012" s="122" t="str">
        <f>IF(H5012=1,COUNTIF($H$1:H5012,1),"")</f>
        <v/>
      </c>
      <c r="J5012" s="122">
        <f t="shared" si="239"/>
        <v>0</v>
      </c>
      <c r="K5012" s="122" t="b">
        <f t="shared" si="240"/>
        <v>0</v>
      </c>
      <c r="L5012" s="122" t="str">
        <f>IF(K5012=FALSE,"",B5012&amp;"@"&amp;COUNTIFS($B$2:B5012,B5012,$K$2:K5012,TRUE))</f>
        <v/>
      </c>
    </row>
    <row r="5013" spans="7:12">
      <c r="G5013" s="122" t="str">
        <f t="shared" si="238"/>
        <v/>
      </c>
      <c r="H5013" s="255" t="str">
        <f>IF(G5013="기사임",(COUNTIF($B$2:B5013,B5013)-COUNTIFS($B$2:B5012,B5013,$G$2:G5012,"")),"")</f>
        <v/>
      </c>
      <c r="I5013" s="122" t="str">
        <f>IF(H5013=1,COUNTIF($H$1:H5013,1),"")</f>
        <v/>
      </c>
      <c r="J5013" s="122">
        <f t="shared" si="239"/>
        <v>0</v>
      </c>
      <c r="K5013" s="122" t="b">
        <f t="shared" si="240"/>
        <v>0</v>
      </c>
      <c r="L5013" s="122" t="str">
        <f>IF(K5013=FALSE,"",B5013&amp;"@"&amp;COUNTIFS($B$2:B5013,B5013,$K$2:K5013,TRUE))</f>
        <v/>
      </c>
    </row>
    <row r="5014" spans="7:12">
      <c r="G5014" s="122" t="str">
        <f t="shared" si="238"/>
        <v/>
      </c>
      <c r="H5014" s="255" t="str">
        <f>IF(G5014="기사임",(COUNTIF($B$2:B5014,B5014)-COUNTIFS($B$2:B5013,B5014,$G$2:G5013,"")),"")</f>
        <v/>
      </c>
      <c r="I5014" s="122" t="str">
        <f>IF(H5014=1,COUNTIF($H$1:H5014,1),"")</f>
        <v/>
      </c>
      <c r="J5014" s="122">
        <f t="shared" si="239"/>
        <v>0</v>
      </c>
      <c r="K5014" s="122" t="b">
        <f t="shared" si="240"/>
        <v>0</v>
      </c>
      <c r="L5014" s="122" t="str">
        <f>IF(K5014=FALSE,"",B5014&amp;"@"&amp;COUNTIFS($B$2:B5014,B5014,$K$2:K5014,TRUE))</f>
        <v/>
      </c>
    </row>
    <row r="5015" spans="7:12">
      <c r="G5015" s="122" t="str">
        <f t="shared" si="238"/>
        <v/>
      </c>
      <c r="H5015" s="255" t="str">
        <f>IF(G5015="기사임",(COUNTIF($B$2:B5015,B5015)-COUNTIFS($B$2:B5014,B5015,$G$2:G5014,"")),"")</f>
        <v/>
      </c>
      <c r="I5015" s="122" t="str">
        <f>IF(H5015=1,COUNTIF($H$1:H5015,1),"")</f>
        <v/>
      </c>
      <c r="J5015" s="122">
        <f t="shared" si="239"/>
        <v>0</v>
      </c>
      <c r="K5015" s="122" t="b">
        <f t="shared" si="240"/>
        <v>0</v>
      </c>
      <c r="L5015" s="122" t="str">
        <f>IF(K5015=FALSE,"",B5015&amp;"@"&amp;COUNTIFS($B$2:B5015,B5015,$K$2:K5015,TRUE))</f>
        <v/>
      </c>
    </row>
    <row r="5016" spans="7:12">
      <c r="G5016" s="122" t="str">
        <f t="shared" si="238"/>
        <v/>
      </c>
      <c r="H5016" s="255" t="str">
        <f>IF(G5016="기사임",(COUNTIF($B$2:B5016,B5016)-COUNTIFS($B$2:B5015,B5016,$G$2:G5015,"")),"")</f>
        <v/>
      </c>
      <c r="I5016" s="122" t="str">
        <f>IF(H5016=1,COUNTIF($H$1:H5016,1),"")</f>
        <v/>
      </c>
      <c r="J5016" s="122">
        <f t="shared" si="239"/>
        <v>0</v>
      </c>
      <c r="K5016" s="122" t="b">
        <f t="shared" si="240"/>
        <v>0</v>
      </c>
      <c r="L5016" s="122" t="str">
        <f>IF(K5016=FALSE,"",B5016&amp;"@"&amp;COUNTIFS($B$2:B5016,B5016,$K$2:K5016,TRUE))</f>
        <v/>
      </c>
    </row>
    <row r="5017" spans="7:12">
      <c r="G5017" s="122" t="str">
        <f t="shared" si="238"/>
        <v/>
      </c>
      <c r="H5017" s="255" t="str">
        <f>IF(G5017="기사임",(COUNTIF($B$2:B5017,B5017)-COUNTIFS($B$2:B5016,B5017,$G$2:G5016,"")),"")</f>
        <v/>
      </c>
      <c r="I5017" s="122" t="str">
        <f>IF(H5017=1,COUNTIF($H$1:H5017,1),"")</f>
        <v/>
      </c>
      <c r="J5017" s="122">
        <f t="shared" si="239"/>
        <v>0</v>
      </c>
      <c r="K5017" s="122" t="b">
        <f t="shared" si="240"/>
        <v>0</v>
      </c>
      <c r="L5017" s="122" t="str">
        <f>IF(K5017=FALSE,"",B5017&amp;"@"&amp;COUNTIFS($B$2:B5017,B5017,$K$2:K5017,TRUE))</f>
        <v/>
      </c>
    </row>
    <row r="5018" spans="7:12">
      <c r="G5018" s="122" t="str">
        <f t="shared" si="238"/>
        <v/>
      </c>
      <c r="H5018" s="255" t="str">
        <f>IF(G5018="기사임",(COUNTIF($B$2:B5018,B5018)-COUNTIFS($B$2:B5017,B5018,$G$2:G5017,"")),"")</f>
        <v/>
      </c>
      <c r="I5018" s="122" t="str">
        <f>IF(H5018=1,COUNTIF($H$1:H5018,1),"")</f>
        <v/>
      </c>
      <c r="J5018" s="122">
        <f t="shared" si="239"/>
        <v>0</v>
      </c>
      <c r="K5018" s="122" t="b">
        <f t="shared" si="240"/>
        <v>0</v>
      </c>
      <c r="L5018" s="122" t="str">
        <f>IF(K5018=FALSE,"",B5018&amp;"@"&amp;COUNTIFS($B$2:B5018,B5018,$K$2:K5018,TRUE))</f>
        <v/>
      </c>
    </row>
    <row r="5019" spans="7:12">
      <c r="G5019" s="122" t="str">
        <f t="shared" si="238"/>
        <v/>
      </c>
      <c r="H5019" s="255" t="str">
        <f>IF(G5019="기사임",(COUNTIF($B$2:B5019,B5019)-COUNTIFS($B$2:B5018,B5019,$G$2:G5018,"")),"")</f>
        <v/>
      </c>
      <c r="I5019" s="122" t="str">
        <f>IF(H5019=1,COUNTIF($H$1:H5019,1),"")</f>
        <v/>
      </c>
      <c r="J5019" s="122">
        <f t="shared" si="239"/>
        <v>0</v>
      </c>
      <c r="K5019" s="122" t="b">
        <f t="shared" si="240"/>
        <v>0</v>
      </c>
      <c r="L5019" s="122" t="str">
        <f>IF(K5019=FALSE,"",B5019&amp;"@"&amp;COUNTIFS($B$2:B5019,B5019,$K$2:K5019,TRUE))</f>
        <v/>
      </c>
    </row>
    <row r="5020" spans="7:12">
      <c r="G5020" s="122" t="str">
        <f t="shared" si="238"/>
        <v/>
      </c>
      <c r="H5020" s="255" t="str">
        <f>IF(G5020="기사임",(COUNTIF($B$2:B5020,B5020)-COUNTIFS($B$2:B5019,B5020,$G$2:G5019,"")),"")</f>
        <v/>
      </c>
      <c r="I5020" s="122" t="str">
        <f>IF(H5020=1,COUNTIF($H$1:H5020,1),"")</f>
        <v/>
      </c>
      <c r="J5020" s="122">
        <f t="shared" si="239"/>
        <v>0</v>
      </c>
      <c r="K5020" s="122" t="b">
        <f t="shared" si="240"/>
        <v>0</v>
      </c>
      <c r="L5020" s="122" t="str">
        <f>IF(K5020=FALSE,"",B5020&amp;"@"&amp;COUNTIFS($B$2:B5020,B5020,$K$2:K5020,TRUE))</f>
        <v/>
      </c>
    </row>
    <row r="5021" spans="7:12">
      <c r="G5021" s="122" t="str">
        <f t="shared" si="238"/>
        <v/>
      </c>
      <c r="H5021" s="255" t="str">
        <f>IF(G5021="기사임",(COUNTIF($B$2:B5021,B5021)-COUNTIFS($B$2:B5020,B5021,$G$2:G5020,"")),"")</f>
        <v/>
      </c>
      <c r="I5021" s="122" t="str">
        <f>IF(H5021=1,COUNTIF($H$1:H5021,1),"")</f>
        <v/>
      </c>
      <c r="J5021" s="122">
        <f t="shared" si="239"/>
        <v>0</v>
      </c>
      <c r="K5021" s="122" t="b">
        <f t="shared" si="240"/>
        <v>0</v>
      </c>
      <c r="L5021" s="122" t="str">
        <f>IF(K5021=FALSE,"",B5021&amp;"@"&amp;COUNTIFS($B$2:B5021,B5021,$K$2:K5021,TRUE))</f>
        <v/>
      </c>
    </row>
    <row r="5022" spans="7:12">
      <c r="G5022" s="122" t="str">
        <f t="shared" si="238"/>
        <v/>
      </c>
      <c r="H5022" s="255" t="str">
        <f>IF(G5022="기사임",(COUNTIF($B$2:B5022,B5022)-COUNTIFS($B$2:B5021,B5022,$G$2:G5021,"")),"")</f>
        <v/>
      </c>
      <c r="I5022" s="122" t="str">
        <f>IF(H5022=1,COUNTIF($H$1:H5022,1),"")</f>
        <v/>
      </c>
      <c r="J5022" s="122">
        <f t="shared" si="239"/>
        <v>0</v>
      </c>
      <c r="K5022" s="122" t="b">
        <f t="shared" si="240"/>
        <v>0</v>
      </c>
      <c r="L5022" s="122" t="str">
        <f>IF(K5022=FALSE,"",B5022&amp;"@"&amp;COUNTIFS($B$2:B5022,B5022,$K$2:K5022,TRUE))</f>
        <v/>
      </c>
    </row>
    <row r="5023" spans="7:12">
      <c r="G5023" s="122" t="str">
        <f t="shared" si="238"/>
        <v/>
      </c>
      <c r="H5023" s="255" t="str">
        <f>IF(G5023="기사임",(COUNTIF($B$2:B5023,B5023)-COUNTIFS($B$2:B5022,B5023,$G$2:G5022,"")),"")</f>
        <v/>
      </c>
      <c r="I5023" s="122" t="str">
        <f>IF(H5023=1,COUNTIF($H$1:H5023,1),"")</f>
        <v/>
      </c>
      <c r="J5023" s="122">
        <f t="shared" si="239"/>
        <v>0</v>
      </c>
      <c r="K5023" s="122" t="b">
        <f t="shared" si="240"/>
        <v>0</v>
      </c>
      <c r="L5023" s="122" t="str">
        <f>IF(K5023=FALSE,"",B5023&amp;"@"&amp;COUNTIFS($B$2:B5023,B5023,$K$2:K5023,TRUE))</f>
        <v/>
      </c>
    </row>
    <row r="5024" spans="7:12">
      <c r="G5024" s="122" t="str">
        <f t="shared" si="238"/>
        <v/>
      </c>
      <c r="H5024" s="255" t="str">
        <f>IF(G5024="기사임",(COUNTIF($B$2:B5024,B5024)-COUNTIFS($B$2:B5023,B5024,$G$2:G5023,"")),"")</f>
        <v/>
      </c>
      <c r="I5024" s="122" t="str">
        <f>IF(H5024=1,COUNTIF($H$1:H5024,1),"")</f>
        <v/>
      </c>
      <c r="J5024" s="122">
        <f t="shared" si="239"/>
        <v>0</v>
      </c>
      <c r="K5024" s="122" t="b">
        <f t="shared" si="240"/>
        <v>0</v>
      </c>
      <c r="L5024" s="122" t="str">
        <f>IF(K5024=FALSE,"",B5024&amp;"@"&amp;COUNTIFS($B$2:B5024,B5024,$K$2:K5024,TRUE))</f>
        <v/>
      </c>
    </row>
    <row r="5025" spans="7:12">
      <c r="G5025" s="122" t="str">
        <f t="shared" si="238"/>
        <v/>
      </c>
      <c r="H5025" s="255" t="str">
        <f>IF(G5025="기사임",(COUNTIF($B$2:B5025,B5025)-COUNTIFS($B$2:B5024,B5025,$G$2:G5024,"")),"")</f>
        <v/>
      </c>
      <c r="I5025" s="122" t="str">
        <f>IF(H5025=1,COUNTIF($H$1:H5025,1),"")</f>
        <v/>
      </c>
      <c r="J5025" s="122">
        <f t="shared" si="239"/>
        <v>0</v>
      </c>
      <c r="K5025" s="122" t="b">
        <f t="shared" si="240"/>
        <v>0</v>
      </c>
      <c r="L5025" s="122" t="str">
        <f>IF(K5025=FALSE,"",B5025&amp;"@"&amp;COUNTIFS($B$2:B5025,B5025,$K$2:K5025,TRUE))</f>
        <v/>
      </c>
    </row>
    <row r="5026" spans="7:12">
      <c r="G5026" s="122" t="str">
        <f t="shared" si="238"/>
        <v/>
      </c>
      <c r="H5026" s="255" t="str">
        <f>IF(G5026="기사임",(COUNTIF($B$2:B5026,B5026)-COUNTIFS($B$2:B5025,B5026,$G$2:G5025,"")),"")</f>
        <v/>
      </c>
      <c r="I5026" s="122" t="str">
        <f>IF(H5026=1,COUNTIF($H$1:H5026,1),"")</f>
        <v/>
      </c>
      <c r="J5026" s="122">
        <f t="shared" si="239"/>
        <v>0</v>
      </c>
      <c r="K5026" s="122" t="b">
        <f t="shared" si="240"/>
        <v>0</v>
      </c>
      <c r="L5026" s="122" t="str">
        <f>IF(K5026=FALSE,"",B5026&amp;"@"&amp;COUNTIFS($B$2:B5026,B5026,$K$2:K5026,TRUE))</f>
        <v/>
      </c>
    </row>
    <row r="5027" spans="7:12">
      <c r="G5027" s="122" t="str">
        <f t="shared" si="238"/>
        <v/>
      </c>
      <c r="H5027" s="255" t="str">
        <f>IF(G5027="기사임",(COUNTIF($B$2:B5027,B5027)-COUNTIFS($B$2:B5026,B5027,$G$2:G5026,"")),"")</f>
        <v/>
      </c>
      <c r="I5027" s="122" t="str">
        <f>IF(H5027=1,COUNTIF($H$1:H5027,1),"")</f>
        <v/>
      </c>
      <c r="J5027" s="122">
        <f t="shared" si="239"/>
        <v>0</v>
      </c>
      <c r="K5027" s="122" t="b">
        <f t="shared" si="240"/>
        <v>0</v>
      </c>
      <c r="L5027" s="122" t="str">
        <f>IF(K5027=FALSE,"",B5027&amp;"@"&amp;COUNTIFS($B$2:B5027,B5027,$K$2:K5027,TRUE))</f>
        <v/>
      </c>
    </row>
    <row r="5028" spans="7:12">
      <c r="G5028" s="122" t="str">
        <f t="shared" si="238"/>
        <v/>
      </c>
      <c r="H5028" s="255" t="str">
        <f>IF(G5028="기사임",(COUNTIF($B$2:B5028,B5028)-COUNTIFS($B$2:B5027,B5028,$G$2:G5027,"")),"")</f>
        <v/>
      </c>
      <c r="I5028" s="122" t="str">
        <f>IF(H5028=1,COUNTIF($H$1:H5028,1),"")</f>
        <v/>
      </c>
      <c r="J5028" s="122">
        <f t="shared" si="239"/>
        <v>0</v>
      </c>
      <c r="K5028" s="122" t="b">
        <f t="shared" si="240"/>
        <v>0</v>
      </c>
      <c r="L5028" s="122" t="str">
        <f>IF(K5028=FALSE,"",B5028&amp;"@"&amp;COUNTIFS($B$2:B5028,B5028,$K$2:K5028,TRUE))</f>
        <v/>
      </c>
    </row>
    <row r="5029" spans="7:12">
      <c r="G5029" s="122" t="str">
        <f t="shared" si="238"/>
        <v/>
      </c>
      <c r="H5029" s="255" t="str">
        <f>IF(G5029="기사임",(COUNTIF($B$2:B5029,B5029)-COUNTIFS($B$2:B5028,B5029,$G$2:G5028,"")),"")</f>
        <v/>
      </c>
      <c r="I5029" s="122" t="str">
        <f>IF(H5029=1,COUNTIF($H$1:H5029,1),"")</f>
        <v/>
      </c>
      <c r="J5029" s="122">
        <f t="shared" si="239"/>
        <v>0</v>
      </c>
      <c r="K5029" s="122" t="b">
        <f t="shared" si="240"/>
        <v>0</v>
      </c>
      <c r="L5029" s="122" t="str">
        <f>IF(K5029=FALSE,"",B5029&amp;"@"&amp;COUNTIFS($B$2:B5029,B5029,$K$2:K5029,TRUE))</f>
        <v/>
      </c>
    </row>
    <row r="5030" spans="7:12">
      <c r="G5030" s="122" t="str">
        <f t="shared" si="238"/>
        <v/>
      </c>
      <c r="H5030" s="255" t="str">
        <f>IF(G5030="기사임",(COUNTIF($B$2:B5030,B5030)-COUNTIFS($B$2:B5029,B5030,$G$2:G5029,"")),"")</f>
        <v/>
      </c>
      <c r="I5030" s="122" t="str">
        <f>IF(H5030=1,COUNTIF($H$1:H5030,1),"")</f>
        <v/>
      </c>
      <c r="J5030" s="122">
        <f t="shared" si="239"/>
        <v>0</v>
      </c>
      <c r="K5030" s="122" t="b">
        <f t="shared" si="240"/>
        <v>0</v>
      </c>
      <c r="L5030" s="122" t="str">
        <f>IF(K5030=FALSE,"",B5030&amp;"@"&amp;COUNTIFS($B$2:B5030,B5030,$K$2:K5030,TRUE))</f>
        <v/>
      </c>
    </row>
    <row r="5031" spans="7:12">
      <c r="G5031" s="122" t="str">
        <f t="shared" si="238"/>
        <v/>
      </c>
      <c r="H5031" s="255" t="str">
        <f>IF(G5031="기사임",(COUNTIF($B$2:B5031,B5031)-COUNTIFS($B$2:B5030,B5031,$G$2:G5030,"")),"")</f>
        <v/>
      </c>
      <c r="I5031" s="122" t="str">
        <f>IF(H5031=1,COUNTIF($H$1:H5031,1),"")</f>
        <v/>
      </c>
      <c r="J5031" s="122">
        <f t="shared" si="239"/>
        <v>0</v>
      </c>
      <c r="K5031" s="122" t="b">
        <f t="shared" si="240"/>
        <v>0</v>
      </c>
      <c r="L5031" s="122" t="str">
        <f>IF(K5031=FALSE,"",B5031&amp;"@"&amp;COUNTIFS($B$2:B5031,B5031,$K$2:K5031,TRUE))</f>
        <v/>
      </c>
    </row>
    <row r="5032" spans="7:12">
      <c r="G5032" s="122" t="str">
        <f t="shared" si="238"/>
        <v/>
      </c>
      <c r="H5032" s="255" t="str">
        <f>IF(G5032="기사임",(COUNTIF($B$2:B5032,B5032)-COUNTIFS($B$2:B5031,B5032,$G$2:G5031,"")),"")</f>
        <v/>
      </c>
      <c r="I5032" s="122" t="str">
        <f>IF(H5032=1,COUNTIF($H$1:H5032,1),"")</f>
        <v/>
      </c>
      <c r="J5032" s="122">
        <f t="shared" si="239"/>
        <v>0</v>
      </c>
      <c r="K5032" s="122" t="b">
        <f t="shared" si="240"/>
        <v>0</v>
      </c>
      <c r="L5032" s="122" t="str">
        <f>IF(K5032=FALSE,"",B5032&amp;"@"&amp;COUNTIFS($B$2:B5032,B5032,$K$2:K5032,TRUE))</f>
        <v/>
      </c>
    </row>
    <row r="5033" spans="7:12">
      <c r="G5033" s="122" t="str">
        <f t="shared" si="238"/>
        <v/>
      </c>
      <c r="H5033" s="255" t="str">
        <f>IF(G5033="기사임",(COUNTIF($B$2:B5033,B5033)-COUNTIFS($B$2:B5032,B5033,$G$2:G5032,"")),"")</f>
        <v/>
      </c>
      <c r="I5033" s="122" t="str">
        <f>IF(H5033=1,COUNTIF($H$1:H5033,1),"")</f>
        <v/>
      </c>
      <c r="J5033" s="122">
        <f t="shared" si="239"/>
        <v>0</v>
      </c>
      <c r="K5033" s="122" t="b">
        <f t="shared" si="240"/>
        <v>0</v>
      </c>
      <c r="L5033" s="122" t="str">
        <f>IF(K5033=FALSE,"",B5033&amp;"@"&amp;COUNTIFS($B$2:B5033,B5033,$K$2:K5033,TRUE))</f>
        <v/>
      </c>
    </row>
    <row r="5034" spans="7:12">
      <c r="G5034" s="122" t="str">
        <f t="shared" si="238"/>
        <v/>
      </c>
      <c r="H5034" s="255" t="str">
        <f>IF(G5034="기사임",(COUNTIF($B$2:B5034,B5034)-COUNTIFS($B$2:B5033,B5034,$G$2:G5033,"")),"")</f>
        <v/>
      </c>
      <c r="I5034" s="122" t="str">
        <f>IF(H5034=1,COUNTIF($H$1:H5034,1),"")</f>
        <v/>
      </c>
      <c r="J5034" s="122">
        <f t="shared" si="239"/>
        <v>0</v>
      </c>
      <c r="K5034" s="122" t="b">
        <f t="shared" si="240"/>
        <v>0</v>
      </c>
      <c r="L5034" s="122" t="str">
        <f>IF(K5034=FALSE,"",B5034&amp;"@"&amp;COUNTIFS($B$2:B5034,B5034,$K$2:K5034,TRUE))</f>
        <v/>
      </c>
    </row>
    <row r="5035" spans="7:12">
      <c r="G5035" s="122" t="str">
        <f t="shared" si="238"/>
        <v/>
      </c>
      <c r="H5035" s="255" t="str">
        <f>IF(G5035="기사임",(COUNTIF($B$2:B5035,B5035)-COUNTIFS($B$2:B5034,B5035,$G$2:G5034,"")),"")</f>
        <v/>
      </c>
      <c r="I5035" s="122" t="str">
        <f>IF(H5035=1,COUNTIF($H$1:H5035,1),"")</f>
        <v/>
      </c>
      <c r="J5035" s="122">
        <f t="shared" si="239"/>
        <v>0</v>
      </c>
      <c r="K5035" s="122" t="b">
        <f t="shared" si="240"/>
        <v>0</v>
      </c>
      <c r="L5035" s="122" t="str">
        <f>IF(K5035=FALSE,"",B5035&amp;"@"&amp;COUNTIFS($B$2:B5035,B5035,$K$2:K5035,TRUE))</f>
        <v/>
      </c>
    </row>
    <row r="5036" spans="7:12">
      <c r="G5036" s="122" t="str">
        <f t="shared" si="238"/>
        <v/>
      </c>
      <c r="H5036" s="255" t="str">
        <f>IF(G5036="기사임",(COUNTIF($B$2:B5036,B5036)-COUNTIFS($B$2:B5035,B5036,$G$2:G5035,"")),"")</f>
        <v/>
      </c>
      <c r="I5036" s="122" t="str">
        <f>IF(H5036=1,COUNTIF($H$1:H5036,1),"")</f>
        <v/>
      </c>
      <c r="J5036" s="122">
        <f t="shared" si="239"/>
        <v>0</v>
      </c>
      <c r="K5036" s="122" t="b">
        <f t="shared" si="240"/>
        <v>0</v>
      </c>
      <c r="L5036" s="122" t="str">
        <f>IF(K5036=FALSE,"",B5036&amp;"@"&amp;COUNTIFS($B$2:B5036,B5036,$K$2:K5036,TRUE))</f>
        <v/>
      </c>
    </row>
    <row r="5037" spans="7:12">
      <c r="G5037" s="122" t="str">
        <f t="shared" si="238"/>
        <v/>
      </c>
      <c r="H5037" s="255" t="str">
        <f>IF(G5037="기사임",(COUNTIF($B$2:B5037,B5037)-COUNTIFS($B$2:B5036,B5037,$G$2:G5036,"")),"")</f>
        <v/>
      </c>
      <c r="I5037" s="122" t="str">
        <f>IF(H5037=1,COUNTIF($H$1:H5037,1),"")</f>
        <v/>
      </c>
      <c r="J5037" s="122">
        <f t="shared" si="239"/>
        <v>0</v>
      </c>
      <c r="K5037" s="122" t="b">
        <f t="shared" si="240"/>
        <v>0</v>
      </c>
      <c r="L5037" s="122" t="str">
        <f>IF(K5037=FALSE,"",B5037&amp;"@"&amp;COUNTIFS($B$2:B5037,B5037,$K$2:K5037,TRUE))</f>
        <v/>
      </c>
    </row>
    <row r="5038" spans="7:12">
      <c r="G5038" s="122" t="str">
        <f t="shared" si="238"/>
        <v/>
      </c>
      <c r="H5038" s="255" t="str">
        <f>IF(G5038="기사임",(COUNTIF($B$2:B5038,B5038)-COUNTIFS($B$2:B5037,B5038,$G$2:G5037,"")),"")</f>
        <v/>
      </c>
      <c r="I5038" s="122" t="str">
        <f>IF(H5038=1,COUNTIF($H$1:H5038,1),"")</f>
        <v/>
      </c>
      <c r="J5038" s="122">
        <f t="shared" si="239"/>
        <v>0</v>
      </c>
      <c r="K5038" s="122" t="b">
        <f t="shared" si="240"/>
        <v>0</v>
      </c>
      <c r="L5038" s="122" t="str">
        <f>IF(K5038=FALSE,"",B5038&amp;"@"&amp;COUNTIFS($B$2:B5038,B5038,$K$2:K5038,TRUE))</f>
        <v/>
      </c>
    </row>
    <row r="5039" spans="7:12">
      <c r="G5039" s="122" t="str">
        <f t="shared" si="238"/>
        <v/>
      </c>
      <c r="H5039" s="255" t="str">
        <f>IF(G5039="기사임",(COUNTIF($B$2:B5039,B5039)-COUNTIFS($B$2:B5038,B5039,$G$2:G5038,"")),"")</f>
        <v/>
      </c>
      <c r="I5039" s="122" t="str">
        <f>IF(H5039=1,COUNTIF($H$1:H5039,1),"")</f>
        <v/>
      </c>
      <c r="J5039" s="122">
        <f t="shared" si="239"/>
        <v>0</v>
      </c>
      <c r="K5039" s="122" t="b">
        <f t="shared" si="240"/>
        <v>0</v>
      </c>
      <c r="L5039" s="122" t="str">
        <f>IF(K5039=FALSE,"",B5039&amp;"@"&amp;COUNTIFS($B$2:B5039,B5039,$K$2:K5039,TRUE))</f>
        <v/>
      </c>
    </row>
    <row r="5040" spans="7:12">
      <c r="G5040" s="122" t="str">
        <f t="shared" si="238"/>
        <v/>
      </c>
      <c r="H5040" s="255" t="str">
        <f>IF(G5040="기사임",(COUNTIF($B$2:B5040,B5040)-COUNTIFS($B$2:B5039,B5040,$G$2:G5039,"")),"")</f>
        <v/>
      </c>
      <c r="I5040" s="122" t="str">
        <f>IF(H5040=1,COUNTIF($H$1:H5040,1),"")</f>
        <v/>
      </c>
      <c r="J5040" s="122">
        <f t="shared" si="239"/>
        <v>0</v>
      </c>
      <c r="K5040" s="122" t="b">
        <f t="shared" si="240"/>
        <v>0</v>
      </c>
      <c r="L5040" s="122" t="str">
        <f>IF(K5040=FALSE,"",B5040&amp;"@"&amp;COUNTIFS($B$2:B5040,B5040,$K$2:K5040,TRUE))</f>
        <v/>
      </c>
    </row>
    <row r="5041" spans="7:12">
      <c r="G5041" s="122" t="str">
        <f t="shared" si="238"/>
        <v/>
      </c>
      <c r="H5041" s="255" t="str">
        <f>IF(G5041="기사임",(COUNTIF($B$2:B5041,B5041)-COUNTIFS($B$2:B5040,B5041,$G$2:G5040,"")),"")</f>
        <v/>
      </c>
      <c r="I5041" s="122" t="str">
        <f>IF(H5041=1,COUNTIF($H$1:H5041,1),"")</f>
        <v/>
      </c>
      <c r="J5041" s="122">
        <f t="shared" si="239"/>
        <v>0</v>
      </c>
      <c r="K5041" s="122" t="b">
        <f t="shared" si="240"/>
        <v>0</v>
      </c>
      <c r="L5041" s="122" t="str">
        <f>IF(K5041=FALSE,"",B5041&amp;"@"&amp;COUNTIFS($B$2:B5041,B5041,$K$2:K5041,TRUE))</f>
        <v/>
      </c>
    </row>
    <row r="5042" spans="7:12">
      <c r="G5042" s="122" t="str">
        <f t="shared" si="238"/>
        <v/>
      </c>
      <c r="H5042" s="255" t="str">
        <f>IF(G5042="기사임",(COUNTIF($B$2:B5042,B5042)-COUNTIFS($B$2:B5041,B5042,$G$2:G5041,"")),"")</f>
        <v/>
      </c>
      <c r="I5042" s="122" t="str">
        <f>IF(H5042=1,COUNTIF($H$1:H5042,1),"")</f>
        <v/>
      </c>
      <c r="J5042" s="122">
        <f t="shared" si="239"/>
        <v>0</v>
      </c>
      <c r="K5042" s="122" t="b">
        <f t="shared" si="240"/>
        <v>0</v>
      </c>
      <c r="L5042" s="122" t="str">
        <f>IF(K5042=FALSE,"",B5042&amp;"@"&amp;COUNTIFS($B$2:B5042,B5042,$K$2:K5042,TRUE))</f>
        <v/>
      </c>
    </row>
    <row r="5043" spans="7:12">
      <c r="G5043" s="122" t="str">
        <f t="shared" si="238"/>
        <v/>
      </c>
      <c r="H5043" s="255" t="str">
        <f>IF(G5043="기사임",(COUNTIF($B$2:B5043,B5043)-COUNTIFS($B$2:B5042,B5043,$G$2:G5042,"")),"")</f>
        <v/>
      </c>
      <c r="I5043" s="122" t="str">
        <f>IF(H5043=1,COUNTIF($H$1:H5043,1),"")</f>
        <v/>
      </c>
      <c r="J5043" s="122">
        <f t="shared" si="239"/>
        <v>0</v>
      </c>
      <c r="K5043" s="122" t="b">
        <f t="shared" si="240"/>
        <v>0</v>
      </c>
      <c r="L5043" s="122" t="str">
        <f>IF(K5043=FALSE,"",B5043&amp;"@"&amp;COUNTIFS($B$2:B5043,B5043,$K$2:K5043,TRUE))</f>
        <v/>
      </c>
    </row>
    <row r="5044" spans="7:12">
      <c r="G5044" s="122" t="str">
        <f t="shared" si="238"/>
        <v/>
      </c>
      <c r="H5044" s="255" t="str">
        <f>IF(G5044="기사임",(COUNTIF($B$2:B5044,B5044)-COUNTIFS($B$2:B5043,B5044,$G$2:G5043,"")),"")</f>
        <v/>
      </c>
      <c r="I5044" s="122" t="str">
        <f>IF(H5044=1,COUNTIF($H$1:H5044,1),"")</f>
        <v/>
      </c>
      <c r="J5044" s="122">
        <f t="shared" si="239"/>
        <v>0</v>
      </c>
      <c r="K5044" s="122" t="b">
        <f t="shared" si="240"/>
        <v>0</v>
      </c>
      <c r="L5044" s="122" t="str">
        <f>IF(K5044=FALSE,"",B5044&amp;"@"&amp;COUNTIFS($B$2:B5044,B5044,$K$2:K5044,TRUE))</f>
        <v/>
      </c>
    </row>
    <row r="5045" spans="7:12">
      <c r="G5045" s="122" t="str">
        <f t="shared" si="238"/>
        <v/>
      </c>
      <c r="H5045" s="255" t="str">
        <f>IF(G5045="기사임",(COUNTIF($B$2:B5045,B5045)-COUNTIFS($B$2:B5044,B5045,$G$2:G5044,"")),"")</f>
        <v/>
      </c>
      <c r="I5045" s="122" t="str">
        <f>IF(H5045=1,COUNTIF($H$1:H5045,1),"")</f>
        <v/>
      </c>
      <c r="J5045" s="122">
        <f t="shared" si="239"/>
        <v>0</v>
      </c>
      <c r="K5045" s="122" t="b">
        <f t="shared" si="240"/>
        <v>0</v>
      </c>
      <c r="L5045" s="122" t="str">
        <f>IF(K5045=FALSE,"",B5045&amp;"@"&amp;COUNTIFS($B$2:B5045,B5045,$K$2:K5045,TRUE))</f>
        <v/>
      </c>
    </row>
    <row r="5046" spans="7:12">
      <c r="G5046" s="122" t="str">
        <f t="shared" si="238"/>
        <v/>
      </c>
      <c r="H5046" s="255" t="str">
        <f>IF(G5046="기사임",(COUNTIF($B$2:B5046,B5046)-COUNTIFS($B$2:B5045,B5046,$G$2:G5045,"")),"")</f>
        <v/>
      </c>
      <c r="I5046" s="122" t="str">
        <f>IF(H5046=1,COUNTIF($H$1:H5046,1),"")</f>
        <v/>
      </c>
      <c r="J5046" s="122">
        <f t="shared" si="239"/>
        <v>0</v>
      </c>
      <c r="K5046" s="122" t="b">
        <f t="shared" si="240"/>
        <v>0</v>
      </c>
      <c r="L5046" s="122" t="str">
        <f>IF(K5046=FALSE,"",B5046&amp;"@"&amp;COUNTIFS($B$2:B5046,B5046,$K$2:K5046,TRUE))</f>
        <v/>
      </c>
    </row>
    <row r="5047" spans="7:12">
      <c r="G5047" s="122" t="str">
        <f t="shared" si="238"/>
        <v/>
      </c>
      <c r="H5047" s="255" t="str">
        <f>IF(G5047="기사임",(COUNTIF($B$2:B5047,B5047)-COUNTIFS($B$2:B5046,B5047,$G$2:G5046,"")),"")</f>
        <v/>
      </c>
      <c r="I5047" s="122" t="str">
        <f>IF(H5047=1,COUNTIF($H$1:H5047,1),"")</f>
        <v/>
      </c>
      <c r="J5047" s="122">
        <f t="shared" si="239"/>
        <v>0</v>
      </c>
      <c r="K5047" s="122" t="b">
        <f t="shared" si="240"/>
        <v>0</v>
      </c>
      <c r="L5047" s="122" t="str">
        <f>IF(K5047=FALSE,"",B5047&amp;"@"&amp;COUNTIFS($B$2:B5047,B5047,$K$2:K5047,TRUE))</f>
        <v/>
      </c>
    </row>
    <row r="5048" spans="7:12">
      <c r="G5048" s="122" t="str">
        <f t="shared" si="238"/>
        <v/>
      </c>
      <c r="H5048" s="255" t="str">
        <f>IF(G5048="기사임",(COUNTIF($B$2:B5048,B5048)-COUNTIFS($B$2:B5047,B5048,$G$2:G5047,"")),"")</f>
        <v/>
      </c>
      <c r="I5048" s="122" t="str">
        <f>IF(H5048=1,COUNTIF($H$1:H5048,1),"")</f>
        <v/>
      </c>
      <c r="J5048" s="122">
        <f t="shared" si="239"/>
        <v>0</v>
      </c>
      <c r="K5048" s="122" t="b">
        <f t="shared" si="240"/>
        <v>0</v>
      </c>
      <c r="L5048" s="122" t="str">
        <f>IF(K5048=FALSE,"",B5048&amp;"@"&amp;COUNTIFS($B$2:B5048,B5048,$K$2:K5048,TRUE))</f>
        <v/>
      </c>
    </row>
    <row r="5049" spans="7:12">
      <c r="G5049" s="122" t="str">
        <f t="shared" si="238"/>
        <v/>
      </c>
      <c r="H5049" s="255" t="str">
        <f>IF(G5049="기사임",(COUNTIF($B$2:B5049,B5049)-COUNTIFS($B$2:B5048,B5049,$G$2:G5048,"")),"")</f>
        <v/>
      </c>
      <c r="I5049" s="122" t="str">
        <f>IF(H5049=1,COUNTIF($H$1:H5049,1),"")</f>
        <v/>
      </c>
      <c r="J5049" s="122">
        <f t="shared" si="239"/>
        <v>0</v>
      </c>
      <c r="K5049" s="122" t="b">
        <f t="shared" si="240"/>
        <v>0</v>
      </c>
      <c r="L5049" s="122" t="str">
        <f>IF(K5049=FALSE,"",B5049&amp;"@"&amp;COUNTIFS($B$2:B5049,B5049,$K$2:K5049,TRUE))</f>
        <v/>
      </c>
    </row>
    <row r="5050" spans="7:12">
      <c r="G5050" s="122" t="str">
        <f t="shared" si="238"/>
        <v/>
      </c>
      <c r="H5050" s="255" t="str">
        <f>IF(G5050="기사임",(COUNTIF($B$2:B5050,B5050)-COUNTIFS($B$2:B5049,B5050,$G$2:G5049,"")),"")</f>
        <v/>
      </c>
      <c r="I5050" s="122" t="str">
        <f>IF(H5050=1,COUNTIF($H$1:H5050,1),"")</f>
        <v/>
      </c>
      <c r="J5050" s="122">
        <f t="shared" si="239"/>
        <v>0</v>
      </c>
      <c r="K5050" s="122" t="b">
        <f t="shared" si="240"/>
        <v>0</v>
      </c>
      <c r="L5050" s="122" t="str">
        <f>IF(K5050=FALSE,"",B5050&amp;"@"&amp;COUNTIFS($B$2:B5050,B5050,$K$2:K5050,TRUE))</f>
        <v/>
      </c>
    </row>
    <row r="5051" spans="7:12">
      <c r="G5051" s="122" t="str">
        <f t="shared" si="238"/>
        <v/>
      </c>
      <c r="H5051" s="255" t="str">
        <f>IF(G5051="기사임",(COUNTIF($B$2:B5051,B5051)-COUNTIFS($B$2:B5050,B5051,$G$2:G5050,"")),"")</f>
        <v/>
      </c>
      <c r="I5051" s="122" t="str">
        <f>IF(H5051=1,COUNTIF($H$1:H5051,1),"")</f>
        <v/>
      </c>
      <c r="J5051" s="122">
        <f t="shared" si="239"/>
        <v>0</v>
      </c>
      <c r="K5051" s="122" t="b">
        <f t="shared" si="240"/>
        <v>0</v>
      </c>
      <c r="L5051" s="122" t="str">
        <f>IF(K5051=FALSE,"",B5051&amp;"@"&amp;COUNTIFS($B$2:B5051,B5051,$K$2:K5051,TRUE))</f>
        <v/>
      </c>
    </row>
    <row r="5052" spans="7:12">
      <c r="G5052" s="122" t="str">
        <f t="shared" si="238"/>
        <v/>
      </c>
      <c r="H5052" s="255" t="str">
        <f>IF(G5052="기사임",(COUNTIF($B$2:B5052,B5052)-COUNTIFS($B$2:B5051,B5052,$G$2:G5051,"")),"")</f>
        <v/>
      </c>
      <c r="I5052" s="122" t="str">
        <f>IF(H5052=1,COUNTIF($H$1:H5052,1),"")</f>
        <v/>
      </c>
      <c r="J5052" s="122">
        <f t="shared" si="239"/>
        <v>0</v>
      </c>
      <c r="K5052" s="122" t="b">
        <f t="shared" si="240"/>
        <v>0</v>
      </c>
      <c r="L5052" s="122" t="str">
        <f>IF(K5052=FALSE,"",B5052&amp;"@"&amp;COUNTIFS($B$2:B5052,B5052,$K$2:K5052,TRUE))</f>
        <v/>
      </c>
    </row>
    <row r="5053" spans="7:12">
      <c r="G5053" s="122" t="str">
        <f t="shared" si="238"/>
        <v/>
      </c>
      <c r="H5053" s="255" t="str">
        <f>IF(G5053="기사임",(COUNTIF($B$2:B5053,B5053)-COUNTIFS($B$2:B5052,B5053,$G$2:G5052,"")),"")</f>
        <v/>
      </c>
      <c r="I5053" s="122" t="str">
        <f>IF(H5053=1,COUNTIF($H$1:H5053,1),"")</f>
        <v/>
      </c>
      <c r="J5053" s="122">
        <f t="shared" si="239"/>
        <v>0</v>
      </c>
      <c r="K5053" s="122" t="b">
        <f t="shared" si="240"/>
        <v>0</v>
      </c>
      <c r="L5053" s="122" t="str">
        <f>IF(K5053=FALSE,"",B5053&amp;"@"&amp;COUNTIFS($B$2:B5053,B5053,$K$2:K5053,TRUE))</f>
        <v/>
      </c>
    </row>
    <row r="5054" spans="7:12">
      <c r="G5054" s="122" t="str">
        <f t="shared" si="238"/>
        <v/>
      </c>
      <c r="H5054" s="255" t="str">
        <f>IF(G5054="기사임",(COUNTIF($B$2:B5054,B5054)-COUNTIFS($B$2:B5053,B5054,$G$2:G5053,"")),"")</f>
        <v/>
      </c>
      <c r="I5054" s="122" t="str">
        <f>IF(H5054=1,COUNTIF($H$1:H5054,1),"")</f>
        <v/>
      </c>
      <c r="J5054" s="122">
        <f t="shared" si="239"/>
        <v>0</v>
      </c>
      <c r="K5054" s="122" t="b">
        <f t="shared" si="240"/>
        <v>0</v>
      </c>
      <c r="L5054" s="122" t="str">
        <f>IF(K5054=FALSE,"",B5054&amp;"@"&amp;COUNTIFS($B$2:B5054,B5054,$K$2:K5054,TRUE))</f>
        <v/>
      </c>
    </row>
    <row r="5055" spans="7:12">
      <c r="G5055" s="122" t="str">
        <f t="shared" si="238"/>
        <v/>
      </c>
      <c r="H5055" s="255" t="str">
        <f>IF(G5055="기사임",(COUNTIF($B$2:B5055,B5055)-COUNTIFS($B$2:B5054,B5055,$G$2:G5054,"")),"")</f>
        <v/>
      </c>
      <c r="I5055" s="122" t="str">
        <f>IF(H5055=1,COUNTIF($H$1:H5055,1),"")</f>
        <v/>
      </c>
      <c r="J5055" s="122">
        <f t="shared" si="239"/>
        <v>0</v>
      </c>
      <c r="K5055" s="122" t="b">
        <f t="shared" si="240"/>
        <v>0</v>
      </c>
      <c r="L5055" s="122" t="str">
        <f>IF(K5055=FALSE,"",B5055&amp;"@"&amp;COUNTIFS($B$2:B5055,B5055,$K$2:K5055,TRUE))</f>
        <v/>
      </c>
    </row>
    <row r="5056" spans="7:12">
      <c r="G5056" s="122" t="str">
        <f t="shared" si="238"/>
        <v/>
      </c>
      <c r="H5056" s="255" t="str">
        <f>IF(G5056="기사임",(COUNTIF($B$2:B5056,B5056)-COUNTIFS($B$2:B5055,B5056,$G$2:G5055,"")),"")</f>
        <v/>
      </c>
      <c r="I5056" s="122" t="str">
        <f>IF(H5056=1,COUNTIF($H$1:H5056,1),"")</f>
        <v/>
      </c>
      <c r="J5056" s="122">
        <f t="shared" si="239"/>
        <v>0</v>
      </c>
      <c r="K5056" s="122" t="b">
        <f t="shared" si="240"/>
        <v>0</v>
      </c>
      <c r="L5056" s="122" t="str">
        <f>IF(K5056=FALSE,"",B5056&amp;"@"&amp;COUNTIFS($B$2:B5056,B5056,$K$2:K5056,TRUE))</f>
        <v/>
      </c>
    </row>
    <row r="5057" spans="7:12">
      <c r="G5057" s="122" t="str">
        <f t="shared" si="238"/>
        <v/>
      </c>
      <c r="H5057" s="255" t="str">
        <f>IF(G5057="기사임",(COUNTIF($B$2:B5057,B5057)-COUNTIFS($B$2:B5056,B5057,$G$2:G5056,"")),"")</f>
        <v/>
      </c>
      <c r="I5057" s="122" t="str">
        <f>IF(H5057=1,COUNTIF($H$1:H5057,1),"")</f>
        <v/>
      </c>
      <c r="J5057" s="122">
        <f t="shared" si="239"/>
        <v>0</v>
      </c>
      <c r="K5057" s="122" t="b">
        <f t="shared" si="240"/>
        <v>0</v>
      </c>
      <c r="L5057" s="122" t="str">
        <f>IF(K5057=FALSE,"",B5057&amp;"@"&amp;COUNTIFS($B$2:B5057,B5057,$K$2:K5057,TRUE))</f>
        <v/>
      </c>
    </row>
    <row r="5058" spans="7:12">
      <c r="G5058" s="122" t="str">
        <f t="shared" si="238"/>
        <v/>
      </c>
      <c r="H5058" s="255" t="str">
        <f>IF(G5058="기사임",(COUNTIF($B$2:B5058,B5058)-COUNTIFS($B$2:B5057,B5058,$G$2:G5057,"")),"")</f>
        <v/>
      </c>
      <c r="I5058" s="122" t="str">
        <f>IF(H5058=1,COUNTIF($H$1:H5058,1),"")</f>
        <v/>
      </c>
      <c r="J5058" s="122">
        <f t="shared" si="239"/>
        <v>0</v>
      </c>
      <c r="K5058" s="122" t="b">
        <f t="shared" si="240"/>
        <v>0</v>
      </c>
      <c r="L5058" s="122" t="str">
        <f>IF(K5058=FALSE,"",B5058&amp;"@"&amp;COUNTIFS($B$2:B5058,B5058,$K$2:K5058,TRUE))</f>
        <v/>
      </c>
    </row>
    <row r="5059" spans="7:12">
      <c r="G5059" s="122" t="str">
        <f t="shared" si="238"/>
        <v/>
      </c>
      <c r="H5059" s="255" t="str">
        <f>IF(G5059="기사임",(COUNTIF($B$2:B5059,B5059)-COUNTIFS($B$2:B5058,B5059,$G$2:G5058,"")),"")</f>
        <v/>
      </c>
      <c r="I5059" s="122" t="str">
        <f>IF(H5059=1,COUNTIF($H$1:H5059,1),"")</f>
        <v/>
      </c>
      <c r="J5059" s="122">
        <f t="shared" si="239"/>
        <v>0</v>
      </c>
      <c r="K5059" s="122" t="b">
        <f t="shared" si="240"/>
        <v>0</v>
      </c>
      <c r="L5059" s="122" t="str">
        <f>IF(K5059=FALSE,"",B5059&amp;"@"&amp;COUNTIFS($B$2:B5059,B5059,$K$2:K5059,TRUE))</f>
        <v/>
      </c>
    </row>
    <row r="5060" spans="7:12">
      <c r="G5060" s="122" t="str">
        <f t="shared" si="238"/>
        <v/>
      </c>
      <c r="H5060" s="255" t="str">
        <f>IF(G5060="기사임",(COUNTIF($B$2:B5060,B5060)-COUNTIFS($B$2:B5059,B5060,$G$2:G5059,"")),"")</f>
        <v/>
      </c>
      <c r="I5060" s="122" t="str">
        <f>IF(H5060=1,COUNTIF($H$1:H5060,1),"")</f>
        <v/>
      </c>
      <c r="J5060" s="122">
        <f t="shared" si="239"/>
        <v>0</v>
      </c>
      <c r="K5060" s="122" t="b">
        <f t="shared" si="240"/>
        <v>0</v>
      </c>
      <c r="L5060" s="122" t="str">
        <f>IF(K5060=FALSE,"",B5060&amp;"@"&amp;COUNTIFS($B$2:B5060,B5060,$K$2:K5060,TRUE))</f>
        <v/>
      </c>
    </row>
    <row r="5061" spans="7:12">
      <c r="G5061" s="122" t="str">
        <f t="shared" si="238"/>
        <v/>
      </c>
      <c r="H5061" s="255" t="str">
        <f>IF(G5061="기사임",(COUNTIF($B$2:B5061,B5061)-COUNTIFS($B$2:B5060,B5061,$G$2:G5060,"")),"")</f>
        <v/>
      </c>
      <c r="I5061" s="122" t="str">
        <f>IF(H5061=1,COUNTIF($H$1:H5061,1),"")</f>
        <v/>
      </c>
      <c r="J5061" s="122">
        <f t="shared" si="239"/>
        <v>0</v>
      </c>
      <c r="K5061" s="122" t="b">
        <f t="shared" si="240"/>
        <v>0</v>
      </c>
      <c r="L5061" s="122" t="str">
        <f>IF(K5061=FALSE,"",B5061&amp;"@"&amp;COUNTIFS($B$2:B5061,B5061,$K$2:K5061,TRUE))</f>
        <v/>
      </c>
    </row>
    <row r="5062" spans="7:12">
      <c r="G5062" s="122" t="str">
        <f t="shared" si="238"/>
        <v/>
      </c>
      <c r="H5062" s="255" t="str">
        <f>IF(G5062="기사임",(COUNTIF($B$2:B5062,B5062)-COUNTIFS($B$2:B5061,B5062,$G$2:G5061,"")),"")</f>
        <v/>
      </c>
      <c r="I5062" s="122" t="str">
        <f>IF(H5062=1,COUNTIF($H$1:H5062,1),"")</f>
        <v/>
      </c>
      <c r="J5062" s="122">
        <f t="shared" si="239"/>
        <v>0</v>
      </c>
      <c r="K5062" s="122" t="b">
        <f t="shared" si="240"/>
        <v>0</v>
      </c>
      <c r="L5062" s="122" t="str">
        <f>IF(K5062=FALSE,"",B5062&amp;"@"&amp;COUNTIFS($B$2:B5062,B5062,$K$2:K5062,TRUE))</f>
        <v/>
      </c>
    </row>
    <row r="5063" spans="7:12">
      <c r="G5063" s="122" t="str">
        <f t="shared" ref="G5063:G5126" si="241">IF(AND(LEFT(A5063,17)="/global/archives/",ISNUMBER(_xlfn.NUMBERVALUE(MID(A5063,18,1))),ISERROR(FIND("ckattempt",A5063)),ISERROR(FIND("preview",A5063))),"기사임","")</f>
        <v/>
      </c>
      <c r="H5063" s="255" t="str">
        <f>IF(G5063="기사임",(COUNTIF($B$2:B5063,B5063)-COUNTIFS($B$2:B5062,B5063,$G$2:G5062,"")),"")</f>
        <v/>
      </c>
      <c r="I5063" s="122" t="str">
        <f>IF(H5063=1,COUNTIF($H$1:H5063,1),"")</f>
        <v/>
      </c>
      <c r="J5063" s="122">
        <f t="shared" ref="J5063:J5126" si="242">COUNTIF($N$2:$N$4,B5063)</f>
        <v>0</v>
      </c>
      <c r="K5063" s="122" t="b">
        <f t="shared" ref="K5063:K5126" si="243">AND(J5063=1,H5063&gt;=1,H5063&lt;&gt;"")</f>
        <v>0</v>
      </c>
      <c r="L5063" s="122" t="str">
        <f>IF(K5063=FALSE,"",B5063&amp;"@"&amp;COUNTIFS($B$2:B5063,B5063,$K$2:K5063,TRUE))</f>
        <v/>
      </c>
    </row>
    <row r="5064" spans="7:12">
      <c r="G5064" s="122" t="str">
        <f t="shared" si="241"/>
        <v/>
      </c>
      <c r="H5064" s="255" t="str">
        <f>IF(G5064="기사임",(COUNTIF($B$2:B5064,B5064)-COUNTIFS($B$2:B5063,B5064,$G$2:G5063,"")),"")</f>
        <v/>
      </c>
      <c r="I5064" s="122" t="str">
        <f>IF(H5064=1,COUNTIF($H$1:H5064,1),"")</f>
        <v/>
      </c>
      <c r="J5064" s="122">
        <f t="shared" si="242"/>
        <v>0</v>
      </c>
      <c r="K5064" s="122" t="b">
        <f t="shared" si="243"/>
        <v>0</v>
      </c>
      <c r="L5064" s="122" t="str">
        <f>IF(K5064=FALSE,"",B5064&amp;"@"&amp;COUNTIFS($B$2:B5064,B5064,$K$2:K5064,TRUE))</f>
        <v/>
      </c>
    </row>
    <row r="5065" spans="7:12">
      <c r="G5065" s="122" t="str">
        <f t="shared" si="241"/>
        <v/>
      </c>
      <c r="H5065" s="255" t="str">
        <f>IF(G5065="기사임",(COUNTIF($B$2:B5065,B5065)-COUNTIFS($B$2:B5064,B5065,$G$2:G5064,"")),"")</f>
        <v/>
      </c>
      <c r="I5065" s="122" t="str">
        <f>IF(H5065=1,COUNTIF($H$1:H5065,1),"")</f>
        <v/>
      </c>
      <c r="J5065" s="122">
        <f t="shared" si="242"/>
        <v>0</v>
      </c>
      <c r="K5065" s="122" t="b">
        <f t="shared" si="243"/>
        <v>0</v>
      </c>
      <c r="L5065" s="122" t="str">
        <f>IF(K5065=FALSE,"",B5065&amp;"@"&amp;COUNTIFS($B$2:B5065,B5065,$K$2:K5065,TRUE))</f>
        <v/>
      </c>
    </row>
    <row r="5066" spans="7:12">
      <c r="G5066" s="122" t="str">
        <f t="shared" si="241"/>
        <v/>
      </c>
      <c r="H5066" s="255" t="str">
        <f>IF(G5066="기사임",(COUNTIF($B$2:B5066,B5066)-COUNTIFS($B$2:B5065,B5066,$G$2:G5065,"")),"")</f>
        <v/>
      </c>
      <c r="I5066" s="122" t="str">
        <f>IF(H5066=1,COUNTIF($H$1:H5066,1),"")</f>
        <v/>
      </c>
      <c r="J5066" s="122">
        <f t="shared" si="242"/>
        <v>0</v>
      </c>
      <c r="K5066" s="122" t="b">
        <f t="shared" si="243"/>
        <v>0</v>
      </c>
      <c r="L5066" s="122" t="str">
        <f>IF(K5066=FALSE,"",B5066&amp;"@"&amp;COUNTIFS($B$2:B5066,B5066,$K$2:K5066,TRUE))</f>
        <v/>
      </c>
    </row>
    <row r="5067" spans="7:12">
      <c r="G5067" s="122" t="str">
        <f t="shared" si="241"/>
        <v/>
      </c>
      <c r="H5067" s="255" t="str">
        <f>IF(G5067="기사임",(COUNTIF($B$2:B5067,B5067)-COUNTIFS($B$2:B5066,B5067,$G$2:G5066,"")),"")</f>
        <v/>
      </c>
      <c r="I5067" s="122" t="str">
        <f>IF(H5067=1,COUNTIF($H$1:H5067,1),"")</f>
        <v/>
      </c>
      <c r="J5067" s="122">
        <f t="shared" si="242"/>
        <v>0</v>
      </c>
      <c r="K5067" s="122" t="b">
        <f t="shared" si="243"/>
        <v>0</v>
      </c>
      <c r="L5067" s="122" t="str">
        <f>IF(K5067=FALSE,"",B5067&amp;"@"&amp;COUNTIFS($B$2:B5067,B5067,$K$2:K5067,TRUE))</f>
        <v/>
      </c>
    </row>
    <row r="5068" spans="7:12">
      <c r="G5068" s="122" t="str">
        <f t="shared" si="241"/>
        <v/>
      </c>
      <c r="H5068" s="255" t="str">
        <f>IF(G5068="기사임",(COUNTIF($B$2:B5068,B5068)-COUNTIFS($B$2:B5067,B5068,$G$2:G5067,"")),"")</f>
        <v/>
      </c>
      <c r="I5068" s="122" t="str">
        <f>IF(H5068=1,COUNTIF($H$1:H5068,1),"")</f>
        <v/>
      </c>
      <c r="J5068" s="122">
        <f t="shared" si="242"/>
        <v>0</v>
      </c>
      <c r="K5068" s="122" t="b">
        <f t="shared" si="243"/>
        <v>0</v>
      </c>
      <c r="L5068" s="122" t="str">
        <f>IF(K5068=FALSE,"",B5068&amp;"@"&amp;COUNTIFS($B$2:B5068,B5068,$K$2:K5068,TRUE))</f>
        <v/>
      </c>
    </row>
    <row r="5069" spans="7:12">
      <c r="G5069" s="122" t="str">
        <f t="shared" si="241"/>
        <v/>
      </c>
      <c r="H5069" s="255" t="str">
        <f>IF(G5069="기사임",(COUNTIF($B$2:B5069,B5069)-COUNTIFS($B$2:B5068,B5069,$G$2:G5068,"")),"")</f>
        <v/>
      </c>
      <c r="I5069" s="122" t="str">
        <f>IF(H5069=1,COUNTIF($H$1:H5069,1),"")</f>
        <v/>
      </c>
      <c r="J5069" s="122">
        <f t="shared" si="242"/>
        <v>0</v>
      </c>
      <c r="K5069" s="122" t="b">
        <f t="shared" si="243"/>
        <v>0</v>
      </c>
      <c r="L5069" s="122" t="str">
        <f>IF(K5069=FALSE,"",B5069&amp;"@"&amp;COUNTIFS($B$2:B5069,B5069,$K$2:K5069,TRUE))</f>
        <v/>
      </c>
    </row>
    <row r="5070" spans="7:12">
      <c r="G5070" s="122" t="str">
        <f t="shared" si="241"/>
        <v/>
      </c>
      <c r="H5070" s="255" t="str">
        <f>IF(G5070="기사임",(COUNTIF($B$2:B5070,B5070)-COUNTIFS($B$2:B5069,B5070,$G$2:G5069,"")),"")</f>
        <v/>
      </c>
      <c r="I5070" s="122" t="str">
        <f>IF(H5070=1,COUNTIF($H$1:H5070,1),"")</f>
        <v/>
      </c>
      <c r="J5070" s="122">
        <f t="shared" si="242"/>
        <v>0</v>
      </c>
      <c r="K5070" s="122" t="b">
        <f t="shared" si="243"/>
        <v>0</v>
      </c>
      <c r="L5070" s="122" t="str">
        <f>IF(K5070=FALSE,"",B5070&amp;"@"&amp;COUNTIFS($B$2:B5070,B5070,$K$2:K5070,TRUE))</f>
        <v/>
      </c>
    </row>
    <row r="5071" spans="7:12">
      <c r="G5071" s="122" t="str">
        <f t="shared" si="241"/>
        <v/>
      </c>
      <c r="H5071" s="255" t="str">
        <f>IF(G5071="기사임",(COUNTIF($B$2:B5071,B5071)-COUNTIFS($B$2:B5070,B5071,$G$2:G5070,"")),"")</f>
        <v/>
      </c>
      <c r="I5071" s="122" t="str">
        <f>IF(H5071=1,COUNTIF($H$1:H5071,1),"")</f>
        <v/>
      </c>
      <c r="J5071" s="122">
        <f t="shared" si="242"/>
        <v>0</v>
      </c>
      <c r="K5071" s="122" t="b">
        <f t="shared" si="243"/>
        <v>0</v>
      </c>
      <c r="L5071" s="122" t="str">
        <f>IF(K5071=FALSE,"",B5071&amp;"@"&amp;COUNTIFS($B$2:B5071,B5071,$K$2:K5071,TRUE))</f>
        <v/>
      </c>
    </row>
    <row r="5072" spans="7:12">
      <c r="G5072" s="122" t="str">
        <f t="shared" si="241"/>
        <v/>
      </c>
      <c r="H5072" s="255" t="str">
        <f>IF(G5072="기사임",(COUNTIF($B$2:B5072,B5072)-COUNTIFS($B$2:B5071,B5072,$G$2:G5071,"")),"")</f>
        <v/>
      </c>
      <c r="I5072" s="122" t="str">
        <f>IF(H5072=1,COUNTIF($H$1:H5072,1),"")</f>
        <v/>
      </c>
      <c r="J5072" s="122">
        <f t="shared" si="242"/>
        <v>0</v>
      </c>
      <c r="K5072" s="122" t="b">
        <f t="shared" si="243"/>
        <v>0</v>
      </c>
      <c r="L5072" s="122" t="str">
        <f>IF(K5072=FALSE,"",B5072&amp;"@"&amp;COUNTIFS($B$2:B5072,B5072,$K$2:K5072,TRUE))</f>
        <v/>
      </c>
    </row>
    <row r="5073" spans="7:12">
      <c r="G5073" s="122" t="str">
        <f t="shared" si="241"/>
        <v/>
      </c>
      <c r="H5073" s="255" t="str">
        <f>IF(G5073="기사임",(COUNTIF($B$2:B5073,B5073)-COUNTIFS($B$2:B5072,B5073,$G$2:G5072,"")),"")</f>
        <v/>
      </c>
      <c r="I5073" s="122" t="str">
        <f>IF(H5073=1,COUNTIF($H$1:H5073,1),"")</f>
        <v/>
      </c>
      <c r="J5073" s="122">
        <f t="shared" si="242"/>
        <v>0</v>
      </c>
      <c r="K5073" s="122" t="b">
        <f t="shared" si="243"/>
        <v>0</v>
      </c>
      <c r="L5073" s="122" t="str">
        <f>IF(K5073=FALSE,"",B5073&amp;"@"&amp;COUNTIFS($B$2:B5073,B5073,$K$2:K5073,TRUE))</f>
        <v/>
      </c>
    </row>
    <row r="5074" spans="7:12">
      <c r="G5074" s="122" t="str">
        <f t="shared" si="241"/>
        <v/>
      </c>
      <c r="H5074" s="255" t="str">
        <f>IF(G5074="기사임",(COUNTIF($B$2:B5074,B5074)-COUNTIFS($B$2:B5073,B5074,$G$2:G5073,"")),"")</f>
        <v/>
      </c>
      <c r="I5074" s="122" t="str">
        <f>IF(H5074=1,COUNTIF($H$1:H5074,1),"")</f>
        <v/>
      </c>
      <c r="J5074" s="122">
        <f t="shared" si="242"/>
        <v>0</v>
      </c>
      <c r="K5074" s="122" t="b">
        <f t="shared" si="243"/>
        <v>0</v>
      </c>
      <c r="L5074" s="122" t="str">
        <f>IF(K5074=FALSE,"",B5074&amp;"@"&amp;COUNTIFS($B$2:B5074,B5074,$K$2:K5074,TRUE))</f>
        <v/>
      </c>
    </row>
    <row r="5075" spans="7:12">
      <c r="G5075" s="122" t="str">
        <f t="shared" si="241"/>
        <v/>
      </c>
      <c r="H5075" s="255" t="str">
        <f>IF(G5075="기사임",(COUNTIF($B$2:B5075,B5075)-COUNTIFS($B$2:B5074,B5075,$G$2:G5074,"")),"")</f>
        <v/>
      </c>
      <c r="I5075" s="122" t="str">
        <f>IF(H5075=1,COUNTIF($H$1:H5075,1),"")</f>
        <v/>
      </c>
      <c r="J5075" s="122">
        <f t="shared" si="242"/>
        <v>0</v>
      </c>
      <c r="K5075" s="122" t="b">
        <f t="shared" si="243"/>
        <v>0</v>
      </c>
      <c r="L5075" s="122" t="str">
        <f>IF(K5075=FALSE,"",B5075&amp;"@"&amp;COUNTIFS($B$2:B5075,B5075,$K$2:K5075,TRUE))</f>
        <v/>
      </c>
    </row>
    <row r="5076" spans="7:12">
      <c r="G5076" s="122" t="str">
        <f t="shared" si="241"/>
        <v/>
      </c>
      <c r="H5076" s="255" t="str">
        <f>IF(G5076="기사임",(COUNTIF($B$2:B5076,B5076)-COUNTIFS($B$2:B5075,B5076,$G$2:G5075,"")),"")</f>
        <v/>
      </c>
      <c r="I5076" s="122" t="str">
        <f>IF(H5076=1,COUNTIF($H$1:H5076,1),"")</f>
        <v/>
      </c>
      <c r="J5076" s="122">
        <f t="shared" si="242"/>
        <v>0</v>
      </c>
      <c r="K5076" s="122" t="b">
        <f t="shared" si="243"/>
        <v>0</v>
      </c>
      <c r="L5076" s="122" t="str">
        <f>IF(K5076=FALSE,"",B5076&amp;"@"&amp;COUNTIFS($B$2:B5076,B5076,$K$2:K5076,TRUE))</f>
        <v/>
      </c>
    </row>
    <row r="5077" spans="7:12">
      <c r="G5077" s="122" t="str">
        <f t="shared" si="241"/>
        <v/>
      </c>
      <c r="H5077" s="255" t="str">
        <f>IF(G5077="기사임",(COUNTIF($B$2:B5077,B5077)-COUNTIFS($B$2:B5076,B5077,$G$2:G5076,"")),"")</f>
        <v/>
      </c>
      <c r="I5077" s="122" t="str">
        <f>IF(H5077=1,COUNTIF($H$1:H5077,1),"")</f>
        <v/>
      </c>
      <c r="J5077" s="122">
        <f t="shared" si="242"/>
        <v>0</v>
      </c>
      <c r="K5077" s="122" t="b">
        <f t="shared" si="243"/>
        <v>0</v>
      </c>
      <c r="L5077" s="122" t="str">
        <f>IF(K5077=FALSE,"",B5077&amp;"@"&amp;COUNTIFS($B$2:B5077,B5077,$K$2:K5077,TRUE))</f>
        <v/>
      </c>
    </row>
    <row r="5078" spans="7:12">
      <c r="G5078" s="122" t="str">
        <f t="shared" si="241"/>
        <v/>
      </c>
      <c r="H5078" s="255" t="str">
        <f>IF(G5078="기사임",(COUNTIF($B$2:B5078,B5078)-COUNTIFS($B$2:B5077,B5078,$G$2:G5077,"")),"")</f>
        <v/>
      </c>
      <c r="I5078" s="122" t="str">
        <f>IF(H5078=1,COUNTIF($H$1:H5078,1),"")</f>
        <v/>
      </c>
      <c r="J5078" s="122">
        <f t="shared" si="242"/>
        <v>0</v>
      </c>
      <c r="K5078" s="122" t="b">
        <f t="shared" si="243"/>
        <v>0</v>
      </c>
      <c r="L5078" s="122" t="str">
        <f>IF(K5078=FALSE,"",B5078&amp;"@"&amp;COUNTIFS($B$2:B5078,B5078,$K$2:K5078,TRUE))</f>
        <v/>
      </c>
    </row>
    <row r="5079" spans="7:12">
      <c r="G5079" s="122" t="str">
        <f t="shared" si="241"/>
        <v/>
      </c>
      <c r="H5079" s="255" t="str">
        <f>IF(G5079="기사임",(COUNTIF($B$2:B5079,B5079)-COUNTIFS($B$2:B5078,B5079,$G$2:G5078,"")),"")</f>
        <v/>
      </c>
      <c r="I5079" s="122" t="str">
        <f>IF(H5079=1,COUNTIF($H$1:H5079,1),"")</f>
        <v/>
      </c>
      <c r="J5079" s="122">
        <f t="shared" si="242"/>
        <v>0</v>
      </c>
      <c r="K5079" s="122" t="b">
        <f t="shared" si="243"/>
        <v>0</v>
      </c>
      <c r="L5079" s="122" t="str">
        <f>IF(K5079=FALSE,"",B5079&amp;"@"&amp;COUNTIFS($B$2:B5079,B5079,$K$2:K5079,TRUE))</f>
        <v/>
      </c>
    </row>
    <row r="5080" spans="7:12">
      <c r="G5080" s="122" t="str">
        <f t="shared" si="241"/>
        <v/>
      </c>
      <c r="H5080" s="255" t="str">
        <f>IF(G5080="기사임",(COUNTIF($B$2:B5080,B5080)-COUNTIFS($B$2:B5079,B5080,$G$2:G5079,"")),"")</f>
        <v/>
      </c>
      <c r="I5080" s="122" t="str">
        <f>IF(H5080=1,COUNTIF($H$1:H5080,1),"")</f>
        <v/>
      </c>
      <c r="J5080" s="122">
        <f t="shared" si="242"/>
        <v>0</v>
      </c>
      <c r="K5080" s="122" t="b">
        <f t="shared" si="243"/>
        <v>0</v>
      </c>
      <c r="L5080" s="122" t="str">
        <f>IF(K5080=FALSE,"",B5080&amp;"@"&amp;COUNTIFS($B$2:B5080,B5080,$K$2:K5080,TRUE))</f>
        <v/>
      </c>
    </row>
    <row r="5081" spans="7:12">
      <c r="G5081" s="122" t="str">
        <f t="shared" si="241"/>
        <v/>
      </c>
      <c r="H5081" s="255" t="str">
        <f>IF(G5081="기사임",(COUNTIF($B$2:B5081,B5081)-COUNTIFS($B$2:B5080,B5081,$G$2:G5080,"")),"")</f>
        <v/>
      </c>
      <c r="I5081" s="122" t="str">
        <f>IF(H5081=1,COUNTIF($H$1:H5081,1),"")</f>
        <v/>
      </c>
      <c r="J5081" s="122">
        <f t="shared" si="242"/>
        <v>0</v>
      </c>
      <c r="K5081" s="122" t="b">
        <f t="shared" si="243"/>
        <v>0</v>
      </c>
      <c r="L5081" s="122" t="str">
        <f>IF(K5081=FALSE,"",B5081&amp;"@"&amp;COUNTIFS($B$2:B5081,B5081,$K$2:K5081,TRUE))</f>
        <v/>
      </c>
    </row>
    <row r="5082" spans="7:12">
      <c r="G5082" s="122" t="str">
        <f t="shared" si="241"/>
        <v/>
      </c>
      <c r="H5082" s="255" t="str">
        <f>IF(G5082="기사임",(COUNTIF($B$2:B5082,B5082)-COUNTIFS($B$2:B5081,B5082,$G$2:G5081,"")),"")</f>
        <v/>
      </c>
      <c r="I5082" s="122" t="str">
        <f>IF(H5082=1,COUNTIF($H$1:H5082,1),"")</f>
        <v/>
      </c>
      <c r="J5082" s="122">
        <f t="shared" si="242"/>
        <v>0</v>
      </c>
      <c r="K5082" s="122" t="b">
        <f t="shared" si="243"/>
        <v>0</v>
      </c>
      <c r="L5082" s="122" t="str">
        <f>IF(K5082=FALSE,"",B5082&amp;"@"&amp;COUNTIFS($B$2:B5082,B5082,$K$2:K5082,TRUE))</f>
        <v/>
      </c>
    </row>
    <row r="5083" spans="7:12">
      <c r="G5083" s="122" t="str">
        <f t="shared" si="241"/>
        <v/>
      </c>
      <c r="H5083" s="255" t="str">
        <f>IF(G5083="기사임",(COUNTIF($B$2:B5083,B5083)-COUNTIFS($B$2:B5082,B5083,$G$2:G5082,"")),"")</f>
        <v/>
      </c>
      <c r="I5083" s="122" t="str">
        <f>IF(H5083=1,COUNTIF($H$1:H5083,1),"")</f>
        <v/>
      </c>
      <c r="J5083" s="122">
        <f t="shared" si="242"/>
        <v>0</v>
      </c>
      <c r="K5083" s="122" t="b">
        <f t="shared" si="243"/>
        <v>0</v>
      </c>
      <c r="L5083" s="122" t="str">
        <f>IF(K5083=FALSE,"",B5083&amp;"@"&amp;COUNTIFS($B$2:B5083,B5083,$K$2:K5083,TRUE))</f>
        <v/>
      </c>
    </row>
    <row r="5084" spans="7:12">
      <c r="G5084" s="122" t="str">
        <f t="shared" si="241"/>
        <v/>
      </c>
      <c r="H5084" s="255" t="str">
        <f>IF(G5084="기사임",(COUNTIF($B$2:B5084,B5084)-COUNTIFS($B$2:B5083,B5084,$G$2:G5083,"")),"")</f>
        <v/>
      </c>
      <c r="I5084" s="122" t="str">
        <f>IF(H5084=1,COUNTIF($H$1:H5084,1),"")</f>
        <v/>
      </c>
      <c r="J5084" s="122">
        <f t="shared" si="242"/>
        <v>0</v>
      </c>
      <c r="K5084" s="122" t="b">
        <f t="shared" si="243"/>
        <v>0</v>
      </c>
      <c r="L5084" s="122" t="str">
        <f>IF(K5084=FALSE,"",B5084&amp;"@"&amp;COUNTIFS($B$2:B5084,B5084,$K$2:K5084,TRUE))</f>
        <v/>
      </c>
    </row>
    <row r="5085" spans="7:12">
      <c r="G5085" s="122" t="str">
        <f t="shared" si="241"/>
        <v/>
      </c>
      <c r="H5085" s="255" t="str">
        <f>IF(G5085="기사임",(COUNTIF($B$2:B5085,B5085)-COUNTIFS($B$2:B5084,B5085,$G$2:G5084,"")),"")</f>
        <v/>
      </c>
      <c r="I5085" s="122" t="str">
        <f>IF(H5085=1,COUNTIF($H$1:H5085,1),"")</f>
        <v/>
      </c>
      <c r="J5085" s="122">
        <f t="shared" si="242"/>
        <v>0</v>
      </c>
      <c r="K5085" s="122" t="b">
        <f t="shared" si="243"/>
        <v>0</v>
      </c>
      <c r="L5085" s="122" t="str">
        <f>IF(K5085=FALSE,"",B5085&amp;"@"&amp;COUNTIFS($B$2:B5085,B5085,$K$2:K5085,TRUE))</f>
        <v/>
      </c>
    </row>
    <row r="5086" spans="7:12">
      <c r="G5086" s="122" t="str">
        <f t="shared" si="241"/>
        <v/>
      </c>
      <c r="H5086" s="255" t="str">
        <f>IF(G5086="기사임",(COUNTIF($B$2:B5086,B5086)-COUNTIFS($B$2:B5085,B5086,$G$2:G5085,"")),"")</f>
        <v/>
      </c>
      <c r="I5086" s="122" t="str">
        <f>IF(H5086=1,COUNTIF($H$1:H5086,1),"")</f>
        <v/>
      </c>
      <c r="J5086" s="122">
        <f t="shared" si="242"/>
        <v>0</v>
      </c>
      <c r="K5086" s="122" t="b">
        <f t="shared" si="243"/>
        <v>0</v>
      </c>
      <c r="L5086" s="122" t="str">
        <f>IF(K5086=FALSE,"",B5086&amp;"@"&amp;COUNTIFS($B$2:B5086,B5086,$K$2:K5086,TRUE))</f>
        <v/>
      </c>
    </row>
    <row r="5087" spans="7:12">
      <c r="G5087" s="122" t="str">
        <f t="shared" si="241"/>
        <v/>
      </c>
      <c r="H5087" s="255" t="str">
        <f>IF(G5087="기사임",(COUNTIF($B$2:B5087,B5087)-COUNTIFS($B$2:B5086,B5087,$G$2:G5086,"")),"")</f>
        <v/>
      </c>
      <c r="I5087" s="122" t="str">
        <f>IF(H5087=1,COUNTIF($H$1:H5087,1),"")</f>
        <v/>
      </c>
      <c r="J5087" s="122">
        <f t="shared" si="242"/>
        <v>0</v>
      </c>
      <c r="K5087" s="122" t="b">
        <f t="shared" si="243"/>
        <v>0</v>
      </c>
      <c r="L5087" s="122" t="str">
        <f>IF(K5087=FALSE,"",B5087&amp;"@"&amp;COUNTIFS($B$2:B5087,B5087,$K$2:K5087,TRUE))</f>
        <v/>
      </c>
    </row>
    <row r="5088" spans="7:12">
      <c r="G5088" s="122" t="str">
        <f t="shared" si="241"/>
        <v/>
      </c>
      <c r="H5088" s="255" t="str">
        <f>IF(G5088="기사임",(COUNTIF($B$2:B5088,B5088)-COUNTIFS($B$2:B5087,B5088,$G$2:G5087,"")),"")</f>
        <v/>
      </c>
      <c r="I5088" s="122" t="str">
        <f>IF(H5088=1,COUNTIF($H$1:H5088,1),"")</f>
        <v/>
      </c>
      <c r="J5088" s="122">
        <f t="shared" si="242"/>
        <v>0</v>
      </c>
      <c r="K5088" s="122" t="b">
        <f t="shared" si="243"/>
        <v>0</v>
      </c>
      <c r="L5088" s="122" t="str">
        <f>IF(K5088=FALSE,"",B5088&amp;"@"&amp;COUNTIFS($B$2:B5088,B5088,$K$2:K5088,TRUE))</f>
        <v/>
      </c>
    </row>
    <row r="5089" spans="7:12">
      <c r="G5089" s="122" t="str">
        <f t="shared" si="241"/>
        <v/>
      </c>
      <c r="H5089" s="255" t="str">
        <f>IF(G5089="기사임",(COUNTIF($B$2:B5089,B5089)-COUNTIFS($B$2:B5088,B5089,$G$2:G5088,"")),"")</f>
        <v/>
      </c>
      <c r="I5089" s="122" t="str">
        <f>IF(H5089=1,COUNTIF($H$1:H5089,1),"")</f>
        <v/>
      </c>
      <c r="J5089" s="122">
        <f t="shared" si="242"/>
        <v>0</v>
      </c>
      <c r="K5089" s="122" t="b">
        <f t="shared" si="243"/>
        <v>0</v>
      </c>
      <c r="L5089" s="122" t="str">
        <f>IF(K5089=FALSE,"",B5089&amp;"@"&amp;COUNTIFS($B$2:B5089,B5089,$K$2:K5089,TRUE))</f>
        <v/>
      </c>
    </row>
    <row r="5090" spans="7:12">
      <c r="G5090" s="122" t="str">
        <f t="shared" si="241"/>
        <v/>
      </c>
      <c r="H5090" s="255" t="str">
        <f>IF(G5090="기사임",(COUNTIF($B$2:B5090,B5090)-COUNTIFS($B$2:B5089,B5090,$G$2:G5089,"")),"")</f>
        <v/>
      </c>
      <c r="I5090" s="122" t="str">
        <f>IF(H5090=1,COUNTIF($H$1:H5090,1),"")</f>
        <v/>
      </c>
      <c r="J5090" s="122">
        <f t="shared" si="242"/>
        <v>0</v>
      </c>
      <c r="K5090" s="122" t="b">
        <f t="shared" si="243"/>
        <v>0</v>
      </c>
      <c r="L5090" s="122" t="str">
        <f>IF(K5090=FALSE,"",B5090&amp;"@"&amp;COUNTIFS($B$2:B5090,B5090,$K$2:K5090,TRUE))</f>
        <v/>
      </c>
    </row>
    <row r="5091" spans="7:12">
      <c r="G5091" s="122" t="str">
        <f t="shared" si="241"/>
        <v/>
      </c>
      <c r="H5091" s="255" t="str">
        <f>IF(G5091="기사임",(COUNTIF($B$2:B5091,B5091)-COUNTIFS($B$2:B5090,B5091,$G$2:G5090,"")),"")</f>
        <v/>
      </c>
      <c r="I5091" s="122" t="str">
        <f>IF(H5091=1,COUNTIF($H$1:H5091,1),"")</f>
        <v/>
      </c>
      <c r="J5091" s="122">
        <f t="shared" si="242"/>
        <v>0</v>
      </c>
      <c r="K5091" s="122" t="b">
        <f t="shared" si="243"/>
        <v>0</v>
      </c>
      <c r="L5091" s="122" t="str">
        <f>IF(K5091=FALSE,"",B5091&amp;"@"&amp;COUNTIFS($B$2:B5091,B5091,$K$2:K5091,TRUE))</f>
        <v/>
      </c>
    </row>
    <row r="5092" spans="7:12">
      <c r="G5092" s="122" t="str">
        <f t="shared" si="241"/>
        <v/>
      </c>
      <c r="H5092" s="255" t="str">
        <f>IF(G5092="기사임",(COUNTIF($B$2:B5092,B5092)-COUNTIFS($B$2:B5091,B5092,$G$2:G5091,"")),"")</f>
        <v/>
      </c>
      <c r="I5092" s="122" t="str">
        <f>IF(H5092=1,COUNTIF($H$1:H5092,1),"")</f>
        <v/>
      </c>
      <c r="J5092" s="122">
        <f t="shared" si="242"/>
        <v>0</v>
      </c>
      <c r="K5092" s="122" t="b">
        <f t="shared" si="243"/>
        <v>0</v>
      </c>
      <c r="L5092" s="122" t="str">
        <f>IF(K5092=FALSE,"",B5092&amp;"@"&amp;COUNTIFS($B$2:B5092,B5092,$K$2:K5092,TRUE))</f>
        <v/>
      </c>
    </row>
    <row r="5093" spans="7:12">
      <c r="G5093" s="122" t="str">
        <f t="shared" si="241"/>
        <v/>
      </c>
      <c r="H5093" s="255" t="str">
        <f>IF(G5093="기사임",(COUNTIF($B$2:B5093,B5093)-COUNTIFS($B$2:B5092,B5093,$G$2:G5092,"")),"")</f>
        <v/>
      </c>
      <c r="I5093" s="122" t="str">
        <f>IF(H5093=1,COUNTIF($H$1:H5093,1),"")</f>
        <v/>
      </c>
      <c r="J5093" s="122">
        <f t="shared" si="242"/>
        <v>0</v>
      </c>
      <c r="K5093" s="122" t="b">
        <f t="shared" si="243"/>
        <v>0</v>
      </c>
      <c r="L5093" s="122" t="str">
        <f>IF(K5093=FALSE,"",B5093&amp;"@"&amp;COUNTIFS($B$2:B5093,B5093,$K$2:K5093,TRUE))</f>
        <v/>
      </c>
    </row>
    <row r="5094" spans="7:12">
      <c r="G5094" s="122" t="str">
        <f t="shared" si="241"/>
        <v/>
      </c>
      <c r="H5094" s="255" t="str">
        <f>IF(G5094="기사임",(COUNTIF($B$2:B5094,B5094)-COUNTIFS($B$2:B5093,B5094,$G$2:G5093,"")),"")</f>
        <v/>
      </c>
      <c r="I5094" s="122" t="str">
        <f>IF(H5094=1,COUNTIF($H$1:H5094,1),"")</f>
        <v/>
      </c>
      <c r="J5094" s="122">
        <f t="shared" si="242"/>
        <v>0</v>
      </c>
      <c r="K5094" s="122" t="b">
        <f t="shared" si="243"/>
        <v>0</v>
      </c>
      <c r="L5094" s="122" t="str">
        <f>IF(K5094=FALSE,"",B5094&amp;"@"&amp;COUNTIFS($B$2:B5094,B5094,$K$2:K5094,TRUE))</f>
        <v/>
      </c>
    </row>
    <row r="5095" spans="7:12">
      <c r="G5095" s="122" t="str">
        <f t="shared" si="241"/>
        <v/>
      </c>
      <c r="H5095" s="255" t="str">
        <f>IF(G5095="기사임",(COUNTIF($B$2:B5095,B5095)-COUNTIFS($B$2:B5094,B5095,$G$2:G5094,"")),"")</f>
        <v/>
      </c>
      <c r="I5095" s="122" t="str">
        <f>IF(H5095=1,COUNTIF($H$1:H5095,1),"")</f>
        <v/>
      </c>
      <c r="J5095" s="122">
        <f t="shared" si="242"/>
        <v>0</v>
      </c>
      <c r="K5095" s="122" t="b">
        <f t="shared" si="243"/>
        <v>0</v>
      </c>
      <c r="L5095" s="122" t="str">
        <f>IF(K5095=FALSE,"",B5095&amp;"@"&amp;COUNTIFS($B$2:B5095,B5095,$K$2:K5095,TRUE))</f>
        <v/>
      </c>
    </row>
    <row r="5096" spans="7:12">
      <c r="G5096" s="122" t="str">
        <f t="shared" si="241"/>
        <v/>
      </c>
      <c r="H5096" s="255" t="str">
        <f>IF(G5096="기사임",(COUNTIF($B$2:B5096,B5096)-COUNTIFS($B$2:B5095,B5096,$G$2:G5095,"")),"")</f>
        <v/>
      </c>
      <c r="I5096" s="122" t="str">
        <f>IF(H5096=1,COUNTIF($H$1:H5096,1),"")</f>
        <v/>
      </c>
      <c r="J5096" s="122">
        <f t="shared" si="242"/>
        <v>0</v>
      </c>
      <c r="K5096" s="122" t="b">
        <f t="shared" si="243"/>
        <v>0</v>
      </c>
      <c r="L5096" s="122" t="str">
        <f>IF(K5096=FALSE,"",B5096&amp;"@"&amp;COUNTIFS($B$2:B5096,B5096,$K$2:K5096,TRUE))</f>
        <v/>
      </c>
    </row>
    <row r="5097" spans="7:12">
      <c r="G5097" s="122" t="str">
        <f t="shared" si="241"/>
        <v/>
      </c>
      <c r="H5097" s="255" t="str">
        <f>IF(G5097="기사임",(COUNTIF($B$2:B5097,B5097)-COUNTIFS($B$2:B5096,B5097,$G$2:G5096,"")),"")</f>
        <v/>
      </c>
      <c r="I5097" s="122" t="str">
        <f>IF(H5097=1,COUNTIF($H$1:H5097,1),"")</f>
        <v/>
      </c>
      <c r="J5097" s="122">
        <f t="shared" si="242"/>
        <v>0</v>
      </c>
      <c r="K5097" s="122" t="b">
        <f t="shared" si="243"/>
        <v>0</v>
      </c>
      <c r="L5097" s="122" t="str">
        <f>IF(K5097=FALSE,"",B5097&amp;"@"&amp;COUNTIFS($B$2:B5097,B5097,$K$2:K5097,TRUE))</f>
        <v/>
      </c>
    </row>
    <row r="5098" spans="7:12">
      <c r="G5098" s="122" t="str">
        <f t="shared" si="241"/>
        <v/>
      </c>
      <c r="H5098" s="255" t="str">
        <f>IF(G5098="기사임",(COUNTIF($B$2:B5098,B5098)-COUNTIFS($B$2:B5097,B5098,$G$2:G5097,"")),"")</f>
        <v/>
      </c>
      <c r="I5098" s="122" t="str">
        <f>IF(H5098=1,COUNTIF($H$1:H5098,1),"")</f>
        <v/>
      </c>
      <c r="J5098" s="122">
        <f t="shared" si="242"/>
        <v>0</v>
      </c>
      <c r="K5098" s="122" t="b">
        <f t="shared" si="243"/>
        <v>0</v>
      </c>
      <c r="L5098" s="122" t="str">
        <f>IF(K5098=FALSE,"",B5098&amp;"@"&amp;COUNTIFS($B$2:B5098,B5098,$K$2:K5098,TRUE))</f>
        <v/>
      </c>
    </row>
    <row r="5099" spans="7:12">
      <c r="G5099" s="122" t="str">
        <f t="shared" si="241"/>
        <v/>
      </c>
      <c r="H5099" s="255" t="str">
        <f>IF(G5099="기사임",(COUNTIF($B$2:B5099,B5099)-COUNTIFS($B$2:B5098,B5099,$G$2:G5098,"")),"")</f>
        <v/>
      </c>
      <c r="I5099" s="122" t="str">
        <f>IF(H5099=1,COUNTIF($H$1:H5099,1),"")</f>
        <v/>
      </c>
      <c r="J5099" s="122">
        <f t="shared" si="242"/>
        <v>0</v>
      </c>
      <c r="K5099" s="122" t="b">
        <f t="shared" si="243"/>
        <v>0</v>
      </c>
      <c r="L5099" s="122" t="str">
        <f>IF(K5099=FALSE,"",B5099&amp;"@"&amp;COUNTIFS($B$2:B5099,B5099,$K$2:K5099,TRUE))</f>
        <v/>
      </c>
    </row>
    <row r="5100" spans="7:12">
      <c r="G5100" s="122" t="str">
        <f t="shared" si="241"/>
        <v/>
      </c>
      <c r="H5100" s="255" t="str">
        <f>IF(G5100="기사임",(COUNTIF($B$2:B5100,B5100)-COUNTIFS($B$2:B5099,B5100,$G$2:G5099,"")),"")</f>
        <v/>
      </c>
      <c r="I5100" s="122" t="str">
        <f>IF(H5100=1,COUNTIF($H$1:H5100,1),"")</f>
        <v/>
      </c>
      <c r="J5100" s="122">
        <f t="shared" si="242"/>
        <v>0</v>
      </c>
      <c r="K5100" s="122" t="b">
        <f t="shared" si="243"/>
        <v>0</v>
      </c>
      <c r="L5100" s="122" t="str">
        <f>IF(K5100=FALSE,"",B5100&amp;"@"&amp;COUNTIFS($B$2:B5100,B5100,$K$2:K5100,TRUE))</f>
        <v/>
      </c>
    </row>
    <row r="5101" spans="7:12">
      <c r="G5101" s="122" t="str">
        <f t="shared" si="241"/>
        <v/>
      </c>
      <c r="H5101" s="255" t="str">
        <f>IF(G5101="기사임",(COUNTIF($B$2:B5101,B5101)-COUNTIFS($B$2:B5100,B5101,$G$2:G5100,"")),"")</f>
        <v/>
      </c>
      <c r="I5101" s="122" t="str">
        <f>IF(H5101=1,COUNTIF($H$1:H5101,1),"")</f>
        <v/>
      </c>
      <c r="J5101" s="122">
        <f t="shared" si="242"/>
        <v>0</v>
      </c>
      <c r="K5101" s="122" t="b">
        <f t="shared" si="243"/>
        <v>0</v>
      </c>
      <c r="L5101" s="122" t="str">
        <f>IF(K5101=FALSE,"",B5101&amp;"@"&amp;COUNTIFS($B$2:B5101,B5101,$K$2:K5101,TRUE))</f>
        <v/>
      </c>
    </row>
    <row r="5102" spans="7:12">
      <c r="G5102" s="122" t="str">
        <f t="shared" si="241"/>
        <v/>
      </c>
      <c r="H5102" s="255" t="str">
        <f>IF(G5102="기사임",(COUNTIF($B$2:B5102,B5102)-COUNTIFS($B$2:B5101,B5102,$G$2:G5101,"")),"")</f>
        <v/>
      </c>
      <c r="I5102" s="122" t="str">
        <f>IF(H5102=1,COUNTIF($H$1:H5102,1),"")</f>
        <v/>
      </c>
      <c r="J5102" s="122">
        <f t="shared" si="242"/>
        <v>0</v>
      </c>
      <c r="K5102" s="122" t="b">
        <f t="shared" si="243"/>
        <v>0</v>
      </c>
      <c r="L5102" s="122" t="str">
        <f>IF(K5102=FALSE,"",B5102&amp;"@"&amp;COUNTIFS($B$2:B5102,B5102,$K$2:K5102,TRUE))</f>
        <v/>
      </c>
    </row>
    <row r="5103" spans="7:12">
      <c r="G5103" s="122" t="str">
        <f t="shared" si="241"/>
        <v/>
      </c>
      <c r="H5103" s="255" t="str">
        <f>IF(G5103="기사임",(COUNTIF($B$2:B5103,B5103)-COUNTIFS($B$2:B5102,B5103,$G$2:G5102,"")),"")</f>
        <v/>
      </c>
      <c r="I5103" s="122" t="str">
        <f>IF(H5103=1,COUNTIF($H$1:H5103,1),"")</f>
        <v/>
      </c>
      <c r="J5103" s="122">
        <f t="shared" si="242"/>
        <v>0</v>
      </c>
      <c r="K5103" s="122" t="b">
        <f t="shared" si="243"/>
        <v>0</v>
      </c>
      <c r="L5103" s="122" t="str">
        <f>IF(K5103=FALSE,"",B5103&amp;"@"&amp;COUNTIFS($B$2:B5103,B5103,$K$2:K5103,TRUE))</f>
        <v/>
      </c>
    </row>
    <row r="5104" spans="7:12">
      <c r="G5104" s="122" t="str">
        <f t="shared" si="241"/>
        <v/>
      </c>
      <c r="H5104" s="255" t="str">
        <f>IF(G5104="기사임",(COUNTIF($B$2:B5104,B5104)-COUNTIFS($B$2:B5103,B5104,$G$2:G5103,"")),"")</f>
        <v/>
      </c>
      <c r="I5104" s="122" t="str">
        <f>IF(H5104=1,COUNTIF($H$1:H5104,1),"")</f>
        <v/>
      </c>
      <c r="J5104" s="122">
        <f t="shared" si="242"/>
        <v>0</v>
      </c>
      <c r="K5104" s="122" t="b">
        <f t="shared" si="243"/>
        <v>0</v>
      </c>
      <c r="L5104" s="122" t="str">
        <f>IF(K5104=FALSE,"",B5104&amp;"@"&amp;COUNTIFS($B$2:B5104,B5104,$K$2:K5104,TRUE))</f>
        <v/>
      </c>
    </row>
    <row r="5105" spans="7:12">
      <c r="G5105" s="122" t="str">
        <f t="shared" si="241"/>
        <v/>
      </c>
      <c r="H5105" s="255" t="str">
        <f>IF(G5105="기사임",(COUNTIF($B$2:B5105,B5105)-COUNTIFS($B$2:B5104,B5105,$G$2:G5104,"")),"")</f>
        <v/>
      </c>
      <c r="I5105" s="122" t="str">
        <f>IF(H5105=1,COUNTIF($H$1:H5105,1),"")</f>
        <v/>
      </c>
      <c r="J5105" s="122">
        <f t="shared" si="242"/>
        <v>0</v>
      </c>
      <c r="K5105" s="122" t="b">
        <f t="shared" si="243"/>
        <v>0</v>
      </c>
      <c r="L5105" s="122" t="str">
        <f>IF(K5105=FALSE,"",B5105&amp;"@"&amp;COUNTIFS($B$2:B5105,B5105,$K$2:K5105,TRUE))</f>
        <v/>
      </c>
    </row>
    <row r="5106" spans="7:12">
      <c r="G5106" s="122" t="str">
        <f t="shared" si="241"/>
        <v/>
      </c>
      <c r="H5106" s="255" t="str">
        <f>IF(G5106="기사임",(COUNTIF($B$2:B5106,B5106)-COUNTIFS($B$2:B5105,B5106,$G$2:G5105,"")),"")</f>
        <v/>
      </c>
      <c r="I5106" s="122" t="str">
        <f>IF(H5106=1,COUNTIF($H$1:H5106,1),"")</f>
        <v/>
      </c>
      <c r="J5106" s="122">
        <f t="shared" si="242"/>
        <v>0</v>
      </c>
      <c r="K5106" s="122" t="b">
        <f t="shared" si="243"/>
        <v>0</v>
      </c>
      <c r="L5106" s="122" t="str">
        <f>IF(K5106=FALSE,"",B5106&amp;"@"&amp;COUNTIFS($B$2:B5106,B5106,$K$2:K5106,TRUE))</f>
        <v/>
      </c>
    </row>
    <row r="5107" spans="7:12">
      <c r="G5107" s="122" t="str">
        <f t="shared" si="241"/>
        <v/>
      </c>
      <c r="H5107" s="255" t="str">
        <f>IF(G5107="기사임",(COUNTIF($B$2:B5107,B5107)-COUNTIFS($B$2:B5106,B5107,$G$2:G5106,"")),"")</f>
        <v/>
      </c>
      <c r="I5107" s="122" t="str">
        <f>IF(H5107=1,COUNTIF($H$1:H5107,1),"")</f>
        <v/>
      </c>
      <c r="J5107" s="122">
        <f t="shared" si="242"/>
        <v>0</v>
      </c>
      <c r="K5107" s="122" t="b">
        <f t="shared" si="243"/>
        <v>0</v>
      </c>
      <c r="L5107" s="122" t="str">
        <f>IF(K5107=FALSE,"",B5107&amp;"@"&amp;COUNTIFS($B$2:B5107,B5107,$K$2:K5107,TRUE))</f>
        <v/>
      </c>
    </row>
    <row r="5108" spans="7:12">
      <c r="G5108" s="122" t="str">
        <f t="shared" si="241"/>
        <v/>
      </c>
      <c r="H5108" s="255" t="str">
        <f>IF(G5108="기사임",(COUNTIF($B$2:B5108,B5108)-COUNTIFS($B$2:B5107,B5108,$G$2:G5107,"")),"")</f>
        <v/>
      </c>
      <c r="I5108" s="122" t="str">
        <f>IF(H5108=1,COUNTIF($H$1:H5108,1),"")</f>
        <v/>
      </c>
      <c r="J5108" s="122">
        <f t="shared" si="242"/>
        <v>0</v>
      </c>
      <c r="K5108" s="122" t="b">
        <f t="shared" si="243"/>
        <v>0</v>
      </c>
      <c r="L5108" s="122" t="str">
        <f>IF(K5108=FALSE,"",B5108&amp;"@"&amp;COUNTIFS($B$2:B5108,B5108,$K$2:K5108,TRUE))</f>
        <v/>
      </c>
    </row>
    <row r="5109" spans="7:12">
      <c r="G5109" s="122" t="str">
        <f t="shared" si="241"/>
        <v/>
      </c>
      <c r="H5109" s="255" t="str">
        <f>IF(G5109="기사임",(COUNTIF($B$2:B5109,B5109)-COUNTIFS($B$2:B5108,B5109,$G$2:G5108,"")),"")</f>
        <v/>
      </c>
      <c r="I5109" s="122" t="str">
        <f>IF(H5109=1,COUNTIF($H$1:H5109,1),"")</f>
        <v/>
      </c>
      <c r="J5109" s="122">
        <f t="shared" si="242"/>
        <v>0</v>
      </c>
      <c r="K5109" s="122" t="b">
        <f t="shared" si="243"/>
        <v>0</v>
      </c>
      <c r="L5109" s="122" t="str">
        <f>IF(K5109=FALSE,"",B5109&amp;"@"&amp;COUNTIFS($B$2:B5109,B5109,$K$2:K5109,TRUE))</f>
        <v/>
      </c>
    </row>
    <row r="5110" spans="7:12">
      <c r="G5110" s="122" t="str">
        <f t="shared" si="241"/>
        <v/>
      </c>
      <c r="H5110" s="255" t="str">
        <f>IF(G5110="기사임",(COUNTIF($B$2:B5110,B5110)-COUNTIFS($B$2:B5109,B5110,$G$2:G5109,"")),"")</f>
        <v/>
      </c>
      <c r="I5110" s="122" t="str">
        <f>IF(H5110=1,COUNTIF($H$1:H5110,1),"")</f>
        <v/>
      </c>
      <c r="J5110" s="122">
        <f t="shared" si="242"/>
        <v>0</v>
      </c>
      <c r="K5110" s="122" t="b">
        <f t="shared" si="243"/>
        <v>0</v>
      </c>
      <c r="L5110" s="122" t="str">
        <f>IF(K5110=FALSE,"",B5110&amp;"@"&amp;COUNTIFS($B$2:B5110,B5110,$K$2:K5110,TRUE))</f>
        <v/>
      </c>
    </row>
    <row r="5111" spans="7:12">
      <c r="G5111" s="122" t="str">
        <f t="shared" si="241"/>
        <v/>
      </c>
      <c r="H5111" s="255" t="str">
        <f>IF(G5111="기사임",(COUNTIF($B$2:B5111,B5111)-COUNTIFS($B$2:B5110,B5111,$G$2:G5110,"")),"")</f>
        <v/>
      </c>
      <c r="I5111" s="122" t="str">
        <f>IF(H5111=1,COUNTIF($H$1:H5111,1),"")</f>
        <v/>
      </c>
      <c r="J5111" s="122">
        <f t="shared" si="242"/>
        <v>0</v>
      </c>
      <c r="K5111" s="122" t="b">
        <f t="shared" si="243"/>
        <v>0</v>
      </c>
      <c r="L5111" s="122" t="str">
        <f>IF(K5111=FALSE,"",B5111&amp;"@"&amp;COUNTIFS($B$2:B5111,B5111,$K$2:K5111,TRUE))</f>
        <v/>
      </c>
    </row>
    <row r="5112" spans="7:12">
      <c r="G5112" s="122" t="str">
        <f t="shared" si="241"/>
        <v/>
      </c>
      <c r="H5112" s="255" t="str">
        <f>IF(G5112="기사임",(COUNTIF($B$2:B5112,B5112)-COUNTIFS($B$2:B5111,B5112,$G$2:G5111,"")),"")</f>
        <v/>
      </c>
      <c r="I5112" s="122" t="str">
        <f>IF(H5112=1,COUNTIF($H$1:H5112,1),"")</f>
        <v/>
      </c>
      <c r="J5112" s="122">
        <f t="shared" si="242"/>
        <v>0</v>
      </c>
      <c r="K5112" s="122" t="b">
        <f t="shared" si="243"/>
        <v>0</v>
      </c>
      <c r="L5112" s="122" t="str">
        <f>IF(K5112=FALSE,"",B5112&amp;"@"&amp;COUNTIFS($B$2:B5112,B5112,$K$2:K5112,TRUE))</f>
        <v/>
      </c>
    </row>
    <row r="5113" spans="7:12">
      <c r="G5113" s="122" t="str">
        <f t="shared" si="241"/>
        <v/>
      </c>
      <c r="H5113" s="255" t="str">
        <f>IF(G5113="기사임",(COUNTIF($B$2:B5113,B5113)-COUNTIFS($B$2:B5112,B5113,$G$2:G5112,"")),"")</f>
        <v/>
      </c>
      <c r="I5113" s="122" t="str">
        <f>IF(H5113=1,COUNTIF($H$1:H5113,1),"")</f>
        <v/>
      </c>
      <c r="J5113" s="122">
        <f t="shared" si="242"/>
        <v>0</v>
      </c>
      <c r="K5113" s="122" t="b">
        <f t="shared" si="243"/>
        <v>0</v>
      </c>
      <c r="L5113" s="122" t="str">
        <f>IF(K5113=FALSE,"",B5113&amp;"@"&amp;COUNTIFS($B$2:B5113,B5113,$K$2:K5113,TRUE))</f>
        <v/>
      </c>
    </row>
    <row r="5114" spans="7:12">
      <c r="G5114" s="122" t="str">
        <f t="shared" si="241"/>
        <v/>
      </c>
      <c r="H5114" s="255" t="str">
        <f>IF(G5114="기사임",(COUNTIF($B$2:B5114,B5114)-COUNTIFS($B$2:B5113,B5114,$G$2:G5113,"")),"")</f>
        <v/>
      </c>
      <c r="I5114" s="122" t="str">
        <f>IF(H5114=1,COUNTIF($H$1:H5114,1),"")</f>
        <v/>
      </c>
      <c r="J5114" s="122">
        <f t="shared" si="242"/>
        <v>0</v>
      </c>
      <c r="K5114" s="122" t="b">
        <f t="shared" si="243"/>
        <v>0</v>
      </c>
      <c r="L5114" s="122" t="str">
        <f>IF(K5114=FALSE,"",B5114&amp;"@"&amp;COUNTIFS($B$2:B5114,B5114,$K$2:K5114,TRUE))</f>
        <v/>
      </c>
    </row>
    <row r="5115" spans="7:12">
      <c r="G5115" s="122" t="str">
        <f t="shared" si="241"/>
        <v/>
      </c>
      <c r="H5115" s="255" t="str">
        <f>IF(G5115="기사임",(COUNTIF($B$2:B5115,B5115)-COUNTIFS($B$2:B5114,B5115,$G$2:G5114,"")),"")</f>
        <v/>
      </c>
      <c r="I5115" s="122" t="str">
        <f>IF(H5115=1,COUNTIF($H$1:H5115,1),"")</f>
        <v/>
      </c>
      <c r="J5115" s="122">
        <f t="shared" si="242"/>
        <v>0</v>
      </c>
      <c r="K5115" s="122" t="b">
        <f t="shared" si="243"/>
        <v>0</v>
      </c>
      <c r="L5115" s="122" t="str">
        <f>IF(K5115=FALSE,"",B5115&amp;"@"&amp;COUNTIFS($B$2:B5115,B5115,$K$2:K5115,TRUE))</f>
        <v/>
      </c>
    </row>
    <row r="5116" spans="7:12">
      <c r="G5116" s="122" t="str">
        <f t="shared" si="241"/>
        <v/>
      </c>
      <c r="H5116" s="255" t="str">
        <f>IF(G5116="기사임",(COUNTIF($B$2:B5116,B5116)-COUNTIFS($B$2:B5115,B5116,$G$2:G5115,"")),"")</f>
        <v/>
      </c>
      <c r="I5116" s="122" t="str">
        <f>IF(H5116=1,COUNTIF($H$1:H5116,1),"")</f>
        <v/>
      </c>
      <c r="J5116" s="122">
        <f t="shared" si="242"/>
        <v>0</v>
      </c>
      <c r="K5116" s="122" t="b">
        <f t="shared" si="243"/>
        <v>0</v>
      </c>
      <c r="L5116" s="122" t="str">
        <f>IF(K5116=FALSE,"",B5116&amp;"@"&amp;COUNTIFS($B$2:B5116,B5116,$K$2:K5116,TRUE))</f>
        <v/>
      </c>
    </row>
    <row r="5117" spans="7:12">
      <c r="G5117" s="122" t="str">
        <f t="shared" si="241"/>
        <v/>
      </c>
      <c r="H5117" s="255" t="str">
        <f>IF(G5117="기사임",(COUNTIF($B$2:B5117,B5117)-COUNTIFS($B$2:B5116,B5117,$G$2:G5116,"")),"")</f>
        <v/>
      </c>
      <c r="I5117" s="122" t="str">
        <f>IF(H5117=1,COUNTIF($H$1:H5117,1),"")</f>
        <v/>
      </c>
      <c r="J5117" s="122">
        <f t="shared" si="242"/>
        <v>0</v>
      </c>
      <c r="K5117" s="122" t="b">
        <f t="shared" si="243"/>
        <v>0</v>
      </c>
      <c r="L5117" s="122" t="str">
        <f>IF(K5117=FALSE,"",B5117&amp;"@"&amp;COUNTIFS($B$2:B5117,B5117,$K$2:K5117,TRUE))</f>
        <v/>
      </c>
    </row>
    <row r="5118" spans="7:12">
      <c r="G5118" s="122" t="str">
        <f t="shared" si="241"/>
        <v/>
      </c>
      <c r="H5118" s="255" t="str">
        <f>IF(G5118="기사임",(COUNTIF($B$2:B5118,B5118)-COUNTIFS($B$2:B5117,B5118,$G$2:G5117,"")),"")</f>
        <v/>
      </c>
      <c r="I5118" s="122" t="str">
        <f>IF(H5118=1,COUNTIF($H$1:H5118,1),"")</f>
        <v/>
      </c>
      <c r="J5118" s="122">
        <f t="shared" si="242"/>
        <v>0</v>
      </c>
      <c r="K5118" s="122" t="b">
        <f t="shared" si="243"/>
        <v>0</v>
      </c>
      <c r="L5118" s="122" t="str">
        <f>IF(K5118=FALSE,"",B5118&amp;"@"&amp;COUNTIFS($B$2:B5118,B5118,$K$2:K5118,TRUE))</f>
        <v/>
      </c>
    </row>
    <row r="5119" spans="7:12">
      <c r="G5119" s="122" t="str">
        <f t="shared" si="241"/>
        <v/>
      </c>
      <c r="H5119" s="255" t="str">
        <f>IF(G5119="기사임",(COUNTIF($B$2:B5119,B5119)-COUNTIFS($B$2:B5118,B5119,$G$2:G5118,"")),"")</f>
        <v/>
      </c>
      <c r="I5119" s="122" t="str">
        <f>IF(H5119=1,COUNTIF($H$1:H5119,1),"")</f>
        <v/>
      </c>
      <c r="J5119" s="122">
        <f t="shared" si="242"/>
        <v>0</v>
      </c>
      <c r="K5119" s="122" t="b">
        <f t="shared" si="243"/>
        <v>0</v>
      </c>
      <c r="L5119" s="122" t="str">
        <f>IF(K5119=FALSE,"",B5119&amp;"@"&amp;COUNTIFS($B$2:B5119,B5119,$K$2:K5119,TRUE))</f>
        <v/>
      </c>
    </row>
    <row r="5120" spans="7:12">
      <c r="G5120" s="122" t="str">
        <f t="shared" si="241"/>
        <v/>
      </c>
      <c r="H5120" s="255" t="str">
        <f>IF(G5120="기사임",(COUNTIF($B$2:B5120,B5120)-COUNTIFS($B$2:B5119,B5120,$G$2:G5119,"")),"")</f>
        <v/>
      </c>
      <c r="I5120" s="122" t="str">
        <f>IF(H5120=1,COUNTIF($H$1:H5120,1),"")</f>
        <v/>
      </c>
      <c r="J5120" s="122">
        <f t="shared" si="242"/>
        <v>0</v>
      </c>
      <c r="K5120" s="122" t="b">
        <f t="shared" si="243"/>
        <v>0</v>
      </c>
      <c r="L5120" s="122" t="str">
        <f>IF(K5120=FALSE,"",B5120&amp;"@"&amp;COUNTIFS($B$2:B5120,B5120,$K$2:K5120,TRUE))</f>
        <v/>
      </c>
    </row>
    <row r="5121" spans="7:12">
      <c r="G5121" s="122" t="str">
        <f t="shared" si="241"/>
        <v/>
      </c>
      <c r="H5121" s="255" t="str">
        <f>IF(G5121="기사임",(COUNTIF($B$2:B5121,B5121)-COUNTIFS($B$2:B5120,B5121,$G$2:G5120,"")),"")</f>
        <v/>
      </c>
      <c r="I5121" s="122" t="str">
        <f>IF(H5121=1,COUNTIF($H$1:H5121,1),"")</f>
        <v/>
      </c>
      <c r="J5121" s="122">
        <f t="shared" si="242"/>
        <v>0</v>
      </c>
      <c r="K5121" s="122" t="b">
        <f t="shared" si="243"/>
        <v>0</v>
      </c>
      <c r="L5121" s="122" t="str">
        <f>IF(K5121=FALSE,"",B5121&amp;"@"&amp;COUNTIFS($B$2:B5121,B5121,$K$2:K5121,TRUE))</f>
        <v/>
      </c>
    </row>
    <row r="5122" spans="7:12">
      <c r="G5122" s="122" t="str">
        <f t="shared" si="241"/>
        <v/>
      </c>
      <c r="H5122" s="255" t="str">
        <f>IF(G5122="기사임",(COUNTIF($B$2:B5122,B5122)-COUNTIFS($B$2:B5121,B5122,$G$2:G5121,"")),"")</f>
        <v/>
      </c>
      <c r="I5122" s="122" t="str">
        <f>IF(H5122=1,COUNTIF($H$1:H5122,1),"")</f>
        <v/>
      </c>
      <c r="J5122" s="122">
        <f t="shared" si="242"/>
        <v>0</v>
      </c>
      <c r="K5122" s="122" t="b">
        <f t="shared" si="243"/>
        <v>0</v>
      </c>
      <c r="L5122" s="122" t="str">
        <f>IF(K5122=FALSE,"",B5122&amp;"@"&amp;COUNTIFS($B$2:B5122,B5122,$K$2:K5122,TRUE))</f>
        <v/>
      </c>
    </row>
    <row r="5123" spans="7:12">
      <c r="G5123" s="122" t="str">
        <f t="shared" si="241"/>
        <v/>
      </c>
      <c r="H5123" s="255" t="str">
        <f>IF(G5123="기사임",(COUNTIF($B$2:B5123,B5123)-COUNTIFS($B$2:B5122,B5123,$G$2:G5122,"")),"")</f>
        <v/>
      </c>
      <c r="I5123" s="122" t="str">
        <f>IF(H5123=1,COUNTIF($H$1:H5123,1),"")</f>
        <v/>
      </c>
      <c r="J5123" s="122">
        <f t="shared" si="242"/>
        <v>0</v>
      </c>
      <c r="K5123" s="122" t="b">
        <f t="shared" si="243"/>
        <v>0</v>
      </c>
      <c r="L5123" s="122" t="str">
        <f>IF(K5123=FALSE,"",B5123&amp;"@"&amp;COUNTIFS($B$2:B5123,B5123,$K$2:K5123,TRUE))</f>
        <v/>
      </c>
    </row>
    <row r="5124" spans="7:12">
      <c r="G5124" s="122" t="str">
        <f t="shared" si="241"/>
        <v/>
      </c>
      <c r="H5124" s="255" t="str">
        <f>IF(G5124="기사임",(COUNTIF($B$2:B5124,B5124)-COUNTIFS($B$2:B5123,B5124,$G$2:G5123,"")),"")</f>
        <v/>
      </c>
      <c r="I5124" s="122" t="str">
        <f>IF(H5124=1,COUNTIF($H$1:H5124,1),"")</f>
        <v/>
      </c>
      <c r="J5124" s="122">
        <f t="shared" si="242"/>
        <v>0</v>
      </c>
      <c r="K5124" s="122" t="b">
        <f t="shared" si="243"/>
        <v>0</v>
      </c>
      <c r="L5124" s="122" t="str">
        <f>IF(K5124=FALSE,"",B5124&amp;"@"&amp;COUNTIFS($B$2:B5124,B5124,$K$2:K5124,TRUE))</f>
        <v/>
      </c>
    </row>
    <row r="5125" spans="7:12">
      <c r="G5125" s="122" t="str">
        <f t="shared" si="241"/>
        <v/>
      </c>
      <c r="H5125" s="255" t="str">
        <f>IF(G5125="기사임",(COUNTIF($B$2:B5125,B5125)-COUNTIFS($B$2:B5124,B5125,$G$2:G5124,"")),"")</f>
        <v/>
      </c>
      <c r="I5125" s="122" t="str">
        <f>IF(H5125=1,COUNTIF($H$1:H5125,1),"")</f>
        <v/>
      </c>
      <c r="J5125" s="122">
        <f t="shared" si="242"/>
        <v>0</v>
      </c>
      <c r="K5125" s="122" t="b">
        <f t="shared" si="243"/>
        <v>0</v>
      </c>
      <c r="L5125" s="122" t="str">
        <f>IF(K5125=FALSE,"",B5125&amp;"@"&amp;COUNTIFS($B$2:B5125,B5125,$K$2:K5125,TRUE))</f>
        <v/>
      </c>
    </row>
    <row r="5126" spans="7:12">
      <c r="G5126" s="122" t="str">
        <f t="shared" si="241"/>
        <v/>
      </c>
      <c r="H5126" s="255" t="str">
        <f>IF(G5126="기사임",(COUNTIF($B$2:B5126,B5126)-COUNTIFS($B$2:B5125,B5126,$G$2:G5125,"")),"")</f>
        <v/>
      </c>
      <c r="I5126" s="122" t="str">
        <f>IF(H5126=1,COUNTIF($H$1:H5126,1),"")</f>
        <v/>
      </c>
      <c r="J5126" s="122">
        <f t="shared" si="242"/>
        <v>0</v>
      </c>
      <c r="K5126" s="122" t="b">
        <f t="shared" si="243"/>
        <v>0</v>
      </c>
      <c r="L5126" s="122" t="str">
        <f>IF(K5126=FALSE,"",B5126&amp;"@"&amp;COUNTIFS($B$2:B5126,B5126,$K$2:K5126,TRUE))</f>
        <v/>
      </c>
    </row>
    <row r="5127" spans="7:12">
      <c r="G5127" s="122" t="str">
        <f t="shared" ref="G5127:G5190" si="244">IF(AND(LEFT(A5127,17)="/global/archives/",ISNUMBER(_xlfn.NUMBERVALUE(MID(A5127,18,1))),ISERROR(FIND("ckattempt",A5127)),ISERROR(FIND("preview",A5127))),"기사임","")</f>
        <v/>
      </c>
      <c r="H5127" s="255" t="str">
        <f>IF(G5127="기사임",(COUNTIF($B$2:B5127,B5127)-COUNTIFS($B$2:B5126,B5127,$G$2:G5126,"")),"")</f>
        <v/>
      </c>
      <c r="I5127" s="122" t="str">
        <f>IF(H5127=1,COUNTIF($H$1:H5127,1),"")</f>
        <v/>
      </c>
      <c r="J5127" s="122">
        <f t="shared" ref="J5127:J5190" si="245">COUNTIF($N$2:$N$4,B5127)</f>
        <v>0</v>
      </c>
      <c r="K5127" s="122" t="b">
        <f t="shared" ref="K5127:K5190" si="246">AND(J5127=1,H5127&gt;=1,H5127&lt;&gt;"")</f>
        <v>0</v>
      </c>
      <c r="L5127" s="122" t="str">
        <f>IF(K5127=FALSE,"",B5127&amp;"@"&amp;COUNTIFS($B$2:B5127,B5127,$K$2:K5127,TRUE))</f>
        <v/>
      </c>
    </row>
    <row r="5128" spans="7:12">
      <c r="G5128" s="122" t="str">
        <f t="shared" si="244"/>
        <v/>
      </c>
      <c r="H5128" s="255" t="str">
        <f>IF(G5128="기사임",(COUNTIF($B$2:B5128,B5128)-COUNTIFS($B$2:B5127,B5128,$G$2:G5127,"")),"")</f>
        <v/>
      </c>
      <c r="I5128" s="122" t="str">
        <f>IF(H5128=1,COUNTIF($H$1:H5128,1),"")</f>
        <v/>
      </c>
      <c r="J5128" s="122">
        <f t="shared" si="245"/>
        <v>0</v>
      </c>
      <c r="K5128" s="122" t="b">
        <f t="shared" si="246"/>
        <v>0</v>
      </c>
      <c r="L5128" s="122" t="str">
        <f>IF(K5128=FALSE,"",B5128&amp;"@"&amp;COUNTIFS($B$2:B5128,B5128,$K$2:K5128,TRUE))</f>
        <v/>
      </c>
    </row>
    <row r="5129" spans="7:12">
      <c r="G5129" s="122" t="str">
        <f t="shared" si="244"/>
        <v/>
      </c>
      <c r="H5129" s="255" t="str">
        <f>IF(G5129="기사임",(COUNTIF($B$2:B5129,B5129)-COUNTIFS($B$2:B5128,B5129,$G$2:G5128,"")),"")</f>
        <v/>
      </c>
      <c r="I5129" s="122" t="str">
        <f>IF(H5129=1,COUNTIF($H$1:H5129,1),"")</f>
        <v/>
      </c>
      <c r="J5129" s="122">
        <f t="shared" si="245"/>
        <v>0</v>
      </c>
      <c r="K5129" s="122" t="b">
        <f t="shared" si="246"/>
        <v>0</v>
      </c>
      <c r="L5129" s="122" t="str">
        <f>IF(K5129=FALSE,"",B5129&amp;"@"&amp;COUNTIFS($B$2:B5129,B5129,$K$2:K5129,TRUE))</f>
        <v/>
      </c>
    </row>
    <row r="5130" spans="7:12">
      <c r="G5130" s="122" t="str">
        <f t="shared" si="244"/>
        <v/>
      </c>
      <c r="H5130" s="255" t="str">
        <f>IF(G5130="기사임",(COUNTIF($B$2:B5130,B5130)-COUNTIFS($B$2:B5129,B5130,$G$2:G5129,"")),"")</f>
        <v/>
      </c>
      <c r="I5130" s="122" t="str">
        <f>IF(H5130=1,COUNTIF($H$1:H5130,1),"")</f>
        <v/>
      </c>
      <c r="J5130" s="122">
        <f t="shared" si="245"/>
        <v>0</v>
      </c>
      <c r="K5130" s="122" t="b">
        <f t="shared" si="246"/>
        <v>0</v>
      </c>
      <c r="L5130" s="122" t="str">
        <f>IF(K5130=FALSE,"",B5130&amp;"@"&amp;COUNTIFS($B$2:B5130,B5130,$K$2:K5130,TRUE))</f>
        <v/>
      </c>
    </row>
    <row r="5131" spans="7:12">
      <c r="G5131" s="122" t="str">
        <f t="shared" si="244"/>
        <v/>
      </c>
      <c r="H5131" s="255" t="str">
        <f>IF(G5131="기사임",(COUNTIF($B$2:B5131,B5131)-COUNTIFS($B$2:B5130,B5131,$G$2:G5130,"")),"")</f>
        <v/>
      </c>
      <c r="I5131" s="122" t="str">
        <f>IF(H5131=1,COUNTIF($H$1:H5131,1),"")</f>
        <v/>
      </c>
      <c r="J5131" s="122">
        <f t="shared" si="245"/>
        <v>0</v>
      </c>
      <c r="K5131" s="122" t="b">
        <f t="shared" si="246"/>
        <v>0</v>
      </c>
      <c r="L5131" s="122" t="str">
        <f>IF(K5131=FALSE,"",B5131&amp;"@"&amp;COUNTIFS($B$2:B5131,B5131,$K$2:K5131,TRUE))</f>
        <v/>
      </c>
    </row>
    <row r="5132" spans="7:12">
      <c r="G5132" s="122" t="str">
        <f t="shared" si="244"/>
        <v/>
      </c>
      <c r="H5132" s="255" t="str">
        <f>IF(G5132="기사임",(COUNTIF($B$2:B5132,B5132)-COUNTIFS($B$2:B5131,B5132,$G$2:G5131,"")),"")</f>
        <v/>
      </c>
      <c r="I5132" s="122" t="str">
        <f>IF(H5132=1,COUNTIF($H$1:H5132,1),"")</f>
        <v/>
      </c>
      <c r="J5132" s="122">
        <f t="shared" si="245"/>
        <v>0</v>
      </c>
      <c r="K5132" s="122" t="b">
        <f t="shared" si="246"/>
        <v>0</v>
      </c>
      <c r="L5132" s="122" t="str">
        <f>IF(K5132=FALSE,"",B5132&amp;"@"&amp;COUNTIFS($B$2:B5132,B5132,$K$2:K5132,TRUE))</f>
        <v/>
      </c>
    </row>
    <row r="5133" spans="7:12">
      <c r="G5133" s="122" t="str">
        <f t="shared" si="244"/>
        <v/>
      </c>
      <c r="H5133" s="255" t="str">
        <f>IF(G5133="기사임",(COUNTIF($B$2:B5133,B5133)-COUNTIFS($B$2:B5132,B5133,$G$2:G5132,"")),"")</f>
        <v/>
      </c>
      <c r="I5133" s="122" t="str">
        <f>IF(H5133=1,COUNTIF($H$1:H5133,1),"")</f>
        <v/>
      </c>
      <c r="J5133" s="122">
        <f t="shared" si="245"/>
        <v>0</v>
      </c>
      <c r="K5133" s="122" t="b">
        <f t="shared" si="246"/>
        <v>0</v>
      </c>
      <c r="L5133" s="122" t="str">
        <f>IF(K5133=FALSE,"",B5133&amp;"@"&amp;COUNTIFS($B$2:B5133,B5133,$K$2:K5133,TRUE))</f>
        <v/>
      </c>
    </row>
    <row r="5134" spans="7:12">
      <c r="G5134" s="122" t="str">
        <f t="shared" si="244"/>
        <v/>
      </c>
      <c r="H5134" s="255" t="str">
        <f>IF(G5134="기사임",(COUNTIF($B$2:B5134,B5134)-COUNTIFS($B$2:B5133,B5134,$G$2:G5133,"")),"")</f>
        <v/>
      </c>
      <c r="I5134" s="122" t="str">
        <f>IF(H5134=1,COUNTIF($H$1:H5134,1),"")</f>
        <v/>
      </c>
      <c r="J5134" s="122">
        <f t="shared" si="245"/>
        <v>0</v>
      </c>
      <c r="K5134" s="122" t="b">
        <f t="shared" si="246"/>
        <v>0</v>
      </c>
      <c r="L5134" s="122" t="str">
        <f>IF(K5134=FALSE,"",B5134&amp;"@"&amp;COUNTIFS($B$2:B5134,B5134,$K$2:K5134,TRUE))</f>
        <v/>
      </c>
    </row>
    <row r="5135" spans="7:12">
      <c r="G5135" s="122" t="str">
        <f t="shared" si="244"/>
        <v/>
      </c>
      <c r="H5135" s="255" t="str">
        <f>IF(G5135="기사임",(COUNTIF($B$2:B5135,B5135)-COUNTIFS($B$2:B5134,B5135,$G$2:G5134,"")),"")</f>
        <v/>
      </c>
      <c r="I5135" s="122" t="str">
        <f>IF(H5135=1,COUNTIF($H$1:H5135,1),"")</f>
        <v/>
      </c>
      <c r="J5135" s="122">
        <f t="shared" si="245"/>
        <v>0</v>
      </c>
      <c r="K5135" s="122" t="b">
        <f t="shared" si="246"/>
        <v>0</v>
      </c>
      <c r="L5135" s="122" t="str">
        <f>IF(K5135=FALSE,"",B5135&amp;"@"&amp;COUNTIFS($B$2:B5135,B5135,$K$2:K5135,TRUE))</f>
        <v/>
      </c>
    </row>
    <row r="5136" spans="7:12">
      <c r="G5136" s="122" t="str">
        <f t="shared" si="244"/>
        <v/>
      </c>
      <c r="H5136" s="255" t="str">
        <f>IF(G5136="기사임",(COUNTIF($B$2:B5136,B5136)-COUNTIFS($B$2:B5135,B5136,$G$2:G5135,"")),"")</f>
        <v/>
      </c>
      <c r="I5136" s="122" t="str">
        <f>IF(H5136=1,COUNTIF($H$1:H5136,1),"")</f>
        <v/>
      </c>
      <c r="J5136" s="122">
        <f t="shared" si="245"/>
        <v>0</v>
      </c>
      <c r="K5136" s="122" t="b">
        <f t="shared" si="246"/>
        <v>0</v>
      </c>
      <c r="L5136" s="122" t="str">
        <f>IF(K5136=FALSE,"",B5136&amp;"@"&amp;COUNTIFS($B$2:B5136,B5136,$K$2:K5136,TRUE))</f>
        <v/>
      </c>
    </row>
    <row r="5137" spans="7:12">
      <c r="G5137" s="122" t="str">
        <f t="shared" si="244"/>
        <v/>
      </c>
      <c r="H5137" s="255" t="str">
        <f>IF(G5137="기사임",(COUNTIF($B$2:B5137,B5137)-COUNTIFS($B$2:B5136,B5137,$G$2:G5136,"")),"")</f>
        <v/>
      </c>
      <c r="I5137" s="122" t="str">
        <f>IF(H5137=1,COUNTIF($H$1:H5137,1),"")</f>
        <v/>
      </c>
      <c r="J5137" s="122">
        <f t="shared" si="245"/>
        <v>0</v>
      </c>
      <c r="K5137" s="122" t="b">
        <f t="shared" si="246"/>
        <v>0</v>
      </c>
      <c r="L5137" s="122" t="str">
        <f>IF(K5137=FALSE,"",B5137&amp;"@"&amp;COUNTIFS($B$2:B5137,B5137,$K$2:K5137,TRUE))</f>
        <v/>
      </c>
    </row>
    <row r="5138" spans="7:12">
      <c r="G5138" s="122" t="str">
        <f t="shared" si="244"/>
        <v/>
      </c>
      <c r="H5138" s="255" t="str">
        <f>IF(G5138="기사임",(COUNTIF($B$2:B5138,B5138)-COUNTIFS($B$2:B5137,B5138,$G$2:G5137,"")),"")</f>
        <v/>
      </c>
      <c r="I5138" s="122" t="str">
        <f>IF(H5138=1,COUNTIF($H$1:H5138,1),"")</f>
        <v/>
      </c>
      <c r="J5138" s="122">
        <f t="shared" si="245"/>
        <v>0</v>
      </c>
      <c r="K5138" s="122" t="b">
        <f t="shared" si="246"/>
        <v>0</v>
      </c>
      <c r="L5138" s="122" t="str">
        <f>IF(K5138=FALSE,"",B5138&amp;"@"&amp;COUNTIFS($B$2:B5138,B5138,$K$2:K5138,TRUE))</f>
        <v/>
      </c>
    </row>
    <row r="5139" spans="7:12">
      <c r="G5139" s="122" t="str">
        <f t="shared" si="244"/>
        <v/>
      </c>
      <c r="H5139" s="255" t="str">
        <f>IF(G5139="기사임",(COUNTIF($B$2:B5139,B5139)-COUNTIFS($B$2:B5138,B5139,$G$2:G5138,"")),"")</f>
        <v/>
      </c>
      <c r="I5139" s="122" t="str">
        <f>IF(H5139=1,COUNTIF($H$1:H5139,1),"")</f>
        <v/>
      </c>
      <c r="J5139" s="122">
        <f t="shared" si="245"/>
        <v>0</v>
      </c>
      <c r="K5139" s="122" t="b">
        <f t="shared" si="246"/>
        <v>0</v>
      </c>
      <c r="L5139" s="122" t="str">
        <f>IF(K5139=FALSE,"",B5139&amp;"@"&amp;COUNTIFS($B$2:B5139,B5139,$K$2:K5139,TRUE))</f>
        <v/>
      </c>
    </row>
    <row r="5140" spans="7:12">
      <c r="G5140" s="122" t="str">
        <f t="shared" si="244"/>
        <v/>
      </c>
      <c r="H5140" s="255" t="str">
        <f>IF(G5140="기사임",(COUNTIF($B$2:B5140,B5140)-COUNTIFS($B$2:B5139,B5140,$G$2:G5139,"")),"")</f>
        <v/>
      </c>
      <c r="I5140" s="122" t="str">
        <f>IF(H5140=1,COUNTIF($H$1:H5140,1),"")</f>
        <v/>
      </c>
      <c r="J5140" s="122">
        <f t="shared" si="245"/>
        <v>0</v>
      </c>
      <c r="K5140" s="122" t="b">
        <f t="shared" si="246"/>
        <v>0</v>
      </c>
      <c r="L5140" s="122" t="str">
        <f>IF(K5140=FALSE,"",B5140&amp;"@"&amp;COUNTIFS($B$2:B5140,B5140,$K$2:K5140,TRUE))</f>
        <v/>
      </c>
    </row>
    <row r="5141" spans="7:12">
      <c r="G5141" s="122" t="str">
        <f t="shared" si="244"/>
        <v/>
      </c>
      <c r="H5141" s="255" t="str">
        <f>IF(G5141="기사임",(COUNTIF($B$2:B5141,B5141)-COUNTIFS($B$2:B5140,B5141,$G$2:G5140,"")),"")</f>
        <v/>
      </c>
      <c r="I5141" s="122" t="str">
        <f>IF(H5141=1,COUNTIF($H$1:H5141,1),"")</f>
        <v/>
      </c>
      <c r="J5141" s="122">
        <f t="shared" si="245"/>
        <v>0</v>
      </c>
      <c r="K5141" s="122" t="b">
        <f t="shared" si="246"/>
        <v>0</v>
      </c>
      <c r="L5141" s="122" t="str">
        <f>IF(K5141=FALSE,"",B5141&amp;"@"&amp;COUNTIFS($B$2:B5141,B5141,$K$2:K5141,TRUE))</f>
        <v/>
      </c>
    </row>
    <row r="5142" spans="7:12">
      <c r="G5142" s="122" t="str">
        <f t="shared" si="244"/>
        <v/>
      </c>
      <c r="H5142" s="255" t="str">
        <f>IF(G5142="기사임",(COUNTIF($B$2:B5142,B5142)-COUNTIFS($B$2:B5141,B5142,$G$2:G5141,"")),"")</f>
        <v/>
      </c>
      <c r="I5142" s="122" t="str">
        <f>IF(H5142=1,COUNTIF($H$1:H5142,1),"")</f>
        <v/>
      </c>
      <c r="J5142" s="122">
        <f t="shared" si="245"/>
        <v>0</v>
      </c>
      <c r="K5142" s="122" t="b">
        <f t="shared" si="246"/>
        <v>0</v>
      </c>
      <c r="L5142" s="122" t="str">
        <f>IF(K5142=FALSE,"",B5142&amp;"@"&amp;COUNTIFS($B$2:B5142,B5142,$K$2:K5142,TRUE))</f>
        <v/>
      </c>
    </row>
    <row r="5143" spans="7:12">
      <c r="G5143" s="122" t="str">
        <f t="shared" si="244"/>
        <v/>
      </c>
      <c r="H5143" s="255" t="str">
        <f>IF(G5143="기사임",(COUNTIF($B$2:B5143,B5143)-COUNTIFS($B$2:B5142,B5143,$G$2:G5142,"")),"")</f>
        <v/>
      </c>
      <c r="I5143" s="122" t="str">
        <f>IF(H5143=1,COUNTIF($H$1:H5143,1),"")</f>
        <v/>
      </c>
      <c r="J5143" s="122">
        <f t="shared" si="245"/>
        <v>0</v>
      </c>
      <c r="K5143" s="122" t="b">
        <f t="shared" si="246"/>
        <v>0</v>
      </c>
      <c r="L5143" s="122" t="str">
        <f>IF(K5143=FALSE,"",B5143&amp;"@"&amp;COUNTIFS($B$2:B5143,B5143,$K$2:K5143,TRUE))</f>
        <v/>
      </c>
    </row>
    <row r="5144" spans="7:12">
      <c r="G5144" s="122" t="str">
        <f t="shared" si="244"/>
        <v/>
      </c>
      <c r="H5144" s="255" t="str">
        <f>IF(G5144="기사임",(COUNTIF($B$2:B5144,B5144)-COUNTIFS($B$2:B5143,B5144,$G$2:G5143,"")),"")</f>
        <v/>
      </c>
      <c r="I5144" s="122" t="str">
        <f>IF(H5144=1,COUNTIF($H$1:H5144,1),"")</f>
        <v/>
      </c>
      <c r="J5144" s="122">
        <f t="shared" si="245"/>
        <v>0</v>
      </c>
      <c r="K5144" s="122" t="b">
        <f t="shared" si="246"/>
        <v>0</v>
      </c>
      <c r="L5144" s="122" t="str">
        <f>IF(K5144=FALSE,"",B5144&amp;"@"&amp;COUNTIFS($B$2:B5144,B5144,$K$2:K5144,TRUE))</f>
        <v/>
      </c>
    </row>
    <row r="5145" spans="7:12">
      <c r="G5145" s="122" t="str">
        <f t="shared" si="244"/>
        <v/>
      </c>
      <c r="H5145" s="255" t="str">
        <f>IF(G5145="기사임",(COUNTIF($B$2:B5145,B5145)-COUNTIFS($B$2:B5144,B5145,$G$2:G5144,"")),"")</f>
        <v/>
      </c>
      <c r="I5145" s="122" t="str">
        <f>IF(H5145=1,COUNTIF($H$1:H5145,1),"")</f>
        <v/>
      </c>
      <c r="J5145" s="122">
        <f t="shared" si="245"/>
        <v>0</v>
      </c>
      <c r="K5145" s="122" t="b">
        <f t="shared" si="246"/>
        <v>0</v>
      </c>
      <c r="L5145" s="122" t="str">
        <f>IF(K5145=FALSE,"",B5145&amp;"@"&amp;COUNTIFS($B$2:B5145,B5145,$K$2:K5145,TRUE))</f>
        <v/>
      </c>
    </row>
    <row r="5146" spans="7:12">
      <c r="G5146" s="122" t="str">
        <f t="shared" si="244"/>
        <v/>
      </c>
      <c r="H5146" s="255" t="str">
        <f>IF(G5146="기사임",(COUNTIF($B$2:B5146,B5146)-COUNTIFS($B$2:B5145,B5146,$G$2:G5145,"")),"")</f>
        <v/>
      </c>
      <c r="I5146" s="122" t="str">
        <f>IF(H5146=1,COUNTIF($H$1:H5146,1),"")</f>
        <v/>
      </c>
      <c r="J5146" s="122">
        <f t="shared" si="245"/>
        <v>0</v>
      </c>
      <c r="K5146" s="122" t="b">
        <f t="shared" si="246"/>
        <v>0</v>
      </c>
      <c r="L5146" s="122" t="str">
        <f>IF(K5146=FALSE,"",B5146&amp;"@"&amp;COUNTIFS($B$2:B5146,B5146,$K$2:K5146,TRUE))</f>
        <v/>
      </c>
    </row>
    <row r="5147" spans="7:12">
      <c r="G5147" s="122" t="str">
        <f t="shared" si="244"/>
        <v/>
      </c>
      <c r="H5147" s="255" t="str">
        <f>IF(G5147="기사임",(COUNTIF($B$2:B5147,B5147)-COUNTIFS($B$2:B5146,B5147,$G$2:G5146,"")),"")</f>
        <v/>
      </c>
      <c r="I5147" s="122" t="str">
        <f>IF(H5147=1,COUNTIF($H$1:H5147,1),"")</f>
        <v/>
      </c>
      <c r="J5147" s="122">
        <f t="shared" si="245"/>
        <v>0</v>
      </c>
      <c r="K5147" s="122" t="b">
        <f t="shared" si="246"/>
        <v>0</v>
      </c>
      <c r="L5147" s="122" t="str">
        <f>IF(K5147=FALSE,"",B5147&amp;"@"&amp;COUNTIFS($B$2:B5147,B5147,$K$2:K5147,TRUE))</f>
        <v/>
      </c>
    </row>
    <row r="5148" spans="7:12">
      <c r="G5148" s="122" t="str">
        <f t="shared" si="244"/>
        <v/>
      </c>
      <c r="H5148" s="255" t="str">
        <f>IF(G5148="기사임",(COUNTIF($B$2:B5148,B5148)-COUNTIFS($B$2:B5147,B5148,$G$2:G5147,"")),"")</f>
        <v/>
      </c>
      <c r="I5148" s="122" t="str">
        <f>IF(H5148=1,COUNTIF($H$1:H5148,1),"")</f>
        <v/>
      </c>
      <c r="J5148" s="122">
        <f t="shared" si="245"/>
        <v>0</v>
      </c>
      <c r="K5148" s="122" t="b">
        <f t="shared" si="246"/>
        <v>0</v>
      </c>
      <c r="L5148" s="122" t="str">
        <f>IF(K5148=FALSE,"",B5148&amp;"@"&amp;COUNTIFS($B$2:B5148,B5148,$K$2:K5148,TRUE))</f>
        <v/>
      </c>
    </row>
    <row r="5149" spans="7:12">
      <c r="G5149" s="122" t="str">
        <f t="shared" si="244"/>
        <v/>
      </c>
      <c r="H5149" s="255" t="str">
        <f>IF(G5149="기사임",(COUNTIF($B$2:B5149,B5149)-COUNTIFS($B$2:B5148,B5149,$G$2:G5148,"")),"")</f>
        <v/>
      </c>
      <c r="I5149" s="122" t="str">
        <f>IF(H5149=1,COUNTIF($H$1:H5149,1),"")</f>
        <v/>
      </c>
      <c r="J5149" s="122">
        <f t="shared" si="245"/>
        <v>0</v>
      </c>
      <c r="K5149" s="122" t="b">
        <f t="shared" si="246"/>
        <v>0</v>
      </c>
      <c r="L5149" s="122" t="str">
        <f>IF(K5149=FALSE,"",B5149&amp;"@"&amp;COUNTIFS($B$2:B5149,B5149,$K$2:K5149,TRUE))</f>
        <v/>
      </c>
    </row>
    <row r="5150" spans="7:12">
      <c r="G5150" s="122" t="str">
        <f t="shared" si="244"/>
        <v/>
      </c>
      <c r="H5150" s="255" t="str">
        <f>IF(G5150="기사임",(COUNTIF($B$2:B5150,B5150)-COUNTIFS($B$2:B5149,B5150,$G$2:G5149,"")),"")</f>
        <v/>
      </c>
      <c r="I5150" s="122" t="str">
        <f>IF(H5150=1,COUNTIF($H$1:H5150,1),"")</f>
        <v/>
      </c>
      <c r="J5150" s="122">
        <f t="shared" si="245"/>
        <v>0</v>
      </c>
      <c r="K5150" s="122" t="b">
        <f t="shared" si="246"/>
        <v>0</v>
      </c>
      <c r="L5150" s="122" t="str">
        <f>IF(K5150=FALSE,"",B5150&amp;"@"&amp;COUNTIFS($B$2:B5150,B5150,$K$2:K5150,TRUE))</f>
        <v/>
      </c>
    </row>
    <row r="5151" spans="7:12">
      <c r="G5151" s="122" t="str">
        <f t="shared" si="244"/>
        <v/>
      </c>
      <c r="H5151" s="255" t="str">
        <f>IF(G5151="기사임",(COUNTIF($B$2:B5151,B5151)-COUNTIFS($B$2:B5150,B5151,$G$2:G5150,"")),"")</f>
        <v/>
      </c>
      <c r="I5151" s="122" t="str">
        <f>IF(H5151=1,COUNTIF($H$1:H5151,1),"")</f>
        <v/>
      </c>
      <c r="J5151" s="122">
        <f t="shared" si="245"/>
        <v>0</v>
      </c>
      <c r="K5151" s="122" t="b">
        <f t="shared" si="246"/>
        <v>0</v>
      </c>
      <c r="L5151" s="122" t="str">
        <f>IF(K5151=FALSE,"",B5151&amp;"@"&amp;COUNTIFS($B$2:B5151,B5151,$K$2:K5151,TRUE))</f>
        <v/>
      </c>
    </row>
    <row r="5152" spans="7:12">
      <c r="G5152" s="122" t="str">
        <f t="shared" si="244"/>
        <v/>
      </c>
      <c r="H5152" s="255" t="str">
        <f>IF(G5152="기사임",(COUNTIF($B$2:B5152,B5152)-COUNTIFS($B$2:B5151,B5152,$G$2:G5151,"")),"")</f>
        <v/>
      </c>
      <c r="I5152" s="122" t="str">
        <f>IF(H5152=1,COUNTIF($H$1:H5152,1),"")</f>
        <v/>
      </c>
      <c r="J5152" s="122">
        <f t="shared" si="245"/>
        <v>0</v>
      </c>
      <c r="K5152" s="122" t="b">
        <f t="shared" si="246"/>
        <v>0</v>
      </c>
      <c r="L5152" s="122" t="str">
        <f>IF(K5152=FALSE,"",B5152&amp;"@"&amp;COUNTIFS($B$2:B5152,B5152,$K$2:K5152,TRUE))</f>
        <v/>
      </c>
    </row>
    <row r="5153" spans="7:12">
      <c r="G5153" s="122" t="str">
        <f t="shared" si="244"/>
        <v/>
      </c>
      <c r="H5153" s="255" t="str">
        <f>IF(G5153="기사임",(COUNTIF($B$2:B5153,B5153)-COUNTIFS($B$2:B5152,B5153,$G$2:G5152,"")),"")</f>
        <v/>
      </c>
      <c r="I5153" s="122" t="str">
        <f>IF(H5153=1,COUNTIF($H$1:H5153,1),"")</f>
        <v/>
      </c>
      <c r="J5153" s="122">
        <f t="shared" si="245"/>
        <v>0</v>
      </c>
      <c r="K5153" s="122" t="b">
        <f t="shared" si="246"/>
        <v>0</v>
      </c>
      <c r="L5153" s="122" t="str">
        <f>IF(K5153=FALSE,"",B5153&amp;"@"&amp;COUNTIFS($B$2:B5153,B5153,$K$2:K5153,TRUE))</f>
        <v/>
      </c>
    </row>
    <row r="5154" spans="7:12">
      <c r="G5154" s="122" t="str">
        <f t="shared" si="244"/>
        <v/>
      </c>
      <c r="H5154" s="255" t="str">
        <f>IF(G5154="기사임",(COUNTIF($B$2:B5154,B5154)-COUNTIFS($B$2:B5153,B5154,$G$2:G5153,"")),"")</f>
        <v/>
      </c>
      <c r="I5154" s="122" t="str">
        <f>IF(H5154=1,COUNTIF($H$1:H5154,1),"")</f>
        <v/>
      </c>
      <c r="J5154" s="122">
        <f t="shared" si="245"/>
        <v>0</v>
      </c>
      <c r="K5154" s="122" t="b">
        <f t="shared" si="246"/>
        <v>0</v>
      </c>
      <c r="L5154" s="122" t="str">
        <f>IF(K5154=FALSE,"",B5154&amp;"@"&amp;COUNTIFS($B$2:B5154,B5154,$K$2:K5154,TRUE))</f>
        <v/>
      </c>
    </row>
    <row r="5155" spans="7:12">
      <c r="G5155" s="122" t="str">
        <f t="shared" si="244"/>
        <v/>
      </c>
      <c r="H5155" s="255" t="str">
        <f>IF(G5155="기사임",(COUNTIF($B$2:B5155,B5155)-COUNTIFS($B$2:B5154,B5155,$G$2:G5154,"")),"")</f>
        <v/>
      </c>
      <c r="I5155" s="122" t="str">
        <f>IF(H5155=1,COUNTIF($H$1:H5155,1),"")</f>
        <v/>
      </c>
      <c r="J5155" s="122">
        <f t="shared" si="245"/>
        <v>0</v>
      </c>
      <c r="K5155" s="122" t="b">
        <f t="shared" si="246"/>
        <v>0</v>
      </c>
      <c r="L5155" s="122" t="str">
        <f>IF(K5155=FALSE,"",B5155&amp;"@"&amp;COUNTIFS($B$2:B5155,B5155,$K$2:K5155,TRUE))</f>
        <v/>
      </c>
    </row>
    <row r="5156" spans="7:12">
      <c r="G5156" s="122" t="str">
        <f t="shared" si="244"/>
        <v/>
      </c>
      <c r="H5156" s="255" t="str">
        <f>IF(G5156="기사임",(COUNTIF($B$2:B5156,B5156)-COUNTIFS($B$2:B5155,B5156,$G$2:G5155,"")),"")</f>
        <v/>
      </c>
      <c r="I5156" s="122" t="str">
        <f>IF(H5156=1,COUNTIF($H$1:H5156,1),"")</f>
        <v/>
      </c>
      <c r="J5156" s="122">
        <f t="shared" si="245"/>
        <v>0</v>
      </c>
      <c r="K5156" s="122" t="b">
        <f t="shared" si="246"/>
        <v>0</v>
      </c>
      <c r="L5156" s="122" t="str">
        <f>IF(K5156=FALSE,"",B5156&amp;"@"&amp;COUNTIFS($B$2:B5156,B5156,$K$2:K5156,TRUE))</f>
        <v/>
      </c>
    </row>
    <row r="5157" spans="7:12">
      <c r="G5157" s="122" t="str">
        <f t="shared" si="244"/>
        <v/>
      </c>
      <c r="H5157" s="255" t="str">
        <f>IF(G5157="기사임",(COUNTIF($B$2:B5157,B5157)-COUNTIFS($B$2:B5156,B5157,$G$2:G5156,"")),"")</f>
        <v/>
      </c>
      <c r="I5157" s="122" t="str">
        <f>IF(H5157=1,COUNTIF($H$1:H5157,1),"")</f>
        <v/>
      </c>
      <c r="J5157" s="122">
        <f t="shared" si="245"/>
        <v>0</v>
      </c>
      <c r="K5157" s="122" t="b">
        <f t="shared" si="246"/>
        <v>0</v>
      </c>
      <c r="L5157" s="122" t="str">
        <f>IF(K5157=FALSE,"",B5157&amp;"@"&amp;COUNTIFS($B$2:B5157,B5157,$K$2:K5157,TRUE))</f>
        <v/>
      </c>
    </row>
    <row r="5158" spans="7:12">
      <c r="G5158" s="122" t="str">
        <f t="shared" si="244"/>
        <v/>
      </c>
      <c r="H5158" s="255" t="str">
        <f>IF(G5158="기사임",(COUNTIF($B$2:B5158,B5158)-COUNTIFS($B$2:B5157,B5158,$G$2:G5157,"")),"")</f>
        <v/>
      </c>
      <c r="I5158" s="122" t="str">
        <f>IF(H5158=1,COUNTIF($H$1:H5158,1),"")</f>
        <v/>
      </c>
      <c r="J5158" s="122">
        <f t="shared" si="245"/>
        <v>0</v>
      </c>
      <c r="K5158" s="122" t="b">
        <f t="shared" si="246"/>
        <v>0</v>
      </c>
      <c r="L5158" s="122" t="str">
        <f>IF(K5158=FALSE,"",B5158&amp;"@"&amp;COUNTIFS($B$2:B5158,B5158,$K$2:K5158,TRUE))</f>
        <v/>
      </c>
    </row>
    <row r="5159" spans="7:12">
      <c r="G5159" s="122" t="str">
        <f t="shared" si="244"/>
        <v/>
      </c>
      <c r="H5159" s="255" t="str">
        <f>IF(G5159="기사임",(COUNTIF($B$2:B5159,B5159)-COUNTIFS($B$2:B5158,B5159,$G$2:G5158,"")),"")</f>
        <v/>
      </c>
      <c r="I5159" s="122" t="str">
        <f>IF(H5159=1,COUNTIF($H$1:H5159,1),"")</f>
        <v/>
      </c>
      <c r="J5159" s="122">
        <f t="shared" si="245"/>
        <v>0</v>
      </c>
      <c r="K5159" s="122" t="b">
        <f t="shared" si="246"/>
        <v>0</v>
      </c>
      <c r="L5159" s="122" t="str">
        <f>IF(K5159=FALSE,"",B5159&amp;"@"&amp;COUNTIFS($B$2:B5159,B5159,$K$2:K5159,TRUE))</f>
        <v/>
      </c>
    </row>
    <row r="5160" spans="7:12">
      <c r="G5160" s="122" t="str">
        <f t="shared" si="244"/>
        <v/>
      </c>
      <c r="H5160" s="255" t="str">
        <f>IF(G5160="기사임",(COUNTIF($B$2:B5160,B5160)-COUNTIFS($B$2:B5159,B5160,$G$2:G5159,"")),"")</f>
        <v/>
      </c>
      <c r="I5160" s="122" t="str">
        <f>IF(H5160=1,COUNTIF($H$1:H5160,1),"")</f>
        <v/>
      </c>
      <c r="J5160" s="122">
        <f t="shared" si="245"/>
        <v>0</v>
      </c>
      <c r="K5160" s="122" t="b">
        <f t="shared" si="246"/>
        <v>0</v>
      </c>
      <c r="L5160" s="122" t="str">
        <f>IF(K5160=FALSE,"",B5160&amp;"@"&amp;COUNTIFS($B$2:B5160,B5160,$K$2:K5160,TRUE))</f>
        <v/>
      </c>
    </row>
    <row r="5161" spans="7:12">
      <c r="G5161" s="122" t="str">
        <f t="shared" si="244"/>
        <v/>
      </c>
      <c r="H5161" s="255" t="str">
        <f>IF(G5161="기사임",(COUNTIF($B$2:B5161,B5161)-COUNTIFS($B$2:B5160,B5161,$G$2:G5160,"")),"")</f>
        <v/>
      </c>
      <c r="I5161" s="122" t="str">
        <f>IF(H5161=1,COUNTIF($H$1:H5161,1),"")</f>
        <v/>
      </c>
      <c r="J5161" s="122">
        <f t="shared" si="245"/>
        <v>0</v>
      </c>
      <c r="K5161" s="122" t="b">
        <f t="shared" si="246"/>
        <v>0</v>
      </c>
      <c r="L5161" s="122" t="str">
        <f>IF(K5161=FALSE,"",B5161&amp;"@"&amp;COUNTIFS($B$2:B5161,B5161,$K$2:K5161,TRUE))</f>
        <v/>
      </c>
    </row>
    <row r="5162" spans="7:12">
      <c r="G5162" s="122" t="str">
        <f t="shared" si="244"/>
        <v/>
      </c>
      <c r="H5162" s="255" t="str">
        <f>IF(G5162="기사임",(COUNTIF($B$2:B5162,B5162)-COUNTIFS($B$2:B5161,B5162,$G$2:G5161,"")),"")</f>
        <v/>
      </c>
      <c r="I5162" s="122" t="str">
        <f>IF(H5162=1,COUNTIF($H$1:H5162,1),"")</f>
        <v/>
      </c>
      <c r="J5162" s="122">
        <f t="shared" si="245"/>
        <v>0</v>
      </c>
      <c r="K5162" s="122" t="b">
        <f t="shared" si="246"/>
        <v>0</v>
      </c>
      <c r="L5162" s="122" t="str">
        <f>IF(K5162=FALSE,"",B5162&amp;"@"&amp;COUNTIFS($B$2:B5162,B5162,$K$2:K5162,TRUE))</f>
        <v/>
      </c>
    </row>
    <row r="5163" spans="7:12">
      <c r="G5163" s="122" t="str">
        <f t="shared" si="244"/>
        <v/>
      </c>
      <c r="H5163" s="255" t="str">
        <f>IF(G5163="기사임",(COUNTIF($B$2:B5163,B5163)-COUNTIFS($B$2:B5162,B5163,$G$2:G5162,"")),"")</f>
        <v/>
      </c>
      <c r="I5163" s="122" t="str">
        <f>IF(H5163=1,COUNTIF($H$1:H5163,1),"")</f>
        <v/>
      </c>
      <c r="J5163" s="122">
        <f t="shared" si="245"/>
        <v>0</v>
      </c>
      <c r="K5163" s="122" t="b">
        <f t="shared" si="246"/>
        <v>0</v>
      </c>
      <c r="L5163" s="122" t="str">
        <f>IF(K5163=FALSE,"",B5163&amp;"@"&amp;COUNTIFS($B$2:B5163,B5163,$K$2:K5163,TRUE))</f>
        <v/>
      </c>
    </row>
    <row r="5164" spans="7:12">
      <c r="G5164" s="122" t="str">
        <f t="shared" si="244"/>
        <v/>
      </c>
      <c r="H5164" s="255" t="str">
        <f>IF(G5164="기사임",(COUNTIF($B$2:B5164,B5164)-COUNTIFS($B$2:B5163,B5164,$G$2:G5163,"")),"")</f>
        <v/>
      </c>
      <c r="I5164" s="122" t="str">
        <f>IF(H5164=1,COUNTIF($H$1:H5164,1),"")</f>
        <v/>
      </c>
      <c r="J5164" s="122">
        <f t="shared" si="245"/>
        <v>0</v>
      </c>
      <c r="K5164" s="122" t="b">
        <f t="shared" si="246"/>
        <v>0</v>
      </c>
      <c r="L5164" s="122" t="str">
        <f>IF(K5164=FALSE,"",B5164&amp;"@"&amp;COUNTIFS($B$2:B5164,B5164,$K$2:K5164,TRUE))</f>
        <v/>
      </c>
    </row>
    <row r="5165" spans="7:12">
      <c r="G5165" s="122" t="str">
        <f t="shared" si="244"/>
        <v/>
      </c>
      <c r="H5165" s="255" t="str">
        <f>IF(G5165="기사임",(COUNTIF($B$2:B5165,B5165)-COUNTIFS($B$2:B5164,B5165,$G$2:G5164,"")),"")</f>
        <v/>
      </c>
      <c r="I5165" s="122" t="str">
        <f>IF(H5165=1,COUNTIF($H$1:H5165,1),"")</f>
        <v/>
      </c>
      <c r="J5165" s="122">
        <f t="shared" si="245"/>
        <v>0</v>
      </c>
      <c r="K5165" s="122" t="b">
        <f t="shared" si="246"/>
        <v>0</v>
      </c>
      <c r="L5165" s="122" t="str">
        <f>IF(K5165=FALSE,"",B5165&amp;"@"&amp;COUNTIFS($B$2:B5165,B5165,$K$2:K5165,TRUE))</f>
        <v/>
      </c>
    </row>
    <row r="5166" spans="7:12">
      <c r="G5166" s="122" t="str">
        <f t="shared" si="244"/>
        <v/>
      </c>
      <c r="H5166" s="255" t="str">
        <f>IF(G5166="기사임",(COUNTIF($B$2:B5166,B5166)-COUNTIFS($B$2:B5165,B5166,$G$2:G5165,"")),"")</f>
        <v/>
      </c>
      <c r="I5166" s="122" t="str">
        <f>IF(H5166=1,COUNTIF($H$1:H5166,1),"")</f>
        <v/>
      </c>
      <c r="J5166" s="122">
        <f t="shared" si="245"/>
        <v>0</v>
      </c>
      <c r="K5166" s="122" t="b">
        <f t="shared" si="246"/>
        <v>0</v>
      </c>
      <c r="L5166" s="122" t="str">
        <f>IF(K5166=FALSE,"",B5166&amp;"@"&amp;COUNTIFS($B$2:B5166,B5166,$K$2:K5166,TRUE))</f>
        <v/>
      </c>
    </row>
    <row r="5167" spans="7:12">
      <c r="G5167" s="122" t="str">
        <f t="shared" si="244"/>
        <v/>
      </c>
      <c r="H5167" s="255" t="str">
        <f>IF(G5167="기사임",(COUNTIF($B$2:B5167,B5167)-COUNTIFS($B$2:B5166,B5167,$G$2:G5166,"")),"")</f>
        <v/>
      </c>
      <c r="I5167" s="122" t="str">
        <f>IF(H5167=1,COUNTIF($H$1:H5167,1),"")</f>
        <v/>
      </c>
      <c r="J5167" s="122">
        <f t="shared" si="245"/>
        <v>0</v>
      </c>
      <c r="K5167" s="122" t="b">
        <f t="shared" si="246"/>
        <v>0</v>
      </c>
      <c r="L5167" s="122" t="str">
        <f>IF(K5167=FALSE,"",B5167&amp;"@"&amp;COUNTIFS($B$2:B5167,B5167,$K$2:K5167,TRUE))</f>
        <v/>
      </c>
    </row>
    <row r="5168" spans="7:12">
      <c r="G5168" s="122" t="str">
        <f t="shared" si="244"/>
        <v/>
      </c>
      <c r="H5168" s="255" t="str">
        <f>IF(G5168="기사임",(COUNTIF($B$2:B5168,B5168)-COUNTIFS($B$2:B5167,B5168,$G$2:G5167,"")),"")</f>
        <v/>
      </c>
      <c r="I5168" s="122" t="str">
        <f>IF(H5168=1,COUNTIF($H$1:H5168,1),"")</f>
        <v/>
      </c>
      <c r="J5168" s="122">
        <f t="shared" si="245"/>
        <v>0</v>
      </c>
      <c r="K5168" s="122" t="b">
        <f t="shared" si="246"/>
        <v>0</v>
      </c>
      <c r="L5168" s="122" t="str">
        <f>IF(K5168=FALSE,"",B5168&amp;"@"&amp;COUNTIFS($B$2:B5168,B5168,$K$2:K5168,TRUE))</f>
        <v/>
      </c>
    </row>
    <row r="5169" spans="7:12">
      <c r="G5169" s="122" t="str">
        <f t="shared" si="244"/>
        <v/>
      </c>
      <c r="H5169" s="255" t="str">
        <f>IF(G5169="기사임",(COUNTIF($B$2:B5169,B5169)-COUNTIFS($B$2:B5168,B5169,$G$2:G5168,"")),"")</f>
        <v/>
      </c>
      <c r="I5169" s="122" t="str">
        <f>IF(H5169=1,COUNTIF($H$1:H5169,1),"")</f>
        <v/>
      </c>
      <c r="J5169" s="122">
        <f t="shared" si="245"/>
        <v>0</v>
      </c>
      <c r="K5169" s="122" t="b">
        <f t="shared" si="246"/>
        <v>0</v>
      </c>
      <c r="L5169" s="122" t="str">
        <f>IF(K5169=FALSE,"",B5169&amp;"@"&amp;COUNTIFS($B$2:B5169,B5169,$K$2:K5169,TRUE))</f>
        <v/>
      </c>
    </row>
    <row r="5170" spans="7:12">
      <c r="G5170" s="122" t="str">
        <f t="shared" si="244"/>
        <v/>
      </c>
      <c r="H5170" s="255" t="str">
        <f>IF(G5170="기사임",(COUNTIF($B$2:B5170,B5170)-COUNTIFS($B$2:B5169,B5170,$G$2:G5169,"")),"")</f>
        <v/>
      </c>
      <c r="I5170" s="122" t="str">
        <f>IF(H5170=1,COUNTIF($H$1:H5170,1),"")</f>
        <v/>
      </c>
      <c r="J5170" s="122">
        <f t="shared" si="245"/>
        <v>0</v>
      </c>
      <c r="K5170" s="122" t="b">
        <f t="shared" si="246"/>
        <v>0</v>
      </c>
      <c r="L5170" s="122" t="str">
        <f>IF(K5170=FALSE,"",B5170&amp;"@"&amp;COUNTIFS($B$2:B5170,B5170,$K$2:K5170,TRUE))</f>
        <v/>
      </c>
    </row>
    <row r="5171" spans="7:12">
      <c r="G5171" s="122" t="str">
        <f t="shared" si="244"/>
        <v/>
      </c>
      <c r="H5171" s="255" t="str">
        <f>IF(G5171="기사임",(COUNTIF($B$2:B5171,B5171)-COUNTIFS($B$2:B5170,B5171,$G$2:G5170,"")),"")</f>
        <v/>
      </c>
      <c r="I5171" s="122" t="str">
        <f>IF(H5171=1,COUNTIF($H$1:H5171,1),"")</f>
        <v/>
      </c>
      <c r="J5171" s="122">
        <f t="shared" si="245"/>
        <v>0</v>
      </c>
      <c r="K5171" s="122" t="b">
        <f t="shared" si="246"/>
        <v>0</v>
      </c>
      <c r="L5171" s="122" t="str">
        <f>IF(K5171=FALSE,"",B5171&amp;"@"&amp;COUNTIFS($B$2:B5171,B5171,$K$2:K5171,TRUE))</f>
        <v/>
      </c>
    </row>
    <row r="5172" spans="7:12">
      <c r="G5172" s="122" t="str">
        <f t="shared" si="244"/>
        <v/>
      </c>
      <c r="H5172" s="255" t="str">
        <f>IF(G5172="기사임",(COUNTIF($B$2:B5172,B5172)-COUNTIFS($B$2:B5171,B5172,$G$2:G5171,"")),"")</f>
        <v/>
      </c>
      <c r="I5172" s="122" t="str">
        <f>IF(H5172=1,COUNTIF($H$1:H5172,1),"")</f>
        <v/>
      </c>
      <c r="J5172" s="122">
        <f t="shared" si="245"/>
        <v>0</v>
      </c>
      <c r="K5172" s="122" t="b">
        <f t="shared" si="246"/>
        <v>0</v>
      </c>
      <c r="L5172" s="122" t="str">
        <f>IF(K5172=FALSE,"",B5172&amp;"@"&amp;COUNTIFS($B$2:B5172,B5172,$K$2:K5172,TRUE))</f>
        <v/>
      </c>
    </row>
    <row r="5173" spans="7:12">
      <c r="G5173" s="122" t="str">
        <f t="shared" si="244"/>
        <v/>
      </c>
      <c r="H5173" s="255" t="str">
        <f>IF(G5173="기사임",(COUNTIF($B$2:B5173,B5173)-COUNTIFS($B$2:B5172,B5173,$G$2:G5172,"")),"")</f>
        <v/>
      </c>
      <c r="I5173" s="122" t="str">
        <f>IF(H5173=1,COUNTIF($H$1:H5173,1),"")</f>
        <v/>
      </c>
      <c r="J5173" s="122">
        <f t="shared" si="245"/>
        <v>0</v>
      </c>
      <c r="K5173" s="122" t="b">
        <f t="shared" si="246"/>
        <v>0</v>
      </c>
      <c r="L5173" s="122" t="str">
        <f>IF(K5173=FALSE,"",B5173&amp;"@"&amp;COUNTIFS($B$2:B5173,B5173,$K$2:K5173,TRUE))</f>
        <v/>
      </c>
    </row>
    <row r="5174" spans="7:12">
      <c r="G5174" s="122" t="str">
        <f t="shared" si="244"/>
        <v/>
      </c>
      <c r="H5174" s="255" t="str">
        <f>IF(G5174="기사임",(COUNTIF($B$2:B5174,B5174)-COUNTIFS($B$2:B5173,B5174,$G$2:G5173,"")),"")</f>
        <v/>
      </c>
      <c r="I5174" s="122" t="str">
        <f>IF(H5174=1,COUNTIF($H$1:H5174,1),"")</f>
        <v/>
      </c>
      <c r="J5174" s="122">
        <f t="shared" si="245"/>
        <v>0</v>
      </c>
      <c r="K5174" s="122" t="b">
        <f t="shared" si="246"/>
        <v>0</v>
      </c>
      <c r="L5174" s="122" t="str">
        <f>IF(K5174=FALSE,"",B5174&amp;"@"&amp;COUNTIFS($B$2:B5174,B5174,$K$2:K5174,TRUE))</f>
        <v/>
      </c>
    </row>
    <row r="5175" spans="7:12">
      <c r="G5175" s="122" t="str">
        <f t="shared" si="244"/>
        <v/>
      </c>
      <c r="H5175" s="255" t="str">
        <f>IF(G5175="기사임",(COUNTIF($B$2:B5175,B5175)-COUNTIFS($B$2:B5174,B5175,$G$2:G5174,"")),"")</f>
        <v/>
      </c>
      <c r="I5175" s="122" t="str">
        <f>IF(H5175=1,COUNTIF($H$1:H5175,1),"")</f>
        <v/>
      </c>
      <c r="J5175" s="122">
        <f t="shared" si="245"/>
        <v>0</v>
      </c>
      <c r="K5175" s="122" t="b">
        <f t="shared" si="246"/>
        <v>0</v>
      </c>
      <c r="L5175" s="122" t="str">
        <f>IF(K5175=FALSE,"",B5175&amp;"@"&amp;COUNTIFS($B$2:B5175,B5175,$K$2:K5175,TRUE))</f>
        <v/>
      </c>
    </row>
    <row r="5176" spans="7:12">
      <c r="G5176" s="122" t="str">
        <f t="shared" si="244"/>
        <v/>
      </c>
      <c r="H5176" s="255" t="str">
        <f>IF(G5176="기사임",(COUNTIF($B$2:B5176,B5176)-COUNTIFS($B$2:B5175,B5176,$G$2:G5175,"")),"")</f>
        <v/>
      </c>
      <c r="I5176" s="122" t="str">
        <f>IF(H5176=1,COUNTIF($H$1:H5176,1),"")</f>
        <v/>
      </c>
      <c r="J5176" s="122">
        <f t="shared" si="245"/>
        <v>0</v>
      </c>
      <c r="K5176" s="122" t="b">
        <f t="shared" si="246"/>
        <v>0</v>
      </c>
      <c r="L5176" s="122" t="str">
        <f>IF(K5176=FALSE,"",B5176&amp;"@"&amp;COUNTIFS($B$2:B5176,B5176,$K$2:K5176,TRUE))</f>
        <v/>
      </c>
    </row>
    <row r="5177" spans="7:12">
      <c r="G5177" s="122" t="str">
        <f t="shared" si="244"/>
        <v/>
      </c>
      <c r="H5177" s="255" t="str">
        <f>IF(G5177="기사임",(COUNTIF($B$2:B5177,B5177)-COUNTIFS($B$2:B5176,B5177,$G$2:G5176,"")),"")</f>
        <v/>
      </c>
      <c r="I5177" s="122" t="str">
        <f>IF(H5177=1,COUNTIF($H$1:H5177,1),"")</f>
        <v/>
      </c>
      <c r="J5177" s="122">
        <f t="shared" si="245"/>
        <v>0</v>
      </c>
      <c r="K5177" s="122" t="b">
        <f t="shared" si="246"/>
        <v>0</v>
      </c>
      <c r="L5177" s="122" t="str">
        <f>IF(K5177=FALSE,"",B5177&amp;"@"&amp;COUNTIFS($B$2:B5177,B5177,$K$2:K5177,TRUE))</f>
        <v/>
      </c>
    </row>
    <row r="5178" spans="7:12">
      <c r="G5178" s="122" t="str">
        <f t="shared" si="244"/>
        <v/>
      </c>
      <c r="H5178" s="255" t="str">
        <f>IF(G5178="기사임",(COUNTIF($B$2:B5178,B5178)-COUNTIFS($B$2:B5177,B5178,$G$2:G5177,"")),"")</f>
        <v/>
      </c>
      <c r="I5178" s="122" t="str">
        <f>IF(H5178=1,COUNTIF($H$1:H5178,1),"")</f>
        <v/>
      </c>
      <c r="J5178" s="122">
        <f t="shared" si="245"/>
        <v>0</v>
      </c>
      <c r="K5178" s="122" t="b">
        <f t="shared" si="246"/>
        <v>0</v>
      </c>
      <c r="L5178" s="122" t="str">
        <f>IF(K5178=FALSE,"",B5178&amp;"@"&amp;COUNTIFS($B$2:B5178,B5178,$K$2:K5178,TRUE))</f>
        <v/>
      </c>
    </row>
    <row r="5179" spans="7:12">
      <c r="G5179" s="122" t="str">
        <f t="shared" si="244"/>
        <v/>
      </c>
      <c r="H5179" s="255" t="str">
        <f>IF(G5179="기사임",(COUNTIF($B$2:B5179,B5179)-COUNTIFS($B$2:B5178,B5179,$G$2:G5178,"")),"")</f>
        <v/>
      </c>
      <c r="I5179" s="122" t="str">
        <f>IF(H5179=1,COUNTIF($H$1:H5179,1),"")</f>
        <v/>
      </c>
      <c r="J5179" s="122">
        <f t="shared" si="245"/>
        <v>0</v>
      </c>
      <c r="K5179" s="122" t="b">
        <f t="shared" si="246"/>
        <v>0</v>
      </c>
      <c r="L5179" s="122" t="str">
        <f>IF(K5179=FALSE,"",B5179&amp;"@"&amp;COUNTIFS($B$2:B5179,B5179,$K$2:K5179,TRUE))</f>
        <v/>
      </c>
    </row>
    <row r="5180" spans="7:12">
      <c r="G5180" s="122" t="str">
        <f t="shared" si="244"/>
        <v/>
      </c>
      <c r="H5180" s="255" t="str">
        <f>IF(G5180="기사임",(COUNTIF($B$2:B5180,B5180)-COUNTIFS($B$2:B5179,B5180,$G$2:G5179,"")),"")</f>
        <v/>
      </c>
      <c r="I5180" s="122" t="str">
        <f>IF(H5180=1,COUNTIF($H$1:H5180,1),"")</f>
        <v/>
      </c>
      <c r="J5180" s="122">
        <f t="shared" si="245"/>
        <v>0</v>
      </c>
      <c r="K5180" s="122" t="b">
        <f t="shared" si="246"/>
        <v>0</v>
      </c>
      <c r="L5180" s="122" t="str">
        <f>IF(K5180=FALSE,"",B5180&amp;"@"&amp;COUNTIFS($B$2:B5180,B5180,$K$2:K5180,TRUE))</f>
        <v/>
      </c>
    </row>
    <row r="5181" spans="7:12">
      <c r="G5181" s="122" t="str">
        <f t="shared" si="244"/>
        <v/>
      </c>
      <c r="H5181" s="255" t="str">
        <f>IF(G5181="기사임",(COUNTIF($B$2:B5181,B5181)-COUNTIFS($B$2:B5180,B5181,$G$2:G5180,"")),"")</f>
        <v/>
      </c>
      <c r="I5181" s="122" t="str">
        <f>IF(H5181=1,COUNTIF($H$1:H5181,1),"")</f>
        <v/>
      </c>
      <c r="J5181" s="122">
        <f t="shared" si="245"/>
        <v>0</v>
      </c>
      <c r="K5181" s="122" t="b">
        <f t="shared" si="246"/>
        <v>0</v>
      </c>
      <c r="L5181" s="122" t="str">
        <f>IF(K5181=FALSE,"",B5181&amp;"@"&amp;COUNTIFS($B$2:B5181,B5181,$K$2:K5181,TRUE))</f>
        <v/>
      </c>
    </row>
    <row r="5182" spans="7:12">
      <c r="G5182" s="122" t="str">
        <f t="shared" si="244"/>
        <v/>
      </c>
      <c r="H5182" s="255" t="str">
        <f>IF(G5182="기사임",(COUNTIF($B$2:B5182,B5182)-COUNTIFS($B$2:B5181,B5182,$G$2:G5181,"")),"")</f>
        <v/>
      </c>
      <c r="I5182" s="122" t="str">
        <f>IF(H5182=1,COUNTIF($H$1:H5182,1),"")</f>
        <v/>
      </c>
      <c r="J5182" s="122">
        <f t="shared" si="245"/>
        <v>0</v>
      </c>
      <c r="K5182" s="122" t="b">
        <f t="shared" si="246"/>
        <v>0</v>
      </c>
      <c r="L5182" s="122" t="str">
        <f>IF(K5182=FALSE,"",B5182&amp;"@"&amp;COUNTIFS($B$2:B5182,B5182,$K$2:K5182,TRUE))</f>
        <v/>
      </c>
    </row>
    <row r="5183" spans="7:12">
      <c r="G5183" s="122" t="str">
        <f t="shared" si="244"/>
        <v/>
      </c>
      <c r="H5183" s="255" t="str">
        <f>IF(G5183="기사임",(COUNTIF($B$2:B5183,B5183)-COUNTIFS($B$2:B5182,B5183,$G$2:G5182,"")),"")</f>
        <v/>
      </c>
      <c r="I5183" s="122" t="str">
        <f>IF(H5183=1,COUNTIF($H$1:H5183,1),"")</f>
        <v/>
      </c>
      <c r="J5183" s="122">
        <f t="shared" si="245"/>
        <v>0</v>
      </c>
      <c r="K5183" s="122" t="b">
        <f t="shared" si="246"/>
        <v>0</v>
      </c>
      <c r="L5183" s="122" t="str">
        <f>IF(K5183=FALSE,"",B5183&amp;"@"&amp;COUNTIFS($B$2:B5183,B5183,$K$2:K5183,TRUE))</f>
        <v/>
      </c>
    </row>
    <row r="5184" spans="7:12">
      <c r="G5184" s="122" t="str">
        <f t="shared" si="244"/>
        <v/>
      </c>
      <c r="H5184" s="255" t="str">
        <f>IF(G5184="기사임",(COUNTIF($B$2:B5184,B5184)-COUNTIFS($B$2:B5183,B5184,$G$2:G5183,"")),"")</f>
        <v/>
      </c>
      <c r="I5184" s="122" t="str">
        <f>IF(H5184=1,COUNTIF($H$1:H5184,1),"")</f>
        <v/>
      </c>
      <c r="J5184" s="122">
        <f t="shared" si="245"/>
        <v>0</v>
      </c>
      <c r="K5184" s="122" t="b">
        <f t="shared" si="246"/>
        <v>0</v>
      </c>
      <c r="L5184" s="122" t="str">
        <f>IF(K5184=FALSE,"",B5184&amp;"@"&amp;COUNTIFS($B$2:B5184,B5184,$K$2:K5184,TRUE))</f>
        <v/>
      </c>
    </row>
    <row r="5185" spans="7:12">
      <c r="G5185" s="122" t="str">
        <f t="shared" si="244"/>
        <v/>
      </c>
      <c r="H5185" s="255" t="str">
        <f>IF(G5185="기사임",(COUNTIF($B$2:B5185,B5185)-COUNTIFS($B$2:B5184,B5185,$G$2:G5184,"")),"")</f>
        <v/>
      </c>
      <c r="I5185" s="122" t="str">
        <f>IF(H5185=1,COUNTIF($H$1:H5185,1),"")</f>
        <v/>
      </c>
      <c r="J5185" s="122">
        <f t="shared" si="245"/>
        <v>0</v>
      </c>
      <c r="K5185" s="122" t="b">
        <f t="shared" si="246"/>
        <v>0</v>
      </c>
      <c r="L5185" s="122" t="str">
        <f>IF(K5185=FALSE,"",B5185&amp;"@"&amp;COUNTIFS($B$2:B5185,B5185,$K$2:K5185,TRUE))</f>
        <v/>
      </c>
    </row>
    <row r="5186" spans="7:12">
      <c r="G5186" s="122" t="str">
        <f t="shared" si="244"/>
        <v/>
      </c>
      <c r="H5186" s="255" t="str">
        <f>IF(G5186="기사임",(COUNTIF($B$2:B5186,B5186)-COUNTIFS($B$2:B5185,B5186,$G$2:G5185,"")),"")</f>
        <v/>
      </c>
      <c r="I5186" s="122" t="str">
        <f>IF(H5186=1,COUNTIF($H$1:H5186,1),"")</f>
        <v/>
      </c>
      <c r="J5186" s="122">
        <f t="shared" si="245"/>
        <v>0</v>
      </c>
      <c r="K5186" s="122" t="b">
        <f t="shared" si="246"/>
        <v>0</v>
      </c>
      <c r="L5186" s="122" t="str">
        <f>IF(K5186=FALSE,"",B5186&amp;"@"&amp;COUNTIFS($B$2:B5186,B5186,$K$2:K5186,TRUE))</f>
        <v/>
      </c>
    </row>
    <row r="5187" spans="7:12">
      <c r="G5187" s="122" t="str">
        <f t="shared" si="244"/>
        <v/>
      </c>
      <c r="H5187" s="255" t="str">
        <f>IF(G5187="기사임",(COUNTIF($B$2:B5187,B5187)-COUNTIFS($B$2:B5186,B5187,$G$2:G5186,"")),"")</f>
        <v/>
      </c>
      <c r="I5187" s="122" t="str">
        <f>IF(H5187=1,COUNTIF($H$1:H5187,1),"")</f>
        <v/>
      </c>
      <c r="J5187" s="122">
        <f t="shared" si="245"/>
        <v>0</v>
      </c>
      <c r="K5187" s="122" t="b">
        <f t="shared" si="246"/>
        <v>0</v>
      </c>
      <c r="L5187" s="122" t="str">
        <f>IF(K5187=FALSE,"",B5187&amp;"@"&amp;COUNTIFS($B$2:B5187,B5187,$K$2:K5187,TRUE))</f>
        <v/>
      </c>
    </row>
    <row r="5188" spans="7:12">
      <c r="G5188" s="122" t="str">
        <f t="shared" si="244"/>
        <v/>
      </c>
      <c r="H5188" s="255" t="str">
        <f>IF(G5188="기사임",(COUNTIF($B$2:B5188,B5188)-COUNTIFS($B$2:B5187,B5188,$G$2:G5187,"")),"")</f>
        <v/>
      </c>
      <c r="I5188" s="122" t="str">
        <f>IF(H5188=1,COUNTIF($H$1:H5188,1),"")</f>
        <v/>
      </c>
      <c r="J5188" s="122">
        <f t="shared" si="245"/>
        <v>0</v>
      </c>
      <c r="K5188" s="122" t="b">
        <f t="shared" si="246"/>
        <v>0</v>
      </c>
      <c r="L5188" s="122" t="str">
        <f>IF(K5188=FALSE,"",B5188&amp;"@"&amp;COUNTIFS($B$2:B5188,B5188,$K$2:K5188,TRUE))</f>
        <v/>
      </c>
    </row>
    <row r="5189" spans="7:12">
      <c r="G5189" s="122" t="str">
        <f t="shared" si="244"/>
        <v/>
      </c>
      <c r="H5189" s="255" t="str">
        <f>IF(G5189="기사임",(COUNTIF($B$2:B5189,B5189)-COUNTIFS($B$2:B5188,B5189,$G$2:G5188,"")),"")</f>
        <v/>
      </c>
      <c r="I5189" s="122" t="str">
        <f>IF(H5189=1,COUNTIF($H$1:H5189,1),"")</f>
        <v/>
      </c>
      <c r="J5189" s="122">
        <f t="shared" si="245"/>
        <v>0</v>
      </c>
      <c r="K5189" s="122" t="b">
        <f t="shared" si="246"/>
        <v>0</v>
      </c>
      <c r="L5189" s="122" t="str">
        <f>IF(K5189=FALSE,"",B5189&amp;"@"&amp;COUNTIFS($B$2:B5189,B5189,$K$2:K5189,TRUE))</f>
        <v/>
      </c>
    </row>
    <row r="5190" spans="7:12">
      <c r="G5190" s="122" t="str">
        <f t="shared" si="244"/>
        <v/>
      </c>
      <c r="H5190" s="255" t="str">
        <f>IF(G5190="기사임",(COUNTIF($B$2:B5190,B5190)-COUNTIFS($B$2:B5189,B5190,$G$2:G5189,"")),"")</f>
        <v/>
      </c>
      <c r="I5190" s="122" t="str">
        <f>IF(H5190=1,COUNTIF($H$1:H5190,1),"")</f>
        <v/>
      </c>
      <c r="J5190" s="122">
        <f t="shared" si="245"/>
        <v>0</v>
      </c>
      <c r="K5190" s="122" t="b">
        <f t="shared" si="246"/>
        <v>0</v>
      </c>
      <c r="L5190" s="122" t="str">
        <f>IF(K5190=FALSE,"",B5190&amp;"@"&amp;COUNTIFS($B$2:B5190,B5190,$K$2:K5190,TRUE))</f>
        <v/>
      </c>
    </row>
    <row r="5191" spans="7:12">
      <c r="G5191" s="122" t="str">
        <f t="shared" ref="G5191:G5254" si="247">IF(AND(LEFT(A5191,17)="/global/archives/",ISNUMBER(_xlfn.NUMBERVALUE(MID(A5191,18,1))),ISERROR(FIND("ckattempt",A5191)),ISERROR(FIND("preview",A5191))),"기사임","")</f>
        <v/>
      </c>
      <c r="H5191" s="255" t="str">
        <f>IF(G5191="기사임",(COUNTIF($B$2:B5191,B5191)-COUNTIFS($B$2:B5190,B5191,$G$2:G5190,"")),"")</f>
        <v/>
      </c>
      <c r="I5191" s="122" t="str">
        <f>IF(H5191=1,COUNTIF($H$1:H5191,1),"")</f>
        <v/>
      </c>
      <c r="J5191" s="122">
        <f t="shared" ref="J5191:J5254" si="248">COUNTIF($N$2:$N$4,B5191)</f>
        <v>0</v>
      </c>
      <c r="K5191" s="122" t="b">
        <f t="shared" ref="K5191:K5254" si="249">AND(J5191=1,H5191&gt;=1,H5191&lt;&gt;"")</f>
        <v>0</v>
      </c>
      <c r="L5191" s="122" t="str">
        <f>IF(K5191=FALSE,"",B5191&amp;"@"&amp;COUNTIFS($B$2:B5191,B5191,$K$2:K5191,TRUE))</f>
        <v/>
      </c>
    </row>
    <row r="5192" spans="7:12">
      <c r="G5192" s="122" t="str">
        <f t="shared" si="247"/>
        <v/>
      </c>
      <c r="H5192" s="255" t="str">
        <f>IF(G5192="기사임",(COUNTIF($B$2:B5192,B5192)-COUNTIFS($B$2:B5191,B5192,$G$2:G5191,"")),"")</f>
        <v/>
      </c>
      <c r="I5192" s="122" t="str">
        <f>IF(H5192=1,COUNTIF($H$1:H5192,1),"")</f>
        <v/>
      </c>
      <c r="J5192" s="122">
        <f t="shared" si="248"/>
        <v>0</v>
      </c>
      <c r="K5192" s="122" t="b">
        <f t="shared" si="249"/>
        <v>0</v>
      </c>
      <c r="L5192" s="122" t="str">
        <f>IF(K5192=FALSE,"",B5192&amp;"@"&amp;COUNTIFS($B$2:B5192,B5192,$K$2:K5192,TRUE))</f>
        <v/>
      </c>
    </row>
    <row r="5193" spans="7:12">
      <c r="G5193" s="122" t="str">
        <f t="shared" si="247"/>
        <v/>
      </c>
      <c r="H5193" s="255" t="str">
        <f>IF(G5193="기사임",(COUNTIF($B$2:B5193,B5193)-COUNTIFS($B$2:B5192,B5193,$G$2:G5192,"")),"")</f>
        <v/>
      </c>
      <c r="I5193" s="122" t="str">
        <f>IF(H5193=1,COUNTIF($H$1:H5193,1),"")</f>
        <v/>
      </c>
      <c r="J5193" s="122">
        <f t="shared" si="248"/>
        <v>0</v>
      </c>
      <c r="K5193" s="122" t="b">
        <f t="shared" si="249"/>
        <v>0</v>
      </c>
      <c r="L5193" s="122" t="str">
        <f>IF(K5193=FALSE,"",B5193&amp;"@"&amp;COUNTIFS($B$2:B5193,B5193,$K$2:K5193,TRUE))</f>
        <v/>
      </c>
    </row>
    <row r="5194" spans="7:12">
      <c r="G5194" s="122" t="str">
        <f t="shared" si="247"/>
        <v/>
      </c>
      <c r="H5194" s="255" t="str">
        <f>IF(G5194="기사임",(COUNTIF($B$2:B5194,B5194)-COUNTIFS($B$2:B5193,B5194,$G$2:G5193,"")),"")</f>
        <v/>
      </c>
      <c r="I5194" s="122" t="str">
        <f>IF(H5194=1,COUNTIF($H$1:H5194,1),"")</f>
        <v/>
      </c>
      <c r="J5194" s="122">
        <f t="shared" si="248"/>
        <v>0</v>
      </c>
      <c r="K5194" s="122" t="b">
        <f t="shared" si="249"/>
        <v>0</v>
      </c>
      <c r="L5194" s="122" t="str">
        <f>IF(K5194=FALSE,"",B5194&amp;"@"&amp;COUNTIFS($B$2:B5194,B5194,$K$2:K5194,TRUE))</f>
        <v/>
      </c>
    </row>
    <row r="5195" spans="7:12">
      <c r="G5195" s="122" t="str">
        <f t="shared" si="247"/>
        <v/>
      </c>
      <c r="H5195" s="255" t="str">
        <f>IF(G5195="기사임",(COUNTIF($B$2:B5195,B5195)-COUNTIFS($B$2:B5194,B5195,$G$2:G5194,"")),"")</f>
        <v/>
      </c>
      <c r="I5195" s="122" t="str">
        <f>IF(H5195=1,COUNTIF($H$1:H5195,1),"")</f>
        <v/>
      </c>
      <c r="J5195" s="122">
        <f t="shared" si="248"/>
        <v>0</v>
      </c>
      <c r="K5195" s="122" t="b">
        <f t="shared" si="249"/>
        <v>0</v>
      </c>
      <c r="L5195" s="122" t="str">
        <f>IF(K5195=FALSE,"",B5195&amp;"@"&amp;COUNTIFS($B$2:B5195,B5195,$K$2:K5195,TRUE))</f>
        <v/>
      </c>
    </row>
    <row r="5196" spans="7:12">
      <c r="G5196" s="122" t="str">
        <f t="shared" si="247"/>
        <v/>
      </c>
      <c r="H5196" s="255" t="str">
        <f>IF(G5196="기사임",(COUNTIF($B$2:B5196,B5196)-COUNTIFS($B$2:B5195,B5196,$G$2:G5195,"")),"")</f>
        <v/>
      </c>
      <c r="I5196" s="122" t="str">
        <f>IF(H5196=1,COUNTIF($H$1:H5196,1),"")</f>
        <v/>
      </c>
      <c r="J5196" s="122">
        <f t="shared" si="248"/>
        <v>0</v>
      </c>
      <c r="K5196" s="122" t="b">
        <f t="shared" si="249"/>
        <v>0</v>
      </c>
      <c r="L5196" s="122" t="str">
        <f>IF(K5196=FALSE,"",B5196&amp;"@"&amp;COUNTIFS($B$2:B5196,B5196,$K$2:K5196,TRUE))</f>
        <v/>
      </c>
    </row>
    <row r="5197" spans="7:12">
      <c r="G5197" s="122" t="str">
        <f t="shared" si="247"/>
        <v/>
      </c>
      <c r="H5197" s="255" t="str">
        <f>IF(G5197="기사임",(COUNTIF($B$2:B5197,B5197)-COUNTIFS($B$2:B5196,B5197,$G$2:G5196,"")),"")</f>
        <v/>
      </c>
      <c r="I5197" s="122" t="str">
        <f>IF(H5197=1,COUNTIF($H$1:H5197,1),"")</f>
        <v/>
      </c>
      <c r="J5197" s="122">
        <f t="shared" si="248"/>
        <v>0</v>
      </c>
      <c r="K5197" s="122" t="b">
        <f t="shared" si="249"/>
        <v>0</v>
      </c>
      <c r="L5197" s="122" t="str">
        <f>IF(K5197=FALSE,"",B5197&amp;"@"&amp;COUNTIFS($B$2:B5197,B5197,$K$2:K5197,TRUE))</f>
        <v/>
      </c>
    </row>
    <row r="5198" spans="7:12">
      <c r="G5198" s="122" t="str">
        <f t="shared" si="247"/>
        <v/>
      </c>
      <c r="H5198" s="255" t="str">
        <f>IF(G5198="기사임",(COUNTIF($B$2:B5198,B5198)-COUNTIFS($B$2:B5197,B5198,$G$2:G5197,"")),"")</f>
        <v/>
      </c>
      <c r="I5198" s="122" t="str">
        <f>IF(H5198=1,COUNTIF($H$1:H5198,1),"")</f>
        <v/>
      </c>
      <c r="J5198" s="122">
        <f t="shared" si="248"/>
        <v>0</v>
      </c>
      <c r="K5198" s="122" t="b">
        <f t="shared" si="249"/>
        <v>0</v>
      </c>
      <c r="L5198" s="122" t="str">
        <f>IF(K5198=FALSE,"",B5198&amp;"@"&amp;COUNTIFS($B$2:B5198,B5198,$K$2:K5198,TRUE))</f>
        <v/>
      </c>
    </row>
    <row r="5199" spans="7:12">
      <c r="G5199" s="122" t="str">
        <f t="shared" si="247"/>
        <v/>
      </c>
      <c r="H5199" s="255" t="str">
        <f>IF(G5199="기사임",(COUNTIF($B$2:B5199,B5199)-COUNTIFS($B$2:B5198,B5199,$G$2:G5198,"")),"")</f>
        <v/>
      </c>
      <c r="I5199" s="122" t="str">
        <f>IF(H5199=1,COUNTIF($H$1:H5199,1),"")</f>
        <v/>
      </c>
      <c r="J5199" s="122">
        <f t="shared" si="248"/>
        <v>0</v>
      </c>
      <c r="K5199" s="122" t="b">
        <f t="shared" si="249"/>
        <v>0</v>
      </c>
      <c r="L5199" s="122" t="str">
        <f>IF(K5199=FALSE,"",B5199&amp;"@"&amp;COUNTIFS($B$2:B5199,B5199,$K$2:K5199,TRUE))</f>
        <v/>
      </c>
    </row>
    <row r="5200" spans="7:12">
      <c r="G5200" s="122" t="str">
        <f t="shared" si="247"/>
        <v/>
      </c>
      <c r="H5200" s="255" t="str">
        <f>IF(G5200="기사임",(COUNTIF($B$2:B5200,B5200)-COUNTIFS($B$2:B5199,B5200,$G$2:G5199,"")),"")</f>
        <v/>
      </c>
      <c r="I5200" s="122" t="str">
        <f>IF(H5200=1,COUNTIF($H$1:H5200,1),"")</f>
        <v/>
      </c>
      <c r="J5200" s="122">
        <f t="shared" si="248"/>
        <v>0</v>
      </c>
      <c r="K5200" s="122" t="b">
        <f t="shared" si="249"/>
        <v>0</v>
      </c>
      <c r="L5200" s="122" t="str">
        <f>IF(K5200=FALSE,"",B5200&amp;"@"&amp;COUNTIFS($B$2:B5200,B5200,$K$2:K5200,TRUE))</f>
        <v/>
      </c>
    </row>
    <row r="5201" spans="7:12">
      <c r="G5201" s="122" t="str">
        <f t="shared" si="247"/>
        <v/>
      </c>
      <c r="H5201" s="255" t="str">
        <f>IF(G5201="기사임",(COUNTIF($B$2:B5201,B5201)-COUNTIFS($B$2:B5200,B5201,$G$2:G5200,"")),"")</f>
        <v/>
      </c>
      <c r="I5201" s="122" t="str">
        <f>IF(H5201=1,COUNTIF($H$1:H5201,1),"")</f>
        <v/>
      </c>
      <c r="J5201" s="122">
        <f t="shared" si="248"/>
        <v>0</v>
      </c>
      <c r="K5201" s="122" t="b">
        <f t="shared" si="249"/>
        <v>0</v>
      </c>
      <c r="L5201" s="122" t="str">
        <f>IF(K5201=FALSE,"",B5201&amp;"@"&amp;COUNTIFS($B$2:B5201,B5201,$K$2:K5201,TRUE))</f>
        <v/>
      </c>
    </row>
    <row r="5202" spans="7:12">
      <c r="G5202" s="122" t="str">
        <f t="shared" si="247"/>
        <v/>
      </c>
      <c r="H5202" s="255" t="str">
        <f>IF(G5202="기사임",(COUNTIF($B$2:B5202,B5202)-COUNTIFS($B$2:B5201,B5202,$G$2:G5201,"")),"")</f>
        <v/>
      </c>
      <c r="I5202" s="122" t="str">
        <f>IF(H5202=1,COUNTIF($H$1:H5202,1),"")</f>
        <v/>
      </c>
      <c r="J5202" s="122">
        <f t="shared" si="248"/>
        <v>0</v>
      </c>
      <c r="K5202" s="122" t="b">
        <f t="shared" si="249"/>
        <v>0</v>
      </c>
      <c r="L5202" s="122" t="str">
        <f>IF(K5202=FALSE,"",B5202&amp;"@"&amp;COUNTIFS($B$2:B5202,B5202,$K$2:K5202,TRUE))</f>
        <v/>
      </c>
    </row>
    <row r="5203" spans="7:12">
      <c r="G5203" s="122" t="str">
        <f t="shared" si="247"/>
        <v/>
      </c>
      <c r="H5203" s="255" t="str">
        <f>IF(G5203="기사임",(COUNTIF($B$2:B5203,B5203)-COUNTIFS($B$2:B5202,B5203,$G$2:G5202,"")),"")</f>
        <v/>
      </c>
      <c r="I5203" s="122" t="str">
        <f>IF(H5203=1,COUNTIF($H$1:H5203,1),"")</f>
        <v/>
      </c>
      <c r="J5203" s="122">
        <f t="shared" si="248"/>
        <v>0</v>
      </c>
      <c r="K5203" s="122" t="b">
        <f t="shared" si="249"/>
        <v>0</v>
      </c>
      <c r="L5203" s="122" t="str">
        <f>IF(K5203=FALSE,"",B5203&amp;"@"&amp;COUNTIFS($B$2:B5203,B5203,$K$2:K5203,TRUE))</f>
        <v/>
      </c>
    </row>
    <row r="5204" spans="7:12">
      <c r="G5204" s="122" t="str">
        <f t="shared" si="247"/>
        <v/>
      </c>
      <c r="H5204" s="255" t="str">
        <f>IF(G5204="기사임",(COUNTIF($B$2:B5204,B5204)-COUNTIFS($B$2:B5203,B5204,$G$2:G5203,"")),"")</f>
        <v/>
      </c>
      <c r="I5204" s="122" t="str">
        <f>IF(H5204=1,COUNTIF($H$1:H5204,1),"")</f>
        <v/>
      </c>
      <c r="J5204" s="122">
        <f t="shared" si="248"/>
        <v>0</v>
      </c>
      <c r="K5204" s="122" t="b">
        <f t="shared" si="249"/>
        <v>0</v>
      </c>
      <c r="L5204" s="122" t="str">
        <f>IF(K5204=FALSE,"",B5204&amp;"@"&amp;COUNTIFS($B$2:B5204,B5204,$K$2:K5204,TRUE))</f>
        <v/>
      </c>
    </row>
    <row r="5205" spans="7:12">
      <c r="G5205" s="122" t="str">
        <f t="shared" si="247"/>
        <v/>
      </c>
      <c r="H5205" s="255" t="str">
        <f>IF(G5205="기사임",(COUNTIF($B$2:B5205,B5205)-COUNTIFS($B$2:B5204,B5205,$G$2:G5204,"")),"")</f>
        <v/>
      </c>
      <c r="I5205" s="122" t="str">
        <f>IF(H5205=1,COUNTIF($H$1:H5205,1),"")</f>
        <v/>
      </c>
      <c r="J5205" s="122">
        <f t="shared" si="248"/>
        <v>0</v>
      </c>
      <c r="K5205" s="122" t="b">
        <f t="shared" si="249"/>
        <v>0</v>
      </c>
      <c r="L5205" s="122" t="str">
        <f>IF(K5205=FALSE,"",B5205&amp;"@"&amp;COUNTIFS($B$2:B5205,B5205,$K$2:K5205,TRUE))</f>
        <v/>
      </c>
    </row>
    <row r="5206" spans="7:12">
      <c r="G5206" s="122" t="str">
        <f t="shared" si="247"/>
        <v/>
      </c>
      <c r="H5206" s="255" t="str">
        <f>IF(G5206="기사임",(COUNTIF($B$2:B5206,B5206)-COUNTIFS($B$2:B5205,B5206,$G$2:G5205,"")),"")</f>
        <v/>
      </c>
      <c r="I5206" s="122" t="str">
        <f>IF(H5206=1,COUNTIF($H$1:H5206,1),"")</f>
        <v/>
      </c>
      <c r="J5206" s="122">
        <f t="shared" si="248"/>
        <v>0</v>
      </c>
      <c r="K5206" s="122" t="b">
        <f t="shared" si="249"/>
        <v>0</v>
      </c>
      <c r="L5206" s="122" t="str">
        <f>IF(K5206=FALSE,"",B5206&amp;"@"&amp;COUNTIFS($B$2:B5206,B5206,$K$2:K5206,TRUE))</f>
        <v/>
      </c>
    </row>
    <row r="5207" spans="7:12">
      <c r="G5207" s="122" t="str">
        <f t="shared" si="247"/>
        <v/>
      </c>
      <c r="H5207" s="255" t="str">
        <f>IF(G5207="기사임",(COUNTIF($B$2:B5207,B5207)-COUNTIFS($B$2:B5206,B5207,$G$2:G5206,"")),"")</f>
        <v/>
      </c>
      <c r="I5207" s="122" t="str">
        <f>IF(H5207=1,COUNTIF($H$1:H5207,1),"")</f>
        <v/>
      </c>
      <c r="J5207" s="122">
        <f t="shared" si="248"/>
        <v>0</v>
      </c>
      <c r="K5207" s="122" t="b">
        <f t="shared" si="249"/>
        <v>0</v>
      </c>
      <c r="L5207" s="122" t="str">
        <f>IF(K5207=FALSE,"",B5207&amp;"@"&amp;COUNTIFS($B$2:B5207,B5207,$K$2:K5207,TRUE))</f>
        <v/>
      </c>
    </row>
    <row r="5208" spans="7:12">
      <c r="G5208" s="122" t="str">
        <f t="shared" si="247"/>
        <v/>
      </c>
      <c r="H5208" s="255" t="str">
        <f>IF(G5208="기사임",(COUNTIF($B$2:B5208,B5208)-COUNTIFS($B$2:B5207,B5208,$G$2:G5207,"")),"")</f>
        <v/>
      </c>
      <c r="I5208" s="122" t="str">
        <f>IF(H5208=1,COUNTIF($H$1:H5208,1),"")</f>
        <v/>
      </c>
      <c r="J5208" s="122">
        <f t="shared" si="248"/>
        <v>0</v>
      </c>
      <c r="K5208" s="122" t="b">
        <f t="shared" si="249"/>
        <v>0</v>
      </c>
      <c r="L5208" s="122" t="str">
        <f>IF(K5208=FALSE,"",B5208&amp;"@"&amp;COUNTIFS($B$2:B5208,B5208,$K$2:K5208,TRUE))</f>
        <v/>
      </c>
    </row>
    <row r="5209" spans="7:12">
      <c r="G5209" s="122" t="str">
        <f t="shared" si="247"/>
        <v/>
      </c>
      <c r="H5209" s="255" t="str">
        <f>IF(G5209="기사임",(COUNTIF($B$2:B5209,B5209)-COUNTIFS($B$2:B5208,B5209,$G$2:G5208,"")),"")</f>
        <v/>
      </c>
      <c r="I5209" s="122" t="str">
        <f>IF(H5209=1,COUNTIF($H$1:H5209,1),"")</f>
        <v/>
      </c>
      <c r="J5209" s="122">
        <f t="shared" si="248"/>
        <v>0</v>
      </c>
      <c r="K5209" s="122" t="b">
        <f t="shared" si="249"/>
        <v>0</v>
      </c>
      <c r="L5209" s="122" t="str">
        <f>IF(K5209=FALSE,"",B5209&amp;"@"&amp;COUNTIFS($B$2:B5209,B5209,$K$2:K5209,TRUE))</f>
        <v/>
      </c>
    </row>
    <row r="5210" spans="7:12">
      <c r="G5210" s="122" t="str">
        <f t="shared" si="247"/>
        <v/>
      </c>
      <c r="H5210" s="255" t="str">
        <f>IF(G5210="기사임",(COUNTIF($B$2:B5210,B5210)-COUNTIFS($B$2:B5209,B5210,$G$2:G5209,"")),"")</f>
        <v/>
      </c>
      <c r="I5210" s="122" t="str">
        <f>IF(H5210=1,COUNTIF($H$1:H5210,1),"")</f>
        <v/>
      </c>
      <c r="J5210" s="122">
        <f t="shared" si="248"/>
        <v>0</v>
      </c>
      <c r="K5210" s="122" t="b">
        <f t="shared" si="249"/>
        <v>0</v>
      </c>
      <c r="L5210" s="122" t="str">
        <f>IF(K5210=FALSE,"",B5210&amp;"@"&amp;COUNTIFS($B$2:B5210,B5210,$K$2:K5210,TRUE))</f>
        <v/>
      </c>
    </row>
    <row r="5211" spans="7:12">
      <c r="G5211" s="122" t="str">
        <f t="shared" si="247"/>
        <v/>
      </c>
      <c r="H5211" s="255" t="str">
        <f>IF(G5211="기사임",(COUNTIF($B$2:B5211,B5211)-COUNTIFS($B$2:B5210,B5211,$G$2:G5210,"")),"")</f>
        <v/>
      </c>
      <c r="I5211" s="122" t="str">
        <f>IF(H5211=1,COUNTIF($H$1:H5211,1),"")</f>
        <v/>
      </c>
      <c r="J5211" s="122">
        <f t="shared" si="248"/>
        <v>0</v>
      </c>
      <c r="K5211" s="122" t="b">
        <f t="shared" si="249"/>
        <v>0</v>
      </c>
      <c r="L5211" s="122" t="str">
        <f>IF(K5211=FALSE,"",B5211&amp;"@"&amp;COUNTIFS($B$2:B5211,B5211,$K$2:K5211,TRUE))</f>
        <v/>
      </c>
    </row>
    <row r="5212" spans="7:12">
      <c r="G5212" s="122" t="str">
        <f t="shared" si="247"/>
        <v/>
      </c>
      <c r="H5212" s="255" t="str">
        <f>IF(G5212="기사임",(COUNTIF($B$2:B5212,B5212)-COUNTIFS($B$2:B5211,B5212,$G$2:G5211,"")),"")</f>
        <v/>
      </c>
      <c r="I5212" s="122" t="str">
        <f>IF(H5212=1,COUNTIF($H$1:H5212,1),"")</f>
        <v/>
      </c>
      <c r="J5212" s="122">
        <f t="shared" si="248"/>
        <v>0</v>
      </c>
      <c r="K5212" s="122" t="b">
        <f t="shared" si="249"/>
        <v>0</v>
      </c>
      <c r="L5212" s="122" t="str">
        <f>IF(K5212=FALSE,"",B5212&amp;"@"&amp;COUNTIFS($B$2:B5212,B5212,$K$2:K5212,TRUE))</f>
        <v/>
      </c>
    </row>
    <row r="5213" spans="7:12">
      <c r="G5213" s="122" t="str">
        <f t="shared" si="247"/>
        <v/>
      </c>
      <c r="H5213" s="255" t="str">
        <f>IF(G5213="기사임",(COUNTIF($B$2:B5213,B5213)-COUNTIFS($B$2:B5212,B5213,$G$2:G5212,"")),"")</f>
        <v/>
      </c>
      <c r="I5213" s="122" t="str">
        <f>IF(H5213=1,COUNTIF($H$1:H5213,1),"")</f>
        <v/>
      </c>
      <c r="J5213" s="122">
        <f t="shared" si="248"/>
        <v>0</v>
      </c>
      <c r="K5213" s="122" t="b">
        <f t="shared" si="249"/>
        <v>0</v>
      </c>
      <c r="L5213" s="122" t="str">
        <f>IF(K5213=FALSE,"",B5213&amp;"@"&amp;COUNTIFS($B$2:B5213,B5213,$K$2:K5213,TRUE))</f>
        <v/>
      </c>
    </row>
    <row r="5214" spans="7:12">
      <c r="G5214" s="122" t="str">
        <f t="shared" si="247"/>
        <v/>
      </c>
      <c r="H5214" s="255" t="str">
        <f>IF(G5214="기사임",(COUNTIF($B$2:B5214,B5214)-COUNTIFS($B$2:B5213,B5214,$G$2:G5213,"")),"")</f>
        <v/>
      </c>
      <c r="I5214" s="122" t="str">
        <f>IF(H5214=1,COUNTIF($H$1:H5214,1),"")</f>
        <v/>
      </c>
      <c r="J5214" s="122">
        <f t="shared" si="248"/>
        <v>0</v>
      </c>
      <c r="K5214" s="122" t="b">
        <f t="shared" si="249"/>
        <v>0</v>
      </c>
      <c r="L5214" s="122" t="str">
        <f>IF(K5214=FALSE,"",B5214&amp;"@"&amp;COUNTIFS($B$2:B5214,B5214,$K$2:K5214,TRUE))</f>
        <v/>
      </c>
    </row>
    <row r="5215" spans="7:12">
      <c r="G5215" s="122" t="str">
        <f t="shared" si="247"/>
        <v/>
      </c>
      <c r="H5215" s="255" t="str">
        <f>IF(G5215="기사임",(COUNTIF($B$2:B5215,B5215)-COUNTIFS($B$2:B5214,B5215,$G$2:G5214,"")),"")</f>
        <v/>
      </c>
      <c r="I5215" s="122" t="str">
        <f>IF(H5215=1,COUNTIF($H$1:H5215,1),"")</f>
        <v/>
      </c>
      <c r="J5215" s="122">
        <f t="shared" si="248"/>
        <v>0</v>
      </c>
      <c r="K5215" s="122" t="b">
        <f t="shared" si="249"/>
        <v>0</v>
      </c>
      <c r="L5215" s="122" t="str">
        <f>IF(K5215=FALSE,"",B5215&amp;"@"&amp;COUNTIFS($B$2:B5215,B5215,$K$2:K5215,TRUE))</f>
        <v/>
      </c>
    </row>
    <row r="5216" spans="7:12">
      <c r="G5216" s="122" t="str">
        <f t="shared" si="247"/>
        <v/>
      </c>
      <c r="H5216" s="255" t="str">
        <f>IF(G5216="기사임",(COUNTIF($B$2:B5216,B5216)-COUNTIFS($B$2:B5215,B5216,$G$2:G5215,"")),"")</f>
        <v/>
      </c>
      <c r="I5216" s="122" t="str">
        <f>IF(H5216=1,COUNTIF($H$1:H5216,1),"")</f>
        <v/>
      </c>
      <c r="J5216" s="122">
        <f t="shared" si="248"/>
        <v>0</v>
      </c>
      <c r="K5216" s="122" t="b">
        <f t="shared" si="249"/>
        <v>0</v>
      </c>
      <c r="L5216" s="122" t="str">
        <f>IF(K5216=FALSE,"",B5216&amp;"@"&amp;COUNTIFS($B$2:B5216,B5216,$K$2:K5216,TRUE))</f>
        <v/>
      </c>
    </row>
    <row r="5217" spans="7:12">
      <c r="G5217" s="122" t="str">
        <f t="shared" si="247"/>
        <v/>
      </c>
      <c r="H5217" s="255" t="str">
        <f>IF(G5217="기사임",(COUNTIF($B$2:B5217,B5217)-COUNTIFS($B$2:B5216,B5217,$G$2:G5216,"")),"")</f>
        <v/>
      </c>
      <c r="I5217" s="122" t="str">
        <f>IF(H5217=1,COUNTIF($H$1:H5217,1),"")</f>
        <v/>
      </c>
      <c r="J5217" s="122">
        <f t="shared" si="248"/>
        <v>0</v>
      </c>
      <c r="K5217" s="122" t="b">
        <f t="shared" si="249"/>
        <v>0</v>
      </c>
      <c r="L5217" s="122" t="str">
        <f>IF(K5217=FALSE,"",B5217&amp;"@"&amp;COUNTIFS($B$2:B5217,B5217,$K$2:K5217,TRUE))</f>
        <v/>
      </c>
    </row>
    <row r="5218" spans="7:12">
      <c r="G5218" s="122" t="str">
        <f t="shared" si="247"/>
        <v/>
      </c>
      <c r="H5218" s="255" t="str">
        <f>IF(G5218="기사임",(COUNTIF($B$2:B5218,B5218)-COUNTIFS($B$2:B5217,B5218,$G$2:G5217,"")),"")</f>
        <v/>
      </c>
      <c r="I5218" s="122" t="str">
        <f>IF(H5218=1,COUNTIF($H$1:H5218,1),"")</f>
        <v/>
      </c>
      <c r="J5218" s="122">
        <f t="shared" si="248"/>
        <v>0</v>
      </c>
      <c r="K5218" s="122" t="b">
        <f t="shared" si="249"/>
        <v>0</v>
      </c>
      <c r="L5218" s="122" t="str">
        <f>IF(K5218=FALSE,"",B5218&amp;"@"&amp;COUNTIFS($B$2:B5218,B5218,$K$2:K5218,TRUE))</f>
        <v/>
      </c>
    </row>
    <row r="5219" spans="7:12">
      <c r="G5219" s="122" t="str">
        <f t="shared" si="247"/>
        <v/>
      </c>
      <c r="H5219" s="255" t="str">
        <f>IF(G5219="기사임",(COUNTIF($B$2:B5219,B5219)-COUNTIFS($B$2:B5218,B5219,$G$2:G5218,"")),"")</f>
        <v/>
      </c>
      <c r="I5219" s="122" t="str">
        <f>IF(H5219=1,COUNTIF($H$1:H5219,1),"")</f>
        <v/>
      </c>
      <c r="J5219" s="122">
        <f t="shared" si="248"/>
        <v>0</v>
      </c>
      <c r="K5219" s="122" t="b">
        <f t="shared" si="249"/>
        <v>0</v>
      </c>
      <c r="L5219" s="122" t="str">
        <f>IF(K5219=FALSE,"",B5219&amp;"@"&amp;COUNTIFS($B$2:B5219,B5219,$K$2:K5219,TRUE))</f>
        <v/>
      </c>
    </row>
    <row r="5220" spans="7:12">
      <c r="G5220" s="122" t="str">
        <f t="shared" si="247"/>
        <v/>
      </c>
      <c r="H5220" s="255" t="str">
        <f>IF(G5220="기사임",(COUNTIF($B$2:B5220,B5220)-COUNTIFS($B$2:B5219,B5220,$G$2:G5219,"")),"")</f>
        <v/>
      </c>
      <c r="I5220" s="122" t="str">
        <f>IF(H5220=1,COUNTIF($H$1:H5220,1),"")</f>
        <v/>
      </c>
      <c r="J5220" s="122">
        <f t="shared" si="248"/>
        <v>0</v>
      </c>
      <c r="K5220" s="122" t="b">
        <f t="shared" si="249"/>
        <v>0</v>
      </c>
      <c r="L5220" s="122" t="str">
        <f>IF(K5220=FALSE,"",B5220&amp;"@"&amp;COUNTIFS($B$2:B5220,B5220,$K$2:K5220,TRUE))</f>
        <v/>
      </c>
    </row>
    <row r="5221" spans="7:12">
      <c r="G5221" s="122" t="str">
        <f t="shared" si="247"/>
        <v/>
      </c>
      <c r="H5221" s="255" t="str">
        <f>IF(G5221="기사임",(COUNTIF($B$2:B5221,B5221)-COUNTIFS($B$2:B5220,B5221,$G$2:G5220,"")),"")</f>
        <v/>
      </c>
      <c r="I5221" s="122" t="str">
        <f>IF(H5221=1,COUNTIF($H$1:H5221,1),"")</f>
        <v/>
      </c>
      <c r="J5221" s="122">
        <f t="shared" si="248"/>
        <v>0</v>
      </c>
      <c r="K5221" s="122" t="b">
        <f t="shared" si="249"/>
        <v>0</v>
      </c>
      <c r="L5221" s="122" t="str">
        <f>IF(K5221=FALSE,"",B5221&amp;"@"&amp;COUNTIFS($B$2:B5221,B5221,$K$2:K5221,TRUE))</f>
        <v/>
      </c>
    </row>
    <row r="5222" spans="7:12">
      <c r="G5222" s="122" t="str">
        <f t="shared" si="247"/>
        <v/>
      </c>
      <c r="H5222" s="255" t="str">
        <f>IF(G5222="기사임",(COUNTIF($B$2:B5222,B5222)-COUNTIFS($B$2:B5221,B5222,$G$2:G5221,"")),"")</f>
        <v/>
      </c>
      <c r="I5222" s="122" t="str">
        <f>IF(H5222=1,COUNTIF($H$1:H5222,1),"")</f>
        <v/>
      </c>
      <c r="J5222" s="122">
        <f t="shared" si="248"/>
        <v>0</v>
      </c>
      <c r="K5222" s="122" t="b">
        <f t="shared" si="249"/>
        <v>0</v>
      </c>
      <c r="L5222" s="122" t="str">
        <f>IF(K5222=FALSE,"",B5222&amp;"@"&amp;COUNTIFS($B$2:B5222,B5222,$K$2:K5222,TRUE))</f>
        <v/>
      </c>
    </row>
    <row r="5223" spans="7:12">
      <c r="G5223" s="122" t="str">
        <f t="shared" si="247"/>
        <v/>
      </c>
      <c r="H5223" s="255" t="str">
        <f>IF(G5223="기사임",(COUNTIF($B$2:B5223,B5223)-COUNTIFS($B$2:B5222,B5223,$G$2:G5222,"")),"")</f>
        <v/>
      </c>
      <c r="I5223" s="122" t="str">
        <f>IF(H5223=1,COUNTIF($H$1:H5223,1),"")</f>
        <v/>
      </c>
      <c r="J5223" s="122">
        <f t="shared" si="248"/>
        <v>0</v>
      </c>
      <c r="K5223" s="122" t="b">
        <f t="shared" si="249"/>
        <v>0</v>
      </c>
      <c r="L5223" s="122" t="str">
        <f>IF(K5223=FALSE,"",B5223&amp;"@"&amp;COUNTIFS($B$2:B5223,B5223,$K$2:K5223,TRUE))</f>
        <v/>
      </c>
    </row>
    <row r="5224" spans="7:12">
      <c r="G5224" s="122" t="str">
        <f t="shared" si="247"/>
        <v/>
      </c>
      <c r="H5224" s="255" t="str">
        <f>IF(G5224="기사임",(COUNTIF($B$2:B5224,B5224)-COUNTIFS($B$2:B5223,B5224,$G$2:G5223,"")),"")</f>
        <v/>
      </c>
      <c r="I5224" s="122" t="str">
        <f>IF(H5224=1,COUNTIF($H$1:H5224,1),"")</f>
        <v/>
      </c>
      <c r="J5224" s="122">
        <f t="shared" si="248"/>
        <v>0</v>
      </c>
      <c r="K5224" s="122" t="b">
        <f t="shared" si="249"/>
        <v>0</v>
      </c>
      <c r="L5224" s="122" t="str">
        <f>IF(K5224=FALSE,"",B5224&amp;"@"&amp;COUNTIFS($B$2:B5224,B5224,$K$2:K5224,TRUE))</f>
        <v/>
      </c>
    </row>
    <row r="5225" spans="7:12">
      <c r="G5225" s="122" t="str">
        <f t="shared" si="247"/>
        <v/>
      </c>
      <c r="H5225" s="255" t="str">
        <f>IF(G5225="기사임",(COUNTIF($B$2:B5225,B5225)-COUNTIFS($B$2:B5224,B5225,$G$2:G5224,"")),"")</f>
        <v/>
      </c>
      <c r="I5225" s="122" t="str">
        <f>IF(H5225=1,COUNTIF($H$1:H5225,1),"")</f>
        <v/>
      </c>
      <c r="J5225" s="122">
        <f t="shared" si="248"/>
        <v>0</v>
      </c>
      <c r="K5225" s="122" t="b">
        <f t="shared" si="249"/>
        <v>0</v>
      </c>
      <c r="L5225" s="122" t="str">
        <f>IF(K5225=FALSE,"",B5225&amp;"@"&amp;COUNTIFS($B$2:B5225,B5225,$K$2:K5225,TRUE))</f>
        <v/>
      </c>
    </row>
    <row r="5226" spans="7:12">
      <c r="G5226" s="122" t="str">
        <f t="shared" si="247"/>
        <v/>
      </c>
      <c r="H5226" s="255" t="str">
        <f>IF(G5226="기사임",(COUNTIF($B$2:B5226,B5226)-COUNTIFS($B$2:B5225,B5226,$G$2:G5225,"")),"")</f>
        <v/>
      </c>
      <c r="I5226" s="122" t="str">
        <f>IF(H5226=1,COUNTIF($H$1:H5226,1),"")</f>
        <v/>
      </c>
      <c r="J5226" s="122">
        <f t="shared" si="248"/>
        <v>0</v>
      </c>
      <c r="K5226" s="122" t="b">
        <f t="shared" si="249"/>
        <v>0</v>
      </c>
      <c r="L5226" s="122" t="str">
        <f>IF(K5226=FALSE,"",B5226&amp;"@"&amp;COUNTIFS($B$2:B5226,B5226,$K$2:K5226,TRUE))</f>
        <v/>
      </c>
    </row>
    <row r="5227" spans="7:12">
      <c r="G5227" s="122" t="str">
        <f t="shared" si="247"/>
        <v/>
      </c>
      <c r="H5227" s="255" t="str">
        <f>IF(G5227="기사임",(COUNTIF($B$2:B5227,B5227)-COUNTIFS($B$2:B5226,B5227,$G$2:G5226,"")),"")</f>
        <v/>
      </c>
      <c r="I5227" s="122" t="str">
        <f>IF(H5227=1,COUNTIF($H$1:H5227,1),"")</f>
        <v/>
      </c>
      <c r="J5227" s="122">
        <f t="shared" si="248"/>
        <v>0</v>
      </c>
      <c r="K5227" s="122" t="b">
        <f t="shared" si="249"/>
        <v>0</v>
      </c>
      <c r="L5227" s="122" t="str">
        <f>IF(K5227=FALSE,"",B5227&amp;"@"&amp;COUNTIFS($B$2:B5227,B5227,$K$2:K5227,TRUE))</f>
        <v/>
      </c>
    </row>
    <row r="5228" spans="7:12">
      <c r="G5228" s="122" t="str">
        <f t="shared" si="247"/>
        <v/>
      </c>
      <c r="H5228" s="255" t="str">
        <f>IF(G5228="기사임",(COUNTIF($B$2:B5228,B5228)-COUNTIFS($B$2:B5227,B5228,$G$2:G5227,"")),"")</f>
        <v/>
      </c>
      <c r="I5228" s="122" t="str">
        <f>IF(H5228=1,COUNTIF($H$1:H5228,1),"")</f>
        <v/>
      </c>
      <c r="J5228" s="122">
        <f t="shared" si="248"/>
        <v>0</v>
      </c>
      <c r="K5228" s="122" t="b">
        <f t="shared" si="249"/>
        <v>0</v>
      </c>
      <c r="L5228" s="122" t="str">
        <f>IF(K5228=FALSE,"",B5228&amp;"@"&amp;COUNTIFS($B$2:B5228,B5228,$K$2:K5228,TRUE))</f>
        <v/>
      </c>
    </row>
    <row r="5229" spans="7:12">
      <c r="G5229" s="122" t="str">
        <f t="shared" si="247"/>
        <v/>
      </c>
      <c r="H5229" s="255" t="str">
        <f>IF(G5229="기사임",(COUNTIF($B$2:B5229,B5229)-COUNTIFS($B$2:B5228,B5229,$G$2:G5228,"")),"")</f>
        <v/>
      </c>
      <c r="I5229" s="122" t="str">
        <f>IF(H5229=1,COUNTIF($H$1:H5229,1),"")</f>
        <v/>
      </c>
      <c r="J5229" s="122">
        <f t="shared" si="248"/>
        <v>0</v>
      </c>
      <c r="K5229" s="122" t="b">
        <f t="shared" si="249"/>
        <v>0</v>
      </c>
      <c r="L5229" s="122" t="str">
        <f>IF(K5229=FALSE,"",B5229&amp;"@"&amp;COUNTIFS($B$2:B5229,B5229,$K$2:K5229,TRUE))</f>
        <v/>
      </c>
    </row>
    <row r="5230" spans="7:12">
      <c r="G5230" s="122" t="str">
        <f t="shared" si="247"/>
        <v/>
      </c>
      <c r="H5230" s="255" t="str">
        <f>IF(G5230="기사임",(COUNTIF($B$2:B5230,B5230)-COUNTIFS($B$2:B5229,B5230,$G$2:G5229,"")),"")</f>
        <v/>
      </c>
      <c r="I5230" s="122" t="str">
        <f>IF(H5230=1,COUNTIF($H$1:H5230,1),"")</f>
        <v/>
      </c>
      <c r="J5230" s="122">
        <f t="shared" si="248"/>
        <v>0</v>
      </c>
      <c r="K5230" s="122" t="b">
        <f t="shared" si="249"/>
        <v>0</v>
      </c>
      <c r="L5230" s="122" t="str">
        <f>IF(K5230=FALSE,"",B5230&amp;"@"&amp;COUNTIFS($B$2:B5230,B5230,$K$2:K5230,TRUE))</f>
        <v/>
      </c>
    </row>
    <row r="5231" spans="7:12">
      <c r="G5231" s="122" t="str">
        <f t="shared" si="247"/>
        <v/>
      </c>
      <c r="H5231" s="255" t="str">
        <f>IF(G5231="기사임",(COUNTIF($B$2:B5231,B5231)-COUNTIFS($B$2:B5230,B5231,$G$2:G5230,"")),"")</f>
        <v/>
      </c>
      <c r="I5231" s="122" t="str">
        <f>IF(H5231=1,COUNTIF($H$1:H5231,1),"")</f>
        <v/>
      </c>
      <c r="J5231" s="122">
        <f t="shared" si="248"/>
        <v>0</v>
      </c>
      <c r="K5231" s="122" t="b">
        <f t="shared" si="249"/>
        <v>0</v>
      </c>
      <c r="L5231" s="122" t="str">
        <f>IF(K5231=FALSE,"",B5231&amp;"@"&amp;COUNTIFS($B$2:B5231,B5231,$K$2:K5231,TRUE))</f>
        <v/>
      </c>
    </row>
    <row r="5232" spans="7:12">
      <c r="G5232" s="122" t="str">
        <f t="shared" si="247"/>
        <v/>
      </c>
      <c r="H5232" s="255" t="str">
        <f>IF(G5232="기사임",(COUNTIF($B$2:B5232,B5232)-COUNTIFS($B$2:B5231,B5232,$G$2:G5231,"")),"")</f>
        <v/>
      </c>
      <c r="I5232" s="122" t="str">
        <f>IF(H5232=1,COUNTIF($H$1:H5232,1),"")</f>
        <v/>
      </c>
      <c r="J5232" s="122">
        <f t="shared" si="248"/>
        <v>0</v>
      </c>
      <c r="K5232" s="122" t="b">
        <f t="shared" si="249"/>
        <v>0</v>
      </c>
      <c r="L5232" s="122" t="str">
        <f>IF(K5232=FALSE,"",B5232&amp;"@"&amp;COUNTIFS($B$2:B5232,B5232,$K$2:K5232,TRUE))</f>
        <v/>
      </c>
    </row>
    <row r="5233" spans="7:12">
      <c r="G5233" s="122" t="str">
        <f t="shared" si="247"/>
        <v/>
      </c>
      <c r="H5233" s="255" t="str">
        <f>IF(G5233="기사임",(COUNTIF($B$2:B5233,B5233)-COUNTIFS($B$2:B5232,B5233,$G$2:G5232,"")),"")</f>
        <v/>
      </c>
      <c r="I5233" s="122" t="str">
        <f>IF(H5233=1,COUNTIF($H$1:H5233,1),"")</f>
        <v/>
      </c>
      <c r="J5233" s="122">
        <f t="shared" si="248"/>
        <v>0</v>
      </c>
      <c r="K5233" s="122" t="b">
        <f t="shared" si="249"/>
        <v>0</v>
      </c>
      <c r="L5233" s="122" t="str">
        <f>IF(K5233=FALSE,"",B5233&amp;"@"&amp;COUNTIFS($B$2:B5233,B5233,$K$2:K5233,TRUE))</f>
        <v/>
      </c>
    </row>
    <row r="5234" spans="7:12">
      <c r="G5234" s="122" t="str">
        <f t="shared" si="247"/>
        <v/>
      </c>
      <c r="H5234" s="255" t="str">
        <f>IF(G5234="기사임",(COUNTIF($B$2:B5234,B5234)-COUNTIFS($B$2:B5233,B5234,$G$2:G5233,"")),"")</f>
        <v/>
      </c>
      <c r="I5234" s="122" t="str">
        <f>IF(H5234=1,COUNTIF($H$1:H5234,1),"")</f>
        <v/>
      </c>
      <c r="J5234" s="122">
        <f t="shared" si="248"/>
        <v>0</v>
      </c>
      <c r="K5234" s="122" t="b">
        <f t="shared" si="249"/>
        <v>0</v>
      </c>
      <c r="L5234" s="122" t="str">
        <f>IF(K5234=FALSE,"",B5234&amp;"@"&amp;COUNTIFS($B$2:B5234,B5234,$K$2:K5234,TRUE))</f>
        <v/>
      </c>
    </row>
    <row r="5235" spans="7:12">
      <c r="G5235" s="122" t="str">
        <f t="shared" si="247"/>
        <v/>
      </c>
      <c r="H5235" s="255" t="str">
        <f>IF(G5235="기사임",(COUNTIF($B$2:B5235,B5235)-COUNTIFS($B$2:B5234,B5235,$G$2:G5234,"")),"")</f>
        <v/>
      </c>
      <c r="I5235" s="122" t="str">
        <f>IF(H5235=1,COUNTIF($H$1:H5235,1),"")</f>
        <v/>
      </c>
      <c r="J5235" s="122">
        <f t="shared" si="248"/>
        <v>0</v>
      </c>
      <c r="K5235" s="122" t="b">
        <f t="shared" si="249"/>
        <v>0</v>
      </c>
      <c r="L5235" s="122" t="str">
        <f>IF(K5235=FALSE,"",B5235&amp;"@"&amp;COUNTIFS($B$2:B5235,B5235,$K$2:K5235,TRUE))</f>
        <v/>
      </c>
    </row>
    <row r="5236" spans="7:12">
      <c r="G5236" s="122" t="str">
        <f t="shared" si="247"/>
        <v/>
      </c>
      <c r="H5236" s="255" t="str">
        <f>IF(G5236="기사임",(COUNTIF($B$2:B5236,B5236)-COUNTIFS($B$2:B5235,B5236,$G$2:G5235,"")),"")</f>
        <v/>
      </c>
      <c r="I5236" s="122" t="str">
        <f>IF(H5236=1,COUNTIF($H$1:H5236,1),"")</f>
        <v/>
      </c>
      <c r="J5236" s="122">
        <f t="shared" si="248"/>
        <v>0</v>
      </c>
      <c r="K5236" s="122" t="b">
        <f t="shared" si="249"/>
        <v>0</v>
      </c>
      <c r="L5236" s="122" t="str">
        <f>IF(K5236=FALSE,"",B5236&amp;"@"&amp;COUNTIFS($B$2:B5236,B5236,$K$2:K5236,TRUE))</f>
        <v/>
      </c>
    </row>
    <row r="5237" spans="7:12">
      <c r="G5237" s="122" t="str">
        <f t="shared" si="247"/>
        <v/>
      </c>
      <c r="H5237" s="255" t="str">
        <f>IF(G5237="기사임",(COUNTIF($B$2:B5237,B5237)-COUNTIFS($B$2:B5236,B5237,$G$2:G5236,"")),"")</f>
        <v/>
      </c>
      <c r="I5237" s="122" t="str">
        <f>IF(H5237=1,COUNTIF($H$1:H5237,1),"")</f>
        <v/>
      </c>
      <c r="J5237" s="122">
        <f t="shared" si="248"/>
        <v>0</v>
      </c>
      <c r="K5237" s="122" t="b">
        <f t="shared" si="249"/>
        <v>0</v>
      </c>
      <c r="L5237" s="122" t="str">
        <f>IF(K5237=FALSE,"",B5237&amp;"@"&amp;COUNTIFS($B$2:B5237,B5237,$K$2:K5237,TRUE))</f>
        <v/>
      </c>
    </row>
    <row r="5238" spans="7:12">
      <c r="G5238" s="122" t="str">
        <f t="shared" si="247"/>
        <v/>
      </c>
      <c r="H5238" s="255" t="str">
        <f>IF(G5238="기사임",(COUNTIF($B$2:B5238,B5238)-COUNTIFS($B$2:B5237,B5238,$G$2:G5237,"")),"")</f>
        <v/>
      </c>
      <c r="I5238" s="122" t="str">
        <f>IF(H5238=1,COUNTIF($H$1:H5238,1),"")</f>
        <v/>
      </c>
      <c r="J5238" s="122">
        <f t="shared" si="248"/>
        <v>0</v>
      </c>
      <c r="K5238" s="122" t="b">
        <f t="shared" si="249"/>
        <v>0</v>
      </c>
      <c r="L5238" s="122" t="str">
        <f>IF(K5238=FALSE,"",B5238&amp;"@"&amp;COUNTIFS($B$2:B5238,B5238,$K$2:K5238,TRUE))</f>
        <v/>
      </c>
    </row>
    <row r="5239" spans="7:12">
      <c r="G5239" s="122" t="str">
        <f t="shared" si="247"/>
        <v/>
      </c>
      <c r="H5239" s="255" t="str">
        <f>IF(G5239="기사임",(COUNTIF($B$2:B5239,B5239)-COUNTIFS($B$2:B5238,B5239,$G$2:G5238,"")),"")</f>
        <v/>
      </c>
      <c r="I5239" s="122" t="str">
        <f>IF(H5239=1,COUNTIF($H$1:H5239,1),"")</f>
        <v/>
      </c>
      <c r="J5239" s="122">
        <f t="shared" si="248"/>
        <v>0</v>
      </c>
      <c r="K5239" s="122" t="b">
        <f t="shared" si="249"/>
        <v>0</v>
      </c>
      <c r="L5239" s="122" t="str">
        <f>IF(K5239=FALSE,"",B5239&amp;"@"&amp;COUNTIFS($B$2:B5239,B5239,$K$2:K5239,TRUE))</f>
        <v/>
      </c>
    </row>
    <row r="5240" spans="7:12">
      <c r="G5240" s="122" t="str">
        <f t="shared" si="247"/>
        <v/>
      </c>
      <c r="H5240" s="255" t="str">
        <f>IF(G5240="기사임",(COUNTIF($B$2:B5240,B5240)-COUNTIFS($B$2:B5239,B5240,$G$2:G5239,"")),"")</f>
        <v/>
      </c>
      <c r="I5240" s="122" t="str">
        <f>IF(H5240=1,COUNTIF($H$1:H5240,1),"")</f>
        <v/>
      </c>
      <c r="J5240" s="122">
        <f t="shared" si="248"/>
        <v>0</v>
      </c>
      <c r="K5240" s="122" t="b">
        <f t="shared" si="249"/>
        <v>0</v>
      </c>
      <c r="L5240" s="122" t="str">
        <f>IF(K5240=FALSE,"",B5240&amp;"@"&amp;COUNTIFS($B$2:B5240,B5240,$K$2:K5240,TRUE))</f>
        <v/>
      </c>
    </row>
    <row r="5241" spans="7:12">
      <c r="G5241" s="122" t="str">
        <f t="shared" si="247"/>
        <v/>
      </c>
      <c r="H5241" s="255" t="str">
        <f>IF(G5241="기사임",(COUNTIF($B$2:B5241,B5241)-COUNTIFS($B$2:B5240,B5241,$G$2:G5240,"")),"")</f>
        <v/>
      </c>
      <c r="I5241" s="122" t="str">
        <f>IF(H5241=1,COUNTIF($H$1:H5241,1),"")</f>
        <v/>
      </c>
      <c r="J5241" s="122">
        <f t="shared" si="248"/>
        <v>0</v>
      </c>
      <c r="K5241" s="122" t="b">
        <f t="shared" si="249"/>
        <v>0</v>
      </c>
      <c r="L5241" s="122" t="str">
        <f>IF(K5241=FALSE,"",B5241&amp;"@"&amp;COUNTIFS($B$2:B5241,B5241,$K$2:K5241,TRUE))</f>
        <v/>
      </c>
    </row>
    <row r="5242" spans="7:12">
      <c r="G5242" s="122" t="str">
        <f t="shared" si="247"/>
        <v/>
      </c>
      <c r="H5242" s="255" t="str">
        <f>IF(G5242="기사임",(COUNTIF($B$2:B5242,B5242)-COUNTIFS($B$2:B5241,B5242,$G$2:G5241,"")),"")</f>
        <v/>
      </c>
      <c r="I5242" s="122" t="str">
        <f>IF(H5242=1,COUNTIF($H$1:H5242,1),"")</f>
        <v/>
      </c>
      <c r="J5242" s="122">
        <f t="shared" si="248"/>
        <v>0</v>
      </c>
      <c r="K5242" s="122" t="b">
        <f t="shared" si="249"/>
        <v>0</v>
      </c>
      <c r="L5242" s="122" t="str">
        <f>IF(K5242=FALSE,"",B5242&amp;"@"&amp;COUNTIFS($B$2:B5242,B5242,$K$2:K5242,TRUE))</f>
        <v/>
      </c>
    </row>
    <row r="5243" spans="7:12">
      <c r="G5243" s="122" t="str">
        <f t="shared" si="247"/>
        <v/>
      </c>
      <c r="H5243" s="255" t="str">
        <f>IF(G5243="기사임",(COUNTIF($B$2:B5243,B5243)-COUNTIFS($B$2:B5242,B5243,$G$2:G5242,"")),"")</f>
        <v/>
      </c>
      <c r="I5243" s="122" t="str">
        <f>IF(H5243=1,COUNTIF($H$1:H5243,1),"")</f>
        <v/>
      </c>
      <c r="J5243" s="122">
        <f t="shared" si="248"/>
        <v>0</v>
      </c>
      <c r="K5243" s="122" t="b">
        <f t="shared" si="249"/>
        <v>0</v>
      </c>
      <c r="L5243" s="122" t="str">
        <f>IF(K5243=FALSE,"",B5243&amp;"@"&amp;COUNTIFS($B$2:B5243,B5243,$K$2:K5243,TRUE))</f>
        <v/>
      </c>
    </row>
    <row r="5244" spans="7:12">
      <c r="G5244" s="122" t="str">
        <f t="shared" si="247"/>
        <v/>
      </c>
      <c r="H5244" s="255" t="str">
        <f>IF(G5244="기사임",(COUNTIF($B$2:B5244,B5244)-COUNTIFS($B$2:B5243,B5244,$G$2:G5243,"")),"")</f>
        <v/>
      </c>
      <c r="I5244" s="122" t="str">
        <f>IF(H5244=1,COUNTIF($H$1:H5244,1),"")</f>
        <v/>
      </c>
      <c r="J5244" s="122">
        <f t="shared" si="248"/>
        <v>0</v>
      </c>
      <c r="K5244" s="122" t="b">
        <f t="shared" si="249"/>
        <v>0</v>
      </c>
      <c r="L5244" s="122" t="str">
        <f>IF(K5244=FALSE,"",B5244&amp;"@"&amp;COUNTIFS($B$2:B5244,B5244,$K$2:K5244,TRUE))</f>
        <v/>
      </c>
    </row>
    <row r="5245" spans="7:12">
      <c r="G5245" s="122" t="str">
        <f t="shared" si="247"/>
        <v/>
      </c>
      <c r="H5245" s="255" t="str">
        <f>IF(G5245="기사임",(COUNTIF($B$2:B5245,B5245)-COUNTIFS($B$2:B5244,B5245,$G$2:G5244,"")),"")</f>
        <v/>
      </c>
      <c r="I5245" s="122" t="str">
        <f>IF(H5245=1,COUNTIF($H$1:H5245,1),"")</f>
        <v/>
      </c>
      <c r="J5245" s="122">
        <f t="shared" si="248"/>
        <v>0</v>
      </c>
      <c r="K5245" s="122" t="b">
        <f t="shared" si="249"/>
        <v>0</v>
      </c>
      <c r="L5245" s="122" t="str">
        <f>IF(K5245=FALSE,"",B5245&amp;"@"&amp;COUNTIFS($B$2:B5245,B5245,$K$2:K5245,TRUE))</f>
        <v/>
      </c>
    </row>
    <row r="5246" spans="7:12">
      <c r="G5246" s="122" t="str">
        <f t="shared" si="247"/>
        <v/>
      </c>
      <c r="H5246" s="255" t="str">
        <f>IF(G5246="기사임",(COUNTIF($B$2:B5246,B5246)-COUNTIFS($B$2:B5245,B5246,$G$2:G5245,"")),"")</f>
        <v/>
      </c>
      <c r="I5246" s="122" t="str">
        <f>IF(H5246=1,COUNTIF($H$1:H5246,1),"")</f>
        <v/>
      </c>
      <c r="J5246" s="122">
        <f t="shared" si="248"/>
        <v>0</v>
      </c>
      <c r="K5246" s="122" t="b">
        <f t="shared" si="249"/>
        <v>0</v>
      </c>
      <c r="L5246" s="122" t="str">
        <f>IF(K5246=FALSE,"",B5246&amp;"@"&amp;COUNTIFS($B$2:B5246,B5246,$K$2:K5246,TRUE))</f>
        <v/>
      </c>
    </row>
    <row r="5247" spans="7:12">
      <c r="G5247" s="122" t="str">
        <f t="shared" si="247"/>
        <v/>
      </c>
      <c r="H5247" s="255" t="str">
        <f>IF(G5247="기사임",(COUNTIF($B$2:B5247,B5247)-COUNTIFS($B$2:B5246,B5247,$G$2:G5246,"")),"")</f>
        <v/>
      </c>
      <c r="I5247" s="122" t="str">
        <f>IF(H5247=1,COUNTIF($H$1:H5247,1),"")</f>
        <v/>
      </c>
      <c r="J5247" s="122">
        <f t="shared" si="248"/>
        <v>0</v>
      </c>
      <c r="K5247" s="122" t="b">
        <f t="shared" si="249"/>
        <v>0</v>
      </c>
      <c r="L5247" s="122" t="str">
        <f>IF(K5247=FALSE,"",B5247&amp;"@"&amp;COUNTIFS($B$2:B5247,B5247,$K$2:K5247,TRUE))</f>
        <v/>
      </c>
    </row>
    <row r="5248" spans="7:12">
      <c r="G5248" s="122" t="str">
        <f t="shared" si="247"/>
        <v/>
      </c>
      <c r="H5248" s="255" t="str">
        <f>IF(G5248="기사임",(COUNTIF($B$2:B5248,B5248)-COUNTIFS($B$2:B5247,B5248,$G$2:G5247,"")),"")</f>
        <v/>
      </c>
      <c r="I5248" s="122" t="str">
        <f>IF(H5248=1,COUNTIF($H$1:H5248,1),"")</f>
        <v/>
      </c>
      <c r="J5248" s="122">
        <f t="shared" si="248"/>
        <v>0</v>
      </c>
      <c r="K5248" s="122" t="b">
        <f t="shared" si="249"/>
        <v>0</v>
      </c>
      <c r="L5248" s="122" t="str">
        <f>IF(K5248=FALSE,"",B5248&amp;"@"&amp;COUNTIFS($B$2:B5248,B5248,$K$2:K5248,TRUE))</f>
        <v/>
      </c>
    </row>
    <row r="5249" spans="7:12">
      <c r="G5249" s="122" t="str">
        <f t="shared" si="247"/>
        <v/>
      </c>
      <c r="H5249" s="255" t="str">
        <f>IF(G5249="기사임",(COUNTIF($B$2:B5249,B5249)-COUNTIFS($B$2:B5248,B5249,$G$2:G5248,"")),"")</f>
        <v/>
      </c>
      <c r="I5249" s="122" t="str">
        <f>IF(H5249=1,COUNTIF($H$1:H5249,1),"")</f>
        <v/>
      </c>
      <c r="J5249" s="122">
        <f t="shared" si="248"/>
        <v>0</v>
      </c>
      <c r="K5249" s="122" t="b">
        <f t="shared" si="249"/>
        <v>0</v>
      </c>
      <c r="L5249" s="122" t="str">
        <f>IF(K5249=FALSE,"",B5249&amp;"@"&amp;COUNTIFS($B$2:B5249,B5249,$K$2:K5249,TRUE))</f>
        <v/>
      </c>
    </row>
    <row r="5250" spans="7:12">
      <c r="G5250" s="122" t="str">
        <f t="shared" si="247"/>
        <v/>
      </c>
      <c r="H5250" s="255" t="str">
        <f>IF(G5250="기사임",(COUNTIF($B$2:B5250,B5250)-COUNTIFS($B$2:B5249,B5250,$G$2:G5249,"")),"")</f>
        <v/>
      </c>
      <c r="I5250" s="122" t="str">
        <f>IF(H5250=1,COUNTIF($H$1:H5250,1),"")</f>
        <v/>
      </c>
      <c r="J5250" s="122">
        <f t="shared" si="248"/>
        <v>0</v>
      </c>
      <c r="K5250" s="122" t="b">
        <f t="shared" si="249"/>
        <v>0</v>
      </c>
      <c r="L5250" s="122" t="str">
        <f>IF(K5250=FALSE,"",B5250&amp;"@"&amp;COUNTIFS($B$2:B5250,B5250,$K$2:K5250,TRUE))</f>
        <v/>
      </c>
    </row>
    <row r="5251" spans="7:12">
      <c r="G5251" s="122" t="str">
        <f t="shared" si="247"/>
        <v/>
      </c>
      <c r="H5251" s="255" t="str">
        <f>IF(G5251="기사임",(COUNTIF($B$2:B5251,B5251)-COUNTIFS($B$2:B5250,B5251,$G$2:G5250,"")),"")</f>
        <v/>
      </c>
      <c r="I5251" s="122" t="str">
        <f>IF(H5251=1,COUNTIF($H$1:H5251,1),"")</f>
        <v/>
      </c>
      <c r="J5251" s="122">
        <f t="shared" si="248"/>
        <v>0</v>
      </c>
      <c r="K5251" s="122" t="b">
        <f t="shared" si="249"/>
        <v>0</v>
      </c>
      <c r="L5251" s="122" t="str">
        <f>IF(K5251=FALSE,"",B5251&amp;"@"&amp;COUNTIFS($B$2:B5251,B5251,$K$2:K5251,TRUE))</f>
        <v/>
      </c>
    </row>
    <row r="5252" spans="7:12">
      <c r="G5252" s="122" t="str">
        <f t="shared" si="247"/>
        <v/>
      </c>
      <c r="H5252" s="255" t="str">
        <f>IF(G5252="기사임",(COUNTIF($B$2:B5252,B5252)-COUNTIFS($B$2:B5251,B5252,$G$2:G5251,"")),"")</f>
        <v/>
      </c>
      <c r="I5252" s="122" t="str">
        <f>IF(H5252=1,COUNTIF($H$1:H5252,1),"")</f>
        <v/>
      </c>
      <c r="J5252" s="122">
        <f t="shared" si="248"/>
        <v>0</v>
      </c>
      <c r="K5252" s="122" t="b">
        <f t="shared" si="249"/>
        <v>0</v>
      </c>
      <c r="L5252" s="122" t="str">
        <f>IF(K5252=FALSE,"",B5252&amp;"@"&amp;COUNTIFS($B$2:B5252,B5252,$K$2:K5252,TRUE))</f>
        <v/>
      </c>
    </row>
    <row r="5253" spans="7:12">
      <c r="G5253" s="122" t="str">
        <f t="shared" si="247"/>
        <v/>
      </c>
      <c r="H5253" s="255" t="str">
        <f>IF(G5253="기사임",(COUNTIF($B$2:B5253,B5253)-COUNTIFS($B$2:B5252,B5253,$G$2:G5252,"")),"")</f>
        <v/>
      </c>
      <c r="I5253" s="122" t="str">
        <f>IF(H5253=1,COUNTIF($H$1:H5253,1),"")</f>
        <v/>
      </c>
      <c r="J5253" s="122">
        <f t="shared" si="248"/>
        <v>0</v>
      </c>
      <c r="K5253" s="122" t="b">
        <f t="shared" si="249"/>
        <v>0</v>
      </c>
      <c r="L5253" s="122" t="str">
        <f>IF(K5253=FALSE,"",B5253&amp;"@"&amp;COUNTIFS($B$2:B5253,B5253,$K$2:K5253,TRUE))</f>
        <v/>
      </c>
    </row>
    <row r="5254" spans="7:12">
      <c r="G5254" s="122" t="str">
        <f t="shared" si="247"/>
        <v/>
      </c>
      <c r="H5254" s="255" t="str">
        <f>IF(G5254="기사임",(COUNTIF($B$2:B5254,B5254)-COUNTIFS($B$2:B5253,B5254,$G$2:G5253,"")),"")</f>
        <v/>
      </c>
      <c r="I5254" s="122" t="str">
        <f>IF(H5254=1,COUNTIF($H$1:H5254,1),"")</f>
        <v/>
      </c>
      <c r="J5254" s="122">
        <f t="shared" si="248"/>
        <v>0</v>
      </c>
      <c r="K5254" s="122" t="b">
        <f t="shared" si="249"/>
        <v>0</v>
      </c>
      <c r="L5254" s="122" t="str">
        <f>IF(K5254=FALSE,"",B5254&amp;"@"&amp;COUNTIFS($B$2:B5254,B5254,$K$2:K5254,TRUE))</f>
        <v/>
      </c>
    </row>
    <row r="5255" spans="7:12">
      <c r="G5255" s="122" t="str">
        <f t="shared" ref="G5255:G5318" si="250">IF(AND(LEFT(A5255,17)="/global/archives/",ISNUMBER(_xlfn.NUMBERVALUE(MID(A5255,18,1))),ISERROR(FIND("ckattempt",A5255)),ISERROR(FIND("preview",A5255))),"기사임","")</f>
        <v/>
      </c>
      <c r="H5255" s="255" t="str">
        <f>IF(G5255="기사임",(COUNTIF($B$2:B5255,B5255)-COUNTIFS($B$2:B5254,B5255,$G$2:G5254,"")),"")</f>
        <v/>
      </c>
      <c r="I5255" s="122" t="str">
        <f>IF(H5255=1,COUNTIF($H$1:H5255,1),"")</f>
        <v/>
      </c>
      <c r="J5255" s="122">
        <f t="shared" ref="J5255:J5318" si="251">COUNTIF($N$2:$N$4,B5255)</f>
        <v>0</v>
      </c>
      <c r="K5255" s="122" t="b">
        <f t="shared" ref="K5255:K5318" si="252">AND(J5255=1,H5255&gt;=1,H5255&lt;&gt;"")</f>
        <v>0</v>
      </c>
      <c r="L5255" s="122" t="str">
        <f>IF(K5255=FALSE,"",B5255&amp;"@"&amp;COUNTIFS($B$2:B5255,B5255,$K$2:K5255,TRUE))</f>
        <v/>
      </c>
    </row>
    <row r="5256" spans="7:12">
      <c r="G5256" s="122" t="str">
        <f t="shared" si="250"/>
        <v/>
      </c>
      <c r="H5256" s="255" t="str">
        <f>IF(G5256="기사임",(COUNTIF($B$2:B5256,B5256)-COUNTIFS($B$2:B5255,B5256,$G$2:G5255,"")),"")</f>
        <v/>
      </c>
      <c r="I5256" s="122" t="str">
        <f>IF(H5256=1,COUNTIF($H$1:H5256,1),"")</f>
        <v/>
      </c>
      <c r="J5256" s="122">
        <f t="shared" si="251"/>
        <v>0</v>
      </c>
      <c r="K5256" s="122" t="b">
        <f t="shared" si="252"/>
        <v>0</v>
      </c>
      <c r="L5256" s="122" t="str">
        <f>IF(K5256=FALSE,"",B5256&amp;"@"&amp;COUNTIFS($B$2:B5256,B5256,$K$2:K5256,TRUE))</f>
        <v/>
      </c>
    </row>
    <row r="5257" spans="7:12">
      <c r="G5257" s="122" t="str">
        <f t="shared" si="250"/>
        <v/>
      </c>
      <c r="H5257" s="255" t="str">
        <f>IF(G5257="기사임",(COUNTIF($B$2:B5257,B5257)-COUNTIFS($B$2:B5256,B5257,$G$2:G5256,"")),"")</f>
        <v/>
      </c>
      <c r="I5257" s="122" t="str">
        <f>IF(H5257=1,COUNTIF($H$1:H5257,1),"")</f>
        <v/>
      </c>
      <c r="J5257" s="122">
        <f t="shared" si="251"/>
        <v>0</v>
      </c>
      <c r="K5257" s="122" t="b">
        <f t="shared" si="252"/>
        <v>0</v>
      </c>
      <c r="L5257" s="122" t="str">
        <f>IF(K5257=FALSE,"",B5257&amp;"@"&amp;COUNTIFS($B$2:B5257,B5257,$K$2:K5257,TRUE))</f>
        <v/>
      </c>
    </row>
    <row r="5258" spans="7:12">
      <c r="G5258" s="122" t="str">
        <f t="shared" si="250"/>
        <v/>
      </c>
      <c r="H5258" s="255" t="str">
        <f>IF(G5258="기사임",(COUNTIF($B$2:B5258,B5258)-COUNTIFS($B$2:B5257,B5258,$G$2:G5257,"")),"")</f>
        <v/>
      </c>
      <c r="I5258" s="122" t="str">
        <f>IF(H5258=1,COUNTIF($H$1:H5258,1),"")</f>
        <v/>
      </c>
      <c r="J5258" s="122">
        <f t="shared" si="251"/>
        <v>0</v>
      </c>
      <c r="K5258" s="122" t="b">
        <f t="shared" si="252"/>
        <v>0</v>
      </c>
      <c r="L5258" s="122" t="str">
        <f>IF(K5258=FALSE,"",B5258&amp;"@"&amp;COUNTIFS($B$2:B5258,B5258,$K$2:K5258,TRUE))</f>
        <v/>
      </c>
    </row>
    <row r="5259" spans="7:12">
      <c r="G5259" s="122" t="str">
        <f t="shared" si="250"/>
        <v/>
      </c>
      <c r="H5259" s="255" t="str">
        <f>IF(G5259="기사임",(COUNTIF($B$2:B5259,B5259)-COUNTIFS($B$2:B5258,B5259,$G$2:G5258,"")),"")</f>
        <v/>
      </c>
      <c r="I5259" s="122" t="str">
        <f>IF(H5259=1,COUNTIF($H$1:H5259,1),"")</f>
        <v/>
      </c>
      <c r="J5259" s="122">
        <f t="shared" si="251"/>
        <v>0</v>
      </c>
      <c r="K5259" s="122" t="b">
        <f t="shared" si="252"/>
        <v>0</v>
      </c>
      <c r="L5259" s="122" t="str">
        <f>IF(K5259=FALSE,"",B5259&amp;"@"&amp;COUNTIFS($B$2:B5259,B5259,$K$2:K5259,TRUE))</f>
        <v/>
      </c>
    </row>
    <row r="5260" spans="7:12">
      <c r="G5260" s="122" t="str">
        <f t="shared" si="250"/>
        <v/>
      </c>
      <c r="H5260" s="255" t="str">
        <f>IF(G5260="기사임",(COUNTIF($B$2:B5260,B5260)-COUNTIFS($B$2:B5259,B5260,$G$2:G5259,"")),"")</f>
        <v/>
      </c>
      <c r="I5260" s="122" t="str">
        <f>IF(H5260=1,COUNTIF($H$1:H5260,1),"")</f>
        <v/>
      </c>
      <c r="J5260" s="122">
        <f t="shared" si="251"/>
        <v>0</v>
      </c>
      <c r="K5260" s="122" t="b">
        <f t="shared" si="252"/>
        <v>0</v>
      </c>
      <c r="L5260" s="122" t="str">
        <f>IF(K5260=FALSE,"",B5260&amp;"@"&amp;COUNTIFS($B$2:B5260,B5260,$K$2:K5260,TRUE))</f>
        <v/>
      </c>
    </row>
    <row r="5261" spans="7:12">
      <c r="G5261" s="122" t="str">
        <f t="shared" si="250"/>
        <v/>
      </c>
      <c r="H5261" s="255" t="str">
        <f>IF(G5261="기사임",(COUNTIF($B$2:B5261,B5261)-COUNTIFS($B$2:B5260,B5261,$G$2:G5260,"")),"")</f>
        <v/>
      </c>
      <c r="I5261" s="122" t="str">
        <f>IF(H5261=1,COUNTIF($H$1:H5261,1),"")</f>
        <v/>
      </c>
      <c r="J5261" s="122">
        <f t="shared" si="251"/>
        <v>0</v>
      </c>
      <c r="K5261" s="122" t="b">
        <f t="shared" si="252"/>
        <v>0</v>
      </c>
      <c r="L5261" s="122" t="str">
        <f>IF(K5261=FALSE,"",B5261&amp;"@"&amp;COUNTIFS($B$2:B5261,B5261,$K$2:K5261,TRUE))</f>
        <v/>
      </c>
    </row>
    <row r="5262" spans="7:12">
      <c r="G5262" s="122" t="str">
        <f t="shared" si="250"/>
        <v/>
      </c>
      <c r="H5262" s="255" t="str">
        <f>IF(G5262="기사임",(COUNTIF($B$2:B5262,B5262)-COUNTIFS($B$2:B5261,B5262,$G$2:G5261,"")),"")</f>
        <v/>
      </c>
      <c r="I5262" s="122" t="str">
        <f>IF(H5262=1,COUNTIF($H$1:H5262,1),"")</f>
        <v/>
      </c>
      <c r="J5262" s="122">
        <f t="shared" si="251"/>
        <v>0</v>
      </c>
      <c r="K5262" s="122" t="b">
        <f t="shared" si="252"/>
        <v>0</v>
      </c>
      <c r="L5262" s="122" t="str">
        <f>IF(K5262=FALSE,"",B5262&amp;"@"&amp;COUNTIFS($B$2:B5262,B5262,$K$2:K5262,TRUE))</f>
        <v/>
      </c>
    </row>
    <row r="5263" spans="7:12">
      <c r="G5263" s="122" t="str">
        <f t="shared" si="250"/>
        <v/>
      </c>
      <c r="H5263" s="255" t="str">
        <f>IF(G5263="기사임",(COUNTIF($B$2:B5263,B5263)-COUNTIFS($B$2:B5262,B5263,$G$2:G5262,"")),"")</f>
        <v/>
      </c>
      <c r="I5263" s="122" t="str">
        <f>IF(H5263=1,COUNTIF($H$1:H5263,1),"")</f>
        <v/>
      </c>
      <c r="J5263" s="122">
        <f t="shared" si="251"/>
        <v>0</v>
      </c>
      <c r="K5263" s="122" t="b">
        <f t="shared" si="252"/>
        <v>0</v>
      </c>
      <c r="L5263" s="122" t="str">
        <f>IF(K5263=FALSE,"",B5263&amp;"@"&amp;COUNTIFS($B$2:B5263,B5263,$K$2:K5263,TRUE))</f>
        <v/>
      </c>
    </row>
    <row r="5264" spans="7:12">
      <c r="G5264" s="122" t="str">
        <f t="shared" si="250"/>
        <v/>
      </c>
      <c r="H5264" s="255" t="str">
        <f>IF(G5264="기사임",(COUNTIF($B$2:B5264,B5264)-COUNTIFS($B$2:B5263,B5264,$G$2:G5263,"")),"")</f>
        <v/>
      </c>
      <c r="I5264" s="122" t="str">
        <f>IF(H5264=1,COUNTIF($H$1:H5264,1),"")</f>
        <v/>
      </c>
      <c r="J5264" s="122">
        <f t="shared" si="251"/>
        <v>0</v>
      </c>
      <c r="K5264" s="122" t="b">
        <f t="shared" si="252"/>
        <v>0</v>
      </c>
      <c r="L5264" s="122" t="str">
        <f>IF(K5264=FALSE,"",B5264&amp;"@"&amp;COUNTIFS($B$2:B5264,B5264,$K$2:K5264,TRUE))</f>
        <v/>
      </c>
    </row>
    <row r="5265" spans="7:12">
      <c r="G5265" s="122" t="str">
        <f t="shared" si="250"/>
        <v/>
      </c>
      <c r="H5265" s="255" t="str">
        <f>IF(G5265="기사임",(COUNTIF($B$2:B5265,B5265)-COUNTIFS($B$2:B5264,B5265,$G$2:G5264,"")),"")</f>
        <v/>
      </c>
      <c r="I5265" s="122" t="str">
        <f>IF(H5265=1,COUNTIF($H$1:H5265,1),"")</f>
        <v/>
      </c>
      <c r="J5265" s="122">
        <f t="shared" si="251"/>
        <v>0</v>
      </c>
      <c r="K5265" s="122" t="b">
        <f t="shared" si="252"/>
        <v>0</v>
      </c>
      <c r="L5265" s="122" t="str">
        <f>IF(K5265=FALSE,"",B5265&amp;"@"&amp;COUNTIFS($B$2:B5265,B5265,$K$2:K5265,TRUE))</f>
        <v/>
      </c>
    </row>
    <row r="5266" spans="7:12">
      <c r="G5266" s="122" t="str">
        <f t="shared" si="250"/>
        <v/>
      </c>
      <c r="H5266" s="255" t="str">
        <f>IF(G5266="기사임",(COUNTIF($B$2:B5266,B5266)-COUNTIFS($B$2:B5265,B5266,$G$2:G5265,"")),"")</f>
        <v/>
      </c>
      <c r="I5266" s="122" t="str">
        <f>IF(H5266=1,COUNTIF($H$1:H5266,1),"")</f>
        <v/>
      </c>
      <c r="J5266" s="122">
        <f t="shared" si="251"/>
        <v>0</v>
      </c>
      <c r="K5266" s="122" t="b">
        <f t="shared" si="252"/>
        <v>0</v>
      </c>
      <c r="L5266" s="122" t="str">
        <f>IF(K5266=FALSE,"",B5266&amp;"@"&amp;COUNTIFS($B$2:B5266,B5266,$K$2:K5266,TRUE))</f>
        <v/>
      </c>
    </row>
    <row r="5267" spans="7:12">
      <c r="G5267" s="122" t="str">
        <f t="shared" si="250"/>
        <v/>
      </c>
      <c r="H5267" s="255" t="str">
        <f>IF(G5267="기사임",(COUNTIF($B$2:B5267,B5267)-COUNTIFS($B$2:B5266,B5267,$G$2:G5266,"")),"")</f>
        <v/>
      </c>
      <c r="I5267" s="122" t="str">
        <f>IF(H5267=1,COUNTIF($H$1:H5267,1),"")</f>
        <v/>
      </c>
      <c r="J5267" s="122">
        <f t="shared" si="251"/>
        <v>0</v>
      </c>
      <c r="K5267" s="122" t="b">
        <f t="shared" si="252"/>
        <v>0</v>
      </c>
      <c r="L5267" s="122" t="str">
        <f>IF(K5267=FALSE,"",B5267&amp;"@"&amp;COUNTIFS($B$2:B5267,B5267,$K$2:K5267,TRUE))</f>
        <v/>
      </c>
    </row>
    <row r="5268" spans="7:12">
      <c r="G5268" s="122" t="str">
        <f t="shared" si="250"/>
        <v/>
      </c>
      <c r="H5268" s="255" t="str">
        <f>IF(G5268="기사임",(COUNTIF($B$2:B5268,B5268)-COUNTIFS($B$2:B5267,B5268,$G$2:G5267,"")),"")</f>
        <v/>
      </c>
      <c r="I5268" s="122" t="str">
        <f>IF(H5268=1,COUNTIF($H$1:H5268,1),"")</f>
        <v/>
      </c>
      <c r="J5268" s="122">
        <f t="shared" si="251"/>
        <v>0</v>
      </c>
      <c r="K5268" s="122" t="b">
        <f t="shared" si="252"/>
        <v>0</v>
      </c>
      <c r="L5268" s="122" t="str">
        <f>IF(K5268=FALSE,"",B5268&amp;"@"&amp;COUNTIFS($B$2:B5268,B5268,$K$2:K5268,TRUE))</f>
        <v/>
      </c>
    </row>
    <row r="5269" spans="7:12">
      <c r="G5269" s="122" t="str">
        <f t="shared" si="250"/>
        <v/>
      </c>
      <c r="H5269" s="255" t="str">
        <f>IF(G5269="기사임",(COUNTIF($B$2:B5269,B5269)-COUNTIFS($B$2:B5268,B5269,$G$2:G5268,"")),"")</f>
        <v/>
      </c>
      <c r="I5269" s="122" t="str">
        <f>IF(H5269=1,COUNTIF($H$1:H5269,1),"")</f>
        <v/>
      </c>
      <c r="J5269" s="122">
        <f t="shared" si="251"/>
        <v>0</v>
      </c>
      <c r="K5269" s="122" t="b">
        <f t="shared" si="252"/>
        <v>0</v>
      </c>
      <c r="L5269" s="122" t="str">
        <f>IF(K5269=FALSE,"",B5269&amp;"@"&amp;COUNTIFS($B$2:B5269,B5269,$K$2:K5269,TRUE))</f>
        <v/>
      </c>
    </row>
    <row r="5270" spans="7:12">
      <c r="G5270" s="122" t="str">
        <f t="shared" si="250"/>
        <v/>
      </c>
      <c r="H5270" s="255" t="str">
        <f>IF(G5270="기사임",(COUNTIF($B$2:B5270,B5270)-COUNTIFS($B$2:B5269,B5270,$G$2:G5269,"")),"")</f>
        <v/>
      </c>
      <c r="I5270" s="122" t="str">
        <f>IF(H5270=1,COUNTIF($H$1:H5270,1),"")</f>
        <v/>
      </c>
      <c r="J5270" s="122">
        <f t="shared" si="251"/>
        <v>0</v>
      </c>
      <c r="K5270" s="122" t="b">
        <f t="shared" si="252"/>
        <v>0</v>
      </c>
      <c r="L5270" s="122" t="str">
        <f>IF(K5270=FALSE,"",B5270&amp;"@"&amp;COUNTIFS($B$2:B5270,B5270,$K$2:K5270,TRUE))</f>
        <v/>
      </c>
    </row>
    <row r="5271" spans="7:12">
      <c r="G5271" s="122" t="str">
        <f t="shared" si="250"/>
        <v/>
      </c>
      <c r="H5271" s="255" t="str">
        <f>IF(G5271="기사임",(COUNTIF($B$2:B5271,B5271)-COUNTIFS($B$2:B5270,B5271,$G$2:G5270,"")),"")</f>
        <v/>
      </c>
      <c r="I5271" s="122" t="str">
        <f>IF(H5271=1,COUNTIF($H$1:H5271,1),"")</f>
        <v/>
      </c>
      <c r="J5271" s="122">
        <f t="shared" si="251"/>
        <v>0</v>
      </c>
      <c r="K5271" s="122" t="b">
        <f t="shared" si="252"/>
        <v>0</v>
      </c>
      <c r="L5271" s="122" t="str">
        <f>IF(K5271=FALSE,"",B5271&amp;"@"&amp;COUNTIFS($B$2:B5271,B5271,$K$2:K5271,TRUE))</f>
        <v/>
      </c>
    </row>
    <row r="5272" spans="7:12">
      <c r="G5272" s="122" t="str">
        <f t="shared" si="250"/>
        <v/>
      </c>
      <c r="H5272" s="255" t="str">
        <f>IF(G5272="기사임",(COUNTIF($B$2:B5272,B5272)-COUNTIFS($B$2:B5271,B5272,$G$2:G5271,"")),"")</f>
        <v/>
      </c>
      <c r="I5272" s="122" t="str">
        <f>IF(H5272=1,COUNTIF($H$1:H5272,1),"")</f>
        <v/>
      </c>
      <c r="J5272" s="122">
        <f t="shared" si="251"/>
        <v>0</v>
      </c>
      <c r="K5272" s="122" t="b">
        <f t="shared" si="252"/>
        <v>0</v>
      </c>
      <c r="L5272" s="122" t="str">
        <f>IF(K5272=FALSE,"",B5272&amp;"@"&amp;COUNTIFS($B$2:B5272,B5272,$K$2:K5272,TRUE))</f>
        <v/>
      </c>
    </row>
    <row r="5273" spans="7:12">
      <c r="G5273" s="122" t="str">
        <f t="shared" si="250"/>
        <v/>
      </c>
      <c r="H5273" s="255" t="str">
        <f>IF(G5273="기사임",(COUNTIF($B$2:B5273,B5273)-COUNTIFS($B$2:B5272,B5273,$G$2:G5272,"")),"")</f>
        <v/>
      </c>
      <c r="I5273" s="122" t="str">
        <f>IF(H5273=1,COUNTIF($H$1:H5273,1),"")</f>
        <v/>
      </c>
      <c r="J5273" s="122">
        <f t="shared" si="251"/>
        <v>0</v>
      </c>
      <c r="K5273" s="122" t="b">
        <f t="shared" si="252"/>
        <v>0</v>
      </c>
      <c r="L5273" s="122" t="str">
        <f>IF(K5273=FALSE,"",B5273&amp;"@"&amp;COUNTIFS($B$2:B5273,B5273,$K$2:K5273,TRUE))</f>
        <v/>
      </c>
    </row>
    <row r="5274" spans="7:12">
      <c r="G5274" s="122" t="str">
        <f t="shared" si="250"/>
        <v/>
      </c>
      <c r="H5274" s="255" t="str">
        <f>IF(G5274="기사임",(COUNTIF($B$2:B5274,B5274)-COUNTIFS($B$2:B5273,B5274,$G$2:G5273,"")),"")</f>
        <v/>
      </c>
      <c r="I5274" s="122" t="str">
        <f>IF(H5274=1,COUNTIF($H$1:H5274,1),"")</f>
        <v/>
      </c>
      <c r="J5274" s="122">
        <f t="shared" si="251"/>
        <v>0</v>
      </c>
      <c r="K5274" s="122" t="b">
        <f t="shared" si="252"/>
        <v>0</v>
      </c>
      <c r="L5274" s="122" t="str">
        <f>IF(K5274=FALSE,"",B5274&amp;"@"&amp;COUNTIFS($B$2:B5274,B5274,$K$2:K5274,TRUE))</f>
        <v/>
      </c>
    </row>
    <row r="5275" spans="7:12">
      <c r="G5275" s="122" t="str">
        <f t="shared" si="250"/>
        <v/>
      </c>
      <c r="H5275" s="255" t="str">
        <f>IF(G5275="기사임",(COUNTIF($B$2:B5275,B5275)-COUNTIFS($B$2:B5274,B5275,$G$2:G5274,"")),"")</f>
        <v/>
      </c>
      <c r="I5275" s="122" t="str">
        <f>IF(H5275=1,COUNTIF($H$1:H5275,1),"")</f>
        <v/>
      </c>
      <c r="J5275" s="122">
        <f t="shared" si="251"/>
        <v>0</v>
      </c>
      <c r="K5275" s="122" t="b">
        <f t="shared" si="252"/>
        <v>0</v>
      </c>
      <c r="L5275" s="122" t="str">
        <f>IF(K5275=FALSE,"",B5275&amp;"@"&amp;COUNTIFS($B$2:B5275,B5275,$K$2:K5275,TRUE))</f>
        <v/>
      </c>
    </row>
    <row r="5276" spans="7:12">
      <c r="G5276" s="122" t="str">
        <f t="shared" si="250"/>
        <v/>
      </c>
      <c r="H5276" s="255" t="str">
        <f>IF(G5276="기사임",(COUNTIF($B$2:B5276,B5276)-COUNTIFS($B$2:B5275,B5276,$G$2:G5275,"")),"")</f>
        <v/>
      </c>
      <c r="I5276" s="122" t="str">
        <f>IF(H5276=1,COUNTIF($H$1:H5276,1),"")</f>
        <v/>
      </c>
      <c r="J5276" s="122">
        <f t="shared" si="251"/>
        <v>0</v>
      </c>
      <c r="K5276" s="122" t="b">
        <f t="shared" si="252"/>
        <v>0</v>
      </c>
      <c r="L5276" s="122" t="str">
        <f>IF(K5276=FALSE,"",B5276&amp;"@"&amp;COUNTIFS($B$2:B5276,B5276,$K$2:K5276,TRUE))</f>
        <v/>
      </c>
    </row>
    <row r="5277" spans="7:12">
      <c r="G5277" s="122" t="str">
        <f t="shared" si="250"/>
        <v/>
      </c>
      <c r="H5277" s="255" t="str">
        <f>IF(G5277="기사임",(COUNTIF($B$2:B5277,B5277)-COUNTIFS($B$2:B5276,B5277,$G$2:G5276,"")),"")</f>
        <v/>
      </c>
      <c r="I5277" s="122" t="str">
        <f>IF(H5277=1,COUNTIF($H$1:H5277,1),"")</f>
        <v/>
      </c>
      <c r="J5277" s="122">
        <f t="shared" si="251"/>
        <v>0</v>
      </c>
      <c r="K5277" s="122" t="b">
        <f t="shared" si="252"/>
        <v>0</v>
      </c>
      <c r="L5277" s="122" t="str">
        <f>IF(K5277=FALSE,"",B5277&amp;"@"&amp;COUNTIFS($B$2:B5277,B5277,$K$2:K5277,TRUE))</f>
        <v/>
      </c>
    </row>
    <row r="5278" spans="7:12">
      <c r="G5278" s="122" t="str">
        <f t="shared" si="250"/>
        <v/>
      </c>
      <c r="H5278" s="255" t="str">
        <f>IF(G5278="기사임",(COUNTIF($B$2:B5278,B5278)-COUNTIFS($B$2:B5277,B5278,$G$2:G5277,"")),"")</f>
        <v/>
      </c>
      <c r="I5278" s="122" t="str">
        <f>IF(H5278=1,COUNTIF($H$1:H5278,1),"")</f>
        <v/>
      </c>
      <c r="J5278" s="122">
        <f t="shared" si="251"/>
        <v>0</v>
      </c>
      <c r="K5278" s="122" t="b">
        <f t="shared" si="252"/>
        <v>0</v>
      </c>
      <c r="L5278" s="122" t="str">
        <f>IF(K5278=FALSE,"",B5278&amp;"@"&amp;COUNTIFS($B$2:B5278,B5278,$K$2:K5278,TRUE))</f>
        <v/>
      </c>
    </row>
    <row r="5279" spans="7:12">
      <c r="G5279" s="122" t="str">
        <f t="shared" si="250"/>
        <v/>
      </c>
      <c r="H5279" s="255" t="str">
        <f>IF(G5279="기사임",(COUNTIF($B$2:B5279,B5279)-COUNTIFS($B$2:B5278,B5279,$G$2:G5278,"")),"")</f>
        <v/>
      </c>
      <c r="I5279" s="122" t="str">
        <f>IF(H5279=1,COUNTIF($H$1:H5279,1),"")</f>
        <v/>
      </c>
      <c r="J5279" s="122">
        <f t="shared" si="251"/>
        <v>0</v>
      </c>
      <c r="K5279" s="122" t="b">
        <f t="shared" si="252"/>
        <v>0</v>
      </c>
      <c r="L5279" s="122" t="str">
        <f>IF(K5279=FALSE,"",B5279&amp;"@"&amp;COUNTIFS($B$2:B5279,B5279,$K$2:K5279,TRUE))</f>
        <v/>
      </c>
    </row>
    <row r="5280" spans="7:12">
      <c r="G5280" s="122" t="str">
        <f t="shared" si="250"/>
        <v/>
      </c>
      <c r="H5280" s="255" t="str">
        <f>IF(G5280="기사임",(COUNTIF($B$2:B5280,B5280)-COUNTIFS($B$2:B5279,B5280,$G$2:G5279,"")),"")</f>
        <v/>
      </c>
      <c r="I5280" s="122" t="str">
        <f>IF(H5280=1,COUNTIF($H$1:H5280,1),"")</f>
        <v/>
      </c>
      <c r="J5280" s="122">
        <f t="shared" si="251"/>
        <v>0</v>
      </c>
      <c r="K5280" s="122" t="b">
        <f t="shared" si="252"/>
        <v>0</v>
      </c>
      <c r="L5280" s="122" t="str">
        <f>IF(K5280=FALSE,"",B5280&amp;"@"&amp;COUNTIFS($B$2:B5280,B5280,$K$2:K5280,TRUE))</f>
        <v/>
      </c>
    </row>
    <row r="5281" spans="7:12">
      <c r="G5281" s="122" t="str">
        <f t="shared" si="250"/>
        <v/>
      </c>
      <c r="H5281" s="255" t="str">
        <f>IF(G5281="기사임",(COUNTIF($B$2:B5281,B5281)-COUNTIFS($B$2:B5280,B5281,$G$2:G5280,"")),"")</f>
        <v/>
      </c>
      <c r="I5281" s="122" t="str">
        <f>IF(H5281=1,COUNTIF($H$1:H5281,1),"")</f>
        <v/>
      </c>
      <c r="J5281" s="122">
        <f t="shared" si="251"/>
        <v>0</v>
      </c>
      <c r="K5281" s="122" t="b">
        <f t="shared" si="252"/>
        <v>0</v>
      </c>
      <c r="L5281" s="122" t="str">
        <f>IF(K5281=FALSE,"",B5281&amp;"@"&amp;COUNTIFS($B$2:B5281,B5281,$K$2:K5281,TRUE))</f>
        <v/>
      </c>
    </row>
    <row r="5282" spans="7:12">
      <c r="G5282" s="122" t="str">
        <f t="shared" si="250"/>
        <v/>
      </c>
      <c r="H5282" s="255" t="str">
        <f>IF(G5282="기사임",(COUNTIF($B$2:B5282,B5282)-COUNTIFS($B$2:B5281,B5282,$G$2:G5281,"")),"")</f>
        <v/>
      </c>
      <c r="I5282" s="122" t="str">
        <f>IF(H5282=1,COUNTIF($H$1:H5282,1),"")</f>
        <v/>
      </c>
      <c r="J5282" s="122">
        <f t="shared" si="251"/>
        <v>0</v>
      </c>
      <c r="K5282" s="122" t="b">
        <f t="shared" si="252"/>
        <v>0</v>
      </c>
      <c r="L5282" s="122" t="str">
        <f>IF(K5282=FALSE,"",B5282&amp;"@"&amp;COUNTIFS($B$2:B5282,B5282,$K$2:K5282,TRUE))</f>
        <v/>
      </c>
    </row>
    <row r="5283" spans="7:12">
      <c r="G5283" s="122" t="str">
        <f t="shared" si="250"/>
        <v/>
      </c>
      <c r="H5283" s="255" t="str">
        <f>IF(G5283="기사임",(COUNTIF($B$2:B5283,B5283)-COUNTIFS($B$2:B5282,B5283,$G$2:G5282,"")),"")</f>
        <v/>
      </c>
      <c r="I5283" s="122" t="str">
        <f>IF(H5283=1,COUNTIF($H$1:H5283,1),"")</f>
        <v/>
      </c>
      <c r="J5283" s="122">
        <f t="shared" si="251"/>
        <v>0</v>
      </c>
      <c r="K5283" s="122" t="b">
        <f t="shared" si="252"/>
        <v>0</v>
      </c>
      <c r="L5283" s="122" t="str">
        <f>IF(K5283=FALSE,"",B5283&amp;"@"&amp;COUNTIFS($B$2:B5283,B5283,$K$2:K5283,TRUE))</f>
        <v/>
      </c>
    </row>
    <row r="5284" spans="7:12">
      <c r="G5284" s="122" t="str">
        <f t="shared" si="250"/>
        <v/>
      </c>
      <c r="H5284" s="255" t="str">
        <f>IF(G5284="기사임",(COUNTIF($B$2:B5284,B5284)-COUNTIFS($B$2:B5283,B5284,$G$2:G5283,"")),"")</f>
        <v/>
      </c>
      <c r="I5284" s="122" t="str">
        <f>IF(H5284=1,COUNTIF($H$1:H5284,1),"")</f>
        <v/>
      </c>
      <c r="J5284" s="122">
        <f t="shared" si="251"/>
        <v>0</v>
      </c>
      <c r="K5284" s="122" t="b">
        <f t="shared" si="252"/>
        <v>0</v>
      </c>
      <c r="L5284" s="122" t="str">
        <f>IF(K5284=FALSE,"",B5284&amp;"@"&amp;COUNTIFS($B$2:B5284,B5284,$K$2:K5284,TRUE))</f>
        <v/>
      </c>
    </row>
    <row r="5285" spans="7:12">
      <c r="G5285" s="122" t="str">
        <f t="shared" si="250"/>
        <v/>
      </c>
      <c r="H5285" s="255" t="str">
        <f>IF(G5285="기사임",(COUNTIF($B$2:B5285,B5285)-COUNTIFS($B$2:B5284,B5285,$G$2:G5284,"")),"")</f>
        <v/>
      </c>
      <c r="I5285" s="122" t="str">
        <f>IF(H5285=1,COUNTIF($H$1:H5285,1),"")</f>
        <v/>
      </c>
      <c r="J5285" s="122">
        <f t="shared" si="251"/>
        <v>0</v>
      </c>
      <c r="K5285" s="122" t="b">
        <f t="shared" si="252"/>
        <v>0</v>
      </c>
      <c r="L5285" s="122" t="str">
        <f>IF(K5285=FALSE,"",B5285&amp;"@"&amp;COUNTIFS($B$2:B5285,B5285,$K$2:K5285,TRUE))</f>
        <v/>
      </c>
    </row>
    <row r="5286" spans="7:12">
      <c r="G5286" s="122" t="str">
        <f t="shared" si="250"/>
        <v/>
      </c>
      <c r="H5286" s="255" t="str">
        <f>IF(G5286="기사임",(COUNTIF($B$2:B5286,B5286)-COUNTIFS($B$2:B5285,B5286,$G$2:G5285,"")),"")</f>
        <v/>
      </c>
      <c r="I5286" s="122" t="str">
        <f>IF(H5286=1,COUNTIF($H$1:H5286,1),"")</f>
        <v/>
      </c>
      <c r="J5286" s="122">
        <f t="shared" si="251"/>
        <v>0</v>
      </c>
      <c r="K5286" s="122" t="b">
        <f t="shared" si="252"/>
        <v>0</v>
      </c>
      <c r="L5286" s="122" t="str">
        <f>IF(K5286=FALSE,"",B5286&amp;"@"&amp;COUNTIFS($B$2:B5286,B5286,$K$2:K5286,TRUE))</f>
        <v/>
      </c>
    </row>
    <row r="5287" spans="7:12">
      <c r="G5287" s="122" t="str">
        <f t="shared" si="250"/>
        <v/>
      </c>
      <c r="H5287" s="255" t="str">
        <f>IF(G5287="기사임",(COUNTIF($B$2:B5287,B5287)-COUNTIFS($B$2:B5286,B5287,$G$2:G5286,"")),"")</f>
        <v/>
      </c>
      <c r="I5287" s="122" t="str">
        <f>IF(H5287=1,COUNTIF($H$1:H5287,1),"")</f>
        <v/>
      </c>
      <c r="J5287" s="122">
        <f t="shared" si="251"/>
        <v>0</v>
      </c>
      <c r="K5287" s="122" t="b">
        <f t="shared" si="252"/>
        <v>0</v>
      </c>
      <c r="L5287" s="122" t="str">
        <f>IF(K5287=FALSE,"",B5287&amp;"@"&amp;COUNTIFS($B$2:B5287,B5287,$K$2:K5287,TRUE))</f>
        <v/>
      </c>
    </row>
    <row r="5288" spans="7:12">
      <c r="G5288" s="122" t="str">
        <f t="shared" si="250"/>
        <v/>
      </c>
      <c r="H5288" s="255" t="str">
        <f>IF(G5288="기사임",(COUNTIF($B$2:B5288,B5288)-COUNTIFS($B$2:B5287,B5288,$G$2:G5287,"")),"")</f>
        <v/>
      </c>
      <c r="I5288" s="122" t="str">
        <f>IF(H5288=1,COUNTIF($H$1:H5288,1),"")</f>
        <v/>
      </c>
      <c r="J5288" s="122">
        <f t="shared" si="251"/>
        <v>0</v>
      </c>
      <c r="K5288" s="122" t="b">
        <f t="shared" si="252"/>
        <v>0</v>
      </c>
      <c r="L5288" s="122" t="str">
        <f>IF(K5288=FALSE,"",B5288&amp;"@"&amp;COUNTIFS($B$2:B5288,B5288,$K$2:K5288,TRUE))</f>
        <v/>
      </c>
    </row>
    <row r="5289" spans="7:12">
      <c r="G5289" s="122" t="str">
        <f t="shared" si="250"/>
        <v/>
      </c>
      <c r="H5289" s="255" t="str">
        <f>IF(G5289="기사임",(COUNTIF($B$2:B5289,B5289)-COUNTIFS($B$2:B5288,B5289,$G$2:G5288,"")),"")</f>
        <v/>
      </c>
      <c r="I5289" s="122" t="str">
        <f>IF(H5289=1,COUNTIF($H$1:H5289,1),"")</f>
        <v/>
      </c>
      <c r="J5289" s="122">
        <f t="shared" si="251"/>
        <v>0</v>
      </c>
      <c r="K5289" s="122" t="b">
        <f t="shared" si="252"/>
        <v>0</v>
      </c>
      <c r="L5289" s="122" t="str">
        <f>IF(K5289=FALSE,"",B5289&amp;"@"&amp;COUNTIFS($B$2:B5289,B5289,$K$2:K5289,TRUE))</f>
        <v/>
      </c>
    </row>
    <row r="5290" spans="7:12">
      <c r="G5290" s="122" t="str">
        <f t="shared" si="250"/>
        <v/>
      </c>
      <c r="H5290" s="255" t="str">
        <f>IF(G5290="기사임",(COUNTIF($B$2:B5290,B5290)-COUNTIFS($B$2:B5289,B5290,$G$2:G5289,"")),"")</f>
        <v/>
      </c>
      <c r="I5290" s="122" t="str">
        <f>IF(H5290=1,COUNTIF($H$1:H5290,1),"")</f>
        <v/>
      </c>
      <c r="J5290" s="122">
        <f t="shared" si="251"/>
        <v>0</v>
      </c>
      <c r="K5290" s="122" t="b">
        <f t="shared" si="252"/>
        <v>0</v>
      </c>
      <c r="L5290" s="122" t="str">
        <f>IF(K5290=FALSE,"",B5290&amp;"@"&amp;COUNTIFS($B$2:B5290,B5290,$K$2:K5290,TRUE))</f>
        <v/>
      </c>
    </row>
    <row r="5291" spans="7:12">
      <c r="G5291" s="122" t="str">
        <f t="shared" si="250"/>
        <v/>
      </c>
      <c r="H5291" s="255" t="str">
        <f>IF(G5291="기사임",(COUNTIF($B$2:B5291,B5291)-COUNTIFS($B$2:B5290,B5291,$G$2:G5290,"")),"")</f>
        <v/>
      </c>
      <c r="I5291" s="122" t="str">
        <f>IF(H5291=1,COUNTIF($H$1:H5291,1),"")</f>
        <v/>
      </c>
      <c r="J5291" s="122">
        <f t="shared" si="251"/>
        <v>0</v>
      </c>
      <c r="K5291" s="122" t="b">
        <f t="shared" si="252"/>
        <v>0</v>
      </c>
      <c r="L5291" s="122" t="str">
        <f>IF(K5291=FALSE,"",B5291&amp;"@"&amp;COUNTIFS($B$2:B5291,B5291,$K$2:K5291,TRUE))</f>
        <v/>
      </c>
    </row>
    <row r="5292" spans="7:12">
      <c r="G5292" s="122" t="str">
        <f t="shared" si="250"/>
        <v/>
      </c>
      <c r="H5292" s="255" t="str">
        <f>IF(G5292="기사임",(COUNTIF($B$2:B5292,B5292)-COUNTIFS($B$2:B5291,B5292,$G$2:G5291,"")),"")</f>
        <v/>
      </c>
      <c r="I5292" s="122" t="str">
        <f>IF(H5292=1,COUNTIF($H$1:H5292,1),"")</f>
        <v/>
      </c>
      <c r="J5292" s="122">
        <f t="shared" si="251"/>
        <v>0</v>
      </c>
      <c r="K5292" s="122" t="b">
        <f t="shared" si="252"/>
        <v>0</v>
      </c>
      <c r="L5292" s="122" t="str">
        <f>IF(K5292=FALSE,"",B5292&amp;"@"&amp;COUNTIFS($B$2:B5292,B5292,$K$2:K5292,TRUE))</f>
        <v/>
      </c>
    </row>
    <row r="5293" spans="7:12">
      <c r="G5293" s="122" t="str">
        <f t="shared" si="250"/>
        <v/>
      </c>
      <c r="H5293" s="255" t="str">
        <f>IF(G5293="기사임",(COUNTIF($B$2:B5293,B5293)-COUNTIFS($B$2:B5292,B5293,$G$2:G5292,"")),"")</f>
        <v/>
      </c>
      <c r="I5293" s="122" t="str">
        <f>IF(H5293=1,COUNTIF($H$1:H5293,1),"")</f>
        <v/>
      </c>
      <c r="J5293" s="122">
        <f t="shared" si="251"/>
        <v>0</v>
      </c>
      <c r="K5293" s="122" t="b">
        <f t="shared" si="252"/>
        <v>0</v>
      </c>
      <c r="L5293" s="122" t="str">
        <f>IF(K5293=FALSE,"",B5293&amp;"@"&amp;COUNTIFS($B$2:B5293,B5293,$K$2:K5293,TRUE))</f>
        <v/>
      </c>
    </row>
    <row r="5294" spans="7:12">
      <c r="G5294" s="122" t="str">
        <f t="shared" si="250"/>
        <v/>
      </c>
      <c r="H5294" s="255" t="str">
        <f>IF(G5294="기사임",(COUNTIF($B$2:B5294,B5294)-COUNTIFS($B$2:B5293,B5294,$G$2:G5293,"")),"")</f>
        <v/>
      </c>
      <c r="I5294" s="122" t="str">
        <f>IF(H5294=1,COUNTIF($H$1:H5294,1),"")</f>
        <v/>
      </c>
      <c r="J5294" s="122">
        <f t="shared" si="251"/>
        <v>0</v>
      </c>
      <c r="K5294" s="122" t="b">
        <f t="shared" si="252"/>
        <v>0</v>
      </c>
      <c r="L5294" s="122" t="str">
        <f>IF(K5294=FALSE,"",B5294&amp;"@"&amp;COUNTIFS($B$2:B5294,B5294,$K$2:K5294,TRUE))</f>
        <v/>
      </c>
    </row>
    <row r="5295" spans="7:12">
      <c r="G5295" s="122" t="str">
        <f t="shared" si="250"/>
        <v/>
      </c>
      <c r="H5295" s="255" t="str">
        <f>IF(G5295="기사임",(COUNTIF($B$2:B5295,B5295)-COUNTIFS($B$2:B5294,B5295,$G$2:G5294,"")),"")</f>
        <v/>
      </c>
      <c r="I5295" s="122" t="str">
        <f>IF(H5295=1,COUNTIF($H$1:H5295,1),"")</f>
        <v/>
      </c>
      <c r="J5295" s="122">
        <f t="shared" si="251"/>
        <v>0</v>
      </c>
      <c r="K5295" s="122" t="b">
        <f t="shared" si="252"/>
        <v>0</v>
      </c>
      <c r="L5295" s="122" t="str">
        <f>IF(K5295=FALSE,"",B5295&amp;"@"&amp;COUNTIFS($B$2:B5295,B5295,$K$2:K5295,TRUE))</f>
        <v/>
      </c>
    </row>
    <row r="5296" spans="7:12">
      <c r="G5296" s="122" t="str">
        <f t="shared" si="250"/>
        <v/>
      </c>
      <c r="H5296" s="255" t="str">
        <f>IF(G5296="기사임",(COUNTIF($B$2:B5296,B5296)-COUNTIFS($B$2:B5295,B5296,$G$2:G5295,"")),"")</f>
        <v/>
      </c>
      <c r="I5296" s="122" t="str">
        <f>IF(H5296=1,COUNTIF($H$1:H5296,1),"")</f>
        <v/>
      </c>
      <c r="J5296" s="122">
        <f t="shared" si="251"/>
        <v>0</v>
      </c>
      <c r="K5296" s="122" t="b">
        <f t="shared" si="252"/>
        <v>0</v>
      </c>
      <c r="L5296" s="122" t="str">
        <f>IF(K5296=FALSE,"",B5296&amp;"@"&amp;COUNTIFS($B$2:B5296,B5296,$K$2:K5296,TRUE))</f>
        <v/>
      </c>
    </row>
    <row r="5297" spans="7:12">
      <c r="G5297" s="122" t="str">
        <f t="shared" si="250"/>
        <v/>
      </c>
      <c r="H5297" s="255" t="str">
        <f>IF(G5297="기사임",(COUNTIF($B$2:B5297,B5297)-COUNTIFS($B$2:B5296,B5297,$G$2:G5296,"")),"")</f>
        <v/>
      </c>
      <c r="I5297" s="122" t="str">
        <f>IF(H5297=1,COUNTIF($H$1:H5297,1),"")</f>
        <v/>
      </c>
      <c r="J5297" s="122">
        <f t="shared" si="251"/>
        <v>0</v>
      </c>
      <c r="K5297" s="122" t="b">
        <f t="shared" si="252"/>
        <v>0</v>
      </c>
      <c r="L5297" s="122" t="str">
        <f>IF(K5297=FALSE,"",B5297&amp;"@"&amp;COUNTIFS($B$2:B5297,B5297,$K$2:K5297,TRUE))</f>
        <v/>
      </c>
    </row>
    <row r="5298" spans="7:12">
      <c r="G5298" s="122" t="str">
        <f t="shared" si="250"/>
        <v/>
      </c>
      <c r="H5298" s="255" t="str">
        <f>IF(G5298="기사임",(COUNTIF($B$2:B5298,B5298)-COUNTIFS($B$2:B5297,B5298,$G$2:G5297,"")),"")</f>
        <v/>
      </c>
      <c r="I5298" s="122" t="str">
        <f>IF(H5298=1,COUNTIF($H$1:H5298,1),"")</f>
        <v/>
      </c>
      <c r="J5298" s="122">
        <f t="shared" si="251"/>
        <v>0</v>
      </c>
      <c r="K5298" s="122" t="b">
        <f t="shared" si="252"/>
        <v>0</v>
      </c>
      <c r="L5298" s="122" t="str">
        <f>IF(K5298=FALSE,"",B5298&amp;"@"&amp;COUNTIFS($B$2:B5298,B5298,$K$2:K5298,TRUE))</f>
        <v/>
      </c>
    </row>
    <row r="5299" spans="7:12">
      <c r="G5299" s="122" t="str">
        <f t="shared" si="250"/>
        <v/>
      </c>
      <c r="H5299" s="255" t="str">
        <f>IF(G5299="기사임",(COUNTIF($B$2:B5299,B5299)-COUNTIFS($B$2:B5298,B5299,$G$2:G5298,"")),"")</f>
        <v/>
      </c>
      <c r="I5299" s="122" t="str">
        <f>IF(H5299=1,COUNTIF($H$1:H5299,1),"")</f>
        <v/>
      </c>
      <c r="J5299" s="122">
        <f t="shared" si="251"/>
        <v>0</v>
      </c>
      <c r="K5299" s="122" t="b">
        <f t="shared" si="252"/>
        <v>0</v>
      </c>
      <c r="L5299" s="122" t="str">
        <f>IF(K5299=FALSE,"",B5299&amp;"@"&amp;COUNTIFS($B$2:B5299,B5299,$K$2:K5299,TRUE))</f>
        <v/>
      </c>
    </row>
    <row r="5300" spans="7:12">
      <c r="G5300" s="122" t="str">
        <f t="shared" si="250"/>
        <v/>
      </c>
      <c r="H5300" s="255" t="str">
        <f>IF(G5300="기사임",(COUNTIF($B$2:B5300,B5300)-COUNTIFS($B$2:B5299,B5300,$G$2:G5299,"")),"")</f>
        <v/>
      </c>
      <c r="I5300" s="122" t="str">
        <f>IF(H5300=1,COUNTIF($H$1:H5300,1),"")</f>
        <v/>
      </c>
      <c r="J5300" s="122">
        <f t="shared" si="251"/>
        <v>0</v>
      </c>
      <c r="K5300" s="122" t="b">
        <f t="shared" si="252"/>
        <v>0</v>
      </c>
      <c r="L5300" s="122" t="str">
        <f>IF(K5300=FALSE,"",B5300&amp;"@"&amp;COUNTIFS($B$2:B5300,B5300,$K$2:K5300,TRUE))</f>
        <v/>
      </c>
    </row>
    <row r="5301" spans="7:12">
      <c r="G5301" s="122" t="str">
        <f t="shared" si="250"/>
        <v/>
      </c>
      <c r="H5301" s="255" t="str">
        <f>IF(G5301="기사임",(COUNTIF($B$2:B5301,B5301)-COUNTIFS($B$2:B5300,B5301,$G$2:G5300,"")),"")</f>
        <v/>
      </c>
      <c r="I5301" s="122" t="str">
        <f>IF(H5301=1,COUNTIF($H$1:H5301,1),"")</f>
        <v/>
      </c>
      <c r="J5301" s="122">
        <f t="shared" si="251"/>
        <v>0</v>
      </c>
      <c r="K5301" s="122" t="b">
        <f t="shared" si="252"/>
        <v>0</v>
      </c>
      <c r="L5301" s="122" t="str">
        <f>IF(K5301=FALSE,"",B5301&amp;"@"&amp;COUNTIFS($B$2:B5301,B5301,$K$2:K5301,TRUE))</f>
        <v/>
      </c>
    </row>
    <row r="5302" spans="7:12">
      <c r="G5302" s="122" t="str">
        <f t="shared" si="250"/>
        <v/>
      </c>
      <c r="H5302" s="255" t="str">
        <f>IF(G5302="기사임",(COUNTIF($B$2:B5302,B5302)-COUNTIFS($B$2:B5301,B5302,$G$2:G5301,"")),"")</f>
        <v/>
      </c>
      <c r="I5302" s="122" t="str">
        <f>IF(H5302=1,COUNTIF($H$1:H5302,1),"")</f>
        <v/>
      </c>
      <c r="J5302" s="122">
        <f t="shared" si="251"/>
        <v>0</v>
      </c>
      <c r="K5302" s="122" t="b">
        <f t="shared" si="252"/>
        <v>0</v>
      </c>
      <c r="L5302" s="122" t="str">
        <f>IF(K5302=FALSE,"",B5302&amp;"@"&amp;COUNTIFS($B$2:B5302,B5302,$K$2:K5302,TRUE))</f>
        <v/>
      </c>
    </row>
    <row r="5303" spans="7:12">
      <c r="G5303" s="122" t="str">
        <f t="shared" si="250"/>
        <v/>
      </c>
      <c r="H5303" s="255" t="str">
        <f>IF(G5303="기사임",(COUNTIF($B$2:B5303,B5303)-COUNTIFS($B$2:B5302,B5303,$G$2:G5302,"")),"")</f>
        <v/>
      </c>
      <c r="I5303" s="122" t="str">
        <f>IF(H5303=1,COUNTIF($H$1:H5303,1),"")</f>
        <v/>
      </c>
      <c r="J5303" s="122">
        <f t="shared" si="251"/>
        <v>0</v>
      </c>
      <c r="K5303" s="122" t="b">
        <f t="shared" si="252"/>
        <v>0</v>
      </c>
      <c r="L5303" s="122" t="str">
        <f>IF(K5303=FALSE,"",B5303&amp;"@"&amp;COUNTIFS($B$2:B5303,B5303,$K$2:K5303,TRUE))</f>
        <v/>
      </c>
    </row>
    <row r="5304" spans="7:12">
      <c r="G5304" s="122" t="str">
        <f t="shared" si="250"/>
        <v/>
      </c>
      <c r="H5304" s="255" t="str">
        <f>IF(G5304="기사임",(COUNTIF($B$2:B5304,B5304)-COUNTIFS($B$2:B5303,B5304,$G$2:G5303,"")),"")</f>
        <v/>
      </c>
      <c r="I5304" s="122" t="str">
        <f>IF(H5304=1,COUNTIF($H$1:H5304,1),"")</f>
        <v/>
      </c>
      <c r="J5304" s="122">
        <f t="shared" si="251"/>
        <v>0</v>
      </c>
      <c r="K5304" s="122" t="b">
        <f t="shared" si="252"/>
        <v>0</v>
      </c>
      <c r="L5304" s="122" t="str">
        <f>IF(K5304=FALSE,"",B5304&amp;"@"&amp;COUNTIFS($B$2:B5304,B5304,$K$2:K5304,TRUE))</f>
        <v/>
      </c>
    </row>
    <row r="5305" spans="7:12">
      <c r="G5305" s="122" t="str">
        <f t="shared" si="250"/>
        <v/>
      </c>
      <c r="H5305" s="255" t="str">
        <f>IF(G5305="기사임",(COUNTIF($B$2:B5305,B5305)-COUNTIFS($B$2:B5304,B5305,$G$2:G5304,"")),"")</f>
        <v/>
      </c>
      <c r="I5305" s="122" t="str">
        <f>IF(H5305=1,COUNTIF($H$1:H5305,1),"")</f>
        <v/>
      </c>
      <c r="J5305" s="122">
        <f t="shared" si="251"/>
        <v>0</v>
      </c>
      <c r="K5305" s="122" t="b">
        <f t="shared" si="252"/>
        <v>0</v>
      </c>
      <c r="L5305" s="122" t="str">
        <f>IF(K5305=FALSE,"",B5305&amp;"@"&amp;COUNTIFS($B$2:B5305,B5305,$K$2:K5305,TRUE))</f>
        <v/>
      </c>
    </row>
    <row r="5306" spans="7:12">
      <c r="G5306" s="122" t="str">
        <f t="shared" si="250"/>
        <v/>
      </c>
      <c r="H5306" s="255" t="str">
        <f>IF(G5306="기사임",(COUNTIF($B$2:B5306,B5306)-COUNTIFS($B$2:B5305,B5306,$G$2:G5305,"")),"")</f>
        <v/>
      </c>
      <c r="I5306" s="122" t="str">
        <f>IF(H5306=1,COUNTIF($H$1:H5306,1),"")</f>
        <v/>
      </c>
      <c r="J5306" s="122">
        <f t="shared" si="251"/>
        <v>0</v>
      </c>
      <c r="K5306" s="122" t="b">
        <f t="shared" si="252"/>
        <v>0</v>
      </c>
      <c r="L5306" s="122" t="str">
        <f>IF(K5306=FALSE,"",B5306&amp;"@"&amp;COUNTIFS($B$2:B5306,B5306,$K$2:K5306,TRUE))</f>
        <v/>
      </c>
    </row>
    <row r="5307" spans="7:12">
      <c r="G5307" s="122" t="str">
        <f t="shared" si="250"/>
        <v/>
      </c>
      <c r="H5307" s="255" t="str">
        <f>IF(G5307="기사임",(COUNTIF($B$2:B5307,B5307)-COUNTIFS($B$2:B5306,B5307,$G$2:G5306,"")),"")</f>
        <v/>
      </c>
      <c r="I5307" s="122" t="str">
        <f>IF(H5307=1,COUNTIF($H$1:H5307,1),"")</f>
        <v/>
      </c>
      <c r="J5307" s="122">
        <f t="shared" si="251"/>
        <v>0</v>
      </c>
      <c r="K5307" s="122" t="b">
        <f t="shared" si="252"/>
        <v>0</v>
      </c>
      <c r="L5307" s="122" t="str">
        <f>IF(K5307=FALSE,"",B5307&amp;"@"&amp;COUNTIFS($B$2:B5307,B5307,$K$2:K5307,TRUE))</f>
        <v/>
      </c>
    </row>
    <row r="5308" spans="7:12">
      <c r="G5308" s="122" t="str">
        <f t="shared" si="250"/>
        <v/>
      </c>
      <c r="H5308" s="255" t="str">
        <f>IF(G5308="기사임",(COUNTIF($B$2:B5308,B5308)-COUNTIFS($B$2:B5307,B5308,$G$2:G5307,"")),"")</f>
        <v/>
      </c>
      <c r="I5308" s="122" t="str">
        <f>IF(H5308=1,COUNTIF($H$1:H5308,1),"")</f>
        <v/>
      </c>
      <c r="J5308" s="122">
        <f t="shared" si="251"/>
        <v>0</v>
      </c>
      <c r="K5308" s="122" t="b">
        <f t="shared" si="252"/>
        <v>0</v>
      </c>
      <c r="L5308" s="122" t="str">
        <f>IF(K5308=FALSE,"",B5308&amp;"@"&amp;COUNTIFS($B$2:B5308,B5308,$K$2:K5308,TRUE))</f>
        <v/>
      </c>
    </row>
    <row r="5309" spans="7:12">
      <c r="G5309" s="122" t="str">
        <f t="shared" si="250"/>
        <v/>
      </c>
      <c r="H5309" s="255" t="str">
        <f>IF(G5309="기사임",(COUNTIF($B$2:B5309,B5309)-COUNTIFS($B$2:B5308,B5309,$G$2:G5308,"")),"")</f>
        <v/>
      </c>
      <c r="I5309" s="122" t="str">
        <f>IF(H5309=1,COUNTIF($H$1:H5309,1),"")</f>
        <v/>
      </c>
      <c r="J5309" s="122">
        <f t="shared" si="251"/>
        <v>0</v>
      </c>
      <c r="K5309" s="122" t="b">
        <f t="shared" si="252"/>
        <v>0</v>
      </c>
      <c r="L5309" s="122" t="str">
        <f>IF(K5309=FALSE,"",B5309&amp;"@"&amp;COUNTIFS($B$2:B5309,B5309,$K$2:K5309,TRUE))</f>
        <v/>
      </c>
    </row>
    <row r="5310" spans="7:12">
      <c r="G5310" s="122" t="str">
        <f t="shared" si="250"/>
        <v/>
      </c>
      <c r="H5310" s="255" t="str">
        <f>IF(G5310="기사임",(COUNTIF($B$2:B5310,B5310)-COUNTIFS($B$2:B5309,B5310,$G$2:G5309,"")),"")</f>
        <v/>
      </c>
      <c r="I5310" s="122" t="str">
        <f>IF(H5310=1,COUNTIF($H$1:H5310,1),"")</f>
        <v/>
      </c>
      <c r="J5310" s="122">
        <f t="shared" si="251"/>
        <v>0</v>
      </c>
      <c r="K5310" s="122" t="b">
        <f t="shared" si="252"/>
        <v>0</v>
      </c>
      <c r="L5310" s="122" t="str">
        <f>IF(K5310=FALSE,"",B5310&amp;"@"&amp;COUNTIFS($B$2:B5310,B5310,$K$2:K5310,TRUE))</f>
        <v/>
      </c>
    </row>
    <row r="5311" spans="7:12">
      <c r="G5311" s="122" t="str">
        <f t="shared" si="250"/>
        <v/>
      </c>
      <c r="H5311" s="255" t="str">
        <f>IF(G5311="기사임",(COUNTIF($B$2:B5311,B5311)-COUNTIFS($B$2:B5310,B5311,$G$2:G5310,"")),"")</f>
        <v/>
      </c>
      <c r="I5311" s="122" t="str">
        <f>IF(H5311=1,COUNTIF($H$1:H5311,1),"")</f>
        <v/>
      </c>
      <c r="J5311" s="122">
        <f t="shared" si="251"/>
        <v>0</v>
      </c>
      <c r="K5311" s="122" t="b">
        <f t="shared" si="252"/>
        <v>0</v>
      </c>
      <c r="L5311" s="122" t="str">
        <f>IF(K5311=FALSE,"",B5311&amp;"@"&amp;COUNTIFS($B$2:B5311,B5311,$K$2:K5311,TRUE))</f>
        <v/>
      </c>
    </row>
    <row r="5312" spans="7:12">
      <c r="G5312" s="122" t="str">
        <f t="shared" si="250"/>
        <v/>
      </c>
      <c r="H5312" s="255" t="str">
        <f>IF(G5312="기사임",(COUNTIF($B$2:B5312,B5312)-COUNTIFS($B$2:B5311,B5312,$G$2:G5311,"")),"")</f>
        <v/>
      </c>
      <c r="I5312" s="122" t="str">
        <f>IF(H5312=1,COUNTIF($H$1:H5312,1),"")</f>
        <v/>
      </c>
      <c r="J5312" s="122">
        <f t="shared" si="251"/>
        <v>0</v>
      </c>
      <c r="K5312" s="122" t="b">
        <f t="shared" si="252"/>
        <v>0</v>
      </c>
      <c r="L5312" s="122" t="str">
        <f>IF(K5312=FALSE,"",B5312&amp;"@"&amp;COUNTIFS($B$2:B5312,B5312,$K$2:K5312,TRUE))</f>
        <v/>
      </c>
    </row>
    <row r="5313" spans="7:12">
      <c r="G5313" s="122" t="str">
        <f t="shared" si="250"/>
        <v/>
      </c>
      <c r="H5313" s="255" t="str">
        <f>IF(G5313="기사임",(COUNTIF($B$2:B5313,B5313)-COUNTIFS($B$2:B5312,B5313,$G$2:G5312,"")),"")</f>
        <v/>
      </c>
      <c r="I5313" s="122" t="str">
        <f>IF(H5313=1,COUNTIF($H$1:H5313,1),"")</f>
        <v/>
      </c>
      <c r="J5313" s="122">
        <f t="shared" si="251"/>
        <v>0</v>
      </c>
      <c r="K5313" s="122" t="b">
        <f t="shared" si="252"/>
        <v>0</v>
      </c>
      <c r="L5313" s="122" t="str">
        <f>IF(K5313=FALSE,"",B5313&amp;"@"&amp;COUNTIFS($B$2:B5313,B5313,$K$2:K5313,TRUE))</f>
        <v/>
      </c>
    </row>
    <row r="5314" spans="7:12">
      <c r="G5314" s="122" t="str">
        <f t="shared" si="250"/>
        <v/>
      </c>
      <c r="H5314" s="255" t="str">
        <f>IF(G5314="기사임",(COUNTIF($B$2:B5314,B5314)-COUNTIFS($B$2:B5313,B5314,$G$2:G5313,"")),"")</f>
        <v/>
      </c>
      <c r="I5314" s="122" t="str">
        <f>IF(H5314=1,COUNTIF($H$1:H5314,1),"")</f>
        <v/>
      </c>
      <c r="J5314" s="122">
        <f t="shared" si="251"/>
        <v>0</v>
      </c>
      <c r="K5314" s="122" t="b">
        <f t="shared" si="252"/>
        <v>0</v>
      </c>
      <c r="L5314" s="122" t="str">
        <f>IF(K5314=FALSE,"",B5314&amp;"@"&amp;COUNTIFS($B$2:B5314,B5314,$K$2:K5314,TRUE))</f>
        <v/>
      </c>
    </row>
    <row r="5315" spans="7:12">
      <c r="G5315" s="122" t="str">
        <f t="shared" si="250"/>
        <v/>
      </c>
      <c r="H5315" s="255" t="str">
        <f>IF(G5315="기사임",(COUNTIF($B$2:B5315,B5315)-COUNTIFS($B$2:B5314,B5315,$G$2:G5314,"")),"")</f>
        <v/>
      </c>
      <c r="I5315" s="122" t="str">
        <f>IF(H5315=1,COUNTIF($H$1:H5315,1),"")</f>
        <v/>
      </c>
      <c r="J5315" s="122">
        <f t="shared" si="251"/>
        <v>0</v>
      </c>
      <c r="K5315" s="122" t="b">
        <f t="shared" si="252"/>
        <v>0</v>
      </c>
      <c r="L5315" s="122" t="str">
        <f>IF(K5315=FALSE,"",B5315&amp;"@"&amp;COUNTIFS($B$2:B5315,B5315,$K$2:K5315,TRUE))</f>
        <v/>
      </c>
    </row>
    <row r="5316" spans="7:12">
      <c r="G5316" s="122" t="str">
        <f t="shared" si="250"/>
        <v/>
      </c>
      <c r="H5316" s="255" t="str">
        <f>IF(G5316="기사임",(COUNTIF($B$2:B5316,B5316)-COUNTIFS($B$2:B5315,B5316,$G$2:G5315,"")),"")</f>
        <v/>
      </c>
      <c r="I5316" s="122" t="str">
        <f>IF(H5316=1,COUNTIF($H$1:H5316,1),"")</f>
        <v/>
      </c>
      <c r="J5316" s="122">
        <f t="shared" si="251"/>
        <v>0</v>
      </c>
      <c r="K5316" s="122" t="b">
        <f t="shared" si="252"/>
        <v>0</v>
      </c>
      <c r="L5316" s="122" t="str">
        <f>IF(K5316=FALSE,"",B5316&amp;"@"&amp;COUNTIFS($B$2:B5316,B5316,$K$2:K5316,TRUE))</f>
        <v/>
      </c>
    </row>
    <row r="5317" spans="7:12">
      <c r="G5317" s="122" t="str">
        <f t="shared" si="250"/>
        <v/>
      </c>
      <c r="H5317" s="255" t="str">
        <f>IF(G5317="기사임",(COUNTIF($B$2:B5317,B5317)-COUNTIFS($B$2:B5316,B5317,$G$2:G5316,"")),"")</f>
        <v/>
      </c>
      <c r="I5317" s="122" t="str">
        <f>IF(H5317=1,COUNTIF($H$1:H5317,1),"")</f>
        <v/>
      </c>
      <c r="J5317" s="122">
        <f t="shared" si="251"/>
        <v>0</v>
      </c>
      <c r="K5317" s="122" t="b">
        <f t="shared" si="252"/>
        <v>0</v>
      </c>
      <c r="L5317" s="122" t="str">
        <f>IF(K5317=FALSE,"",B5317&amp;"@"&amp;COUNTIFS($B$2:B5317,B5317,$K$2:K5317,TRUE))</f>
        <v/>
      </c>
    </row>
    <row r="5318" spans="7:12">
      <c r="G5318" s="122" t="str">
        <f t="shared" si="250"/>
        <v/>
      </c>
      <c r="H5318" s="255" t="str">
        <f>IF(G5318="기사임",(COUNTIF($B$2:B5318,B5318)-COUNTIFS($B$2:B5317,B5318,$G$2:G5317,"")),"")</f>
        <v/>
      </c>
      <c r="I5318" s="122" t="str">
        <f>IF(H5318=1,COUNTIF($H$1:H5318,1),"")</f>
        <v/>
      </c>
      <c r="J5318" s="122">
        <f t="shared" si="251"/>
        <v>0</v>
      </c>
      <c r="K5318" s="122" t="b">
        <f t="shared" si="252"/>
        <v>0</v>
      </c>
      <c r="L5318" s="122" t="str">
        <f>IF(K5318=FALSE,"",B5318&amp;"@"&amp;COUNTIFS($B$2:B5318,B5318,$K$2:K5318,TRUE))</f>
        <v/>
      </c>
    </row>
    <row r="5319" spans="7:12">
      <c r="G5319" s="122" t="str">
        <f t="shared" ref="G5319:G5382" si="253">IF(AND(LEFT(A5319,17)="/global/archives/",ISNUMBER(_xlfn.NUMBERVALUE(MID(A5319,18,1))),ISERROR(FIND("ckattempt",A5319)),ISERROR(FIND("preview",A5319))),"기사임","")</f>
        <v/>
      </c>
      <c r="H5319" s="255" t="str">
        <f>IF(G5319="기사임",(COUNTIF($B$2:B5319,B5319)-COUNTIFS($B$2:B5318,B5319,$G$2:G5318,"")),"")</f>
        <v/>
      </c>
      <c r="I5319" s="122" t="str">
        <f>IF(H5319=1,COUNTIF($H$1:H5319,1),"")</f>
        <v/>
      </c>
      <c r="J5319" s="122">
        <f t="shared" ref="J5319:J5382" si="254">COUNTIF($N$2:$N$4,B5319)</f>
        <v>0</v>
      </c>
      <c r="K5319" s="122" t="b">
        <f t="shared" ref="K5319:K5382" si="255">AND(J5319=1,H5319&gt;=1,H5319&lt;&gt;"")</f>
        <v>0</v>
      </c>
      <c r="L5319" s="122" t="str">
        <f>IF(K5319=FALSE,"",B5319&amp;"@"&amp;COUNTIFS($B$2:B5319,B5319,$K$2:K5319,TRUE))</f>
        <v/>
      </c>
    </row>
    <row r="5320" spans="7:12">
      <c r="G5320" s="122" t="str">
        <f t="shared" si="253"/>
        <v/>
      </c>
      <c r="H5320" s="255" t="str">
        <f>IF(G5320="기사임",(COUNTIF($B$2:B5320,B5320)-COUNTIFS($B$2:B5319,B5320,$G$2:G5319,"")),"")</f>
        <v/>
      </c>
      <c r="I5320" s="122" t="str">
        <f>IF(H5320=1,COUNTIF($H$1:H5320,1),"")</f>
        <v/>
      </c>
      <c r="J5320" s="122">
        <f t="shared" si="254"/>
        <v>0</v>
      </c>
      <c r="K5320" s="122" t="b">
        <f t="shared" si="255"/>
        <v>0</v>
      </c>
      <c r="L5320" s="122" t="str">
        <f>IF(K5320=FALSE,"",B5320&amp;"@"&amp;COUNTIFS($B$2:B5320,B5320,$K$2:K5320,TRUE))</f>
        <v/>
      </c>
    </row>
    <row r="5321" spans="7:12">
      <c r="G5321" s="122" t="str">
        <f t="shared" si="253"/>
        <v/>
      </c>
      <c r="H5321" s="255" t="str">
        <f>IF(G5321="기사임",(COUNTIF($B$2:B5321,B5321)-COUNTIFS($B$2:B5320,B5321,$G$2:G5320,"")),"")</f>
        <v/>
      </c>
      <c r="I5321" s="122" t="str">
        <f>IF(H5321=1,COUNTIF($H$1:H5321,1),"")</f>
        <v/>
      </c>
      <c r="J5321" s="122">
        <f t="shared" si="254"/>
        <v>0</v>
      </c>
      <c r="K5321" s="122" t="b">
        <f t="shared" si="255"/>
        <v>0</v>
      </c>
      <c r="L5321" s="122" t="str">
        <f>IF(K5321=FALSE,"",B5321&amp;"@"&amp;COUNTIFS($B$2:B5321,B5321,$K$2:K5321,TRUE))</f>
        <v/>
      </c>
    </row>
    <row r="5322" spans="7:12">
      <c r="G5322" s="122" t="str">
        <f t="shared" si="253"/>
        <v/>
      </c>
      <c r="H5322" s="255" t="str">
        <f>IF(G5322="기사임",(COUNTIF($B$2:B5322,B5322)-COUNTIFS($B$2:B5321,B5322,$G$2:G5321,"")),"")</f>
        <v/>
      </c>
      <c r="I5322" s="122" t="str">
        <f>IF(H5322=1,COUNTIF($H$1:H5322,1),"")</f>
        <v/>
      </c>
      <c r="J5322" s="122">
        <f t="shared" si="254"/>
        <v>0</v>
      </c>
      <c r="K5322" s="122" t="b">
        <f t="shared" si="255"/>
        <v>0</v>
      </c>
      <c r="L5322" s="122" t="str">
        <f>IF(K5322=FALSE,"",B5322&amp;"@"&amp;COUNTIFS($B$2:B5322,B5322,$K$2:K5322,TRUE))</f>
        <v/>
      </c>
    </row>
    <row r="5323" spans="7:12">
      <c r="G5323" s="122" t="str">
        <f t="shared" si="253"/>
        <v/>
      </c>
      <c r="H5323" s="255" t="str">
        <f>IF(G5323="기사임",(COUNTIF($B$2:B5323,B5323)-COUNTIFS($B$2:B5322,B5323,$G$2:G5322,"")),"")</f>
        <v/>
      </c>
      <c r="I5323" s="122" t="str">
        <f>IF(H5323=1,COUNTIF($H$1:H5323,1),"")</f>
        <v/>
      </c>
      <c r="J5323" s="122">
        <f t="shared" si="254"/>
        <v>0</v>
      </c>
      <c r="K5323" s="122" t="b">
        <f t="shared" si="255"/>
        <v>0</v>
      </c>
      <c r="L5323" s="122" t="str">
        <f>IF(K5323=FALSE,"",B5323&amp;"@"&amp;COUNTIFS($B$2:B5323,B5323,$K$2:K5323,TRUE))</f>
        <v/>
      </c>
    </row>
    <row r="5324" spans="7:12">
      <c r="G5324" s="122" t="str">
        <f t="shared" si="253"/>
        <v/>
      </c>
      <c r="H5324" s="255" t="str">
        <f>IF(G5324="기사임",(COUNTIF($B$2:B5324,B5324)-COUNTIFS($B$2:B5323,B5324,$G$2:G5323,"")),"")</f>
        <v/>
      </c>
      <c r="I5324" s="122" t="str">
        <f>IF(H5324=1,COUNTIF($H$1:H5324,1),"")</f>
        <v/>
      </c>
      <c r="J5324" s="122">
        <f t="shared" si="254"/>
        <v>0</v>
      </c>
      <c r="K5324" s="122" t="b">
        <f t="shared" si="255"/>
        <v>0</v>
      </c>
      <c r="L5324" s="122" t="str">
        <f>IF(K5324=FALSE,"",B5324&amp;"@"&amp;COUNTIFS($B$2:B5324,B5324,$K$2:K5324,TRUE))</f>
        <v/>
      </c>
    </row>
    <row r="5325" spans="7:12">
      <c r="G5325" s="122" t="str">
        <f t="shared" si="253"/>
        <v/>
      </c>
      <c r="H5325" s="255" t="str">
        <f>IF(G5325="기사임",(COUNTIF($B$2:B5325,B5325)-COUNTIFS($B$2:B5324,B5325,$G$2:G5324,"")),"")</f>
        <v/>
      </c>
      <c r="I5325" s="122" t="str">
        <f>IF(H5325=1,COUNTIF($H$1:H5325,1),"")</f>
        <v/>
      </c>
      <c r="J5325" s="122">
        <f t="shared" si="254"/>
        <v>0</v>
      </c>
      <c r="K5325" s="122" t="b">
        <f t="shared" si="255"/>
        <v>0</v>
      </c>
      <c r="L5325" s="122" t="str">
        <f>IF(K5325=FALSE,"",B5325&amp;"@"&amp;COUNTIFS($B$2:B5325,B5325,$K$2:K5325,TRUE))</f>
        <v/>
      </c>
    </row>
    <row r="5326" spans="7:12">
      <c r="G5326" s="122" t="str">
        <f t="shared" si="253"/>
        <v/>
      </c>
      <c r="H5326" s="255" t="str">
        <f>IF(G5326="기사임",(COUNTIF($B$2:B5326,B5326)-COUNTIFS($B$2:B5325,B5326,$G$2:G5325,"")),"")</f>
        <v/>
      </c>
      <c r="I5326" s="122" t="str">
        <f>IF(H5326=1,COUNTIF($H$1:H5326,1),"")</f>
        <v/>
      </c>
      <c r="J5326" s="122">
        <f t="shared" si="254"/>
        <v>0</v>
      </c>
      <c r="K5326" s="122" t="b">
        <f t="shared" si="255"/>
        <v>0</v>
      </c>
      <c r="L5326" s="122" t="str">
        <f>IF(K5326=FALSE,"",B5326&amp;"@"&amp;COUNTIFS($B$2:B5326,B5326,$K$2:K5326,TRUE))</f>
        <v/>
      </c>
    </row>
    <row r="5327" spans="7:12">
      <c r="G5327" s="122" t="str">
        <f t="shared" si="253"/>
        <v/>
      </c>
      <c r="H5327" s="255" t="str">
        <f>IF(G5327="기사임",(COUNTIF($B$2:B5327,B5327)-COUNTIFS($B$2:B5326,B5327,$G$2:G5326,"")),"")</f>
        <v/>
      </c>
      <c r="I5327" s="122" t="str">
        <f>IF(H5327=1,COUNTIF($H$1:H5327,1),"")</f>
        <v/>
      </c>
      <c r="J5327" s="122">
        <f t="shared" si="254"/>
        <v>0</v>
      </c>
      <c r="K5327" s="122" t="b">
        <f t="shared" si="255"/>
        <v>0</v>
      </c>
      <c r="L5327" s="122" t="str">
        <f>IF(K5327=FALSE,"",B5327&amp;"@"&amp;COUNTIFS($B$2:B5327,B5327,$K$2:K5327,TRUE))</f>
        <v/>
      </c>
    </row>
    <row r="5328" spans="7:12">
      <c r="G5328" s="122" t="str">
        <f t="shared" si="253"/>
        <v/>
      </c>
      <c r="H5328" s="255" t="str">
        <f>IF(G5328="기사임",(COUNTIF($B$2:B5328,B5328)-COUNTIFS($B$2:B5327,B5328,$G$2:G5327,"")),"")</f>
        <v/>
      </c>
      <c r="I5328" s="122" t="str">
        <f>IF(H5328=1,COUNTIF($H$1:H5328,1),"")</f>
        <v/>
      </c>
      <c r="J5328" s="122">
        <f t="shared" si="254"/>
        <v>0</v>
      </c>
      <c r="K5328" s="122" t="b">
        <f t="shared" si="255"/>
        <v>0</v>
      </c>
      <c r="L5328" s="122" t="str">
        <f>IF(K5328=FALSE,"",B5328&amp;"@"&amp;COUNTIFS($B$2:B5328,B5328,$K$2:K5328,TRUE))</f>
        <v/>
      </c>
    </row>
    <row r="5329" spans="7:12">
      <c r="G5329" s="122" t="str">
        <f t="shared" si="253"/>
        <v/>
      </c>
      <c r="H5329" s="255" t="str">
        <f>IF(G5329="기사임",(COUNTIF($B$2:B5329,B5329)-COUNTIFS($B$2:B5328,B5329,$G$2:G5328,"")),"")</f>
        <v/>
      </c>
      <c r="I5329" s="122" t="str">
        <f>IF(H5329=1,COUNTIF($H$1:H5329,1),"")</f>
        <v/>
      </c>
      <c r="J5329" s="122">
        <f t="shared" si="254"/>
        <v>0</v>
      </c>
      <c r="K5329" s="122" t="b">
        <f t="shared" si="255"/>
        <v>0</v>
      </c>
      <c r="L5329" s="122" t="str">
        <f>IF(K5329=FALSE,"",B5329&amp;"@"&amp;COUNTIFS($B$2:B5329,B5329,$K$2:K5329,TRUE))</f>
        <v/>
      </c>
    </row>
    <row r="5330" spans="7:12">
      <c r="G5330" s="122" t="str">
        <f t="shared" si="253"/>
        <v/>
      </c>
      <c r="H5330" s="255" t="str">
        <f>IF(G5330="기사임",(COUNTIF($B$2:B5330,B5330)-COUNTIFS($B$2:B5329,B5330,$G$2:G5329,"")),"")</f>
        <v/>
      </c>
      <c r="I5330" s="122" t="str">
        <f>IF(H5330=1,COUNTIF($H$1:H5330,1),"")</f>
        <v/>
      </c>
      <c r="J5330" s="122">
        <f t="shared" si="254"/>
        <v>0</v>
      </c>
      <c r="K5330" s="122" t="b">
        <f t="shared" si="255"/>
        <v>0</v>
      </c>
      <c r="L5330" s="122" t="str">
        <f>IF(K5330=FALSE,"",B5330&amp;"@"&amp;COUNTIFS($B$2:B5330,B5330,$K$2:K5330,TRUE))</f>
        <v/>
      </c>
    </row>
    <row r="5331" spans="7:12">
      <c r="G5331" s="122" t="str">
        <f t="shared" si="253"/>
        <v/>
      </c>
      <c r="H5331" s="255" t="str">
        <f>IF(G5331="기사임",(COUNTIF($B$2:B5331,B5331)-COUNTIFS($B$2:B5330,B5331,$G$2:G5330,"")),"")</f>
        <v/>
      </c>
      <c r="I5331" s="122" t="str">
        <f>IF(H5331=1,COUNTIF($H$1:H5331,1),"")</f>
        <v/>
      </c>
      <c r="J5331" s="122">
        <f t="shared" si="254"/>
        <v>0</v>
      </c>
      <c r="K5331" s="122" t="b">
        <f t="shared" si="255"/>
        <v>0</v>
      </c>
      <c r="L5331" s="122" t="str">
        <f>IF(K5331=FALSE,"",B5331&amp;"@"&amp;COUNTIFS($B$2:B5331,B5331,$K$2:K5331,TRUE))</f>
        <v/>
      </c>
    </row>
    <row r="5332" spans="7:12">
      <c r="G5332" s="122" t="str">
        <f t="shared" si="253"/>
        <v/>
      </c>
      <c r="H5332" s="255" t="str">
        <f>IF(G5332="기사임",(COUNTIF($B$2:B5332,B5332)-COUNTIFS($B$2:B5331,B5332,$G$2:G5331,"")),"")</f>
        <v/>
      </c>
      <c r="I5332" s="122" t="str">
        <f>IF(H5332=1,COUNTIF($H$1:H5332,1),"")</f>
        <v/>
      </c>
      <c r="J5332" s="122">
        <f t="shared" si="254"/>
        <v>0</v>
      </c>
      <c r="K5332" s="122" t="b">
        <f t="shared" si="255"/>
        <v>0</v>
      </c>
      <c r="L5332" s="122" t="str">
        <f>IF(K5332=FALSE,"",B5332&amp;"@"&amp;COUNTIFS($B$2:B5332,B5332,$K$2:K5332,TRUE))</f>
        <v/>
      </c>
    </row>
    <row r="5333" spans="7:12">
      <c r="G5333" s="122" t="str">
        <f t="shared" si="253"/>
        <v/>
      </c>
      <c r="H5333" s="255" t="str">
        <f>IF(G5333="기사임",(COUNTIF($B$2:B5333,B5333)-COUNTIFS($B$2:B5332,B5333,$G$2:G5332,"")),"")</f>
        <v/>
      </c>
      <c r="I5333" s="122" t="str">
        <f>IF(H5333=1,COUNTIF($H$1:H5333,1),"")</f>
        <v/>
      </c>
      <c r="J5333" s="122">
        <f t="shared" si="254"/>
        <v>0</v>
      </c>
      <c r="K5333" s="122" t="b">
        <f t="shared" si="255"/>
        <v>0</v>
      </c>
      <c r="L5333" s="122" t="str">
        <f>IF(K5333=FALSE,"",B5333&amp;"@"&amp;COUNTIFS($B$2:B5333,B5333,$K$2:K5333,TRUE))</f>
        <v/>
      </c>
    </row>
    <row r="5334" spans="7:12">
      <c r="G5334" s="122" t="str">
        <f t="shared" si="253"/>
        <v/>
      </c>
      <c r="H5334" s="255" t="str">
        <f>IF(G5334="기사임",(COUNTIF($B$2:B5334,B5334)-COUNTIFS($B$2:B5333,B5334,$G$2:G5333,"")),"")</f>
        <v/>
      </c>
      <c r="I5334" s="122" t="str">
        <f>IF(H5334=1,COUNTIF($H$1:H5334,1),"")</f>
        <v/>
      </c>
      <c r="J5334" s="122">
        <f t="shared" si="254"/>
        <v>0</v>
      </c>
      <c r="K5334" s="122" t="b">
        <f t="shared" si="255"/>
        <v>0</v>
      </c>
      <c r="L5334" s="122" t="str">
        <f>IF(K5334=FALSE,"",B5334&amp;"@"&amp;COUNTIFS($B$2:B5334,B5334,$K$2:K5334,TRUE))</f>
        <v/>
      </c>
    </row>
    <row r="5335" spans="7:12">
      <c r="G5335" s="122" t="str">
        <f t="shared" si="253"/>
        <v/>
      </c>
      <c r="H5335" s="255" t="str">
        <f>IF(G5335="기사임",(COUNTIF($B$2:B5335,B5335)-COUNTIFS($B$2:B5334,B5335,$G$2:G5334,"")),"")</f>
        <v/>
      </c>
      <c r="I5335" s="122" t="str">
        <f>IF(H5335=1,COUNTIF($H$1:H5335,1),"")</f>
        <v/>
      </c>
      <c r="J5335" s="122">
        <f t="shared" si="254"/>
        <v>0</v>
      </c>
      <c r="K5335" s="122" t="b">
        <f t="shared" si="255"/>
        <v>0</v>
      </c>
      <c r="L5335" s="122" t="str">
        <f>IF(K5335=FALSE,"",B5335&amp;"@"&amp;COUNTIFS($B$2:B5335,B5335,$K$2:K5335,TRUE))</f>
        <v/>
      </c>
    </row>
    <row r="5336" spans="7:12">
      <c r="G5336" s="122" t="str">
        <f t="shared" si="253"/>
        <v/>
      </c>
      <c r="H5336" s="255" t="str">
        <f>IF(G5336="기사임",(COUNTIF($B$2:B5336,B5336)-COUNTIFS($B$2:B5335,B5336,$G$2:G5335,"")),"")</f>
        <v/>
      </c>
      <c r="I5336" s="122" t="str">
        <f>IF(H5336=1,COUNTIF($H$1:H5336,1),"")</f>
        <v/>
      </c>
      <c r="J5336" s="122">
        <f t="shared" si="254"/>
        <v>0</v>
      </c>
      <c r="K5336" s="122" t="b">
        <f t="shared" si="255"/>
        <v>0</v>
      </c>
      <c r="L5336" s="122" t="str">
        <f>IF(K5336=FALSE,"",B5336&amp;"@"&amp;COUNTIFS($B$2:B5336,B5336,$K$2:K5336,TRUE))</f>
        <v/>
      </c>
    </row>
    <row r="5337" spans="7:12">
      <c r="G5337" s="122" t="str">
        <f t="shared" si="253"/>
        <v/>
      </c>
      <c r="H5337" s="255" t="str">
        <f>IF(G5337="기사임",(COUNTIF($B$2:B5337,B5337)-COUNTIFS($B$2:B5336,B5337,$G$2:G5336,"")),"")</f>
        <v/>
      </c>
      <c r="I5337" s="122" t="str">
        <f>IF(H5337=1,COUNTIF($H$1:H5337,1),"")</f>
        <v/>
      </c>
      <c r="J5337" s="122">
        <f t="shared" si="254"/>
        <v>0</v>
      </c>
      <c r="K5337" s="122" t="b">
        <f t="shared" si="255"/>
        <v>0</v>
      </c>
      <c r="L5337" s="122" t="str">
        <f>IF(K5337=FALSE,"",B5337&amp;"@"&amp;COUNTIFS($B$2:B5337,B5337,$K$2:K5337,TRUE))</f>
        <v/>
      </c>
    </row>
    <row r="5338" spans="7:12">
      <c r="G5338" s="122" t="str">
        <f t="shared" si="253"/>
        <v/>
      </c>
      <c r="H5338" s="255" t="str">
        <f>IF(G5338="기사임",(COUNTIF($B$2:B5338,B5338)-COUNTIFS($B$2:B5337,B5338,$G$2:G5337,"")),"")</f>
        <v/>
      </c>
      <c r="I5338" s="122" t="str">
        <f>IF(H5338=1,COUNTIF($H$1:H5338,1),"")</f>
        <v/>
      </c>
      <c r="J5338" s="122">
        <f t="shared" si="254"/>
        <v>0</v>
      </c>
      <c r="K5338" s="122" t="b">
        <f t="shared" si="255"/>
        <v>0</v>
      </c>
      <c r="L5338" s="122" t="str">
        <f>IF(K5338=FALSE,"",B5338&amp;"@"&amp;COUNTIFS($B$2:B5338,B5338,$K$2:K5338,TRUE))</f>
        <v/>
      </c>
    </row>
    <row r="5339" spans="7:12">
      <c r="G5339" s="122" t="str">
        <f t="shared" si="253"/>
        <v/>
      </c>
      <c r="H5339" s="255" t="str">
        <f>IF(G5339="기사임",(COUNTIF($B$2:B5339,B5339)-COUNTIFS($B$2:B5338,B5339,$G$2:G5338,"")),"")</f>
        <v/>
      </c>
      <c r="I5339" s="122" t="str">
        <f>IF(H5339=1,COUNTIF($H$1:H5339,1),"")</f>
        <v/>
      </c>
      <c r="J5339" s="122">
        <f t="shared" si="254"/>
        <v>0</v>
      </c>
      <c r="K5339" s="122" t="b">
        <f t="shared" si="255"/>
        <v>0</v>
      </c>
      <c r="L5339" s="122" t="str">
        <f>IF(K5339=FALSE,"",B5339&amp;"@"&amp;COUNTIFS($B$2:B5339,B5339,$K$2:K5339,TRUE))</f>
        <v/>
      </c>
    </row>
    <row r="5340" spans="7:12">
      <c r="G5340" s="122" t="str">
        <f t="shared" si="253"/>
        <v/>
      </c>
      <c r="H5340" s="255" t="str">
        <f>IF(G5340="기사임",(COUNTIF($B$2:B5340,B5340)-COUNTIFS($B$2:B5339,B5340,$G$2:G5339,"")),"")</f>
        <v/>
      </c>
      <c r="I5340" s="122" t="str">
        <f>IF(H5340=1,COUNTIF($H$1:H5340,1),"")</f>
        <v/>
      </c>
      <c r="J5340" s="122">
        <f t="shared" si="254"/>
        <v>0</v>
      </c>
      <c r="K5340" s="122" t="b">
        <f t="shared" si="255"/>
        <v>0</v>
      </c>
      <c r="L5340" s="122" t="str">
        <f>IF(K5340=FALSE,"",B5340&amp;"@"&amp;COUNTIFS($B$2:B5340,B5340,$K$2:K5340,TRUE))</f>
        <v/>
      </c>
    </row>
    <row r="5341" spans="7:12">
      <c r="G5341" s="122" t="str">
        <f t="shared" si="253"/>
        <v/>
      </c>
      <c r="H5341" s="255" t="str">
        <f>IF(G5341="기사임",(COUNTIF($B$2:B5341,B5341)-COUNTIFS($B$2:B5340,B5341,$G$2:G5340,"")),"")</f>
        <v/>
      </c>
      <c r="I5341" s="122" t="str">
        <f>IF(H5341=1,COUNTIF($H$1:H5341,1),"")</f>
        <v/>
      </c>
      <c r="J5341" s="122">
        <f t="shared" si="254"/>
        <v>0</v>
      </c>
      <c r="K5341" s="122" t="b">
        <f t="shared" si="255"/>
        <v>0</v>
      </c>
      <c r="L5341" s="122" t="str">
        <f>IF(K5341=FALSE,"",B5341&amp;"@"&amp;COUNTIFS($B$2:B5341,B5341,$K$2:K5341,TRUE))</f>
        <v/>
      </c>
    </row>
    <row r="5342" spans="7:12">
      <c r="G5342" s="122" t="str">
        <f t="shared" si="253"/>
        <v/>
      </c>
      <c r="H5342" s="255" t="str">
        <f>IF(G5342="기사임",(COUNTIF($B$2:B5342,B5342)-COUNTIFS($B$2:B5341,B5342,$G$2:G5341,"")),"")</f>
        <v/>
      </c>
      <c r="I5342" s="122" t="str">
        <f>IF(H5342=1,COUNTIF($H$1:H5342,1),"")</f>
        <v/>
      </c>
      <c r="J5342" s="122">
        <f t="shared" si="254"/>
        <v>0</v>
      </c>
      <c r="K5342" s="122" t="b">
        <f t="shared" si="255"/>
        <v>0</v>
      </c>
      <c r="L5342" s="122" t="str">
        <f>IF(K5342=FALSE,"",B5342&amp;"@"&amp;COUNTIFS($B$2:B5342,B5342,$K$2:K5342,TRUE))</f>
        <v/>
      </c>
    </row>
    <row r="5343" spans="7:12">
      <c r="G5343" s="122" t="str">
        <f t="shared" si="253"/>
        <v/>
      </c>
      <c r="H5343" s="255" t="str">
        <f>IF(G5343="기사임",(COUNTIF($B$2:B5343,B5343)-COUNTIFS($B$2:B5342,B5343,$G$2:G5342,"")),"")</f>
        <v/>
      </c>
      <c r="I5343" s="122" t="str">
        <f>IF(H5343=1,COUNTIF($H$1:H5343,1),"")</f>
        <v/>
      </c>
      <c r="J5343" s="122">
        <f t="shared" si="254"/>
        <v>0</v>
      </c>
      <c r="K5343" s="122" t="b">
        <f t="shared" si="255"/>
        <v>0</v>
      </c>
      <c r="L5343" s="122" t="str">
        <f>IF(K5343=FALSE,"",B5343&amp;"@"&amp;COUNTIFS($B$2:B5343,B5343,$K$2:K5343,TRUE))</f>
        <v/>
      </c>
    </row>
    <row r="5344" spans="7:12">
      <c r="G5344" s="122" t="str">
        <f t="shared" si="253"/>
        <v/>
      </c>
      <c r="H5344" s="255" t="str">
        <f>IF(G5344="기사임",(COUNTIF($B$2:B5344,B5344)-COUNTIFS($B$2:B5343,B5344,$G$2:G5343,"")),"")</f>
        <v/>
      </c>
      <c r="I5344" s="122" t="str">
        <f>IF(H5344=1,COUNTIF($H$1:H5344,1),"")</f>
        <v/>
      </c>
      <c r="J5344" s="122">
        <f t="shared" si="254"/>
        <v>0</v>
      </c>
      <c r="K5344" s="122" t="b">
        <f t="shared" si="255"/>
        <v>0</v>
      </c>
      <c r="L5344" s="122" t="str">
        <f>IF(K5344=FALSE,"",B5344&amp;"@"&amp;COUNTIFS($B$2:B5344,B5344,$K$2:K5344,TRUE))</f>
        <v/>
      </c>
    </row>
    <row r="5345" spans="7:12">
      <c r="G5345" s="122" t="str">
        <f t="shared" si="253"/>
        <v/>
      </c>
      <c r="H5345" s="255" t="str">
        <f>IF(G5345="기사임",(COUNTIF($B$2:B5345,B5345)-COUNTIFS($B$2:B5344,B5345,$G$2:G5344,"")),"")</f>
        <v/>
      </c>
      <c r="I5345" s="122" t="str">
        <f>IF(H5345=1,COUNTIF($H$1:H5345,1),"")</f>
        <v/>
      </c>
      <c r="J5345" s="122">
        <f t="shared" si="254"/>
        <v>0</v>
      </c>
      <c r="K5345" s="122" t="b">
        <f t="shared" si="255"/>
        <v>0</v>
      </c>
      <c r="L5345" s="122" t="str">
        <f>IF(K5345=FALSE,"",B5345&amp;"@"&amp;COUNTIFS($B$2:B5345,B5345,$K$2:K5345,TRUE))</f>
        <v/>
      </c>
    </row>
    <row r="5346" spans="7:12">
      <c r="G5346" s="122" t="str">
        <f t="shared" si="253"/>
        <v/>
      </c>
      <c r="H5346" s="255" t="str">
        <f>IF(G5346="기사임",(COUNTIF($B$2:B5346,B5346)-COUNTIFS($B$2:B5345,B5346,$G$2:G5345,"")),"")</f>
        <v/>
      </c>
      <c r="I5346" s="122" t="str">
        <f>IF(H5346=1,COUNTIF($H$1:H5346,1),"")</f>
        <v/>
      </c>
      <c r="J5346" s="122">
        <f t="shared" si="254"/>
        <v>0</v>
      </c>
      <c r="K5346" s="122" t="b">
        <f t="shared" si="255"/>
        <v>0</v>
      </c>
      <c r="L5346" s="122" t="str">
        <f>IF(K5346=FALSE,"",B5346&amp;"@"&amp;COUNTIFS($B$2:B5346,B5346,$K$2:K5346,TRUE))</f>
        <v/>
      </c>
    </row>
    <row r="5347" spans="7:12">
      <c r="G5347" s="122" t="str">
        <f t="shared" si="253"/>
        <v/>
      </c>
      <c r="H5347" s="255" t="str">
        <f>IF(G5347="기사임",(COUNTIF($B$2:B5347,B5347)-COUNTIFS($B$2:B5346,B5347,$G$2:G5346,"")),"")</f>
        <v/>
      </c>
      <c r="I5347" s="122" t="str">
        <f>IF(H5347=1,COUNTIF($H$1:H5347,1),"")</f>
        <v/>
      </c>
      <c r="J5347" s="122">
        <f t="shared" si="254"/>
        <v>0</v>
      </c>
      <c r="K5347" s="122" t="b">
        <f t="shared" si="255"/>
        <v>0</v>
      </c>
      <c r="L5347" s="122" t="str">
        <f>IF(K5347=FALSE,"",B5347&amp;"@"&amp;COUNTIFS($B$2:B5347,B5347,$K$2:K5347,TRUE))</f>
        <v/>
      </c>
    </row>
    <row r="5348" spans="7:12">
      <c r="G5348" s="122" t="str">
        <f t="shared" si="253"/>
        <v/>
      </c>
      <c r="H5348" s="255" t="str">
        <f>IF(G5348="기사임",(COUNTIF($B$2:B5348,B5348)-COUNTIFS($B$2:B5347,B5348,$G$2:G5347,"")),"")</f>
        <v/>
      </c>
      <c r="I5348" s="122" t="str">
        <f>IF(H5348=1,COUNTIF($H$1:H5348,1),"")</f>
        <v/>
      </c>
      <c r="J5348" s="122">
        <f t="shared" si="254"/>
        <v>0</v>
      </c>
      <c r="K5348" s="122" t="b">
        <f t="shared" si="255"/>
        <v>0</v>
      </c>
      <c r="L5348" s="122" t="str">
        <f>IF(K5348=FALSE,"",B5348&amp;"@"&amp;COUNTIFS($B$2:B5348,B5348,$K$2:K5348,TRUE))</f>
        <v/>
      </c>
    </row>
    <row r="5349" spans="7:12">
      <c r="G5349" s="122" t="str">
        <f t="shared" si="253"/>
        <v/>
      </c>
      <c r="H5349" s="255" t="str">
        <f>IF(G5349="기사임",(COUNTIF($B$2:B5349,B5349)-COUNTIFS($B$2:B5348,B5349,$G$2:G5348,"")),"")</f>
        <v/>
      </c>
      <c r="I5349" s="122" t="str">
        <f>IF(H5349=1,COUNTIF($H$1:H5349,1),"")</f>
        <v/>
      </c>
      <c r="J5349" s="122">
        <f t="shared" si="254"/>
        <v>0</v>
      </c>
      <c r="K5349" s="122" t="b">
        <f t="shared" si="255"/>
        <v>0</v>
      </c>
      <c r="L5349" s="122" t="str">
        <f>IF(K5349=FALSE,"",B5349&amp;"@"&amp;COUNTIFS($B$2:B5349,B5349,$K$2:K5349,TRUE))</f>
        <v/>
      </c>
    </row>
    <row r="5350" spans="7:12">
      <c r="G5350" s="122" t="str">
        <f t="shared" si="253"/>
        <v/>
      </c>
      <c r="H5350" s="255" t="str">
        <f>IF(G5350="기사임",(COUNTIF($B$2:B5350,B5350)-COUNTIFS($B$2:B5349,B5350,$G$2:G5349,"")),"")</f>
        <v/>
      </c>
      <c r="I5350" s="122" t="str">
        <f>IF(H5350=1,COUNTIF($H$1:H5350,1),"")</f>
        <v/>
      </c>
      <c r="J5350" s="122">
        <f t="shared" si="254"/>
        <v>0</v>
      </c>
      <c r="K5350" s="122" t="b">
        <f t="shared" si="255"/>
        <v>0</v>
      </c>
      <c r="L5350" s="122" t="str">
        <f>IF(K5350=FALSE,"",B5350&amp;"@"&amp;COUNTIFS($B$2:B5350,B5350,$K$2:K5350,TRUE))</f>
        <v/>
      </c>
    </row>
    <row r="5351" spans="7:12">
      <c r="G5351" s="122" t="str">
        <f t="shared" si="253"/>
        <v/>
      </c>
      <c r="H5351" s="255" t="str">
        <f>IF(G5351="기사임",(COUNTIF($B$2:B5351,B5351)-COUNTIFS($B$2:B5350,B5351,$G$2:G5350,"")),"")</f>
        <v/>
      </c>
      <c r="I5351" s="122" t="str">
        <f>IF(H5351=1,COUNTIF($H$1:H5351,1),"")</f>
        <v/>
      </c>
      <c r="J5351" s="122">
        <f t="shared" si="254"/>
        <v>0</v>
      </c>
      <c r="K5351" s="122" t="b">
        <f t="shared" si="255"/>
        <v>0</v>
      </c>
      <c r="L5351" s="122" t="str">
        <f>IF(K5351=FALSE,"",B5351&amp;"@"&amp;COUNTIFS($B$2:B5351,B5351,$K$2:K5351,TRUE))</f>
        <v/>
      </c>
    </row>
    <row r="5352" spans="7:12">
      <c r="G5352" s="122" t="str">
        <f t="shared" si="253"/>
        <v/>
      </c>
      <c r="H5352" s="255" t="str">
        <f>IF(G5352="기사임",(COUNTIF($B$2:B5352,B5352)-COUNTIFS($B$2:B5351,B5352,$G$2:G5351,"")),"")</f>
        <v/>
      </c>
      <c r="I5352" s="122" t="str">
        <f>IF(H5352=1,COUNTIF($H$1:H5352,1),"")</f>
        <v/>
      </c>
      <c r="J5352" s="122">
        <f t="shared" si="254"/>
        <v>0</v>
      </c>
      <c r="K5352" s="122" t="b">
        <f t="shared" si="255"/>
        <v>0</v>
      </c>
      <c r="L5352" s="122" t="str">
        <f>IF(K5352=FALSE,"",B5352&amp;"@"&amp;COUNTIFS($B$2:B5352,B5352,$K$2:K5352,TRUE))</f>
        <v/>
      </c>
    </row>
    <row r="5353" spans="7:12">
      <c r="G5353" s="122" t="str">
        <f t="shared" si="253"/>
        <v/>
      </c>
      <c r="H5353" s="255" t="str">
        <f>IF(G5353="기사임",(COUNTIF($B$2:B5353,B5353)-COUNTIFS($B$2:B5352,B5353,$G$2:G5352,"")),"")</f>
        <v/>
      </c>
      <c r="I5353" s="122" t="str">
        <f>IF(H5353=1,COUNTIF($H$1:H5353,1),"")</f>
        <v/>
      </c>
      <c r="J5353" s="122">
        <f t="shared" si="254"/>
        <v>0</v>
      </c>
      <c r="K5353" s="122" t="b">
        <f t="shared" si="255"/>
        <v>0</v>
      </c>
      <c r="L5353" s="122" t="str">
        <f>IF(K5353=FALSE,"",B5353&amp;"@"&amp;COUNTIFS($B$2:B5353,B5353,$K$2:K5353,TRUE))</f>
        <v/>
      </c>
    </row>
    <row r="5354" spans="7:12">
      <c r="G5354" s="122" t="str">
        <f t="shared" si="253"/>
        <v/>
      </c>
      <c r="H5354" s="255" t="str">
        <f>IF(G5354="기사임",(COUNTIF($B$2:B5354,B5354)-COUNTIFS($B$2:B5353,B5354,$G$2:G5353,"")),"")</f>
        <v/>
      </c>
      <c r="I5354" s="122" t="str">
        <f>IF(H5354=1,COUNTIF($H$1:H5354,1),"")</f>
        <v/>
      </c>
      <c r="J5354" s="122">
        <f t="shared" si="254"/>
        <v>0</v>
      </c>
      <c r="K5354" s="122" t="b">
        <f t="shared" si="255"/>
        <v>0</v>
      </c>
      <c r="L5354" s="122" t="str">
        <f>IF(K5354=FALSE,"",B5354&amp;"@"&amp;COUNTIFS($B$2:B5354,B5354,$K$2:K5354,TRUE))</f>
        <v/>
      </c>
    </row>
    <row r="5355" spans="7:12">
      <c r="G5355" s="122" t="str">
        <f t="shared" si="253"/>
        <v/>
      </c>
      <c r="H5355" s="255" t="str">
        <f>IF(G5355="기사임",(COUNTIF($B$2:B5355,B5355)-COUNTIFS($B$2:B5354,B5355,$G$2:G5354,"")),"")</f>
        <v/>
      </c>
      <c r="I5355" s="122" t="str">
        <f>IF(H5355=1,COUNTIF($H$1:H5355,1),"")</f>
        <v/>
      </c>
      <c r="J5355" s="122">
        <f t="shared" si="254"/>
        <v>0</v>
      </c>
      <c r="K5355" s="122" t="b">
        <f t="shared" si="255"/>
        <v>0</v>
      </c>
      <c r="L5355" s="122" t="str">
        <f>IF(K5355=FALSE,"",B5355&amp;"@"&amp;COUNTIFS($B$2:B5355,B5355,$K$2:K5355,TRUE))</f>
        <v/>
      </c>
    </row>
    <row r="5356" spans="7:12">
      <c r="G5356" s="122" t="str">
        <f t="shared" si="253"/>
        <v/>
      </c>
      <c r="H5356" s="255" t="str">
        <f>IF(G5356="기사임",(COUNTIF($B$2:B5356,B5356)-COUNTIFS($B$2:B5355,B5356,$G$2:G5355,"")),"")</f>
        <v/>
      </c>
      <c r="I5356" s="122" t="str">
        <f>IF(H5356=1,COUNTIF($H$1:H5356,1),"")</f>
        <v/>
      </c>
      <c r="J5356" s="122">
        <f t="shared" si="254"/>
        <v>0</v>
      </c>
      <c r="K5356" s="122" t="b">
        <f t="shared" si="255"/>
        <v>0</v>
      </c>
      <c r="L5356" s="122" t="str">
        <f>IF(K5356=FALSE,"",B5356&amp;"@"&amp;COUNTIFS($B$2:B5356,B5356,$K$2:K5356,TRUE))</f>
        <v/>
      </c>
    </row>
    <row r="5357" spans="7:12">
      <c r="G5357" s="122" t="str">
        <f t="shared" si="253"/>
        <v/>
      </c>
      <c r="H5357" s="255" t="str">
        <f>IF(G5357="기사임",(COUNTIF($B$2:B5357,B5357)-COUNTIFS($B$2:B5356,B5357,$G$2:G5356,"")),"")</f>
        <v/>
      </c>
      <c r="I5357" s="122" t="str">
        <f>IF(H5357=1,COUNTIF($H$1:H5357,1),"")</f>
        <v/>
      </c>
      <c r="J5357" s="122">
        <f t="shared" si="254"/>
        <v>0</v>
      </c>
      <c r="K5357" s="122" t="b">
        <f t="shared" si="255"/>
        <v>0</v>
      </c>
      <c r="L5357" s="122" t="str">
        <f>IF(K5357=FALSE,"",B5357&amp;"@"&amp;COUNTIFS($B$2:B5357,B5357,$K$2:K5357,TRUE))</f>
        <v/>
      </c>
    </row>
    <row r="5358" spans="7:12">
      <c r="G5358" s="122" t="str">
        <f t="shared" si="253"/>
        <v/>
      </c>
      <c r="H5358" s="255" t="str">
        <f>IF(G5358="기사임",(COUNTIF($B$2:B5358,B5358)-COUNTIFS($B$2:B5357,B5358,$G$2:G5357,"")),"")</f>
        <v/>
      </c>
      <c r="I5358" s="122" t="str">
        <f>IF(H5358=1,COUNTIF($H$1:H5358,1),"")</f>
        <v/>
      </c>
      <c r="J5358" s="122">
        <f t="shared" si="254"/>
        <v>0</v>
      </c>
      <c r="K5358" s="122" t="b">
        <f t="shared" si="255"/>
        <v>0</v>
      </c>
      <c r="L5358" s="122" t="str">
        <f>IF(K5358=FALSE,"",B5358&amp;"@"&amp;COUNTIFS($B$2:B5358,B5358,$K$2:K5358,TRUE))</f>
        <v/>
      </c>
    </row>
    <row r="5359" spans="7:12">
      <c r="G5359" s="122" t="str">
        <f t="shared" si="253"/>
        <v/>
      </c>
      <c r="H5359" s="255" t="str">
        <f>IF(G5359="기사임",(COUNTIF($B$2:B5359,B5359)-COUNTIFS($B$2:B5358,B5359,$G$2:G5358,"")),"")</f>
        <v/>
      </c>
      <c r="I5359" s="122" t="str">
        <f>IF(H5359=1,COUNTIF($H$1:H5359,1),"")</f>
        <v/>
      </c>
      <c r="J5359" s="122">
        <f t="shared" si="254"/>
        <v>0</v>
      </c>
      <c r="K5359" s="122" t="b">
        <f t="shared" si="255"/>
        <v>0</v>
      </c>
      <c r="L5359" s="122" t="str">
        <f>IF(K5359=FALSE,"",B5359&amp;"@"&amp;COUNTIFS($B$2:B5359,B5359,$K$2:K5359,TRUE))</f>
        <v/>
      </c>
    </row>
    <row r="5360" spans="7:12">
      <c r="G5360" s="122" t="str">
        <f t="shared" si="253"/>
        <v/>
      </c>
      <c r="H5360" s="255" t="str">
        <f>IF(G5360="기사임",(COUNTIF($B$2:B5360,B5360)-COUNTIFS($B$2:B5359,B5360,$G$2:G5359,"")),"")</f>
        <v/>
      </c>
      <c r="I5360" s="122" t="str">
        <f>IF(H5360=1,COUNTIF($H$1:H5360,1),"")</f>
        <v/>
      </c>
      <c r="J5360" s="122">
        <f t="shared" si="254"/>
        <v>0</v>
      </c>
      <c r="K5360" s="122" t="b">
        <f t="shared" si="255"/>
        <v>0</v>
      </c>
      <c r="L5360" s="122" t="str">
        <f>IF(K5360=FALSE,"",B5360&amp;"@"&amp;COUNTIFS($B$2:B5360,B5360,$K$2:K5360,TRUE))</f>
        <v/>
      </c>
    </row>
    <row r="5361" spans="7:12">
      <c r="G5361" s="122" t="str">
        <f t="shared" si="253"/>
        <v/>
      </c>
      <c r="H5361" s="255" t="str">
        <f>IF(G5361="기사임",(COUNTIF($B$2:B5361,B5361)-COUNTIFS($B$2:B5360,B5361,$G$2:G5360,"")),"")</f>
        <v/>
      </c>
      <c r="I5361" s="122" t="str">
        <f>IF(H5361=1,COUNTIF($H$1:H5361,1),"")</f>
        <v/>
      </c>
      <c r="J5361" s="122">
        <f t="shared" si="254"/>
        <v>0</v>
      </c>
      <c r="K5361" s="122" t="b">
        <f t="shared" si="255"/>
        <v>0</v>
      </c>
      <c r="L5361" s="122" t="str">
        <f>IF(K5361=FALSE,"",B5361&amp;"@"&amp;COUNTIFS($B$2:B5361,B5361,$K$2:K5361,TRUE))</f>
        <v/>
      </c>
    </row>
    <row r="5362" spans="7:12">
      <c r="G5362" s="122" t="str">
        <f t="shared" si="253"/>
        <v/>
      </c>
      <c r="H5362" s="255" t="str">
        <f>IF(G5362="기사임",(COUNTIF($B$2:B5362,B5362)-COUNTIFS($B$2:B5361,B5362,$G$2:G5361,"")),"")</f>
        <v/>
      </c>
      <c r="I5362" s="122" t="str">
        <f>IF(H5362=1,COUNTIF($H$1:H5362,1),"")</f>
        <v/>
      </c>
      <c r="J5362" s="122">
        <f t="shared" si="254"/>
        <v>0</v>
      </c>
      <c r="K5362" s="122" t="b">
        <f t="shared" si="255"/>
        <v>0</v>
      </c>
      <c r="L5362" s="122" t="str">
        <f>IF(K5362=FALSE,"",B5362&amp;"@"&amp;COUNTIFS($B$2:B5362,B5362,$K$2:K5362,TRUE))</f>
        <v/>
      </c>
    </row>
    <row r="5363" spans="7:12">
      <c r="G5363" s="122" t="str">
        <f t="shared" si="253"/>
        <v/>
      </c>
      <c r="H5363" s="255" t="str">
        <f>IF(G5363="기사임",(COUNTIF($B$2:B5363,B5363)-COUNTIFS($B$2:B5362,B5363,$G$2:G5362,"")),"")</f>
        <v/>
      </c>
      <c r="I5363" s="122" t="str">
        <f>IF(H5363=1,COUNTIF($H$1:H5363,1),"")</f>
        <v/>
      </c>
      <c r="J5363" s="122">
        <f t="shared" si="254"/>
        <v>0</v>
      </c>
      <c r="K5363" s="122" t="b">
        <f t="shared" si="255"/>
        <v>0</v>
      </c>
      <c r="L5363" s="122" t="str">
        <f>IF(K5363=FALSE,"",B5363&amp;"@"&amp;COUNTIFS($B$2:B5363,B5363,$K$2:K5363,TRUE))</f>
        <v/>
      </c>
    </row>
    <row r="5364" spans="7:12">
      <c r="G5364" s="122" t="str">
        <f t="shared" si="253"/>
        <v/>
      </c>
      <c r="H5364" s="255" t="str">
        <f>IF(G5364="기사임",(COUNTIF($B$2:B5364,B5364)-COUNTIFS($B$2:B5363,B5364,$G$2:G5363,"")),"")</f>
        <v/>
      </c>
      <c r="I5364" s="122" t="str">
        <f>IF(H5364=1,COUNTIF($H$1:H5364,1),"")</f>
        <v/>
      </c>
      <c r="J5364" s="122">
        <f t="shared" si="254"/>
        <v>0</v>
      </c>
      <c r="K5364" s="122" t="b">
        <f t="shared" si="255"/>
        <v>0</v>
      </c>
      <c r="L5364" s="122" t="str">
        <f>IF(K5364=FALSE,"",B5364&amp;"@"&amp;COUNTIFS($B$2:B5364,B5364,$K$2:K5364,TRUE))</f>
        <v/>
      </c>
    </row>
    <row r="5365" spans="7:12">
      <c r="G5365" s="122" t="str">
        <f t="shared" si="253"/>
        <v/>
      </c>
      <c r="H5365" s="255" t="str">
        <f>IF(G5365="기사임",(COUNTIF($B$2:B5365,B5365)-COUNTIFS($B$2:B5364,B5365,$G$2:G5364,"")),"")</f>
        <v/>
      </c>
      <c r="I5365" s="122" t="str">
        <f>IF(H5365=1,COUNTIF($H$1:H5365,1),"")</f>
        <v/>
      </c>
      <c r="J5365" s="122">
        <f t="shared" si="254"/>
        <v>0</v>
      </c>
      <c r="K5365" s="122" t="b">
        <f t="shared" si="255"/>
        <v>0</v>
      </c>
      <c r="L5365" s="122" t="str">
        <f>IF(K5365=FALSE,"",B5365&amp;"@"&amp;COUNTIFS($B$2:B5365,B5365,$K$2:K5365,TRUE))</f>
        <v/>
      </c>
    </row>
    <row r="5366" spans="7:12">
      <c r="G5366" s="122" t="str">
        <f t="shared" si="253"/>
        <v/>
      </c>
      <c r="H5366" s="255" t="str">
        <f>IF(G5366="기사임",(COUNTIF($B$2:B5366,B5366)-COUNTIFS($B$2:B5365,B5366,$G$2:G5365,"")),"")</f>
        <v/>
      </c>
      <c r="I5366" s="122" t="str">
        <f>IF(H5366=1,COUNTIF($H$1:H5366,1),"")</f>
        <v/>
      </c>
      <c r="J5366" s="122">
        <f t="shared" si="254"/>
        <v>0</v>
      </c>
      <c r="K5366" s="122" t="b">
        <f t="shared" si="255"/>
        <v>0</v>
      </c>
      <c r="L5366" s="122" t="str">
        <f>IF(K5366=FALSE,"",B5366&amp;"@"&amp;COUNTIFS($B$2:B5366,B5366,$K$2:K5366,TRUE))</f>
        <v/>
      </c>
    </row>
    <row r="5367" spans="7:12">
      <c r="G5367" s="122" t="str">
        <f t="shared" si="253"/>
        <v/>
      </c>
      <c r="H5367" s="255" t="str">
        <f>IF(G5367="기사임",(COUNTIF($B$2:B5367,B5367)-COUNTIFS($B$2:B5366,B5367,$G$2:G5366,"")),"")</f>
        <v/>
      </c>
      <c r="I5367" s="122" t="str">
        <f>IF(H5367=1,COUNTIF($H$1:H5367,1),"")</f>
        <v/>
      </c>
      <c r="J5367" s="122">
        <f t="shared" si="254"/>
        <v>0</v>
      </c>
      <c r="K5367" s="122" t="b">
        <f t="shared" si="255"/>
        <v>0</v>
      </c>
      <c r="L5367" s="122" t="str">
        <f>IF(K5367=FALSE,"",B5367&amp;"@"&amp;COUNTIFS($B$2:B5367,B5367,$K$2:K5367,TRUE))</f>
        <v/>
      </c>
    </row>
    <row r="5368" spans="7:12">
      <c r="G5368" s="122" t="str">
        <f t="shared" si="253"/>
        <v/>
      </c>
      <c r="H5368" s="255" t="str">
        <f>IF(G5368="기사임",(COUNTIF($B$2:B5368,B5368)-COUNTIFS($B$2:B5367,B5368,$G$2:G5367,"")),"")</f>
        <v/>
      </c>
      <c r="I5368" s="122" t="str">
        <f>IF(H5368=1,COUNTIF($H$1:H5368,1),"")</f>
        <v/>
      </c>
      <c r="J5368" s="122">
        <f t="shared" si="254"/>
        <v>0</v>
      </c>
      <c r="K5368" s="122" t="b">
        <f t="shared" si="255"/>
        <v>0</v>
      </c>
      <c r="L5368" s="122" t="str">
        <f>IF(K5368=FALSE,"",B5368&amp;"@"&amp;COUNTIFS($B$2:B5368,B5368,$K$2:K5368,TRUE))</f>
        <v/>
      </c>
    </row>
    <row r="5369" spans="7:12">
      <c r="G5369" s="122" t="str">
        <f t="shared" si="253"/>
        <v/>
      </c>
      <c r="H5369" s="255" t="str">
        <f>IF(G5369="기사임",(COUNTIF($B$2:B5369,B5369)-COUNTIFS($B$2:B5368,B5369,$G$2:G5368,"")),"")</f>
        <v/>
      </c>
      <c r="I5369" s="122" t="str">
        <f>IF(H5369=1,COUNTIF($H$1:H5369,1),"")</f>
        <v/>
      </c>
      <c r="J5369" s="122">
        <f t="shared" si="254"/>
        <v>0</v>
      </c>
      <c r="K5369" s="122" t="b">
        <f t="shared" si="255"/>
        <v>0</v>
      </c>
      <c r="L5369" s="122" t="str">
        <f>IF(K5369=FALSE,"",B5369&amp;"@"&amp;COUNTIFS($B$2:B5369,B5369,$K$2:K5369,TRUE))</f>
        <v/>
      </c>
    </row>
    <row r="5370" spans="7:12">
      <c r="G5370" s="122" t="str">
        <f t="shared" si="253"/>
        <v/>
      </c>
      <c r="H5370" s="255" t="str">
        <f>IF(G5370="기사임",(COUNTIF($B$2:B5370,B5370)-COUNTIFS($B$2:B5369,B5370,$G$2:G5369,"")),"")</f>
        <v/>
      </c>
      <c r="I5370" s="122" t="str">
        <f>IF(H5370=1,COUNTIF($H$1:H5370,1),"")</f>
        <v/>
      </c>
      <c r="J5370" s="122">
        <f t="shared" si="254"/>
        <v>0</v>
      </c>
      <c r="K5370" s="122" t="b">
        <f t="shared" si="255"/>
        <v>0</v>
      </c>
      <c r="L5370" s="122" t="str">
        <f>IF(K5370=FALSE,"",B5370&amp;"@"&amp;COUNTIFS($B$2:B5370,B5370,$K$2:K5370,TRUE))</f>
        <v/>
      </c>
    </row>
    <row r="5371" spans="7:12">
      <c r="G5371" s="122" t="str">
        <f t="shared" si="253"/>
        <v/>
      </c>
      <c r="H5371" s="255" t="str">
        <f>IF(G5371="기사임",(COUNTIF($B$2:B5371,B5371)-COUNTIFS($B$2:B5370,B5371,$G$2:G5370,"")),"")</f>
        <v/>
      </c>
      <c r="I5371" s="122" t="str">
        <f>IF(H5371=1,COUNTIF($H$1:H5371,1),"")</f>
        <v/>
      </c>
      <c r="J5371" s="122">
        <f t="shared" si="254"/>
        <v>0</v>
      </c>
      <c r="K5371" s="122" t="b">
        <f t="shared" si="255"/>
        <v>0</v>
      </c>
      <c r="L5371" s="122" t="str">
        <f>IF(K5371=FALSE,"",B5371&amp;"@"&amp;COUNTIFS($B$2:B5371,B5371,$K$2:K5371,TRUE))</f>
        <v/>
      </c>
    </row>
    <row r="5372" spans="7:12">
      <c r="G5372" s="122" t="str">
        <f t="shared" si="253"/>
        <v/>
      </c>
      <c r="H5372" s="255" t="str">
        <f>IF(G5372="기사임",(COUNTIF($B$2:B5372,B5372)-COUNTIFS($B$2:B5371,B5372,$G$2:G5371,"")),"")</f>
        <v/>
      </c>
      <c r="I5372" s="122" t="str">
        <f>IF(H5372=1,COUNTIF($H$1:H5372,1),"")</f>
        <v/>
      </c>
      <c r="J5372" s="122">
        <f t="shared" si="254"/>
        <v>0</v>
      </c>
      <c r="K5372" s="122" t="b">
        <f t="shared" si="255"/>
        <v>0</v>
      </c>
      <c r="L5372" s="122" t="str">
        <f>IF(K5372=FALSE,"",B5372&amp;"@"&amp;COUNTIFS($B$2:B5372,B5372,$K$2:K5372,TRUE))</f>
        <v/>
      </c>
    </row>
    <row r="5373" spans="7:12">
      <c r="G5373" s="122" t="str">
        <f t="shared" si="253"/>
        <v/>
      </c>
      <c r="H5373" s="255" t="str">
        <f>IF(G5373="기사임",(COUNTIF($B$2:B5373,B5373)-COUNTIFS($B$2:B5372,B5373,$G$2:G5372,"")),"")</f>
        <v/>
      </c>
      <c r="I5373" s="122" t="str">
        <f>IF(H5373=1,COUNTIF($H$1:H5373,1),"")</f>
        <v/>
      </c>
      <c r="J5373" s="122">
        <f t="shared" si="254"/>
        <v>0</v>
      </c>
      <c r="K5373" s="122" t="b">
        <f t="shared" si="255"/>
        <v>0</v>
      </c>
      <c r="L5373" s="122" t="str">
        <f>IF(K5373=FALSE,"",B5373&amp;"@"&amp;COUNTIFS($B$2:B5373,B5373,$K$2:K5373,TRUE))</f>
        <v/>
      </c>
    </row>
    <row r="5374" spans="7:12">
      <c r="G5374" s="122" t="str">
        <f t="shared" si="253"/>
        <v/>
      </c>
      <c r="H5374" s="255" t="str">
        <f>IF(G5374="기사임",(COUNTIF($B$2:B5374,B5374)-COUNTIFS($B$2:B5373,B5374,$G$2:G5373,"")),"")</f>
        <v/>
      </c>
      <c r="I5374" s="122" t="str">
        <f>IF(H5374=1,COUNTIF($H$1:H5374,1),"")</f>
        <v/>
      </c>
      <c r="J5374" s="122">
        <f t="shared" si="254"/>
        <v>0</v>
      </c>
      <c r="K5374" s="122" t="b">
        <f t="shared" si="255"/>
        <v>0</v>
      </c>
      <c r="L5374" s="122" t="str">
        <f>IF(K5374=FALSE,"",B5374&amp;"@"&amp;COUNTIFS($B$2:B5374,B5374,$K$2:K5374,TRUE))</f>
        <v/>
      </c>
    </row>
    <row r="5375" spans="7:12">
      <c r="G5375" s="122" t="str">
        <f t="shared" si="253"/>
        <v/>
      </c>
      <c r="H5375" s="255" t="str">
        <f>IF(G5375="기사임",(COUNTIF($B$2:B5375,B5375)-COUNTIFS($B$2:B5374,B5375,$G$2:G5374,"")),"")</f>
        <v/>
      </c>
      <c r="I5375" s="122" t="str">
        <f>IF(H5375=1,COUNTIF($H$1:H5375,1),"")</f>
        <v/>
      </c>
      <c r="J5375" s="122">
        <f t="shared" si="254"/>
        <v>0</v>
      </c>
      <c r="K5375" s="122" t="b">
        <f t="shared" si="255"/>
        <v>0</v>
      </c>
      <c r="L5375" s="122" t="str">
        <f>IF(K5375=FALSE,"",B5375&amp;"@"&amp;COUNTIFS($B$2:B5375,B5375,$K$2:K5375,TRUE))</f>
        <v/>
      </c>
    </row>
    <row r="5376" spans="7:12">
      <c r="G5376" s="122" t="str">
        <f t="shared" si="253"/>
        <v/>
      </c>
      <c r="H5376" s="255" t="str">
        <f>IF(G5376="기사임",(COUNTIF($B$2:B5376,B5376)-COUNTIFS($B$2:B5375,B5376,$G$2:G5375,"")),"")</f>
        <v/>
      </c>
      <c r="I5376" s="122" t="str">
        <f>IF(H5376=1,COUNTIF($H$1:H5376,1),"")</f>
        <v/>
      </c>
      <c r="J5376" s="122">
        <f t="shared" si="254"/>
        <v>0</v>
      </c>
      <c r="K5376" s="122" t="b">
        <f t="shared" si="255"/>
        <v>0</v>
      </c>
      <c r="L5376" s="122" t="str">
        <f>IF(K5376=FALSE,"",B5376&amp;"@"&amp;COUNTIFS($B$2:B5376,B5376,$K$2:K5376,TRUE))</f>
        <v/>
      </c>
    </row>
    <row r="5377" spans="7:12">
      <c r="G5377" s="122" t="str">
        <f t="shared" si="253"/>
        <v/>
      </c>
      <c r="H5377" s="255" t="str">
        <f>IF(G5377="기사임",(COUNTIF($B$2:B5377,B5377)-COUNTIFS($B$2:B5376,B5377,$G$2:G5376,"")),"")</f>
        <v/>
      </c>
      <c r="I5377" s="122" t="str">
        <f>IF(H5377=1,COUNTIF($H$1:H5377,1),"")</f>
        <v/>
      </c>
      <c r="J5377" s="122">
        <f t="shared" si="254"/>
        <v>0</v>
      </c>
      <c r="K5377" s="122" t="b">
        <f t="shared" si="255"/>
        <v>0</v>
      </c>
      <c r="L5377" s="122" t="str">
        <f>IF(K5377=FALSE,"",B5377&amp;"@"&amp;COUNTIFS($B$2:B5377,B5377,$K$2:K5377,TRUE))</f>
        <v/>
      </c>
    </row>
    <row r="5378" spans="7:12">
      <c r="G5378" s="122" t="str">
        <f t="shared" si="253"/>
        <v/>
      </c>
      <c r="H5378" s="255" t="str">
        <f>IF(G5378="기사임",(COUNTIF($B$2:B5378,B5378)-COUNTIFS($B$2:B5377,B5378,$G$2:G5377,"")),"")</f>
        <v/>
      </c>
      <c r="I5378" s="122" t="str">
        <f>IF(H5378=1,COUNTIF($H$1:H5378,1),"")</f>
        <v/>
      </c>
      <c r="J5378" s="122">
        <f t="shared" si="254"/>
        <v>0</v>
      </c>
      <c r="K5378" s="122" t="b">
        <f t="shared" si="255"/>
        <v>0</v>
      </c>
      <c r="L5378" s="122" t="str">
        <f>IF(K5378=FALSE,"",B5378&amp;"@"&amp;COUNTIFS($B$2:B5378,B5378,$K$2:K5378,TRUE))</f>
        <v/>
      </c>
    </row>
    <row r="5379" spans="7:12">
      <c r="G5379" s="122" t="str">
        <f t="shared" si="253"/>
        <v/>
      </c>
      <c r="H5379" s="255" t="str">
        <f>IF(G5379="기사임",(COUNTIF($B$2:B5379,B5379)-COUNTIFS($B$2:B5378,B5379,$G$2:G5378,"")),"")</f>
        <v/>
      </c>
      <c r="I5379" s="122" t="str">
        <f>IF(H5379=1,COUNTIF($H$1:H5379,1),"")</f>
        <v/>
      </c>
      <c r="J5379" s="122">
        <f t="shared" si="254"/>
        <v>0</v>
      </c>
      <c r="K5379" s="122" t="b">
        <f t="shared" si="255"/>
        <v>0</v>
      </c>
      <c r="L5379" s="122" t="str">
        <f>IF(K5379=FALSE,"",B5379&amp;"@"&amp;COUNTIFS($B$2:B5379,B5379,$K$2:K5379,TRUE))</f>
        <v/>
      </c>
    </row>
    <row r="5380" spans="7:12">
      <c r="G5380" s="122" t="str">
        <f t="shared" si="253"/>
        <v/>
      </c>
      <c r="H5380" s="255" t="str">
        <f>IF(G5380="기사임",(COUNTIF($B$2:B5380,B5380)-COUNTIFS($B$2:B5379,B5380,$G$2:G5379,"")),"")</f>
        <v/>
      </c>
      <c r="I5380" s="122" t="str">
        <f>IF(H5380=1,COUNTIF($H$1:H5380,1),"")</f>
        <v/>
      </c>
      <c r="J5380" s="122">
        <f t="shared" si="254"/>
        <v>0</v>
      </c>
      <c r="K5380" s="122" t="b">
        <f t="shared" si="255"/>
        <v>0</v>
      </c>
      <c r="L5380" s="122" t="str">
        <f>IF(K5380=FALSE,"",B5380&amp;"@"&amp;COUNTIFS($B$2:B5380,B5380,$K$2:K5380,TRUE))</f>
        <v/>
      </c>
    </row>
    <row r="5381" spans="7:12">
      <c r="G5381" s="122" t="str">
        <f t="shared" si="253"/>
        <v/>
      </c>
      <c r="H5381" s="255" t="str">
        <f>IF(G5381="기사임",(COUNTIF($B$2:B5381,B5381)-COUNTIFS($B$2:B5380,B5381,$G$2:G5380,"")),"")</f>
        <v/>
      </c>
      <c r="I5381" s="122" t="str">
        <f>IF(H5381=1,COUNTIF($H$1:H5381,1),"")</f>
        <v/>
      </c>
      <c r="J5381" s="122">
        <f t="shared" si="254"/>
        <v>0</v>
      </c>
      <c r="K5381" s="122" t="b">
        <f t="shared" si="255"/>
        <v>0</v>
      </c>
      <c r="L5381" s="122" t="str">
        <f>IF(K5381=FALSE,"",B5381&amp;"@"&amp;COUNTIFS($B$2:B5381,B5381,$K$2:K5381,TRUE))</f>
        <v/>
      </c>
    </row>
    <row r="5382" spans="7:12">
      <c r="G5382" s="122" t="str">
        <f t="shared" si="253"/>
        <v/>
      </c>
      <c r="H5382" s="255" t="str">
        <f>IF(G5382="기사임",(COUNTIF($B$2:B5382,B5382)-COUNTIFS($B$2:B5381,B5382,$G$2:G5381,"")),"")</f>
        <v/>
      </c>
      <c r="I5382" s="122" t="str">
        <f>IF(H5382=1,COUNTIF($H$1:H5382,1),"")</f>
        <v/>
      </c>
      <c r="J5382" s="122">
        <f t="shared" si="254"/>
        <v>0</v>
      </c>
      <c r="K5382" s="122" t="b">
        <f t="shared" si="255"/>
        <v>0</v>
      </c>
      <c r="L5382" s="122" t="str">
        <f>IF(K5382=FALSE,"",B5382&amp;"@"&amp;COUNTIFS($B$2:B5382,B5382,$K$2:K5382,TRUE))</f>
        <v/>
      </c>
    </row>
    <row r="5383" spans="7:12">
      <c r="G5383" s="122" t="str">
        <f t="shared" ref="G5383:G5446" si="256">IF(AND(LEFT(A5383,17)="/global/archives/",ISNUMBER(_xlfn.NUMBERVALUE(MID(A5383,18,1))),ISERROR(FIND("ckattempt",A5383)),ISERROR(FIND("preview",A5383))),"기사임","")</f>
        <v/>
      </c>
      <c r="H5383" s="255" t="str">
        <f>IF(G5383="기사임",(COUNTIF($B$2:B5383,B5383)-COUNTIFS($B$2:B5382,B5383,$G$2:G5382,"")),"")</f>
        <v/>
      </c>
      <c r="I5383" s="122" t="str">
        <f>IF(H5383=1,COUNTIF($H$1:H5383,1),"")</f>
        <v/>
      </c>
      <c r="J5383" s="122">
        <f t="shared" ref="J5383:J5446" si="257">COUNTIF($N$2:$N$4,B5383)</f>
        <v>0</v>
      </c>
      <c r="K5383" s="122" t="b">
        <f t="shared" ref="K5383:K5446" si="258">AND(J5383=1,H5383&gt;=1,H5383&lt;&gt;"")</f>
        <v>0</v>
      </c>
      <c r="L5383" s="122" t="str">
        <f>IF(K5383=FALSE,"",B5383&amp;"@"&amp;COUNTIFS($B$2:B5383,B5383,$K$2:K5383,TRUE))</f>
        <v/>
      </c>
    </row>
    <row r="5384" spans="7:12">
      <c r="G5384" s="122" t="str">
        <f t="shared" si="256"/>
        <v/>
      </c>
      <c r="H5384" s="255" t="str">
        <f>IF(G5384="기사임",(COUNTIF($B$2:B5384,B5384)-COUNTIFS($B$2:B5383,B5384,$G$2:G5383,"")),"")</f>
        <v/>
      </c>
      <c r="I5384" s="122" t="str">
        <f>IF(H5384=1,COUNTIF($H$1:H5384,1),"")</f>
        <v/>
      </c>
      <c r="J5384" s="122">
        <f t="shared" si="257"/>
        <v>0</v>
      </c>
      <c r="K5384" s="122" t="b">
        <f t="shared" si="258"/>
        <v>0</v>
      </c>
      <c r="L5384" s="122" t="str">
        <f>IF(K5384=FALSE,"",B5384&amp;"@"&amp;COUNTIFS($B$2:B5384,B5384,$K$2:K5384,TRUE))</f>
        <v/>
      </c>
    </row>
    <row r="5385" spans="7:12">
      <c r="G5385" s="122" t="str">
        <f t="shared" si="256"/>
        <v/>
      </c>
      <c r="H5385" s="255" t="str">
        <f>IF(G5385="기사임",(COUNTIF($B$2:B5385,B5385)-COUNTIFS($B$2:B5384,B5385,$G$2:G5384,"")),"")</f>
        <v/>
      </c>
      <c r="I5385" s="122" t="str">
        <f>IF(H5385=1,COUNTIF($H$1:H5385,1),"")</f>
        <v/>
      </c>
      <c r="J5385" s="122">
        <f t="shared" si="257"/>
        <v>0</v>
      </c>
      <c r="K5385" s="122" t="b">
        <f t="shared" si="258"/>
        <v>0</v>
      </c>
      <c r="L5385" s="122" t="str">
        <f>IF(K5385=FALSE,"",B5385&amp;"@"&amp;COUNTIFS($B$2:B5385,B5385,$K$2:K5385,TRUE))</f>
        <v/>
      </c>
    </row>
    <row r="5386" spans="7:12">
      <c r="G5386" s="122" t="str">
        <f t="shared" si="256"/>
        <v/>
      </c>
      <c r="H5386" s="255" t="str">
        <f>IF(G5386="기사임",(COUNTIF($B$2:B5386,B5386)-COUNTIFS($B$2:B5385,B5386,$G$2:G5385,"")),"")</f>
        <v/>
      </c>
      <c r="I5386" s="122" t="str">
        <f>IF(H5386=1,COUNTIF($H$1:H5386,1),"")</f>
        <v/>
      </c>
      <c r="J5386" s="122">
        <f t="shared" si="257"/>
        <v>0</v>
      </c>
      <c r="K5386" s="122" t="b">
        <f t="shared" si="258"/>
        <v>0</v>
      </c>
      <c r="L5386" s="122" t="str">
        <f>IF(K5386=FALSE,"",B5386&amp;"@"&amp;COUNTIFS($B$2:B5386,B5386,$K$2:K5386,TRUE))</f>
        <v/>
      </c>
    </row>
    <row r="5387" spans="7:12">
      <c r="G5387" s="122" t="str">
        <f t="shared" si="256"/>
        <v/>
      </c>
      <c r="H5387" s="255" t="str">
        <f>IF(G5387="기사임",(COUNTIF($B$2:B5387,B5387)-COUNTIFS($B$2:B5386,B5387,$G$2:G5386,"")),"")</f>
        <v/>
      </c>
      <c r="I5387" s="122" t="str">
        <f>IF(H5387=1,COUNTIF($H$1:H5387,1),"")</f>
        <v/>
      </c>
      <c r="J5387" s="122">
        <f t="shared" si="257"/>
        <v>0</v>
      </c>
      <c r="K5387" s="122" t="b">
        <f t="shared" si="258"/>
        <v>0</v>
      </c>
      <c r="L5387" s="122" t="str">
        <f>IF(K5387=FALSE,"",B5387&amp;"@"&amp;COUNTIFS($B$2:B5387,B5387,$K$2:K5387,TRUE))</f>
        <v/>
      </c>
    </row>
    <row r="5388" spans="7:12">
      <c r="G5388" s="122" t="str">
        <f t="shared" si="256"/>
        <v/>
      </c>
      <c r="H5388" s="255" t="str">
        <f>IF(G5388="기사임",(COUNTIF($B$2:B5388,B5388)-COUNTIFS($B$2:B5387,B5388,$G$2:G5387,"")),"")</f>
        <v/>
      </c>
      <c r="I5388" s="122" t="str">
        <f>IF(H5388=1,COUNTIF($H$1:H5388,1),"")</f>
        <v/>
      </c>
      <c r="J5388" s="122">
        <f t="shared" si="257"/>
        <v>0</v>
      </c>
      <c r="K5388" s="122" t="b">
        <f t="shared" si="258"/>
        <v>0</v>
      </c>
      <c r="L5388" s="122" t="str">
        <f>IF(K5388=FALSE,"",B5388&amp;"@"&amp;COUNTIFS($B$2:B5388,B5388,$K$2:K5388,TRUE))</f>
        <v/>
      </c>
    </row>
    <row r="5389" spans="7:12">
      <c r="G5389" s="122" t="str">
        <f t="shared" si="256"/>
        <v/>
      </c>
      <c r="H5389" s="255" t="str">
        <f>IF(G5389="기사임",(COUNTIF($B$2:B5389,B5389)-COUNTIFS($B$2:B5388,B5389,$G$2:G5388,"")),"")</f>
        <v/>
      </c>
      <c r="I5389" s="122" t="str">
        <f>IF(H5389=1,COUNTIF($H$1:H5389,1),"")</f>
        <v/>
      </c>
      <c r="J5389" s="122">
        <f t="shared" si="257"/>
        <v>0</v>
      </c>
      <c r="K5389" s="122" t="b">
        <f t="shared" si="258"/>
        <v>0</v>
      </c>
      <c r="L5389" s="122" t="str">
        <f>IF(K5389=FALSE,"",B5389&amp;"@"&amp;COUNTIFS($B$2:B5389,B5389,$K$2:K5389,TRUE))</f>
        <v/>
      </c>
    </row>
    <row r="5390" spans="7:12">
      <c r="G5390" s="122" t="str">
        <f t="shared" si="256"/>
        <v/>
      </c>
      <c r="H5390" s="255" t="str">
        <f>IF(G5390="기사임",(COUNTIF($B$2:B5390,B5390)-COUNTIFS($B$2:B5389,B5390,$G$2:G5389,"")),"")</f>
        <v/>
      </c>
      <c r="I5390" s="122" t="str">
        <f>IF(H5390=1,COUNTIF($H$1:H5390,1),"")</f>
        <v/>
      </c>
      <c r="J5390" s="122">
        <f t="shared" si="257"/>
        <v>0</v>
      </c>
      <c r="K5390" s="122" t="b">
        <f t="shared" si="258"/>
        <v>0</v>
      </c>
      <c r="L5390" s="122" t="str">
        <f>IF(K5390=FALSE,"",B5390&amp;"@"&amp;COUNTIFS($B$2:B5390,B5390,$K$2:K5390,TRUE))</f>
        <v/>
      </c>
    </row>
    <row r="5391" spans="7:12">
      <c r="G5391" s="122" t="str">
        <f t="shared" si="256"/>
        <v/>
      </c>
      <c r="H5391" s="255" t="str">
        <f>IF(G5391="기사임",(COUNTIF($B$2:B5391,B5391)-COUNTIFS($B$2:B5390,B5391,$G$2:G5390,"")),"")</f>
        <v/>
      </c>
      <c r="I5391" s="122" t="str">
        <f>IF(H5391=1,COUNTIF($H$1:H5391,1),"")</f>
        <v/>
      </c>
      <c r="J5391" s="122">
        <f t="shared" si="257"/>
        <v>0</v>
      </c>
      <c r="K5391" s="122" t="b">
        <f t="shared" si="258"/>
        <v>0</v>
      </c>
      <c r="L5391" s="122" t="str">
        <f>IF(K5391=FALSE,"",B5391&amp;"@"&amp;COUNTIFS($B$2:B5391,B5391,$K$2:K5391,TRUE))</f>
        <v/>
      </c>
    </row>
    <row r="5392" spans="7:12">
      <c r="G5392" s="122" t="str">
        <f t="shared" si="256"/>
        <v/>
      </c>
      <c r="H5392" s="255" t="str">
        <f>IF(G5392="기사임",(COUNTIF($B$2:B5392,B5392)-COUNTIFS($B$2:B5391,B5392,$G$2:G5391,"")),"")</f>
        <v/>
      </c>
      <c r="I5392" s="122" t="str">
        <f>IF(H5392=1,COUNTIF($H$1:H5392,1),"")</f>
        <v/>
      </c>
      <c r="J5392" s="122">
        <f t="shared" si="257"/>
        <v>0</v>
      </c>
      <c r="K5392" s="122" t="b">
        <f t="shared" si="258"/>
        <v>0</v>
      </c>
      <c r="L5392" s="122" t="str">
        <f>IF(K5392=FALSE,"",B5392&amp;"@"&amp;COUNTIFS($B$2:B5392,B5392,$K$2:K5392,TRUE))</f>
        <v/>
      </c>
    </row>
    <row r="5393" spans="7:12">
      <c r="G5393" s="122" t="str">
        <f t="shared" si="256"/>
        <v/>
      </c>
      <c r="H5393" s="255" t="str">
        <f>IF(G5393="기사임",(COUNTIF($B$2:B5393,B5393)-COUNTIFS($B$2:B5392,B5393,$G$2:G5392,"")),"")</f>
        <v/>
      </c>
      <c r="I5393" s="122" t="str">
        <f>IF(H5393=1,COUNTIF($H$1:H5393,1),"")</f>
        <v/>
      </c>
      <c r="J5393" s="122">
        <f t="shared" si="257"/>
        <v>0</v>
      </c>
      <c r="K5393" s="122" t="b">
        <f t="shared" si="258"/>
        <v>0</v>
      </c>
      <c r="L5393" s="122" t="str">
        <f>IF(K5393=FALSE,"",B5393&amp;"@"&amp;COUNTIFS($B$2:B5393,B5393,$K$2:K5393,TRUE))</f>
        <v/>
      </c>
    </row>
    <row r="5394" spans="7:12">
      <c r="G5394" s="122" t="str">
        <f t="shared" si="256"/>
        <v/>
      </c>
      <c r="H5394" s="255" t="str">
        <f>IF(G5394="기사임",(COUNTIF($B$2:B5394,B5394)-COUNTIFS($B$2:B5393,B5394,$G$2:G5393,"")),"")</f>
        <v/>
      </c>
      <c r="I5394" s="122" t="str">
        <f>IF(H5394=1,COUNTIF($H$1:H5394,1),"")</f>
        <v/>
      </c>
      <c r="J5394" s="122">
        <f t="shared" si="257"/>
        <v>0</v>
      </c>
      <c r="K5394" s="122" t="b">
        <f t="shared" si="258"/>
        <v>0</v>
      </c>
      <c r="L5394" s="122" t="str">
        <f>IF(K5394=FALSE,"",B5394&amp;"@"&amp;COUNTIFS($B$2:B5394,B5394,$K$2:K5394,TRUE))</f>
        <v/>
      </c>
    </row>
    <row r="5395" spans="7:12">
      <c r="G5395" s="122" t="str">
        <f t="shared" si="256"/>
        <v/>
      </c>
      <c r="H5395" s="255" t="str">
        <f>IF(G5395="기사임",(COUNTIF($B$2:B5395,B5395)-COUNTIFS($B$2:B5394,B5395,$G$2:G5394,"")),"")</f>
        <v/>
      </c>
      <c r="I5395" s="122" t="str">
        <f>IF(H5395=1,COUNTIF($H$1:H5395,1),"")</f>
        <v/>
      </c>
      <c r="J5395" s="122">
        <f t="shared" si="257"/>
        <v>0</v>
      </c>
      <c r="K5395" s="122" t="b">
        <f t="shared" si="258"/>
        <v>0</v>
      </c>
      <c r="L5395" s="122" t="str">
        <f>IF(K5395=FALSE,"",B5395&amp;"@"&amp;COUNTIFS($B$2:B5395,B5395,$K$2:K5395,TRUE))</f>
        <v/>
      </c>
    </row>
    <row r="5396" spans="7:12">
      <c r="G5396" s="122" t="str">
        <f t="shared" si="256"/>
        <v/>
      </c>
      <c r="H5396" s="255" t="str">
        <f>IF(G5396="기사임",(COUNTIF($B$2:B5396,B5396)-COUNTIFS($B$2:B5395,B5396,$G$2:G5395,"")),"")</f>
        <v/>
      </c>
      <c r="I5396" s="122" t="str">
        <f>IF(H5396=1,COUNTIF($H$1:H5396,1),"")</f>
        <v/>
      </c>
      <c r="J5396" s="122">
        <f t="shared" si="257"/>
        <v>0</v>
      </c>
      <c r="K5396" s="122" t="b">
        <f t="shared" si="258"/>
        <v>0</v>
      </c>
      <c r="L5396" s="122" t="str">
        <f>IF(K5396=FALSE,"",B5396&amp;"@"&amp;COUNTIFS($B$2:B5396,B5396,$K$2:K5396,TRUE))</f>
        <v/>
      </c>
    </row>
    <row r="5397" spans="7:12">
      <c r="G5397" s="122" t="str">
        <f t="shared" si="256"/>
        <v/>
      </c>
      <c r="H5397" s="255" t="str">
        <f>IF(G5397="기사임",(COUNTIF($B$2:B5397,B5397)-COUNTIFS($B$2:B5396,B5397,$G$2:G5396,"")),"")</f>
        <v/>
      </c>
      <c r="I5397" s="122" t="str">
        <f>IF(H5397=1,COUNTIF($H$1:H5397,1),"")</f>
        <v/>
      </c>
      <c r="J5397" s="122">
        <f t="shared" si="257"/>
        <v>0</v>
      </c>
      <c r="K5397" s="122" t="b">
        <f t="shared" si="258"/>
        <v>0</v>
      </c>
      <c r="L5397" s="122" t="str">
        <f>IF(K5397=FALSE,"",B5397&amp;"@"&amp;COUNTIFS($B$2:B5397,B5397,$K$2:K5397,TRUE))</f>
        <v/>
      </c>
    </row>
    <row r="5398" spans="7:12">
      <c r="G5398" s="122" t="str">
        <f t="shared" si="256"/>
        <v/>
      </c>
      <c r="H5398" s="255" t="str">
        <f>IF(G5398="기사임",(COUNTIF($B$2:B5398,B5398)-COUNTIFS($B$2:B5397,B5398,$G$2:G5397,"")),"")</f>
        <v/>
      </c>
      <c r="I5398" s="122" t="str">
        <f>IF(H5398=1,COUNTIF($H$1:H5398,1),"")</f>
        <v/>
      </c>
      <c r="J5398" s="122">
        <f t="shared" si="257"/>
        <v>0</v>
      </c>
      <c r="K5398" s="122" t="b">
        <f t="shared" si="258"/>
        <v>0</v>
      </c>
      <c r="L5398" s="122" t="str">
        <f>IF(K5398=FALSE,"",B5398&amp;"@"&amp;COUNTIFS($B$2:B5398,B5398,$K$2:K5398,TRUE))</f>
        <v/>
      </c>
    </row>
    <row r="5399" spans="7:12">
      <c r="G5399" s="122" t="str">
        <f t="shared" si="256"/>
        <v/>
      </c>
      <c r="H5399" s="255" t="str">
        <f>IF(G5399="기사임",(COUNTIF($B$2:B5399,B5399)-COUNTIFS($B$2:B5398,B5399,$G$2:G5398,"")),"")</f>
        <v/>
      </c>
      <c r="I5399" s="122" t="str">
        <f>IF(H5399=1,COUNTIF($H$1:H5399,1),"")</f>
        <v/>
      </c>
      <c r="J5399" s="122">
        <f t="shared" si="257"/>
        <v>0</v>
      </c>
      <c r="K5399" s="122" t="b">
        <f t="shared" si="258"/>
        <v>0</v>
      </c>
      <c r="L5399" s="122" t="str">
        <f>IF(K5399=FALSE,"",B5399&amp;"@"&amp;COUNTIFS($B$2:B5399,B5399,$K$2:K5399,TRUE))</f>
        <v/>
      </c>
    </row>
    <row r="5400" spans="7:12">
      <c r="G5400" s="122" t="str">
        <f t="shared" si="256"/>
        <v/>
      </c>
      <c r="H5400" s="255" t="str">
        <f>IF(G5400="기사임",(COUNTIF($B$2:B5400,B5400)-COUNTIFS($B$2:B5399,B5400,$G$2:G5399,"")),"")</f>
        <v/>
      </c>
      <c r="I5400" s="122" t="str">
        <f>IF(H5400=1,COUNTIF($H$1:H5400,1),"")</f>
        <v/>
      </c>
      <c r="J5400" s="122">
        <f t="shared" si="257"/>
        <v>0</v>
      </c>
      <c r="K5400" s="122" t="b">
        <f t="shared" si="258"/>
        <v>0</v>
      </c>
      <c r="L5400" s="122" t="str">
        <f>IF(K5400=FALSE,"",B5400&amp;"@"&amp;COUNTIFS($B$2:B5400,B5400,$K$2:K5400,TRUE))</f>
        <v/>
      </c>
    </row>
    <row r="5401" spans="7:12">
      <c r="G5401" s="122" t="str">
        <f t="shared" si="256"/>
        <v/>
      </c>
      <c r="H5401" s="255" t="str">
        <f>IF(G5401="기사임",(COUNTIF($B$2:B5401,B5401)-COUNTIFS($B$2:B5400,B5401,$G$2:G5400,"")),"")</f>
        <v/>
      </c>
      <c r="I5401" s="122" t="str">
        <f>IF(H5401=1,COUNTIF($H$1:H5401,1),"")</f>
        <v/>
      </c>
      <c r="J5401" s="122">
        <f t="shared" si="257"/>
        <v>0</v>
      </c>
      <c r="K5401" s="122" t="b">
        <f t="shared" si="258"/>
        <v>0</v>
      </c>
      <c r="L5401" s="122" t="str">
        <f>IF(K5401=FALSE,"",B5401&amp;"@"&amp;COUNTIFS($B$2:B5401,B5401,$K$2:K5401,TRUE))</f>
        <v/>
      </c>
    </row>
    <row r="5402" spans="7:12">
      <c r="G5402" s="122" t="str">
        <f t="shared" si="256"/>
        <v/>
      </c>
      <c r="H5402" s="255" t="str">
        <f>IF(G5402="기사임",(COUNTIF($B$2:B5402,B5402)-COUNTIFS($B$2:B5401,B5402,$G$2:G5401,"")),"")</f>
        <v/>
      </c>
      <c r="I5402" s="122" t="str">
        <f>IF(H5402=1,COUNTIF($H$1:H5402,1),"")</f>
        <v/>
      </c>
      <c r="J5402" s="122">
        <f t="shared" si="257"/>
        <v>0</v>
      </c>
      <c r="K5402" s="122" t="b">
        <f t="shared" si="258"/>
        <v>0</v>
      </c>
      <c r="L5402" s="122" t="str">
        <f>IF(K5402=FALSE,"",B5402&amp;"@"&amp;COUNTIFS($B$2:B5402,B5402,$K$2:K5402,TRUE))</f>
        <v/>
      </c>
    </row>
    <row r="5403" spans="7:12">
      <c r="G5403" s="122" t="str">
        <f t="shared" si="256"/>
        <v/>
      </c>
      <c r="H5403" s="255" t="str">
        <f>IF(G5403="기사임",(COUNTIF($B$2:B5403,B5403)-COUNTIFS($B$2:B5402,B5403,$G$2:G5402,"")),"")</f>
        <v/>
      </c>
      <c r="I5403" s="122" t="str">
        <f>IF(H5403=1,COUNTIF($H$1:H5403,1),"")</f>
        <v/>
      </c>
      <c r="J5403" s="122">
        <f t="shared" si="257"/>
        <v>0</v>
      </c>
      <c r="K5403" s="122" t="b">
        <f t="shared" si="258"/>
        <v>0</v>
      </c>
      <c r="L5403" s="122" t="str">
        <f>IF(K5403=FALSE,"",B5403&amp;"@"&amp;COUNTIFS($B$2:B5403,B5403,$K$2:K5403,TRUE))</f>
        <v/>
      </c>
    </row>
    <row r="5404" spans="7:12">
      <c r="G5404" s="122" t="str">
        <f t="shared" si="256"/>
        <v/>
      </c>
      <c r="H5404" s="255" t="str">
        <f>IF(G5404="기사임",(COUNTIF($B$2:B5404,B5404)-COUNTIFS($B$2:B5403,B5404,$G$2:G5403,"")),"")</f>
        <v/>
      </c>
      <c r="I5404" s="122" t="str">
        <f>IF(H5404=1,COUNTIF($H$1:H5404,1),"")</f>
        <v/>
      </c>
      <c r="J5404" s="122">
        <f t="shared" si="257"/>
        <v>0</v>
      </c>
      <c r="K5404" s="122" t="b">
        <f t="shared" si="258"/>
        <v>0</v>
      </c>
      <c r="L5404" s="122" t="str">
        <f>IF(K5404=FALSE,"",B5404&amp;"@"&amp;COUNTIFS($B$2:B5404,B5404,$K$2:K5404,TRUE))</f>
        <v/>
      </c>
    </row>
    <row r="5405" spans="7:12">
      <c r="G5405" s="122" t="str">
        <f t="shared" si="256"/>
        <v/>
      </c>
      <c r="H5405" s="255" t="str">
        <f>IF(G5405="기사임",(COUNTIF($B$2:B5405,B5405)-COUNTIFS($B$2:B5404,B5405,$G$2:G5404,"")),"")</f>
        <v/>
      </c>
      <c r="I5405" s="122" t="str">
        <f>IF(H5405=1,COUNTIF($H$1:H5405,1),"")</f>
        <v/>
      </c>
      <c r="J5405" s="122">
        <f t="shared" si="257"/>
        <v>0</v>
      </c>
      <c r="K5405" s="122" t="b">
        <f t="shared" si="258"/>
        <v>0</v>
      </c>
      <c r="L5405" s="122" t="str">
        <f>IF(K5405=FALSE,"",B5405&amp;"@"&amp;COUNTIFS($B$2:B5405,B5405,$K$2:K5405,TRUE))</f>
        <v/>
      </c>
    </row>
    <row r="5406" spans="7:12">
      <c r="G5406" s="122" t="str">
        <f t="shared" si="256"/>
        <v/>
      </c>
      <c r="H5406" s="255" t="str">
        <f>IF(G5406="기사임",(COUNTIF($B$2:B5406,B5406)-COUNTIFS($B$2:B5405,B5406,$G$2:G5405,"")),"")</f>
        <v/>
      </c>
      <c r="I5406" s="122" t="str">
        <f>IF(H5406=1,COUNTIF($H$1:H5406,1),"")</f>
        <v/>
      </c>
      <c r="J5406" s="122">
        <f t="shared" si="257"/>
        <v>0</v>
      </c>
      <c r="K5406" s="122" t="b">
        <f t="shared" si="258"/>
        <v>0</v>
      </c>
      <c r="L5406" s="122" t="str">
        <f>IF(K5406=FALSE,"",B5406&amp;"@"&amp;COUNTIFS($B$2:B5406,B5406,$K$2:K5406,TRUE))</f>
        <v/>
      </c>
    </row>
    <row r="5407" spans="7:12">
      <c r="G5407" s="122" t="str">
        <f t="shared" si="256"/>
        <v/>
      </c>
      <c r="H5407" s="255" t="str">
        <f>IF(G5407="기사임",(COUNTIF($B$2:B5407,B5407)-COUNTIFS($B$2:B5406,B5407,$G$2:G5406,"")),"")</f>
        <v/>
      </c>
      <c r="I5407" s="122" t="str">
        <f>IF(H5407=1,COUNTIF($H$1:H5407,1),"")</f>
        <v/>
      </c>
      <c r="J5407" s="122">
        <f t="shared" si="257"/>
        <v>0</v>
      </c>
      <c r="K5407" s="122" t="b">
        <f t="shared" si="258"/>
        <v>0</v>
      </c>
      <c r="L5407" s="122" t="str">
        <f>IF(K5407=FALSE,"",B5407&amp;"@"&amp;COUNTIFS($B$2:B5407,B5407,$K$2:K5407,TRUE))</f>
        <v/>
      </c>
    </row>
    <row r="5408" spans="7:12">
      <c r="G5408" s="122" t="str">
        <f t="shared" si="256"/>
        <v/>
      </c>
      <c r="H5408" s="255" t="str">
        <f>IF(G5408="기사임",(COUNTIF($B$2:B5408,B5408)-COUNTIFS($B$2:B5407,B5408,$G$2:G5407,"")),"")</f>
        <v/>
      </c>
      <c r="I5408" s="122" t="str">
        <f>IF(H5408=1,COUNTIF($H$1:H5408,1),"")</f>
        <v/>
      </c>
      <c r="J5408" s="122">
        <f t="shared" si="257"/>
        <v>0</v>
      </c>
      <c r="K5408" s="122" t="b">
        <f t="shared" si="258"/>
        <v>0</v>
      </c>
      <c r="L5408" s="122" t="str">
        <f>IF(K5408=FALSE,"",B5408&amp;"@"&amp;COUNTIFS($B$2:B5408,B5408,$K$2:K5408,TRUE))</f>
        <v/>
      </c>
    </row>
    <row r="5409" spans="7:12">
      <c r="G5409" s="122" t="str">
        <f t="shared" si="256"/>
        <v/>
      </c>
      <c r="H5409" s="255" t="str">
        <f>IF(G5409="기사임",(COUNTIF($B$2:B5409,B5409)-COUNTIFS($B$2:B5408,B5409,$G$2:G5408,"")),"")</f>
        <v/>
      </c>
      <c r="I5409" s="122" t="str">
        <f>IF(H5409=1,COUNTIF($H$1:H5409,1),"")</f>
        <v/>
      </c>
      <c r="J5409" s="122">
        <f t="shared" si="257"/>
        <v>0</v>
      </c>
      <c r="K5409" s="122" t="b">
        <f t="shared" si="258"/>
        <v>0</v>
      </c>
      <c r="L5409" s="122" t="str">
        <f>IF(K5409=FALSE,"",B5409&amp;"@"&amp;COUNTIFS($B$2:B5409,B5409,$K$2:K5409,TRUE))</f>
        <v/>
      </c>
    </row>
    <row r="5410" spans="7:12">
      <c r="G5410" s="122" t="str">
        <f t="shared" si="256"/>
        <v/>
      </c>
      <c r="H5410" s="255" t="str">
        <f>IF(G5410="기사임",(COUNTIF($B$2:B5410,B5410)-COUNTIFS($B$2:B5409,B5410,$G$2:G5409,"")),"")</f>
        <v/>
      </c>
      <c r="I5410" s="122" t="str">
        <f>IF(H5410=1,COUNTIF($H$1:H5410,1),"")</f>
        <v/>
      </c>
      <c r="J5410" s="122">
        <f t="shared" si="257"/>
        <v>0</v>
      </c>
      <c r="K5410" s="122" t="b">
        <f t="shared" si="258"/>
        <v>0</v>
      </c>
      <c r="L5410" s="122" t="str">
        <f>IF(K5410=FALSE,"",B5410&amp;"@"&amp;COUNTIFS($B$2:B5410,B5410,$K$2:K5410,TRUE))</f>
        <v/>
      </c>
    </row>
    <row r="5411" spans="7:12">
      <c r="G5411" s="122" t="str">
        <f t="shared" si="256"/>
        <v/>
      </c>
      <c r="H5411" s="255" t="str">
        <f>IF(G5411="기사임",(COUNTIF($B$2:B5411,B5411)-COUNTIFS($B$2:B5410,B5411,$G$2:G5410,"")),"")</f>
        <v/>
      </c>
      <c r="I5411" s="122" t="str">
        <f>IF(H5411=1,COUNTIF($H$1:H5411,1),"")</f>
        <v/>
      </c>
      <c r="J5411" s="122">
        <f t="shared" si="257"/>
        <v>0</v>
      </c>
      <c r="K5411" s="122" t="b">
        <f t="shared" si="258"/>
        <v>0</v>
      </c>
      <c r="L5411" s="122" t="str">
        <f>IF(K5411=FALSE,"",B5411&amp;"@"&amp;COUNTIFS($B$2:B5411,B5411,$K$2:K5411,TRUE))</f>
        <v/>
      </c>
    </row>
    <row r="5412" spans="7:12">
      <c r="G5412" s="122" t="str">
        <f t="shared" si="256"/>
        <v/>
      </c>
      <c r="H5412" s="255" t="str">
        <f>IF(G5412="기사임",(COUNTIF($B$2:B5412,B5412)-COUNTIFS($B$2:B5411,B5412,$G$2:G5411,"")),"")</f>
        <v/>
      </c>
      <c r="I5412" s="122" t="str">
        <f>IF(H5412=1,COUNTIF($H$1:H5412,1),"")</f>
        <v/>
      </c>
      <c r="J5412" s="122">
        <f t="shared" si="257"/>
        <v>0</v>
      </c>
      <c r="K5412" s="122" t="b">
        <f t="shared" si="258"/>
        <v>0</v>
      </c>
      <c r="L5412" s="122" t="str">
        <f>IF(K5412=FALSE,"",B5412&amp;"@"&amp;COUNTIFS($B$2:B5412,B5412,$K$2:K5412,TRUE))</f>
        <v/>
      </c>
    </row>
    <row r="5413" spans="7:12">
      <c r="G5413" s="122" t="str">
        <f t="shared" si="256"/>
        <v/>
      </c>
      <c r="H5413" s="255" t="str">
        <f>IF(G5413="기사임",(COUNTIF($B$2:B5413,B5413)-COUNTIFS($B$2:B5412,B5413,$G$2:G5412,"")),"")</f>
        <v/>
      </c>
      <c r="I5413" s="122" t="str">
        <f>IF(H5413=1,COUNTIF($H$1:H5413,1),"")</f>
        <v/>
      </c>
      <c r="J5413" s="122">
        <f t="shared" si="257"/>
        <v>0</v>
      </c>
      <c r="K5413" s="122" t="b">
        <f t="shared" si="258"/>
        <v>0</v>
      </c>
      <c r="L5413" s="122" t="str">
        <f>IF(K5413=FALSE,"",B5413&amp;"@"&amp;COUNTIFS($B$2:B5413,B5413,$K$2:K5413,TRUE))</f>
        <v/>
      </c>
    </row>
    <row r="5414" spans="7:12">
      <c r="G5414" s="122" t="str">
        <f t="shared" si="256"/>
        <v/>
      </c>
      <c r="H5414" s="255" t="str">
        <f>IF(G5414="기사임",(COUNTIF($B$2:B5414,B5414)-COUNTIFS($B$2:B5413,B5414,$G$2:G5413,"")),"")</f>
        <v/>
      </c>
      <c r="I5414" s="122" t="str">
        <f>IF(H5414=1,COUNTIF($H$1:H5414,1),"")</f>
        <v/>
      </c>
      <c r="J5414" s="122">
        <f t="shared" si="257"/>
        <v>0</v>
      </c>
      <c r="K5414" s="122" t="b">
        <f t="shared" si="258"/>
        <v>0</v>
      </c>
      <c r="L5414" s="122" t="str">
        <f>IF(K5414=FALSE,"",B5414&amp;"@"&amp;COUNTIFS($B$2:B5414,B5414,$K$2:K5414,TRUE))</f>
        <v/>
      </c>
    </row>
    <row r="5415" spans="7:12">
      <c r="G5415" s="122" t="str">
        <f t="shared" si="256"/>
        <v/>
      </c>
      <c r="H5415" s="255" t="str">
        <f>IF(G5415="기사임",(COUNTIF($B$2:B5415,B5415)-COUNTIFS($B$2:B5414,B5415,$G$2:G5414,"")),"")</f>
        <v/>
      </c>
      <c r="I5415" s="122" t="str">
        <f>IF(H5415=1,COUNTIF($H$1:H5415,1),"")</f>
        <v/>
      </c>
      <c r="J5415" s="122">
        <f t="shared" si="257"/>
        <v>0</v>
      </c>
      <c r="K5415" s="122" t="b">
        <f t="shared" si="258"/>
        <v>0</v>
      </c>
      <c r="L5415" s="122" t="str">
        <f>IF(K5415=FALSE,"",B5415&amp;"@"&amp;COUNTIFS($B$2:B5415,B5415,$K$2:K5415,TRUE))</f>
        <v/>
      </c>
    </row>
    <row r="5416" spans="7:12">
      <c r="G5416" s="122" t="str">
        <f t="shared" si="256"/>
        <v/>
      </c>
      <c r="H5416" s="255" t="str">
        <f>IF(G5416="기사임",(COUNTIF($B$2:B5416,B5416)-COUNTIFS($B$2:B5415,B5416,$G$2:G5415,"")),"")</f>
        <v/>
      </c>
      <c r="I5416" s="122" t="str">
        <f>IF(H5416=1,COUNTIF($H$1:H5416,1),"")</f>
        <v/>
      </c>
      <c r="J5416" s="122">
        <f t="shared" si="257"/>
        <v>0</v>
      </c>
      <c r="K5416" s="122" t="b">
        <f t="shared" si="258"/>
        <v>0</v>
      </c>
      <c r="L5416" s="122" t="str">
        <f>IF(K5416=FALSE,"",B5416&amp;"@"&amp;COUNTIFS($B$2:B5416,B5416,$K$2:K5416,TRUE))</f>
        <v/>
      </c>
    </row>
    <row r="5417" spans="7:12">
      <c r="G5417" s="122" t="str">
        <f t="shared" si="256"/>
        <v/>
      </c>
      <c r="H5417" s="255" t="str">
        <f>IF(G5417="기사임",(COUNTIF($B$2:B5417,B5417)-COUNTIFS($B$2:B5416,B5417,$G$2:G5416,"")),"")</f>
        <v/>
      </c>
      <c r="I5417" s="122" t="str">
        <f>IF(H5417=1,COUNTIF($H$1:H5417,1),"")</f>
        <v/>
      </c>
      <c r="J5417" s="122">
        <f t="shared" si="257"/>
        <v>0</v>
      </c>
      <c r="K5417" s="122" t="b">
        <f t="shared" si="258"/>
        <v>0</v>
      </c>
      <c r="L5417" s="122" t="str">
        <f>IF(K5417=FALSE,"",B5417&amp;"@"&amp;COUNTIFS($B$2:B5417,B5417,$K$2:K5417,TRUE))</f>
        <v/>
      </c>
    </row>
    <row r="5418" spans="7:12">
      <c r="G5418" s="122" t="str">
        <f t="shared" si="256"/>
        <v/>
      </c>
      <c r="H5418" s="255" t="str">
        <f>IF(G5418="기사임",(COUNTIF($B$2:B5418,B5418)-COUNTIFS($B$2:B5417,B5418,$G$2:G5417,"")),"")</f>
        <v/>
      </c>
      <c r="I5418" s="122" t="str">
        <f>IF(H5418=1,COUNTIF($H$1:H5418,1),"")</f>
        <v/>
      </c>
      <c r="J5418" s="122">
        <f t="shared" si="257"/>
        <v>0</v>
      </c>
      <c r="K5418" s="122" t="b">
        <f t="shared" si="258"/>
        <v>0</v>
      </c>
      <c r="L5418" s="122" t="str">
        <f>IF(K5418=FALSE,"",B5418&amp;"@"&amp;COUNTIFS($B$2:B5418,B5418,$K$2:K5418,TRUE))</f>
        <v/>
      </c>
    </row>
    <row r="5419" spans="7:12">
      <c r="G5419" s="122" t="str">
        <f t="shared" si="256"/>
        <v/>
      </c>
      <c r="H5419" s="255" t="str">
        <f>IF(G5419="기사임",(COUNTIF($B$2:B5419,B5419)-COUNTIFS($B$2:B5418,B5419,$G$2:G5418,"")),"")</f>
        <v/>
      </c>
      <c r="I5419" s="122" t="str">
        <f>IF(H5419=1,COUNTIF($H$1:H5419,1),"")</f>
        <v/>
      </c>
      <c r="J5419" s="122">
        <f t="shared" si="257"/>
        <v>0</v>
      </c>
      <c r="K5419" s="122" t="b">
        <f t="shared" si="258"/>
        <v>0</v>
      </c>
      <c r="L5419" s="122" t="str">
        <f>IF(K5419=FALSE,"",B5419&amp;"@"&amp;COUNTIFS($B$2:B5419,B5419,$K$2:K5419,TRUE))</f>
        <v/>
      </c>
    </row>
    <row r="5420" spans="7:12">
      <c r="G5420" s="122" t="str">
        <f t="shared" si="256"/>
        <v/>
      </c>
      <c r="H5420" s="255" t="str">
        <f>IF(G5420="기사임",(COUNTIF($B$2:B5420,B5420)-COUNTIFS($B$2:B5419,B5420,$G$2:G5419,"")),"")</f>
        <v/>
      </c>
      <c r="I5420" s="122" t="str">
        <f>IF(H5420=1,COUNTIF($H$1:H5420,1),"")</f>
        <v/>
      </c>
      <c r="J5420" s="122">
        <f t="shared" si="257"/>
        <v>0</v>
      </c>
      <c r="K5420" s="122" t="b">
        <f t="shared" si="258"/>
        <v>0</v>
      </c>
      <c r="L5420" s="122" t="str">
        <f>IF(K5420=FALSE,"",B5420&amp;"@"&amp;COUNTIFS($B$2:B5420,B5420,$K$2:K5420,TRUE))</f>
        <v/>
      </c>
    </row>
    <row r="5421" spans="7:12">
      <c r="G5421" s="122" t="str">
        <f t="shared" si="256"/>
        <v/>
      </c>
      <c r="H5421" s="255" t="str">
        <f>IF(G5421="기사임",(COUNTIF($B$2:B5421,B5421)-COUNTIFS($B$2:B5420,B5421,$G$2:G5420,"")),"")</f>
        <v/>
      </c>
      <c r="I5421" s="122" t="str">
        <f>IF(H5421=1,COUNTIF($H$1:H5421,1),"")</f>
        <v/>
      </c>
      <c r="J5421" s="122">
        <f t="shared" si="257"/>
        <v>0</v>
      </c>
      <c r="K5421" s="122" t="b">
        <f t="shared" si="258"/>
        <v>0</v>
      </c>
      <c r="L5421" s="122" t="str">
        <f>IF(K5421=FALSE,"",B5421&amp;"@"&amp;COUNTIFS($B$2:B5421,B5421,$K$2:K5421,TRUE))</f>
        <v/>
      </c>
    </row>
    <row r="5422" spans="7:12">
      <c r="G5422" s="122" t="str">
        <f t="shared" si="256"/>
        <v/>
      </c>
      <c r="H5422" s="255" t="str">
        <f>IF(G5422="기사임",(COUNTIF($B$2:B5422,B5422)-COUNTIFS($B$2:B5421,B5422,$G$2:G5421,"")),"")</f>
        <v/>
      </c>
      <c r="I5422" s="122" t="str">
        <f>IF(H5422=1,COUNTIF($H$1:H5422,1),"")</f>
        <v/>
      </c>
      <c r="J5422" s="122">
        <f t="shared" si="257"/>
        <v>0</v>
      </c>
      <c r="K5422" s="122" t="b">
        <f t="shared" si="258"/>
        <v>0</v>
      </c>
      <c r="L5422" s="122" t="str">
        <f>IF(K5422=FALSE,"",B5422&amp;"@"&amp;COUNTIFS($B$2:B5422,B5422,$K$2:K5422,TRUE))</f>
        <v/>
      </c>
    </row>
    <row r="5423" spans="7:12">
      <c r="G5423" s="122" t="str">
        <f t="shared" si="256"/>
        <v/>
      </c>
      <c r="H5423" s="255" t="str">
        <f>IF(G5423="기사임",(COUNTIF($B$2:B5423,B5423)-COUNTIFS($B$2:B5422,B5423,$G$2:G5422,"")),"")</f>
        <v/>
      </c>
      <c r="I5423" s="122" t="str">
        <f>IF(H5423=1,COUNTIF($H$1:H5423,1),"")</f>
        <v/>
      </c>
      <c r="J5423" s="122">
        <f t="shared" si="257"/>
        <v>0</v>
      </c>
      <c r="K5423" s="122" t="b">
        <f t="shared" si="258"/>
        <v>0</v>
      </c>
      <c r="L5423" s="122" t="str">
        <f>IF(K5423=FALSE,"",B5423&amp;"@"&amp;COUNTIFS($B$2:B5423,B5423,$K$2:K5423,TRUE))</f>
        <v/>
      </c>
    </row>
    <row r="5424" spans="7:12">
      <c r="G5424" s="122" t="str">
        <f t="shared" si="256"/>
        <v/>
      </c>
      <c r="H5424" s="255" t="str">
        <f>IF(G5424="기사임",(COUNTIF($B$2:B5424,B5424)-COUNTIFS($B$2:B5423,B5424,$G$2:G5423,"")),"")</f>
        <v/>
      </c>
      <c r="I5424" s="122" t="str">
        <f>IF(H5424=1,COUNTIF($H$1:H5424,1),"")</f>
        <v/>
      </c>
      <c r="J5424" s="122">
        <f t="shared" si="257"/>
        <v>0</v>
      </c>
      <c r="K5424" s="122" t="b">
        <f t="shared" si="258"/>
        <v>0</v>
      </c>
      <c r="L5424" s="122" t="str">
        <f>IF(K5424=FALSE,"",B5424&amp;"@"&amp;COUNTIFS($B$2:B5424,B5424,$K$2:K5424,TRUE))</f>
        <v/>
      </c>
    </row>
    <row r="5425" spans="7:12">
      <c r="G5425" s="122" t="str">
        <f t="shared" si="256"/>
        <v/>
      </c>
      <c r="H5425" s="255" t="str">
        <f>IF(G5425="기사임",(COUNTIF($B$2:B5425,B5425)-COUNTIFS($B$2:B5424,B5425,$G$2:G5424,"")),"")</f>
        <v/>
      </c>
      <c r="I5425" s="122" t="str">
        <f>IF(H5425=1,COUNTIF($H$1:H5425,1),"")</f>
        <v/>
      </c>
      <c r="J5425" s="122">
        <f t="shared" si="257"/>
        <v>0</v>
      </c>
      <c r="K5425" s="122" t="b">
        <f t="shared" si="258"/>
        <v>0</v>
      </c>
      <c r="L5425" s="122" t="str">
        <f>IF(K5425=FALSE,"",B5425&amp;"@"&amp;COUNTIFS($B$2:B5425,B5425,$K$2:K5425,TRUE))</f>
        <v/>
      </c>
    </row>
    <row r="5426" spans="7:12">
      <c r="G5426" s="122" t="str">
        <f t="shared" si="256"/>
        <v/>
      </c>
      <c r="H5426" s="255" t="str">
        <f>IF(G5426="기사임",(COUNTIF($B$2:B5426,B5426)-COUNTIFS($B$2:B5425,B5426,$G$2:G5425,"")),"")</f>
        <v/>
      </c>
      <c r="I5426" s="122" t="str">
        <f>IF(H5426=1,COUNTIF($H$1:H5426,1),"")</f>
        <v/>
      </c>
      <c r="J5426" s="122">
        <f t="shared" si="257"/>
        <v>0</v>
      </c>
      <c r="K5426" s="122" t="b">
        <f t="shared" si="258"/>
        <v>0</v>
      </c>
      <c r="L5426" s="122" t="str">
        <f>IF(K5426=FALSE,"",B5426&amp;"@"&amp;COUNTIFS($B$2:B5426,B5426,$K$2:K5426,TRUE))</f>
        <v/>
      </c>
    </row>
    <row r="5427" spans="7:12">
      <c r="G5427" s="122" t="str">
        <f t="shared" si="256"/>
        <v/>
      </c>
      <c r="H5427" s="255" t="str">
        <f>IF(G5427="기사임",(COUNTIF($B$2:B5427,B5427)-COUNTIFS($B$2:B5426,B5427,$G$2:G5426,"")),"")</f>
        <v/>
      </c>
      <c r="I5427" s="122" t="str">
        <f>IF(H5427=1,COUNTIF($H$1:H5427,1),"")</f>
        <v/>
      </c>
      <c r="J5427" s="122">
        <f t="shared" si="257"/>
        <v>0</v>
      </c>
      <c r="K5427" s="122" t="b">
        <f t="shared" si="258"/>
        <v>0</v>
      </c>
      <c r="L5427" s="122" t="str">
        <f>IF(K5427=FALSE,"",B5427&amp;"@"&amp;COUNTIFS($B$2:B5427,B5427,$K$2:K5427,TRUE))</f>
        <v/>
      </c>
    </row>
    <row r="5428" spans="7:12">
      <c r="G5428" s="122" t="str">
        <f t="shared" si="256"/>
        <v/>
      </c>
      <c r="H5428" s="255" t="str">
        <f>IF(G5428="기사임",(COUNTIF($B$2:B5428,B5428)-COUNTIFS($B$2:B5427,B5428,$G$2:G5427,"")),"")</f>
        <v/>
      </c>
      <c r="I5428" s="122" t="str">
        <f>IF(H5428=1,COUNTIF($H$1:H5428,1),"")</f>
        <v/>
      </c>
      <c r="J5428" s="122">
        <f t="shared" si="257"/>
        <v>0</v>
      </c>
      <c r="K5428" s="122" t="b">
        <f t="shared" si="258"/>
        <v>0</v>
      </c>
      <c r="L5428" s="122" t="str">
        <f>IF(K5428=FALSE,"",B5428&amp;"@"&amp;COUNTIFS($B$2:B5428,B5428,$K$2:K5428,TRUE))</f>
        <v/>
      </c>
    </row>
    <row r="5429" spans="7:12">
      <c r="G5429" s="122" t="str">
        <f t="shared" si="256"/>
        <v/>
      </c>
      <c r="H5429" s="255" t="str">
        <f>IF(G5429="기사임",(COUNTIF($B$2:B5429,B5429)-COUNTIFS($B$2:B5428,B5429,$G$2:G5428,"")),"")</f>
        <v/>
      </c>
      <c r="I5429" s="122" t="str">
        <f>IF(H5429=1,COUNTIF($H$1:H5429,1),"")</f>
        <v/>
      </c>
      <c r="J5429" s="122">
        <f t="shared" si="257"/>
        <v>0</v>
      </c>
      <c r="K5429" s="122" t="b">
        <f t="shared" si="258"/>
        <v>0</v>
      </c>
      <c r="L5429" s="122" t="str">
        <f>IF(K5429=FALSE,"",B5429&amp;"@"&amp;COUNTIFS($B$2:B5429,B5429,$K$2:K5429,TRUE))</f>
        <v/>
      </c>
    </row>
    <row r="5430" spans="7:12">
      <c r="G5430" s="122" t="str">
        <f t="shared" si="256"/>
        <v/>
      </c>
      <c r="H5430" s="255" t="str">
        <f>IF(G5430="기사임",(COUNTIF($B$2:B5430,B5430)-COUNTIFS($B$2:B5429,B5430,$G$2:G5429,"")),"")</f>
        <v/>
      </c>
      <c r="I5430" s="122" t="str">
        <f>IF(H5430=1,COUNTIF($H$1:H5430,1),"")</f>
        <v/>
      </c>
      <c r="J5430" s="122">
        <f t="shared" si="257"/>
        <v>0</v>
      </c>
      <c r="K5430" s="122" t="b">
        <f t="shared" si="258"/>
        <v>0</v>
      </c>
      <c r="L5430" s="122" t="str">
        <f>IF(K5430=FALSE,"",B5430&amp;"@"&amp;COUNTIFS($B$2:B5430,B5430,$K$2:K5430,TRUE))</f>
        <v/>
      </c>
    </row>
    <row r="5431" spans="7:12">
      <c r="G5431" s="122" t="str">
        <f t="shared" si="256"/>
        <v/>
      </c>
      <c r="H5431" s="255" t="str">
        <f>IF(G5431="기사임",(COUNTIF($B$2:B5431,B5431)-COUNTIFS($B$2:B5430,B5431,$G$2:G5430,"")),"")</f>
        <v/>
      </c>
      <c r="I5431" s="122" t="str">
        <f>IF(H5431=1,COUNTIF($H$1:H5431,1),"")</f>
        <v/>
      </c>
      <c r="J5431" s="122">
        <f t="shared" si="257"/>
        <v>0</v>
      </c>
      <c r="K5431" s="122" t="b">
        <f t="shared" si="258"/>
        <v>0</v>
      </c>
      <c r="L5431" s="122" t="str">
        <f>IF(K5431=FALSE,"",B5431&amp;"@"&amp;COUNTIFS($B$2:B5431,B5431,$K$2:K5431,TRUE))</f>
        <v/>
      </c>
    </row>
    <row r="5432" spans="7:12">
      <c r="G5432" s="122" t="str">
        <f t="shared" si="256"/>
        <v/>
      </c>
      <c r="H5432" s="255" t="str">
        <f>IF(G5432="기사임",(COUNTIF($B$2:B5432,B5432)-COUNTIFS($B$2:B5431,B5432,$G$2:G5431,"")),"")</f>
        <v/>
      </c>
      <c r="I5432" s="122" t="str">
        <f>IF(H5432=1,COUNTIF($H$1:H5432,1),"")</f>
        <v/>
      </c>
      <c r="J5432" s="122">
        <f t="shared" si="257"/>
        <v>0</v>
      </c>
      <c r="K5432" s="122" t="b">
        <f t="shared" si="258"/>
        <v>0</v>
      </c>
      <c r="L5432" s="122" t="str">
        <f>IF(K5432=FALSE,"",B5432&amp;"@"&amp;COUNTIFS($B$2:B5432,B5432,$K$2:K5432,TRUE))</f>
        <v/>
      </c>
    </row>
    <row r="5433" spans="7:12">
      <c r="G5433" s="122" t="str">
        <f t="shared" si="256"/>
        <v/>
      </c>
      <c r="H5433" s="255" t="str">
        <f>IF(G5433="기사임",(COUNTIF($B$2:B5433,B5433)-COUNTIFS($B$2:B5432,B5433,$G$2:G5432,"")),"")</f>
        <v/>
      </c>
      <c r="I5433" s="122" t="str">
        <f>IF(H5433=1,COUNTIF($H$1:H5433,1),"")</f>
        <v/>
      </c>
      <c r="J5433" s="122">
        <f t="shared" si="257"/>
        <v>0</v>
      </c>
      <c r="K5433" s="122" t="b">
        <f t="shared" si="258"/>
        <v>0</v>
      </c>
      <c r="L5433" s="122" t="str">
        <f>IF(K5433=FALSE,"",B5433&amp;"@"&amp;COUNTIFS($B$2:B5433,B5433,$K$2:K5433,TRUE))</f>
        <v/>
      </c>
    </row>
    <row r="5434" spans="7:12">
      <c r="G5434" s="122" t="str">
        <f t="shared" si="256"/>
        <v/>
      </c>
      <c r="H5434" s="255" t="str">
        <f>IF(G5434="기사임",(COUNTIF($B$2:B5434,B5434)-COUNTIFS($B$2:B5433,B5434,$G$2:G5433,"")),"")</f>
        <v/>
      </c>
      <c r="I5434" s="122" t="str">
        <f>IF(H5434=1,COUNTIF($H$1:H5434,1),"")</f>
        <v/>
      </c>
      <c r="J5434" s="122">
        <f t="shared" si="257"/>
        <v>0</v>
      </c>
      <c r="K5434" s="122" t="b">
        <f t="shared" si="258"/>
        <v>0</v>
      </c>
      <c r="L5434" s="122" t="str">
        <f>IF(K5434=FALSE,"",B5434&amp;"@"&amp;COUNTIFS($B$2:B5434,B5434,$K$2:K5434,TRUE))</f>
        <v/>
      </c>
    </row>
    <row r="5435" spans="7:12">
      <c r="G5435" s="122" t="str">
        <f t="shared" si="256"/>
        <v/>
      </c>
      <c r="H5435" s="255" t="str">
        <f>IF(G5435="기사임",(COUNTIF($B$2:B5435,B5435)-COUNTIFS($B$2:B5434,B5435,$G$2:G5434,"")),"")</f>
        <v/>
      </c>
      <c r="I5435" s="122" t="str">
        <f>IF(H5435=1,COUNTIF($H$1:H5435,1),"")</f>
        <v/>
      </c>
      <c r="J5435" s="122">
        <f t="shared" si="257"/>
        <v>0</v>
      </c>
      <c r="K5435" s="122" t="b">
        <f t="shared" si="258"/>
        <v>0</v>
      </c>
      <c r="L5435" s="122" t="str">
        <f>IF(K5435=FALSE,"",B5435&amp;"@"&amp;COUNTIFS($B$2:B5435,B5435,$K$2:K5435,TRUE))</f>
        <v/>
      </c>
    </row>
    <row r="5436" spans="7:12">
      <c r="G5436" s="122" t="str">
        <f t="shared" si="256"/>
        <v/>
      </c>
      <c r="H5436" s="255" t="str">
        <f>IF(G5436="기사임",(COUNTIF($B$2:B5436,B5436)-COUNTIFS($B$2:B5435,B5436,$G$2:G5435,"")),"")</f>
        <v/>
      </c>
      <c r="I5436" s="122" t="str">
        <f>IF(H5436=1,COUNTIF($H$1:H5436,1),"")</f>
        <v/>
      </c>
      <c r="J5436" s="122">
        <f t="shared" si="257"/>
        <v>0</v>
      </c>
      <c r="K5436" s="122" t="b">
        <f t="shared" si="258"/>
        <v>0</v>
      </c>
      <c r="L5436" s="122" t="str">
        <f>IF(K5436=FALSE,"",B5436&amp;"@"&amp;COUNTIFS($B$2:B5436,B5436,$K$2:K5436,TRUE))</f>
        <v/>
      </c>
    </row>
    <row r="5437" spans="7:12">
      <c r="G5437" s="122" t="str">
        <f t="shared" si="256"/>
        <v/>
      </c>
      <c r="H5437" s="255" t="str">
        <f>IF(G5437="기사임",(COUNTIF($B$2:B5437,B5437)-COUNTIFS($B$2:B5436,B5437,$G$2:G5436,"")),"")</f>
        <v/>
      </c>
      <c r="I5437" s="122" t="str">
        <f>IF(H5437=1,COUNTIF($H$1:H5437,1),"")</f>
        <v/>
      </c>
      <c r="J5437" s="122">
        <f t="shared" si="257"/>
        <v>0</v>
      </c>
      <c r="K5437" s="122" t="b">
        <f t="shared" si="258"/>
        <v>0</v>
      </c>
      <c r="L5437" s="122" t="str">
        <f>IF(K5437=FALSE,"",B5437&amp;"@"&amp;COUNTIFS($B$2:B5437,B5437,$K$2:K5437,TRUE))</f>
        <v/>
      </c>
    </row>
    <row r="5438" spans="7:12">
      <c r="G5438" s="122" t="str">
        <f t="shared" si="256"/>
        <v/>
      </c>
      <c r="H5438" s="255" t="str">
        <f>IF(G5438="기사임",(COUNTIF($B$2:B5438,B5438)-COUNTIFS($B$2:B5437,B5438,$G$2:G5437,"")),"")</f>
        <v/>
      </c>
      <c r="I5438" s="122" t="str">
        <f>IF(H5438=1,COUNTIF($H$1:H5438,1),"")</f>
        <v/>
      </c>
      <c r="J5438" s="122">
        <f t="shared" si="257"/>
        <v>0</v>
      </c>
      <c r="K5438" s="122" t="b">
        <f t="shared" si="258"/>
        <v>0</v>
      </c>
      <c r="L5438" s="122" t="str">
        <f>IF(K5438=FALSE,"",B5438&amp;"@"&amp;COUNTIFS($B$2:B5438,B5438,$K$2:K5438,TRUE))</f>
        <v/>
      </c>
    </row>
    <row r="5439" spans="7:12">
      <c r="G5439" s="122" t="str">
        <f t="shared" si="256"/>
        <v/>
      </c>
      <c r="H5439" s="255" t="str">
        <f>IF(G5439="기사임",(COUNTIF($B$2:B5439,B5439)-COUNTIFS($B$2:B5438,B5439,$G$2:G5438,"")),"")</f>
        <v/>
      </c>
      <c r="I5439" s="122" t="str">
        <f>IF(H5439=1,COUNTIF($H$1:H5439,1),"")</f>
        <v/>
      </c>
      <c r="J5439" s="122">
        <f t="shared" si="257"/>
        <v>0</v>
      </c>
      <c r="K5439" s="122" t="b">
        <f t="shared" si="258"/>
        <v>0</v>
      </c>
      <c r="L5439" s="122" t="str">
        <f>IF(K5439=FALSE,"",B5439&amp;"@"&amp;COUNTIFS($B$2:B5439,B5439,$K$2:K5439,TRUE))</f>
        <v/>
      </c>
    </row>
    <row r="5440" spans="7:12">
      <c r="G5440" s="122" t="str">
        <f t="shared" si="256"/>
        <v/>
      </c>
      <c r="H5440" s="255" t="str">
        <f>IF(G5440="기사임",(COUNTIF($B$2:B5440,B5440)-COUNTIFS($B$2:B5439,B5440,$G$2:G5439,"")),"")</f>
        <v/>
      </c>
      <c r="I5440" s="122" t="str">
        <f>IF(H5440=1,COUNTIF($H$1:H5440,1),"")</f>
        <v/>
      </c>
      <c r="J5440" s="122">
        <f t="shared" si="257"/>
        <v>0</v>
      </c>
      <c r="K5440" s="122" t="b">
        <f t="shared" si="258"/>
        <v>0</v>
      </c>
      <c r="L5440" s="122" t="str">
        <f>IF(K5440=FALSE,"",B5440&amp;"@"&amp;COUNTIFS($B$2:B5440,B5440,$K$2:K5440,TRUE))</f>
        <v/>
      </c>
    </row>
    <row r="5441" spans="7:12">
      <c r="G5441" s="122" t="str">
        <f t="shared" si="256"/>
        <v/>
      </c>
      <c r="H5441" s="255" t="str">
        <f>IF(G5441="기사임",(COUNTIF($B$2:B5441,B5441)-COUNTIFS($B$2:B5440,B5441,$G$2:G5440,"")),"")</f>
        <v/>
      </c>
      <c r="I5441" s="122" t="str">
        <f>IF(H5441=1,COUNTIF($H$1:H5441,1),"")</f>
        <v/>
      </c>
      <c r="J5441" s="122">
        <f t="shared" si="257"/>
        <v>0</v>
      </c>
      <c r="K5441" s="122" t="b">
        <f t="shared" si="258"/>
        <v>0</v>
      </c>
      <c r="L5441" s="122" t="str">
        <f>IF(K5441=FALSE,"",B5441&amp;"@"&amp;COUNTIFS($B$2:B5441,B5441,$K$2:K5441,TRUE))</f>
        <v/>
      </c>
    </row>
    <row r="5442" spans="7:12">
      <c r="G5442" s="122" t="str">
        <f t="shared" si="256"/>
        <v/>
      </c>
      <c r="H5442" s="255" t="str">
        <f>IF(G5442="기사임",(COUNTIF($B$2:B5442,B5442)-COUNTIFS($B$2:B5441,B5442,$G$2:G5441,"")),"")</f>
        <v/>
      </c>
      <c r="I5442" s="122" t="str">
        <f>IF(H5442=1,COUNTIF($H$1:H5442,1),"")</f>
        <v/>
      </c>
      <c r="J5442" s="122">
        <f t="shared" si="257"/>
        <v>0</v>
      </c>
      <c r="K5442" s="122" t="b">
        <f t="shared" si="258"/>
        <v>0</v>
      </c>
      <c r="L5442" s="122" t="str">
        <f>IF(K5442=FALSE,"",B5442&amp;"@"&amp;COUNTIFS($B$2:B5442,B5442,$K$2:K5442,TRUE))</f>
        <v/>
      </c>
    </row>
    <row r="5443" spans="7:12">
      <c r="G5443" s="122" t="str">
        <f t="shared" si="256"/>
        <v/>
      </c>
      <c r="H5443" s="255" t="str">
        <f>IF(G5443="기사임",(COUNTIF($B$2:B5443,B5443)-COUNTIFS($B$2:B5442,B5443,$G$2:G5442,"")),"")</f>
        <v/>
      </c>
      <c r="I5443" s="122" t="str">
        <f>IF(H5443=1,COUNTIF($H$1:H5443,1),"")</f>
        <v/>
      </c>
      <c r="J5443" s="122">
        <f t="shared" si="257"/>
        <v>0</v>
      </c>
      <c r="K5443" s="122" t="b">
        <f t="shared" si="258"/>
        <v>0</v>
      </c>
      <c r="L5443" s="122" t="str">
        <f>IF(K5443=FALSE,"",B5443&amp;"@"&amp;COUNTIFS($B$2:B5443,B5443,$K$2:K5443,TRUE))</f>
        <v/>
      </c>
    </row>
    <row r="5444" spans="7:12">
      <c r="G5444" s="122" t="str">
        <f t="shared" si="256"/>
        <v/>
      </c>
      <c r="H5444" s="255" t="str">
        <f>IF(G5444="기사임",(COUNTIF($B$2:B5444,B5444)-COUNTIFS($B$2:B5443,B5444,$G$2:G5443,"")),"")</f>
        <v/>
      </c>
      <c r="I5444" s="122" t="str">
        <f>IF(H5444=1,COUNTIF($H$1:H5444,1),"")</f>
        <v/>
      </c>
      <c r="J5444" s="122">
        <f t="shared" si="257"/>
        <v>0</v>
      </c>
      <c r="K5444" s="122" t="b">
        <f t="shared" si="258"/>
        <v>0</v>
      </c>
      <c r="L5444" s="122" t="str">
        <f>IF(K5444=FALSE,"",B5444&amp;"@"&amp;COUNTIFS($B$2:B5444,B5444,$K$2:K5444,TRUE))</f>
        <v/>
      </c>
    </row>
    <row r="5445" spans="7:12">
      <c r="G5445" s="122" t="str">
        <f t="shared" si="256"/>
        <v/>
      </c>
      <c r="H5445" s="255" t="str">
        <f>IF(G5445="기사임",(COUNTIF($B$2:B5445,B5445)-COUNTIFS($B$2:B5444,B5445,$G$2:G5444,"")),"")</f>
        <v/>
      </c>
      <c r="I5445" s="122" t="str">
        <f>IF(H5445=1,COUNTIF($H$1:H5445,1),"")</f>
        <v/>
      </c>
      <c r="J5445" s="122">
        <f t="shared" si="257"/>
        <v>0</v>
      </c>
      <c r="K5445" s="122" t="b">
        <f t="shared" si="258"/>
        <v>0</v>
      </c>
      <c r="L5445" s="122" t="str">
        <f>IF(K5445=FALSE,"",B5445&amp;"@"&amp;COUNTIFS($B$2:B5445,B5445,$K$2:K5445,TRUE))</f>
        <v/>
      </c>
    </row>
    <row r="5446" spans="7:12">
      <c r="G5446" s="122" t="str">
        <f t="shared" si="256"/>
        <v/>
      </c>
      <c r="H5446" s="255" t="str">
        <f>IF(G5446="기사임",(COUNTIF($B$2:B5446,B5446)-COUNTIFS($B$2:B5445,B5446,$G$2:G5445,"")),"")</f>
        <v/>
      </c>
      <c r="I5446" s="122" t="str">
        <f>IF(H5446=1,COUNTIF($H$1:H5446,1),"")</f>
        <v/>
      </c>
      <c r="J5446" s="122">
        <f t="shared" si="257"/>
        <v>0</v>
      </c>
      <c r="K5446" s="122" t="b">
        <f t="shared" si="258"/>
        <v>0</v>
      </c>
      <c r="L5446" s="122" t="str">
        <f>IF(K5446=FALSE,"",B5446&amp;"@"&amp;COUNTIFS($B$2:B5446,B5446,$K$2:K5446,TRUE))</f>
        <v/>
      </c>
    </row>
    <row r="5447" spans="7:12">
      <c r="G5447" s="122" t="str">
        <f t="shared" ref="G5447:G5510" si="259">IF(AND(LEFT(A5447,17)="/global/archives/",ISNUMBER(_xlfn.NUMBERVALUE(MID(A5447,18,1))),ISERROR(FIND("ckattempt",A5447)),ISERROR(FIND("preview",A5447))),"기사임","")</f>
        <v/>
      </c>
      <c r="H5447" s="255" t="str">
        <f>IF(G5447="기사임",(COUNTIF($B$2:B5447,B5447)-COUNTIFS($B$2:B5446,B5447,$G$2:G5446,"")),"")</f>
        <v/>
      </c>
      <c r="I5447" s="122" t="str">
        <f>IF(H5447=1,COUNTIF($H$1:H5447,1),"")</f>
        <v/>
      </c>
      <c r="J5447" s="122">
        <f t="shared" ref="J5447:J5510" si="260">COUNTIF($N$2:$N$4,B5447)</f>
        <v>0</v>
      </c>
      <c r="K5447" s="122" t="b">
        <f t="shared" ref="K5447:K5510" si="261">AND(J5447=1,H5447&gt;=1,H5447&lt;&gt;"")</f>
        <v>0</v>
      </c>
      <c r="L5447" s="122" t="str">
        <f>IF(K5447=FALSE,"",B5447&amp;"@"&amp;COUNTIFS($B$2:B5447,B5447,$K$2:K5447,TRUE))</f>
        <v/>
      </c>
    </row>
    <row r="5448" spans="7:12">
      <c r="G5448" s="122" t="str">
        <f t="shared" si="259"/>
        <v/>
      </c>
      <c r="H5448" s="255" t="str">
        <f>IF(G5448="기사임",(COUNTIF($B$2:B5448,B5448)-COUNTIFS($B$2:B5447,B5448,$G$2:G5447,"")),"")</f>
        <v/>
      </c>
      <c r="I5448" s="122" t="str">
        <f>IF(H5448=1,COUNTIF($H$1:H5448,1),"")</f>
        <v/>
      </c>
      <c r="J5448" s="122">
        <f t="shared" si="260"/>
        <v>0</v>
      </c>
      <c r="K5448" s="122" t="b">
        <f t="shared" si="261"/>
        <v>0</v>
      </c>
      <c r="L5448" s="122" t="str">
        <f>IF(K5448=FALSE,"",B5448&amp;"@"&amp;COUNTIFS($B$2:B5448,B5448,$K$2:K5448,TRUE))</f>
        <v/>
      </c>
    </row>
    <row r="5449" spans="7:12">
      <c r="G5449" s="122" t="str">
        <f t="shared" si="259"/>
        <v/>
      </c>
      <c r="H5449" s="255" t="str">
        <f>IF(G5449="기사임",(COUNTIF($B$2:B5449,B5449)-COUNTIFS($B$2:B5448,B5449,$G$2:G5448,"")),"")</f>
        <v/>
      </c>
      <c r="I5449" s="122" t="str">
        <f>IF(H5449=1,COUNTIF($H$1:H5449,1),"")</f>
        <v/>
      </c>
      <c r="J5449" s="122">
        <f t="shared" si="260"/>
        <v>0</v>
      </c>
      <c r="K5449" s="122" t="b">
        <f t="shared" si="261"/>
        <v>0</v>
      </c>
      <c r="L5449" s="122" t="str">
        <f>IF(K5449=FALSE,"",B5449&amp;"@"&amp;COUNTIFS($B$2:B5449,B5449,$K$2:K5449,TRUE))</f>
        <v/>
      </c>
    </row>
    <row r="5450" spans="7:12">
      <c r="G5450" s="122" t="str">
        <f t="shared" si="259"/>
        <v/>
      </c>
      <c r="H5450" s="255" t="str">
        <f>IF(G5450="기사임",(COUNTIF($B$2:B5450,B5450)-COUNTIFS($B$2:B5449,B5450,$G$2:G5449,"")),"")</f>
        <v/>
      </c>
      <c r="I5450" s="122" t="str">
        <f>IF(H5450=1,COUNTIF($H$1:H5450,1),"")</f>
        <v/>
      </c>
      <c r="J5450" s="122">
        <f t="shared" si="260"/>
        <v>0</v>
      </c>
      <c r="K5450" s="122" t="b">
        <f t="shared" si="261"/>
        <v>0</v>
      </c>
      <c r="L5450" s="122" t="str">
        <f>IF(K5450=FALSE,"",B5450&amp;"@"&amp;COUNTIFS($B$2:B5450,B5450,$K$2:K5450,TRUE))</f>
        <v/>
      </c>
    </row>
    <row r="5451" spans="7:12">
      <c r="G5451" s="122" t="str">
        <f t="shared" si="259"/>
        <v/>
      </c>
      <c r="H5451" s="255" t="str">
        <f>IF(G5451="기사임",(COUNTIF($B$2:B5451,B5451)-COUNTIFS($B$2:B5450,B5451,$G$2:G5450,"")),"")</f>
        <v/>
      </c>
      <c r="I5451" s="122" t="str">
        <f>IF(H5451=1,COUNTIF($H$1:H5451,1),"")</f>
        <v/>
      </c>
      <c r="J5451" s="122">
        <f t="shared" si="260"/>
        <v>0</v>
      </c>
      <c r="K5451" s="122" t="b">
        <f t="shared" si="261"/>
        <v>0</v>
      </c>
      <c r="L5451" s="122" t="str">
        <f>IF(K5451=FALSE,"",B5451&amp;"@"&amp;COUNTIFS($B$2:B5451,B5451,$K$2:K5451,TRUE))</f>
        <v/>
      </c>
    </row>
    <row r="5452" spans="7:12">
      <c r="G5452" s="122" t="str">
        <f t="shared" si="259"/>
        <v/>
      </c>
      <c r="H5452" s="255" t="str">
        <f>IF(G5452="기사임",(COUNTIF($B$2:B5452,B5452)-COUNTIFS($B$2:B5451,B5452,$G$2:G5451,"")),"")</f>
        <v/>
      </c>
      <c r="I5452" s="122" t="str">
        <f>IF(H5452=1,COUNTIF($H$1:H5452,1),"")</f>
        <v/>
      </c>
      <c r="J5452" s="122">
        <f t="shared" si="260"/>
        <v>0</v>
      </c>
      <c r="K5452" s="122" t="b">
        <f t="shared" si="261"/>
        <v>0</v>
      </c>
      <c r="L5452" s="122" t="str">
        <f>IF(K5452=FALSE,"",B5452&amp;"@"&amp;COUNTIFS($B$2:B5452,B5452,$K$2:K5452,TRUE))</f>
        <v/>
      </c>
    </row>
    <row r="5453" spans="7:12">
      <c r="G5453" s="122" t="str">
        <f t="shared" si="259"/>
        <v/>
      </c>
      <c r="H5453" s="255" t="str">
        <f>IF(G5453="기사임",(COUNTIF($B$2:B5453,B5453)-COUNTIFS($B$2:B5452,B5453,$G$2:G5452,"")),"")</f>
        <v/>
      </c>
      <c r="I5453" s="122" t="str">
        <f>IF(H5453=1,COUNTIF($H$1:H5453,1),"")</f>
        <v/>
      </c>
      <c r="J5453" s="122">
        <f t="shared" si="260"/>
        <v>0</v>
      </c>
      <c r="K5453" s="122" t="b">
        <f t="shared" si="261"/>
        <v>0</v>
      </c>
      <c r="L5453" s="122" t="str">
        <f>IF(K5453=FALSE,"",B5453&amp;"@"&amp;COUNTIFS($B$2:B5453,B5453,$K$2:K5453,TRUE))</f>
        <v/>
      </c>
    </row>
    <row r="5454" spans="7:12">
      <c r="G5454" s="122" t="str">
        <f t="shared" si="259"/>
        <v/>
      </c>
      <c r="H5454" s="255" t="str">
        <f>IF(G5454="기사임",(COUNTIF($B$2:B5454,B5454)-COUNTIFS($B$2:B5453,B5454,$G$2:G5453,"")),"")</f>
        <v/>
      </c>
      <c r="I5454" s="122" t="str">
        <f>IF(H5454=1,COUNTIF($H$1:H5454,1),"")</f>
        <v/>
      </c>
      <c r="J5454" s="122">
        <f t="shared" si="260"/>
        <v>0</v>
      </c>
      <c r="K5454" s="122" t="b">
        <f t="shared" si="261"/>
        <v>0</v>
      </c>
      <c r="L5454" s="122" t="str">
        <f>IF(K5454=FALSE,"",B5454&amp;"@"&amp;COUNTIFS($B$2:B5454,B5454,$K$2:K5454,TRUE))</f>
        <v/>
      </c>
    </row>
    <row r="5455" spans="7:12">
      <c r="G5455" s="122" t="str">
        <f t="shared" si="259"/>
        <v/>
      </c>
      <c r="H5455" s="255" t="str">
        <f>IF(G5455="기사임",(COUNTIF($B$2:B5455,B5455)-COUNTIFS($B$2:B5454,B5455,$G$2:G5454,"")),"")</f>
        <v/>
      </c>
      <c r="I5455" s="122" t="str">
        <f>IF(H5455=1,COUNTIF($H$1:H5455,1),"")</f>
        <v/>
      </c>
      <c r="J5455" s="122">
        <f t="shared" si="260"/>
        <v>0</v>
      </c>
      <c r="K5455" s="122" t="b">
        <f t="shared" si="261"/>
        <v>0</v>
      </c>
      <c r="L5455" s="122" t="str">
        <f>IF(K5455=FALSE,"",B5455&amp;"@"&amp;COUNTIFS($B$2:B5455,B5455,$K$2:K5455,TRUE))</f>
        <v/>
      </c>
    </row>
    <row r="5456" spans="7:12">
      <c r="G5456" s="122" t="str">
        <f t="shared" si="259"/>
        <v/>
      </c>
      <c r="H5456" s="255" t="str">
        <f>IF(G5456="기사임",(COUNTIF($B$2:B5456,B5456)-COUNTIFS($B$2:B5455,B5456,$G$2:G5455,"")),"")</f>
        <v/>
      </c>
      <c r="I5456" s="122" t="str">
        <f>IF(H5456=1,COUNTIF($H$1:H5456,1),"")</f>
        <v/>
      </c>
      <c r="J5456" s="122">
        <f t="shared" si="260"/>
        <v>0</v>
      </c>
      <c r="K5456" s="122" t="b">
        <f t="shared" si="261"/>
        <v>0</v>
      </c>
      <c r="L5456" s="122" t="str">
        <f>IF(K5456=FALSE,"",B5456&amp;"@"&amp;COUNTIFS($B$2:B5456,B5456,$K$2:K5456,TRUE))</f>
        <v/>
      </c>
    </row>
    <row r="5457" spans="7:12">
      <c r="G5457" s="122" t="str">
        <f t="shared" si="259"/>
        <v/>
      </c>
      <c r="H5457" s="255" t="str">
        <f>IF(G5457="기사임",(COUNTIF($B$2:B5457,B5457)-COUNTIFS($B$2:B5456,B5457,$G$2:G5456,"")),"")</f>
        <v/>
      </c>
      <c r="I5457" s="122" t="str">
        <f>IF(H5457=1,COUNTIF($H$1:H5457,1),"")</f>
        <v/>
      </c>
      <c r="J5457" s="122">
        <f t="shared" si="260"/>
        <v>0</v>
      </c>
      <c r="K5457" s="122" t="b">
        <f t="shared" si="261"/>
        <v>0</v>
      </c>
      <c r="L5457" s="122" t="str">
        <f>IF(K5457=FALSE,"",B5457&amp;"@"&amp;COUNTIFS($B$2:B5457,B5457,$K$2:K5457,TRUE))</f>
        <v/>
      </c>
    </row>
    <row r="5458" spans="7:12">
      <c r="G5458" s="122" t="str">
        <f t="shared" si="259"/>
        <v/>
      </c>
      <c r="H5458" s="255" t="str">
        <f>IF(G5458="기사임",(COUNTIF($B$2:B5458,B5458)-COUNTIFS($B$2:B5457,B5458,$G$2:G5457,"")),"")</f>
        <v/>
      </c>
      <c r="I5458" s="122" t="str">
        <f>IF(H5458=1,COUNTIF($H$1:H5458,1),"")</f>
        <v/>
      </c>
      <c r="J5458" s="122">
        <f t="shared" si="260"/>
        <v>0</v>
      </c>
      <c r="K5458" s="122" t="b">
        <f t="shared" si="261"/>
        <v>0</v>
      </c>
      <c r="L5458" s="122" t="str">
        <f>IF(K5458=FALSE,"",B5458&amp;"@"&amp;COUNTIFS($B$2:B5458,B5458,$K$2:K5458,TRUE))</f>
        <v/>
      </c>
    </row>
    <row r="5459" spans="7:12">
      <c r="G5459" s="122" t="str">
        <f t="shared" si="259"/>
        <v/>
      </c>
      <c r="H5459" s="255" t="str">
        <f>IF(G5459="기사임",(COUNTIF($B$2:B5459,B5459)-COUNTIFS($B$2:B5458,B5459,$G$2:G5458,"")),"")</f>
        <v/>
      </c>
      <c r="I5459" s="122" t="str">
        <f>IF(H5459=1,COUNTIF($H$1:H5459,1),"")</f>
        <v/>
      </c>
      <c r="J5459" s="122">
        <f t="shared" si="260"/>
        <v>0</v>
      </c>
      <c r="K5459" s="122" t="b">
        <f t="shared" si="261"/>
        <v>0</v>
      </c>
      <c r="L5459" s="122" t="str">
        <f>IF(K5459=FALSE,"",B5459&amp;"@"&amp;COUNTIFS($B$2:B5459,B5459,$K$2:K5459,TRUE))</f>
        <v/>
      </c>
    </row>
    <row r="5460" spans="7:12">
      <c r="G5460" s="122" t="str">
        <f t="shared" si="259"/>
        <v/>
      </c>
      <c r="H5460" s="255" t="str">
        <f>IF(G5460="기사임",(COUNTIF($B$2:B5460,B5460)-COUNTIFS($B$2:B5459,B5460,$G$2:G5459,"")),"")</f>
        <v/>
      </c>
      <c r="I5460" s="122" t="str">
        <f>IF(H5460=1,COUNTIF($H$1:H5460,1),"")</f>
        <v/>
      </c>
      <c r="J5460" s="122">
        <f t="shared" si="260"/>
        <v>0</v>
      </c>
      <c r="K5460" s="122" t="b">
        <f t="shared" si="261"/>
        <v>0</v>
      </c>
      <c r="L5460" s="122" t="str">
        <f>IF(K5460=FALSE,"",B5460&amp;"@"&amp;COUNTIFS($B$2:B5460,B5460,$K$2:K5460,TRUE))</f>
        <v/>
      </c>
    </row>
    <row r="5461" spans="7:12">
      <c r="G5461" s="122" t="str">
        <f t="shared" si="259"/>
        <v/>
      </c>
      <c r="H5461" s="255" t="str">
        <f>IF(G5461="기사임",(COUNTIF($B$2:B5461,B5461)-COUNTIFS($B$2:B5460,B5461,$G$2:G5460,"")),"")</f>
        <v/>
      </c>
      <c r="I5461" s="122" t="str">
        <f>IF(H5461=1,COUNTIF($H$1:H5461,1),"")</f>
        <v/>
      </c>
      <c r="J5461" s="122">
        <f t="shared" si="260"/>
        <v>0</v>
      </c>
      <c r="K5461" s="122" t="b">
        <f t="shared" si="261"/>
        <v>0</v>
      </c>
      <c r="L5461" s="122" t="str">
        <f>IF(K5461=FALSE,"",B5461&amp;"@"&amp;COUNTIFS($B$2:B5461,B5461,$K$2:K5461,TRUE))</f>
        <v/>
      </c>
    </row>
    <row r="5462" spans="7:12">
      <c r="G5462" s="122" t="str">
        <f t="shared" si="259"/>
        <v/>
      </c>
      <c r="H5462" s="255" t="str">
        <f>IF(G5462="기사임",(COUNTIF($B$2:B5462,B5462)-COUNTIFS($B$2:B5461,B5462,$G$2:G5461,"")),"")</f>
        <v/>
      </c>
      <c r="I5462" s="122" t="str">
        <f>IF(H5462=1,COUNTIF($H$1:H5462,1),"")</f>
        <v/>
      </c>
      <c r="J5462" s="122">
        <f t="shared" si="260"/>
        <v>0</v>
      </c>
      <c r="K5462" s="122" t="b">
        <f t="shared" si="261"/>
        <v>0</v>
      </c>
      <c r="L5462" s="122" t="str">
        <f>IF(K5462=FALSE,"",B5462&amp;"@"&amp;COUNTIFS($B$2:B5462,B5462,$K$2:K5462,TRUE))</f>
        <v/>
      </c>
    </row>
    <row r="5463" spans="7:12">
      <c r="G5463" s="122" t="str">
        <f t="shared" si="259"/>
        <v/>
      </c>
      <c r="H5463" s="255" t="str">
        <f>IF(G5463="기사임",(COUNTIF($B$2:B5463,B5463)-COUNTIFS($B$2:B5462,B5463,$G$2:G5462,"")),"")</f>
        <v/>
      </c>
      <c r="I5463" s="122" t="str">
        <f>IF(H5463=1,COUNTIF($H$1:H5463,1),"")</f>
        <v/>
      </c>
      <c r="J5463" s="122">
        <f t="shared" si="260"/>
        <v>0</v>
      </c>
      <c r="K5463" s="122" t="b">
        <f t="shared" si="261"/>
        <v>0</v>
      </c>
      <c r="L5463" s="122" t="str">
        <f>IF(K5463=FALSE,"",B5463&amp;"@"&amp;COUNTIFS($B$2:B5463,B5463,$K$2:K5463,TRUE))</f>
        <v/>
      </c>
    </row>
    <row r="5464" spans="7:12">
      <c r="G5464" s="122" t="str">
        <f t="shared" si="259"/>
        <v/>
      </c>
      <c r="H5464" s="255" t="str">
        <f>IF(G5464="기사임",(COUNTIF($B$2:B5464,B5464)-COUNTIFS($B$2:B5463,B5464,$G$2:G5463,"")),"")</f>
        <v/>
      </c>
      <c r="I5464" s="122" t="str">
        <f>IF(H5464=1,COUNTIF($H$1:H5464,1),"")</f>
        <v/>
      </c>
      <c r="J5464" s="122">
        <f t="shared" si="260"/>
        <v>0</v>
      </c>
      <c r="K5464" s="122" t="b">
        <f t="shared" si="261"/>
        <v>0</v>
      </c>
      <c r="L5464" s="122" t="str">
        <f>IF(K5464=FALSE,"",B5464&amp;"@"&amp;COUNTIFS($B$2:B5464,B5464,$K$2:K5464,TRUE))</f>
        <v/>
      </c>
    </row>
    <row r="5465" spans="7:12">
      <c r="G5465" s="122" t="str">
        <f t="shared" si="259"/>
        <v/>
      </c>
      <c r="H5465" s="255" t="str">
        <f>IF(G5465="기사임",(COUNTIF($B$2:B5465,B5465)-COUNTIFS($B$2:B5464,B5465,$G$2:G5464,"")),"")</f>
        <v/>
      </c>
      <c r="I5465" s="122" t="str">
        <f>IF(H5465=1,COUNTIF($H$1:H5465,1),"")</f>
        <v/>
      </c>
      <c r="J5465" s="122">
        <f t="shared" si="260"/>
        <v>0</v>
      </c>
      <c r="K5465" s="122" t="b">
        <f t="shared" si="261"/>
        <v>0</v>
      </c>
      <c r="L5465" s="122" t="str">
        <f>IF(K5465=FALSE,"",B5465&amp;"@"&amp;COUNTIFS($B$2:B5465,B5465,$K$2:K5465,TRUE))</f>
        <v/>
      </c>
    </row>
    <row r="5466" spans="7:12">
      <c r="G5466" s="122" t="str">
        <f t="shared" si="259"/>
        <v/>
      </c>
      <c r="H5466" s="255" t="str">
        <f>IF(G5466="기사임",(COUNTIF($B$2:B5466,B5466)-COUNTIFS($B$2:B5465,B5466,$G$2:G5465,"")),"")</f>
        <v/>
      </c>
      <c r="I5466" s="122" t="str">
        <f>IF(H5466=1,COUNTIF($H$1:H5466,1),"")</f>
        <v/>
      </c>
      <c r="J5466" s="122">
        <f t="shared" si="260"/>
        <v>0</v>
      </c>
      <c r="K5466" s="122" t="b">
        <f t="shared" si="261"/>
        <v>0</v>
      </c>
      <c r="L5466" s="122" t="str">
        <f>IF(K5466=FALSE,"",B5466&amp;"@"&amp;COUNTIFS($B$2:B5466,B5466,$K$2:K5466,TRUE))</f>
        <v/>
      </c>
    </row>
    <row r="5467" spans="7:12">
      <c r="G5467" s="122" t="str">
        <f t="shared" si="259"/>
        <v/>
      </c>
      <c r="H5467" s="255" t="str">
        <f>IF(G5467="기사임",(COUNTIF($B$2:B5467,B5467)-COUNTIFS($B$2:B5466,B5467,$G$2:G5466,"")),"")</f>
        <v/>
      </c>
      <c r="I5467" s="122" t="str">
        <f>IF(H5467=1,COUNTIF($H$1:H5467,1),"")</f>
        <v/>
      </c>
      <c r="J5467" s="122">
        <f t="shared" si="260"/>
        <v>0</v>
      </c>
      <c r="K5467" s="122" t="b">
        <f t="shared" si="261"/>
        <v>0</v>
      </c>
      <c r="L5467" s="122" t="str">
        <f>IF(K5467=FALSE,"",B5467&amp;"@"&amp;COUNTIFS($B$2:B5467,B5467,$K$2:K5467,TRUE))</f>
        <v/>
      </c>
    </row>
    <row r="5468" spans="7:12">
      <c r="G5468" s="122" t="str">
        <f t="shared" si="259"/>
        <v/>
      </c>
      <c r="H5468" s="255" t="str">
        <f>IF(G5468="기사임",(COUNTIF($B$2:B5468,B5468)-COUNTIFS($B$2:B5467,B5468,$G$2:G5467,"")),"")</f>
        <v/>
      </c>
      <c r="I5468" s="122" t="str">
        <f>IF(H5468=1,COUNTIF($H$1:H5468,1),"")</f>
        <v/>
      </c>
      <c r="J5468" s="122">
        <f t="shared" si="260"/>
        <v>0</v>
      </c>
      <c r="K5468" s="122" t="b">
        <f t="shared" si="261"/>
        <v>0</v>
      </c>
      <c r="L5468" s="122" t="str">
        <f>IF(K5468=FALSE,"",B5468&amp;"@"&amp;COUNTIFS($B$2:B5468,B5468,$K$2:K5468,TRUE))</f>
        <v/>
      </c>
    </row>
    <row r="5469" spans="7:12">
      <c r="G5469" s="122" t="str">
        <f t="shared" si="259"/>
        <v/>
      </c>
      <c r="H5469" s="255" t="str">
        <f>IF(G5469="기사임",(COUNTIF($B$2:B5469,B5469)-COUNTIFS($B$2:B5468,B5469,$G$2:G5468,"")),"")</f>
        <v/>
      </c>
      <c r="I5469" s="122" t="str">
        <f>IF(H5469=1,COUNTIF($H$1:H5469,1),"")</f>
        <v/>
      </c>
      <c r="J5469" s="122">
        <f t="shared" si="260"/>
        <v>0</v>
      </c>
      <c r="K5469" s="122" t="b">
        <f t="shared" si="261"/>
        <v>0</v>
      </c>
      <c r="L5469" s="122" t="str">
        <f>IF(K5469=FALSE,"",B5469&amp;"@"&amp;COUNTIFS($B$2:B5469,B5469,$K$2:K5469,TRUE))</f>
        <v/>
      </c>
    </row>
    <row r="5470" spans="7:12">
      <c r="G5470" s="122" t="str">
        <f t="shared" si="259"/>
        <v/>
      </c>
      <c r="H5470" s="255" t="str">
        <f>IF(G5470="기사임",(COUNTIF($B$2:B5470,B5470)-COUNTIFS($B$2:B5469,B5470,$G$2:G5469,"")),"")</f>
        <v/>
      </c>
      <c r="I5470" s="122" t="str">
        <f>IF(H5470=1,COUNTIF($H$1:H5470,1),"")</f>
        <v/>
      </c>
      <c r="J5470" s="122">
        <f t="shared" si="260"/>
        <v>0</v>
      </c>
      <c r="K5470" s="122" t="b">
        <f t="shared" si="261"/>
        <v>0</v>
      </c>
      <c r="L5470" s="122" t="str">
        <f>IF(K5470=FALSE,"",B5470&amp;"@"&amp;COUNTIFS($B$2:B5470,B5470,$K$2:K5470,TRUE))</f>
        <v/>
      </c>
    </row>
    <row r="5471" spans="7:12">
      <c r="G5471" s="122" t="str">
        <f t="shared" si="259"/>
        <v/>
      </c>
      <c r="H5471" s="255" t="str">
        <f>IF(G5471="기사임",(COUNTIF($B$2:B5471,B5471)-COUNTIFS($B$2:B5470,B5471,$G$2:G5470,"")),"")</f>
        <v/>
      </c>
      <c r="I5471" s="122" t="str">
        <f>IF(H5471=1,COUNTIF($H$1:H5471,1),"")</f>
        <v/>
      </c>
      <c r="J5471" s="122">
        <f t="shared" si="260"/>
        <v>0</v>
      </c>
      <c r="K5471" s="122" t="b">
        <f t="shared" si="261"/>
        <v>0</v>
      </c>
      <c r="L5471" s="122" t="str">
        <f>IF(K5471=FALSE,"",B5471&amp;"@"&amp;COUNTIFS($B$2:B5471,B5471,$K$2:K5471,TRUE))</f>
        <v/>
      </c>
    </row>
    <row r="5472" spans="7:12">
      <c r="G5472" s="122" t="str">
        <f t="shared" si="259"/>
        <v/>
      </c>
      <c r="H5472" s="255" t="str">
        <f>IF(G5472="기사임",(COUNTIF($B$2:B5472,B5472)-COUNTIFS($B$2:B5471,B5472,$G$2:G5471,"")),"")</f>
        <v/>
      </c>
      <c r="I5472" s="122" t="str">
        <f>IF(H5472=1,COUNTIF($H$1:H5472,1),"")</f>
        <v/>
      </c>
      <c r="J5472" s="122">
        <f t="shared" si="260"/>
        <v>0</v>
      </c>
      <c r="K5472" s="122" t="b">
        <f t="shared" si="261"/>
        <v>0</v>
      </c>
      <c r="L5472" s="122" t="str">
        <f>IF(K5472=FALSE,"",B5472&amp;"@"&amp;COUNTIFS($B$2:B5472,B5472,$K$2:K5472,TRUE))</f>
        <v/>
      </c>
    </row>
    <row r="5473" spans="7:12">
      <c r="G5473" s="122" t="str">
        <f t="shared" si="259"/>
        <v/>
      </c>
      <c r="H5473" s="255" t="str">
        <f>IF(G5473="기사임",(COUNTIF($B$2:B5473,B5473)-COUNTIFS($B$2:B5472,B5473,$G$2:G5472,"")),"")</f>
        <v/>
      </c>
      <c r="I5473" s="122" t="str">
        <f>IF(H5473=1,COUNTIF($H$1:H5473,1),"")</f>
        <v/>
      </c>
      <c r="J5473" s="122">
        <f t="shared" si="260"/>
        <v>0</v>
      </c>
      <c r="K5473" s="122" t="b">
        <f t="shared" si="261"/>
        <v>0</v>
      </c>
      <c r="L5473" s="122" t="str">
        <f>IF(K5473=FALSE,"",B5473&amp;"@"&amp;COUNTIFS($B$2:B5473,B5473,$K$2:K5473,TRUE))</f>
        <v/>
      </c>
    </row>
    <row r="5474" spans="7:12">
      <c r="G5474" s="122" t="str">
        <f t="shared" si="259"/>
        <v/>
      </c>
      <c r="H5474" s="255" t="str">
        <f>IF(G5474="기사임",(COUNTIF($B$2:B5474,B5474)-COUNTIFS($B$2:B5473,B5474,$G$2:G5473,"")),"")</f>
        <v/>
      </c>
      <c r="I5474" s="122" t="str">
        <f>IF(H5474=1,COUNTIF($H$1:H5474,1),"")</f>
        <v/>
      </c>
      <c r="J5474" s="122">
        <f t="shared" si="260"/>
        <v>0</v>
      </c>
      <c r="K5474" s="122" t="b">
        <f t="shared" si="261"/>
        <v>0</v>
      </c>
      <c r="L5474" s="122" t="str">
        <f>IF(K5474=FALSE,"",B5474&amp;"@"&amp;COUNTIFS($B$2:B5474,B5474,$K$2:K5474,TRUE))</f>
        <v/>
      </c>
    </row>
    <row r="5475" spans="7:12">
      <c r="G5475" s="122" t="str">
        <f t="shared" si="259"/>
        <v/>
      </c>
      <c r="H5475" s="255" t="str">
        <f>IF(G5475="기사임",(COUNTIF($B$2:B5475,B5475)-COUNTIFS($B$2:B5474,B5475,$G$2:G5474,"")),"")</f>
        <v/>
      </c>
      <c r="I5475" s="122" t="str">
        <f>IF(H5475=1,COUNTIF($H$1:H5475,1),"")</f>
        <v/>
      </c>
      <c r="J5475" s="122">
        <f t="shared" si="260"/>
        <v>0</v>
      </c>
      <c r="K5475" s="122" t="b">
        <f t="shared" si="261"/>
        <v>0</v>
      </c>
      <c r="L5475" s="122" t="str">
        <f>IF(K5475=FALSE,"",B5475&amp;"@"&amp;COUNTIFS($B$2:B5475,B5475,$K$2:K5475,TRUE))</f>
        <v/>
      </c>
    </row>
    <row r="5476" spans="7:12">
      <c r="G5476" s="122" t="str">
        <f t="shared" si="259"/>
        <v/>
      </c>
      <c r="H5476" s="255" t="str">
        <f>IF(G5476="기사임",(COUNTIF($B$2:B5476,B5476)-COUNTIFS($B$2:B5475,B5476,$G$2:G5475,"")),"")</f>
        <v/>
      </c>
      <c r="I5476" s="122" t="str">
        <f>IF(H5476=1,COUNTIF($H$1:H5476,1),"")</f>
        <v/>
      </c>
      <c r="J5476" s="122">
        <f t="shared" si="260"/>
        <v>0</v>
      </c>
      <c r="K5476" s="122" t="b">
        <f t="shared" si="261"/>
        <v>0</v>
      </c>
      <c r="L5476" s="122" t="str">
        <f>IF(K5476=FALSE,"",B5476&amp;"@"&amp;COUNTIFS($B$2:B5476,B5476,$K$2:K5476,TRUE))</f>
        <v/>
      </c>
    </row>
    <row r="5477" spans="7:12">
      <c r="G5477" s="122" t="str">
        <f t="shared" si="259"/>
        <v/>
      </c>
      <c r="H5477" s="255" t="str">
        <f>IF(G5477="기사임",(COUNTIF($B$2:B5477,B5477)-COUNTIFS($B$2:B5476,B5477,$G$2:G5476,"")),"")</f>
        <v/>
      </c>
      <c r="I5477" s="122" t="str">
        <f>IF(H5477=1,COUNTIF($H$1:H5477,1),"")</f>
        <v/>
      </c>
      <c r="J5477" s="122">
        <f t="shared" si="260"/>
        <v>0</v>
      </c>
      <c r="K5477" s="122" t="b">
        <f t="shared" si="261"/>
        <v>0</v>
      </c>
      <c r="L5477" s="122" t="str">
        <f>IF(K5477=FALSE,"",B5477&amp;"@"&amp;COUNTIFS($B$2:B5477,B5477,$K$2:K5477,TRUE))</f>
        <v/>
      </c>
    </row>
    <row r="5478" spans="7:12">
      <c r="G5478" s="122" t="str">
        <f t="shared" si="259"/>
        <v/>
      </c>
      <c r="H5478" s="255" t="str">
        <f>IF(G5478="기사임",(COUNTIF($B$2:B5478,B5478)-COUNTIFS($B$2:B5477,B5478,$G$2:G5477,"")),"")</f>
        <v/>
      </c>
      <c r="I5478" s="122" t="str">
        <f>IF(H5478=1,COUNTIF($H$1:H5478,1),"")</f>
        <v/>
      </c>
      <c r="J5478" s="122">
        <f t="shared" si="260"/>
        <v>0</v>
      </c>
      <c r="K5478" s="122" t="b">
        <f t="shared" si="261"/>
        <v>0</v>
      </c>
      <c r="L5478" s="122" t="str">
        <f>IF(K5478=FALSE,"",B5478&amp;"@"&amp;COUNTIFS($B$2:B5478,B5478,$K$2:K5478,TRUE))</f>
        <v/>
      </c>
    </row>
    <row r="5479" spans="7:12">
      <c r="G5479" s="122" t="str">
        <f t="shared" si="259"/>
        <v/>
      </c>
      <c r="H5479" s="255" t="str">
        <f>IF(G5479="기사임",(COUNTIF($B$2:B5479,B5479)-COUNTIFS($B$2:B5478,B5479,$G$2:G5478,"")),"")</f>
        <v/>
      </c>
      <c r="I5479" s="122" t="str">
        <f>IF(H5479=1,COUNTIF($H$1:H5479,1),"")</f>
        <v/>
      </c>
      <c r="J5479" s="122">
        <f t="shared" si="260"/>
        <v>0</v>
      </c>
      <c r="K5479" s="122" t="b">
        <f t="shared" si="261"/>
        <v>0</v>
      </c>
      <c r="L5479" s="122" t="str">
        <f>IF(K5479=FALSE,"",B5479&amp;"@"&amp;COUNTIFS($B$2:B5479,B5479,$K$2:K5479,TRUE))</f>
        <v/>
      </c>
    </row>
    <row r="5480" spans="7:12">
      <c r="G5480" s="122" t="str">
        <f t="shared" si="259"/>
        <v/>
      </c>
      <c r="H5480" s="255" t="str">
        <f>IF(G5480="기사임",(COUNTIF($B$2:B5480,B5480)-COUNTIFS($B$2:B5479,B5480,$G$2:G5479,"")),"")</f>
        <v/>
      </c>
      <c r="I5480" s="122" t="str">
        <f>IF(H5480=1,COUNTIF($H$1:H5480,1),"")</f>
        <v/>
      </c>
      <c r="J5480" s="122">
        <f t="shared" si="260"/>
        <v>0</v>
      </c>
      <c r="K5480" s="122" t="b">
        <f t="shared" si="261"/>
        <v>0</v>
      </c>
      <c r="L5480" s="122" t="str">
        <f>IF(K5480=FALSE,"",B5480&amp;"@"&amp;COUNTIFS($B$2:B5480,B5480,$K$2:K5480,TRUE))</f>
        <v/>
      </c>
    </row>
    <row r="5481" spans="7:12">
      <c r="G5481" s="122" t="str">
        <f t="shared" si="259"/>
        <v/>
      </c>
      <c r="H5481" s="255" t="str">
        <f>IF(G5481="기사임",(COUNTIF($B$2:B5481,B5481)-COUNTIFS($B$2:B5480,B5481,$G$2:G5480,"")),"")</f>
        <v/>
      </c>
      <c r="I5481" s="122" t="str">
        <f>IF(H5481=1,COUNTIF($H$1:H5481,1),"")</f>
        <v/>
      </c>
      <c r="J5481" s="122">
        <f t="shared" si="260"/>
        <v>0</v>
      </c>
      <c r="K5481" s="122" t="b">
        <f t="shared" si="261"/>
        <v>0</v>
      </c>
      <c r="L5481" s="122" t="str">
        <f>IF(K5481=FALSE,"",B5481&amp;"@"&amp;COUNTIFS($B$2:B5481,B5481,$K$2:K5481,TRUE))</f>
        <v/>
      </c>
    </row>
    <row r="5482" spans="7:12">
      <c r="G5482" s="122" t="str">
        <f t="shared" si="259"/>
        <v/>
      </c>
      <c r="H5482" s="255" t="str">
        <f>IF(G5482="기사임",(COUNTIF($B$2:B5482,B5482)-COUNTIFS($B$2:B5481,B5482,$G$2:G5481,"")),"")</f>
        <v/>
      </c>
      <c r="I5482" s="122" t="str">
        <f>IF(H5482=1,COUNTIF($H$1:H5482,1),"")</f>
        <v/>
      </c>
      <c r="J5482" s="122">
        <f t="shared" si="260"/>
        <v>0</v>
      </c>
      <c r="K5482" s="122" t="b">
        <f t="shared" si="261"/>
        <v>0</v>
      </c>
      <c r="L5482" s="122" t="str">
        <f>IF(K5482=FALSE,"",B5482&amp;"@"&amp;COUNTIFS($B$2:B5482,B5482,$K$2:K5482,TRUE))</f>
        <v/>
      </c>
    </row>
    <row r="5483" spans="7:12">
      <c r="G5483" s="122" t="str">
        <f t="shared" si="259"/>
        <v/>
      </c>
      <c r="H5483" s="255" t="str">
        <f>IF(G5483="기사임",(COUNTIF($B$2:B5483,B5483)-COUNTIFS($B$2:B5482,B5483,$G$2:G5482,"")),"")</f>
        <v/>
      </c>
      <c r="I5483" s="122" t="str">
        <f>IF(H5483=1,COUNTIF($H$1:H5483,1),"")</f>
        <v/>
      </c>
      <c r="J5483" s="122">
        <f t="shared" si="260"/>
        <v>0</v>
      </c>
      <c r="K5483" s="122" t="b">
        <f t="shared" si="261"/>
        <v>0</v>
      </c>
      <c r="L5483" s="122" t="str">
        <f>IF(K5483=FALSE,"",B5483&amp;"@"&amp;COUNTIFS($B$2:B5483,B5483,$K$2:K5483,TRUE))</f>
        <v/>
      </c>
    </row>
    <row r="5484" spans="7:12">
      <c r="G5484" s="122" t="str">
        <f t="shared" si="259"/>
        <v/>
      </c>
      <c r="H5484" s="255" t="str">
        <f>IF(G5484="기사임",(COUNTIF($B$2:B5484,B5484)-COUNTIFS($B$2:B5483,B5484,$G$2:G5483,"")),"")</f>
        <v/>
      </c>
      <c r="I5484" s="122" t="str">
        <f>IF(H5484=1,COUNTIF($H$1:H5484,1),"")</f>
        <v/>
      </c>
      <c r="J5484" s="122">
        <f t="shared" si="260"/>
        <v>0</v>
      </c>
      <c r="K5484" s="122" t="b">
        <f t="shared" si="261"/>
        <v>0</v>
      </c>
      <c r="L5484" s="122" t="str">
        <f>IF(K5484=FALSE,"",B5484&amp;"@"&amp;COUNTIFS($B$2:B5484,B5484,$K$2:K5484,TRUE))</f>
        <v/>
      </c>
    </row>
    <row r="5485" spans="7:12">
      <c r="G5485" s="122" t="str">
        <f t="shared" si="259"/>
        <v/>
      </c>
      <c r="H5485" s="255" t="str">
        <f>IF(G5485="기사임",(COUNTIF($B$2:B5485,B5485)-COUNTIFS($B$2:B5484,B5485,$G$2:G5484,"")),"")</f>
        <v/>
      </c>
      <c r="I5485" s="122" t="str">
        <f>IF(H5485=1,COUNTIF($H$1:H5485,1),"")</f>
        <v/>
      </c>
      <c r="J5485" s="122">
        <f t="shared" si="260"/>
        <v>0</v>
      </c>
      <c r="K5485" s="122" t="b">
        <f t="shared" si="261"/>
        <v>0</v>
      </c>
      <c r="L5485" s="122" t="str">
        <f>IF(K5485=FALSE,"",B5485&amp;"@"&amp;COUNTIFS($B$2:B5485,B5485,$K$2:K5485,TRUE))</f>
        <v/>
      </c>
    </row>
    <row r="5486" spans="7:12">
      <c r="G5486" s="122" t="str">
        <f t="shared" si="259"/>
        <v/>
      </c>
      <c r="H5486" s="255" t="str">
        <f>IF(G5486="기사임",(COUNTIF($B$2:B5486,B5486)-COUNTIFS($B$2:B5485,B5486,$G$2:G5485,"")),"")</f>
        <v/>
      </c>
      <c r="I5486" s="122" t="str">
        <f>IF(H5486=1,COUNTIF($H$1:H5486,1),"")</f>
        <v/>
      </c>
      <c r="J5486" s="122">
        <f t="shared" si="260"/>
        <v>0</v>
      </c>
      <c r="K5486" s="122" t="b">
        <f t="shared" si="261"/>
        <v>0</v>
      </c>
      <c r="L5486" s="122" t="str">
        <f>IF(K5486=FALSE,"",B5486&amp;"@"&amp;COUNTIFS($B$2:B5486,B5486,$K$2:K5486,TRUE))</f>
        <v/>
      </c>
    </row>
    <row r="5487" spans="7:12">
      <c r="G5487" s="122" t="str">
        <f t="shared" si="259"/>
        <v/>
      </c>
      <c r="H5487" s="255" t="str">
        <f>IF(G5487="기사임",(COUNTIF($B$2:B5487,B5487)-COUNTIFS($B$2:B5486,B5487,$G$2:G5486,"")),"")</f>
        <v/>
      </c>
      <c r="I5487" s="122" t="str">
        <f>IF(H5487=1,COUNTIF($H$1:H5487,1),"")</f>
        <v/>
      </c>
      <c r="J5487" s="122">
        <f t="shared" si="260"/>
        <v>0</v>
      </c>
      <c r="K5487" s="122" t="b">
        <f t="shared" si="261"/>
        <v>0</v>
      </c>
      <c r="L5487" s="122" t="str">
        <f>IF(K5487=FALSE,"",B5487&amp;"@"&amp;COUNTIFS($B$2:B5487,B5487,$K$2:K5487,TRUE))</f>
        <v/>
      </c>
    </row>
    <row r="5488" spans="7:12">
      <c r="G5488" s="122" t="str">
        <f t="shared" si="259"/>
        <v/>
      </c>
      <c r="H5488" s="255" t="str">
        <f>IF(G5488="기사임",(COUNTIF($B$2:B5488,B5488)-COUNTIFS($B$2:B5487,B5488,$G$2:G5487,"")),"")</f>
        <v/>
      </c>
      <c r="I5488" s="122" t="str">
        <f>IF(H5488=1,COUNTIF($H$1:H5488,1),"")</f>
        <v/>
      </c>
      <c r="J5488" s="122">
        <f t="shared" si="260"/>
        <v>0</v>
      </c>
      <c r="K5488" s="122" t="b">
        <f t="shared" si="261"/>
        <v>0</v>
      </c>
      <c r="L5488" s="122" t="str">
        <f>IF(K5488=FALSE,"",B5488&amp;"@"&amp;COUNTIFS($B$2:B5488,B5488,$K$2:K5488,TRUE))</f>
        <v/>
      </c>
    </row>
    <row r="5489" spans="7:12">
      <c r="G5489" s="122" t="str">
        <f t="shared" si="259"/>
        <v/>
      </c>
      <c r="H5489" s="255" t="str">
        <f>IF(G5489="기사임",(COUNTIF($B$2:B5489,B5489)-COUNTIFS($B$2:B5488,B5489,$G$2:G5488,"")),"")</f>
        <v/>
      </c>
      <c r="I5489" s="122" t="str">
        <f>IF(H5489=1,COUNTIF($H$1:H5489,1),"")</f>
        <v/>
      </c>
      <c r="J5489" s="122">
        <f t="shared" si="260"/>
        <v>0</v>
      </c>
      <c r="K5489" s="122" t="b">
        <f t="shared" si="261"/>
        <v>0</v>
      </c>
      <c r="L5489" s="122" t="str">
        <f>IF(K5489=FALSE,"",B5489&amp;"@"&amp;COUNTIFS($B$2:B5489,B5489,$K$2:K5489,TRUE))</f>
        <v/>
      </c>
    </row>
    <row r="5490" spans="7:12">
      <c r="G5490" s="122" t="str">
        <f t="shared" si="259"/>
        <v/>
      </c>
      <c r="H5490" s="255" t="str">
        <f>IF(G5490="기사임",(COUNTIF($B$2:B5490,B5490)-COUNTIFS($B$2:B5489,B5490,$G$2:G5489,"")),"")</f>
        <v/>
      </c>
      <c r="I5490" s="122" t="str">
        <f>IF(H5490=1,COUNTIF($H$1:H5490,1),"")</f>
        <v/>
      </c>
      <c r="J5490" s="122">
        <f t="shared" si="260"/>
        <v>0</v>
      </c>
      <c r="K5490" s="122" t="b">
        <f t="shared" si="261"/>
        <v>0</v>
      </c>
      <c r="L5490" s="122" t="str">
        <f>IF(K5490=FALSE,"",B5490&amp;"@"&amp;COUNTIFS($B$2:B5490,B5490,$K$2:K5490,TRUE))</f>
        <v/>
      </c>
    </row>
    <row r="5491" spans="7:12">
      <c r="G5491" s="122" t="str">
        <f t="shared" si="259"/>
        <v/>
      </c>
      <c r="H5491" s="255" t="str">
        <f>IF(G5491="기사임",(COUNTIF($B$2:B5491,B5491)-COUNTIFS($B$2:B5490,B5491,$G$2:G5490,"")),"")</f>
        <v/>
      </c>
      <c r="I5491" s="122" t="str">
        <f>IF(H5491=1,COUNTIF($H$1:H5491,1),"")</f>
        <v/>
      </c>
      <c r="J5491" s="122">
        <f t="shared" si="260"/>
        <v>0</v>
      </c>
      <c r="K5491" s="122" t="b">
        <f t="shared" si="261"/>
        <v>0</v>
      </c>
      <c r="L5491" s="122" t="str">
        <f>IF(K5491=FALSE,"",B5491&amp;"@"&amp;COUNTIFS($B$2:B5491,B5491,$K$2:K5491,TRUE))</f>
        <v/>
      </c>
    </row>
    <row r="5492" spans="7:12">
      <c r="G5492" s="122" t="str">
        <f t="shared" si="259"/>
        <v/>
      </c>
      <c r="H5492" s="255" t="str">
        <f>IF(G5492="기사임",(COUNTIF($B$2:B5492,B5492)-COUNTIFS($B$2:B5491,B5492,$G$2:G5491,"")),"")</f>
        <v/>
      </c>
      <c r="I5492" s="122" t="str">
        <f>IF(H5492=1,COUNTIF($H$1:H5492,1),"")</f>
        <v/>
      </c>
      <c r="J5492" s="122">
        <f t="shared" si="260"/>
        <v>0</v>
      </c>
      <c r="K5492" s="122" t="b">
        <f t="shared" si="261"/>
        <v>0</v>
      </c>
      <c r="L5492" s="122" t="str">
        <f>IF(K5492=FALSE,"",B5492&amp;"@"&amp;COUNTIFS($B$2:B5492,B5492,$K$2:K5492,TRUE))</f>
        <v/>
      </c>
    </row>
    <row r="5493" spans="7:12">
      <c r="G5493" s="122" t="str">
        <f t="shared" si="259"/>
        <v/>
      </c>
      <c r="H5493" s="255" t="str">
        <f>IF(G5493="기사임",(COUNTIF($B$2:B5493,B5493)-COUNTIFS($B$2:B5492,B5493,$G$2:G5492,"")),"")</f>
        <v/>
      </c>
      <c r="I5493" s="122" t="str">
        <f>IF(H5493=1,COUNTIF($H$1:H5493,1),"")</f>
        <v/>
      </c>
      <c r="J5493" s="122">
        <f t="shared" si="260"/>
        <v>0</v>
      </c>
      <c r="K5493" s="122" t="b">
        <f t="shared" si="261"/>
        <v>0</v>
      </c>
      <c r="L5493" s="122" t="str">
        <f>IF(K5493=FALSE,"",B5493&amp;"@"&amp;COUNTIFS($B$2:B5493,B5493,$K$2:K5493,TRUE))</f>
        <v/>
      </c>
    </row>
    <row r="5494" spans="7:12">
      <c r="G5494" s="122" t="str">
        <f t="shared" si="259"/>
        <v/>
      </c>
      <c r="H5494" s="255" t="str">
        <f>IF(G5494="기사임",(COUNTIF($B$2:B5494,B5494)-COUNTIFS($B$2:B5493,B5494,$G$2:G5493,"")),"")</f>
        <v/>
      </c>
      <c r="I5494" s="122" t="str">
        <f>IF(H5494=1,COUNTIF($H$1:H5494,1),"")</f>
        <v/>
      </c>
      <c r="J5494" s="122">
        <f t="shared" si="260"/>
        <v>0</v>
      </c>
      <c r="K5494" s="122" t="b">
        <f t="shared" si="261"/>
        <v>0</v>
      </c>
      <c r="L5494" s="122" t="str">
        <f>IF(K5494=FALSE,"",B5494&amp;"@"&amp;COUNTIFS($B$2:B5494,B5494,$K$2:K5494,TRUE))</f>
        <v/>
      </c>
    </row>
    <row r="5495" spans="7:12">
      <c r="G5495" s="122" t="str">
        <f t="shared" si="259"/>
        <v/>
      </c>
      <c r="H5495" s="255" t="str">
        <f>IF(G5495="기사임",(COUNTIF($B$2:B5495,B5495)-COUNTIFS($B$2:B5494,B5495,$G$2:G5494,"")),"")</f>
        <v/>
      </c>
      <c r="I5495" s="122" t="str">
        <f>IF(H5495=1,COUNTIF($H$1:H5495,1),"")</f>
        <v/>
      </c>
      <c r="J5495" s="122">
        <f t="shared" si="260"/>
        <v>0</v>
      </c>
      <c r="K5495" s="122" t="b">
        <f t="shared" si="261"/>
        <v>0</v>
      </c>
      <c r="L5495" s="122" t="str">
        <f>IF(K5495=FALSE,"",B5495&amp;"@"&amp;COUNTIFS($B$2:B5495,B5495,$K$2:K5495,TRUE))</f>
        <v/>
      </c>
    </row>
    <row r="5496" spans="7:12">
      <c r="G5496" s="122" t="str">
        <f t="shared" si="259"/>
        <v/>
      </c>
      <c r="H5496" s="255" t="str">
        <f>IF(G5496="기사임",(COUNTIF($B$2:B5496,B5496)-COUNTIFS($B$2:B5495,B5496,$G$2:G5495,"")),"")</f>
        <v/>
      </c>
      <c r="I5496" s="122" t="str">
        <f>IF(H5496=1,COUNTIF($H$1:H5496,1),"")</f>
        <v/>
      </c>
      <c r="J5496" s="122">
        <f t="shared" si="260"/>
        <v>0</v>
      </c>
      <c r="K5496" s="122" t="b">
        <f t="shared" si="261"/>
        <v>0</v>
      </c>
      <c r="L5496" s="122" t="str">
        <f>IF(K5496=FALSE,"",B5496&amp;"@"&amp;COUNTIFS($B$2:B5496,B5496,$K$2:K5496,TRUE))</f>
        <v/>
      </c>
    </row>
    <row r="5497" spans="7:12">
      <c r="G5497" s="122" t="str">
        <f t="shared" si="259"/>
        <v/>
      </c>
      <c r="H5497" s="255" t="str">
        <f>IF(G5497="기사임",(COUNTIF($B$2:B5497,B5497)-COUNTIFS($B$2:B5496,B5497,$G$2:G5496,"")),"")</f>
        <v/>
      </c>
      <c r="I5497" s="122" t="str">
        <f>IF(H5497=1,COUNTIF($H$1:H5497,1),"")</f>
        <v/>
      </c>
      <c r="J5497" s="122">
        <f t="shared" si="260"/>
        <v>0</v>
      </c>
      <c r="K5497" s="122" t="b">
        <f t="shared" si="261"/>
        <v>0</v>
      </c>
      <c r="L5497" s="122" t="str">
        <f>IF(K5497=FALSE,"",B5497&amp;"@"&amp;COUNTIFS($B$2:B5497,B5497,$K$2:K5497,TRUE))</f>
        <v/>
      </c>
    </row>
    <row r="5498" spans="7:12">
      <c r="G5498" s="122" t="str">
        <f t="shared" si="259"/>
        <v/>
      </c>
      <c r="H5498" s="255" t="str">
        <f>IF(G5498="기사임",(COUNTIF($B$2:B5498,B5498)-COUNTIFS($B$2:B5497,B5498,$G$2:G5497,"")),"")</f>
        <v/>
      </c>
      <c r="I5498" s="122" t="str">
        <f>IF(H5498=1,COUNTIF($H$1:H5498,1),"")</f>
        <v/>
      </c>
      <c r="J5498" s="122">
        <f t="shared" si="260"/>
        <v>0</v>
      </c>
      <c r="K5498" s="122" t="b">
        <f t="shared" si="261"/>
        <v>0</v>
      </c>
      <c r="L5498" s="122" t="str">
        <f>IF(K5498=FALSE,"",B5498&amp;"@"&amp;COUNTIFS($B$2:B5498,B5498,$K$2:K5498,TRUE))</f>
        <v/>
      </c>
    </row>
    <row r="5499" spans="7:12">
      <c r="G5499" s="122" t="str">
        <f t="shared" si="259"/>
        <v/>
      </c>
      <c r="H5499" s="255" t="str">
        <f>IF(G5499="기사임",(COUNTIF($B$2:B5499,B5499)-COUNTIFS($B$2:B5498,B5499,$G$2:G5498,"")),"")</f>
        <v/>
      </c>
      <c r="I5499" s="122" t="str">
        <f>IF(H5499=1,COUNTIF($H$1:H5499,1),"")</f>
        <v/>
      </c>
      <c r="J5499" s="122">
        <f t="shared" si="260"/>
        <v>0</v>
      </c>
      <c r="K5499" s="122" t="b">
        <f t="shared" si="261"/>
        <v>0</v>
      </c>
      <c r="L5499" s="122" t="str">
        <f>IF(K5499=FALSE,"",B5499&amp;"@"&amp;COUNTIFS($B$2:B5499,B5499,$K$2:K5499,TRUE))</f>
        <v/>
      </c>
    </row>
    <row r="5500" spans="7:12">
      <c r="G5500" s="122" t="str">
        <f t="shared" si="259"/>
        <v/>
      </c>
      <c r="H5500" s="255" t="str">
        <f>IF(G5500="기사임",(COUNTIF($B$2:B5500,B5500)-COUNTIFS($B$2:B5499,B5500,$G$2:G5499,"")),"")</f>
        <v/>
      </c>
      <c r="I5500" s="122" t="str">
        <f>IF(H5500=1,COUNTIF($H$1:H5500,1),"")</f>
        <v/>
      </c>
      <c r="J5500" s="122">
        <f t="shared" si="260"/>
        <v>0</v>
      </c>
      <c r="K5500" s="122" t="b">
        <f t="shared" si="261"/>
        <v>0</v>
      </c>
      <c r="L5500" s="122" t="str">
        <f>IF(K5500=FALSE,"",B5500&amp;"@"&amp;COUNTIFS($B$2:B5500,B5500,$K$2:K5500,TRUE))</f>
        <v/>
      </c>
    </row>
    <row r="5501" spans="7:12">
      <c r="G5501" s="122" t="str">
        <f t="shared" si="259"/>
        <v/>
      </c>
      <c r="H5501" s="255" t="str">
        <f>IF(G5501="기사임",(COUNTIF($B$2:B5501,B5501)-COUNTIFS($B$2:B5500,B5501,$G$2:G5500,"")),"")</f>
        <v/>
      </c>
      <c r="I5501" s="122" t="str">
        <f>IF(H5501=1,COUNTIF($H$1:H5501,1),"")</f>
        <v/>
      </c>
      <c r="J5501" s="122">
        <f t="shared" si="260"/>
        <v>0</v>
      </c>
      <c r="K5501" s="122" t="b">
        <f t="shared" si="261"/>
        <v>0</v>
      </c>
      <c r="L5501" s="122" t="str">
        <f>IF(K5501=FALSE,"",B5501&amp;"@"&amp;COUNTIFS($B$2:B5501,B5501,$K$2:K5501,TRUE))</f>
        <v/>
      </c>
    </row>
    <row r="5502" spans="7:12">
      <c r="G5502" s="122" t="str">
        <f t="shared" si="259"/>
        <v/>
      </c>
      <c r="H5502" s="255" t="str">
        <f>IF(G5502="기사임",(COUNTIF($B$2:B5502,B5502)-COUNTIFS($B$2:B5501,B5502,$G$2:G5501,"")),"")</f>
        <v/>
      </c>
      <c r="I5502" s="122" t="str">
        <f>IF(H5502=1,COUNTIF($H$1:H5502,1),"")</f>
        <v/>
      </c>
      <c r="J5502" s="122">
        <f t="shared" si="260"/>
        <v>0</v>
      </c>
      <c r="K5502" s="122" t="b">
        <f t="shared" si="261"/>
        <v>0</v>
      </c>
      <c r="L5502" s="122" t="str">
        <f>IF(K5502=FALSE,"",B5502&amp;"@"&amp;COUNTIFS($B$2:B5502,B5502,$K$2:K5502,TRUE))</f>
        <v/>
      </c>
    </row>
    <row r="5503" spans="7:12">
      <c r="G5503" s="122" t="str">
        <f t="shared" si="259"/>
        <v/>
      </c>
      <c r="H5503" s="255" t="str">
        <f>IF(G5503="기사임",(COUNTIF($B$2:B5503,B5503)-COUNTIFS($B$2:B5502,B5503,$G$2:G5502,"")),"")</f>
        <v/>
      </c>
      <c r="I5503" s="122" t="str">
        <f>IF(H5503=1,COUNTIF($H$1:H5503,1),"")</f>
        <v/>
      </c>
      <c r="J5503" s="122">
        <f t="shared" si="260"/>
        <v>0</v>
      </c>
      <c r="K5503" s="122" t="b">
        <f t="shared" si="261"/>
        <v>0</v>
      </c>
      <c r="L5503" s="122" t="str">
        <f>IF(K5503=FALSE,"",B5503&amp;"@"&amp;COUNTIFS($B$2:B5503,B5503,$K$2:K5503,TRUE))</f>
        <v/>
      </c>
    </row>
    <row r="5504" spans="7:12">
      <c r="G5504" s="122" t="str">
        <f t="shared" si="259"/>
        <v/>
      </c>
      <c r="H5504" s="255" t="str">
        <f>IF(G5504="기사임",(COUNTIF($B$2:B5504,B5504)-COUNTIFS($B$2:B5503,B5504,$G$2:G5503,"")),"")</f>
        <v/>
      </c>
      <c r="I5504" s="122" t="str">
        <f>IF(H5504=1,COUNTIF($H$1:H5504,1),"")</f>
        <v/>
      </c>
      <c r="J5504" s="122">
        <f t="shared" si="260"/>
        <v>0</v>
      </c>
      <c r="K5504" s="122" t="b">
        <f t="shared" si="261"/>
        <v>0</v>
      </c>
      <c r="L5504" s="122" t="str">
        <f>IF(K5504=FALSE,"",B5504&amp;"@"&amp;COUNTIFS($B$2:B5504,B5504,$K$2:K5504,TRUE))</f>
        <v/>
      </c>
    </row>
    <row r="5505" spans="7:12">
      <c r="G5505" s="122" t="str">
        <f t="shared" si="259"/>
        <v/>
      </c>
      <c r="H5505" s="255" t="str">
        <f>IF(G5505="기사임",(COUNTIF($B$2:B5505,B5505)-COUNTIFS($B$2:B5504,B5505,$G$2:G5504,"")),"")</f>
        <v/>
      </c>
      <c r="I5505" s="122" t="str">
        <f>IF(H5505=1,COUNTIF($H$1:H5505,1),"")</f>
        <v/>
      </c>
      <c r="J5505" s="122">
        <f t="shared" si="260"/>
        <v>0</v>
      </c>
      <c r="K5505" s="122" t="b">
        <f t="shared" si="261"/>
        <v>0</v>
      </c>
      <c r="L5505" s="122" t="str">
        <f>IF(K5505=FALSE,"",B5505&amp;"@"&amp;COUNTIFS($B$2:B5505,B5505,$K$2:K5505,TRUE))</f>
        <v/>
      </c>
    </row>
    <row r="5506" spans="7:12">
      <c r="G5506" s="122" t="str">
        <f t="shared" si="259"/>
        <v/>
      </c>
      <c r="H5506" s="255" t="str">
        <f>IF(G5506="기사임",(COUNTIF($B$2:B5506,B5506)-COUNTIFS($B$2:B5505,B5506,$G$2:G5505,"")),"")</f>
        <v/>
      </c>
      <c r="I5506" s="122" t="str">
        <f>IF(H5506=1,COUNTIF($H$1:H5506,1),"")</f>
        <v/>
      </c>
      <c r="J5506" s="122">
        <f t="shared" si="260"/>
        <v>0</v>
      </c>
      <c r="K5506" s="122" t="b">
        <f t="shared" si="261"/>
        <v>0</v>
      </c>
      <c r="L5506" s="122" t="str">
        <f>IF(K5506=FALSE,"",B5506&amp;"@"&amp;COUNTIFS($B$2:B5506,B5506,$K$2:K5506,TRUE))</f>
        <v/>
      </c>
    </row>
    <row r="5507" spans="7:12">
      <c r="G5507" s="122" t="str">
        <f t="shared" si="259"/>
        <v/>
      </c>
      <c r="H5507" s="255" t="str">
        <f>IF(G5507="기사임",(COUNTIF($B$2:B5507,B5507)-COUNTIFS($B$2:B5506,B5507,$G$2:G5506,"")),"")</f>
        <v/>
      </c>
      <c r="I5507" s="122" t="str">
        <f>IF(H5507=1,COUNTIF($H$1:H5507,1),"")</f>
        <v/>
      </c>
      <c r="J5507" s="122">
        <f t="shared" si="260"/>
        <v>0</v>
      </c>
      <c r="K5507" s="122" t="b">
        <f t="shared" si="261"/>
        <v>0</v>
      </c>
      <c r="L5507" s="122" t="str">
        <f>IF(K5507=FALSE,"",B5507&amp;"@"&amp;COUNTIFS($B$2:B5507,B5507,$K$2:K5507,TRUE))</f>
        <v/>
      </c>
    </row>
    <row r="5508" spans="7:12">
      <c r="G5508" s="122" t="str">
        <f t="shared" si="259"/>
        <v/>
      </c>
      <c r="H5508" s="255" t="str">
        <f>IF(G5508="기사임",(COUNTIF($B$2:B5508,B5508)-COUNTIFS($B$2:B5507,B5508,$G$2:G5507,"")),"")</f>
        <v/>
      </c>
      <c r="I5508" s="122" t="str">
        <f>IF(H5508=1,COUNTIF($H$1:H5508,1),"")</f>
        <v/>
      </c>
      <c r="J5508" s="122">
        <f t="shared" si="260"/>
        <v>0</v>
      </c>
      <c r="K5508" s="122" t="b">
        <f t="shared" si="261"/>
        <v>0</v>
      </c>
      <c r="L5508" s="122" t="str">
        <f>IF(K5508=FALSE,"",B5508&amp;"@"&amp;COUNTIFS($B$2:B5508,B5508,$K$2:K5508,TRUE))</f>
        <v/>
      </c>
    </row>
    <row r="5509" spans="7:12">
      <c r="G5509" s="122" t="str">
        <f t="shared" si="259"/>
        <v/>
      </c>
      <c r="H5509" s="255" t="str">
        <f>IF(G5509="기사임",(COUNTIF($B$2:B5509,B5509)-COUNTIFS($B$2:B5508,B5509,$G$2:G5508,"")),"")</f>
        <v/>
      </c>
      <c r="I5509" s="122" t="str">
        <f>IF(H5509=1,COUNTIF($H$1:H5509,1),"")</f>
        <v/>
      </c>
      <c r="J5509" s="122">
        <f t="shared" si="260"/>
        <v>0</v>
      </c>
      <c r="K5509" s="122" t="b">
        <f t="shared" si="261"/>
        <v>0</v>
      </c>
      <c r="L5509" s="122" t="str">
        <f>IF(K5509=FALSE,"",B5509&amp;"@"&amp;COUNTIFS($B$2:B5509,B5509,$K$2:K5509,TRUE))</f>
        <v/>
      </c>
    </row>
    <row r="5510" spans="7:12">
      <c r="G5510" s="122" t="str">
        <f t="shared" si="259"/>
        <v/>
      </c>
      <c r="H5510" s="255" t="str">
        <f>IF(G5510="기사임",(COUNTIF($B$2:B5510,B5510)-COUNTIFS($B$2:B5509,B5510,$G$2:G5509,"")),"")</f>
        <v/>
      </c>
      <c r="I5510" s="122" t="str">
        <f>IF(H5510=1,COUNTIF($H$1:H5510,1),"")</f>
        <v/>
      </c>
      <c r="J5510" s="122">
        <f t="shared" si="260"/>
        <v>0</v>
      </c>
      <c r="K5510" s="122" t="b">
        <f t="shared" si="261"/>
        <v>0</v>
      </c>
      <c r="L5510" s="122" t="str">
        <f>IF(K5510=FALSE,"",B5510&amp;"@"&amp;COUNTIFS($B$2:B5510,B5510,$K$2:K5510,TRUE))</f>
        <v/>
      </c>
    </row>
    <row r="5511" spans="7:12">
      <c r="G5511" s="122" t="str">
        <f t="shared" ref="G5511:G5574" si="262">IF(AND(LEFT(A5511,17)="/global/archives/",ISNUMBER(_xlfn.NUMBERVALUE(MID(A5511,18,1))),ISERROR(FIND("ckattempt",A5511)),ISERROR(FIND("preview",A5511))),"기사임","")</f>
        <v/>
      </c>
      <c r="H5511" s="255" t="str">
        <f>IF(G5511="기사임",(COUNTIF($B$2:B5511,B5511)-COUNTIFS($B$2:B5510,B5511,$G$2:G5510,"")),"")</f>
        <v/>
      </c>
      <c r="I5511" s="122" t="str">
        <f>IF(H5511=1,COUNTIF($H$1:H5511,1),"")</f>
        <v/>
      </c>
      <c r="J5511" s="122">
        <f t="shared" ref="J5511:J5574" si="263">COUNTIF($N$2:$N$4,B5511)</f>
        <v>0</v>
      </c>
      <c r="K5511" s="122" t="b">
        <f t="shared" ref="K5511:K5574" si="264">AND(J5511=1,H5511&gt;=1,H5511&lt;&gt;"")</f>
        <v>0</v>
      </c>
      <c r="L5511" s="122" t="str">
        <f>IF(K5511=FALSE,"",B5511&amp;"@"&amp;COUNTIFS($B$2:B5511,B5511,$K$2:K5511,TRUE))</f>
        <v/>
      </c>
    </row>
    <row r="5512" spans="7:12">
      <c r="G5512" s="122" t="str">
        <f t="shared" si="262"/>
        <v/>
      </c>
      <c r="H5512" s="255" t="str">
        <f>IF(G5512="기사임",(COUNTIF($B$2:B5512,B5512)-COUNTIFS($B$2:B5511,B5512,$G$2:G5511,"")),"")</f>
        <v/>
      </c>
      <c r="I5512" s="122" t="str">
        <f>IF(H5512=1,COUNTIF($H$1:H5512,1),"")</f>
        <v/>
      </c>
      <c r="J5512" s="122">
        <f t="shared" si="263"/>
        <v>0</v>
      </c>
      <c r="K5512" s="122" t="b">
        <f t="shared" si="264"/>
        <v>0</v>
      </c>
      <c r="L5512" s="122" t="str">
        <f>IF(K5512=FALSE,"",B5512&amp;"@"&amp;COUNTIFS($B$2:B5512,B5512,$K$2:K5512,TRUE))</f>
        <v/>
      </c>
    </row>
    <row r="5513" spans="7:12">
      <c r="G5513" s="122" t="str">
        <f t="shared" si="262"/>
        <v/>
      </c>
      <c r="H5513" s="255" t="str">
        <f>IF(G5513="기사임",(COUNTIF($B$2:B5513,B5513)-COUNTIFS($B$2:B5512,B5513,$G$2:G5512,"")),"")</f>
        <v/>
      </c>
      <c r="I5513" s="122" t="str">
        <f>IF(H5513=1,COUNTIF($H$1:H5513,1),"")</f>
        <v/>
      </c>
      <c r="J5513" s="122">
        <f t="shared" si="263"/>
        <v>0</v>
      </c>
      <c r="K5513" s="122" t="b">
        <f t="shared" si="264"/>
        <v>0</v>
      </c>
      <c r="L5513" s="122" t="str">
        <f>IF(K5513=FALSE,"",B5513&amp;"@"&amp;COUNTIFS($B$2:B5513,B5513,$K$2:K5513,TRUE))</f>
        <v/>
      </c>
    </row>
    <row r="5514" spans="7:12">
      <c r="G5514" s="122" t="str">
        <f t="shared" si="262"/>
        <v/>
      </c>
      <c r="H5514" s="255" t="str">
        <f>IF(G5514="기사임",(COUNTIF($B$2:B5514,B5514)-COUNTIFS($B$2:B5513,B5514,$G$2:G5513,"")),"")</f>
        <v/>
      </c>
      <c r="I5514" s="122" t="str">
        <f>IF(H5514=1,COUNTIF($H$1:H5514,1),"")</f>
        <v/>
      </c>
      <c r="J5514" s="122">
        <f t="shared" si="263"/>
        <v>0</v>
      </c>
      <c r="K5514" s="122" t="b">
        <f t="shared" si="264"/>
        <v>0</v>
      </c>
      <c r="L5514" s="122" t="str">
        <f>IF(K5514=FALSE,"",B5514&amp;"@"&amp;COUNTIFS($B$2:B5514,B5514,$K$2:K5514,TRUE))</f>
        <v/>
      </c>
    </row>
    <row r="5515" spans="7:12">
      <c r="G5515" s="122" t="str">
        <f t="shared" si="262"/>
        <v/>
      </c>
      <c r="H5515" s="255" t="str">
        <f>IF(G5515="기사임",(COUNTIF($B$2:B5515,B5515)-COUNTIFS($B$2:B5514,B5515,$G$2:G5514,"")),"")</f>
        <v/>
      </c>
      <c r="I5515" s="122" t="str">
        <f>IF(H5515=1,COUNTIF($H$1:H5515,1),"")</f>
        <v/>
      </c>
      <c r="J5515" s="122">
        <f t="shared" si="263"/>
        <v>0</v>
      </c>
      <c r="K5515" s="122" t="b">
        <f t="shared" si="264"/>
        <v>0</v>
      </c>
      <c r="L5515" s="122" t="str">
        <f>IF(K5515=FALSE,"",B5515&amp;"@"&amp;COUNTIFS($B$2:B5515,B5515,$K$2:K5515,TRUE))</f>
        <v/>
      </c>
    </row>
    <row r="5516" spans="7:12">
      <c r="G5516" s="122" t="str">
        <f t="shared" si="262"/>
        <v/>
      </c>
      <c r="H5516" s="255" t="str">
        <f>IF(G5516="기사임",(COUNTIF($B$2:B5516,B5516)-COUNTIFS($B$2:B5515,B5516,$G$2:G5515,"")),"")</f>
        <v/>
      </c>
      <c r="I5516" s="122" t="str">
        <f>IF(H5516=1,COUNTIF($H$1:H5516,1),"")</f>
        <v/>
      </c>
      <c r="J5516" s="122">
        <f t="shared" si="263"/>
        <v>0</v>
      </c>
      <c r="K5516" s="122" t="b">
        <f t="shared" si="264"/>
        <v>0</v>
      </c>
      <c r="L5516" s="122" t="str">
        <f>IF(K5516=FALSE,"",B5516&amp;"@"&amp;COUNTIFS($B$2:B5516,B5516,$K$2:K5516,TRUE))</f>
        <v/>
      </c>
    </row>
    <row r="5517" spans="7:12">
      <c r="G5517" s="122" t="str">
        <f t="shared" si="262"/>
        <v/>
      </c>
      <c r="H5517" s="255" t="str">
        <f>IF(G5517="기사임",(COUNTIF($B$2:B5517,B5517)-COUNTIFS($B$2:B5516,B5517,$G$2:G5516,"")),"")</f>
        <v/>
      </c>
      <c r="I5517" s="122" t="str">
        <f>IF(H5517=1,COUNTIF($H$1:H5517,1),"")</f>
        <v/>
      </c>
      <c r="J5517" s="122">
        <f t="shared" si="263"/>
        <v>0</v>
      </c>
      <c r="K5517" s="122" t="b">
        <f t="shared" si="264"/>
        <v>0</v>
      </c>
      <c r="L5517" s="122" t="str">
        <f>IF(K5517=FALSE,"",B5517&amp;"@"&amp;COUNTIFS($B$2:B5517,B5517,$K$2:K5517,TRUE))</f>
        <v/>
      </c>
    </row>
    <row r="5518" spans="7:12">
      <c r="G5518" s="122" t="str">
        <f t="shared" si="262"/>
        <v/>
      </c>
      <c r="H5518" s="255" t="str">
        <f>IF(G5518="기사임",(COUNTIF($B$2:B5518,B5518)-COUNTIFS($B$2:B5517,B5518,$G$2:G5517,"")),"")</f>
        <v/>
      </c>
      <c r="I5518" s="122" t="str">
        <f>IF(H5518=1,COUNTIF($H$1:H5518,1),"")</f>
        <v/>
      </c>
      <c r="J5518" s="122">
        <f t="shared" si="263"/>
        <v>0</v>
      </c>
      <c r="K5518" s="122" t="b">
        <f t="shared" si="264"/>
        <v>0</v>
      </c>
      <c r="L5518" s="122" t="str">
        <f>IF(K5518=FALSE,"",B5518&amp;"@"&amp;COUNTIFS($B$2:B5518,B5518,$K$2:K5518,TRUE))</f>
        <v/>
      </c>
    </row>
    <row r="5519" spans="7:12">
      <c r="G5519" s="122" t="str">
        <f t="shared" si="262"/>
        <v/>
      </c>
      <c r="H5519" s="255" t="str">
        <f>IF(G5519="기사임",(COUNTIF($B$2:B5519,B5519)-COUNTIFS($B$2:B5518,B5519,$G$2:G5518,"")),"")</f>
        <v/>
      </c>
      <c r="I5519" s="122" t="str">
        <f>IF(H5519=1,COUNTIF($H$1:H5519,1),"")</f>
        <v/>
      </c>
      <c r="J5519" s="122">
        <f t="shared" si="263"/>
        <v>0</v>
      </c>
      <c r="K5519" s="122" t="b">
        <f t="shared" si="264"/>
        <v>0</v>
      </c>
      <c r="L5519" s="122" t="str">
        <f>IF(K5519=FALSE,"",B5519&amp;"@"&amp;COUNTIFS($B$2:B5519,B5519,$K$2:K5519,TRUE))</f>
        <v/>
      </c>
    </row>
    <row r="5520" spans="7:12">
      <c r="G5520" s="122" t="str">
        <f t="shared" si="262"/>
        <v/>
      </c>
      <c r="H5520" s="255" t="str">
        <f>IF(G5520="기사임",(COUNTIF($B$2:B5520,B5520)-COUNTIFS($B$2:B5519,B5520,$G$2:G5519,"")),"")</f>
        <v/>
      </c>
      <c r="I5520" s="122" t="str">
        <f>IF(H5520=1,COUNTIF($H$1:H5520,1),"")</f>
        <v/>
      </c>
      <c r="J5520" s="122">
        <f t="shared" si="263"/>
        <v>0</v>
      </c>
      <c r="K5520" s="122" t="b">
        <f t="shared" si="264"/>
        <v>0</v>
      </c>
      <c r="L5520" s="122" t="str">
        <f>IF(K5520=FALSE,"",B5520&amp;"@"&amp;COUNTIFS($B$2:B5520,B5520,$K$2:K5520,TRUE))</f>
        <v/>
      </c>
    </row>
    <row r="5521" spans="7:12">
      <c r="G5521" s="122" t="str">
        <f t="shared" si="262"/>
        <v/>
      </c>
      <c r="H5521" s="255" t="str">
        <f>IF(G5521="기사임",(COUNTIF($B$2:B5521,B5521)-COUNTIFS($B$2:B5520,B5521,$G$2:G5520,"")),"")</f>
        <v/>
      </c>
      <c r="I5521" s="122" t="str">
        <f>IF(H5521=1,COUNTIF($H$1:H5521,1),"")</f>
        <v/>
      </c>
      <c r="J5521" s="122">
        <f t="shared" si="263"/>
        <v>0</v>
      </c>
      <c r="K5521" s="122" t="b">
        <f t="shared" si="264"/>
        <v>0</v>
      </c>
      <c r="L5521" s="122" t="str">
        <f>IF(K5521=FALSE,"",B5521&amp;"@"&amp;COUNTIFS($B$2:B5521,B5521,$K$2:K5521,TRUE))</f>
        <v/>
      </c>
    </row>
    <row r="5522" spans="7:12">
      <c r="G5522" s="122" t="str">
        <f t="shared" si="262"/>
        <v/>
      </c>
      <c r="H5522" s="255" t="str">
        <f>IF(G5522="기사임",(COUNTIF($B$2:B5522,B5522)-COUNTIFS($B$2:B5521,B5522,$G$2:G5521,"")),"")</f>
        <v/>
      </c>
      <c r="I5522" s="122" t="str">
        <f>IF(H5522=1,COUNTIF($H$1:H5522,1),"")</f>
        <v/>
      </c>
      <c r="J5522" s="122">
        <f t="shared" si="263"/>
        <v>0</v>
      </c>
      <c r="K5522" s="122" t="b">
        <f t="shared" si="264"/>
        <v>0</v>
      </c>
      <c r="L5522" s="122" t="str">
        <f>IF(K5522=FALSE,"",B5522&amp;"@"&amp;COUNTIFS($B$2:B5522,B5522,$K$2:K5522,TRUE))</f>
        <v/>
      </c>
    </row>
    <row r="5523" spans="7:12">
      <c r="G5523" s="122" t="str">
        <f t="shared" si="262"/>
        <v/>
      </c>
      <c r="H5523" s="255" t="str">
        <f>IF(G5523="기사임",(COUNTIF($B$2:B5523,B5523)-COUNTIFS($B$2:B5522,B5523,$G$2:G5522,"")),"")</f>
        <v/>
      </c>
      <c r="I5523" s="122" t="str">
        <f>IF(H5523=1,COUNTIF($H$1:H5523,1),"")</f>
        <v/>
      </c>
      <c r="J5523" s="122">
        <f t="shared" si="263"/>
        <v>0</v>
      </c>
      <c r="K5523" s="122" t="b">
        <f t="shared" si="264"/>
        <v>0</v>
      </c>
      <c r="L5523" s="122" t="str">
        <f>IF(K5523=FALSE,"",B5523&amp;"@"&amp;COUNTIFS($B$2:B5523,B5523,$K$2:K5523,TRUE))</f>
        <v/>
      </c>
    </row>
    <row r="5524" spans="7:12">
      <c r="G5524" s="122" t="str">
        <f t="shared" si="262"/>
        <v/>
      </c>
      <c r="H5524" s="255" t="str">
        <f>IF(G5524="기사임",(COUNTIF($B$2:B5524,B5524)-COUNTIFS($B$2:B5523,B5524,$G$2:G5523,"")),"")</f>
        <v/>
      </c>
      <c r="I5524" s="122" t="str">
        <f>IF(H5524=1,COUNTIF($H$1:H5524,1),"")</f>
        <v/>
      </c>
      <c r="J5524" s="122">
        <f t="shared" si="263"/>
        <v>0</v>
      </c>
      <c r="K5524" s="122" t="b">
        <f t="shared" si="264"/>
        <v>0</v>
      </c>
      <c r="L5524" s="122" t="str">
        <f>IF(K5524=FALSE,"",B5524&amp;"@"&amp;COUNTIFS($B$2:B5524,B5524,$K$2:K5524,TRUE))</f>
        <v/>
      </c>
    </row>
    <row r="5525" spans="7:12">
      <c r="G5525" s="122" t="str">
        <f t="shared" si="262"/>
        <v/>
      </c>
      <c r="H5525" s="255" t="str">
        <f>IF(G5525="기사임",(COUNTIF($B$2:B5525,B5525)-COUNTIFS($B$2:B5524,B5525,$G$2:G5524,"")),"")</f>
        <v/>
      </c>
      <c r="I5525" s="122" t="str">
        <f>IF(H5525=1,COUNTIF($H$1:H5525,1),"")</f>
        <v/>
      </c>
      <c r="J5525" s="122">
        <f t="shared" si="263"/>
        <v>0</v>
      </c>
      <c r="K5525" s="122" t="b">
        <f t="shared" si="264"/>
        <v>0</v>
      </c>
      <c r="L5525" s="122" t="str">
        <f>IF(K5525=FALSE,"",B5525&amp;"@"&amp;COUNTIFS($B$2:B5525,B5525,$K$2:K5525,TRUE))</f>
        <v/>
      </c>
    </row>
    <row r="5526" spans="7:12">
      <c r="G5526" s="122" t="str">
        <f t="shared" si="262"/>
        <v/>
      </c>
      <c r="H5526" s="255" t="str">
        <f>IF(G5526="기사임",(COUNTIF($B$2:B5526,B5526)-COUNTIFS($B$2:B5525,B5526,$G$2:G5525,"")),"")</f>
        <v/>
      </c>
      <c r="I5526" s="122" t="str">
        <f>IF(H5526=1,COUNTIF($H$1:H5526,1),"")</f>
        <v/>
      </c>
      <c r="J5526" s="122">
        <f t="shared" si="263"/>
        <v>0</v>
      </c>
      <c r="K5526" s="122" t="b">
        <f t="shared" si="264"/>
        <v>0</v>
      </c>
      <c r="L5526" s="122" t="str">
        <f>IF(K5526=FALSE,"",B5526&amp;"@"&amp;COUNTIFS($B$2:B5526,B5526,$K$2:K5526,TRUE))</f>
        <v/>
      </c>
    </row>
    <row r="5527" spans="7:12">
      <c r="G5527" s="122" t="str">
        <f t="shared" si="262"/>
        <v/>
      </c>
      <c r="H5527" s="255" t="str">
        <f>IF(G5527="기사임",(COUNTIF($B$2:B5527,B5527)-COUNTIFS($B$2:B5526,B5527,$G$2:G5526,"")),"")</f>
        <v/>
      </c>
      <c r="I5527" s="122" t="str">
        <f>IF(H5527=1,COUNTIF($H$1:H5527,1),"")</f>
        <v/>
      </c>
      <c r="J5527" s="122">
        <f t="shared" si="263"/>
        <v>0</v>
      </c>
      <c r="K5527" s="122" t="b">
        <f t="shared" si="264"/>
        <v>0</v>
      </c>
      <c r="L5527" s="122" t="str">
        <f>IF(K5527=FALSE,"",B5527&amp;"@"&amp;COUNTIFS($B$2:B5527,B5527,$K$2:K5527,TRUE))</f>
        <v/>
      </c>
    </row>
    <row r="5528" spans="7:12">
      <c r="G5528" s="122" t="str">
        <f t="shared" si="262"/>
        <v/>
      </c>
      <c r="H5528" s="255" t="str">
        <f>IF(G5528="기사임",(COUNTIF($B$2:B5528,B5528)-COUNTIFS($B$2:B5527,B5528,$G$2:G5527,"")),"")</f>
        <v/>
      </c>
      <c r="I5528" s="122" t="str">
        <f>IF(H5528=1,COUNTIF($H$1:H5528,1),"")</f>
        <v/>
      </c>
      <c r="J5528" s="122">
        <f t="shared" si="263"/>
        <v>0</v>
      </c>
      <c r="K5528" s="122" t="b">
        <f t="shared" si="264"/>
        <v>0</v>
      </c>
      <c r="L5528" s="122" t="str">
        <f>IF(K5528=FALSE,"",B5528&amp;"@"&amp;COUNTIFS($B$2:B5528,B5528,$K$2:K5528,TRUE))</f>
        <v/>
      </c>
    </row>
    <row r="5529" spans="7:12">
      <c r="G5529" s="122" t="str">
        <f t="shared" si="262"/>
        <v/>
      </c>
      <c r="H5529" s="255" t="str">
        <f>IF(G5529="기사임",(COUNTIF($B$2:B5529,B5529)-COUNTIFS($B$2:B5528,B5529,$G$2:G5528,"")),"")</f>
        <v/>
      </c>
      <c r="I5529" s="122" t="str">
        <f>IF(H5529=1,COUNTIF($H$1:H5529,1),"")</f>
        <v/>
      </c>
      <c r="J5529" s="122">
        <f t="shared" si="263"/>
        <v>0</v>
      </c>
      <c r="K5529" s="122" t="b">
        <f t="shared" si="264"/>
        <v>0</v>
      </c>
      <c r="L5529" s="122" t="str">
        <f>IF(K5529=FALSE,"",B5529&amp;"@"&amp;COUNTIFS($B$2:B5529,B5529,$K$2:K5529,TRUE))</f>
        <v/>
      </c>
    </row>
    <row r="5530" spans="7:12">
      <c r="G5530" s="122" t="str">
        <f t="shared" si="262"/>
        <v/>
      </c>
      <c r="H5530" s="255" t="str">
        <f>IF(G5530="기사임",(COUNTIF($B$2:B5530,B5530)-COUNTIFS($B$2:B5529,B5530,$G$2:G5529,"")),"")</f>
        <v/>
      </c>
      <c r="I5530" s="122" t="str">
        <f>IF(H5530=1,COUNTIF($H$1:H5530,1),"")</f>
        <v/>
      </c>
      <c r="J5530" s="122">
        <f t="shared" si="263"/>
        <v>0</v>
      </c>
      <c r="K5530" s="122" t="b">
        <f t="shared" si="264"/>
        <v>0</v>
      </c>
      <c r="L5530" s="122" t="str">
        <f>IF(K5530=FALSE,"",B5530&amp;"@"&amp;COUNTIFS($B$2:B5530,B5530,$K$2:K5530,TRUE))</f>
        <v/>
      </c>
    </row>
    <row r="5531" spans="7:12">
      <c r="G5531" s="122" t="str">
        <f t="shared" si="262"/>
        <v/>
      </c>
      <c r="H5531" s="255" t="str">
        <f>IF(G5531="기사임",(COUNTIF($B$2:B5531,B5531)-COUNTIFS($B$2:B5530,B5531,$G$2:G5530,"")),"")</f>
        <v/>
      </c>
      <c r="I5531" s="122" t="str">
        <f>IF(H5531=1,COUNTIF($H$1:H5531,1),"")</f>
        <v/>
      </c>
      <c r="J5531" s="122">
        <f t="shared" si="263"/>
        <v>0</v>
      </c>
      <c r="K5531" s="122" t="b">
        <f t="shared" si="264"/>
        <v>0</v>
      </c>
      <c r="L5531" s="122" t="str">
        <f>IF(K5531=FALSE,"",B5531&amp;"@"&amp;COUNTIFS($B$2:B5531,B5531,$K$2:K5531,TRUE))</f>
        <v/>
      </c>
    </row>
    <row r="5532" spans="7:12">
      <c r="G5532" s="122" t="str">
        <f t="shared" si="262"/>
        <v/>
      </c>
      <c r="H5532" s="255" t="str">
        <f>IF(G5532="기사임",(COUNTIF($B$2:B5532,B5532)-COUNTIFS($B$2:B5531,B5532,$G$2:G5531,"")),"")</f>
        <v/>
      </c>
      <c r="I5532" s="122" t="str">
        <f>IF(H5532=1,COUNTIF($H$1:H5532,1),"")</f>
        <v/>
      </c>
      <c r="J5532" s="122">
        <f t="shared" si="263"/>
        <v>0</v>
      </c>
      <c r="K5532" s="122" t="b">
        <f t="shared" si="264"/>
        <v>0</v>
      </c>
      <c r="L5532" s="122" t="str">
        <f>IF(K5532=FALSE,"",B5532&amp;"@"&amp;COUNTIFS($B$2:B5532,B5532,$K$2:K5532,TRUE))</f>
        <v/>
      </c>
    </row>
    <row r="5533" spans="7:12">
      <c r="G5533" s="122" t="str">
        <f t="shared" si="262"/>
        <v/>
      </c>
      <c r="H5533" s="255" t="str">
        <f>IF(G5533="기사임",(COUNTIF($B$2:B5533,B5533)-COUNTIFS($B$2:B5532,B5533,$G$2:G5532,"")),"")</f>
        <v/>
      </c>
      <c r="I5533" s="122" t="str">
        <f>IF(H5533=1,COUNTIF($H$1:H5533,1),"")</f>
        <v/>
      </c>
      <c r="J5533" s="122">
        <f t="shared" si="263"/>
        <v>0</v>
      </c>
      <c r="K5533" s="122" t="b">
        <f t="shared" si="264"/>
        <v>0</v>
      </c>
      <c r="L5533" s="122" t="str">
        <f>IF(K5533=FALSE,"",B5533&amp;"@"&amp;COUNTIFS($B$2:B5533,B5533,$K$2:K5533,TRUE))</f>
        <v/>
      </c>
    </row>
    <row r="5534" spans="7:12">
      <c r="G5534" s="122" t="str">
        <f t="shared" si="262"/>
        <v/>
      </c>
      <c r="H5534" s="255" t="str">
        <f>IF(G5534="기사임",(COUNTIF($B$2:B5534,B5534)-COUNTIFS($B$2:B5533,B5534,$G$2:G5533,"")),"")</f>
        <v/>
      </c>
      <c r="I5534" s="122" t="str">
        <f>IF(H5534=1,COUNTIF($H$1:H5534,1),"")</f>
        <v/>
      </c>
      <c r="J5534" s="122">
        <f t="shared" si="263"/>
        <v>0</v>
      </c>
      <c r="K5534" s="122" t="b">
        <f t="shared" si="264"/>
        <v>0</v>
      </c>
      <c r="L5534" s="122" t="str">
        <f>IF(K5534=FALSE,"",B5534&amp;"@"&amp;COUNTIFS($B$2:B5534,B5534,$K$2:K5534,TRUE))</f>
        <v/>
      </c>
    </row>
    <row r="5535" spans="7:12">
      <c r="G5535" s="122" t="str">
        <f t="shared" si="262"/>
        <v/>
      </c>
      <c r="H5535" s="255" t="str">
        <f>IF(G5535="기사임",(COUNTIF($B$2:B5535,B5535)-COUNTIFS($B$2:B5534,B5535,$G$2:G5534,"")),"")</f>
        <v/>
      </c>
      <c r="I5535" s="122" t="str">
        <f>IF(H5535=1,COUNTIF($H$1:H5535,1),"")</f>
        <v/>
      </c>
      <c r="J5535" s="122">
        <f t="shared" si="263"/>
        <v>0</v>
      </c>
      <c r="K5535" s="122" t="b">
        <f t="shared" si="264"/>
        <v>0</v>
      </c>
      <c r="L5535" s="122" t="str">
        <f>IF(K5535=FALSE,"",B5535&amp;"@"&amp;COUNTIFS($B$2:B5535,B5535,$K$2:K5535,TRUE))</f>
        <v/>
      </c>
    </row>
    <row r="5536" spans="7:12">
      <c r="G5536" s="122" t="str">
        <f t="shared" si="262"/>
        <v/>
      </c>
      <c r="H5536" s="255" t="str">
        <f>IF(G5536="기사임",(COUNTIF($B$2:B5536,B5536)-COUNTIFS($B$2:B5535,B5536,$G$2:G5535,"")),"")</f>
        <v/>
      </c>
      <c r="I5536" s="122" t="str">
        <f>IF(H5536=1,COUNTIF($H$1:H5536,1),"")</f>
        <v/>
      </c>
      <c r="J5536" s="122">
        <f t="shared" si="263"/>
        <v>0</v>
      </c>
      <c r="K5536" s="122" t="b">
        <f t="shared" si="264"/>
        <v>0</v>
      </c>
      <c r="L5536" s="122" t="str">
        <f>IF(K5536=FALSE,"",B5536&amp;"@"&amp;COUNTIFS($B$2:B5536,B5536,$K$2:K5536,TRUE))</f>
        <v/>
      </c>
    </row>
    <row r="5537" spans="7:12">
      <c r="G5537" s="122" t="str">
        <f t="shared" si="262"/>
        <v/>
      </c>
      <c r="H5537" s="255" t="str">
        <f>IF(G5537="기사임",(COUNTIF($B$2:B5537,B5537)-COUNTIFS($B$2:B5536,B5537,$G$2:G5536,"")),"")</f>
        <v/>
      </c>
      <c r="I5537" s="122" t="str">
        <f>IF(H5537=1,COUNTIF($H$1:H5537,1),"")</f>
        <v/>
      </c>
      <c r="J5537" s="122">
        <f t="shared" si="263"/>
        <v>0</v>
      </c>
      <c r="K5537" s="122" t="b">
        <f t="shared" si="264"/>
        <v>0</v>
      </c>
      <c r="L5537" s="122" t="str">
        <f>IF(K5537=FALSE,"",B5537&amp;"@"&amp;COUNTIFS($B$2:B5537,B5537,$K$2:K5537,TRUE))</f>
        <v/>
      </c>
    </row>
    <row r="5538" spans="7:12">
      <c r="G5538" s="122" t="str">
        <f t="shared" si="262"/>
        <v/>
      </c>
      <c r="H5538" s="255" t="str">
        <f>IF(G5538="기사임",(COUNTIF($B$2:B5538,B5538)-COUNTIFS($B$2:B5537,B5538,$G$2:G5537,"")),"")</f>
        <v/>
      </c>
      <c r="I5538" s="122" t="str">
        <f>IF(H5538=1,COUNTIF($H$1:H5538,1),"")</f>
        <v/>
      </c>
      <c r="J5538" s="122">
        <f t="shared" si="263"/>
        <v>0</v>
      </c>
      <c r="K5538" s="122" t="b">
        <f t="shared" si="264"/>
        <v>0</v>
      </c>
      <c r="L5538" s="122" t="str">
        <f>IF(K5538=FALSE,"",B5538&amp;"@"&amp;COUNTIFS($B$2:B5538,B5538,$K$2:K5538,TRUE))</f>
        <v/>
      </c>
    </row>
    <row r="5539" spans="7:12">
      <c r="G5539" s="122" t="str">
        <f t="shared" si="262"/>
        <v/>
      </c>
      <c r="H5539" s="255" t="str">
        <f>IF(G5539="기사임",(COUNTIF($B$2:B5539,B5539)-COUNTIFS($B$2:B5538,B5539,$G$2:G5538,"")),"")</f>
        <v/>
      </c>
      <c r="I5539" s="122" t="str">
        <f>IF(H5539=1,COUNTIF($H$1:H5539,1),"")</f>
        <v/>
      </c>
      <c r="J5539" s="122">
        <f t="shared" si="263"/>
        <v>0</v>
      </c>
      <c r="K5539" s="122" t="b">
        <f t="shared" si="264"/>
        <v>0</v>
      </c>
      <c r="L5539" s="122" t="str">
        <f>IF(K5539=FALSE,"",B5539&amp;"@"&amp;COUNTIFS($B$2:B5539,B5539,$K$2:K5539,TRUE))</f>
        <v/>
      </c>
    </row>
    <row r="5540" spans="7:12">
      <c r="G5540" s="122" t="str">
        <f t="shared" si="262"/>
        <v/>
      </c>
      <c r="H5540" s="255" t="str">
        <f>IF(G5540="기사임",(COUNTIF($B$2:B5540,B5540)-COUNTIFS($B$2:B5539,B5540,$G$2:G5539,"")),"")</f>
        <v/>
      </c>
      <c r="I5540" s="122" t="str">
        <f>IF(H5540=1,COUNTIF($H$1:H5540,1),"")</f>
        <v/>
      </c>
      <c r="J5540" s="122">
        <f t="shared" si="263"/>
        <v>0</v>
      </c>
      <c r="K5540" s="122" t="b">
        <f t="shared" si="264"/>
        <v>0</v>
      </c>
      <c r="L5540" s="122" t="str">
        <f>IF(K5540=FALSE,"",B5540&amp;"@"&amp;COUNTIFS($B$2:B5540,B5540,$K$2:K5540,TRUE))</f>
        <v/>
      </c>
    </row>
    <row r="5541" spans="7:12">
      <c r="G5541" s="122" t="str">
        <f t="shared" si="262"/>
        <v/>
      </c>
      <c r="H5541" s="255" t="str">
        <f>IF(G5541="기사임",(COUNTIF($B$2:B5541,B5541)-COUNTIFS($B$2:B5540,B5541,$G$2:G5540,"")),"")</f>
        <v/>
      </c>
      <c r="I5541" s="122" t="str">
        <f>IF(H5541=1,COUNTIF($H$1:H5541,1),"")</f>
        <v/>
      </c>
      <c r="J5541" s="122">
        <f t="shared" si="263"/>
        <v>0</v>
      </c>
      <c r="K5541" s="122" t="b">
        <f t="shared" si="264"/>
        <v>0</v>
      </c>
      <c r="L5541" s="122" t="str">
        <f>IF(K5541=FALSE,"",B5541&amp;"@"&amp;COUNTIFS($B$2:B5541,B5541,$K$2:K5541,TRUE))</f>
        <v/>
      </c>
    </row>
    <row r="5542" spans="7:12">
      <c r="G5542" s="122" t="str">
        <f t="shared" si="262"/>
        <v/>
      </c>
      <c r="H5542" s="255" t="str">
        <f>IF(G5542="기사임",(COUNTIF($B$2:B5542,B5542)-COUNTIFS($B$2:B5541,B5542,$G$2:G5541,"")),"")</f>
        <v/>
      </c>
      <c r="I5542" s="122" t="str">
        <f>IF(H5542=1,COUNTIF($H$1:H5542,1),"")</f>
        <v/>
      </c>
      <c r="J5542" s="122">
        <f t="shared" si="263"/>
        <v>0</v>
      </c>
      <c r="K5542" s="122" t="b">
        <f t="shared" si="264"/>
        <v>0</v>
      </c>
      <c r="L5542" s="122" t="str">
        <f>IF(K5542=FALSE,"",B5542&amp;"@"&amp;COUNTIFS($B$2:B5542,B5542,$K$2:K5542,TRUE))</f>
        <v/>
      </c>
    </row>
    <row r="5543" spans="7:12">
      <c r="G5543" s="122" t="str">
        <f t="shared" si="262"/>
        <v/>
      </c>
      <c r="H5543" s="255" t="str">
        <f>IF(G5543="기사임",(COUNTIF($B$2:B5543,B5543)-COUNTIFS($B$2:B5542,B5543,$G$2:G5542,"")),"")</f>
        <v/>
      </c>
      <c r="I5543" s="122" t="str">
        <f>IF(H5543=1,COUNTIF($H$1:H5543,1),"")</f>
        <v/>
      </c>
      <c r="J5543" s="122">
        <f t="shared" si="263"/>
        <v>0</v>
      </c>
      <c r="K5543" s="122" t="b">
        <f t="shared" si="264"/>
        <v>0</v>
      </c>
      <c r="L5543" s="122" t="str">
        <f>IF(K5543=FALSE,"",B5543&amp;"@"&amp;COUNTIFS($B$2:B5543,B5543,$K$2:K5543,TRUE))</f>
        <v/>
      </c>
    </row>
    <row r="5544" spans="7:12">
      <c r="G5544" s="122" t="str">
        <f t="shared" si="262"/>
        <v/>
      </c>
      <c r="H5544" s="255" t="str">
        <f>IF(G5544="기사임",(COUNTIF($B$2:B5544,B5544)-COUNTIFS($B$2:B5543,B5544,$G$2:G5543,"")),"")</f>
        <v/>
      </c>
      <c r="I5544" s="122" t="str">
        <f>IF(H5544=1,COUNTIF($H$1:H5544,1),"")</f>
        <v/>
      </c>
      <c r="J5544" s="122">
        <f t="shared" si="263"/>
        <v>0</v>
      </c>
      <c r="K5544" s="122" t="b">
        <f t="shared" si="264"/>
        <v>0</v>
      </c>
      <c r="L5544" s="122" t="str">
        <f>IF(K5544=FALSE,"",B5544&amp;"@"&amp;COUNTIFS($B$2:B5544,B5544,$K$2:K5544,TRUE))</f>
        <v/>
      </c>
    </row>
    <row r="5545" spans="7:12">
      <c r="G5545" s="122" t="str">
        <f t="shared" si="262"/>
        <v/>
      </c>
      <c r="H5545" s="255" t="str">
        <f>IF(G5545="기사임",(COUNTIF($B$2:B5545,B5545)-COUNTIFS($B$2:B5544,B5545,$G$2:G5544,"")),"")</f>
        <v/>
      </c>
      <c r="I5545" s="122" t="str">
        <f>IF(H5545=1,COUNTIF($H$1:H5545,1),"")</f>
        <v/>
      </c>
      <c r="J5545" s="122">
        <f t="shared" si="263"/>
        <v>0</v>
      </c>
      <c r="K5545" s="122" t="b">
        <f t="shared" si="264"/>
        <v>0</v>
      </c>
      <c r="L5545" s="122" t="str">
        <f>IF(K5545=FALSE,"",B5545&amp;"@"&amp;COUNTIFS($B$2:B5545,B5545,$K$2:K5545,TRUE))</f>
        <v/>
      </c>
    </row>
    <row r="5546" spans="7:12">
      <c r="G5546" s="122" t="str">
        <f t="shared" si="262"/>
        <v/>
      </c>
      <c r="H5546" s="255" t="str">
        <f>IF(G5546="기사임",(COUNTIF($B$2:B5546,B5546)-COUNTIFS($B$2:B5545,B5546,$G$2:G5545,"")),"")</f>
        <v/>
      </c>
      <c r="I5546" s="122" t="str">
        <f>IF(H5546=1,COUNTIF($H$1:H5546,1),"")</f>
        <v/>
      </c>
      <c r="J5546" s="122">
        <f t="shared" si="263"/>
        <v>0</v>
      </c>
      <c r="K5546" s="122" t="b">
        <f t="shared" si="264"/>
        <v>0</v>
      </c>
      <c r="L5546" s="122" t="str">
        <f>IF(K5546=FALSE,"",B5546&amp;"@"&amp;COUNTIFS($B$2:B5546,B5546,$K$2:K5546,TRUE))</f>
        <v/>
      </c>
    </row>
    <row r="5547" spans="7:12">
      <c r="G5547" s="122" t="str">
        <f t="shared" si="262"/>
        <v/>
      </c>
      <c r="H5547" s="255" t="str">
        <f>IF(G5547="기사임",(COUNTIF($B$2:B5547,B5547)-COUNTIFS($B$2:B5546,B5547,$G$2:G5546,"")),"")</f>
        <v/>
      </c>
      <c r="I5547" s="122" t="str">
        <f>IF(H5547=1,COUNTIF($H$1:H5547,1),"")</f>
        <v/>
      </c>
      <c r="J5547" s="122">
        <f t="shared" si="263"/>
        <v>0</v>
      </c>
      <c r="K5547" s="122" t="b">
        <f t="shared" si="264"/>
        <v>0</v>
      </c>
      <c r="L5547" s="122" t="str">
        <f>IF(K5547=FALSE,"",B5547&amp;"@"&amp;COUNTIFS($B$2:B5547,B5547,$K$2:K5547,TRUE))</f>
        <v/>
      </c>
    </row>
    <row r="5548" spans="7:12">
      <c r="G5548" s="122" t="str">
        <f t="shared" si="262"/>
        <v/>
      </c>
      <c r="H5548" s="255" t="str">
        <f>IF(G5548="기사임",(COUNTIF($B$2:B5548,B5548)-COUNTIFS($B$2:B5547,B5548,$G$2:G5547,"")),"")</f>
        <v/>
      </c>
      <c r="I5548" s="122" t="str">
        <f>IF(H5548=1,COUNTIF($H$1:H5548,1),"")</f>
        <v/>
      </c>
      <c r="J5548" s="122">
        <f t="shared" si="263"/>
        <v>0</v>
      </c>
      <c r="K5548" s="122" t="b">
        <f t="shared" si="264"/>
        <v>0</v>
      </c>
      <c r="L5548" s="122" t="str">
        <f>IF(K5548=FALSE,"",B5548&amp;"@"&amp;COUNTIFS($B$2:B5548,B5548,$K$2:K5548,TRUE))</f>
        <v/>
      </c>
    </row>
    <row r="5549" spans="7:12">
      <c r="G5549" s="122" t="str">
        <f t="shared" si="262"/>
        <v/>
      </c>
      <c r="H5549" s="255" t="str">
        <f>IF(G5549="기사임",(COUNTIF($B$2:B5549,B5549)-COUNTIFS($B$2:B5548,B5549,$G$2:G5548,"")),"")</f>
        <v/>
      </c>
      <c r="I5549" s="122" t="str">
        <f>IF(H5549=1,COUNTIF($H$1:H5549,1),"")</f>
        <v/>
      </c>
      <c r="J5549" s="122">
        <f t="shared" si="263"/>
        <v>0</v>
      </c>
      <c r="K5549" s="122" t="b">
        <f t="shared" si="264"/>
        <v>0</v>
      </c>
      <c r="L5549" s="122" t="str">
        <f>IF(K5549=FALSE,"",B5549&amp;"@"&amp;COUNTIFS($B$2:B5549,B5549,$K$2:K5549,TRUE))</f>
        <v/>
      </c>
    </row>
    <row r="5550" spans="7:12">
      <c r="G5550" s="122" t="str">
        <f t="shared" si="262"/>
        <v/>
      </c>
      <c r="H5550" s="255" t="str">
        <f>IF(G5550="기사임",(COUNTIF($B$2:B5550,B5550)-COUNTIFS($B$2:B5549,B5550,$G$2:G5549,"")),"")</f>
        <v/>
      </c>
      <c r="I5550" s="122" t="str">
        <f>IF(H5550=1,COUNTIF($H$1:H5550,1),"")</f>
        <v/>
      </c>
      <c r="J5550" s="122">
        <f t="shared" si="263"/>
        <v>0</v>
      </c>
      <c r="K5550" s="122" t="b">
        <f t="shared" si="264"/>
        <v>0</v>
      </c>
      <c r="L5550" s="122" t="str">
        <f>IF(K5550=FALSE,"",B5550&amp;"@"&amp;COUNTIFS($B$2:B5550,B5550,$K$2:K5550,TRUE))</f>
        <v/>
      </c>
    </row>
    <row r="5551" spans="7:12">
      <c r="G5551" s="122" t="str">
        <f t="shared" si="262"/>
        <v/>
      </c>
      <c r="H5551" s="255" t="str">
        <f>IF(G5551="기사임",(COUNTIF($B$2:B5551,B5551)-COUNTIFS($B$2:B5550,B5551,$G$2:G5550,"")),"")</f>
        <v/>
      </c>
      <c r="I5551" s="122" t="str">
        <f>IF(H5551=1,COUNTIF($H$1:H5551,1),"")</f>
        <v/>
      </c>
      <c r="J5551" s="122">
        <f t="shared" si="263"/>
        <v>0</v>
      </c>
      <c r="K5551" s="122" t="b">
        <f t="shared" si="264"/>
        <v>0</v>
      </c>
      <c r="L5551" s="122" t="str">
        <f>IF(K5551=FALSE,"",B5551&amp;"@"&amp;COUNTIFS($B$2:B5551,B5551,$K$2:K5551,TRUE))</f>
        <v/>
      </c>
    </row>
    <row r="5552" spans="7:12">
      <c r="G5552" s="122" t="str">
        <f t="shared" si="262"/>
        <v/>
      </c>
      <c r="H5552" s="255" t="str">
        <f>IF(G5552="기사임",(COUNTIF($B$2:B5552,B5552)-COUNTIFS($B$2:B5551,B5552,$G$2:G5551,"")),"")</f>
        <v/>
      </c>
      <c r="I5552" s="122" t="str">
        <f>IF(H5552=1,COUNTIF($H$1:H5552,1),"")</f>
        <v/>
      </c>
      <c r="J5552" s="122">
        <f t="shared" si="263"/>
        <v>0</v>
      </c>
      <c r="K5552" s="122" t="b">
        <f t="shared" si="264"/>
        <v>0</v>
      </c>
      <c r="L5552" s="122" t="str">
        <f>IF(K5552=FALSE,"",B5552&amp;"@"&amp;COUNTIFS($B$2:B5552,B5552,$K$2:K5552,TRUE))</f>
        <v/>
      </c>
    </row>
    <row r="5553" spans="7:12">
      <c r="G5553" s="122" t="str">
        <f t="shared" si="262"/>
        <v/>
      </c>
      <c r="H5553" s="255" t="str">
        <f>IF(G5553="기사임",(COUNTIF($B$2:B5553,B5553)-COUNTIFS($B$2:B5552,B5553,$G$2:G5552,"")),"")</f>
        <v/>
      </c>
      <c r="I5553" s="122" t="str">
        <f>IF(H5553=1,COUNTIF($H$1:H5553,1),"")</f>
        <v/>
      </c>
      <c r="J5553" s="122">
        <f t="shared" si="263"/>
        <v>0</v>
      </c>
      <c r="K5553" s="122" t="b">
        <f t="shared" si="264"/>
        <v>0</v>
      </c>
      <c r="L5553" s="122" t="str">
        <f>IF(K5553=FALSE,"",B5553&amp;"@"&amp;COUNTIFS($B$2:B5553,B5553,$K$2:K5553,TRUE))</f>
        <v/>
      </c>
    </row>
    <row r="5554" spans="7:12">
      <c r="G5554" s="122" t="str">
        <f t="shared" si="262"/>
        <v/>
      </c>
      <c r="H5554" s="255" t="str">
        <f>IF(G5554="기사임",(COUNTIF($B$2:B5554,B5554)-COUNTIFS($B$2:B5553,B5554,$G$2:G5553,"")),"")</f>
        <v/>
      </c>
      <c r="I5554" s="122" t="str">
        <f>IF(H5554=1,COUNTIF($H$1:H5554,1),"")</f>
        <v/>
      </c>
      <c r="J5554" s="122">
        <f t="shared" si="263"/>
        <v>0</v>
      </c>
      <c r="K5554" s="122" t="b">
        <f t="shared" si="264"/>
        <v>0</v>
      </c>
      <c r="L5554" s="122" t="str">
        <f>IF(K5554=FALSE,"",B5554&amp;"@"&amp;COUNTIFS($B$2:B5554,B5554,$K$2:K5554,TRUE))</f>
        <v/>
      </c>
    </row>
    <row r="5555" spans="7:12">
      <c r="G5555" s="122" t="str">
        <f t="shared" si="262"/>
        <v/>
      </c>
      <c r="H5555" s="255" t="str">
        <f>IF(G5555="기사임",(COUNTIF($B$2:B5555,B5555)-COUNTIFS($B$2:B5554,B5555,$G$2:G5554,"")),"")</f>
        <v/>
      </c>
      <c r="I5555" s="122" t="str">
        <f>IF(H5555=1,COUNTIF($H$1:H5555,1),"")</f>
        <v/>
      </c>
      <c r="J5555" s="122">
        <f t="shared" si="263"/>
        <v>0</v>
      </c>
      <c r="K5555" s="122" t="b">
        <f t="shared" si="264"/>
        <v>0</v>
      </c>
      <c r="L5555" s="122" t="str">
        <f>IF(K5555=FALSE,"",B5555&amp;"@"&amp;COUNTIFS($B$2:B5555,B5555,$K$2:K5555,TRUE))</f>
        <v/>
      </c>
    </row>
    <row r="5556" spans="7:12">
      <c r="G5556" s="122" t="str">
        <f t="shared" si="262"/>
        <v/>
      </c>
      <c r="H5556" s="255" t="str">
        <f>IF(G5556="기사임",(COUNTIF($B$2:B5556,B5556)-COUNTIFS($B$2:B5555,B5556,$G$2:G5555,"")),"")</f>
        <v/>
      </c>
      <c r="I5556" s="122" t="str">
        <f>IF(H5556=1,COUNTIF($H$1:H5556,1),"")</f>
        <v/>
      </c>
      <c r="J5556" s="122">
        <f t="shared" si="263"/>
        <v>0</v>
      </c>
      <c r="K5556" s="122" t="b">
        <f t="shared" si="264"/>
        <v>0</v>
      </c>
      <c r="L5556" s="122" t="str">
        <f>IF(K5556=FALSE,"",B5556&amp;"@"&amp;COUNTIFS($B$2:B5556,B5556,$K$2:K5556,TRUE))</f>
        <v/>
      </c>
    </row>
    <row r="5557" spans="7:12">
      <c r="G5557" s="122" t="str">
        <f t="shared" si="262"/>
        <v/>
      </c>
      <c r="H5557" s="255" t="str">
        <f>IF(G5557="기사임",(COUNTIF($B$2:B5557,B5557)-COUNTIFS($B$2:B5556,B5557,$G$2:G5556,"")),"")</f>
        <v/>
      </c>
      <c r="I5557" s="122" t="str">
        <f>IF(H5557=1,COUNTIF($H$1:H5557,1),"")</f>
        <v/>
      </c>
      <c r="J5557" s="122">
        <f t="shared" si="263"/>
        <v>0</v>
      </c>
      <c r="K5557" s="122" t="b">
        <f t="shared" si="264"/>
        <v>0</v>
      </c>
      <c r="L5557" s="122" t="str">
        <f>IF(K5557=FALSE,"",B5557&amp;"@"&amp;COUNTIFS($B$2:B5557,B5557,$K$2:K5557,TRUE))</f>
        <v/>
      </c>
    </row>
    <row r="5558" spans="7:12">
      <c r="G5558" s="122" t="str">
        <f t="shared" si="262"/>
        <v/>
      </c>
      <c r="H5558" s="255" t="str">
        <f>IF(G5558="기사임",(COUNTIF($B$2:B5558,B5558)-COUNTIFS($B$2:B5557,B5558,$G$2:G5557,"")),"")</f>
        <v/>
      </c>
      <c r="I5558" s="122" t="str">
        <f>IF(H5558=1,COUNTIF($H$1:H5558,1),"")</f>
        <v/>
      </c>
      <c r="J5558" s="122">
        <f t="shared" si="263"/>
        <v>0</v>
      </c>
      <c r="K5558" s="122" t="b">
        <f t="shared" si="264"/>
        <v>0</v>
      </c>
      <c r="L5558" s="122" t="str">
        <f>IF(K5558=FALSE,"",B5558&amp;"@"&amp;COUNTIFS($B$2:B5558,B5558,$K$2:K5558,TRUE))</f>
        <v/>
      </c>
    </row>
    <row r="5559" spans="7:12">
      <c r="G5559" s="122" t="str">
        <f t="shared" si="262"/>
        <v/>
      </c>
      <c r="H5559" s="255" t="str">
        <f>IF(G5559="기사임",(COUNTIF($B$2:B5559,B5559)-COUNTIFS($B$2:B5558,B5559,$G$2:G5558,"")),"")</f>
        <v/>
      </c>
      <c r="I5559" s="122" t="str">
        <f>IF(H5559=1,COUNTIF($H$1:H5559,1),"")</f>
        <v/>
      </c>
      <c r="J5559" s="122">
        <f t="shared" si="263"/>
        <v>0</v>
      </c>
      <c r="K5559" s="122" t="b">
        <f t="shared" si="264"/>
        <v>0</v>
      </c>
      <c r="L5559" s="122" t="str">
        <f>IF(K5559=FALSE,"",B5559&amp;"@"&amp;COUNTIFS($B$2:B5559,B5559,$K$2:K5559,TRUE))</f>
        <v/>
      </c>
    </row>
    <row r="5560" spans="7:12">
      <c r="G5560" s="122" t="str">
        <f t="shared" si="262"/>
        <v/>
      </c>
      <c r="H5560" s="255" t="str">
        <f>IF(G5560="기사임",(COUNTIF($B$2:B5560,B5560)-COUNTIFS($B$2:B5559,B5560,$G$2:G5559,"")),"")</f>
        <v/>
      </c>
      <c r="I5560" s="122" t="str">
        <f>IF(H5560=1,COUNTIF($H$1:H5560,1),"")</f>
        <v/>
      </c>
      <c r="J5560" s="122">
        <f t="shared" si="263"/>
        <v>0</v>
      </c>
      <c r="K5560" s="122" t="b">
        <f t="shared" si="264"/>
        <v>0</v>
      </c>
      <c r="L5560" s="122" t="str">
        <f>IF(K5560=FALSE,"",B5560&amp;"@"&amp;COUNTIFS($B$2:B5560,B5560,$K$2:K5560,TRUE))</f>
        <v/>
      </c>
    </row>
    <row r="5561" spans="7:12">
      <c r="G5561" s="122" t="str">
        <f t="shared" si="262"/>
        <v/>
      </c>
      <c r="H5561" s="255" t="str">
        <f>IF(G5561="기사임",(COUNTIF($B$2:B5561,B5561)-COUNTIFS($B$2:B5560,B5561,$G$2:G5560,"")),"")</f>
        <v/>
      </c>
      <c r="I5561" s="122" t="str">
        <f>IF(H5561=1,COUNTIF($H$1:H5561,1),"")</f>
        <v/>
      </c>
      <c r="J5561" s="122">
        <f t="shared" si="263"/>
        <v>0</v>
      </c>
      <c r="K5561" s="122" t="b">
        <f t="shared" si="264"/>
        <v>0</v>
      </c>
      <c r="L5561" s="122" t="str">
        <f>IF(K5561=FALSE,"",B5561&amp;"@"&amp;COUNTIFS($B$2:B5561,B5561,$K$2:K5561,TRUE))</f>
        <v/>
      </c>
    </row>
    <row r="5562" spans="7:12">
      <c r="G5562" s="122" t="str">
        <f t="shared" si="262"/>
        <v/>
      </c>
      <c r="H5562" s="255" t="str">
        <f>IF(G5562="기사임",(COUNTIF($B$2:B5562,B5562)-COUNTIFS($B$2:B5561,B5562,$G$2:G5561,"")),"")</f>
        <v/>
      </c>
      <c r="I5562" s="122" t="str">
        <f>IF(H5562=1,COUNTIF($H$1:H5562,1),"")</f>
        <v/>
      </c>
      <c r="J5562" s="122">
        <f t="shared" si="263"/>
        <v>0</v>
      </c>
      <c r="K5562" s="122" t="b">
        <f t="shared" si="264"/>
        <v>0</v>
      </c>
      <c r="L5562" s="122" t="str">
        <f>IF(K5562=FALSE,"",B5562&amp;"@"&amp;COUNTIFS($B$2:B5562,B5562,$K$2:K5562,TRUE))</f>
        <v/>
      </c>
    </row>
    <row r="5563" spans="7:12">
      <c r="G5563" s="122" t="str">
        <f t="shared" si="262"/>
        <v/>
      </c>
      <c r="H5563" s="255" t="str">
        <f>IF(G5563="기사임",(COUNTIF($B$2:B5563,B5563)-COUNTIFS($B$2:B5562,B5563,$G$2:G5562,"")),"")</f>
        <v/>
      </c>
      <c r="I5563" s="122" t="str">
        <f>IF(H5563=1,COUNTIF($H$1:H5563,1),"")</f>
        <v/>
      </c>
      <c r="J5563" s="122">
        <f t="shared" si="263"/>
        <v>0</v>
      </c>
      <c r="K5563" s="122" t="b">
        <f t="shared" si="264"/>
        <v>0</v>
      </c>
      <c r="L5563" s="122" t="str">
        <f>IF(K5563=FALSE,"",B5563&amp;"@"&amp;COUNTIFS($B$2:B5563,B5563,$K$2:K5563,TRUE))</f>
        <v/>
      </c>
    </row>
    <row r="5564" spans="7:12">
      <c r="G5564" s="122" t="str">
        <f t="shared" si="262"/>
        <v/>
      </c>
      <c r="H5564" s="255" t="str">
        <f>IF(G5564="기사임",(COUNTIF($B$2:B5564,B5564)-COUNTIFS($B$2:B5563,B5564,$G$2:G5563,"")),"")</f>
        <v/>
      </c>
      <c r="I5564" s="122" t="str">
        <f>IF(H5564=1,COUNTIF($H$1:H5564,1),"")</f>
        <v/>
      </c>
      <c r="J5564" s="122">
        <f t="shared" si="263"/>
        <v>0</v>
      </c>
      <c r="K5564" s="122" t="b">
        <f t="shared" si="264"/>
        <v>0</v>
      </c>
      <c r="L5564" s="122" t="str">
        <f>IF(K5564=FALSE,"",B5564&amp;"@"&amp;COUNTIFS($B$2:B5564,B5564,$K$2:K5564,TRUE))</f>
        <v/>
      </c>
    </row>
    <row r="5565" spans="7:12">
      <c r="G5565" s="122" t="str">
        <f t="shared" si="262"/>
        <v/>
      </c>
      <c r="H5565" s="255" t="str">
        <f>IF(G5565="기사임",(COUNTIF($B$2:B5565,B5565)-COUNTIFS($B$2:B5564,B5565,$G$2:G5564,"")),"")</f>
        <v/>
      </c>
      <c r="I5565" s="122" t="str">
        <f>IF(H5565=1,COUNTIF($H$1:H5565,1),"")</f>
        <v/>
      </c>
      <c r="J5565" s="122">
        <f t="shared" si="263"/>
        <v>0</v>
      </c>
      <c r="K5565" s="122" t="b">
        <f t="shared" si="264"/>
        <v>0</v>
      </c>
      <c r="L5565" s="122" t="str">
        <f>IF(K5565=FALSE,"",B5565&amp;"@"&amp;COUNTIFS($B$2:B5565,B5565,$K$2:K5565,TRUE))</f>
        <v/>
      </c>
    </row>
    <row r="5566" spans="7:12">
      <c r="G5566" s="122" t="str">
        <f t="shared" si="262"/>
        <v/>
      </c>
      <c r="H5566" s="255" t="str">
        <f>IF(G5566="기사임",(COUNTIF($B$2:B5566,B5566)-COUNTIFS($B$2:B5565,B5566,$G$2:G5565,"")),"")</f>
        <v/>
      </c>
      <c r="I5566" s="122" t="str">
        <f>IF(H5566=1,COUNTIF($H$1:H5566,1),"")</f>
        <v/>
      </c>
      <c r="J5566" s="122">
        <f t="shared" si="263"/>
        <v>0</v>
      </c>
      <c r="K5566" s="122" t="b">
        <f t="shared" si="264"/>
        <v>0</v>
      </c>
      <c r="L5566" s="122" t="str">
        <f>IF(K5566=FALSE,"",B5566&amp;"@"&amp;COUNTIFS($B$2:B5566,B5566,$K$2:K5566,TRUE))</f>
        <v/>
      </c>
    </row>
    <row r="5567" spans="7:12">
      <c r="G5567" s="122" t="str">
        <f t="shared" si="262"/>
        <v/>
      </c>
      <c r="H5567" s="255" t="str">
        <f>IF(G5567="기사임",(COUNTIF($B$2:B5567,B5567)-COUNTIFS($B$2:B5566,B5567,$G$2:G5566,"")),"")</f>
        <v/>
      </c>
      <c r="I5567" s="122" t="str">
        <f>IF(H5567=1,COUNTIF($H$1:H5567,1),"")</f>
        <v/>
      </c>
      <c r="J5567" s="122">
        <f t="shared" si="263"/>
        <v>0</v>
      </c>
      <c r="K5567" s="122" t="b">
        <f t="shared" si="264"/>
        <v>0</v>
      </c>
      <c r="L5567" s="122" t="str">
        <f>IF(K5567=FALSE,"",B5567&amp;"@"&amp;COUNTIFS($B$2:B5567,B5567,$K$2:K5567,TRUE))</f>
        <v/>
      </c>
    </row>
    <row r="5568" spans="7:12">
      <c r="G5568" s="122" t="str">
        <f t="shared" si="262"/>
        <v/>
      </c>
      <c r="H5568" s="255" t="str">
        <f>IF(G5568="기사임",(COUNTIF($B$2:B5568,B5568)-COUNTIFS($B$2:B5567,B5568,$G$2:G5567,"")),"")</f>
        <v/>
      </c>
      <c r="I5568" s="122" t="str">
        <f>IF(H5568=1,COUNTIF($H$1:H5568,1),"")</f>
        <v/>
      </c>
      <c r="J5568" s="122">
        <f t="shared" si="263"/>
        <v>0</v>
      </c>
      <c r="K5568" s="122" t="b">
        <f t="shared" si="264"/>
        <v>0</v>
      </c>
      <c r="L5568" s="122" t="str">
        <f>IF(K5568=FALSE,"",B5568&amp;"@"&amp;COUNTIFS($B$2:B5568,B5568,$K$2:K5568,TRUE))</f>
        <v/>
      </c>
    </row>
    <row r="5569" spans="7:12">
      <c r="G5569" s="122" t="str">
        <f t="shared" si="262"/>
        <v/>
      </c>
      <c r="H5569" s="255" t="str">
        <f>IF(G5569="기사임",(COUNTIF($B$2:B5569,B5569)-COUNTIFS($B$2:B5568,B5569,$G$2:G5568,"")),"")</f>
        <v/>
      </c>
      <c r="I5569" s="122" t="str">
        <f>IF(H5569=1,COUNTIF($H$1:H5569,1),"")</f>
        <v/>
      </c>
      <c r="J5569" s="122">
        <f t="shared" si="263"/>
        <v>0</v>
      </c>
      <c r="K5569" s="122" t="b">
        <f t="shared" si="264"/>
        <v>0</v>
      </c>
      <c r="L5569" s="122" t="str">
        <f>IF(K5569=FALSE,"",B5569&amp;"@"&amp;COUNTIFS($B$2:B5569,B5569,$K$2:K5569,TRUE))</f>
        <v/>
      </c>
    </row>
    <row r="5570" spans="7:12">
      <c r="G5570" s="122" t="str">
        <f t="shared" si="262"/>
        <v/>
      </c>
      <c r="H5570" s="255" t="str">
        <f>IF(G5570="기사임",(COUNTIF($B$2:B5570,B5570)-COUNTIFS($B$2:B5569,B5570,$G$2:G5569,"")),"")</f>
        <v/>
      </c>
      <c r="I5570" s="122" t="str">
        <f>IF(H5570=1,COUNTIF($H$1:H5570,1),"")</f>
        <v/>
      </c>
      <c r="J5570" s="122">
        <f t="shared" si="263"/>
        <v>0</v>
      </c>
      <c r="K5570" s="122" t="b">
        <f t="shared" si="264"/>
        <v>0</v>
      </c>
      <c r="L5570" s="122" t="str">
        <f>IF(K5570=FALSE,"",B5570&amp;"@"&amp;COUNTIFS($B$2:B5570,B5570,$K$2:K5570,TRUE))</f>
        <v/>
      </c>
    </row>
    <row r="5571" spans="7:12">
      <c r="G5571" s="122" t="str">
        <f t="shared" si="262"/>
        <v/>
      </c>
      <c r="H5571" s="255" t="str">
        <f>IF(G5571="기사임",(COUNTIF($B$2:B5571,B5571)-COUNTIFS($B$2:B5570,B5571,$G$2:G5570,"")),"")</f>
        <v/>
      </c>
      <c r="I5571" s="122" t="str">
        <f>IF(H5571=1,COUNTIF($H$1:H5571,1),"")</f>
        <v/>
      </c>
      <c r="J5571" s="122">
        <f t="shared" si="263"/>
        <v>0</v>
      </c>
      <c r="K5571" s="122" t="b">
        <f t="shared" si="264"/>
        <v>0</v>
      </c>
      <c r="L5571" s="122" t="str">
        <f>IF(K5571=FALSE,"",B5571&amp;"@"&amp;COUNTIFS($B$2:B5571,B5571,$K$2:K5571,TRUE))</f>
        <v/>
      </c>
    </row>
    <row r="5572" spans="7:12">
      <c r="G5572" s="122" t="str">
        <f t="shared" si="262"/>
        <v/>
      </c>
      <c r="H5572" s="255" t="str">
        <f>IF(G5572="기사임",(COUNTIF($B$2:B5572,B5572)-COUNTIFS($B$2:B5571,B5572,$G$2:G5571,"")),"")</f>
        <v/>
      </c>
      <c r="I5572" s="122" t="str">
        <f>IF(H5572=1,COUNTIF($H$1:H5572,1),"")</f>
        <v/>
      </c>
      <c r="J5572" s="122">
        <f t="shared" si="263"/>
        <v>0</v>
      </c>
      <c r="K5572" s="122" t="b">
        <f t="shared" si="264"/>
        <v>0</v>
      </c>
      <c r="L5572" s="122" t="str">
        <f>IF(K5572=FALSE,"",B5572&amp;"@"&amp;COUNTIFS($B$2:B5572,B5572,$K$2:K5572,TRUE))</f>
        <v/>
      </c>
    </row>
    <row r="5573" spans="7:12">
      <c r="G5573" s="122" t="str">
        <f t="shared" si="262"/>
        <v/>
      </c>
      <c r="H5573" s="255" t="str">
        <f>IF(G5573="기사임",(COUNTIF($B$2:B5573,B5573)-COUNTIFS($B$2:B5572,B5573,$G$2:G5572,"")),"")</f>
        <v/>
      </c>
      <c r="I5573" s="122" t="str">
        <f>IF(H5573=1,COUNTIF($H$1:H5573,1),"")</f>
        <v/>
      </c>
      <c r="J5573" s="122">
        <f t="shared" si="263"/>
        <v>0</v>
      </c>
      <c r="K5573" s="122" t="b">
        <f t="shared" si="264"/>
        <v>0</v>
      </c>
      <c r="L5573" s="122" t="str">
        <f>IF(K5573=FALSE,"",B5573&amp;"@"&amp;COUNTIFS($B$2:B5573,B5573,$K$2:K5573,TRUE))</f>
        <v/>
      </c>
    </row>
    <row r="5574" spans="7:12">
      <c r="G5574" s="122" t="str">
        <f t="shared" si="262"/>
        <v/>
      </c>
      <c r="H5574" s="255" t="str">
        <f>IF(G5574="기사임",(COUNTIF($B$2:B5574,B5574)-COUNTIFS($B$2:B5573,B5574,$G$2:G5573,"")),"")</f>
        <v/>
      </c>
      <c r="I5574" s="122" t="str">
        <f>IF(H5574=1,COUNTIF($H$1:H5574,1),"")</f>
        <v/>
      </c>
      <c r="J5574" s="122">
        <f t="shared" si="263"/>
        <v>0</v>
      </c>
      <c r="K5574" s="122" t="b">
        <f t="shared" si="264"/>
        <v>0</v>
      </c>
      <c r="L5574" s="122" t="str">
        <f>IF(K5574=FALSE,"",B5574&amp;"@"&amp;COUNTIFS($B$2:B5574,B5574,$K$2:K5574,TRUE))</f>
        <v/>
      </c>
    </row>
    <row r="5575" spans="7:12">
      <c r="G5575" s="122" t="str">
        <f t="shared" ref="G5575:G5638" si="265">IF(AND(LEFT(A5575,17)="/global/archives/",ISNUMBER(_xlfn.NUMBERVALUE(MID(A5575,18,1))),ISERROR(FIND("ckattempt",A5575)),ISERROR(FIND("preview",A5575))),"기사임","")</f>
        <v/>
      </c>
      <c r="H5575" s="255" t="str">
        <f>IF(G5575="기사임",(COUNTIF($B$2:B5575,B5575)-COUNTIFS($B$2:B5574,B5575,$G$2:G5574,"")),"")</f>
        <v/>
      </c>
      <c r="I5575" s="122" t="str">
        <f>IF(H5575=1,COUNTIF($H$1:H5575,1),"")</f>
        <v/>
      </c>
      <c r="J5575" s="122">
        <f t="shared" ref="J5575:J5638" si="266">COUNTIF($N$2:$N$4,B5575)</f>
        <v>0</v>
      </c>
      <c r="K5575" s="122" t="b">
        <f t="shared" ref="K5575:K5638" si="267">AND(J5575=1,H5575&gt;=1,H5575&lt;&gt;"")</f>
        <v>0</v>
      </c>
      <c r="L5575" s="122" t="str">
        <f>IF(K5575=FALSE,"",B5575&amp;"@"&amp;COUNTIFS($B$2:B5575,B5575,$K$2:K5575,TRUE))</f>
        <v/>
      </c>
    </row>
    <row r="5576" spans="7:12">
      <c r="G5576" s="122" t="str">
        <f t="shared" si="265"/>
        <v/>
      </c>
      <c r="H5576" s="255" t="str">
        <f>IF(G5576="기사임",(COUNTIF($B$2:B5576,B5576)-COUNTIFS($B$2:B5575,B5576,$G$2:G5575,"")),"")</f>
        <v/>
      </c>
      <c r="I5576" s="122" t="str">
        <f>IF(H5576=1,COUNTIF($H$1:H5576,1),"")</f>
        <v/>
      </c>
      <c r="J5576" s="122">
        <f t="shared" si="266"/>
        <v>0</v>
      </c>
      <c r="K5576" s="122" t="b">
        <f t="shared" si="267"/>
        <v>0</v>
      </c>
      <c r="L5576" s="122" t="str">
        <f>IF(K5576=FALSE,"",B5576&amp;"@"&amp;COUNTIFS($B$2:B5576,B5576,$K$2:K5576,TRUE))</f>
        <v/>
      </c>
    </row>
    <row r="5577" spans="7:12">
      <c r="G5577" s="122" t="str">
        <f t="shared" si="265"/>
        <v/>
      </c>
      <c r="H5577" s="255" t="str">
        <f>IF(G5577="기사임",(COUNTIF($B$2:B5577,B5577)-COUNTIFS($B$2:B5576,B5577,$G$2:G5576,"")),"")</f>
        <v/>
      </c>
      <c r="I5577" s="122" t="str">
        <f>IF(H5577=1,COUNTIF($H$1:H5577,1),"")</f>
        <v/>
      </c>
      <c r="J5577" s="122">
        <f t="shared" si="266"/>
        <v>0</v>
      </c>
      <c r="K5577" s="122" t="b">
        <f t="shared" si="267"/>
        <v>0</v>
      </c>
      <c r="L5577" s="122" t="str">
        <f>IF(K5577=FALSE,"",B5577&amp;"@"&amp;COUNTIFS($B$2:B5577,B5577,$K$2:K5577,TRUE))</f>
        <v/>
      </c>
    </row>
    <row r="5578" spans="7:12">
      <c r="G5578" s="122" t="str">
        <f t="shared" si="265"/>
        <v/>
      </c>
      <c r="H5578" s="255" t="str">
        <f>IF(G5578="기사임",(COUNTIF($B$2:B5578,B5578)-COUNTIFS($B$2:B5577,B5578,$G$2:G5577,"")),"")</f>
        <v/>
      </c>
      <c r="I5578" s="122" t="str">
        <f>IF(H5578=1,COUNTIF($H$1:H5578,1),"")</f>
        <v/>
      </c>
      <c r="J5578" s="122">
        <f t="shared" si="266"/>
        <v>0</v>
      </c>
      <c r="K5578" s="122" t="b">
        <f t="shared" si="267"/>
        <v>0</v>
      </c>
      <c r="L5578" s="122" t="str">
        <f>IF(K5578=FALSE,"",B5578&amp;"@"&amp;COUNTIFS($B$2:B5578,B5578,$K$2:K5578,TRUE))</f>
        <v/>
      </c>
    </row>
    <row r="5579" spans="7:12">
      <c r="G5579" s="122" t="str">
        <f t="shared" si="265"/>
        <v/>
      </c>
      <c r="H5579" s="255" t="str">
        <f>IF(G5579="기사임",(COUNTIF($B$2:B5579,B5579)-COUNTIFS($B$2:B5578,B5579,$G$2:G5578,"")),"")</f>
        <v/>
      </c>
      <c r="I5579" s="122" t="str">
        <f>IF(H5579=1,COUNTIF($H$1:H5579,1),"")</f>
        <v/>
      </c>
      <c r="J5579" s="122">
        <f t="shared" si="266"/>
        <v>0</v>
      </c>
      <c r="K5579" s="122" t="b">
        <f t="shared" si="267"/>
        <v>0</v>
      </c>
      <c r="L5579" s="122" t="str">
        <f>IF(K5579=FALSE,"",B5579&amp;"@"&amp;COUNTIFS($B$2:B5579,B5579,$K$2:K5579,TRUE))</f>
        <v/>
      </c>
    </row>
    <row r="5580" spans="7:12">
      <c r="G5580" s="122" t="str">
        <f t="shared" si="265"/>
        <v/>
      </c>
      <c r="H5580" s="255" t="str">
        <f>IF(G5580="기사임",(COUNTIF($B$2:B5580,B5580)-COUNTIFS($B$2:B5579,B5580,$G$2:G5579,"")),"")</f>
        <v/>
      </c>
      <c r="I5580" s="122" t="str">
        <f>IF(H5580=1,COUNTIF($H$1:H5580,1),"")</f>
        <v/>
      </c>
      <c r="J5580" s="122">
        <f t="shared" si="266"/>
        <v>0</v>
      </c>
      <c r="K5580" s="122" t="b">
        <f t="shared" si="267"/>
        <v>0</v>
      </c>
      <c r="L5580" s="122" t="str">
        <f>IF(K5580=FALSE,"",B5580&amp;"@"&amp;COUNTIFS($B$2:B5580,B5580,$K$2:K5580,TRUE))</f>
        <v/>
      </c>
    </row>
    <row r="5581" spans="7:12">
      <c r="G5581" s="122" t="str">
        <f t="shared" si="265"/>
        <v/>
      </c>
      <c r="H5581" s="255" t="str">
        <f>IF(G5581="기사임",(COUNTIF($B$2:B5581,B5581)-COUNTIFS($B$2:B5580,B5581,$G$2:G5580,"")),"")</f>
        <v/>
      </c>
      <c r="I5581" s="122" t="str">
        <f>IF(H5581=1,COUNTIF($H$1:H5581,1),"")</f>
        <v/>
      </c>
      <c r="J5581" s="122">
        <f t="shared" si="266"/>
        <v>0</v>
      </c>
      <c r="K5581" s="122" t="b">
        <f t="shared" si="267"/>
        <v>0</v>
      </c>
      <c r="L5581" s="122" t="str">
        <f>IF(K5581=FALSE,"",B5581&amp;"@"&amp;COUNTIFS($B$2:B5581,B5581,$K$2:K5581,TRUE))</f>
        <v/>
      </c>
    </row>
    <row r="5582" spans="7:12">
      <c r="G5582" s="122" t="str">
        <f t="shared" si="265"/>
        <v/>
      </c>
      <c r="H5582" s="255" t="str">
        <f>IF(G5582="기사임",(COUNTIF($B$2:B5582,B5582)-COUNTIFS($B$2:B5581,B5582,$G$2:G5581,"")),"")</f>
        <v/>
      </c>
      <c r="I5582" s="122" t="str">
        <f>IF(H5582=1,COUNTIF($H$1:H5582,1),"")</f>
        <v/>
      </c>
      <c r="J5582" s="122">
        <f t="shared" si="266"/>
        <v>0</v>
      </c>
      <c r="K5582" s="122" t="b">
        <f t="shared" si="267"/>
        <v>0</v>
      </c>
      <c r="L5582" s="122" t="str">
        <f>IF(K5582=FALSE,"",B5582&amp;"@"&amp;COUNTIFS($B$2:B5582,B5582,$K$2:K5582,TRUE))</f>
        <v/>
      </c>
    </row>
    <row r="5583" spans="7:12">
      <c r="G5583" s="122" t="str">
        <f t="shared" si="265"/>
        <v/>
      </c>
      <c r="H5583" s="255" t="str">
        <f>IF(G5583="기사임",(COUNTIF($B$2:B5583,B5583)-COUNTIFS($B$2:B5582,B5583,$G$2:G5582,"")),"")</f>
        <v/>
      </c>
      <c r="I5583" s="122" t="str">
        <f>IF(H5583=1,COUNTIF($H$1:H5583,1),"")</f>
        <v/>
      </c>
      <c r="J5583" s="122">
        <f t="shared" si="266"/>
        <v>0</v>
      </c>
      <c r="K5583" s="122" t="b">
        <f t="shared" si="267"/>
        <v>0</v>
      </c>
      <c r="L5583" s="122" t="str">
        <f>IF(K5583=FALSE,"",B5583&amp;"@"&amp;COUNTIFS($B$2:B5583,B5583,$K$2:K5583,TRUE))</f>
        <v/>
      </c>
    </row>
    <row r="5584" spans="7:12">
      <c r="G5584" s="122" t="str">
        <f t="shared" si="265"/>
        <v/>
      </c>
      <c r="H5584" s="255" t="str">
        <f>IF(G5584="기사임",(COUNTIF($B$2:B5584,B5584)-COUNTIFS($B$2:B5583,B5584,$G$2:G5583,"")),"")</f>
        <v/>
      </c>
      <c r="I5584" s="122" t="str">
        <f>IF(H5584=1,COUNTIF($H$1:H5584,1),"")</f>
        <v/>
      </c>
      <c r="J5584" s="122">
        <f t="shared" si="266"/>
        <v>0</v>
      </c>
      <c r="K5584" s="122" t="b">
        <f t="shared" si="267"/>
        <v>0</v>
      </c>
      <c r="L5584" s="122" t="str">
        <f>IF(K5584=FALSE,"",B5584&amp;"@"&amp;COUNTIFS($B$2:B5584,B5584,$K$2:K5584,TRUE))</f>
        <v/>
      </c>
    </row>
    <row r="5585" spans="7:12">
      <c r="G5585" s="122" t="str">
        <f t="shared" si="265"/>
        <v/>
      </c>
      <c r="H5585" s="255" t="str">
        <f>IF(G5585="기사임",(COUNTIF($B$2:B5585,B5585)-COUNTIFS($B$2:B5584,B5585,$G$2:G5584,"")),"")</f>
        <v/>
      </c>
      <c r="I5585" s="122" t="str">
        <f>IF(H5585=1,COUNTIF($H$1:H5585,1),"")</f>
        <v/>
      </c>
      <c r="J5585" s="122">
        <f t="shared" si="266"/>
        <v>0</v>
      </c>
      <c r="K5585" s="122" t="b">
        <f t="shared" si="267"/>
        <v>0</v>
      </c>
      <c r="L5585" s="122" t="str">
        <f>IF(K5585=FALSE,"",B5585&amp;"@"&amp;COUNTIFS($B$2:B5585,B5585,$K$2:K5585,TRUE))</f>
        <v/>
      </c>
    </row>
    <row r="5586" spans="7:12">
      <c r="G5586" s="122" t="str">
        <f t="shared" si="265"/>
        <v/>
      </c>
      <c r="H5586" s="255" t="str">
        <f>IF(G5586="기사임",(COUNTIF($B$2:B5586,B5586)-COUNTIFS($B$2:B5585,B5586,$G$2:G5585,"")),"")</f>
        <v/>
      </c>
      <c r="I5586" s="122" t="str">
        <f>IF(H5586=1,COUNTIF($H$1:H5586,1),"")</f>
        <v/>
      </c>
      <c r="J5586" s="122">
        <f t="shared" si="266"/>
        <v>0</v>
      </c>
      <c r="K5586" s="122" t="b">
        <f t="shared" si="267"/>
        <v>0</v>
      </c>
      <c r="L5586" s="122" t="str">
        <f>IF(K5586=FALSE,"",B5586&amp;"@"&amp;COUNTIFS($B$2:B5586,B5586,$K$2:K5586,TRUE))</f>
        <v/>
      </c>
    </row>
    <row r="5587" spans="7:12">
      <c r="G5587" s="122" t="str">
        <f t="shared" si="265"/>
        <v/>
      </c>
      <c r="H5587" s="255" t="str">
        <f>IF(G5587="기사임",(COUNTIF($B$2:B5587,B5587)-COUNTIFS($B$2:B5586,B5587,$G$2:G5586,"")),"")</f>
        <v/>
      </c>
      <c r="I5587" s="122" t="str">
        <f>IF(H5587=1,COUNTIF($H$1:H5587,1),"")</f>
        <v/>
      </c>
      <c r="J5587" s="122">
        <f t="shared" si="266"/>
        <v>0</v>
      </c>
      <c r="K5587" s="122" t="b">
        <f t="shared" si="267"/>
        <v>0</v>
      </c>
      <c r="L5587" s="122" t="str">
        <f>IF(K5587=FALSE,"",B5587&amp;"@"&amp;COUNTIFS($B$2:B5587,B5587,$K$2:K5587,TRUE))</f>
        <v/>
      </c>
    </row>
    <row r="5588" spans="7:12">
      <c r="G5588" s="122" t="str">
        <f t="shared" si="265"/>
        <v/>
      </c>
      <c r="H5588" s="255" t="str">
        <f>IF(G5588="기사임",(COUNTIF($B$2:B5588,B5588)-COUNTIFS($B$2:B5587,B5588,$G$2:G5587,"")),"")</f>
        <v/>
      </c>
      <c r="I5588" s="122" t="str">
        <f>IF(H5588=1,COUNTIF($H$1:H5588,1),"")</f>
        <v/>
      </c>
      <c r="J5588" s="122">
        <f t="shared" si="266"/>
        <v>0</v>
      </c>
      <c r="K5588" s="122" t="b">
        <f t="shared" si="267"/>
        <v>0</v>
      </c>
      <c r="L5588" s="122" t="str">
        <f>IF(K5588=FALSE,"",B5588&amp;"@"&amp;COUNTIFS($B$2:B5588,B5588,$K$2:K5588,TRUE))</f>
        <v/>
      </c>
    </row>
    <row r="5589" spans="7:12">
      <c r="G5589" s="122" t="str">
        <f t="shared" si="265"/>
        <v/>
      </c>
      <c r="H5589" s="255" t="str">
        <f>IF(G5589="기사임",(COUNTIF($B$2:B5589,B5589)-COUNTIFS($B$2:B5588,B5589,$G$2:G5588,"")),"")</f>
        <v/>
      </c>
      <c r="I5589" s="122" t="str">
        <f>IF(H5589=1,COUNTIF($H$1:H5589,1),"")</f>
        <v/>
      </c>
      <c r="J5589" s="122">
        <f t="shared" si="266"/>
        <v>0</v>
      </c>
      <c r="K5589" s="122" t="b">
        <f t="shared" si="267"/>
        <v>0</v>
      </c>
      <c r="L5589" s="122" t="str">
        <f>IF(K5589=FALSE,"",B5589&amp;"@"&amp;COUNTIFS($B$2:B5589,B5589,$K$2:K5589,TRUE))</f>
        <v/>
      </c>
    </row>
    <row r="5590" spans="7:12">
      <c r="G5590" s="122" t="str">
        <f t="shared" si="265"/>
        <v/>
      </c>
      <c r="H5590" s="255" t="str">
        <f>IF(G5590="기사임",(COUNTIF($B$2:B5590,B5590)-COUNTIFS($B$2:B5589,B5590,$G$2:G5589,"")),"")</f>
        <v/>
      </c>
      <c r="I5590" s="122" t="str">
        <f>IF(H5590=1,COUNTIF($H$1:H5590,1),"")</f>
        <v/>
      </c>
      <c r="J5590" s="122">
        <f t="shared" si="266"/>
        <v>0</v>
      </c>
      <c r="K5590" s="122" t="b">
        <f t="shared" si="267"/>
        <v>0</v>
      </c>
      <c r="L5590" s="122" t="str">
        <f>IF(K5590=FALSE,"",B5590&amp;"@"&amp;COUNTIFS($B$2:B5590,B5590,$K$2:K5590,TRUE))</f>
        <v/>
      </c>
    </row>
    <row r="5591" spans="7:12">
      <c r="G5591" s="122" t="str">
        <f t="shared" si="265"/>
        <v/>
      </c>
      <c r="H5591" s="255" t="str">
        <f>IF(G5591="기사임",(COUNTIF($B$2:B5591,B5591)-COUNTIFS($B$2:B5590,B5591,$G$2:G5590,"")),"")</f>
        <v/>
      </c>
      <c r="I5591" s="122" t="str">
        <f>IF(H5591=1,COUNTIF($H$1:H5591,1),"")</f>
        <v/>
      </c>
      <c r="J5591" s="122">
        <f t="shared" si="266"/>
        <v>0</v>
      </c>
      <c r="K5591" s="122" t="b">
        <f t="shared" si="267"/>
        <v>0</v>
      </c>
      <c r="L5591" s="122" t="str">
        <f>IF(K5591=FALSE,"",B5591&amp;"@"&amp;COUNTIFS($B$2:B5591,B5591,$K$2:K5591,TRUE))</f>
        <v/>
      </c>
    </row>
    <row r="5592" spans="7:12">
      <c r="G5592" s="122" t="str">
        <f t="shared" si="265"/>
        <v/>
      </c>
      <c r="H5592" s="255" t="str">
        <f>IF(G5592="기사임",(COUNTIF($B$2:B5592,B5592)-COUNTIFS($B$2:B5591,B5592,$G$2:G5591,"")),"")</f>
        <v/>
      </c>
      <c r="I5592" s="122" t="str">
        <f>IF(H5592=1,COUNTIF($H$1:H5592,1),"")</f>
        <v/>
      </c>
      <c r="J5592" s="122">
        <f t="shared" si="266"/>
        <v>0</v>
      </c>
      <c r="K5592" s="122" t="b">
        <f t="shared" si="267"/>
        <v>0</v>
      </c>
      <c r="L5592" s="122" t="str">
        <f>IF(K5592=FALSE,"",B5592&amp;"@"&amp;COUNTIFS($B$2:B5592,B5592,$K$2:K5592,TRUE))</f>
        <v/>
      </c>
    </row>
    <row r="5593" spans="7:12">
      <c r="G5593" s="122" t="str">
        <f t="shared" si="265"/>
        <v/>
      </c>
      <c r="H5593" s="255" t="str">
        <f>IF(G5593="기사임",(COUNTIF($B$2:B5593,B5593)-COUNTIFS($B$2:B5592,B5593,$G$2:G5592,"")),"")</f>
        <v/>
      </c>
      <c r="I5593" s="122" t="str">
        <f>IF(H5593=1,COUNTIF($H$1:H5593,1),"")</f>
        <v/>
      </c>
      <c r="J5593" s="122">
        <f t="shared" si="266"/>
        <v>0</v>
      </c>
      <c r="K5593" s="122" t="b">
        <f t="shared" si="267"/>
        <v>0</v>
      </c>
      <c r="L5593" s="122" t="str">
        <f>IF(K5593=FALSE,"",B5593&amp;"@"&amp;COUNTIFS($B$2:B5593,B5593,$K$2:K5593,TRUE))</f>
        <v/>
      </c>
    </row>
    <row r="5594" spans="7:12">
      <c r="G5594" s="122" t="str">
        <f t="shared" si="265"/>
        <v/>
      </c>
      <c r="H5594" s="255" t="str">
        <f>IF(G5594="기사임",(COUNTIF($B$2:B5594,B5594)-COUNTIFS($B$2:B5593,B5594,$G$2:G5593,"")),"")</f>
        <v/>
      </c>
      <c r="I5594" s="122" t="str">
        <f>IF(H5594=1,COUNTIF($H$1:H5594,1),"")</f>
        <v/>
      </c>
      <c r="J5594" s="122">
        <f t="shared" si="266"/>
        <v>0</v>
      </c>
      <c r="K5594" s="122" t="b">
        <f t="shared" si="267"/>
        <v>0</v>
      </c>
      <c r="L5594" s="122" t="str">
        <f>IF(K5594=FALSE,"",B5594&amp;"@"&amp;COUNTIFS($B$2:B5594,B5594,$K$2:K5594,TRUE))</f>
        <v/>
      </c>
    </row>
    <row r="5595" spans="7:12">
      <c r="G5595" s="122" t="str">
        <f t="shared" si="265"/>
        <v/>
      </c>
      <c r="H5595" s="255" t="str">
        <f>IF(G5595="기사임",(COUNTIF($B$2:B5595,B5595)-COUNTIFS($B$2:B5594,B5595,$G$2:G5594,"")),"")</f>
        <v/>
      </c>
      <c r="I5595" s="122" t="str">
        <f>IF(H5595=1,COUNTIF($H$1:H5595,1),"")</f>
        <v/>
      </c>
      <c r="J5595" s="122">
        <f t="shared" si="266"/>
        <v>0</v>
      </c>
      <c r="K5595" s="122" t="b">
        <f t="shared" si="267"/>
        <v>0</v>
      </c>
      <c r="L5595" s="122" t="str">
        <f>IF(K5595=FALSE,"",B5595&amp;"@"&amp;COUNTIFS($B$2:B5595,B5595,$K$2:K5595,TRUE))</f>
        <v/>
      </c>
    </row>
    <row r="5596" spans="7:12">
      <c r="G5596" s="122" t="str">
        <f t="shared" si="265"/>
        <v/>
      </c>
      <c r="H5596" s="255" t="str">
        <f>IF(G5596="기사임",(COUNTIF($B$2:B5596,B5596)-COUNTIFS($B$2:B5595,B5596,$G$2:G5595,"")),"")</f>
        <v/>
      </c>
      <c r="I5596" s="122" t="str">
        <f>IF(H5596=1,COUNTIF($H$1:H5596,1),"")</f>
        <v/>
      </c>
      <c r="J5596" s="122">
        <f t="shared" si="266"/>
        <v>0</v>
      </c>
      <c r="K5596" s="122" t="b">
        <f t="shared" si="267"/>
        <v>0</v>
      </c>
      <c r="L5596" s="122" t="str">
        <f>IF(K5596=FALSE,"",B5596&amp;"@"&amp;COUNTIFS($B$2:B5596,B5596,$K$2:K5596,TRUE))</f>
        <v/>
      </c>
    </row>
    <row r="5597" spans="7:12">
      <c r="G5597" s="122" t="str">
        <f t="shared" si="265"/>
        <v/>
      </c>
      <c r="H5597" s="255" t="str">
        <f>IF(G5597="기사임",(COUNTIF($B$2:B5597,B5597)-COUNTIFS($B$2:B5596,B5597,$G$2:G5596,"")),"")</f>
        <v/>
      </c>
      <c r="I5597" s="122" t="str">
        <f>IF(H5597=1,COUNTIF($H$1:H5597,1),"")</f>
        <v/>
      </c>
      <c r="J5597" s="122">
        <f t="shared" si="266"/>
        <v>0</v>
      </c>
      <c r="K5597" s="122" t="b">
        <f t="shared" si="267"/>
        <v>0</v>
      </c>
      <c r="L5597" s="122" t="str">
        <f>IF(K5597=FALSE,"",B5597&amp;"@"&amp;COUNTIFS($B$2:B5597,B5597,$K$2:K5597,TRUE))</f>
        <v/>
      </c>
    </row>
    <row r="5598" spans="7:12">
      <c r="G5598" s="122" t="str">
        <f t="shared" si="265"/>
        <v/>
      </c>
      <c r="H5598" s="255" t="str">
        <f>IF(G5598="기사임",(COUNTIF($B$2:B5598,B5598)-COUNTIFS($B$2:B5597,B5598,$G$2:G5597,"")),"")</f>
        <v/>
      </c>
      <c r="I5598" s="122" t="str">
        <f>IF(H5598=1,COUNTIF($H$1:H5598,1),"")</f>
        <v/>
      </c>
      <c r="J5598" s="122">
        <f t="shared" si="266"/>
        <v>0</v>
      </c>
      <c r="K5598" s="122" t="b">
        <f t="shared" si="267"/>
        <v>0</v>
      </c>
      <c r="L5598" s="122" t="str">
        <f>IF(K5598=FALSE,"",B5598&amp;"@"&amp;COUNTIFS($B$2:B5598,B5598,$K$2:K5598,TRUE))</f>
        <v/>
      </c>
    </row>
    <row r="5599" spans="7:12">
      <c r="G5599" s="122" t="str">
        <f t="shared" si="265"/>
        <v/>
      </c>
      <c r="H5599" s="255" t="str">
        <f>IF(G5599="기사임",(COUNTIF($B$2:B5599,B5599)-COUNTIFS($B$2:B5598,B5599,$G$2:G5598,"")),"")</f>
        <v/>
      </c>
      <c r="I5599" s="122" t="str">
        <f>IF(H5599=1,COUNTIF($H$1:H5599,1),"")</f>
        <v/>
      </c>
      <c r="J5599" s="122">
        <f t="shared" si="266"/>
        <v>0</v>
      </c>
      <c r="K5599" s="122" t="b">
        <f t="shared" si="267"/>
        <v>0</v>
      </c>
      <c r="L5599" s="122" t="str">
        <f>IF(K5599=FALSE,"",B5599&amp;"@"&amp;COUNTIFS($B$2:B5599,B5599,$K$2:K5599,TRUE))</f>
        <v/>
      </c>
    </row>
    <row r="5600" spans="7:12">
      <c r="G5600" s="122" t="str">
        <f t="shared" si="265"/>
        <v/>
      </c>
      <c r="H5600" s="255" t="str">
        <f>IF(G5600="기사임",(COUNTIF($B$2:B5600,B5600)-COUNTIFS($B$2:B5599,B5600,$G$2:G5599,"")),"")</f>
        <v/>
      </c>
      <c r="I5600" s="122" t="str">
        <f>IF(H5600=1,COUNTIF($H$1:H5600,1),"")</f>
        <v/>
      </c>
      <c r="J5600" s="122">
        <f t="shared" si="266"/>
        <v>0</v>
      </c>
      <c r="K5600" s="122" t="b">
        <f t="shared" si="267"/>
        <v>0</v>
      </c>
      <c r="L5600" s="122" t="str">
        <f>IF(K5600=FALSE,"",B5600&amp;"@"&amp;COUNTIFS($B$2:B5600,B5600,$K$2:K5600,TRUE))</f>
        <v/>
      </c>
    </row>
    <row r="5601" spans="7:12">
      <c r="G5601" s="122" t="str">
        <f t="shared" si="265"/>
        <v/>
      </c>
      <c r="H5601" s="255" t="str">
        <f>IF(G5601="기사임",(COUNTIF($B$2:B5601,B5601)-COUNTIFS($B$2:B5600,B5601,$G$2:G5600,"")),"")</f>
        <v/>
      </c>
      <c r="I5601" s="122" t="str">
        <f>IF(H5601=1,COUNTIF($H$1:H5601,1),"")</f>
        <v/>
      </c>
      <c r="J5601" s="122">
        <f t="shared" si="266"/>
        <v>0</v>
      </c>
      <c r="K5601" s="122" t="b">
        <f t="shared" si="267"/>
        <v>0</v>
      </c>
      <c r="L5601" s="122" t="str">
        <f>IF(K5601=FALSE,"",B5601&amp;"@"&amp;COUNTIFS($B$2:B5601,B5601,$K$2:K5601,TRUE))</f>
        <v/>
      </c>
    </row>
    <row r="5602" spans="7:12">
      <c r="G5602" s="122" t="str">
        <f t="shared" si="265"/>
        <v/>
      </c>
      <c r="H5602" s="255" t="str">
        <f>IF(G5602="기사임",(COUNTIF($B$2:B5602,B5602)-COUNTIFS($B$2:B5601,B5602,$G$2:G5601,"")),"")</f>
        <v/>
      </c>
      <c r="I5602" s="122" t="str">
        <f>IF(H5602=1,COUNTIF($H$1:H5602,1),"")</f>
        <v/>
      </c>
      <c r="J5602" s="122">
        <f t="shared" si="266"/>
        <v>0</v>
      </c>
      <c r="K5602" s="122" t="b">
        <f t="shared" si="267"/>
        <v>0</v>
      </c>
      <c r="L5602" s="122" t="str">
        <f>IF(K5602=FALSE,"",B5602&amp;"@"&amp;COUNTIFS($B$2:B5602,B5602,$K$2:K5602,TRUE))</f>
        <v/>
      </c>
    </row>
    <row r="5603" spans="7:12">
      <c r="G5603" s="122" t="str">
        <f t="shared" si="265"/>
        <v/>
      </c>
      <c r="H5603" s="255" t="str">
        <f>IF(G5603="기사임",(COUNTIF($B$2:B5603,B5603)-COUNTIFS($B$2:B5602,B5603,$G$2:G5602,"")),"")</f>
        <v/>
      </c>
      <c r="I5603" s="122" t="str">
        <f>IF(H5603=1,COUNTIF($H$1:H5603,1),"")</f>
        <v/>
      </c>
      <c r="J5603" s="122">
        <f t="shared" si="266"/>
        <v>0</v>
      </c>
      <c r="K5603" s="122" t="b">
        <f t="shared" si="267"/>
        <v>0</v>
      </c>
      <c r="L5603" s="122" t="str">
        <f>IF(K5603=FALSE,"",B5603&amp;"@"&amp;COUNTIFS($B$2:B5603,B5603,$K$2:K5603,TRUE))</f>
        <v/>
      </c>
    </row>
    <row r="5604" spans="7:12">
      <c r="G5604" s="122" t="str">
        <f t="shared" si="265"/>
        <v/>
      </c>
      <c r="H5604" s="255" t="str">
        <f>IF(G5604="기사임",(COUNTIF($B$2:B5604,B5604)-COUNTIFS($B$2:B5603,B5604,$G$2:G5603,"")),"")</f>
        <v/>
      </c>
      <c r="I5604" s="122" t="str">
        <f>IF(H5604=1,COUNTIF($H$1:H5604,1),"")</f>
        <v/>
      </c>
      <c r="J5604" s="122">
        <f t="shared" si="266"/>
        <v>0</v>
      </c>
      <c r="K5604" s="122" t="b">
        <f t="shared" si="267"/>
        <v>0</v>
      </c>
      <c r="L5604" s="122" t="str">
        <f>IF(K5604=FALSE,"",B5604&amp;"@"&amp;COUNTIFS($B$2:B5604,B5604,$K$2:K5604,TRUE))</f>
        <v/>
      </c>
    </row>
    <row r="5605" spans="7:12">
      <c r="G5605" s="122" t="str">
        <f t="shared" si="265"/>
        <v/>
      </c>
      <c r="H5605" s="255" t="str">
        <f>IF(G5605="기사임",(COUNTIF($B$2:B5605,B5605)-COUNTIFS($B$2:B5604,B5605,$G$2:G5604,"")),"")</f>
        <v/>
      </c>
      <c r="I5605" s="122" t="str">
        <f>IF(H5605=1,COUNTIF($H$1:H5605,1),"")</f>
        <v/>
      </c>
      <c r="J5605" s="122">
        <f t="shared" si="266"/>
        <v>0</v>
      </c>
      <c r="K5605" s="122" t="b">
        <f t="shared" si="267"/>
        <v>0</v>
      </c>
      <c r="L5605" s="122" t="str">
        <f>IF(K5605=FALSE,"",B5605&amp;"@"&amp;COUNTIFS($B$2:B5605,B5605,$K$2:K5605,TRUE))</f>
        <v/>
      </c>
    </row>
    <row r="5606" spans="7:12">
      <c r="G5606" s="122" t="str">
        <f t="shared" si="265"/>
        <v/>
      </c>
      <c r="H5606" s="255" t="str">
        <f>IF(G5606="기사임",(COUNTIF($B$2:B5606,B5606)-COUNTIFS($B$2:B5605,B5606,$G$2:G5605,"")),"")</f>
        <v/>
      </c>
      <c r="I5606" s="122" t="str">
        <f>IF(H5606=1,COUNTIF($H$1:H5606,1),"")</f>
        <v/>
      </c>
      <c r="J5606" s="122">
        <f t="shared" si="266"/>
        <v>0</v>
      </c>
      <c r="K5606" s="122" t="b">
        <f t="shared" si="267"/>
        <v>0</v>
      </c>
      <c r="L5606" s="122" t="str">
        <f>IF(K5606=FALSE,"",B5606&amp;"@"&amp;COUNTIFS($B$2:B5606,B5606,$K$2:K5606,TRUE))</f>
        <v/>
      </c>
    </row>
    <row r="5607" spans="7:12">
      <c r="G5607" s="122" t="str">
        <f t="shared" si="265"/>
        <v/>
      </c>
      <c r="H5607" s="255" t="str">
        <f>IF(G5607="기사임",(COUNTIF($B$2:B5607,B5607)-COUNTIFS($B$2:B5606,B5607,$G$2:G5606,"")),"")</f>
        <v/>
      </c>
      <c r="I5607" s="122" t="str">
        <f>IF(H5607=1,COUNTIF($H$1:H5607,1),"")</f>
        <v/>
      </c>
      <c r="J5607" s="122">
        <f t="shared" si="266"/>
        <v>0</v>
      </c>
      <c r="K5607" s="122" t="b">
        <f t="shared" si="267"/>
        <v>0</v>
      </c>
      <c r="L5607" s="122" t="str">
        <f>IF(K5607=FALSE,"",B5607&amp;"@"&amp;COUNTIFS($B$2:B5607,B5607,$K$2:K5607,TRUE))</f>
        <v/>
      </c>
    </row>
    <row r="5608" spans="7:12">
      <c r="G5608" s="122" t="str">
        <f t="shared" si="265"/>
        <v/>
      </c>
      <c r="H5608" s="255" t="str">
        <f>IF(G5608="기사임",(COUNTIF($B$2:B5608,B5608)-COUNTIFS($B$2:B5607,B5608,$G$2:G5607,"")),"")</f>
        <v/>
      </c>
      <c r="I5608" s="122" t="str">
        <f>IF(H5608=1,COUNTIF($H$1:H5608,1),"")</f>
        <v/>
      </c>
      <c r="J5608" s="122">
        <f t="shared" si="266"/>
        <v>0</v>
      </c>
      <c r="K5608" s="122" t="b">
        <f t="shared" si="267"/>
        <v>0</v>
      </c>
      <c r="L5608" s="122" t="str">
        <f>IF(K5608=FALSE,"",B5608&amp;"@"&amp;COUNTIFS($B$2:B5608,B5608,$K$2:K5608,TRUE))</f>
        <v/>
      </c>
    </row>
    <row r="5609" spans="7:12">
      <c r="G5609" s="122" t="str">
        <f t="shared" si="265"/>
        <v/>
      </c>
      <c r="H5609" s="255" t="str">
        <f>IF(G5609="기사임",(COUNTIF($B$2:B5609,B5609)-COUNTIFS($B$2:B5608,B5609,$G$2:G5608,"")),"")</f>
        <v/>
      </c>
      <c r="I5609" s="122" t="str">
        <f>IF(H5609=1,COUNTIF($H$1:H5609,1),"")</f>
        <v/>
      </c>
      <c r="J5609" s="122">
        <f t="shared" si="266"/>
        <v>0</v>
      </c>
      <c r="K5609" s="122" t="b">
        <f t="shared" si="267"/>
        <v>0</v>
      </c>
      <c r="L5609" s="122" t="str">
        <f>IF(K5609=FALSE,"",B5609&amp;"@"&amp;COUNTIFS($B$2:B5609,B5609,$K$2:K5609,TRUE))</f>
        <v/>
      </c>
    </row>
    <row r="5610" spans="7:12">
      <c r="G5610" s="122" t="str">
        <f t="shared" si="265"/>
        <v/>
      </c>
      <c r="H5610" s="255" t="str">
        <f>IF(G5610="기사임",(COUNTIF($B$2:B5610,B5610)-COUNTIFS($B$2:B5609,B5610,$G$2:G5609,"")),"")</f>
        <v/>
      </c>
      <c r="I5610" s="122" t="str">
        <f>IF(H5610=1,COUNTIF($H$1:H5610,1),"")</f>
        <v/>
      </c>
      <c r="J5610" s="122">
        <f t="shared" si="266"/>
        <v>0</v>
      </c>
      <c r="K5610" s="122" t="b">
        <f t="shared" si="267"/>
        <v>0</v>
      </c>
      <c r="L5610" s="122" t="str">
        <f>IF(K5610=FALSE,"",B5610&amp;"@"&amp;COUNTIFS($B$2:B5610,B5610,$K$2:K5610,TRUE))</f>
        <v/>
      </c>
    </row>
    <row r="5611" spans="7:12">
      <c r="G5611" s="122" t="str">
        <f t="shared" si="265"/>
        <v/>
      </c>
      <c r="H5611" s="255" t="str">
        <f>IF(G5611="기사임",(COUNTIF($B$2:B5611,B5611)-COUNTIFS($B$2:B5610,B5611,$G$2:G5610,"")),"")</f>
        <v/>
      </c>
      <c r="I5611" s="122" t="str">
        <f>IF(H5611=1,COUNTIF($H$1:H5611,1),"")</f>
        <v/>
      </c>
      <c r="J5611" s="122">
        <f t="shared" si="266"/>
        <v>0</v>
      </c>
      <c r="K5611" s="122" t="b">
        <f t="shared" si="267"/>
        <v>0</v>
      </c>
      <c r="L5611" s="122" t="str">
        <f>IF(K5611=FALSE,"",B5611&amp;"@"&amp;COUNTIFS($B$2:B5611,B5611,$K$2:K5611,TRUE))</f>
        <v/>
      </c>
    </row>
    <row r="5612" spans="7:12">
      <c r="G5612" s="122" t="str">
        <f t="shared" si="265"/>
        <v/>
      </c>
      <c r="H5612" s="255" t="str">
        <f>IF(G5612="기사임",(COUNTIF($B$2:B5612,B5612)-COUNTIFS($B$2:B5611,B5612,$G$2:G5611,"")),"")</f>
        <v/>
      </c>
      <c r="I5612" s="122" t="str">
        <f>IF(H5612=1,COUNTIF($H$1:H5612,1),"")</f>
        <v/>
      </c>
      <c r="J5612" s="122">
        <f t="shared" si="266"/>
        <v>0</v>
      </c>
      <c r="K5612" s="122" t="b">
        <f t="shared" si="267"/>
        <v>0</v>
      </c>
      <c r="L5612" s="122" t="str">
        <f>IF(K5612=FALSE,"",B5612&amp;"@"&amp;COUNTIFS($B$2:B5612,B5612,$K$2:K5612,TRUE))</f>
        <v/>
      </c>
    </row>
    <row r="5613" spans="7:12">
      <c r="G5613" s="122" t="str">
        <f t="shared" si="265"/>
        <v/>
      </c>
      <c r="H5613" s="255" t="str">
        <f>IF(G5613="기사임",(COUNTIF($B$2:B5613,B5613)-COUNTIFS($B$2:B5612,B5613,$G$2:G5612,"")),"")</f>
        <v/>
      </c>
      <c r="I5613" s="122" t="str">
        <f>IF(H5613=1,COUNTIF($H$1:H5613,1),"")</f>
        <v/>
      </c>
      <c r="J5613" s="122">
        <f t="shared" si="266"/>
        <v>0</v>
      </c>
      <c r="K5613" s="122" t="b">
        <f t="shared" si="267"/>
        <v>0</v>
      </c>
      <c r="L5613" s="122" t="str">
        <f>IF(K5613=FALSE,"",B5613&amp;"@"&amp;COUNTIFS($B$2:B5613,B5613,$K$2:K5613,TRUE))</f>
        <v/>
      </c>
    </row>
    <row r="5614" spans="7:12">
      <c r="G5614" s="122" t="str">
        <f t="shared" si="265"/>
        <v/>
      </c>
      <c r="H5614" s="255" t="str">
        <f>IF(G5614="기사임",(COUNTIF($B$2:B5614,B5614)-COUNTIFS($B$2:B5613,B5614,$G$2:G5613,"")),"")</f>
        <v/>
      </c>
      <c r="I5614" s="122" t="str">
        <f>IF(H5614=1,COUNTIF($H$1:H5614,1),"")</f>
        <v/>
      </c>
      <c r="J5614" s="122">
        <f t="shared" si="266"/>
        <v>0</v>
      </c>
      <c r="K5614" s="122" t="b">
        <f t="shared" si="267"/>
        <v>0</v>
      </c>
      <c r="L5614" s="122" t="str">
        <f>IF(K5614=FALSE,"",B5614&amp;"@"&amp;COUNTIFS($B$2:B5614,B5614,$K$2:K5614,TRUE))</f>
        <v/>
      </c>
    </row>
    <row r="5615" spans="7:12">
      <c r="G5615" s="122" t="str">
        <f t="shared" si="265"/>
        <v/>
      </c>
      <c r="H5615" s="255" t="str">
        <f>IF(G5615="기사임",(COUNTIF($B$2:B5615,B5615)-COUNTIFS($B$2:B5614,B5615,$G$2:G5614,"")),"")</f>
        <v/>
      </c>
      <c r="I5615" s="122" t="str">
        <f>IF(H5615=1,COUNTIF($H$1:H5615,1),"")</f>
        <v/>
      </c>
      <c r="J5615" s="122">
        <f t="shared" si="266"/>
        <v>0</v>
      </c>
      <c r="K5615" s="122" t="b">
        <f t="shared" si="267"/>
        <v>0</v>
      </c>
      <c r="L5615" s="122" t="str">
        <f>IF(K5615=FALSE,"",B5615&amp;"@"&amp;COUNTIFS($B$2:B5615,B5615,$K$2:K5615,TRUE))</f>
        <v/>
      </c>
    </row>
    <row r="5616" spans="7:12">
      <c r="G5616" s="122" t="str">
        <f t="shared" si="265"/>
        <v/>
      </c>
      <c r="H5616" s="255" t="str">
        <f>IF(G5616="기사임",(COUNTIF($B$2:B5616,B5616)-COUNTIFS($B$2:B5615,B5616,$G$2:G5615,"")),"")</f>
        <v/>
      </c>
      <c r="I5616" s="122" t="str">
        <f>IF(H5616=1,COUNTIF($H$1:H5616,1),"")</f>
        <v/>
      </c>
      <c r="J5616" s="122">
        <f t="shared" si="266"/>
        <v>0</v>
      </c>
      <c r="K5616" s="122" t="b">
        <f t="shared" si="267"/>
        <v>0</v>
      </c>
      <c r="L5616" s="122" t="str">
        <f>IF(K5616=FALSE,"",B5616&amp;"@"&amp;COUNTIFS($B$2:B5616,B5616,$K$2:K5616,TRUE))</f>
        <v/>
      </c>
    </row>
    <row r="5617" spans="7:12">
      <c r="G5617" s="122" t="str">
        <f t="shared" si="265"/>
        <v/>
      </c>
      <c r="H5617" s="255" t="str">
        <f>IF(G5617="기사임",(COUNTIF($B$2:B5617,B5617)-COUNTIFS($B$2:B5616,B5617,$G$2:G5616,"")),"")</f>
        <v/>
      </c>
      <c r="I5617" s="122" t="str">
        <f>IF(H5617=1,COUNTIF($H$1:H5617,1),"")</f>
        <v/>
      </c>
      <c r="J5617" s="122">
        <f t="shared" si="266"/>
        <v>0</v>
      </c>
      <c r="K5617" s="122" t="b">
        <f t="shared" si="267"/>
        <v>0</v>
      </c>
      <c r="L5617" s="122" t="str">
        <f>IF(K5617=FALSE,"",B5617&amp;"@"&amp;COUNTIFS($B$2:B5617,B5617,$K$2:K5617,TRUE))</f>
        <v/>
      </c>
    </row>
    <row r="5618" spans="7:12">
      <c r="G5618" s="122" t="str">
        <f t="shared" si="265"/>
        <v/>
      </c>
      <c r="H5618" s="255" t="str">
        <f>IF(G5618="기사임",(COUNTIF($B$2:B5618,B5618)-COUNTIFS($B$2:B5617,B5618,$G$2:G5617,"")),"")</f>
        <v/>
      </c>
      <c r="I5618" s="122" t="str">
        <f>IF(H5618=1,COUNTIF($H$1:H5618,1),"")</f>
        <v/>
      </c>
      <c r="J5618" s="122">
        <f t="shared" si="266"/>
        <v>0</v>
      </c>
      <c r="K5618" s="122" t="b">
        <f t="shared" si="267"/>
        <v>0</v>
      </c>
      <c r="L5618" s="122" t="str">
        <f>IF(K5618=FALSE,"",B5618&amp;"@"&amp;COUNTIFS($B$2:B5618,B5618,$K$2:K5618,TRUE))</f>
        <v/>
      </c>
    </row>
    <row r="5619" spans="7:12">
      <c r="G5619" s="122" t="str">
        <f t="shared" si="265"/>
        <v/>
      </c>
      <c r="H5619" s="255" t="str">
        <f>IF(G5619="기사임",(COUNTIF($B$2:B5619,B5619)-COUNTIFS($B$2:B5618,B5619,$G$2:G5618,"")),"")</f>
        <v/>
      </c>
      <c r="I5619" s="122" t="str">
        <f>IF(H5619=1,COUNTIF($H$1:H5619,1),"")</f>
        <v/>
      </c>
      <c r="J5619" s="122">
        <f t="shared" si="266"/>
        <v>0</v>
      </c>
      <c r="K5619" s="122" t="b">
        <f t="shared" si="267"/>
        <v>0</v>
      </c>
      <c r="L5619" s="122" t="str">
        <f>IF(K5619=FALSE,"",B5619&amp;"@"&amp;COUNTIFS($B$2:B5619,B5619,$K$2:K5619,TRUE))</f>
        <v/>
      </c>
    </row>
    <row r="5620" spans="7:12">
      <c r="G5620" s="122" t="str">
        <f t="shared" si="265"/>
        <v/>
      </c>
      <c r="H5620" s="255" t="str">
        <f>IF(G5620="기사임",(COUNTIF($B$2:B5620,B5620)-COUNTIFS($B$2:B5619,B5620,$G$2:G5619,"")),"")</f>
        <v/>
      </c>
      <c r="I5620" s="122" t="str">
        <f>IF(H5620=1,COUNTIF($H$1:H5620,1),"")</f>
        <v/>
      </c>
      <c r="J5620" s="122">
        <f t="shared" si="266"/>
        <v>0</v>
      </c>
      <c r="K5620" s="122" t="b">
        <f t="shared" si="267"/>
        <v>0</v>
      </c>
      <c r="L5620" s="122" t="str">
        <f>IF(K5620=FALSE,"",B5620&amp;"@"&amp;COUNTIFS($B$2:B5620,B5620,$K$2:K5620,TRUE))</f>
        <v/>
      </c>
    </row>
    <row r="5621" spans="7:12">
      <c r="G5621" s="122" t="str">
        <f t="shared" si="265"/>
        <v/>
      </c>
      <c r="H5621" s="255" t="str">
        <f>IF(G5621="기사임",(COUNTIF($B$2:B5621,B5621)-COUNTIFS($B$2:B5620,B5621,$G$2:G5620,"")),"")</f>
        <v/>
      </c>
      <c r="I5621" s="122" t="str">
        <f>IF(H5621=1,COUNTIF($H$1:H5621,1),"")</f>
        <v/>
      </c>
      <c r="J5621" s="122">
        <f t="shared" si="266"/>
        <v>0</v>
      </c>
      <c r="K5621" s="122" t="b">
        <f t="shared" si="267"/>
        <v>0</v>
      </c>
      <c r="L5621" s="122" t="str">
        <f>IF(K5621=FALSE,"",B5621&amp;"@"&amp;COUNTIFS($B$2:B5621,B5621,$K$2:K5621,TRUE))</f>
        <v/>
      </c>
    </row>
    <row r="5622" spans="7:12">
      <c r="G5622" s="122" t="str">
        <f t="shared" si="265"/>
        <v/>
      </c>
      <c r="H5622" s="255" t="str">
        <f>IF(G5622="기사임",(COUNTIF($B$2:B5622,B5622)-COUNTIFS($B$2:B5621,B5622,$G$2:G5621,"")),"")</f>
        <v/>
      </c>
      <c r="I5622" s="122" t="str">
        <f>IF(H5622=1,COUNTIF($H$1:H5622,1),"")</f>
        <v/>
      </c>
      <c r="J5622" s="122">
        <f t="shared" si="266"/>
        <v>0</v>
      </c>
      <c r="K5622" s="122" t="b">
        <f t="shared" si="267"/>
        <v>0</v>
      </c>
      <c r="L5622" s="122" t="str">
        <f>IF(K5622=FALSE,"",B5622&amp;"@"&amp;COUNTIFS($B$2:B5622,B5622,$K$2:K5622,TRUE))</f>
        <v/>
      </c>
    </row>
    <row r="5623" spans="7:12">
      <c r="G5623" s="122" t="str">
        <f t="shared" si="265"/>
        <v/>
      </c>
      <c r="H5623" s="255" t="str">
        <f>IF(G5623="기사임",(COUNTIF($B$2:B5623,B5623)-COUNTIFS($B$2:B5622,B5623,$G$2:G5622,"")),"")</f>
        <v/>
      </c>
      <c r="I5623" s="122" t="str">
        <f>IF(H5623=1,COUNTIF($H$1:H5623,1),"")</f>
        <v/>
      </c>
      <c r="J5623" s="122">
        <f t="shared" si="266"/>
        <v>0</v>
      </c>
      <c r="K5623" s="122" t="b">
        <f t="shared" si="267"/>
        <v>0</v>
      </c>
      <c r="L5623" s="122" t="str">
        <f>IF(K5623=FALSE,"",B5623&amp;"@"&amp;COUNTIFS($B$2:B5623,B5623,$K$2:K5623,TRUE))</f>
        <v/>
      </c>
    </row>
    <row r="5624" spans="7:12">
      <c r="G5624" s="122" t="str">
        <f t="shared" si="265"/>
        <v/>
      </c>
      <c r="H5624" s="255" t="str">
        <f>IF(G5624="기사임",(COUNTIF($B$2:B5624,B5624)-COUNTIFS($B$2:B5623,B5624,$G$2:G5623,"")),"")</f>
        <v/>
      </c>
      <c r="I5624" s="122" t="str">
        <f>IF(H5624=1,COUNTIF($H$1:H5624,1),"")</f>
        <v/>
      </c>
      <c r="J5624" s="122">
        <f t="shared" si="266"/>
        <v>0</v>
      </c>
      <c r="K5624" s="122" t="b">
        <f t="shared" si="267"/>
        <v>0</v>
      </c>
      <c r="L5624" s="122" t="str">
        <f>IF(K5624=FALSE,"",B5624&amp;"@"&amp;COUNTIFS($B$2:B5624,B5624,$K$2:K5624,TRUE))</f>
        <v/>
      </c>
    </row>
    <row r="5625" spans="7:12">
      <c r="G5625" s="122" t="str">
        <f t="shared" si="265"/>
        <v/>
      </c>
      <c r="H5625" s="255" t="str">
        <f>IF(G5625="기사임",(COUNTIF($B$2:B5625,B5625)-COUNTIFS($B$2:B5624,B5625,$G$2:G5624,"")),"")</f>
        <v/>
      </c>
      <c r="I5625" s="122" t="str">
        <f>IF(H5625=1,COUNTIF($H$1:H5625,1),"")</f>
        <v/>
      </c>
      <c r="J5625" s="122">
        <f t="shared" si="266"/>
        <v>0</v>
      </c>
      <c r="K5625" s="122" t="b">
        <f t="shared" si="267"/>
        <v>0</v>
      </c>
      <c r="L5625" s="122" t="str">
        <f>IF(K5625=FALSE,"",B5625&amp;"@"&amp;COUNTIFS($B$2:B5625,B5625,$K$2:K5625,TRUE))</f>
        <v/>
      </c>
    </row>
    <row r="5626" spans="7:12">
      <c r="G5626" s="122" t="str">
        <f t="shared" si="265"/>
        <v/>
      </c>
      <c r="H5626" s="255" t="str">
        <f>IF(G5626="기사임",(COUNTIF($B$2:B5626,B5626)-COUNTIFS($B$2:B5625,B5626,$G$2:G5625,"")),"")</f>
        <v/>
      </c>
      <c r="I5626" s="122" t="str">
        <f>IF(H5626=1,COUNTIF($H$1:H5626,1),"")</f>
        <v/>
      </c>
      <c r="J5626" s="122">
        <f t="shared" si="266"/>
        <v>0</v>
      </c>
      <c r="K5626" s="122" t="b">
        <f t="shared" si="267"/>
        <v>0</v>
      </c>
      <c r="L5626" s="122" t="str">
        <f>IF(K5626=FALSE,"",B5626&amp;"@"&amp;COUNTIFS($B$2:B5626,B5626,$K$2:K5626,TRUE))</f>
        <v/>
      </c>
    </row>
    <row r="5627" spans="7:12">
      <c r="G5627" s="122" t="str">
        <f t="shared" si="265"/>
        <v/>
      </c>
      <c r="H5627" s="255" t="str">
        <f>IF(G5627="기사임",(COUNTIF($B$2:B5627,B5627)-COUNTIFS($B$2:B5626,B5627,$G$2:G5626,"")),"")</f>
        <v/>
      </c>
      <c r="I5627" s="122" t="str">
        <f>IF(H5627=1,COUNTIF($H$1:H5627,1),"")</f>
        <v/>
      </c>
      <c r="J5627" s="122">
        <f t="shared" si="266"/>
        <v>0</v>
      </c>
      <c r="K5627" s="122" t="b">
        <f t="shared" si="267"/>
        <v>0</v>
      </c>
      <c r="L5627" s="122" t="str">
        <f>IF(K5627=FALSE,"",B5627&amp;"@"&amp;COUNTIFS($B$2:B5627,B5627,$K$2:K5627,TRUE))</f>
        <v/>
      </c>
    </row>
    <row r="5628" spans="7:12">
      <c r="G5628" s="122" t="str">
        <f t="shared" si="265"/>
        <v/>
      </c>
      <c r="H5628" s="255" t="str">
        <f>IF(G5628="기사임",(COUNTIF($B$2:B5628,B5628)-COUNTIFS($B$2:B5627,B5628,$G$2:G5627,"")),"")</f>
        <v/>
      </c>
      <c r="I5628" s="122" t="str">
        <f>IF(H5628=1,COUNTIF($H$1:H5628,1),"")</f>
        <v/>
      </c>
      <c r="J5628" s="122">
        <f t="shared" si="266"/>
        <v>0</v>
      </c>
      <c r="K5628" s="122" t="b">
        <f t="shared" si="267"/>
        <v>0</v>
      </c>
      <c r="L5628" s="122" t="str">
        <f>IF(K5628=FALSE,"",B5628&amp;"@"&amp;COUNTIFS($B$2:B5628,B5628,$K$2:K5628,TRUE))</f>
        <v/>
      </c>
    </row>
    <row r="5629" spans="7:12">
      <c r="G5629" s="122" t="str">
        <f t="shared" si="265"/>
        <v/>
      </c>
      <c r="H5629" s="255" t="str">
        <f>IF(G5629="기사임",(COUNTIF($B$2:B5629,B5629)-COUNTIFS($B$2:B5628,B5629,$G$2:G5628,"")),"")</f>
        <v/>
      </c>
      <c r="I5629" s="122" t="str">
        <f>IF(H5629=1,COUNTIF($H$1:H5629,1),"")</f>
        <v/>
      </c>
      <c r="J5629" s="122">
        <f t="shared" si="266"/>
        <v>0</v>
      </c>
      <c r="K5629" s="122" t="b">
        <f t="shared" si="267"/>
        <v>0</v>
      </c>
      <c r="L5629" s="122" t="str">
        <f>IF(K5629=FALSE,"",B5629&amp;"@"&amp;COUNTIFS($B$2:B5629,B5629,$K$2:K5629,TRUE))</f>
        <v/>
      </c>
    </row>
    <row r="5630" spans="7:12">
      <c r="G5630" s="122" t="str">
        <f t="shared" si="265"/>
        <v/>
      </c>
      <c r="H5630" s="255" t="str">
        <f>IF(G5630="기사임",(COUNTIF($B$2:B5630,B5630)-COUNTIFS($B$2:B5629,B5630,$G$2:G5629,"")),"")</f>
        <v/>
      </c>
      <c r="I5630" s="122" t="str">
        <f>IF(H5630=1,COUNTIF($H$1:H5630,1),"")</f>
        <v/>
      </c>
      <c r="J5630" s="122">
        <f t="shared" si="266"/>
        <v>0</v>
      </c>
      <c r="K5630" s="122" t="b">
        <f t="shared" si="267"/>
        <v>0</v>
      </c>
      <c r="L5630" s="122" t="str">
        <f>IF(K5630=FALSE,"",B5630&amp;"@"&amp;COUNTIFS($B$2:B5630,B5630,$K$2:K5630,TRUE))</f>
        <v/>
      </c>
    </row>
    <row r="5631" spans="7:12">
      <c r="G5631" s="122" t="str">
        <f t="shared" si="265"/>
        <v/>
      </c>
      <c r="H5631" s="255" t="str">
        <f>IF(G5631="기사임",(COUNTIF($B$2:B5631,B5631)-COUNTIFS($B$2:B5630,B5631,$G$2:G5630,"")),"")</f>
        <v/>
      </c>
      <c r="I5631" s="122" t="str">
        <f>IF(H5631=1,COUNTIF($H$1:H5631,1),"")</f>
        <v/>
      </c>
      <c r="J5631" s="122">
        <f t="shared" si="266"/>
        <v>0</v>
      </c>
      <c r="K5631" s="122" t="b">
        <f t="shared" si="267"/>
        <v>0</v>
      </c>
      <c r="L5631" s="122" t="str">
        <f>IF(K5631=FALSE,"",B5631&amp;"@"&amp;COUNTIFS($B$2:B5631,B5631,$K$2:K5631,TRUE))</f>
        <v/>
      </c>
    </row>
    <row r="5632" spans="7:12">
      <c r="G5632" s="122" t="str">
        <f t="shared" si="265"/>
        <v/>
      </c>
      <c r="H5632" s="255" t="str">
        <f>IF(G5632="기사임",(COUNTIF($B$2:B5632,B5632)-COUNTIFS($B$2:B5631,B5632,$G$2:G5631,"")),"")</f>
        <v/>
      </c>
      <c r="I5632" s="122" t="str">
        <f>IF(H5632=1,COUNTIF($H$1:H5632,1),"")</f>
        <v/>
      </c>
      <c r="J5632" s="122">
        <f t="shared" si="266"/>
        <v>0</v>
      </c>
      <c r="K5632" s="122" t="b">
        <f t="shared" si="267"/>
        <v>0</v>
      </c>
      <c r="L5632" s="122" t="str">
        <f>IF(K5632=FALSE,"",B5632&amp;"@"&amp;COUNTIFS($B$2:B5632,B5632,$K$2:K5632,TRUE))</f>
        <v/>
      </c>
    </row>
    <row r="5633" spans="7:12">
      <c r="G5633" s="122" t="str">
        <f t="shared" si="265"/>
        <v/>
      </c>
      <c r="H5633" s="255" t="str">
        <f>IF(G5633="기사임",(COUNTIF($B$2:B5633,B5633)-COUNTIFS($B$2:B5632,B5633,$G$2:G5632,"")),"")</f>
        <v/>
      </c>
      <c r="I5633" s="122" t="str">
        <f>IF(H5633=1,COUNTIF($H$1:H5633,1),"")</f>
        <v/>
      </c>
      <c r="J5633" s="122">
        <f t="shared" si="266"/>
        <v>0</v>
      </c>
      <c r="K5633" s="122" t="b">
        <f t="shared" si="267"/>
        <v>0</v>
      </c>
      <c r="L5633" s="122" t="str">
        <f>IF(K5633=FALSE,"",B5633&amp;"@"&amp;COUNTIFS($B$2:B5633,B5633,$K$2:K5633,TRUE))</f>
        <v/>
      </c>
    </row>
    <row r="5634" spans="7:12">
      <c r="G5634" s="122" t="str">
        <f t="shared" si="265"/>
        <v/>
      </c>
      <c r="H5634" s="255" t="str">
        <f>IF(G5634="기사임",(COUNTIF($B$2:B5634,B5634)-COUNTIFS($B$2:B5633,B5634,$G$2:G5633,"")),"")</f>
        <v/>
      </c>
      <c r="I5634" s="122" t="str">
        <f>IF(H5634=1,COUNTIF($H$1:H5634,1),"")</f>
        <v/>
      </c>
      <c r="J5634" s="122">
        <f t="shared" si="266"/>
        <v>0</v>
      </c>
      <c r="K5634" s="122" t="b">
        <f t="shared" si="267"/>
        <v>0</v>
      </c>
      <c r="L5634" s="122" t="str">
        <f>IF(K5634=FALSE,"",B5634&amp;"@"&amp;COUNTIFS($B$2:B5634,B5634,$K$2:K5634,TRUE))</f>
        <v/>
      </c>
    </row>
    <row r="5635" spans="7:12">
      <c r="G5635" s="122" t="str">
        <f t="shared" si="265"/>
        <v/>
      </c>
      <c r="H5635" s="255" t="str">
        <f>IF(G5635="기사임",(COUNTIF($B$2:B5635,B5635)-COUNTIFS($B$2:B5634,B5635,$G$2:G5634,"")),"")</f>
        <v/>
      </c>
      <c r="I5635" s="122" t="str">
        <f>IF(H5635=1,COUNTIF($H$1:H5635,1),"")</f>
        <v/>
      </c>
      <c r="J5635" s="122">
        <f t="shared" si="266"/>
        <v>0</v>
      </c>
      <c r="K5635" s="122" t="b">
        <f t="shared" si="267"/>
        <v>0</v>
      </c>
      <c r="L5635" s="122" t="str">
        <f>IF(K5635=FALSE,"",B5635&amp;"@"&amp;COUNTIFS($B$2:B5635,B5635,$K$2:K5635,TRUE))</f>
        <v/>
      </c>
    </row>
    <row r="5636" spans="7:12">
      <c r="G5636" s="122" t="str">
        <f t="shared" si="265"/>
        <v/>
      </c>
      <c r="H5636" s="255" t="str">
        <f>IF(G5636="기사임",(COUNTIF($B$2:B5636,B5636)-COUNTIFS($B$2:B5635,B5636,$G$2:G5635,"")),"")</f>
        <v/>
      </c>
      <c r="I5636" s="122" t="str">
        <f>IF(H5636=1,COUNTIF($H$1:H5636,1),"")</f>
        <v/>
      </c>
      <c r="J5636" s="122">
        <f t="shared" si="266"/>
        <v>0</v>
      </c>
      <c r="K5636" s="122" t="b">
        <f t="shared" si="267"/>
        <v>0</v>
      </c>
      <c r="L5636" s="122" t="str">
        <f>IF(K5636=FALSE,"",B5636&amp;"@"&amp;COUNTIFS($B$2:B5636,B5636,$K$2:K5636,TRUE))</f>
        <v/>
      </c>
    </row>
    <row r="5637" spans="7:12">
      <c r="G5637" s="122" t="str">
        <f t="shared" si="265"/>
        <v/>
      </c>
      <c r="H5637" s="255" t="str">
        <f>IF(G5637="기사임",(COUNTIF($B$2:B5637,B5637)-COUNTIFS($B$2:B5636,B5637,$G$2:G5636,"")),"")</f>
        <v/>
      </c>
      <c r="I5637" s="122" t="str">
        <f>IF(H5637=1,COUNTIF($H$1:H5637,1),"")</f>
        <v/>
      </c>
      <c r="J5637" s="122">
        <f t="shared" si="266"/>
        <v>0</v>
      </c>
      <c r="K5637" s="122" t="b">
        <f t="shared" si="267"/>
        <v>0</v>
      </c>
      <c r="L5637" s="122" t="str">
        <f>IF(K5637=FALSE,"",B5637&amp;"@"&amp;COUNTIFS($B$2:B5637,B5637,$K$2:K5637,TRUE))</f>
        <v/>
      </c>
    </row>
    <row r="5638" spans="7:12">
      <c r="G5638" s="122" t="str">
        <f t="shared" si="265"/>
        <v/>
      </c>
      <c r="H5638" s="255" t="str">
        <f>IF(G5638="기사임",(COUNTIF($B$2:B5638,B5638)-COUNTIFS($B$2:B5637,B5638,$G$2:G5637,"")),"")</f>
        <v/>
      </c>
      <c r="I5638" s="122" t="str">
        <f>IF(H5638=1,COUNTIF($H$1:H5638,1),"")</f>
        <v/>
      </c>
      <c r="J5638" s="122">
        <f t="shared" si="266"/>
        <v>0</v>
      </c>
      <c r="K5638" s="122" t="b">
        <f t="shared" si="267"/>
        <v>0</v>
      </c>
      <c r="L5638" s="122" t="str">
        <f>IF(K5638=FALSE,"",B5638&amp;"@"&amp;COUNTIFS($B$2:B5638,B5638,$K$2:K5638,TRUE))</f>
        <v/>
      </c>
    </row>
    <row r="5639" spans="7:12">
      <c r="G5639" s="122" t="str">
        <f t="shared" ref="G5639:G5702" si="268">IF(AND(LEFT(A5639,17)="/global/archives/",ISNUMBER(_xlfn.NUMBERVALUE(MID(A5639,18,1))),ISERROR(FIND("ckattempt",A5639)),ISERROR(FIND("preview",A5639))),"기사임","")</f>
        <v/>
      </c>
      <c r="H5639" s="255" t="str">
        <f>IF(G5639="기사임",(COUNTIF($B$2:B5639,B5639)-COUNTIFS($B$2:B5638,B5639,$G$2:G5638,"")),"")</f>
        <v/>
      </c>
      <c r="I5639" s="122" t="str">
        <f>IF(H5639=1,COUNTIF($H$1:H5639,1),"")</f>
        <v/>
      </c>
      <c r="J5639" s="122">
        <f t="shared" ref="J5639:J5702" si="269">COUNTIF($N$2:$N$4,B5639)</f>
        <v>0</v>
      </c>
      <c r="K5639" s="122" t="b">
        <f t="shared" ref="K5639:K5702" si="270">AND(J5639=1,H5639&gt;=1,H5639&lt;&gt;"")</f>
        <v>0</v>
      </c>
      <c r="L5639" s="122" t="str">
        <f>IF(K5639=FALSE,"",B5639&amp;"@"&amp;COUNTIFS($B$2:B5639,B5639,$K$2:K5639,TRUE))</f>
        <v/>
      </c>
    </row>
    <row r="5640" spans="7:12">
      <c r="G5640" s="122" t="str">
        <f t="shared" si="268"/>
        <v/>
      </c>
      <c r="H5640" s="255" t="str">
        <f>IF(G5640="기사임",(COUNTIF($B$2:B5640,B5640)-COUNTIFS($B$2:B5639,B5640,$G$2:G5639,"")),"")</f>
        <v/>
      </c>
      <c r="I5640" s="122" t="str">
        <f>IF(H5640=1,COUNTIF($H$1:H5640,1),"")</f>
        <v/>
      </c>
      <c r="J5640" s="122">
        <f t="shared" si="269"/>
        <v>0</v>
      </c>
      <c r="K5640" s="122" t="b">
        <f t="shared" si="270"/>
        <v>0</v>
      </c>
      <c r="L5640" s="122" t="str">
        <f>IF(K5640=FALSE,"",B5640&amp;"@"&amp;COUNTIFS($B$2:B5640,B5640,$K$2:K5640,TRUE))</f>
        <v/>
      </c>
    </row>
    <row r="5641" spans="7:12">
      <c r="G5641" s="122" t="str">
        <f t="shared" si="268"/>
        <v/>
      </c>
      <c r="H5641" s="255" t="str">
        <f>IF(G5641="기사임",(COUNTIF($B$2:B5641,B5641)-COUNTIFS($B$2:B5640,B5641,$G$2:G5640,"")),"")</f>
        <v/>
      </c>
      <c r="I5641" s="122" t="str">
        <f>IF(H5641=1,COUNTIF($H$1:H5641,1),"")</f>
        <v/>
      </c>
      <c r="J5641" s="122">
        <f t="shared" si="269"/>
        <v>0</v>
      </c>
      <c r="K5641" s="122" t="b">
        <f t="shared" si="270"/>
        <v>0</v>
      </c>
      <c r="L5641" s="122" t="str">
        <f>IF(K5641=FALSE,"",B5641&amp;"@"&amp;COUNTIFS($B$2:B5641,B5641,$K$2:K5641,TRUE))</f>
        <v/>
      </c>
    </row>
    <row r="5642" spans="7:12">
      <c r="G5642" s="122" t="str">
        <f t="shared" si="268"/>
        <v/>
      </c>
      <c r="H5642" s="255" t="str">
        <f>IF(G5642="기사임",(COUNTIF($B$2:B5642,B5642)-COUNTIFS($B$2:B5641,B5642,$G$2:G5641,"")),"")</f>
        <v/>
      </c>
      <c r="I5642" s="122" t="str">
        <f>IF(H5642=1,COUNTIF($H$1:H5642,1),"")</f>
        <v/>
      </c>
      <c r="J5642" s="122">
        <f t="shared" si="269"/>
        <v>0</v>
      </c>
      <c r="K5642" s="122" t="b">
        <f t="shared" si="270"/>
        <v>0</v>
      </c>
      <c r="L5642" s="122" t="str">
        <f>IF(K5642=FALSE,"",B5642&amp;"@"&amp;COUNTIFS($B$2:B5642,B5642,$K$2:K5642,TRUE))</f>
        <v/>
      </c>
    </row>
    <row r="5643" spans="7:12">
      <c r="G5643" s="122" t="str">
        <f t="shared" si="268"/>
        <v/>
      </c>
      <c r="H5643" s="255" t="str">
        <f>IF(G5643="기사임",(COUNTIF($B$2:B5643,B5643)-COUNTIFS($B$2:B5642,B5643,$G$2:G5642,"")),"")</f>
        <v/>
      </c>
      <c r="I5643" s="122" t="str">
        <f>IF(H5643=1,COUNTIF($H$1:H5643,1),"")</f>
        <v/>
      </c>
      <c r="J5643" s="122">
        <f t="shared" si="269"/>
        <v>0</v>
      </c>
      <c r="K5643" s="122" t="b">
        <f t="shared" si="270"/>
        <v>0</v>
      </c>
      <c r="L5643" s="122" t="str">
        <f>IF(K5643=FALSE,"",B5643&amp;"@"&amp;COUNTIFS($B$2:B5643,B5643,$K$2:K5643,TRUE))</f>
        <v/>
      </c>
    </row>
    <row r="5644" spans="7:12">
      <c r="G5644" s="122" t="str">
        <f t="shared" si="268"/>
        <v/>
      </c>
      <c r="H5644" s="255" t="str">
        <f>IF(G5644="기사임",(COUNTIF($B$2:B5644,B5644)-COUNTIFS($B$2:B5643,B5644,$G$2:G5643,"")),"")</f>
        <v/>
      </c>
      <c r="I5644" s="122" t="str">
        <f>IF(H5644=1,COUNTIF($H$1:H5644,1),"")</f>
        <v/>
      </c>
      <c r="J5644" s="122">
        <f t="shared" si="269"/>
        <v>0</v>
      </c>
      <c r="K5644" s="122" t="b">
        <f t="shared" si="270"/>
        <v>0</v>
      </c>
      <c r="L5644" s="122" t="str">
        <f>IF(K5644=FALSE,"",B5644&amp;"@"&amp;COUNTIFS($B$2:B5644,B5644,$K$2:K5644,TRUE))</f>
        <v/>
      </c>
    </row>
    <row r="5645" spans="7:12">
      <c r="G5645" s="122" t="str">
        <f t="shared" si="268"/>
        <v/>
      </c>
      <c r="H5645" s="255" t="str">
        <f>IF(G5645="기사임",(COUNTIF($B$2:B5645,B5645)-COUNTIFS($B$2:B5644,B5645,$G$2:G5644,"")),"")</f>
        <v/>
      </c>
      <c r="I5645" s="122" t="str">
        <f>IF(H5645=1,COUNTIF($H$1:H5645,1),"")</f>
        <v/>
      </c>
      <c r="J5645" s="122">
        <f t="shared" si="269"/>
        <v>0</v>
      </c>
      <c r="K5645" s="122" t="b">
        <f t="shared" si="270"/>
        <v>0</v>
      </c>
      <c r="L5645" s="122" t="str">
        <f>IF(K5645=FALSE,"",B5645&amp;"@"&amp;COUNTIFS($B$2:B5645,B5645,$K$2:K5645,TRUE))</f>
        <v/>
      </c>
    </row>
    <row r="5646" spans="7:12">
      <c r="G5646" s="122" t="str">
        <f t="shared" si="268"/>
        <v/>
      </c>
      <c r="H5646" s="255" t="str">
        <f>IF(G5646="기사임",(COUNTIF($B$2:B5646,B5646)-COUNTIFS($B$2:B5645,B5646,$G$2:G5645,"")),"")</f>
        <v/>
      </c>
      <c r="I5646" s="122" t="str">
        <f>IF(H5646=1,COUNTIF($H$1:H5646,1),"")</f>
        <v/>
      </c>
      <c r="J5646" s="122">
        <f t="shared" si="269"/>
        <v>0</v>
      </c>
      <c r="K5646" s="122" t="b">
        <f t="shared" si="270"/>
        <v>0</v>
      </c>
      <c r="L5646" s="122" t="str">
        <f>IF(K5646=FALSE,"",B5646&amp;"@"&amp;COUNTIFS($B$2:B5646,B5646,$K$2:K5646,TRUE))</f>
        <v/>
      </c>
    </row>
    <row r="5647" spans="7:12">
      <c r="G5647" s="122" t="str">
        <f t="shared" si="268"/>
        <v/>
      </c>
      <c r="H5647" s="255" t="str">
        <f>IF(G5647="기사임",(COUNTIF($B$2:B5647,B5647)-COUNTIFS($B$2:B5646,B5647,$G$2:G5646,"")),"")</f>
        <v/>
      </c>
      <c r="I5647" s="122" t="str">
        <f>IF(H5647=1,COUNTIF($H$1:H5647,1),"")</f>
        <v/>
      </c>
      <c r="J5647" s="122">
        <f t="shared" si="269"/>
        <v>0</v>
      </c>
      <c r="K5647" s="122" t="b">
        <f t="shared" si="270"/>
        <v>0</v>
      </c>
      <c r="L5647" s="122" t="str">
        <f>IF(K5647=FALSE,"",B5647&amp;"@"&amp;COUNTIFS($B$2:B5647,B5647,$K$2:K5647,TRUE))</f>
        <v/>
      </c>
    </row>
    <row r="5648" spans="7:12">
      <c r="G5648" s="122" t="str">
        <f t="shared" si="268"/>
        <v/>
      </c>
      <c r="H5648" s="255" t="str">
        <f>IF(G5648="기사임",(COUNTIF($B$2:B5648,B5648)-COUNTIFS($B$2:B5647,B5648,$G$2:G5647,"")),"")</f>
        <v/>
      </c>
      <c r="I5648" s="122" t="str">
        <f>IF(H5648=1,COUNTIF($H$1:H5648,1),"")</f>
        <v/>
      </c>
      <c r="J5648" s="122">
        <f t="shared" si="269"/>
        <v>0</v>
      </c>
      <c r="K5648" s="122" t="b">
        <f t="shared" si="270"/>
        <v>0</v>
      </c>
      <c r="L5648" s="122" t="str">
        <f>IF(K5648=FALSE,"",B5648&amp;"@"&amp;COUNTIFS($B$2:B5648,B5648,$K$2:K5648,TRUE))</f>
        <v/>
      </c>
    </row>
    <row r="5649" spans="7:12">
      <c r="G5649" s="122" t="str">
        <f t="shared" si="268"/>
        <v/>
      </c>
      <c r="H5649" s="255" t="str">
        <f>IF(G5649="기사임",(COUNTIF($B$2:B5649,B5649)-COUNTIFS($B$2:B5648,B5649,$G$2:G5648,"")),"")</f>
        <v/>
      </c>
      <c r="I5649" s="122" t="str">
        <f>IF(H5649=1,COUNTIF($H$1:H5649,1),"")</f>
        <v/>
      </c>
      <c r="J5649" s="122">
        <f t="shared" si="269"/>
        <v>0</v>
      </c>
      <c r="K5649" s="122" t="b">
        <f t="shared" si="270"/>
        <v>0</v>
      </c>
      <c r="L5649" s="122" t="str">
        <f>IF(K5649=FALSE,"",B5649&amp;"@"&amp;COUNTIFS($B$2:B5649,B5649,$K$2:K5649,TRUE))</f>
        <v/>
      </c>
    </row>
    <row r="5650" spans="7:12">
      <c r="G5650" s="122" t="str">
        <f t="shared" si="268"/>
        <v/>
      </c>
      <c r="H5650" s="255" t="str">
        <f>IF(G5650="기사임",(COUNTIF($B$2:B5650,B5650)-COUNTIFS($B$2:B5649,B5650,$G$2:G5649,"")),"")</f>
        <v/>
      </c>
      <c r="I5650" s="122" t="str">
        <f>IF(H5650=1,COUNTIF($H$1:H5650,1),"")</f>
        <v/>
      </c>
      <c r="J5650" s="122">
        <f t="shared" si="269"/>
        <v>0</v>
      </c>
      <c r="K5650" s="122" t="b">
        <f t="shared" si="270"/>
        <v>0</v>
      </c>
      <c r="L5650" s="122" t="str">
        <f>IF(K5650=FALSE,"",B5650&amp;"@"&amp;COUNTIFS($B$2:B5650,B5650,$K$2:K5650,TRUE))</f>
        <v/>
      </c>
    </row>
    <row r="5651" spans="7:12">
      <c r="G5651" s="122" t="str">
        <f t="shared" si="268"/>
        <v/>
      </c>
      <c r="H5651" s="255" t="str">
        <f>IF(G5651="기사임",(COUNTIF($B$2:B5651,B5651)-COUNTIFS($B$2:B5650,B5651,$G$2:G5650,"")),"")</f>
        <v/>
      </c>
      <c r="I5651" s="122" t="str">
        <f>IF(H5651=1,COUNTIF($H$1:H5651,1),"")</f>
        <v/>
      </c>
      <c r="J5651" s="122">
        <f t="shared" si="269"/>
        <v>0</v>
      </c>
      <c r="K5651" s="122" t="b">
        <f t="shared" si="270"/>
        <v>0</v>
      </c>
      <c r="L5651" s="122" t="str">
        <f>IF(K5651=FALSE,"",B5651&amp;"@"&amp;COUNTIFS($B$2:B5651,B5651,$K$2:K5651,TRUE))</f>
        <v/>
      </c>
    </row>
    <row r="5652" spans="7:12">
      <c r="G5652" s="122" t="str">
        <f t="shared" si="268"/>
        <v/>
      </c>
      <c r="H5652" s="255" t="str">
        <f>IF(G5652="기사임",(COUNTIF($B$2:B5652,B5652)-COUNTIFS($B$2:B5651,B5652,$G$2:G5651,"")),"")</f>
        <v/>
      </c>
      <c r="I5652" s="122" t="str">
        <f>IF(H5652=1,COUNTIF($H$1:H5652,1),"")</f>
        <v/>
      </c>
      <c r="J5652" s="122">
        <f t="shared" si="269"/>
        <v>0</v>
      </c>
      <c r="K5652" s="122" t="b">
        <f t="shared" si="270"/>
        <v>0</v>
      </c>
      <c r="L5652" s="122" t="str">
        <f>IF(K5652=FALSE,"",B5652&amp;"@"&amp;COUNTIFS($B$2:B5652,B5652,$K$2:K5652,TRUE))</f>
        <v/>
      </c>
    </row>
    <row r="5653" spans="7:12">
      <c r="G5653" s="122" t="str">
        <f t="shared" si="268"/>
        <v/>
      </c>
      <c r="H5653" s="255" t="str">
        <f>IF(G5653="기사임",(COUNTIF($B$2:B5653,B5653)-COUNTIFS($B$2:B5652,B5653,$G$2:G5652,"")),"")</f>
        <v/>
      </c>
      <c r="I5653" s="122" t="str">
        <f>IF(H5653=1,COUNTIF($H$1:H5653,1),"")</f>
        <v/>
      </c>
      <c r="J5653" s="122">
        <f t="shared" si="269"/>
        <v>0</v>
      </c>
      <c r="K5653" s="122" t="b">
        <f t="shared" si="270"/>
        <v>0</v>
      </c>
      <c r="L5653" s="122" t="str">
        <f>IF(K5653=FALSE,"",B5653&amp;"@"&amp;COUNTIFS($B$2:B5653,B5653,$K$2:K5653,TRUE))</f>
        <v/>
      </c>
    </row>
    <row r="5654" spans="7:12">
      <c r="G5654" s="122" t="str">
        <f t="shared" si="268"/>
        <v/>
      </c>
      <c r="H5654" s="255" t="str">
        <f>IF(G5654="기사임",(COUNTIF($B$2:B5654,B5654)-COUNTIFS($B$2:B5653,B5654,$G$2:G5653,"")),"")</f>
        <v/>
      </c>
      <c r="I5654" s="122" t="str">
        <f>IF(H5654=1,COUNTIF($H$1:H5654,1),"")</f>
        <v/>
      </c>
      <c r="J5654" s="122">
        <f t="shared" si="269"/>
        <v>0</v>
      </c>
      <c r="K5654" s="122" t="b">
        <f t="shared" si="270"/>
        <v>0</v>
      </c>
      <c r="L5654" s="122" t="str">
        <f>IF(K5654=FALSE,"",B5654&amp;"@"&amp;COUNTIFS($B$2:B5654,B5654,$K$2:K5654,TRUE))</f>
        <v/>
      </c>
    </row>
    <row r="5655" spans="7:12">
      <c r="G5655" s="122" t="str">
        <f t="shared" si="268"/>
        <v/>
      </c>
      <c r="H5655" s="255" t="str">
        <f>IF(G5655="기사임",(COUNTIF($B$2:B5655,B5655)-COUNTIFS($B$2:B5654,B5655,$G$2:G5654,"")),"")</f>
        <v/>
      </c>
      <c r="I5655" s="122" t="str">
        <f>IF(H5655=1,COUNTIF($H$1:H5655,1),"")</f>
        <v/>
      </c>
      <c r="J5655" s="122">
        <f t="shared" si="269"/>
        <v>0</v>
      </c>
      <c r="K5655" s="122" t="b">
        <f t="shared" si="270"/>
        <v>0</v>
      </c>
      <c r="L5655" s="122" t="str">
        <f>IF(K5655=FALSE,"",B5655&amp;"@"&amp;COUNTIFS($B$2:B5655,B5655,$K$2:K5655,TRUE))</f>
        <v/>
      </c>
    </row>
    <row r="5656" spans="7:12">
      <c r="G5656" s="122" t="str">
        <f t="shared" si="268"/>
        <v/>
      </c>
      <c r="H5656" s="255" t="str">
        <f>IF(G5656="기사임",(COUNTIF($B$2:B5656,B5656)-COUNTIFS($B$2:B5655,B5656,$G$2:G5655,"")),"")</f>
        <v/>
      </c>
      <c r="I5656" s="122" t="str">
        <f>IF(H5656=1,COUNTIF($H$1:H5656,1),"")</f>
        <v/>
      </c>
      <c r="J5656" s="122">
        <f t="shared" si="269"/>
        <v>0</v>
      </c>
      <c r="K5656" s="122" t="b">
        <f t="shared" si="270"/>
        <v>0</v>
      </c>
      <c r="L5656" s="122" t="str">
        <f>IF(K5656=FALSE,"",B5656&amp;"@"&amp;COUNTIFS($B$2:B5656,B5656,$K$2:K5656,TRUE))</f>
        <v/>
      </c>
    </row>
    <row r="5657" spans="7:12">
      <c r="G5657" s="122" t="str">
        <f t="shared" si="268"/>
        <v/>
      </c>
      <c r="H5657" s="255" t="str">
        <f>IF(G5657="기사임",(COUNTIF($B$2:B5657,B5657)-COUNTIFS($B$2:B5656,B5657,$G$2:G5656,"")),"")</f>
        <v/>
      </c>
      <c r="I5657" s="122" t="str">
        <f>IF(H5657=1,COUNTIF($H$1:H5657,1),"")</f>
        <v/>
      </c>
      <c r="J5657" s="122">
        <f t="shared" si="269"/>
        <v>0</v>
      </c>
      <c r="K5657" s="122" t="b">
        <f t="shared" si="270"/>
        <v>0</v>
      </c>
      <c r="L5657" s="122" t="str">
        <f>IF(K5657=FALSE,"",B5657&amp;"@"&amp;COUNTIFS($B$2:B5657,B5657,$K$2:K5657,TRUE))</f>
        <v/>
      </c>
    </row>
    <row r="5658" spans="7:12">
      <c r="G5658" s="122" t="str">
        <f t="shared" si="268"/>
        <v/>
      </c>
      <c r="H5658" s="255" t="str">
        <f>IF(G5658="기사임",(COUNTIF($B$2:B5658,B5658)-COUNTIFS($B$2:B5657,B5658,$G$2:G5657,"")),"")</f>
        <v/>
      </c>
      <c r="I5658" s="122" t="str">
        <f>IF(H5658=1,COUNTIF($H$1:H5658,1),"")</f>
        <v/>
      </c>
      <c r="J5658" s="122">
        <f t="shared" si="269"/>
        <v>0</v>
      </c>
      <c r="K5658" s="122" t="b">
        <f t="shared" si="270"/>
        <v>0</v>
      </c>
      <c r="L5658" s="122" t="str">
        <f>IF(K5658=FALSE,"",B5658&amp;"@"&amp;COUNTIFS($B$2:B5658,B5658,$K$2:K5658,TRUE))</f>
        <v/>
      </c>
    </row>
    <row r="5659" spans="7:12">
      <c r="G5659" s="122" t="str">
        <f t="shared" si="268"/>
        <v/>
      </c>
      <c r="H5659" s="255" t="str">
        <f>IF(G5659="기사임",(COUNTIF($B$2:B5659,B5659)-COUNTIFS($B$2:B5658,B5659,$G$2:G5658,"")),"")</f>
        <v/>
      </c>
      <c r="I5659" s="122" t="str">
        <f>IF(H5659=1,COUNTIF($H$1:H5659,1),"")</f>
        <v/>
      </c>
      <c r="J5659" s="122">
        <f t="shared" si="269"/>
        <v>0</v>
      </c>
      <c r="K5659" s="122" t="b">
        <f t="shared" si="270"/>
        <v>0</v>
      </c>
      <c r="L5659" s="122" t="str">
        <f>IF(K5659=FALSE,"",B5659&amp;"@"&amp;COUNTIFS($B$2:B5659,B5659,$K$2:K5659,TRUE))</f>
        <v/>
      </c>
    </row>
    <row r="5660" spans="7:12">
      <c r="G5660" s="122" t="str">
        <f t="shared" si="268"/>
        <v/>
      </c>
      <c r="H5660" s="255" t="str">
        <f>IF(G5660="기사임",(COUNTIF($B$2:B5660,B5660)-COUNTIFS($B$2:B5659,B5660,$G$2:G5659,"")),"")</f>
        <v/>
      </c>
      <c r="I5660" s="122" t="str">
        <f>IF(H5660=1,COUNTIF($H$1:H5660,1),"")</f>
        <v/>
      </c>
      <c r="J5660" s="122">
        <f t="shared" si="269"/>
        <v>0</v>
      </c>
      <c r="K5660" s="122" t="b">
        <f t="shared" si="270"/>
        <v>0</v>
      </c>
      <c r="L5660" s="122" t="str">
        <f>IF(K5660=FALSE,"",B5660&amp;"@"&amp;COUNTIFS($B$2:B5660,B5660,$K$2:K5660,TRUE))</f>
        <v/>
      </c>
    </row>
    <row r="5661" spans="7:12">
      <c r="G5661" s="122" t="str">
        <f t="shared" si="268"/>
        <v/>
      </c>
      <c r="H5661" s="255" t="str">
        <f>IF(G5661="기사임",(COUNTIF($B$2:B5661,B5661)-COUNTIFS($B$2:B5660,B5661,$G$2:G5660,"")),"")</f>
        <v/>
      </c>
      <c r="I5661" s="122" t="str">
        <f>IF(H5661=1,COUNTIF($H$1:H5661,1),"")</f>
        <v/>
      </c>
      <c r="J5661" s="122">
        <f t="shared" si="269"/>
        <v>0</v>
      </c>
      <c r="K5661" s="122" t="b">
        <f t="shared" si="270"/>
        <v>0</v>
      </c>
      <c r="L5661" s="122" t="str">
        <f>IF(K5661=FALSE,"",B5661&amp;"@"&amp;COUNTIFS($B$2:B5661,B5661,$K$2:K5661,TRUE))</f>
        <v/>
      </c>
    </row>
    <row r="5662" spans="7:12">
      <c r="G5662" s="122" t="str">
        <f t="shared" si="268"/>
        <v/>
      </c>
      <c r="H5662" s="255" t="str">
        <f>IF(G5662="기사임",(COUNTIF($B$2:B5662,B5662)-COUNTIFS($B$2:B5661,B5662,$G$2:G5661,"")),"")</f>
        <v/>
      </c>
      <c r="I5662" s="122" t="str">
        <f>IF(H5662=1,COUNTIF($H$1:H5662,1),"")</f>
        <v/>
      </c>
      <c r="J5662" s="122">
        <f t="shared" si="269"/>
        <v>0</v>
      </c>
      <c r="K5662" s="122" t="b">
        <f t="shared" si="270"/>
        <v>0</v>
      </c>
      <c r="L5662" s="122" t="str">
        <f>IF(K5662=FALSE,"",B5662&amp;"@"&amp;COUNTIFS($B$2:B5662,B5662,$K$2:K5662,TRUE))</f>
        <v/>
      </c>
    </row>
    <row r="5663" spans="7:12">
      <c r="G5663" s="122" t="str">
        <f t="shared" si="268"/>
        <v/>
      </c>
      <c r="H5663" s="255" t="str">
        <f>IF(G5663="기사임",(COUNTIF($B$2:B5663,B5663)-COUNTIFS($B$2:B5662,B5663,$G$2:G5662,"")),"")</f>
        <v/>
      </c>
      <c r="I5663" s="122" t="str">
        <f>IF(H5663=1,COUNTIF($H$1:H5663,1),"")</f>
        <v/>
      </c>
      <c r="J5663" s="122">
        <f t="shared" si="269"/>
        <v>0</v>
      </c>
      <c r="K5663" s="122" t="b">
        <f t="shared" si="270"/>
        <v>0</v>
      </c>
      <c r="L5663" s="122" t="str">
        <f>IF(K5663=FALSE,"",B5663&amp;"@"&amp;COUNTIFS($B$2:B5663,B5663,$K$2:K5663,TRUE))</f>
        <v/>
      </c>
    </row>
    <row r="5664" spans="7:12">
      <c r="G5664" s="122" t="str">
        <f t="shared" si="268"/>
        <v/>
      </c>
      <c r="H5664" s="255" t="str">
        <f>IF(G5664="기사임",(COUNTIF($B$2:B5664,B5664)-COUNTIFS($B$2:B5663,B5664,$G$2:G5663,"")),"")</f>
        <v/>
      </c>
      <c r="I5664" s="122" t="str">
        <f>IF(H5664=1,COUNTIF($H$1:H5664,1),"")</f>
        <v/>
      </c>
      <c r="J5664" s="122">
        <f t="shared" si="269"/>
        <v>0</v>
      </c>
      <c r="K5664" s="122" t="b">
        <f t="shared" si="270"/>
        <v>0</v>
      </c>
      <c r="L5664" s="122" t="str">
        <f>IF(K5664=FALSE,"",B5664&amp;"@"&amp;COUNTIFS($B$2:B5664,B5664,$K$2:K5664,TRUE))</f>
        <v/>
      </c>
    </row>
    <row r="5665" spans="7:12">
      <c r="G5665" s="122" t="str">
        <f t="shared" si="268"/>
        <v/>
      </c>
      <c r="H5665" s="255" t="str">
        <f>IF(G5665="기사임",(COUNTIF($B$2:B5665,B5665)-COUNTIFS($B$2:B5664,B5665,$G$2:G5664,"")),"")</f>
        <v/>
      </c>
      <c r="I5665" s="122" t="str">
        <f>IF(H5665=1,COUNTIF($H$1:H5665,1),"")</f>
        <v/>
      </c>
      <c r="J5665" s="122">
        <f t="shared" si="269"/>
        <v>0</v>
      </c>
      <c r="K5665" s="122" t="b">
        <f t="shared" si="270"/>
        <v>0</v>
      </c>
      <c r="L5665" s="122" t="str">
        <f>IF(K5665=FALSE,"",B5665&amp;"@"&amp;COUNTIFS($B$2:B5665,B5665,$K$2:K5665,TRUE))</f>
        <v/>
      </c>
    </row>
    <row r="5666" spans="7:12">
      <c r="G5666" s="122" t="str">
        <f t="shared" si="268"/>
        <v/>
      </c>
      <c r="H5666" s="255" t="str">
        <f>IF(G5666="기사임",(COUNTIF($B$2:B5666,B5666)-COUNTIFS($B$2:B5665,B5666,$G$2:G5665,"")),"")</f>
        <v/>
      </c>
      <c r="I5666" s="122" t="str">
        <f>IF(H5666=1,COUNTIF($H$1:H5666,1),"")</f>
        <v/>
      </c>
      <c r="J5666" s="122">
        <f t="shared" si="269"/>
        <v>0</v>
      </c>
      <c r="K5666" s="122" t="b">
        <f t="shared" si="270"/>
        <v>0</v>
      </c>
      <c r="L5666" s="122" t="str">
        <f>IF(K5666=FALSE,"",B5666&amp;"@"&amp;COUNTIFS($B$2:B5666,B5666,$K$2:K5666,TRUE))</f>
        <v/>
      </c>
    </row>
    <row r="5667" spans="7:12">
      <c r="G5667" s="122" t="str">
        <f t="shared" si="268"/>
        <v/>
      </c>
      <c r="H5667" s="255" t="str">
        <f>IF(G5667="기사임",(COUNTIF($B$2:B5667,B5667)-COUNTIFS($B$2:B5666,B5667,$G$2:G5666,"")),"")</f>
        <v/>
      </c>
      <c r="I5667" s="122" t="str">
        <f>IF(H5667=1,COUNTIF($H$1:H5667,1),"")</f>
        <v/>
      </c>
      <c r="J5667" s="122">
        <f t="shared" si="269"/>
        <v>0</v>
      </c>
      <c r="K5667" s="122" t="b">
        <f t="shared" si="270"/>
        <v>0</v>
      </c>
      <c r="L5667" s="122" t="str">
        <f>IF(K5667=FALSE,"",B5667&amp;"@"&amp;COUNTIFS($B$2:B5667,B5667,$K$2:K5667,TRUE))</f>
        <v/>
      </c>
    </row>
    <row r="5668" spans="7:12">
      <c r="G5668" s="122" t="str">
        <f t="shared" si="268"/>
        <v/>
      </c>
      <c r="H5668" s="255" t="str">
        <f>IF(G5668="기사임",(COUNTIF($B$2:B5668,B5668)-COUNTIFS($B$2:B5667,B5668,$G$2:G5667,"")),"")</f>
        <v/>
      </c>
      <c r="I5668" s="122" t="str">
        <f>IF(H5668=1,COUNTIF($H$1:H5668,1),"")</f>
        <v/>
      </c>
      <c r="J5668" s="122">
        <f t="shared" si="269"/>
        <v>0</v>
      </c>
      <c r="K5668" s="122" t="b">
        <f t="shared" si="270"/>
        <v>0</v>
      </c>
      <c r="L5668" s="122" t="str">
        <f>IF(K5668=FALSE,"",B5668&amp;"@"&amp;COUNTIFS($B$2:B5668,B5668,$K$2:K5668,TRUE))</f>
        <v/>
      </c>
    </row>
    <row r="5669" spans="7:12">
      <c r="G5669" s="122" t="str">
        <f t="shared" si="268"/>
        <v/>
      </c>
      <c r="H5669" s="255" t="str">
        <f>IF(G5669="기사임",(COUNTIF($B$2:B5669,B5669)-COUNTIFS($B$2:B5668,B5669,$G$2:G5668,"")),"")</f>
        <v/>
      </c>
      <c r="I5669" s="122" t="str">
        <f>IF(H5669=1,COUNTIF($H$1:H5669,1),"")</f>
        <v/>
      </c>
      <c r="J5669" s="122">
        <f t="shared" si="269"/>
        <v>0</v>
      </c>
      <c r="K5669" s="122" t="b">
        <f t="shared" si="270"/>
        <v>0</v>
      </c>
      <c r="L5669" s="122" t="str">
        <f>IF(K5669=FALSE,"",B5669&amp;"@"&amp;COUNTIFS($B$2:B5669,B5669,$K$2:K5669,TRUE))</f>
        <v/>
      </c>
    </row>
    <row r="5670" spans="7:12">
      <c r="G5670" s="122" t="str">
        <f t="shared" si="268"/>
        <v/>
      </c>
      <c r="H5670" s="255" t="str">
        <f>IF(G5670="기사임",(COUNTIF($B$2:B5670,B5670)-COUNTIFS($B$2:B5669,B5670,$G$2:G5669,"")),"")</f>
        <v/>
      </c>
      <c r="I5670" s="122" t="str">
        <f>IF(H5670=1,COUNTIF($H$1:H5670,1),"")</f>
        <v/>
      </c>
      <c r="J5670" s="122">
        <f t="shared" si="269"/>
        <v>0</v>
      </c>
      <c r="K5670" s="122" t="b">
        <f t="shared" si="270"/>
        <v>0</v>
      </c>
      <c r="L5670" s="122" t="str">
        <f>IF(K5670=FALSE,"",B5670&amp;"@"&amp;COUNTIFS($B$2:B5670,B5670,$K$2:K5670,TRUE))</f>
        <v/>
      </c>
    </row>
    <row r="5671" spans="7:12">
      <c r="G5671" s="122" t="str">
        <f t="shared" si="268"/>
        <v/>
      </c>
      <c r="H5671" s="255" t="str">
        <f>IF(G5671="기사임",(COUNTIF($B$2:B5671,B5671)-COUNTIFS($B$2:B5670,B5671,$G$2:G5670,"")),"")</f>
        <v/>
      </c>
      <c r="I5671" s="122" t="str">
        <f>IF(H5671=1,COUNTIF($H$1:H5671,1),"")</f>
        <v/>
      </c>
      <c r="J5671" s="122">
        <f t="shared" si="269"/>
        <v>0</v>
      </c>
      <c r="K5671" s="122" t="b">
        <f t="shared" si="270"/>
        <v>0</v>
      </c>
      <c r="L5671" s="122" t="str">
        <f>IF(K5671=FALSE,"",B5671&amp;"@"&amp;COUNTIFS($B$2:B5671,B5671,$K$2:K5671,TRUE))</f>
        <v/>
      </c>
    </row>
    <row r="5672" spans="7:12">
      <c r="G5672" s="122" t="str">
        <f t="shared" si="268"/>
        <v/>
      </c>
      <c r="H5672" s="255" t="str">
        <f>IF(G5672="기사임",(COUNTIF($B$2:B5672,B5672)-COUNTIFS($B$2:B5671,B5672,$G$2:G5671,"")),"")</f>
        <v/>
      </c>
      <c r="I5672" s="122" t="str">
        <f>IF(H5672=1,COUNTIF($H$1:H5672,1),"")</f>
        <v/>
      </c>
      <c r="J5672" s="122">
        <f t="shared" si="269"/>
        <v>0</v>
      </c>
      <c r="K5672" s="122" t="b">
        <f t="shared" si="270"/>
        <v>0</v>
      </c>
      <c r="L5672" s="122" t="str">
        <f>IF(K5672=FALSE,"",B5672&amp;"@"&amp;COUNTIFS($B$2:B5672,B5672,$K$2:K5672,TRUE))</f>
        <v/>
      </c>
    </row>
    <row r="5673" spans="7:12">
      <c r="G5673" s="122" t="str">
        <f t="shared" si="268"/>
        <v/>
      </c>
      <c r="H5673" s="255" t="str">
        <f>IF(G5673="기사임",(COUNTIF($B$2:B5673,B5673)-COUNTIFS($B$2:B5672,B5673,$G$2:G5672,"")),"")</f>
        <v/>
      </c>
      <c r="I5673" s="122" t="str">
        <f>IF(H5673=1,COUNTIF($H$1:H5673,1),"")</f>
        <v/>
      </c>
      <c r="J5673" s="122">
        <f t="shared" si="269"/>
        <v>0</v>
      </c>
      <c r="K5673" s="122" t="b">
        <f t="shared" si="270"/>
        <v>0</v>
      </c>
      <c r="L5673" s="122" t="str">
        <f>IF(K5673=FALSE,"",B5673&amp;"@"&amp;COUNTIFS($B$2:B5673,B5673,$K$2:K5673,TRUE))</f>
        <v/>
      </c>
    </row>
    <row r="5674" spans="7:12">
      <c r="G5674" s="122" t="str">
        <f t="shared" si="268"/>
        <v/>
      </c>
      <c r="H5674" s="255" t="str">
        <f>IF(G5674="기사임",(COUNTIF($B$2:B5674,B5674)-COUNTIFS($B$2:B5673,B5674,$G$2:G5673,"")),"")</f>
        <v/>
      </c>
      <c r="I5674" s="122" t="str">
        <f>IF(H5674=1,COUNTIF($H$1:H5674,1),"")</f>
        <v/>
      </c>
      <c r="J5674" s="122">
        <f t="shared" si="269"/>
        <v>0</v>
      </c>
      <c r="K5674" s="122" t="b">
        <f t="shared" si="270"/>
        <v>0</v>
      </c>
      <c r="L5674" s="122" t="str">
        <f>IF(K5674=FALSE,"",B5674&amp;"@"&amp;COUNTIFS($B$2:B5674,B5674,$K$2:K5674,TRUE))</f>
        <v/>
      </c>
    </row>
    <row r="5675" spans="7:12">
      <c r="G5675" s="122" t="str">
        <f t="shared" si="268"/>
        <v/>
      </c>
      <c r="H5675" s="255" t="str">
        <f>IF(G5675="기사임",(COUNTIF($B$2:B5675,B5675)-COUNTIFS($B$2:B5674,B5675,$G$2:G5674,"")),"")</f>
        <v/>
      </c>
      <c r="I5675" s="122" t="str">
        <f>IF(H5675=1,COUNTIF($H$1:H5675,1),"")</f>
        <v/>
      </c>
      <c r="J5675" s="122">
        <f t="shared" si="269"/>
        <v>0</v>
      </c>
      <c r="K5675" s="122" t="b">
        <f t="shared" si="270"/>
        <v>0</v>
      </c>
      <c r="L5675" s="122" t="str">
        <f>IF(K5675=FALSE,"",B5675&amp;"@"&amp;COUNTIFS($B$2:B5675,B5675,$K$2:K5675,TRUE))</f>
        <v/>
      </c>
    </row>
    <row r="5676" spans="7:12">
      <c r="G5676" s="122" t="str">
        <f t="shared" si="268"/>
        <v/>
      </c>
      <c r="H5676" s="255" t="str">
        <f>IF(G5676="기사임",(COUNTIF($B$2:B5676,B5676)-COUNTIFS($B$2:B5675,B5676,$G$2:G5675,"")),"")</f>
        <v/>
      </c>
      <c r="I5676" s="122" t="str">
        <f>IF(H5676=1,COUNTIF($H$1:H5676,1),"")</f>
        <v/>
      </c>
      <c r="J5676" s="122">
        <f t="shared" si="269"/>
        <v>0</v>
      </c>
      <c r="K5676" s="122" t="b">
        <f t="shared" si="270"/>
        <v>0</v>
      </c>
      <c r="L5676" s="122" t="str">
        <f>IF(K5676=FALSE,"",B5676&amp;"@"&amp;COUNTIFS($B$2:B5676,B5676,$K$2:K5676,TRUE))</f>
        <v/>
      </c>
    </row>
    <row r="5677" spans="7:12">
      <c r="G5677" s="122" t="str">
        <f t="shared" si="268"/>
        <v/>
      </c>
      <c r="H5677" s="255" t="str">
        <f>IF(G5677="기사임",(COUNTIF($B$2:B5677,B5677)-COUNTIFS($B$2:B5676,B5677,$G$2:G5676,"")),"")</f>
        <v/>
      </c>
      <c r="I5677" s="122" t="str">
        <f>IF(H5677=1,COUNTIF($H$1:H5677,1),"")</f>
        <v/>
      </c>
      <c r="J5677" s="122">
        <f t="shared" si="269"/>
        <v>0</v>
      </c>
      <c r="K5677" s="122" t="b">
        <f t="shared" si="270"/>
        <v>0</v>
      </c>
      <c r="L5677" s="122" t="str">
        <f>IF(K5677=FALSE,"",B5677&amp;"@"&amp;COUNTIFS($B$2:B5677,B5677,$K$2:K5677,TRUE))</f>
        <v/>
      </c>
    </row>
    <row r="5678" spans="7:12">
      <c r="G5678" s="122" t="str">
        <f t="shared" si="268"/>
        <v/>
      </c>
      <c r="H5678" s="255" t="str">
        <f>IF(G5678="기사임",(COUNTIF($B$2:B5678,B5678)-COUNTIFS($B$2:B5677,B5678,$G$2:G5677,"")),"")</f>
        <v/>
      </c>
      <c r="I5678" s="122" t="str">
        <f>IF(H5678=1,COUNTIF($H$1:H5678,1),"")</f>
        <v/>
      </c>
      <c r="J5678" s="122">
        <f t="shared" si="269"/>
        <v>0</v>
      </c>
      <c r="K5678" s="122" t="b">
        <f t="shared" si="270"/>
        <v>0</v>
      </c>
      <c r="L5678" s="122" t="str">
        <f>IF(K5678=FALSE,"",B5678&amp;"@"&amp;COUNTIFS($B$2:B5678,B5678,$K$2:K5678,TRUE))</f>
        <v/>
      </c>
    </row>
    <row r="5679" spans="7:12">
      <c r="G5679" s="122" t="str">
        <f t="shared" si="268"/>
        <v/>
      </c>
      <c r="H5679" s="255" t="str">
        <f>IF(G5679="기사임",(COUNTIF($B$2:B5679,B5679)-COUNTIFS($B$2:B5678,B5679,$G$2:G5678,"")),"")</f>
        <v/>
      </c>
      <c r="I5679" s="122" t="str">
        <f>IF(H5679=1,COUNTIF($H$1:H5679,1),"")</f>
        <v/>
      </c>
      <c r="J5679" s="122">
        <f t="shared" si="269"/>
        <v>0</v>
      </c>
      <c r="K5679" s="122" t="b">
        <f t="shared" si="270"/>
        <v>0</v>
      </c>
      <c r="L5679" s="122" t="str">
        <f>IF(K5679=FALSE,"",B5679&amp;"@"&amp;COUNTIFS($B$2:B5679,B5679,$K$2:K5679,TRUE))</f>
        <v/>
      </c>
    </row>
    <row r="5680" spans="7:12">
      <c r="G5680" s="122" t="str">
        <f t="shared" si="268"/>
        <v/>
      </c>
      <c r="H5680" s="255" t="str">
        <f>IF(G5680="기사임",(COUNTIF($B$2:B5680,B5680)-COUNTIFS($B$2:B5679,B5680,$G$2:G5679,"")),"")</f>
        <v/>
      </c>
      <c r="I5680" s="122" t="str">
        <f>IF(H5680=1,COUNTIF($H$1:H5680,1),"")</f>
        <v/>
      </c>
      <c r="J5680" s="122">
        <f t="shared" si="269"/>
        <v>0</v>
      </c>
      <c r="K5680" s="122" t="b">
        <f t="shared" si="270"/>
        <v>0</v>
      </c>
      <c r="L5680" s="122" t="str">
        <f>IF(K5680=FALSE,"",B5680&amp;"@"&amp;COUNTIFS($B$2:B5680,B5680,$K$2:K5680,TRUE))</f>
        <v/>
      </c>
    </row>
    <row r="5681" spans="7:12">
      <c r="G5681" s="122" t="str">
        <f t="shared" si="268"/>
        <v/>
      </c>
      <c r="H5681" s="255" t="str">
        <f>IF(G5681="기사임",(COUNTIF($B$2:B5681,B5681)-COUNTIFS($B$2:B5680,B5681,$G$2:G5680,"")),"")</f>
        <v/>
      </c>
      <c r="I5681" s="122" t="str">
        <f>IF(H5681=1,COUNTIF($H$1:H5681,1),"")</f>
        <v/>
      </c>
      <c r="J5681" s="122">
        <f t="shared" si="269"/>
        <v>0</v>
      </c>
      <c r="K5681" s="122" t="b">
        <f t="shared" si="270"/>
        <v>0</v>
      </c>
      <c r="L5681" s="122" t="str">
        <f>IF(K5681=FALSE,"",B5681&amp;"@"&amp;COUNTIFS($B$2:B5681,B5681,$K$2:K5681,TRUE))</f>
        <v/>
      </c>
    </row>
    <row r="5682" spans="7:12">
      <c r="G5682" s="122" t="str">
        <f t="shared" si="268"/>
        <v/>
      </c>
      <c r="H5682" s="255" t="str">
        <f>IF(G5682="기사임",(COUNTIF($B$2:B5682,B5682)-COUNTIFS($B$2:B5681,B5682,$G$2:G5681,"")),"")</f>
        <v/>
      </c>
      <c r="I5682" s="122" t="str">
        <f>IF(H5682=1,COUNTIF($H$1:H5682,1),"")</f>
        <v/>
      </c>
      <c r="J5682" s="122">
        <f t="shared" si="269"/>
        <v>0</v>
      </c>
      <c r="K5682" s="122" t="b">
        <f t="shared" si="270"/>
        <v>0</v>
      </c>
      <c r="L5682" s="122" t="str">
        <f>IF(K5682=FALSE,"",B5682&amp;"@"&amp;COUNTIFS($B$2:B5682,B5682,$K$2:K5682,TRUE))</f>
        <v/>
      </c>
    </row>
    <row r="5683" spans="7:12">
      <c r="G5683" s="122" t="str">
        <f t="shared" si="268"/>
        <v/>
      </c>
      <c r="H5683" s="255" t="str">
        <f>IF(G5683="기사임",(COUNTIF($B$2:B5683,B5683)-COUNTIFS($B$2:B5682,B5683,$G$2:G5682,"")),"")</f>
        <v/>
      </c>
      <c r="I5683" s="122" t="str">
        <f>IF(H5683=1,COUNTIF($H$1:H5683,1),"")</f>
        <v/>
      </c>
      <c r="J5683" s="122">
        <f t="shared" si="269"/>
        <v>0</v>
      </c>
      <c r="K5683" s="122" t="b">
        <f t="shared" si="270"/>
        <v>0</v>
      </c>
      <c r="L5683" s="122" t="str">
        <f>IF(K5683=FALSE,"",B5683&amp;"@"&amp;COUNTIFS($B$2:B5683,B5683,$K$2:K5683,TRUE))</f>
        <v/>
      </c>
    </row>
    <row r="5684" spans="7:12">
      <c r="G5684" s="122" t="str">
        <f t="shared" si="268"/>
        <v/>
      </c>
      <c r="H5684" s="255" t="str">
        <f>IF(G5684="기사임",(COUNTIF($B$2:B5684,B5684)-COUNTIFS($B$2:B5683,B5684,$G$2:G5683,"")),"")</f>
        <v/>
      </c>
      <c r="I5684" s="122" t="str">
        <f>IF(H5684=1,COUNTIF($H$1:H5684,1),"")</f>
        <v/>
      </c>
      <c r="J5684" s="122">
        <f t="shared" si="269"/>
        <v>0</v>
      </c>
      <c r="K5684" s="122" t="b">
        <f t="shared" si="270"/>
        <v>0</v>
      </c>
      <c r="L5684" s="122" t="str">
        <f>IF(K5684=FALSE,"",B5684&amp;"@"&amp;COUNTIFS($B$2:B5684,B5684,$K$2:K5684,TRUE))</f>
        <v/>
      </c>
    </row>
    <row r="5685" spans="7:12">
      <c r="G5685" s="122" t="str">
        <f t="shared" si="268"/>
        <v/>
      </c>
      <c r="H5685" s="255" t="str">
        <f>IF(G5685="기사임",(COUNTIF($B$2:B5685,B5685)-COUNTIFS($B$2:B5684,B5685,$G$2:G5684,"")),"")</f>
        <v/>
      </c>
      <c r="I5685" s="122" t="str">
        <f>IF(H5685=1,COUNTIF($H$1:H5685,1),"")</f>
        <v/>
      </c>
      <c r="J5685" s="122">
        <f t="shared" si="269"/>
        <v>0</v>
      </c>
      <c r="K5685" s="122" t="b">
        <f t="shared" si="270"/>
        <v>0</v>
      </c>
      <c r="L5685" s="122" t="str">
        <f>IF(K5685=FALSE,"",B5685&amp;"@"&amp;COUNTIFS($B$2:B5685,B5685,$K$2:K5685,TRUE))</f>
        <v/>
      </c>
    </row>
    <row r="5686" spans="7:12">
      <c r="G5686" s="122" t="str">
        <f t="shared" si="268"/>
        <v/>
      </c>
      <c r="H5686" s="255" t="str">
        <f>IF(G5686="기사임",(COUNTIF($B$2:B5686,B5686)-COUNTIFS($B$2:B5685,B5686,$G$2:G5685,"")),"")</f>
        <v/>
      </c>
      <c r="I5686" s="122" t="str">
        <f>IF(H5686=1,COUNTIF($H$1:H5686,1),"")</f>
        <v/>
      </c>
      <c r="J5686" s="122">
        <f t="shared" si="269"/>
        <v>0</v>
      </c>
      <c r="K5686" s="122" t="b">
        <f t="shared" si="270"/>
        <v>0</v>
      </c>
      <c r="L5686" s="122" t="str">
        <f>IF(K5686=FALSE,"",B5686&amp;"@"&amp;COUNTIFS($B$2:B5686,B5686,$K$2:K5686,TRUE))</f>
        <v/>
      </c>
    </row>
    <row r="5687" spans="7:12">
      <c r="G5687" s="122" t="str">
        <f t="shared" si="268"/>
        <v/>
      </c>
      <c r="H5687" s="255" t="str">
        <f>IF(G5687="기사임",(COUNTIF($B$2:B5687,B5687)-COUNTIFS($B$2:B5686,B5687,$G$2:G5686,"")),"")</f>
        <v/>
      </c>
      <c r="I5687" s="122" t="str">
        <f>IF(H5687=1,COUNTIF($H$1:H5687,1),"")</f>
        <v/>
      </c>
      <c r="J5687" s="122">
        <f t="shared" si="269"/>
        <v>0</v>
      </c>
      <c r="K5687" s="122" t="b">
        <f t="shared" si="270"/>
        <v>0</v>
      </c>
      <c r="L5687" s="122" t="str">
        <f>IF(K5687=FALSE,"",B5687&amp;"@"&amp;COUNTIFS($B$2:B5687,B5687,$K$2:K5687,TRUE))</f>
        <v/>
      </c>
    </row>
    <row r="5688" spans="7:12">
      <c r="G5688" s="122" t="str">
        <f t="shared" si="268"/>
        <v/>
      </c>
      <c r="H5688" s="255" t="str">
        <f>IF(G5688="기사임",(COUNTIF($B$2:B5688,B5688)-COUNTIFS($B$2:B5687,B5688,$G$2:G5687,"")),"")</f>
        <v/>
      </c>
      <c r="I5688" s="122" t="str">
        <f>IF(H5688=1,COUNTIF($H$1:H5688,1),"")</f>
        <v/>
      </c>
      <c r="J5688" s="122">
        <f t="shared" si="269"/>
        <v>0</v>
      </c>
      <c r="K5688" s="122" t="b">
        <f t="shared" si="270"/>
        <v>0</v>
      </c>
      <c r="L5688" s="122" t="str">
        <f>IF(K5688=FALSE,"",B5688&amp;"@"&amp;COUNTIFS($B$2:B5688,B5688,$K$2:K5688,TRUE))</f>
        <v/>
      </c>
    </row>
    <row r="5689" spans="7:12">
      <c r="G5689" s="122" t="str">
        <f t="shared" si="268"/>
        <v/>
      </c>
      <c r="H5689" s="255" t="str">
        <f>IF(G5689="기사임",(COUNTIF($B$2:B5689,B5689)-COUNTIFS($B$2:B5688,B5689,$G$2:G5688,"")),"")</f>
        <v/>
      </c>
      <c r="I5689" s="122" t="str">
        <f>IF(H5689=1,COUNTIF($H$1:H5689,1),"")</f>
        <v/>
      </c>
      <c r="J5689" s="122">
        <f t="shared" si="269"/>
        <v>0</v>
      </c>
      <c r="K5689" s="122" t="b">
        <f t="shared" si="270"/>
        <v>0</v>
      </c>
      <c r="L5689" s="122" t="str">
        <f>IF(K5689=FALSE,"",B5689&amp;"@"&amp;COUNTIFS($B$2:B5689,B5689,$K$2:K5689,TRUE))</f>
        <v/>
      </c>
    </row>
    <row r="5690" spans="7:12">
      <c r="G5690" s="122" t="str">
        <f t="shared" si="268"/>
        <v/>
      </c>
      <c r="H5690" s="255" t="str">
        <f>IF(G5690="기사임",(COUNTIF($B$2:B5690,B5690)-COUNTIFS($B$2:B5689,B5690,$G$2:G5689,"")),"")</f>
        <v/>
      </c>
      <c r="I5690" s="122" t="str">
        <f>IF(H5690=1,COUNTIF($H$1:H5690,1),"")</f>
        <v/>
      </c>
      <c r="J5690" s="122">
        <f t="shared" si="269"/>
        <v>0</v>
      </c>
      <c r="K5690" s="122" t="b">
        <f t="shared" si="270"/>
        <v>0</v>
      </c>
      <c r="L5690" s="122" t="str">
        <f>IF(K5690=FALSE,"",B5690&amp;"@"&amp;COUNTIFS($B$2:B5690,B5690,$K$2:K5690,TRUE))</f>
        <v/>
      </c>
    </row>
    <row r="5691" spans="7:12">
      <c r="G5691" s="122" t="str">
        <f t="shared" si="268"/>
        <v/>
      </c>
      <c r="H5691" s="255" t="str">
        <f>IF(G5691="기사임",(COUNTIF($B$2:B5691,B5691)-COUNTIFS($B$2:B5690,B5691,$G$2:G5690,"")),"")</f>
        <v/>
      </c>
      <c r="I5691" s="122" t="str">
        <f>IF(H5691=1,COUNTIF($H$1:H5691,1),"")</f>
        <v/>
      </c>
      <c r="J5691" s="122">
        <f t="shared" si="269"/>
        <v>0</v>
      </c>
      <c r="K5691" s="122" t="b">
        <f t="shared" si="270"/>
        <v>0</v>
      </c>
      <c r="L5691" s="122" t="str">
        <f>IF(K5691=FALSE,"",B5691&amp;"@"&amp;COUNTIFS($B$2:B5691,B5691,$K$2:K5691,TRUE))</f>
        <v/>
      </c>
    </row>
    <row r="5692" spans="7:12">
      <c r="G5692" s="122" t="str">
        <f t="shared" si="268"/>
        <v/>
      </c>
      <c r="H5692" s="255" t="str">
        <f>IF(G5692="기사임",(COUNTIF($B$2:B5692,B5692)-COUNTIFS($B$2:B5691,B5692,$G$2:G5691,"")),"")</f>
        <v/>
      </c>
      <c r="I5692" s="122" t="str">
        <f>IF(H5692=1,COUNTIF($H$1:H5692,1),"")</f>
        <v/>
      </c>
      <c r="J5692" s="122">
        <f t="shared" si="269"/>
        <v>0</v>
      </c>
      <c r="K5692" s="122" t="b">
        <f t="shared" si="270"/>
        <v>0</v>
      </c>
      <c r="L5692" s="122" t="str">
        <f>IF(K5692=FALSE,"",B5692&amp;"@"&amp;COUNTIFS($B$2:B5692,B5692,$K$2:K5692,TRUE))</f>
        <v/>
      </c>
    </row>
    <row r="5693" spans="7:12">
      <c r="G5693" s="122" t="str">
        <f t="shared" si="268"/>
        <v/>
      </c>
      <c r="H5693" s="255" t="str">
        <f>IF(G5693="기사임",(COUNTIF($B$2:B5693,B5693)-COUNTIFS($B$2:B5692,B5693,$G$2:G5692,"")),"")</f>
        <v/>
      </c>
      <c r="I5693" s="122" t="str">
        <f>IF(H5693=1,COUNTIF($H$1:H5693,1),"")</f>
        <v/>
      </c>
      <c r="J5693" s="122">
        <f t="shared" si="269"/>
        <v>0</v>
      </c>
      <c r="K5693" s="122" t="b">
        <f t="shared" si="270"/>
        <v>0</v>
      </c>
      <c r="L5693" s="122" t="str">
        <f>IF(K5693=FALSE,"",B5693&amp;"@"&amp;COUNTIFS($B$2:B5693,B5693,$K$2:K5693,TRUE))</f>
        <v/>
      </c>
    </row>
    <row r="5694" spans="7:12">
      <c r="G5694" s="122" t="str">
        <f t="shared" si="268"/>
        <v/>
      </c>
      <c r="H5694" s="255" t="str">
        <f>IF(G5694="기사임",(COUNTIF($B$2:B5694,B5694)-COUNTIFS($B$2:B5693,B5694,$G$2:G5693,"")),"")</f>
        <v/>
      </c>
      <c r="I5694" s="122" t="str">
        <f>IF(H5694=1,COUNTIF($H$1:H5694,1),"")</f>
        <v/>
      </c>
      <c r="J5694" s="122">
        <f t="shared" si="269"/>
        <v>0</v>
      </c>
      <c r="K5694" s="122" t="b">
        <f t="shared" si="270"/>
        <v>0</v>
      </c>
      <c r="L5694" s="122" t="str">
        <f>IF(K5694=FALSE,"",B5694&amp;"@"&amp;COUNTIFS($B$2:B5694,B5694,$K$2:K5694,TRUE))</f>
        <v/>
      </c>
    </row>
    <row r="5695" spans="7:12">
      <c r="G5695" s="122" t="str">
        <f t="shared" si="268"/>
        <v/>
      </c>
      <c r="H5695" s="255" t="str">
        <f>IF(G5695="기사임",(COUNTIF($B$2:B5695,B5695)-COUNTIFS($B$2:B5694,B5695,$G$2:G5694,"")),"")</f>
        <v/>
      </c>
      <c r="I5695" s="122" t="str">
        <f>IF(H5695=1,COUNTIF($H$1:H5695,1),"")</f>
        <v/>
      </c>
      <c r="J5695" s="122">
        <f t="shared" si="269"/>
        <v>0</v>
      </c>
      <c r="K5695" s="122" t="b">
        <f t="shared" si="270"/>
        <v>0</v>
      </c>
      <c r="L5695" s="122" t="str">
        <f>IF(K5695=FALSE,"",B5695&amp;"@"&amp;COUNTIFS($B$2:B5695,B5695,$K$2:K5695,TRUE))</f>
        <v/>
      </c>
    </row>
    <row r="5696" spans="7:12">
      <c r="G5696" s="122" t="str">
        <f t="shared" si="268"/>
        <v/>
      </c>
      <c r="H5696" s="255" t="str">
        <f>IF(G5696="기사임",(COUNTIF($B$2:B5696,B5696)-COUNTIFS($B$2:B5695,B5696,$G$2:G5695,"")),"")</f>
        <v/>
      </c>
      <c r="I5696" s="122" t="str">
        <f>IF(H5696=1,COUNTIF($H$1:H5696,1),"")</f>
        <v/>
      </c>
      <c r="J5696" s="122">
        <f t="shared" si="269"/>
        <v>0</v>
      </c>
      <c r="K5696" s="122" t="b">
        <f t="shared" si="270"/>
        <v>0</v>
      </c>
      <c r="L5696" s="122" t="str">
        <f>IF(K5696=FALSE,"",B5696&amp;"@"&amp;COUNTIFS($B$2:B5696,B5696,$K$2:K5696,TRUE))</f>
        <v/>
      </c>
    </row>
    <row r="5697" spans="7:12">
      <c r="G5697" s="122" t="str">
        <f t="shared" si="268"/>
        <v/>
      </c>
      <c r="H5697" s="255" t="str">
        <f>IF(G5697="기사임",(COUNTIF($B$2:B5697,B5697)-COUNTIFS($B$2:B5696,B5697,$G$2:G5696,"")),"")</f>
        <v/>
      </c>
      <c r="I5697" s="122" t="str">
        <f>IF(H5697=1,COUNTIF($H$1:H5697,1),"")</f>
        <v/>
      </c>
      <c r="J5697" s="122">
        <f t="shared" si="269"/>
        <v>0</v>
      </c>
      <c r="K5697" s="122" t="b">
        <f t="shared" si="270"/>
        <v>0</v>
      </c>
      <c r="L5697" s="122" t="str">
        <f>IF(K5697=FALSE,"",B5697&amp;"@"&amp;COUNTIFS($B$2:B5697,B5697,$K$2:K5697,TRUE))</f>
        <v/>
      </c>
    </row>
    <row r="5698" spans="7:12">
      <c r="G5698" s="122" t="str">
        <f t="shared" si="268"/>
        <v/>
      </c>
      <c r="H5698" s="255" t="str">
        <f>IF(G5698="기사임",(COUNTIF($B$2:B5698,B5698)-COUNTIFS($B$2:B5697,B5698,$G$2:G5697,"")),"")</f>
        <v/>
      </c>
      <c r="I5698" s="122" t="str">
        <f>IF(H5698=1,COUNTIF($H$1:H5698,1),"")</f>
        <v/>
      </c>
      <c r="J5698" s="122">
        <f t="shared" si="269"/>
        <v>0</v>
      </c>
      <c r="K5698" s="122" t="b">
        <f t="shared" si="270"/>
        <v>0</v>
      </c>
      <c r="L5698" s="122" t="str">
        <f>IF(K5698=FALSE,"",B5698&amp;"@"&amp;COUNTIFS($B$2:B5698,B5698,$K$2:K5698,TRUE))</f>
        <v/>
      </c>
    </row>
    <row r="5699" spans="7:12">
      <c r="G5699" s="122" t="str">
        <f t="shared" si="268"/>
        <v/>
      </c>
      <c r="H5699" s="255" t="str">
        <f>IF(G5699="기사임",(COUNTIF($B$2:B5699,B5699)-COUNTIFS($B$2:B5698,B5699,$G$2:G5698,"")),"")</f>
        <v/>
      </c>
      <c r="I5699" s="122" t="str">
        <f>IF(H5699=1,COUNTIF($H$1:H5699,1),"")</f>
        <v/>
      </c>
      <c r="J5699" s="122">
        <f t="shared" si="269"/>
        <v>0</v>
      </c>
      <c r="K5699" s="122" t="b">
        <f t="shared" si="270"/>
        <v>0</v>
      </c>
      <c r="L5699" s="122" t="str">
        <f>IF(K5699=FALSE,"",B5699&amp;"@"&amp;COUNTIFS($B$2:B5699,B5699,$K$2:K5699,TRUE))</f>
        <v/>
      </c>
    </row>
    <row r="5700" spans="7:12">
      <c r="G5700" s="122" t="str">
        <f t="shared" si="268"/>
        <v/>
      </c>
      <c r="H5700" s="255" t="str">
        <f>IF(G5700="기사임",(COUNTIF($B$2:B5700,B5700)-COUNTIFS($B$2:B5699,B5700,$G$2:G5699,"")),"")</f>
        <v/>
      </c>
      <c r="I5700" s="122" t="str">
        <f>IF(H5700=1,COUNTIF($H$1:H5700,1),"")</f>
        <v/>
      </c>
      <c r="J5700" s="122">
        <f t="shared" si="269"/>
        <v>0</v>
      </c>
      <c r="K5700" s="122" t="b">
        <f t="shared" si="270"/>
        <v>0</v>
      </c>
      <c r="L5700" s="122" t="str">
        <f>IF(K5700=FALSE,"",B5700&amp;"@"&amp;COUNTIFS($B$2:B5700,B5700,$K$2:K5700,TRUE))</f>
        <v/>
      </c>
    </row>
    <row r="5701" spans="7:12">
      <c r="G5701" s="122" t="str">
        <f t="shared" si="268"/>
        <v/>
      </c>
      <c r="H5701" s="255" t="str">
        <f>IF(G5701="기사임",(COUNTIF($B$2:B5701,B5701)-COUNTIFS($B$2:B5700,B5701,$G$2:G5700,"")),"")</f>
        <v/>
      </c>
      <c r="I5701" s="122" t="str">
        <f>IF(H5701=1,COUNTIF($H$1:H5701,1),"")</f>
        <v/>
      </c>
      <c r="J5701" s="122">
        <f t="shared" si="269"/>
        <v>0</v>
      </c>
      <c r="K5701" s="122" t="b">
        <f t="shared" si="270"/>
        <v>0</v>
      </c>
      <c r="L5701" s="122" t="str">
        <f>IF(K5701=FALSE,"",B5701&amp;"@"&amp;COUNTIFS($B$2:B5701,B5701,$K$2:K5701,TRUE))</f>
        <v/>
      </c>
    </row>
    <row r="5702" spans="7:12">
      <c r="G5702" s="122" t="str">
        <f t="shared" si="268"/>
        <v/>
      </c>
      <c r="H5702" s="255" t="str">
        <f>IF(G5702="기사임",(COUNTIF($B$2:B5702,B5702)-COUNTIFS($B$2:B5701,B5702,$G$2:G5701,"")),"")</f>
        <v/>
      </c>
      <c r="I5702" s="122" t="str">
        <f>IF(H5702=1,COUNTIF($H$1:H5702,1),"")</f>
        <v/>
      </c>
      <c r="J5702" s="122">
        <f t="shared" si="269"/>
        <v>0</v>
      </c>
      <c r="K5702" s="122" t="b">
        <f t="shared" si="270"/>
        <v>0</v>
      </c>
      <c r="L5702" s="122" t="str">
        <f>IF(K5702=FALSE,"",B5702&amp;"@"&amp;COUNTIFS($B$2:B5702,B5702,$K$2:K5702,TRUE))</f>
        <v/>
      </c>
    </row>
    <row r="5703" spans="7:12">
      <c r="G5703" s="122" t="str">
        <f t="shared" ref="G5703:G5766" si="271">IF(AND(LEFT(A5703,17)="/global/archives/",ISNUMBER(_xlfn.NUMBERVALUE(MID(A5703,18,1))),ISERROR(FIND("ckattempt",A5703)),ISERROR(FIND("preview",A5703))),"기사임","")</f>
        <v/>
      </c>
      <c r="H5703" s="255" t="str">
        <f>IF(G5703="기사임",(COUNTIF($B$2:B5703,B5703)-COUNTIFS($B$2:B5702,B5703,$G$2:G5702,"")),"")</f>
        <v/>
      </c>
      <c r="I5703" s="122" t="str">
        <f>IF(H5703=1,COUNTIF($H$1:H5703,1),"")</f>
        <v/>
      </c>
      <c r="J5703" s="122">
        <f t="shared" ref="J5703:J5766" si="272">COUNTIF($N$2:$N$4,B5703)</f>
        <v>0</v>
      </c>
      <c r="K5703" s="122" t="b">
        <f t="shared" ref="K5703:K5766" si="273">AND(J5703=1,H5703&gt;=1,H5703&lt;&gt;"")</f>
        <v>0</v>
      </c>
      <c r="L5703" s="122" t="str">
        <f>IF(K5703=FALSE,"",B5703&amp;"@"&amp;COUNTIFS($B$2:B5703,B5703,$K$2:K5703,TRUE))</f>
        <v/>
      </c>
    </row>
    <row r="5704" spans="7:12">
      <c r="G5704" s="122" t="str">
        <f t="shared" si="271"/>
        <v/>
      </c>
      <c r="H5704" s="255" t="str">
        <f>IF(G5704="기사임",(COUNTIF($B$2:B5704,B5704)-COUNTIFS($B$2:B5703,B5704,$G$2:G5703,"")),"")</f>
        <v/>
      </c>
      <c r="I5704" s="122" t="str">
        <f>IF(H5704=1,COUNTIF($H$1:H5704,1),"")</f>
        <v/>
      </c>
      <c r="J5704" s="122">
        <f t="shared" si="272"/>
        <v>0</v>
      </c>
      <c r="K5704" s="122" t="b">
        <f t="shared" si="273"/>
        <v>0</v>
      </c>
      <c r="L5704" s="122" t="str">
        <f>IF(K5704=FALSE,"",B5704&amp;"@"&amp;COUNTIFS($B$2:B5704,B5704,$K$2:K5704,TRUE))</f>
        <v/>
      </c>
    </row>
    <row r="5705" spans="7:12">
      <c r="G5705" s="122" t="str">
        <f t="shared" si="271"/>
        <v/>
      </c>
      <c r="H5705" s="255" t="str">
        <f>IF(G5705="기사임",(COUNTIF($B$2:B5705,B5705)-COUNTIFS($B$2:B5704,B5705,$G$2:G5704,"")),"")</f>
        <v/>
      </c>
      <c r="I5705" s="122" t="str">
        <f>IF(H5705=1,COUNTIF($H$1:H5705,1),"")</f>
        <v/>
      </c>
      <c r="J5705" s="122">
        <f t="shared" si="272"/>
        <v>0</v>
      </c>
      <c r="K5705" s="122" t="b">
        <f t="shared" si="273"/>
        <v>0</v>
      </c>
      <c r="L5705" s="122" t="str">
        <f>IF(K5705=FALSE,"",B5705&amp;"@"&amp;COUNTIFS($B$2:B5705,B5705,$K$2:K5705,TRUE))</f>
        <v/>
      </c>
    </row>
    <row r="5706" spans="7:12">
      <c r="G5706" s="122" t="str">
        <f t="shared" si="271"/>
        <v/>
      </c>
      <c r="H5706" s="255" t="str">
        <f>IF(G5706="기사임",(COUNTIF($B$2:B5706,B5706)-COUNTIFS($B$2:B5705,B5706,$G$2:G5705,"")),"")</f>
        <v/>
      </c>
      <c r="I5706" s="122" t="str">
        <f>IF(H5706=1,COUNTIF($H$1:H5706,1),"")</f>
        <v/>
      </c>
      <c r="J5706" s="122">
        <f t="shared" si="272"/>
        <v>0</v>
      </c>
      <c r="K5706" s="122" t="b">
        <f t="shared" si="273"/>
        <v>0</v>
      </c>
      <c r="L5706" s="122" t="str">
        <f>IF(K5706=FALSE,"",B5706&amp;"@"&amp;COUNTIFS($B$2:B5706,B5706,$K$2:K5706,TRUE))</f>
        <v/>
      </c>
    </row>
    <row r="5707" spans="7:12">
      <c r="G5707" s="122" t="str">
        <f t="shared" si="271"/>
        <v/>
      </c>
      <c r="H5707" s="255" t="str">
        <f>IF(G5707="기사임",(COUNTIF($B$2:B5707,B5707)-COUNTIFS($B$2:B5706,B5707,$G$2:G5706,"")),"")</f>
        <v/>
      </c>
      <c r="I5707" s="122" t="str">
        <f>IF(H5707=1,COUNTIF($H$1:H5707,1),"")</f>
        <v/>
      </c>
      <c r="J5707" s="122">
        <f t="shared" si="272"/>
        <v>0</v>
      </c>
      <c r="K5707" s="122" t="b">
        <f t="shared" si="273"/>
        <v>0</v>
      </c>
      <c r="L5707" s="122" t="str">
        <f>IF(K5707=FALSE,"",B5707&amp;"@"&amp;COUNTIFS($B$2:B5707,B5707,$K$2:K5707,TRUE))</f>
        <v/>
      </c>
    </row>
    <row r="5708" spans="7:12">
      <c r="G5708" s="122" t="str">
        <f t="shared" si="271"/>
        <v/>
      </c>
      <c r="H5708" s="255" t="str">
        <f>IF(G5708="기사임",(COUNTIF($B$2:B5708,B5708)-COUNTIFS($B$2:B5707,B5708,$G$2:G5707,"")),"")</f>
        <v/>
      </c>
      <c r="I5708" s="122" t="str">
        <f>IF(H5708=1,COUNTIF($H$1:H5708,1),"")</f>
        <v/>
      </c>
      <c r="J5708" s="122">
        <f t="shared" si="272"/>
        <v>0</v>
      </c>
      <c r="K5708" s="122" t="b">
        <f t="shared" si="273"/>
        <v>0</v>
      </c>
      <c r="L5708" s="122" t="str">
        <f>IF(K5708=FALSE,"",B5708&amp;"@"&amp;COUNTIFS($B$2:B5708,B5708,$K$2:K5708,TRUE))</f>
        <v/>
      </c>
    </row>
    <row r="5709" spans="7:12">
      <c r="G5709" s="122" t="str">
        <f t="shared" si="271"/>
        <v/>
      </c>
      <c r="H5709" s="255" t="str">
        <f>IF(G5709="기사임",(COUNTIF($B$2:B5709,B5709)-COUNTIFS($B$2:B5708,B5709,$G$2:G5708,"")),"")</f>
        <v/>
      </c>
      <c r="I5709" s="122" t="str">
        <f>IF(H5709=1,COUNTIF($H$1:H5709,1),"")</f>
        <v/>
      </c>
      <c r="J5709" s="122">
        <f t="shared" si="272"/>
        <v>0</v>
      </c>
      <c r="K5709" s="122" t="b">
        <f t="shared" si="273"/>
        <v>0</v>
      </c>
      <c r="L5709" s="122" t="str">
        <f>IF(K5709=FALSE,"",B5709&amp;"@"&amp;COUNTIFS($B$2:B5709,B5709,$K$2:K5709,TRUE))</f>
        <v/>
      </c>
    </row>
    <row r="5710" spans="7:12">
      <c r="G5710" s="122" t="str">
        <f t="shared" si="271"/>
        <v/>
      </c>
      <c r="H5710" s="255" t="str">
        <f>IF(G5710="기사임",(COUNTIF($B$2:B5710,B5710)-COUNTIFS($B$2:B5709,B5710,$G$2:G5709,"")),"")</f>
        <v/>
      </c>
      <c r="I5710" s="122" t="str">
        <f>IF(H5710=1,COUNTIF($H$1:H5710,1),"")</f>
        <v/>
      </c>
      <c r="J5710" s="122">
        <f t="shared" si="272"/>
        <v>0</v>
      </c>
      <c r="K5710" s="122" t="b">
        <f t="shared" si="273"/>
        <v>0</v>
      </c>
      <c r="L5710" s="122" t="str">
        <f>IF(K5710=FALSE,"",B5710&amp;"@"&amp;COUNTIFS($B$2:B5710,B5710,$K$2:K5710,TRUE))</f>
        <v/>
      </c>
    </row>
    <row r="5711" spans="7:12">
      <c r="G5711" s="122" t="str">
        <f t="shared" si="271"/>
        <v/>
      </c>
      <c r="H5711" s="255" t="str">
        <f>IF(G5711="기사임",(COUNTIF($B$2:B5711,B5711)-COUNTIFS($B$2:B5710,B5711,$G$2:G5710,"")),"")</f>
        <v/>
      </c>
      <c r="I5711" s="122" t="str">
        <f>IF(H5711=1,COUNTIF($H$1:H5711,1),"")</f>
        <v/>
      </c>
      <c r="J5711" s="122">
        <f t="shared" si="272"/>
        <v>0</v>
      </c>
      <c r="K5711" s="122" t="b">
        <f t="shared" si="273"/>
        <v>0</v>
      </c>
      <c r="L5711" s="122" t="str">
        <f>IF(K5711=FALSE,"",B5711&amp;"@"&amp;COUNTIFS($B$2:B5711,B5711,$K$2:K5711,TRUE))</f>
        <v/>
      </c>
    </row>
    <row r="5712" spans="7:12">
      <c r="G5712" s="122" t="str">
        <f t="shared" si="271"/>
        <v/>
      </c>
      <c r="H5712" s="255" t="str">
        <f>IF(G5712="기사임",(COUNTIF($B$2:B5712,B5712)-COUNTIFS($B$2:B5711,B5712,$G$2:G5711,"")),"")</f>
        <v/>
      </c>
      <c r="I5712" s="122" t="str">
        <f>IF(H5712=1,COUNTIF($H$1:H5712,1),"")</f>
        <v/>
      </c>
      <c r="J5712" s="122">
        <f t="shared" si="272"/>
        <v>0</v>
      </c>
      <c r="K5712" s="122" t="b">
        <f t="shared" si="273"/>
        <v>0</v>
      </c>
      <c r="L5712" s="122" t="str">
        <f>IF(K5712=FALSE,"",B5712&amp;"@"&amp;COUNTIFS($B$2:B5712,B5712,$K$2:K5712,TRUE))</f>
        <v/>
      </c>
    </row>
    <row r="5713" spans="7:12">
      <c r="G5713" s="122" t="str">
        <f t="shared" si="271"/>
        <v/>
      </c>
      <c r="H5713" s="255" t="str">
        <f>IF(G5713="기사임",(COUNTIF($B$2:B5713,B5713)-COUNTIFS($B$2:B5712,B5713,$G$2:G5712,"")),"")</f>
        <v/>
      </c>
      <c r="I5713" s="122" t="str">
        <f>IF(H5713=1,COUNTIF($H$1:H5713,1),"")</f>
        <v/>
      </c>
      <c r="J5713" s="122">
        <f t="shared" si="272"/>
        <v>0</v>
      </c>
      <c r="K5713" s="122" t="b">
        <f t="shared" si="273"/>
        <v>0</v>
      </c>
      <c r="L5713" s="122" t="str">
        <f>IF(K5713=FALSE,"",B5713&amp;"@"&amp;COUNTIFS($B$2:B5713,B5713,$K$2:K5713,TRUE))</f>
        <v/>
      </c>
    </row>
    <row r="5714" spans="7:12">
      <c r="G5714" s="122" t="str">
        <f t="shared" si="271"/>
        <v/>
      </c>
      <c r="H5714" s="255" t="str">
        <f>IF(G5714="기사임",(COUNTIF($B$2:B5714,B5714)-COUNTIFS($B$2:B5713,B5714,$G$2:G5713,"")),"")</f>
        <v/>
      </c>
      <c r="I5714" s="122" t="str">
        <f>IF(H5714=1,COUNTIF($H$1:H5714,1),"")</f>
        <v/>
      </c>
      <c r="J5714" s="122">
        <f t="shared" si="272"/>
        <v>0</v>
      </c>
      <c r="K5714" s="122" t="b">
        <f t="shared" si="273"/>
        <v>0</v>
      </c>
      <c r="L5714" s="122" t="str">
        <f>IF(K5714=FALSE,"",B5714&amp;"@"&amp;COUNTIFS($B$2:B5714,B5714,$K$2:K5714,TRUE))</f>
        <v/>
      </c>
    </row>
    <row r="5715" spans="7:12">
      <c r="G5715" s="122" t="str">
        <f t="shared" si="271"/>
        <v/>
      </c>
      <c r="H5715" s="255" t="str">
        <f>IF(G5715="기사임",(COUNTIF($B$2:B5715,B5715)-COUNTIFS($B$2:B5714,B5715,$G$2:G5714,"")),"")</f>
        <v/>
      </c>
      <c r="I5715" s="122" t="str">
        <f>IF(H5715=1,COUNTIF($H$1:H5715,1),"")</f>
        <v/>
      </c>
      <c r="J5715" s="122">
        <f t="shared" si="272"/>
        <v>0</v>
      </c>
      <c r="K5715" s="122" t="b">
        <f t="shared" si="273"/>
        <v>0</v>
      </c>
      <c r="L5715" s="122" t="str">
        <f>IF(K5715=FALSE,"",B5715&amp;"@"&amp;COUNTIFS($B$2:B5715,B5715,$K$2:K5715,TRUE))</f>
        <v/>
      </c>
    </row>
    <row r="5716" spans="7:12">
      <c r="G5716" s="122" t="str">
        <f t="shared" si="271"/>
        <v/>
      </c>
      <c r="H5716" s="255" t="str">
        <f>IF(G5716="기사임",(COUNTIF($B$2:B5716,B5716)-COUNTIFS($B$2:B5715,B5716,$G$2:G5715,"")),"")</f>
        <v/>
      </c>
      <c r="I5716" s="122" t="str">
        <f>IF(H5716=1,COUNTIF($H$1:H5716,1),"")</f>
        <v/>
      </c>
      <c r="J5716" s="122">
        <f t="shared" si="272"/>
        <v>0</v>
      </c>
      <c r="K5716" s="122" t="b">
        <f t="shared" si="273"/>
        <v>0</v>
      </c>
      <c r="L5716" s="122" t="str">
        <f>IF(K5716=FALSE,"",B5716&amp;"@"&amp;COUNTIFS($B$2:B5716,B5716,$K$2:K5716,TRUE))</f>
        <v/>
      </c>
    </row>
    <row r="5717" spans="7:12">
      <c r="G5717" s="122" t="str">
        <f t="shared" si="271"/>
        <v/>
      </c>
      <c r="H5717" s="255" t="str">
        <f>IF(G5717="기사임",(COUNTIF($B$2:B5717,B5717)-COUNTIFS($B$2:B5716,B5717,$G$2:G5716,"")),"")</f>
        <v/>
      </c>
      <c r="I5717" s="122" t="str">
        <f>IF(H5717=1,COUNTIF($H$1:H5717,1),"")</f>
        <v/>
      </c>
      <c r="J5717" s="122">
        <f t="shared" si="272"/>
        <v>0</v>
      </c>
      <c r="K5717" s="122" t="b">
        <f t="shared" si="273"/>
        <v>0</v>
      </c>
      <c r="L5717" s="122" t="str">
        <f>IF(K5717=FALSE,"",B5717&amp;"@"&amp;COUNTIFS($B$2:B5717,B5717,$K$2:K5717,TRUE))</f>
        <v/>
      </c>
    </row>
    <row r="5718" spans="7:12">
      <c r="G5718" s="122" t="str">
        <f t="shared" si="271"/>
        <v/>
      </c>
      <c r="H5718" s="255" t="str">
        <f>IF(G5718="기사임",(COUNTIF($B$2:B5718,B5718)-COUNTIFS($B$2:B5717,B5718,$G$2:G5717,"")),"")</f>
        <v/>
      </c>
      <c r="I5718" s="122" t="str">
        <f>IF(H5718=1,COUNTIF($H$1:H5718,1),"")</f>
        <v/>
      </c>
      <c r="J5718" s="122">
        <f t="shared" si="272"/>
        <v>0</v>
      </c>
      <c r="K5718" s="122" t="b">
        <f t="shared" si="273"/>
        <v>0</v>
      </c>
      <c r="L5718" s="122" t="str">
        <f>IF(K5718=FALSE,"",B5718&amp;"@"&amp;COUNTIFS($B$2:B5718,B5718,$K$2:K5718,TRUE))</f>
        <v/>
      </c>
    </row>
    <row r="5719" spans="7:12">
      <c r="G5719" s="122" t="str">
        <f t="shared" si="271"/>
        <v/>
      </c>
      <c r="H5719" s="255" t="str">
        <f>IF(G5719="기사임",(COUNTIF($B$2:B5719,B5719)-COUNTIFS($B$2:B5718,B5719,$G$2:G5718,"")),"")</f>
        <v/>
      </c>
      <c r="I5719" s="122" t="str">
        <f>IF(H5719=1,COUNTIF($H$1:H5719,1),"")</f>
        <v/>
      </c>
      <c r="J5719" s="122">
        <f t="shared" si="272"/>
        <v>0</v>
      </c>
      <c r="K5719" s="122" t="b">
        <f t="shared" si="273"/>
        <v>0</v>
      </c>
      <c r="L5719" s="122" t="str">
        <f>IF(K5719=FALSE,"",B5719&amp;"@"&amp;COUNTIFS($B$2:B5719,B5719,$K$2:K5719,TRUE))</f>
        <v/>
      </c>
    </row>
    <row r="5720" spans="7:12">
      <c r="G5720" s="122" t="str">
        <f t="shared" si="271"/>
        <v/>
      </c>
      <c r="H5720" s="255" t="str">
        <f>IF(G5720="기사임",(COUNTIF($B$2:B5720,B5720)-COUNTIFS($B$2:B5719,B5720,$G$2:G5719,"")),"")</f>
        <v/>
      </c>
      <c r="I5720" s="122" t="str">
        <f>IF(H5720=1,COUNTIF($H$1:H5720,1),"")</f>
        <v/>
      </c>
      <c r="J5720" s="122">
        <f t="shared" si="272"/>
        <v>0</v>
      </c>
      <c r="K5720" s="122" t="b">
        <f t="shared" si="273"/>
        <v>0</v>
      </c>
      <c r="L5720" s="122" t="str">
        <f>IF(K5720=FALSE,"",B5720&amp;"@"&amp;COUNTIFS($B$2:B5720,B5720,$K$2:K5720,TRUE))</f>
        <v/>
      </c>
    </row>
    <row r="5721" spans="7:12">
      <c r="G5721" s="122" t="str">
        <f t="shared" si="271"/>
        <v/>
      </c>
      <c r="H5721" s="255" t="str">
        <f>IF(G5721="기사임",(COUNTIF($B$2:B5721,B5721)-COUNTIFS($B$2:B5720,B5721,$G$2:G5720,"")),"")</f>
        <v/>
      </c>
      <c r="I5721" s="122" t="str">
        <f>IF(H5721=1,COUNTIF($H$1:H5721,1),"")</f>
        <v/>
      </c>
      <c r="J5721" s="122">
        <f t="shared" si="272"/>
        <v>0</v>
      </c>
      <c r="K5721" s="122" t="b">
        <f t="shared" si="273"/>
        <v>0</v>
      </c>
      <c r="L5721" s="122" t="str">
        <f>IF(K5721=FALSE,"",B5721&amp;"@"&amp;COUNTIFS($B$2:B5721,B5721,$K$2:K5721,TRUE))</f>
        <v/>
      </c>
    </row>
    <row r="5722" spans="7:12">
      <c r="G5722" s="122" t="str">
        <f t="shared" si="271"/>
        <v/>
      </c>
      <c r="H5722" s="255" t="str">
        <f>IF(G5722="기사임",(COUNTIF($B$2:B5722,B5722)-COUNTIFS($B$2:B5721,B5722,$G$2:G5721,"")),"")</f>
        <v/>
      </c>
      <c r="I5722" s="122" t="str">
        <f>IF(H5722=1,COUNTIF($H$1:H5722,1),"")</f>
        <v/>
      </c>
      <c r="J5722" s="122">
        <f t="shared" si="272"/>
        <v>0</v>
      </c>
      <c r="K5722" s="122" t="b">
        <f t="shared" si="273"/>
        <v>0</v>
      </c>
      <c r="L5722" s="122" t="str">
        <f>IF(K5722=FALSE,"",B5722&amp;"@"&amp;COUNTIFS($B$2:B5722,B5722,$K$2:K5722,TRUE))</f>
        <v/>
      </c>
    </row>
    <row r="5723" spans="7:12">
      <c r="G5723" s="122" t="str">
        <f t="shared" si="271"/>
        <v/>
      </c>
      <c r="H5723" s="255" t="str">
        <f>IF(G5723="기사임",(COUNTIF($B$2:B5723,B5723)-COUNTIFS($B$2:B5722,B5723,$G$2:G5722,"")),"")</f>
        <v/>
      </c>
      <c r="I5723" s="122" t="str">
        <f>IF(H5723=1,COUNTIF($H$1:H5723,1),"")</f>
        <v/>
      </c>
      <c r="J5723" s="122">
        <f t="shared" si="272"/>
        <v>0</v>
      </c>
      <c r="K5723" s="122" t="b">
        <f t="shared" si="273"/>
        <v>0</v>
      </c>
      <c r="L5723" s="122" t="str">
        <f>IF(K5723=FALSE,"",B5723&amp;"@"&amp;COUNTIFS($B$2:B5723,B5723,$K$2:K5723,TRUE))</f>
        <v/>
      </c>
    </row>
    <row r="5724" spans="7:12">
      <c r="G5724" s="122" t="str">
        <f t="shared" si="271"/>
        <v/>
      </c>
      <c r="H5724" s="255" t="str">
        <f>IF(G5724="기사임",(COUNTIF($B$2:B5724,B5724)-COUNTIFS($B$2:B5723,B5724,$G$2:G5723,"")),"")</f>
        <v/>
      </c>
      <c r="I5724" s="122" t="str">
        <f>IF(H5724=1,COUNTIF($H$1:H5724,1),"")</f>
        <v/>
      </c>
      <c r="J5724" s="122">
        <f t="shared" si="272"/>
        <v>0</v>
      </c>
      <c r="K5724" s="122" t="b">
        <f t="shared" si="273"/>
        <v>0</v>
      </c>
      <c r="L5724" s="122" t="str">
        <f>IF(K5724=FALSE,"",B5724&amp;"@"&amp;COUNTIFS($B$2:B5724,B5724,$K$2:K5724,TRUE))</f>
        <v/>
      </c>
    </row>
    <row r="5725" spans="7:12">
      <c r="G5725" s="122" t="str">
        <f t="shared" si="271"/>
        <v/>
      </c>
      <c r="H5725" s="255" t="str">
        <f>IF(G5725="기사임",(COUNTIF($B$2:B5725,B5725)-COUNTIFS($B$2:B5724,B5725,$G$2:G5724,"")),"")</f>
        <v/>
      </c>
      <c r="I5725" s="122" t="str">
        <f>IF(H5725=1,COUNTIF($H$1:H5725,1),"")</f>
        <v/>
      </c>
      <c r="J5725" s="122">
        <f t="shared" si="272"/>
        <v>0</v>
      </c>
      <c r="K5725" s="122" t="b">
        <f t="shared" si="273"/>
        <v>0</v>
      </c>
      <c r="L5725" s="122" t="str">
        <f>IF(K5725=FALSE,"",B5725&amp;"@"&amp;COUNTIFS($B$2:B5725,B5725,$K$2:K5725,TRUE))</f>
        <v/>
      </c>
    </row>
    <row r="5726" spans="7:12">
      <c r="G5726" s="122" t="str">
        <f t="shared" si="271"/>
        <v/>
      </c>
      <c r="H5726" s="255" t="str">
        <f>IF(G5726="기사임",(COUNTIF($B$2:B5726,B5726)-COUNTIFS($B$2:B5725,B5726,$G$2:G5725,"")),"")</f>
        <v/>
      </c>
      <c r="I5726" s="122" t="str">
        <f>IF(H5726=1,COUNTIF($H$1:H5726,1),"")</f>
        <v/>
      </c>
      <c r="J5726" s="122">
        <f t="shared" si="272"/>
        <v>0</v>
      </c>
      <c r="K5726" s="122" t="b">
        <f t="shared" si="273"/>
        <v>0</v>
      </c>
      <c r="L5726" s="122" t="str">
        <f>IF(K5726=FALSE,"",B5726&amp;"@"&amp;COUNTIFS($B$2:B5726,B5726,$K$2:K5726,TRUE))</f>
        <v/>
      </c>
    </row>
    <row r="5727" spans="7:12">
      <c r="G5727" s="122" t="str">
        <f t="shared" si="271"/>
        <v/>
      </c>
      <c r="H5727" s="255" t="str">
        <f>IF(G5727="기사임",(COUNTIF($B$2:B5727,B5727)-COUNTIFS($B$2:B5726,B5727,$G$2:G5726,"")),"")</f>
        <v/>
      </c>
      <c r="I5727" s="122" t="str">
        <f>IF(H5727=1,COUNTIF($H$1:H5727,1),"")</f>
        <v/>
      </c>
      <c r="J5727" s="122">
        <f t="shared" si="272"/>
        <v>0</v>
      </c>
      <c r="K5727" s="122" t="b">
        <f t="shared" si="273"/>
        <v>0</v>
      </c>
      <c r="L5727" s="122" t="str">
        <f>IF(K5727=FALSE,"",B5727&amp;"@"&amp;COUNTIFS($B$2:B5727,B5727,$K$2:K5727,TRUE))</f>
        <v/>
      </c>
    </row>
    <row r="5728" spans="7:12">
      <c r="G5728" s="122" t="str">
        <f t="shared" si="271"/>
        <v/>
      </c>
      <c r="H5728" s="255" t="str">
        <f>IF(G5728="기사임",(COUNTIF($B$2:B5728,B5728)-COUNTIFS($B$2:B5727,B5728,$G$2:G5727,"")),"")</f>
        <v/>
      </c>
      <c r="I5728" s="122" t="str">
        <f>IF(H5728=1,COUNTIF($H$1:H5728,1),"")</f>
        <v/>
      </c>
      <c r="J5728" s="122">
        <f t="shared" si="272"/>
        <v>0</v>
      </c>
      <c r="K5728" s="122" t="b">
        <f t="shared" si="273"/>
        <v>0</v>
      </c>
      <c r="L5728" s="122" t="str">
        <f>IF(K5728=FALSE,"",B5728&amp;"@"&amp;COUNTIFS($B$2:B5728,B5728,$K$2:K5728,TRUE))</f>
        <v/>
      </c>
    </row>
    <row r="5729" spans="7:12">
      <c r="G5729" s="122" t="str">
        <f t="shared" si="271"/>
        <v/>
      </c>
      <c r="H5729" s="255" t="str">
        <f>IF(G5729="기사임",(COUNTIF($B$2:B5729,B5729)-COUNTIFS($B$2:B5728,B5729,$G$2:G5728,"")),"")</f>
        <v/>
      </c>
      <c r="I5729" s="122" t="str">
        <f>IF(H5729=1,COUNTIF($H$1:H5729,1),"")</f>
        <v/>
      </c>
      <c r="J5729" s="122">
        <f t="shared" si="272"/>
        <v>0</v>
      </c>
      <c r="K5729" s="122" t="b">
        <f t="shared" si="273"/>
        <v>0</v>
      </c>
      <c r="L5729" s="122" t="str">
        <f>IF(K5729=FALSE,"",B5729&amp;"@"&amp;COUNTIFS($B$2:B5729,B5729,$K$2:K5729,TRUE))</f>
        <v/>
      </c>
    </row>
    <row r="5730" spans="7:12">
      <c r="G5730" s="122" t="str">
        <f t="shared" si="271"/>
        <v/>
      </c>
      <c r="H5730" s="255" t="str">
        <f>IF(G5730="기사임",(COUNTIF($B$2:B5730,B5730)-COUNTIFS($B$2:B5729,B5730,$G$2:G5729,"")),"")</f>
        <v/>
      </c>
      <c r="I5730" s="122" t="str">
        <f>IF(H5730=1,COUNTIF($H$1:H5730,1),"")</f>
        <v/>
      </c>
      <c r="J5730" s="122">
        <f t="shared" si="272"/>
        <v>0</v>
      </c>
      <c r="K5730" s="122" t="b">
        <f t="shared" si="273"/>
        <v>0</v>
      </c>
      <c r="L5730" s="122" t="str">
        <f>IF(K5730=FALSE,"",B5730&amp;"@"&amp;COUNTIFS($B$2:B5730,B5730,$K$2:K5730,TRUE))</f>
        <v/>
      </c>
    </row>
    <row r="5731" spans="7:12">
      <c r="G5731" s="122" t="str">
        <f t="shared" si="271"/>
        <v/>
      </c>
      <c r="H5731" s="255" t="str">
        <f>IF(G5731="기사임",(COUNTIF($B$2:B5731,B5731)-COUNTIFS($B$2:B5730,B5731,$G$2:G5730,"")),"")</f>
        <v/>
      </c>
      <c r="I5731" s="122" t="str">
        <f>IF(H5731=1,COUNTIF($H$1:H5731,1),"")</f>
        <v/>
      </c>
      <c r="J5731" s="122">
        <f t="shared" si="272"/>
        <v>0</v>
      </c>
      <c r="K5731" s="122" t="b">
        <f t="shared" si="273"/>
        <v>0</v>
      </c>
      <c r="L5731" s="122" t="str">
        <f>IF(K5731=FALSE,"",B5731&amp;"@"&amp;COUNTIFS($B$2:B5731,B5731,$K$2:K5731,TRUE))</f>
        <v/>
      </c>
    </row>
    <row r="5732" spans="7:12">
      <c r="G5732" s="122" t="str">
        <f t="shared" si="271"/>
        <v/>
      </c>
      <c r="H5732" s="255" t="str">
        <f>IF(G5732="기사임",(COUNTIF($B$2:B5732,B5732)-COUNTIFS($B$2:B5731,B5732,$G$2:G5731,"")),"")</f>
        <v/>
      </c>
      <c r="I5732" s="122" t="str">
        <f>IF(H5732=1,COUNTIF($H$1:H5732,1),"")</f>
        <v/>
      </c>
      <c r="J5732" s="122">
        <f t="shared" si="272"/>
        <v>0</v>
      </c>
      <c r="K5732" s="122" t="b">
        <f t="shared" si="273"/>
        <v>0</v>
      </c>
      <c r="L5732" s="122" t="str">
        <f>IF(K5732=FALSE,"",B5732&amp;"@"&amp;COUNTIFS($B$2:B5732,B5732,$K$2:K5732,TRUE))</f>
        <v/>
      </c>
    </row>
    <row r="5733" spans="7:12">
      <c r="G5733" s="122" t="str">
        <f t="shared" si="271"/>
        <v/>
      </c>
      <c r="H5733" s="255" t="str">
        <f>IF(G5733="기사임",(COUNTIF($B$2:B5733,B5733)-COUNTIFS($B$2:B5732,B5733,$G$2:G5732,"")),"")</f>
        <v/>
      </c>
      <c r="I5733" s="122" t="str">
        <f>IF(H5733=1,COUNTIF($H$1:H5733,1),"")</f>
        <v/>
      </c>
      <c r="J5733" s="122">
        <f t="shared" si="272"/>
        <v>0</v>
      </c>
      <c r="K5733" s="122" t="b">
        <f t="shared" si="273"/>
        <v>0</v>
      </c>
      <c r="L5733" s="122" t="str">
        <f>IF(K5733=FALSE,"",B5733&amp;"@"&amp;COUNTIFS($B$2:B5733,B5733,$K$2:K5733,TRUE))</f>
        <v/>
      </c>
    </row>
    <row r="5734" spans="7:12">
      <c r="G5734" s="122" t="str">
        <f t="shared" si="271"/>
        <v/>
      </c>
      <c r="H5734" s="255" t="str">
        <f>IF(G5734="기사임",(COUNTIF($B$2:B5734,B5734)-COUNTIFS($B$2:B5733,B5734,$G$2:G5733,"")),"")</f>
        <v/>
      </c>
      <c r="I5734" s="122" t="str">
        <f>IF(H5734=1,COUNTIF($H$1:H5734,1),"")</f>
        <v/>
      </c>
      <c r="J5734" s="122">
        <f t="shared" si="272"/>
        <v>0</v>
      </c>
      <c r="K5734" s="122" t="b">
        <f t="shared" si="273"/>
        <v>0</v>
      </c>
      <c r="L5734" s="122" t="str">
        <f>IF(K5734=FALSE,"",B5734&amp;"@"&amp;COUNTIFS($B$2:B5734,B5734,$K$2:K5734,TRUE))</f>
        <v/>
      </c>
    </row>
    <row r="5735" spans="7:12">
      <c r="G5735" s="122" t="str">
        <f t="shared" si="271"/>
        <v/>
      </c>
      <c r="H5735" s="255" t="str">
        <f>IF(G5735="기사임",(COUNTIF($B$2:B5735,B5735)-COUNTIFS($B$2:B5734,B5735,$G$2:G5734,"")),"")</f>
        <v/>
      </c>
      <c r="I5735" s="122" t="str">
        <f>IF(H5735=1,COUNTIF($H$1:H5735,1),"")</f>
        <v/>
      </c>
      <c r="J5735" s="122">
        <f t="shared" si="272"/>
        <v>0</v>
      </c>
      <c r="K5735" s="122" t="b">
        <f t="shared" si="273"/>
        <v>0</v>
      </c>
      <c r="L5735" s="122" t="str">
        <f>IF(K5735=FALSE,"",B5735&amp;"@"&amp;COUNTIFS($B$2:B5735,B5735,$K$2:K5735,TRUE))</f>
        <v/>
      </c>
    </row>
    <row r="5736" spans="7:12">
      <c r="G5736" s="122" t="str">
        <f t="shared" si="271"/>
        <v/>
      </c>
      <c r="H5736" s="255" t="str">
        <f>IF(G5736="기사임",(COUNTIF($B$2:B5736,B5736)-COUNTIFS($B$2:B5735,B5736,$G$2:G5735,"")),"")</f>
        <v/>
      </c>
      <c r="I5736" s="122" t="str">
        <f>IF(H5736=1,COUNTIF($H$1:H5736,1),"")</f>
        <v/>
      </c>
      <c r="J5736" s="122">
        <f t="shared" si="272"/>
        <v>0</v>
      </c>
      <c r="K5736" s="122" t="b">
        <f t="shared" si="273"/>
        <v>0</v>
      </c>
      <c r="L5736" s="122" t="str">
        <f>IF(K5736=FALSE,"",B5736&amp;"@"&amp;COUNTIFS($B$2:B5736,B5736,$K$2:K5736,TRUE))</f>
        <v/>
      </c>
    </row>
    <row r="5737" spans="7:12">
      <c r="G5737" s="122" t="str">
        <f t="shared" si="271"/>
        <v/>
      </c>
      <c r="H5737" s="255" t="str">
        <f>IF(G5737="기사임",(COUNTIF($B$2:B5737,B5737)-COUNTIFS($B$2:B5736,B5737,$G$2:G5736,"")),"")</f>
        <v/>
      </c>
      <c r="I5737" s="122" t="str">
        <f>IF(H5737=1,COUNTIF($H$1:H5737,1),"")</f>
        <v/>
      </c>
      <c r="J5737" s="122">
        <f t="shared" si="272"/>
        <v>0</v>
      </c>
      <c r="K5737" s="122" t="b">
        <f t="shared" si="273"/>
        <v>0</v>
      </c>
      <c r="L5737" s="122" t="str">
        <f>IF(K5737=FALSE,"",B5737&amp;"@"&amp;COUNTIFS($B$2:B5737,B5737,$K$2:K5737,TRUE))</f>
        <v/>
      </c>
    </row>
    <row r="5738" spans="7:12">
      <c r="G5738" s="122" t="str">
        <f t="shared" si="271"/>
        <v/>
      </c>
      <c r="H5738" s="255" t="str">
        <f>IF(G5738="기사임",(COUNTIF($B$2:B5738,B5738)-COUNTIFS($B$2:B5737,B5738,$G$2:G5737,"")),"")</f>
        <v/>
      </c>
      <c r="I5738" s="122" t="str">
        <f>IF(H5738=1,COUNTIF($H$1:H5738,1),"")</f>
        <v/>
      </c>
      <c r="J5738" s="122">
        <f t="shared" si="272"/>
        <v>0</v>
      </c>
      <c r="K5738" s="122" t="b">
        <f t="shared" si="273"/>
        <v>0</v>
      </c>
      <c r="L5738" s="122" t="str">
        <f>IF(K5738=FALSE,"",B5738&amp;"@"&amp;COUNTIFS($B$2:B5738,B5738,$K$2:K5738,TRUE))</f>
        <v/>
      </c>
    </row>
    <row r="5739" spans="7:12">
      <c r="G5739" s="122" t="str">
        <f t="shared" si="271"/>
        <v/>
      </c>
      <c r="H5739" s="255" t="str">
        <f>IF(G5739="기사임",(COUNTIF($B$2:B5739,B5739)-COUNTIFS($B$2:B5738,B5739,$G$2:G5738,"")),"")</f>
        <v/>
      </c>
      <c r="I5739" s="122" t="str">
        <f>IF(H5739=1,COUNTIF($H$1:H5739,1),"")</f>
        <v/>
      </c>
      <c r="J5739" s="122">
        <f t="shared" si="272"/>
        <v>0</v>
      </c>
      <c r="K5739" s="122" t="b">
        <f t="shared" si="273"/>
        <v>0</v>
      </c>
      <c r="L5739" s="122" t="str">
        <f>IF(K5739=FALSE,"",B5739&amp;"@"&amp;COUNTIFS($B$2:B5739,B5739,$K$2:K5739,TRUE))</f>
        <v/>
      </c>
    </row>
    <row r="5740" spans="7:12">
      <c r="G5740" s="122" t="str">
        <f t="shared" si="271"/>
        <v/>
      </c>
      <c r="H5740" s="255" t="str">
        <f>IF(G5740="기사임",(COUNTIF($B$2:B5740,B5740)-COUNTIFS($B$2:B5739,B5740,$G$2:G5739,"")),"")</f>
        <v/>
      </c>
      <c r="I5740" s="122" t="str">
        <f>IF(H5740=1,COUNTIF($H$1:H5740,1),"")</f>
        <v/>
      </c>
      <c r="J5740" s="122">
        <f t="shared" si="272"/>
        <v>0</v>
      </c>
      <c r="K5740" s="122" t="b">
        <f t="shared" si="273"/>
        <v>0</v>
      </c>
      <c r="L5740" s="122" t="str">
        <f>IF(K5740=FALSE,"",B5740&amp;"@"&amp;COUNTIFS($B$2:B5740,B5740,$K$2:K5740,TRUE))</f>
        <v/>
      </c>
    </row>
    <row r="5741" spans="7:12">
      <c r="G5741" s="122" t="str">
        <f t="shared" si="271"/>
        <v/>
      </c>
      <c r="H5741" s="255" t="str">
        <f>IF(G5741="기사임",(COUNTIF($B$2:B5741,B5741)-COUNTIFS($B$2:B5740,B5741,$G$2:G5740,"")),"")</f>
        <v/>
      </c>
      <c r="I5741" s="122" t="str">
        <f>IF(H5741=1,COUNTIF($H$1:H5741,1),"")</f>
        <v/>
      </c>
      <c r="J5741" s="122">
        <f t="shared" si="272"/>
        <v>0</v>
      </c>
      <c r="K5741" s="122" t="b">
        <f t="shared" si="273"/>
        <v>0</v>
      </c>
      <c r="L5741" s="122" t="str">
        <f>IF(K5741=FALSE,"",B5741&amp;"@"&amp;COUNTIFS($B$2:B5741,B5741,$K$2:K5741,TRUE))</f>
        <v/>
      </c>
    </row>
    <row r="5742" spans="7:12">
      <c r="G5742" s="122" t="str">
        <f t="shared" si="271"/>
        <v/>
      </c>
      <c r="H5742" s="255" t="str">
        <f>IF(G5742="기사임",(COUNTIF($B$2:B5742,B5742)-COUNTIFS($B$2:B5741,B5742,$G$2:G5741,"")),"")</f>
        <v/>
      </c>
      <c r="I5742" s="122" t="str">
        <f>IF(H5742=1,COUNTIF($H$1:H5742,1),"")</f>
        <v/>
      </c>
      <c r="J5742" s="122">
        <f t="shared" si="272"/>
        <v>0</v>
      </c>
      <c r="K5742" s="122" t="b">
        <f t="shared" si="273"/>
        <v>0</v>
      </c>
      <c r="L5742" s="122" t="str">
        <f>IF(K5742=FALSE,"",B5742&amp;"@"&amp;COUNTIFS($B$2:B5742,B5742,$K$2:K5742,TRUE))</f>
        <v/>
      </c>
    </row>
    <row r="5743" spans="7:12">
      <c r="G5743" s="122" t="str">
        <f t="shared" si="271"/>
        <v/>
      </c>
      <c r="H5743" s="255" t="str">
        <f>IF(G5743="기사임",(COUNTIF($B$2:B5743,B5743)-COUNTIFS($B$2:B5742,B5743,$G$2:G5742,"")),"")</f>
        <v/>
      </c>
      <c r="I5743" s="122" t="str">
        <f>IF(H5743=1,COUNTIF($H$1:H5743,1),"")</f>
        <v/>
      </c>
      <c r="J5743" s="122">
        <f t="shared" si="272"/>
        <v>0</v>
      </c>
      <c r="K5743" s="122" t="b">
        <f t="shared" si="273"/>
        <v>0</v>
      </c>
      <c r="L5743" s="122" t="str">
        <f>IF(K5743=FALSE,"",B5743&amp;"@"&amp;COUNTIFS($B$2:B5743,B5743,$K$2:K5743,TRUE))</f>
        <v/>
      </c>
    </row>
    <row r="5744" spans="7:12">
      <c r="G5744" s="122" t="str">
        <f t="shared" si="271"/>
        <v/>
      </c>
      <c r="H5744" s="255" t="str">
        <f>IF(G5744="기사임",(COUNTIF($B$2:B5744,B5744)-COUNTIFS($B$2:B5743,B5744,$G$2:G5743,"")),"")</f>
        <v/>
      </c>
      <c r="I5744" s="122" t="str">
        <f>IF(H5744=1,COUNTIF($H$1:H5744,1),"")</f>
        <v/>
      </c>
      <c r="J5744" s="122">
        <f t="shared" si="272"/>
        <v>0</v>
      </c>
      <c r="K5744" s="122" t="b">
        <f t="shared" si="273"/>
        <v>0</v>
      </c>
      <c r="L5744" s="122" t="str">
        <f>IF(K5744=FALSE,"",B5744&amp;"@"&amp;COUNTIFS($B$2:B5744,B5744,$K$2:K5744,TRUE))</f>
        <v/>
      </c>
    </row>
    <row r="5745" spans="7:12">
      <c r="G5745" s="122" t="str">
        <f t="shared" si="271"/>
        <v/>
      </c>
      <c r="H5745" s="255" t="str">
        <f>IF(G5745="기사임",(COUNTIF($B$2:B5745,B5745)-COUNTIFS($B$2:B5744,B5745,$G$2:G5744,"")),"")</f>
        <v/>
      </c>
      <c r="I5745" s="122" t="str">
        <f>IF(H5745=1,COUNTIF($H$1:H5745,1),"")</f>
        <v/>
      </c>
      <c r="J5745" s="122">
        <f t="shared" si="272"/>
        <v>0</v>
      </c>
      <c r="K5745" s="122" t="b">
        <f t="shared" si="273"/>
        <v>0</v>
      </c>
      <c r="L5745" s="122" t="str">
        <f>IF(K5745=FALSE,"",B5745&amp;"@"&amp;COUNTIFS($B$2:B5745,B5745,$K$2:K5745,TRUE))</f>
        <v/>
      </c>
    </row>
    <row r="5746" spans="7:12">
      <c r="G5746" s="122" t="str">
        <f t="shared" si="271"/>
        <v/>
      </c>
      <c r="H5746" s="255" t="str">
        <f>IF(G5746="기사임",(COUNTIF($B$2:B5746,B5746)-COUNTIFS($B$2:B5745,B5746,$G$2:G5745,"")),"")</f>
        <v/>
      </c>
      <c r="I5746" s="122" t="str">
        <f>IF(H5746=1,COUNTIF($H$1:H5746,1),"")</f>
        <v/>
      </c>
      <c r="J5746" s="122">
        <f t="shared" si="272"/>
        <v>0</v>
      </c>
      <c r="K5746" s="122" t="b">
        <f t="shared" si="273"/>
        <v>0</v>
      </c>
      <c r="L5746" s="122" t="str">
        <f>IF(K5746=FALSE,"",B5746&amp;"@"&amp;COUNTIFS($B$2:B5746,B5746,$K$2:K5746,TRUE))</f>
        <v/>
      </c>
    </row>
    <row r="5747" spans="7:12">
      <c r="G5747" s="122" t="str">
        <f t="shared" si="271"/>
        <v/>
      </c>
      <c r="H5747" s="255" t="str">
        <f>IF(G5747="기사임",(COUNTIF($B$2:B5747,B5747)-COUNTIFS($B$2:B5746,B5747,$G$2:G5746,"")),"")</f>
        <v/>
      </c>
      <c r="I5747" s="122" t="str">
        <f>IF(H5747=1,COUNTIF($H$1:H5747,1),"")</f>
        <v/>
      </c>
      <c r="J5747" s="122">
        <f t="shared" si="272"/>
        <v>0</v>
      </c>
      <c r="K5747" s="122" t="b">
        <f t="shared" si="273"/>
        <v>0</v>
      </c>
      <c r="L5747" s="122" t="str">
        <f>IF(K5747=FALSE,"",B5747&amp;"@"&amp;COUNTIFS($B$2:B5747,B5747,$K$2:K5747,TRUE))</f>
        <v/>
      </c>
    </row>
    <row r="5748" spans="7:12">
      <c r="G5748" s="122" t="str">
        <f t="shared" si="271"/>
        <v/>
      </c>
      <c r="H5748" s="255" t="str">
        <f>IF(G5748="기사임",(COUNTIF($B$2:B5748,B5748)-COUNTIFS($B$2:B5747,B5748,$G$2:G5747,"")),"")</f>
        <v/>
      </c>
      <c r="I5748" s="122" t="str">
        <f>IF(H5748=1,COUNTIF($H$1:H5748,1),"")</f>
        <v/>
      </c>
      <c r="J5748" s="122">
        <f t="shared" si="272"/>
        <v>0</v>
      </c>
      <c r="K5748" s="122" t="b">
        <f t="shared" si="273"/>
        <v>0</v>
      </c>
      <c r="L5748" s="122" t="str">
        <f>IF(K5748=FALSE,"",B5748&amp;"@"&amp;COUNTIFS($B$2:B5748,B5748,$K$2:K5748,TRUE))</f>
        <v/>
      </c>
    </row>
    <row r="5749" spans="7:12">
      <c r="G5749" s="122" t="str">
        <f t="shared" si="271"/>
        <v/>
      </c>
      <c r="H5749" s="255" t="str">
        <f>IF(G5749="기사임",(COUNTIF($B$2:B5749,B5749)-COUNTIFS($B$2:B5748,B5749,$G$2:G5748,"")),"")</f>
        <v/>
      </c>
      <c r="I5749" s="122" t="str">
        <f>IF(H5749=1,COUNTIF($H$1:H5749,1),"")</f>
        <v/>
      </c>
      <c r="J5749" s="122">
        <f t="shared" si="272"/>
        <v>0</v>
      </c>
      <c r="K5749" s="122" t="b">
        <f t="shared" si="273"/>
        <v>0</v>
      </c>
      <c r="L5749" s="122" t="str">
        <f>IF(K5749=FALSE,"",B5749&amp;"@"&amp;COUNTIFS($B$2:B5749,B5749,$K$2:K5749,TRUE))</f>
        <v/>
      </c>
    </row>
    <row r="5750" spans="7:12">
      <c r="G5750" s="122" t="str">
        <f t="shared" si="271"/>
        <v/>
      </c>
      <c r="H5750" s="255" t="str">
        <f>IF(G5750="기사임",(COUNTIF($B$2:B5750,B5750)-COUNTIFS($B$2:B5749,B5750,$G$2:G5749,"")),"")</f>
        <v/>
      </c>
      <c r="I5750" s="122" t="str">
        <f>IF(H5750=1,COUNTIF($H$1:H5750,1),"")</f>
        <v/>
      </c>
      <c r="J5750" s="122">
        <f t="shared" si="272"/>
        <v>0</v>
      </c>
      <c r="K5750" s="122" t="b">
        <f t="shared" si="273"/>
        <v>0</v>
      </c>
      <c r="L5750" s="122" t="str">
        <f>IF(K5750=FALSE,"",B5750&amp;"@"&amp;COUNTIFS($B$2:B5750,B5750,$K$2:K5750,TRUE))</f>
        <v/>
      </c>
    </row>
    <row r="5751" spans="7:12">
      <c r="G5751" s="122" t="str">
        <f t="shared" si="271"/>
        <v/>
      </c>
      <c r="H5751" s="255" t="str">
        <f>IF(G5751="기사임",(COUNTIF($B$2:B5751,B5751)-COUNTIFS($B$2:B5750,B5751,$G$2:G5750,"")),"")</f>
        <v/>
      </c>
      <c r="I5751" s="122" t="str">
        <f>IF(H5751=1,COUNTIF($H$1:H5751,1),"")</f>
        <v/>
      </c>
      <c r="J5751" s="122">
        <f t="shared" si="272"/>
        <v>0</v>
      </c>
      <c r="K5751" s="122" t="b">
        <f t="shared" si="273"/>
        <v>0</v>
      </c>
      <c r="L5751" s="122" t="str">
        <f>IF(K5751=FALSE,"",B5751&amp;"@"&amp;COUNTIFS($B$2:B5751,B5751,$K$2:K5751,TRUE))</f>
        <v/>
      </c>
    </row>
    <row r="5752" spans="7:12">
      <c r="G5752" s="122" t="str">
        <f t="shared" si="271"/>
        <v/>
      </c>
      <c r="H5752" s="255" t="str">
        <f>IF(G5752="기사임",(COUNTIF($B$2:B5752,B5752)-COUNTIFS($B$2:B5751,B5752,$G$2:G5751,"")),"")</f>
        <v/>
      </c>
      <c r="I5752" s="122" t="str">
        <f>IF(H5752=1,COUNTIF($H$1:H5752,1),"")</f>
        <v/>
      </c>
      <c r="J5752" s="122">
        <f t="shared" si="272"/>
        <v>0</v>
      </c>
      <c r="K5752" s="122" t="b">
        <f t="shared" si="273"/>
        <v>0</v>
      </c>
      <c r="L5752" s="122" t="str">
        <f>IF(K5752=FALSE,"",B5752&amp;"@"&amp;COUNTIFS($B$2:B5752,B5752,$K$2:K5752,TRUE))</f>
        <v/>
      </c>
    </row>
    <row r="5753" spans="7:12">
      <c r="G5753" s="122" t="str">
        <f t="shared" si="271"/>
        <v/>
      </c>
      <c r="H5753" s="255" t="str">
        <f>IF(G5753="기사임",(COUNTIF($B$2:B5753,B5753)-COUNTIFS($B$2:B5752,B5753,$G$2:G5752,"")),"")</f>
        <v/>
      </c>
      <c r="I5753" s="122" t="str">
        <f>IF(H5753=1,COUNTIF($H$1:H5753,1),"")</f>
        <v/>
      </c>
      <c r="J5753" s="122">
        <f t="shared" si="272"/>
        <v>0</v>
      </c>
      <c r="K5753" s="122" t="b">
        <f t="shared" si="273"/>
        <v>0</v>
      </c>
      <c r="L5753" s="122" t="str">
        <f>IF(K5753=FALSE,"",B5753&amp;"@"&amp;COUNTIFS($B$2:B5753,B5753,$K$2:K5753,TRUE))</f>
        <v/>
      </c>
    </row>
    <row r="5754" spans="7:12">
      <c r="G5754" s="122" t="str">
        <f t="shared" si="271"/>
        <v/>
      </c>
      <c r="H5754" s="255" t="str">
        <f>IF(G5754="기사임",(COUNTIF($B$2:B5754,B5754)-COUNTIFS($B$2:B5753,B5754,$G$2:G5753,"")),"")</f>
        <v/>
      </c>
      <c r="I5754" s="122" t="str">
        <f>IF(H5754=1,COUNTIF($H$1:H5754,1),"")</f>
        <v/>
      </c>
      <c r="J5754" s="122">
        <f t="shared" si="272"/>
        <v>0</v>
      </c>
      <c r="K5754" s="122" t="b">
        <f t="shared" si="273"/>
        <v>0</v>
      </c>
      <c r="L5754" s="122" t="str">
        <f>IF(K5754=FALSE,"",B5754&amp;"@"&amp;COUNTIFS($B$2:B5754,B5754,$K$2:K5754,TRUE))</f>
        <v/>
      </c>
    </row>
    <row r="5755" spans="7:12">
      <c r="G5755" s="122" t="str">
        <f t="shared" si="271"/>
        <v/>
      </c>
      <c r="H5755" s="255" t="str">
        <f>IF(G5755="기사임",(COUNTIF($B$2:B5755,B5755)-COUNTIFS($B$2:B5754,B5755,$G$2:G5754,"")),"")</f>
        <v/>
      </c>
      <c r="I5755" s="122" t="str">
        <f>IF(H5755=1,COUNTIF($H$1:H5755,1),"")</f>
        <v/>
      </c>
      <c r="J5755" s="122">
        <f t="shared" si="272"/>
        <v>0</v>
      </c>
      <c r="K5755" s="122" t="b">
        <f t="shared" si="273"/>
        <v>0</v>
      </c>
      <c r="L5755" s="122" t="str">
        <f>IF(K5755=FALSE,"",B5755&amp;"@"&amp;COUNTIFS($B$2:B5755,B5755,$K$2:K5755,TRUE))</f>
        <v/>
      </c>
    </row>
    <row r="5756" spans="7:12">
      <c r="G5756" s="122" t="str">
        <f t="shared" si="271"/>
        <v/>
      </c>
      <c r="H5756" s="255" t="str">
        <f>IF(G5756="기사임",(COUNTIF($B$2:B5756,B5756)-COUNTIFS($B$2:B5755,B5756,$G$2:G5755,"")),"")</f>
        <v/>
      </c>
      <c r="I5756" s="122" t="str">
        <f>IF(H5756=1,COUNTIF($H$1:H5756,1),"")</f>
        <v/>
      </c>
      <c r="J5756" s="122">
        <f t="shared" si="272"/>
        <v>0</v>
      </c>
      <c r="K5756" s="122" t="b">
        <f t="shared" si="273"/>
        <v>0</v>
      </c>
      <c r="L5756" s="122" t="str">
        <f>IF(K5756=FALSE,"",B5756&amp;"@"&amp;COUNTIFS($B$2:B5756,B5756,$K$2:K5756,TRUE))</f>
        <v/>
      </c>
    </row>
    <row r="5757" spans="7:12">
      <c r="G5757" s="122" t="str">
        <f t="shared" si="271"/>
        <v/>
      </c>
      <c r="H5757" s="255" t="str">
        <f>IF(G5757="기사임",(COUNTIF($B$2:B5757,B5757)-COUNTIFS($B$2:B5756,B5757,$G$2:G5756,"")),"")</f>
        <v/>
      </c>
      <c r="I5757" s="122" t="str">
        <f>IF(H5757=1,COUNTIF($H$1:H5757,1),"")</f>
        <v/>
      </c>
      <c r="J5757" s="122">
        <f t="shared" si="272"/>
        <v>0</v>
      </c>
      <c r="K5757" s="122" t="b">
        <f t="shared" si="273"/>
        <v>0</v>
      </c>
      <c r="L5757" s="122" t="str">
        <f>IF(K5757=FALSE,"",B5757&amp;"@"&amp;COUNTIFS($B$2:B5757,B5757,$K$2:K5757,TRUE))</f>
        <v/>
      </c>
    </row>
    <row r="5758" spans="7:12">
      <c r="G5758" s="122" t="str">
        <f t="shared" si="271"/>
        <v/>
      </c>
      <c r="H5758" s="255" t="str">
        <f>IF(G5758="기사임",(COUNTIF($B$2:B5758,B5758)-COUNTIFS($B$2:B5757,B5758,$G$2:G5757,"")),"")</f>
        <v/>
      </c>
      <c r="I5758" s="122" t="str">
        <f>IF(H5758=1,COUNTIF($H$1:H5758,1),"")</f>
        <v/>
      </c>
      <c r="J5758" s="122">
        <f t="shared" si="272"/>
        <v>0</v>
      </c>
      <c r="K5758" s="122" t="b">
        <f t="shared" si="273"/>
        <v>0</v>
      </c>
      <c r="L5758" s="122" t="str">
        <f>IF(K5758=FALSE,"",B5758&amp;"@"&amp;COUNTIFS($B$2:B5758,B5758,$K$2:K5758,TRUE))</f>
        <v/>
      </c>
    </row>
    <row r="5759" spans="7:12">
      <c r="G5759" s="122" t="str">
        <f t="shared" si="271"/>
        <v/>
      </c>
      <c r="H5759" s="255" t="str">
        <f>IF(G5759="기사임",(COUNTIF($B$2:B5759,B5759)-COUNTIFS($B$2:B5758,B5759,$G$2:G5758,"")),"")</f>
        <v/>
      </c>
      <c r="I5759" s="122" t="str">
        <f>IF(H5759=1,COUNTIF($H$1:H5759,1),"")</f>
        <v/>
      </c>
      <c r="J5759" s="122">
        <f t="shared" si="272"/>
        <v>0</v>
      </c>
      <c r="K5759" s="122" t="b">
        <f t="shared" si="273"/>
        <v>0</v>
      </c>
      <c r="L5759" s="122" t="str">
        <f>IF(K5759=FALSE,"",B5759&amp;"@"&amp;COUNTIFS($B$2:B5759,B5759,$K$2:K5759,TRUE))</f>
        <v/>
      </c>
    </row>
    <row r="5760" spans="7:12">
      <c r="G5760" s="122" t="str">
        <f t="shared" si="271"/>
        <v/>
      </c>
      <c r="H5760" s="255" t="str">
        <f>IF(G5760="기사임",(COUNTIF($B$2:B5760,B5760)-COUNTIFS($B$2:B5759,B5760,$G$2:G5759,"")),"")</f>
        <v/>
      </c>
      <c r="I5760" s="122" t="str">
        <f>IF(H5760=1,COUNTIF($H$1:H5760,1),"")</f>
        <v/>
      </c>
      <c r="J5760" s="122">
        <f t="shared" si="272"/>
        <v>0</v>
      </c>
      <c r="K5760" s="122" t="b">
        <f t="shared" si="273"/>
        <v>0</v>
      </c>
      <c r="L5760" s="122" t="str">
        <f>IF(K5760=FALSE,"",B5760&amp;"@"&amp;COUNTIFS($B$2:B5760,B5760,$K$2:K5760,TRUE))</f>
        <v/>
      </c>
    </row>
    <row r="5761" spans="7:12">
      <c r="G5761" s="122" t="str">
        <f t="shared" si="271"/>
        <v/>
      </c>
      <c r="H5761" s="255" t="str">
        <f>IF(G5761="기사임",(COUNTIF($B$2:B5761,B5761)-COUNTIFS($B$2:B5760,B5761,$G$2:G5760,"")),"")</f>
        <v/>
      </c>
      <c r="I5761" s="122" t="str">
        <f>IF(H5761=1,COUNTIF($H$1:H5761,1),"")</f>
        <v/>
      </c>
      <c r="J5761" s="122">
        <f t="shared" si="272"/>
        <v>0</v>
      </c>
      <c r="K5761" s="122" t="b">
        <f t="shared" si="273"/>
        <v>0</v>
      </c>
      <c r="L5761" s="122" t="str">
        <f>IF(K5761=FALSE,"",B5761&amp;"@"&amp;COUNTIFS($B$2:B5761,B5761,$K$2:K5761,TRUE))</f>
        <v/>
      </c>
    </row>
    <row r="5762" spans="7:12">
      <c r="G5762" s="122" t="str">
        <f t="shared" si="271"/>
        <v/>
      </c>
      <c r="H5762" s="255" t="str">
        <f>IF(G5762="기사임",(COUNTIF($B$2:B5762,B5762)-COUNTIFS($B$2:B5761,B5762,$G$2:G5761,"")),"")</f>
        <v/>
      </c>
      <c r="I5762" s="122" t="str">
        <f>IF(H5762=1,COUNTIF($H$1:H5762,1),"")</f>
        <v/>
      </c>
      <c r="J5762" s="122">
        <f t="shared" si="272"/>
        <v>0</v>
      </c>
      <c r="K5762" s="122" t="b">
        <f t="shared" si="273"/>
        <v>0</v>
      </c>
      <c r="L5762" s="122" t="str">
        <f>IF(K5762=FALSE,"",B5762&amp;"@"&amp;COUNTIFS($B$2:B5762,B5762,$K$2:K5762,TRUE))</f>
        <v/>
      </c>
    </row>
    <row r="5763" spans="7:12">
      <c r="G5763" s="122" t="str">
        <f t="shared" si="271"/>
        <v/>
      </c>
      <c r="H5763" s="255" t="str">
        <f>IF(G5763="기사임",(COUNTIF($B$2:B5763,B5763)-COUNTIFS($B$2:B5762,B5763,$G$2:G5762,"")),"")</f>
        <v/>
      </c>
      <c r="I5763" s="122" t="str">
        <f>IF(H5763=1,COUNTIF($H$1:H5763,1),"")</f>
        <v/>
      </c>
      <c r="J5763" s="122">
        <f t="shared" si="272"/>
        <v>0</v>
      </c>
      <c r="K5763" s="122" t="b">
        <f t="shared" si="273"/>
        <v>0</v>
      </c>
      <c r="L5763" s="122" t="str">
        <f>IF(K5763=FALSE,"",B5763&amp;"@"&amp;COUNTIFS($B$2:B5763,B5763,$K$2:K5763,TRUE))</f>
        <v/>
      </c>
    </row>
    <row r="5764" spans="7:12">
      <c r="G5764" s="122" t="str">
        <f t="shared" si="271"/>
        <v/>
      </c>
      <c r="H5764" s="255" t="str">
        <f>IF(G5764="기사임",(COUNTIF($B$2:B5764,B5764)-COUNTIFS($B$2:B5763,B5764,$G$2:G5763,"")),"")</f>
        <v/>
      </c>
      <c r="I5764" s="122" t="str">
        <f>IF(H5764=1,COUNTIF($H$1:H5764,1),"")</f>
        <v/>
      </c>
      <c r="J5764" s="122">
        <f t="shared" si="272"/>
        <v>0</v>
      </c>
      <c r="K5764" s="122" t="b">
        <f t="shared" si="273"/>
        <v>0</v>
      </c>
      <c r="L5764" s="122" t="str">
        <f>IF(K5764=FALSE,"",B5764&amp;"@"&amp;COUNTIFS($B$2:B5764,B5764,$K$2:K5764,TRUE))</f>
        <v/>
      </c>
    </row>
    <row r="5765" spans="7:12">
      <c r="G5765" s="122" t="str">
        <f t="shared" si="271"/>
        <v/>
      </c>
      <c r="H5765" s="255" t="str">
        <f>IF(G5765="기사임",(COUNTIF($B$2:B5765,B5765)-COUNTIFS($B$2:B5764,B5765,$G$2:G5764,"")),"")</f>
        <v/>
      </c>
      <c r="I5765" s="122" t="str">
        <f>IF(H5765=1,COUNTIF($H$1:H5765,1),"")</f>
        <v/>
      </c>
      <c r="J5765" s="122">
        <f t="shared" si="272"/>
        <v>0</v>
      </c>
      <c r="K5765" s="122" t="b">
        <f t="shared" si="273"/>
        <v>0</v>
      </c>
      <c r="L5765" s="122" t="str">
        <f>IF(K5765=FALSE,"",B5765&amp;"@"&amp;COUNTIFS($B$2:B5765,B5765,$K$2:K5765,TRUE))</f>
        <v/>
      </c>
    </row>
    <row r="5766" spans="7:12">
      <c r="G5766" s="122" t="str">
        <f t="shared" si="271"/>
        <v/>
      </c>
      <c r="H5766" s="255" t="str">
        <f>IF(G5766="기사임",(COUNTIF($B$2:B5766,B5766)-COUNTIFS($B$2:B5765,B5766,$G$2:G5765,"")),"")</f>
        <v/>
      </c>
      <c r="I5766" s="122" t="str">
        <f>IF(H5766=1,COUNTIF($H$1:H5766,1),"")</f>
        <v/>
      </c>
      <c r="J5766" s="122">
        <f t="shared" si="272"/>
        <v>0</v>
      </c>
      <c r="K5766" s="122" t="b">
        <f t="shared" si="273"/>
        <v>0</v>
      </c>
      <c r="L5766" s="122" t="str">
        <f>IF(K5766=FALSE,"",B5766&amp;"@"&amp;COUNTIFS($B$2:B5766,B5766,$K$2:K5766,TRUE))</f>
        <v/>
      </c>
    </row>
    <row r="5767" spans="7:12">
      <c r="G5767" s="122" t="str">
        <f t="shared" ref="G5767:G5830" si="274">IF(AND(LEFT(A5767,17)="/global/archives/",ISNUMBER(_xlfn.NUMBERVALUE(MID(A5767,18,1))),ISERROR(FIND("ckattempt",A5767)),ISERROR(FIND("preview",A5767))),"기사임","")</f>
        <v/>
      </c>
      <c r="H5767" s="255" t="str">
        <f>IF(G5767="기사임",(COUNTIF($B$2:B5767,B5767)-COUNTIFS($B$2:B5766,B5767,$G$2:G5766,"")),"")</f>
        <v/>
      </c>
      <c r="I5767" s="122" t="str">
        <f>IF(H5767=1,COUNTIF($H$1:H5767,1),"")</f>
        <v/>
      </c>
      <c r="J5767" s="122">
        <f t="shared" ref="J5767:J5830" si="275">COUNTIF($N$2:$N$4,B5767)</f>
        <v>0</v>
      </c>
      <c r="K5767" s="122" t="b">
        <f t="shared" ref="K5767:K5830" si="276">AND(J5767=1,H5767&gt;=1,H5767&lt;&gt;"")</f>
        <v>0</v>
      </c>
      <c r="L5767" s="122" t="str">
        <f>IF(K5767=FALSE,"",B5767&amp;"@"&amp;COUNTIFS($B$2:B5767,B5767,$K$2:K5767,TRUE))</f>
        <v/>
      </c>
    </row>
    <row r="5768" spans="7:12">
      <c r="G5768" s="122" t="str">
        <f t="shared" si="274"/>
        <v/>
      </c>
      <c r="H5768" s="255" t="str">
        <f>IF(G5768="기사임",(COUNTIF($B$2:B5768,B5768)-COUNTIFS($B$2:B5767,B5768,$G$2:G5767,"")),"")</f>
        <v/>
      </c>
      <c r="I5768" s="122" t="str">
        <f>IF(H5768=1,COUNTIF($H$1:H5768,1),"")</f>
        <v/>
      </c>
      <c r="J5768" s="122">
        <f t="shared" si="275"/>
        <v>0</v>
      </c>
      <c r="K5768" s="122" t="b">
        <f t="shared" si="276"/>
        <v>0</v>
      </c>
      <c r="L5768" s="122" t="str">
        <f>IF(K5768=FALSE,"",B5768&amp;"@"&amp;COUNTIFS($B$2:B5768,B5768,$K$2:K5768,TRUE))</f>
        <v/>
      </c>
    </row>
    <row r="5769" spans="7:12">
      <c r="G5769" s="122" t="str">
        <f t="shared" si="274"/>
        <v/>
      </c>
      <c r="H5769" s="255" t="str">
        <f>IF(G5769="기사임",(COUNTIF($B$2:B5769,B5769)-COUNTIFS($B$2:B5768,B5769,$G$2:G5768,"")),"")</f>
        <v/>
      </c>
      <c r="I5769" s="122" t="str">
        <f>IF(H5769=1,COUNTIF($H$1:H5769,1),"")</f>
        <v/>
      </c>
      <c r="J5769" s="122">
        <f t="shared" si="275"/>
        <v>0</v>
      </c>
      <c r="K5769" s="122" t="b">
        <f t="shared" si="276"/>
        <v>0</v>
      </c>
      <c r="L5769" s="122" t="str">
        <f>IF(K5769=FALSE,"",B5769&amp;"@"&amp;COUNTIFS($B$2:B5769,B5769,$K$2:K5769,TRUE))</f>
        <v/>
      </c>
    </row>
    <row r="5770" spans="7:12">
      <c r="G5770" s="122" t="str">
        <f t="shared" si="274"/>
        <v/>
      </c>
      <c r="H5770" s="255" t="str">
        <f>IF(G5770="기사임",(COUNTIF($B$2:B5770,B5770)-COUNTIFS($B$2:B5769,B5770,$G$2:G5769,"")),"")</f>
        <v/>
      </c>
      <c r="I5770" s="122" t="str">
        <f>IF(H5770=1,COUNTIF($H$1:H5770,1),"")</f>
        <v/>
      </c>
      <c r="J5770" s="122">
        <f t="shared" si="275"/>
        <v>0</v>
      </c>
      <c r="K5770" s="122" t="b">
        <f t="shared" si="276"/>
        <v>0</v>
      </c>
      <c r="L5770" s="122" t="str">
        <f>IF(K5770=FALSE,"",B5770&amp;"@"&amp;COUNTIFS($B$2:B5770,B5770,$K$2:K5770,TRUE))</f>
        <v/>
      </c>
    </row>
    <row r="5771" spans="7:12">
      <c r="G5771" s="122" t="str">
        <f t="shared" si="274"/>
        <v/>
      </c>
      <c r="H5771" s="255" t="str">
        <f>IF(G5771="기사임",(COUNTIF($B$2:B5771,B5771)-COUNTIFS($B$2:B5770,B5771,$G$2:G5770,"")),"")</f>
        <v/>
      </c>
      <c r="I5771" s="122" t="str">
        <f>IF(H5771=1,COUNTIF($H$1:H5771,1),"")</f>
        <v/>
      </c>
      <c r="J5771" s="122">
        <f t="shared" si="275"/>
        <v>0</v>
      </c>
      <c r="K5771" s="122" t="b">
        <f t="shared" si="276"/>
        <v>0</v>
      </c>
      <c r="L5771" s="122" t="str">
        <f>IF(K5771=FALSE,"",B5771&amp;"@"&amp;COUNTIFS($B$2:B5771,B5771,$K$2:K5771,TRUE))</f>
        <v/>
      </c>
    </row>
    <row r="5772" spans="7:12">
      <c r="G5772" s="122" t="str">
        <f t="shared" si="274"/>
        <v/>
      </c>
      <c r="H5772" s="255" t="str">
        <f>IF(G5772="기사임",(COUNTIF($B$2:B5772,B5772)-COUNTIFS($B$2:B5771,B5772,$G$2:G5771,"")),"")</f>
        <v/>
      </c>
      <c r="I5772" s="122" t="str">
        <f>IF(H5772=1,COUNTIF($H$1:H5772,1),"")</f>
        <v/>
      </c>
      <c r="J5772" s="122">
        <f t="shared" si="275"/>
        <v>0</v>
      </c>
      <c r="K5772" s="122" t="b">
        <f t="shared" si="276"/>
        <v>0</v>
      </c>
      <c r="L5772" s="122" t="str">
        <f>IF(K5772=FALSE,"",B5772&amp;"@"&amp;COUNTIFS($B$2:B5772,B5772,$K$2:K5772,TRUE))</f>
        <v/>
      </c>
    </row>
    <row r="5773" spans="7:12">
      <c r="G5773" s="122" t="str">
        <f t="shared" si="274"/>
        <v/>
      </c>
      <c r="H5773" s="255" t="str">
        <f>IF(G5773="기사임",(COUNTIF($B$2:B5773,B5773)-COUNTIFS($B$2:B5772,B5773,$G$2:G5772,"")),"")</f>
        <v/>
      </c>
      <c r="I5773" s="122" t="str">
        <f>IF(H5773=1,COUNTIF($H$1:H5773,1),"")</f>
        <v/>
      </c>
      <c r="J5773" s="122">
        <f t="shared" si="275"/>
        <v>0</v>
      </c>
      <c r="K5773" s="122" t="b">
        <f t="shared" si="276"/>
        <v>0</v>
      </c>
      <c r="L5773" s="122" t="str">
        <f>IF(K5773=FALSE,"",B5773&amp;"@"&amp;COUNTIFS($B$2:B5773,B5773,$K$2:K5773,TRUE))</f>
        <v/>
      </c>
    </row>
    <row r="5774" spans="7:12">
      <c r="G5774" s="122" t="str">
        <f t="shared" si="274"/>
        <v/>
      </c>
      <c r="H5774" s="255" t="str">
        <f>IF(G5774="기사임",(COUNTIF($B$2:B5774,B5774)-COUNTIFS($B$2:B5773,B5774,$G$2:G5773,"")),"")</f>
        <v/>
      </c>
      <c r="I5774" s="122" t="str">
        <f>IF(H5774=1,COUNTIF($H$1:H5774,1),"")</f>
        <v/>
      </c>
      <c r="J5774" s="122">
        <f t="shared" si="275"/>
        <v>0</v>
      </c>
      <c r="K5774" s="122" t="b">
        <f t="shared" si="276"/>
        <v>0</v>
      </c>
      <c r="L5774" s="122" t="str">
        <f>IF(K5774=FALSE,"",B5774&amp;"@"&amp;COUNTIFS($B$2:B5774,B5774,$K$2:K5774,TRUE))</f>
        <v/>
      </c>
    </row>
    <row r="5775" spans="7:12">
      <c r="G5775" s="122" t="str">
        <f t="shared" si="274"/>
        <v/>
      </c>
      <c r="H5775" s="255" t="str">
        <f>IF(G5775="기사임",(COUNTIF($B$2:B5775,B5775)-COUNTIFS($B$2:B5774,B5775,$G$2:G5774,"")),"")</f>
        <v/>
      </c>
      <c r="I5775" s="122" t="str">
        <f>IF(H5775=1,COUNTIF($H$1:H5775,1),"")</f>
        <v/>
      </c>
      <c r="J5775" s="122">
        <f t="shared" si="275"/>
        <v>0</v>
      </c>
      <c r="K5775" s="122" t="b">
        <f t="shared" si="276"/>
        <v>0</v>
      </c>
      <c r="L5775" s="122" t="str">
        <f>IF(K5775=FALSE,"",B5775&amp;"@"&amp;COUNTIFS($B$2:B5775,B5775,$K$2:K5775,TRUE))</f>
        <v/>
      </c>
    </row>
    <row r="5776" spans="7:12">
      <c r="G5776" s="122" t="str">
        <f t="shared" si="274"/>
        <v/>
      </c>
      <c r="H5776" s="255" t="str">
        <f>IF(G5776="기사임",(COUNTIF($B$2:B5776,B5776)-COUNTIFS($B$2:B5775,B5776,$G$2:G5775,"")),"")</f>
        <v/>
      </c>
      <c r="I5776" s="122" t="str">
        <f>IF(H5776=1,COUNTIF($H$1:H5776,1),"")</f>
        <v/>
      </c>
      <c r="J5776" s="122">
        <f t="shared" si="275"/>
        <v>0</v>
      </c>
      <c r="K5776" s="122" t="b">
        <f t="shared" si="276"/>
        <v>0</v>
      </c>
      <c r="L5776" s="122" t="str">
        <f>IF(K5776=FALSE,"",B5776&amp;"@"&amp;COUNTIFS($B$2:B5776,B5776,$K$2:K5776,TRUE))</f>
        <v/>
      </c>
    </row>
    <row r="5777" spans="7:12">
      <c r="G5777" s="122" t="str">
        <f t="shared" si="274"/>
        <v/>
      </c>
      <c r="H5777" s="255" t="str">
        <f>IF(G5777="기사임",(COUNTIF($B$2:B5777,B5777)-COUNTIFS($B$2:B5776,B5777,$G$2:G5776,"")),"")</f>
        <v/>
      </c>
      <c r="I5777" s="122" t="str">
        <f>IF(H5777=1,COUNTIF($H$1:H5777,1),"")</f>
        <v/>
      </c>
      <c r="J5777" s="122">
        <f t="shared" si="275"/>
        <v>0</v>
      </c>
      <c r="K5777" s="122" t="b">
        <f t="shared" si="276"/>
        <v>0</v>
      </c>
      <c r="L5777" s="122" t="str">
        <f>IF(K5777=FALSE,"",B5777&amp;"@"&amp;COUNTIFS($B$2:B5777,B5777,$K$2:K5777,TRUE))</f>
        <v/>
      </c>
    </row>
    <row r="5778" spans="7:12">
      <c r="G5778" s="122" t="str">
        <f t="shared" si="274"/>
        <v/>
      </c>
      <c r="H5778" s="255" t="str">
        <f>IF(G5778="기사임",(COUNTIF($B$2:B5778,B5778)-COUNTIFS($B$2:B5777,B5778,$G$2:G5777,"")),"")</f>
        <v/>
      </c>
      <c r="I5778" s="122" t="str">
        <f>IF(H5778=1,COUNTIF($H$1:H5778,1),"")</f>
        <v/>
      </c>
      <c r="J5778" s="122">
        <f t="shared" si="275"/>
        <v>0</v>
      </c>
      <c r="K5778" s="122" t="b">
        <f t="shared" si="276"/>
        <v>0</v>
      </c>
      <c r="L5778" s="122" t="str">
        <f>IF(K5778=FALSE,"",B5778&amp;"@"&amp;COUNTIFS($B$2:B5778,B5778,$K$2:K5778,TRUE))</f>
        <v/>
      </c>
    </row>
    <row r="5779" spans="7:12">
      <c r="G5779" s="122" t="str">
        <f t="shared" si="274"/>
        <v/>
      </c>
      <c r="H5779" s="255" t="str">
        <f>IF(G5779="기사임",(COUNTIF($B$2:B5779,B5779)-COUNTIFS($B$2:B5778,B5779,$G$2:G5778,"")),"")</f>
        <v/>
      </c>
      <c r="I5779" s="122" t="str">
        <f>IF(H5779=1,COUNTIF($H$1:H5779,1),"")</f>
        <v/>
      </c>
      <c r="J5779" s="122">
        <f t="shared" si="275"/>
        <v>0</v>
      </c>
      <c r="K5779" s="122" t="b">
        <f t="shared" si="276"/>
        <v>0</v>
      </c>
      <c r="L5779" s="122" t="str">
        <f>IF(K5779=FALSE,"",B5779&amp;"@"&amp;COUNTIFS($B$2:B5779,B5779,$K$2:K5779,TRUE))</f>
        <v/>
      </c>
    </row>
    <row r="5780" spans="7:12">
      <c r="G5780" s="122" t="str">
        <f t="shared" si="274"/>
        <v/>
      </c>
      <c r="H5780" s="255" t="str">
        <f>IF(G5780="기사임",(COUNTIF($B$2:B5780,B5780)-COUNTIFS($B$2:B5779,B5780,$G$2:G5779,"")),"")</f>
        <v/>
      </c>
      <c r="I5780" s="122" t="str">
        <f>IF(H5780=1,COUNTIF($H$1:H5780,1),"")</f>
        <v/>
      </c>
      <c r="J5780" s="122">
        <f t="shared" si="275"/>
        <v>0</v>
      </c>
      <c r="K5780" s="122" t="b">
        <f t="shared" si="276"/>
        <v>0</v>
      </c>
      <c r="L5780" s="122" t="str">
        <f>IF(K5780=FALSE,"",B5780&amp;"@"&amp;COUNTIFS($B$2:B5780,B5780,$K$2:K5780,TRUE))</f>
        <v/>
      </c>
    </row>
    <row r="5781" spans="7:12">
      <c r="G5781" s="122" t="str">
        <f t="shared" si="274"/>
        <v/>
      </c>
      <c r="H5781" s="255" t="str">
        <f>IF(G5781="기사임",(COUNTIF($B$2:B5781,B5781)-COUNTIFS($B$2:B5780,B5781,$G$2:G5780,"")),"")</f>
        <v/>
      </c>
      <c r="I5781" s="122" t="str">
        <f>IF(H5781=1,COUNTIF($H$1:H5781,1),"")</f>
        <v/>
      </c>
      <c r="J5781" s="122">
        <f t="shared" si="275"/>
        <v>0</v>
      </c>
      <c r="K5781" s="122" t="b">
        <f t="shared" si="276"/>
        <v>0</v>
      </c>
      <c r="L5781" s="122" t="str">
        <f>IF(K5781=FALSE,"",B5781&amp;"@"&amp;COUNTIFS($B$2:B5781,B5781,$K$2:K5781,TRUE))</f>
        <v/>
      </c>
    </row>
    <row r="5782" spans="7:12">
      <c r="G5782" s="122" t="str">
        <f t="shared" si="274"/>
        <v/>
      </c>
      <c r="H5782" s="255" t="str">
        <f>IF(G5782="기사임",(COUNTIF($B$2:B5782,B5782)-COUNTIFS($B$2:B5781,B5782,$G$2:G5781,"")),"")</f>
        <v/>
      </c>
      <c r="I5782" s="122" t="str">
        <f>IF(H5782=1,COUNTIF($H$1:H5782,1),"")</f>
        <v/>
      </c>
      <c r="J5782" s="122">
        <f t="shared" si="275"/>
        <v>0</v>
      </c>
      <c r="K5782" s="122" t="b">
        <f t="shared" si="276"/>
        <v>0</v>
      </c>
      <c r="L5782" s="122" t="str">
        <f>IF(K5782=FALSE,"",B5782&amp;"@"&amp;COUNTIFS($B$2:B5782,B5782,$K$2:K5782,TRUE))</f>
        <v/>
      </c>
    </row>
    <row r="5783" spans="7:12">
      <c r="G5783" s="122" t="str">
        <f t="shared" si="274"/>
        <v/>
      </c>
      <c r="H5783" s="255" t="str">
        <f>IF(G5783="기사임",(COUNTIF($B$2:B5783,B5783)-COUNTIFS($B$2:B5782,B5783,$G$2:G5782,"")),"")</f>
        <v/>
      </c>
      <c r="I5783" s="122" t="str">
        <f>IF(H5783=1,COUNTIF($H$1:H5783,1),"")</f>
        <v/>
      </c>
      <c r="J5783" s="122">
        <f t="shared" si="275"/>
        <v>0</v>
      </c>
      <c r="K5783" s="122" t="b">
        <f t="shared" si="276"/>
        <v>0</v>
      </c>
      <c r="L5783" s="122" t="str">
        <f>IF(K5783=FALSE,"",B5783&amp;"@"&amp;COUNTIFS($B$2:B5783,B5783,$K$2:K5783,TRUE))</f>
        <v/>
      </c>
    </row>
    <row r="5784" spans="7:12">
      <c r="G5784" s="122" t="str">
        <f t="shared" si="274"/>
        <v/>
      </c>
      <c r="H5784" s="255" t="str">
        <f>IF(G5784="기사임",(COUNTIF($B$2:B5784,B5784)-COUNTIFS($B$2:B5783,B5784,$G$2:G5783,"")),"")</f>
        <v/>
      </c>
      <c r="I5784" s="122" t="str">
        <f>IF(H5784=1,COUNTIF($H$1:H5784,1),"")</f>
        <v/>
      </c>
      <c r="J5784" s="122">
        <f t="shared" si="275"/>
        <v>0</v>
      </c>
      <c r="K5784" s="122" t="b">
        <f t="shared" si="276"/>
        <v>0</v>
      </c>
      <c r="L5784" s="122" t="str">
        <f>IF(K5784=FALSE,"",B5784&amp;"@"&amp;COUNTIFS($B$2:B5784,B5784,$K$2:K5784,TRUE))</f>
        <v/>
      </c>
    </row>
    <row r="5785" spans="7:12">
      <c r="G5785" s="122" t="str">
        <f t="shared" si="274"/>
        <v/>
      </c>
      <c r="H5785" s="255" t="str">
        <f>IF(G5785="기사임",(COUNTIF($B$2:B5785,B5785)-COUNTIFS($B$2:B5784,B5785,$G$2:G5784,"")),"")</f>
        <v/>
      </c>
      <c r="I5785" s="122" t="str">
        <f>IF(H5785=1,COUNTIF($H$1:H5785,1),"")</f>
        <v/>
      </c>
      <c r="J5785" s="122">
        <f t="shared" si="275"/>
        <v>0</v>
      </c>
      <c r="K5785" s="122" t="b">
        <f t="shared" si="276"/>
        <v>0</v>
      </c>
      <c r="L5785" s="122" t="str">
        <f>IF(K5785=FALSE,"",B5785&amp;"@"&amp;COUNTIFS($B$2:B5785,B5785,$K$2:K5785,TRUE))</f>
        <v/>
      </c>
    </row>
    <row r="5786" spans="7:12">
      <c r="G5786" s="122" t="str">
        <f t="shared" si="274"/>
        <v/>
      </c>
      <c r="H5786" s="255" t="str">
        <f>IF(G5786="기사임",(COUNTIF($B$2:B5786,B5786)-COUNTIFS($B$2:B5785,B5786,$G$2:G5785,"")),"")</f>
        <v/>
      </c>
      <c r="I5786" s="122" t="str">
        <f>IF(H5786=1,COUNTIF($H$1:H5786,1),"")</f>
        <v/>
      </c>
      <c r="J5786" s="122">
        <f t="shared" si="275"/>
        <v>0</v>
      </c>
      <c r="K5786" s="122" t="b">
        <f t="shared" si="276"/>
        <v>0</v>
      </c>
      <c r="L5786" s="122" t="str">
        <f>IF(K5786=FALSE,"",B5786&amp;"@"&amp;COUNTIFS($B$2:B5786,B5786,$K$2:K5786,TRUE))</f>
        <v/>
      </c>
    </row>
    <row r="5787" spans="7:12">
      <c r="G5787" s="122" t="str">
        <f t="shared" si="274"/>
        <v/>
      </c>
      <c r="H5787" s="255" t="str">
        <f>IF(G5787="기사임",(COUNTIF($B$2:B5787,B5787)-COUNTIFS($B$2:B5786,B5787,$G$2:G5786,"")),"")</f>
        <v/>
      </c>
      <c r="I5787" s="122" t="str">
        <f>IF(H5787=1,COUNTIF($H$1:H5787,1),"")</f>
        <v/>
      </c>
      <c r="J5787" s="122">
        <f t="shared" si="275"/>
        <v>0</v>
      </c>
      <c r="K5787" s="122" t="b">
        <f t="shared" si="276"/>
        <v>0</v>
      </c>
      <c r="L5787" s="122" t="str">
        <f>IF(K5787=FALSE,"",B5787&amp;"@"&amp;COUNTIFS($B$2:B5787,B5787,$K$2:K5787,TRUE))</f>
        <v/>
      </c>
    </row>
    <row r="5788" spans="7:12">
      <c r="G5788" s="122" t="str">
        <f t="shared" si="274"/>
        <v/>
      </c>
      <c r="H5788" s="255" t="str">
        <f>IF(G5788="기사임",(COUNTIF($B$2:B5788,B5788)-COUNTIFS($B$2:B5787,B5788,$G$2:G5787,"")),"")</f>
        <v/>
      </c>
      <c r="I5788" s="122" t="str">
        <f>IF(H5788=1,COUNTIF($H$1:H5788,1),"")</f>
        <v/>
      </c>
      <c r="J5788" s="122">
        <f t="shared" si="275"/>
        <v>0</v>
      </c>
      <c r="K5788" s="122" t="b">
        <f t="shared" si="276"/>
        <v>0</v>
      </c>
      <c r="L5788" s="122" t="str">
        <f>IF(K5788=FALSE,"",B5788&amp;"@"&amp;COUNTIFS($B$2:B5788,B5788,$K$2:K5788,TRUE))</f>
        <v/>
      </c>
    </row>
    <row r="5789" spans="7:12">
      <c r="G5789" s="122" t="str">
        <f t="shared" si="274"/>
        <v/>
      </c>
      <c r="H5789" s="255" t="str">
        <f>IF(G5789="기사임",(COUNTIF($B$2:B5789,B5789)-COUNTIFS($B$2:B5788,B5789,$G$2:G5788,"")),"")</f>
        <v/>
      </c>
      <c r="I5789" s="122" t="str">
        <f>IF(H5789=1,COUNTIF($H$1:H5789,1),"")</f>
        <v/>
      </c>
      <c r="J5789" s="122">
        <f t="shared" si="275"/>
        <v>0</v>
      </c>
      <c r="K5789" s="122" t="b">
        <f t="shared" si="276"/>
        <v>0</v>
      </c>
      <c r="L5789" s="122" t="str">
        <f>IF(K5789=FALSE,"",B5789&amp;"@"&amp;COUNTIFS($B$2:B5789,B5789,$K$2:K5789,TRUE))</f>
        <v/>
      </c>
    </row>
    <row r="5790" spans="7:12">
      <c r="G5790" s="122" t="str">
        <f t="shared" si="274"/>
        <v/>
      </c>
      <c r="H5790" s="255" t="str">
        <f>IF(G5790="기사임",(COUNTIF($B$2:B5790,B5790)-COUNTIFS($B$2:B5789,B5790,$G$2:G5789,"")),"")</f>
        <v/>
      </c>
      <c r="I5790" s="122" t="str">
        <f>IF(H5790=1,COUNTIF($H$1:H5790,1),"")</f>
        <v/>
      </c>
      <c r="J5790" s="122">
        <f t="shared" si="275"/>
        <v>0</v>
      </c>
      <c r="K5790" s="122" t="b">
        <f t="shared" si="276"/>
        <v>0</v>
      </c>
      <c r="L5790" s="122" t="str">
        <f>IF(K5790=FALSE,"",B5790&amp;"@"&amp;COUNTIFS($B$2:B5790,B5790,$K$2:K5790,TRUE))</f>
        <v/>
      </c>
    </row>
    <row r="5791" spans="7:12">
      <c r="G5791" s="122" t="str">
        <f t="shared" si="274"/>
        <v/>
      </c>
      <c r="H5791" s="255" t="str">
        <f>IF(G5791="기사임",(COUNTIF($B$2:B5791,B5791)-COUNTIFS($B$2:B5790,B5791,$G$2:G5790,"")),"")</f>
        <v/>
      </c>
      <c r="I5791" s="122" t="str">
        <f>IF(H5791=1,COUNTIF($H$1:H5791,1),"")</f>
        <v/>
      </c>
      <c r="J5791" s="122">
        <f t="shared" si="275"/>
        <v>0</v>
      </c>
      <c r="K5791" s="122" t="b">
        <f t="shared" si="276"/>
        <v>0</v>
      </c>
      <c r="L5791" s="122" t="str">
        <f>IF(K5791=FALSE,"",B5791&amp;"@"&amp;COUNTIFS($B$2:B5791,B5791,$K$2:K5791,TRUE))</f>
        <v/>
      </c>
    </row>
    <row r="5792" spans="7:12">
      <c r="G5792" s="122" t="str">
        <f t="shared" si="274"/>
        <v/>
      </c>
      <c r="H5792" s="255" t="str">
        <f>IF(G5792="기사임",(COUNTIF($B$2:B5792,B5792)-COUNTIFS($B$2:B5791,B5792,$G$2:G5791,"")),"")</f>
        <v/>
      </c>
      <c r="I5792" s="122" t="str">
        <f>IF(H5792=1,COUNTIF($H$1:H5792,1),"")</f>
        <v/>
      </c>
      <c r="J5792" s="122">
        <f t="shared" si="275"/>
        <v>0</v>
      </c>
      <c r="K5792" s="122" t="b">
        <f t="shared" si="276"/>
        <v>0</v>
      </c>
      <c r="L5792" s="122" t="str">
        <f>IF(K5792=FALSE,"",B5792&amp;"@"&amp;COUNTIFS($B$2:B5792,B5792,$K$2:K5792,TRUE))</f>
        <v/>
      </c>
    </row>
    <row r="5793" spans="7:12">
      <c r="G5793" s="122" t="str">
        <f t="shared" si="274"/>
        <v/>
      </c>
      <c r="H5793" s="255" t="str">
        <f>IF(G5793="기사임",(COUNTIF($B$2:B5793,B5793)-COUNTIFS($B$2:B5792,B5793,$G$2:G5792,"")),"")</f>
        <v/>
      </c>
      <c r="I5793" s="122" t="str">
        <f>IF(H5793=1,COUNTIF($H$1:H5793,1),"")</f>
        <v/>
      </c>
      <c r="J5793" s="122">
        <f t="shared" si="275"/>
        <v>0</v>
      </c>
      <c r="K5793" s="122" t="b">
        <f t="shared" si="276"/>
        <v>0</v>
      </c>
      <c r="L5793" s="122" t="str">
        <f>IF(K5793=FALSE,"",B5793&amp;"@"&amp;COUNTIFS($B$2:B5793,B5793,$K$2:K5793,TRUE))</f>
        <v/>
      </c>
    </row>
    <row r="5794" spans="7:12">
      <c r="G5794" s="122" t="str">
        <f t="shared" si="274"/>
        <v/>
      </c>
      <c r="H5794" s="255" t="str">
        <f>IF(G5794="기사임",(COUNTIF($B$2:B5794,B5794)-COUNTIFS($B$2:B5793,B5794,$G$2:G5793,"")),"")</f>
        <v/>
      </c>
      <c r="I5794" s="122" t="str">
        <f>IF(H5794=1,COUNTIF($H$1:H5794,1),"")</f>
        <v/>
      </c>
      <c r="J5794" s="122">
        <f t="shared" si="275"/>
        <v>0</v>
      </c>
      <c r="K5794" s="122" t="b">
        <f t="shared" si="276"/>
        <v>0</v>
      </c>
      <c r="L5794" s="122" t="str">
        <f>IF(K5794=FALSE,"",B5794&amp;"@"&amp;COUNTIFS($B$2:B5794,B5794,$K$2:K5794,TRUE))</f>
        <v/>
      </c>
    </row>
    <row r="5795" spans="7:12">
      <c r="G5795" s="122" t="str">
        <f t="shared" si="274"/>
        <v/>
      </c>
      <c r="H5795" s="255" t="str">
        <f>IF(G5795="기사임",(COUNTIF($B$2:B5795,B5795)-COUNTIFS($B$2:B5794,B5795,$G$2:G5794,"")),"")</f>
        <v/>
      </c>
      <c r="I5795" s="122" t="str">
        <f>IF(H5795=1,COUNTIF($H$1:H5795,1),"")</f>
        <v/>
      </c>
      <c r="J5795" s="122">
        <f t="shared" si="275"/>
        <v>0</v>
      </c>
      <c r="K5795" s="122" t="b">
        <f t="shared" si="276"/>
        <v>0</v>
      </c>
      <c r="L5795" s="122" t="str">
        <f>IF(K5795=FALSE,"",B5795&amp;"@"&amp;COUNTIFS($B$2:B5795,B5795,$K$2:K5795,TRUE))</f>
        <v/>
      </c>
    </row>
    <row r="5796" spans="7:12">
      <c r="G5796" s="122" t="str">
        <f t="shared" si="274"/>
        <v/>
      </c>
      <c r="H5796" s="255" t="str">
        <f>IF(G5796="기사임",(COUNTIF($B$2:B5796,B5796)-COUNTIFS($B$2:B5795,B5796,$G$2:G5795,"")),"")</f>
        <v/>
      </c>
      <c r="I5796" s="122" t="str">
        <f>IF(H5796=1,COUNTIF($H$1:H5796,1),"")</f>
        <v/>
      </c>
      <c r="J5796" s="122">
        <f t="shared" si="275"/>
        <v>0</v>
      </c>
      <c r="K5796" s="122" t="b">
        <f t="shared" si="276"/>
        <v>0</v>
      </c>
      <c r="L5796" s="122" t="str">
        <f>IF(K5796=FALSE,"",B5796&amp;"@"&amp;COUNTIFS($B$2:B5796,B5796,$K$2:K5796,TRUE))</f>
        <v/>
      </c>
    </row>
    <row r="5797" spans="7:12">
      <c r="G5797" s="122" t="str">
        <f t="shared" si="274"/>
        <v/>
      </c>
      <c r="H5797" s="255" t="str">
        <f>IF(G5797="기사임",(COUNTIF($B$2:B5797,B5797)-COUNTIFS($B$2:B5796,B5797,$G$2:G5796,"")),"")</f>
        <v/>
      </c>
      <c r="I5797" s="122" t="str">
        <f>IF(H5797=1,COUNTIF($H$1:H5797,1),"")</f>
        <v/>
      </c>
      <c r="J5797" s="122">
        <f t="shared" si="275"/>
        <v>0</v>
      </c>
      <c r="K5797" s="122" t="b">
        <f t="shared" si="276"/>
        <v>0</v>
      </c>
      <c r="L5797" s="122" t="str">
        <f>IF(K5797=FALSE,"",B5797&amp;"@"&amp;COUNTIFS($B$2:B5797,B5797,$K$2:K5797,TRUE))</f>
        <v/>
      </c>
    </row>
    <row r="5798" spans="7:12">
      <c r="G5798" s="122" t="str">
        <f t="shared" si="274"/>
        <v/>
      </c>
      <c r="H5798" s="255" t="str">
        <f>IF(G5798="기사임",(COUNTIF($B$2:B5798,B5798)-COUNTIFS($B$2:B5797,B5798,$G$2:G5797,"")),"")</f>
        <v/>
      </c>
      <c r="I5798" s="122" t="str">
        <f>IF(H5798=1,COUNTIF($H$1:H5798,1),"")</f>
        <v/>
      </c>
      <c r="J5798" s="122">
        <f t="shared" si="275"/>
        <v>0</v>
      </c>
      <c r="K5798" s="122" t="b">
        <f t="shared" si="276"/>
        <v>0</v>
      </c>
      <c r="L5798" s="122" t="str">
        <f>IF(K5798=FALSE,"",B5798&amp;"@"&amp;COUNTIFS($B$2:B5798,B5798,$K$2:K5798,TRUE))</f>
        <v/>
      </c>
    </row>
    <row r="5799" spans="7:12">
      <c r="G5799" s="122" t="str">
        <f t="shared" si="274"/>
        <v/>
      </c>
      <c r="H5799" s="255" t="str">
        <f>IF(G5799="기사임",(COUNTIF($B$2:B5799,B5799)-COUNTIFS($B$2:B5798,B5799,$G$2:G5798,"")),"")</f>
        <v/>
      </c>
      <c r="I5799" s="122" t="str">
        <f>IF(H5799=1,COUNTIF($H$1:H5799,1),"")</f>
        <v/>
      </c>
      <c r="J5799" s="122">
        <f t="shared" si="275"/>
        <v>0</v>
      </c>
      <c r="K5799" s="122" t="b">
        <f t="shared" si="276"/>
        <v>0</v>
      </c>
      <c r="L5799" s="122" t="str">
        <f>IF(K5799=FALSE,"",B5799&amp;"@"&amp;COUNTIFS($B$2:B5799,B5799,$K$2:K5799,TRUE))</f>
        <v/>
      </c>
    </row>
    <row r="5800" spans="7:12">
      <c r="G5800" s="122" t="str">
        <f t="shared" si="274"/>
        <v/>
      </c>
      <c r="H5800" s="255" t="str">
        <f>IF(G5800="기사임",(COUNTIF($B$2:B5800,B5800)-COUNTIFS($B$2:B5799,B5800,$G$2:G5799,"")),"")</f>
        <v/>
      </c>
      <c r="I5800" s="122" t="str">
        <f>IF(H5800=1,COUNTIF($H$1:H5800,1),"")</f>
        <v/>
      </c>
      <c r="J5800" s="122">
        <f t="shared" si="275"/>
        <v>0</v>
      </c>
      <c r="K5800" s="122" t="b">
        <f t="shared" si="276"/>
        <v>0</v>
      </c>
      <c r="L5800" s="122" t="str">
        <f>IF(K5800=FALSE,"",B5800&amp;"@"&amp;COUNTIFS($B$2:B5800,B5800,$K$2:K5800,TRUE))</f>
        <v/>
      </c>
    </row>
    <row r="5801" spans="7:12">
      <c r="G5801" s="122" t="str">
        <f t="shared" si="274"/>
        <v/>
      </c>
      <c r="H5801" s="255" t="str">
        <f>IF(G5801="기사임",(COUNTIF($B$2:B5801,B5801)-COUNTIFS($B$2:B5800,B5801,$G$2:G5800,"")),"")</f>
        <v/>
      </c>
      <c r="I5801" s="122" t="str">
        <f>IF(H5801=1,COUNTIF($H$1:H5801,1),"")</f>
        <v/>
      </c>
      <c r="J5801" s="122">
        <f t="shared" si="275"/>
        <v>0</v>
      </c>
      <c r="K5801" s="122" t="b">
        <f t="shared" si="276"/>
        <v>0</v>
      </c>
      <c r="L5801" s="122" t="str">
        <f>IF(K5801=FALSE,"",B5801&amp;"@"&amp;COUNTIFS($B$2:B5801,B5801,$K$2:K5801,TRUE))</f>
        <v/>
      </c>
    </row>
    <row r="5802" spans="7:12">
      <c r="G5802" s="122" t="str">
        <f t="shared" si="274"/>
        <v/>
      </c>
      <c r="H5802" s="255" t="str">
        <f>IF(G5802="기사임",(COUNTIF($B$2:B5802,B5802)-COUNTIFS($B$2:B5801,B5802,$G$2:G5801,"")),"")</f>
        <v/>
      </c>
      <c r="I5802" s="122" t="str">
        <f>IF(H5802=1,COUNTIF($H$1:H5802,1),"")</f>
        <v/>
      </c>
      <c r="J5802" s="122">
        <f t="shared" si="275"/>
        <v>0</v>
      </c>
      <c r="K5802" s="122" t="b">
        <f t="shared" si="276"/>
        <v>0</v>
      </c>
      <c r="L5802" s="122" t="str">
        <f>IF(K5802=FALSE,"",B5802&amp;"@"&amp;COUNTIFS($B$2:B5802,B5802,$K$2:K5802,TRUE))</f>
        <v/>
      </c>
    </row>
    <row r="5803" spans="7:12">
      <c r="G5803" s="122" t="str">
        <f t="shared" si="274"/>
        <v/>
      </c>
      <c r="H5803" s="255" t="str">
        <f>IF(G5803="기사임",(COUNTIF($B$2:B5803,B5803)-COUNTIFS($B$2:B5802,B5803,$G$2:G5802,"")),"")</f>
        <v/>
      </c>
      <c r="I5803" s="122" t="str">
        <f>IF(H5803=1,COUNTIF($H$1:H5803,1),"")</f>
        <v/>
      </c>
      <c r="J5803" s="122">
        <f t="shared" si="275"/>
        <v>0</v>
      </c>
      <c r="K5803" s="122" t="b">
        <f t="shared" si="276"/>
        <v>0</v>
      </c>
      <c r="L5803" s="122" t="str">
        <f>IF(K5803=FALSE,"",B5803&amp;"@"&amp;COUNTIFS($B$2:B5803,B5803,$K$2:K5803,TRUE))</f>
        <v/>
      </c>
    </row>
    <row r="5804" spans="7:12">
      <c r="G5804" s="122" t="str">
        <f t="shared" si="274"/>
        <v/>
      </c>
      <c r="H5804" s="255" t="str">
        <f>IF(G5804="기사임",(COUNTIF($B$2:B5804,B5804)-COUNTIFS($B$2:B5803,B5804,$G$2:G5803,"")),"")</f>
        <v/>
      </c>
      <c r="I5804" s="122" t="str">
        <f>IF(H5804=1,COUNTIF($H$1:H5804,1),"")</f>
        <v/>
      </c>
      <c r="J5804" s="122">
        <f t="shared" si="275"/>
        <v>0</v>
      </c>
      <c r="K5804" s="122" t="b">
        <f t="shared" si="276"/>
        <v>0</v>
      </c>
      <c r="L5804" s="122" t="str">
        <f>IF(K5804=FALSE,"",B5804&amp;"@"&amp;COUNTIFS($B$2:B5804,B5804,$K$2:K5804,TRUE))</f>
        <v/>
      </c>
    </row>
    <row r="5805" spans="7:12">
      <c r="G5805" s="122" t="str">
        <f t="shared" si="274"/>
        <v/>
      </c>
      <c r="H5805" s="255" t="str">
        <f>IF(G5805="기사임",(COUNTIF($B$2:B5805,B5805)-COUNTIFS($B$2:B5804,B5805,$G$2:G5804,"")),"")</f>
        <v/>
      </c>
      <c r="I5805" s="122" t="str">
        <f>IF(H5805=1,COUNTIF($H$1:H5805,1),"")</f>
        <v/>
      </c>
      <c r="J5805" s="122">
        <f t="shared" si="275"/>
        <v>0</v>
      </c>
      <c r="K5805" s="122" t="b">
        <f t="shared" si="276"/>
        <v>0</v>
      </c>
      <c r="L5805" s="122" t="str">
        <f>IF(K5805=FALSE,"",B5805&amp;"@"&amp;COUNTIFS($B$2:B5805,B5805,$K$2:K5805,TRUE))</f>
        <v/>
      </c>
    </row>
    <row r="5806" spans="7:12">
      <c r="G5806" s="122" t="str">
        <f t="shared" si="274"/>
        <v/>
      </c>
      <c r="H5806" s="255" t="str">
        <f>IF(G5806="기사임",(COUNTIF($B$2:B5806,B5806)-COUNTIFS($B$2:B5805,B5806,$G$2:G5805,"")),"")</f>
        <v/>
      </c>
      <c r="I5806" s="122" t="str">
        <f>IF(H5806=1,COUNTIF($H$1:H5806,1),"")</f>
        <v/>
      </c>
      <c r="J5806" s="122">
        <f t="shared" si="275"/>
        <v>0</v>
      </c>
      <c r="K5806" s="122" t="b">
        <f t="shared" si="276"/>
        <v>0</v>
      </c>
      <c r="L5806" s="122" t="str">
        <f>IF(K5806=FALSE,"",B5806&amp;"@"&amp;COUNTIFS($B$2:B5806,B5806,$K$2:K5806,TRUE))</f>
        <v/>
      </c>
    </row>
    <row r="5807" spans="7:12">
      <c r="G5807" s="122" t="str">
        <f t="shared" si="274"/>
        <v/>
      </c>
      <c r="H5807" s="255" t="str">
        <f>IF(G5807="기사임",(COUNTIF($B$2:B5807,B5807)-COUNTIFS($B$2:B5806,B5807,$G$2:G5806,"")),"")</f>
        <v/>
      </c>
      <c r="I5807" s="122" t="str">
        <f>IF(H5807=1,COUNTIF($H$1:H5807,1),"")</f>
        <v/>
      </c>
      <c r="J5807" s="122">
        <f t="shared" si="275"/>
        <v>0</v>
      </c>
      <c r="K5807" s="122" t="b">
        <f t="shared" si="276"/>
        <v>0</v>
      </c>
      <c r="L5807" s="122" t="str">
        <f>IF(K5807=FALSE,"",B5807&amp;"@"&amp;COUNTIFS($B$2:B5807,B5807,$K$2:K5807,TRUE))</f>
        <v/>
      </c>
    </row>
    <row r="5808" spans="7:12">
      <c r="G5808" s="122" t="str">
        <f t="shared" si="274"/>
        <v/>
      </c>
      <c r="H5808" s="255" t="str">
        <f>IF(G5808="기사임",(COUNTIF($B$2:B5808,B5808)-COUNTIFS($B$2:B5807,B5808,$G$2:G5807,"")),"")</f>
        <v/>
      </c>
      <c r="I5808" s="122" t="str">
        <f>IF(H5808=1,COUNTIF($H$1:H5808,1),"")</f>
        <v/>
      </c>
      <c r="J5808" s="122">
        <f t="shared" si="275"/>
        <v>0</v>
      </c>
      <c r="K5808" s="122" t="b">
        <f t="shared" si="276"/>
        <v>0</v>
      </c>
      <c r="L5808" s="122" t="str">
        <f>IF(K5808=FALSE,"",B5808&amp;"@"&amp;COUNTIFS($B$2:B5808,B5808,$K$2:K5808,TRUE))</f>
        <v/>
      </c>
    </row>
    <row r="5809" spans="7:12">
      <c r="G5809" s="122" t="str">
        <f t="shared" si="274"/>
        <v/>
      </c>
      <c r="H5809" s="255" t="str">
        <f>IF(G5809="기사임",(COUNTIF($B$2:B5809,B5809)-COUNTIFS($B$2:B5808,B5809,$G$2:G5808,"")),"")</f>
        <v/>
      </c>
      <c r="I5809" s="122" t="str">
        <f>IF(H5809=1,COUNTIF($H$1:H5809,1),"")</f>
        <v/>
      </c>
      <c r="J5809" s="122">
        <f t="shared" si="275"/>
        <v>0</v>
      </c>
      <c r="K5809" s="122" t="b">
        <f t="shared" si="276"/>
        <v>0</v>
      </c>
      <c r="L5809" s="122" t="str">
        <f>IF(K5809=FALSE,"",B5809&amp;"@"&amp;COUNTIFS($B$2:B5809,B5809,$K$2:K5809,TRUE))</f>
        <v/>
      </c>
    </row>
    <row r="5810" spans="7:12">
      <c r="G5810" s="122" t="str">
        <f t="shared" si="274"/>
        <v/>
      </c>
      <c r="H5810" s="255" t="str">
        <f>IF(G5810="기사임",(COUNTIF($B$2:B5810,B5810)-COUNTIFS($B$2:B5809,B5810,$G$2:G5809,"")),"")</f>
        <v/>
      </c>
      <c r="I5810" s="122" t="str">
        <f>IF(H5810=1,COUNTIF($H$1:H5810,1),"")</f>
        <v/>
      </c>
      <c r="J5810" s="122">
        <f t="shared" si="275"/>
        <v>0</v>
      </c>
      <c r="K5810" s="122" t="b">
        <f t="shared" si="276"/>
        <v>0</v>
      </c>
      <c r="L5810" s="122" t="str">
        <f>IF(K5810=FALSE,"",B5810&amp;"@"&amp;COUNTIFS($B$2:B5810,B5810,$K$2:K5810,TRUE))</f>
        <v/>
      </c>
    </row>
    <row r="5811" spans="7:12">
      <c r="G5811" s="122" t="str">
        <f t="shared" si="274"/>
        <v/>
      </c>
      <c r="H5811" s="255" t="str">
        <f>IF(G5811="기사임",(COUNTIF($B$2:B5811,B5811)-COUNTIFS($B$2:B5810,B5811,$G$2:G5810,"")),"")</f>
        <v/>
      </c>
      <c r="I5811" s="122" t="str">
        <f>IF(H5811=1,COUNTIF($H$1:H5811,1),"")</f>
        <v/>
      </c>
      <c r="J5811" s="122">
        <f t="shared" si="275"/>
        <v>0</v>
      </c>
      <c r="K5811" s="122" t="b">
        <f t="shared" si="276"/>
        <v>0</v>
      </c>
      <c r="L5811" s="122" t="str">
        <f>IF(K5811=FALSE,"",B5811&amp;"@"&amp;COUNTIFS($B$2:B5811,B5811,$K$2:K5811,TRUE))</f>
        <v/>
      </c>
    </row>
    <row r="5812" spans="7:12">
      <c r="G5812" s="122" t="str">
        <f t="shared" si="274"/>
        <v/>
      </c>
      <c r="H5812" s="255" t="str">
        <f>IF(G5812="기사임",(COUNTIF($B$2:B5812,B5812)-COUNTIFS($B$2:B5811,B5812,$G$2:G5811,"")),"")</f>
        <v/>
      </c>
      <c r="I5812" s="122" t="str">
        <f>IF(H5812=1,COUNTIF($H$1:H5812,1),"")</f>
        <v/>
      </c>
      <c r="J5812" s="122">
        <f t="shared" si="275"/>
        <v>0</v>
      </c>
      <c r="K5812" s="122" t="b">
        <f t="shared" si="276"/>
        <v>0</v>
      </c>
      <c r="L5812" s="122" t="str">
        <f>IF(K5812=FALSE,"",B5812&amp;"@"&amp;COUNTIFS($B$2:B5812,B5812,$K$2:K5812,TRUE))</f>
        <v/>
      </c>
    </row>
    <row r="5813" spans="7:12">
      <c r="G5813" s="122" t="str">
        <f t="shared" si="274"/>
        <v/>
      </c>
      <c r="H5813" s="255" t="str">
        <f>IF(G5813="기사임",(COUNTIF($B$2:B5813,B5813)-COUNTIFS($B$2:B5812,B5813,$G$2:G5812,"")),"")</f>
        <v/>
      </c>
      <c r="I5813" s="122" t="str">
        <f>IF(H5813=1,COUNTIF($H$1:H5813,1),"")</f>
        <v/>
      </c>
      <c r="J5813" s="122">
        <f t="shared" si="275"/>
        <v>0</v>
      </c>
      <c r="K5813" s="122" t="b">
        <f t="shared" si="276"/>
        <v>0</v>
      </c>
      <c r="L5813" s="122" t="str">
        <f>IF(K5813=FALSE,"",B5813&amp;"@"&amp;COUNTIFS($B$2:B5813,B5813,$K$2:K5813,TRUE))</f>
        <v/>
      </c>
    </row>
    <row r="5814" spans="7:12">
      <c r="G5814" s="122" t="str">
        <f t="shared" si="274"/>
        <v/>
      </c>
      <c r="H5814" s="255" t="str">
        <f>IF(G5814="기사임",(COUNTIF($B$2:B5814,B5814)-COUNTIFS($B$2:B5813,B5814,$G$2:G5813,"")),"")</f>
        <v/>
      </c>
      <c r="I5814" s="122" t="str">
        <f>IF(H5814=1,COUNTIF($H$1:H5814,1),"")</f>
        <v/>
      </c>
      <c r="J5814" s="122">
        <f t="shared" si="275"/>
        <v>0</v>
      </c>
      <c r="K5814" s="122" t="b">
        <f t="shared" si="276"/>
        <v>0</v>
      </c>
      <c r="L5814" s="122" t="str">
        <f>IF(K5814=FALSE,"",B5814&amp;"@"&amp;COUNTIFS($B$2:B5814,B5814,$K$2:K5814,TRUE))</f>
        <v/>
      </c>
    </row>
    <row r="5815" spans="7:12">
      <c r="G5815" s="122" t="str">
        <f t="shared" si="274"/>
        <v/>
      </c>
      <c r="H5815" s="255" t="str">
        <f>IF(G5815="기사임",(COUNTIF($B$2:B5815,B5815)-COUNTIFS($B$2:B5814,B5815,$G$2:G5814,"")),"")</f>
        <v/>
      </c>
      <c r="I5815" s="122" t="str">
        <f>IF(H5815=1,COUNTIF($H$1:H5815,1),"")</f>
        <v/>
      </c>
      <c r="J5815" s="122">
        <f t="shared" si="275"/>
        <v>0</v>
      </c>
      <c r="K5815" s="122" t="b">
        <f t="shared" si="276"/>
        <v>0</v>
      </c>
      <c r="L5815" s="122" t="str">
        <f>IF(K5815=FALSE,"",B5815&amp;"@"&amp;COUNTIFS($B$2:B5815,B5815,$K$2:K5815,TRUE))</f>
        <v/>
      </c>
    </row>
    <row r="5816" spans="7:12">
      <c r="G5816" s="122" t="str">
        <f t="shared" si="274"/>
        <v/>
      </c>
      <c r="H5816" s="255" t="str">
        <f>IF(G5816="기사임",(COUNTIF($B$2:B5816,B5816)-COUNTIFS($B$2:B5815,B5816,$G$2:G5815,"")),"")</f>
        <v/>
      </c>
      <c r="I5816" s="122" t="str">
        <f>IF(H5816=1,COUNTIF($H$1:H5816,1),"")</f>
        <v/>
      </c>
      <c r="J5816" s="122">
        <f t="shared" si="275"/>
        <v>0</v>
      </c>
      <c r="K5816" s="122" t="b">
        <f t="shared" si="276"/>
        <v>0</v>
      </c>
      <c r="L5816" s="122" t="str">
        <f>IF(K5816=FALSE,"",B5816&amp;"@"&amp;COUNTIFS($B$2:B5816,B5816,$K$2:K5816,TRUE))</f>
        <v/>
      </c>
    </row>
    <row r="5817" spans="7:12">
      <c r="G5817" s="122" t="str">
        <f t="shared" si="274"/>
        <v/>
      </c>
      <c r="H5817" s="255" t="str">
        <f>IF(G5817="기사임",(COUNTIF($B$2:B5817,B5817)-COUNTIFS($B$2:B5816,B5817,$G$2:G5816,"")),"")</f>
        <v/>
      </c>
      <c r="I5817" s="122" t="str">
        <f>IF(H5817=1,COUNTIF($H$1:H5817,1),"")</f>
        <v/>
      </c>
      <c r="J5817" s="122">
        <f t="shared" si="275"/>
        <v>0</v>
      </c>
      <c r="K5817" s="122" t="b">
        <f t="shared" si="276"/>
        <v>0</v>
      </c>
      <c r="L5817" s="122" t="str">
        <f>IF(K5817=FALSE,"",B5817&amp;"@"&amp;COUNTIFS($B$2:B5817,B5817,$K$2:K5817,TRUE))</f>
        <v/>
      </c>
    </row>
    <row r="5818" spans="7:12">
      <c r="G5818" s="122" t="str">
        <f t="shared" si="274"/>
        <v/>
      </c>
      <c r="H5818" s="255" t="str">
        <f>IF(G5818="기사임",(COUNTIF($B$2:B5818,B5818)-COUNTIFS($B$2:B5817,B5818,$G$2:G5817,"")),"")</f>
        <v/>
      </c>
      <c r="I5818" s="122" t="str">
        <f>IF(H5818=1,COUNTIF($H$1:H5818,1),"")</f>
        <v/>
      </c>
      <c r="J5818" s="122">
        <f t="shared" si="275"/>
        <v>0</v>
      </c>
      <c r="K5818" s="122" t="b">
        <f t="shared" si="276"/>
        <v>0</v>
      </c>
      <c r="L5818" s="122" t="str">
        <f>IF(K5818=FALSE,"",B5818&amp;"@"&amp;COUNTIFS($B$2:B5818,B5818,$K$2:K5818,TRUE))</f>
        <v/>
      </c>
    </row>
    <row r="5819" spans="7:12">
      <c r="G5819" s="122" t="str">
        <f t="shared" si="274"/>
        <v/>
      </c>
      <c r="H5819" s="255" t="str">
        <f>IF(G5819="기사임",(COUNTIF($B$2:B5819,B5819)-COUNTIFS($B$2:B5818,B5819,$G$2:G5818,"")),"")</f>
        <v/>
      </c>
      <c r="I5819" s="122" t="str">
        <f>IF(H5819=1,COUNTIF($H$1:H5819,1),"")</f>
        <v/>
      </c>
      <c r="J5819" s="122">
        <f t="shared" si="275"/>
        <v>0</v>
      </c>
      <c r="K5819" s="122" t="b">
        <f t="shared" si="276"/>
        <v>0</v>
      </c>
      <c r="L5819" s="122" t="str">
        <f>IF(K5819=FALSE,"",B5819&amp;"@"&amp;COUNTIFS($B$2:B5819,B5819,$K$2:K5819,TRUE))</f>
        <v/>
      </c>
    </row>
    <row r="5820" spans="7:12">
      <c r="G5820" s="122" t="str">
        <f t="shared" si="274"/>
        <v/>
      </c>
      <c r="H5820" s="255" t="str">
        <f>IF(G5820="기사임",(COUNTIF($B$2:B5820,B5820)-COUNTIFS($B$2:B5819,B5820,$G$2:G5819,"")),"")</f>
        <v/>
      </c>
      <c r="I5820" s="122" t="str">
        <f>IF(H5820=1,COUNTIF($H$1:H5820,1),"")</f>
        <v/>
      </c>
      <c r="J5820" s="122">
        <f t="shared" si="275"/>
        <v>0</v>
      </c>
      <c r="K5820" s="122" t="b">
        <f t="shared" si="276"/>
        <v>0</v>
      </c>
      <c r="L5820" s="122" t="str">
        <f>IF(K5820=FALSE,"",B5820&amp;"@"&amp;COUNTIFS($B$2:B5820,B5820,$K$2:K5820,TRUE))</f>
        <v/>
      </c>
    </row>
    <row r="5821" spans="7:12">
      <c r="G5821" s="122" t="str">
        <f t="shared" si="274"/>
        <v/>
      </c>
      <c r="H5821" s="255" t="str">
        <f>IF(G5821="기사임",(COUNTIF($B$2:B5821,B5821)-COUNTIFS($B$2:B5820,B5821,$G$2:G5820,"")),"")</f>
        <v/>
      </c>
      <c r="I5821" s="122" t="str">
        <f>IF(H5821=1,COUNTIF($H$1:H5821,1),"")</f>
        <v/>
      </c>
      <c r="J5821" s="122">
        <f t="shared" si="275"/>
        <v>0</v>
      </c>
      <c r="K5821" s="122" t="b">
        <f t="shared" si="276"/>
        <v>0</v>
      </c>
      <c r="L5821" s="122" t="str">
        <f>IF(K5821=FALSE,"",B5821&amp;"@"&amp;COUNTIFS($B$2:B5821,B5821,$K$2:K5821,TRUE))</f>
        <v/>
      </c>
    </row>
    <row r="5822" spans="7:12">
      <c r="G5822" s="122" t="str">
        <f t="shared" si="274"/>
        <v/>
      </c>
      <c r="H5822" s="255" t="str">
        <f>IF(G5822="기사임",(COUNTIF($B$2:B5822,B5822)-COUNTIFS($B$2:B5821,B5822,$G$2:G5821,"")),"")</f>
        <v/>
      </c>
      <c r="I5822" s="122" t="str">
        <f>IF(H5822=1,COUNTIF($H$1:H5822,1),"")</f>
        <v/>
      </c>
      <c r="J5822" s="122">
        <f t="shared" si="275"/>
        <v>0</v>
      </c>
      <c r="K5822" s="122" t="b">
        <f t="shared" si="276"/>
        <v>0</v>
      </c>
      <c r="L5822" s="122" t="str">
        <f>IF(K5822=FALSE,"",B5822&amp;"@"&amp;COUNTIFS($B$2:B5822,B5822,$K$2:K5822,TRUE))</f>
        <v/>
      </c>
    </row>
    <row r="5823" spans="7:12">
      <c r="G5823" s="122" t="str">
        <f t="shared" si="274"/>
        <v/>
      </c>
      <c r="H5823" s="255" t="str">
        <f>IF(G5823="기사임",(COUNTIF($B$2:B5823,B5823)-COUNTIFS($B$2:B5822,B5823,$G$2:G5822,"")),"")</f>
        <v/>
      </c>
      <c r="I5823" s="122" t="str">
        <f>IF(H5823=1,COUNTIF($H$1:H5823,1),"")</f>
        <v/>
      </c>
      <c r="J5823" s="122">
        <f t="shared" si="275"/>
        <v>0</v>
      </c>
      <c r="K5823" s="122" t="b">
        <f t="shared" si="276"/>
        <v>0</v>
      </c>
      <c r="L5823" s="122" t="str">
        <f>IF(K5823=FALSE,"",B5823&amp;"@"&amp;COUNTIFS($B$2:B5823,B5823,$K$2:K5823,TRUE))</f>
        <v/>
      </c>
    </row>
    <row r="5824" spans="7:12">
      <c r="G5824" s="122" t="str">
        <f t="shared" si="274"/>
        <v/>
      </c>
      <c r="H5824" s="255" t="str">
        <f>IF(G5824="기사임",(COUNTIF($B$2:B5824,B5824)-COUNTIFS($B$2:B5823,B5824,$G$2:G5823,"")),"")</f>
        <v/>
      </c>
      <c r="I5824" s="122" t="str">
        <f>IF(H5824=1,COUNTIF($H$1:H5824,1),"")</f>
        <v/>
      </c>
      <c r="J5824" s="122">
        <f t="shared" si="275"/>
        <v>0</v>
      </c>
      <c r="K5824" s="122" t="b">
        <f t="shared" si="276"/>
        <v>0</v>
      </c>
      <c r="L5824" s="122" t="str">
        <f>IF(K5824=FALSE,"",B5824&amp;"@"&amp;COUNTIFS($B$2:B5824,B5824,$K$2:K5824,TRUE))</f>
        <v/>
      </c>
    </row>
    <row r="5825" spans="7:12">
      <c r="G5825" s="122" t="str">
        <f t="shared" si="274"/>
        <v/>
      </c>
      <c r="H5825" s="255" t="str">
        <f>IF(G5825="기사임",(COUNTIF($B$2:B5825,B5825)-COUNTIFS($B$2:B5824,B5825,$G$2:G5824,"")),"")</f>
        <v/>
      </c>
      <c r="I5825" s="122" t="str">
        <f>IF(H5825=1,COUNTIF($H$1:H5825,1),"")</f>
        <v/>
      </c>
      <c r="J5825" s="122">
        <f t="shared" si="275"/>
        <v>0</v>
      </c>
      <c r="K5825" s="122" t="b">
        <f t="shared" si="276"/>
        <v>0</v>
      </c>
      <c r="L5825" s="122" t="str">
        <f>IF(K5825=FALSE,"",B5825&amp;"@"&amp;COUNTIFS($B$2:B5825,B5825,$K$2:K5825,TRUE))</f>
        <v/>
      </c>
    </row>
    <row r="5826" spans="7:12">
      <c r="G5826" s="122" t="str">
        <f t="shared" si="274"/>
        <v/>
      </c>
      <c r="H5826" s="255" t="str">
        <f>IF(G5826="기사임",(COUNTIF($B$2:B5826,B5826)-COUNTIFS($B$2:B5825,B5826,$G$2:G5825,"")),"")</f>
        <v/>
      </c>
      <c r="I5826" s="122" t="str">
        <f>IF(H5826=1,COUNTIF($H$1:H5826,1),"")</f>
        <v/>
      </c>
      <c r="J5826" s="122">
        <f t="shared" si="275"/>
        <v>0</v>
      </c>
      <c r="K5826" s="122" t="b">
        <f t="shared" si="276"/>
        <v>0</v>
      </c>
      <c r="L5826" s="122" t="str">
        <f>IF(K5826=FALSE,"",B5826&amp;"@"&amp;COUNTIFS($B$2:B5826,B5826,$K$2:K5826,TRUE))</f>
        <v/>
      </c>
    </row>
    <row r="5827" spans="7:12">
      <c r="G5827" s="122" t="str">
        <f t="shared" si="274"/>
        <v/>
      </c>
      <c r="H5827" s="255" t="str">
        <f>IF(G5827="기사임",(COUNTIF($B$2:B5827,B5827)-COUNTIFS($B$2:B5826,B5827,$G$2:G5826,"")),"")</f>
        <v/>
      </c>
      <c r="I5827" s="122" t="str">
        <f>IF(H5827=1,COUNTIF($H$1:H5827,1),"")</f>
        <v/>
      </c>
      <c r="J5827" s="122">
        <f t="shared" si="275"/>
        <v>0</v>
      </c>
      <c r="K5827" s="122" t="b">
        <f t="shared" si="276"/>
        <v>0</v>
      </c>
      <c r="L5827" s="122" t="str">
        <f>IF(K5827=FALSE,"",B5827&amp;"@"&amp;COUNTIFS($B$2:B5827,B5827,$K$2:K5827,TRUE))</f>
        <v/>
      </c>
    </row>
    <row r="5828" spans="7:12">
      <c r="G5828" s="122" t="str">
        <f t="shared" si="274"/>
        <v/>
      </c>
      <c r="H5828" s="255" t="str">
        <f>IF(G5828="기사임",(COUNTIF($B$2:B5828,B5828)-COUNTIFS($B$2:B5827,B5828,$G$2:G5827,"")),"")</f>
        <v/>
      </c>
      <c r="I5828" s="122" t="str">
        <f>IF(H5828=1,COUNTIF($H$1:H5828,1),"")</f>
        <v/>
      </c>
      <c r="J5828" s="122">
        <f t="shared" si="275"/>
        <v>0</v>
      </c>
      <c r="K5828" s="122" t="b">
        <f t="shared" si="276"/>
        <v>0</v>
      </c>
      <c r="L5828" s="122" t="str">
        <f>IF(K5828=FALSE,"",B5828&amp;"@"&amp;COUNTIFS($B$2:B5828,B5828,$K$2:K5828,TRUE))</f>
        <v/>
      </c>
    </row>
    <row r="5829" spans="7:12">
      <c r="G5829" s="122" t="str">
        <f t="shared" si="274"/>
        <v/>
      </c>
      <c r="H5829" s="255" t="str">
        <f>IF(G5829="기사임",(COUNTIF($B$2:B5829,B5829)-COUNTIFS($B$2:B5828,B5829,$G$2:G5828,"")),"")</f>
        <v/>
      </c>
      <c r="I5829" s="122" t="str">
        <f>IF(H5829=1,COUNTIF($H$1:H5829,1),"")</f>
        <v/>
      </c>
      <c r="J5829" s="122">
        <f t="shared" si="275"/>
        <v>0</v>
      </c>
      <c r="K5829" s="122" t="b">
        <f t="shared" si="276"/>
        <v>0</v>
      </c>
      <c r="L5829" s="122" t="str">
        <f>IF(K5829=FALSE,"",B5829&amp;"@"&amp;COUNTIFS($B$2:B5829,B5829,$K$2:K5829,TRUE))</f>
        <v/>
      </c>
    </row>
    <row r="5830" spans="7:12">
      <c r="G5830" s="122" t="str">
        <f t="shared" si="274"/>
        <v/>
      </c>
      <c r="H5830" s="255" t="str">
        <f>IF(G5830="기사임",(COUNTIF($B$2:B5830,B5830)-COUNTIFS($B$2:B5829,B5830,$G$2:G5829,"")),"")</f>
        <v/>
      </c>
      <c r="I5830" s="122" t="str">
        <f>IF(H5830=1,COUNTIF($H$1:H5830,1),"")</f>
        <v/>
      </c>
      <c r="J5830" s="122">
        <f t="shared" si="275"/>
        <v>0</v>
      </c>
      <c r="K5830" s="122" t="b">
        <f t="shared" si="276"/>
        <v>0</v>
      </c>
      <c r="L5830" s="122" t="str">
        <f>IF(K5830=FALSE,"",B5830&amp;"@"&amp;COUNTIFS($B$2:B5830,B5830,$K$2:K5830,TRUE))</f>
        <v/>
      </c>
    </row>
    <row r="5831" spans="7:12">
      <c r="G5831" s="122" t="str">
        <f t="shared" ref="G5831:G5894" si="277">IF(AND(LEFT(A5831,17)="/global/archives/",ISNUMBER(_xlfn.NUMBERVALUE(MID(A5831,18,1))),ISERROR(FIND("ckattempt",A5831)),ISERROR(FIND("preview",A5831))),"기사임","")</f>
        <v/>
      </c>
      <c r="H5831" s="255" t="str">
        <f>IF(G5831="기사임",(COUNTIF($B$2:B5831,B5831)-COUNTIFS($B$2:B5830,B5831,$G$2:G5830,"")),"")</f>
        <v/>
      </c>
      <c r="I5831" s="122" t="str">
        <f>IF(H5831=1,COUNTIF($H$1:H5831,1),"")</f>
        <v/>
      </c>
      <c r="J5831" s="122">
        <f t="shared" ref="J5831:J5894" si="278">COUNTIF($N$2:$N$4,B5831)</f>
        <v>0</v>
      </c>
      <c r="K5831" s="122" t="b">
        <f t="shared" ref="K5831:K5894" si="279">AND(J5831=1,H5831&gt;=1,H5831&lt;&gt;"")</f>
        <v>0</v>
      </c>
      <c r="L5831" s="122" t="str">
        <f>IF(K5831=FALSE,"",B5831&amp;"@"&amp;COUNTIFS($B$2:B5831,B5831,$K$2:K5831,TRUE))</f>
        <v/>
      </c>
    </row>
    <row r="5832" spans="7:12">
      <c r="G5832" s="122" t="str">
        <f t="shared" si="277"/>
        <v/>
      </c>
      <c r="H5832" s="255" t="str">
        <f>IF(G5832="기사임",(COUNTIF($B$2:B5832,B5832)-COUNTIFS($B$2:B5831,B5832,$G$2:G5831,"")),"")</f>
        <v/>
      </c>
      <c r="I5832" s="122" t="str">
        <f>IF(H5832=1,COUNTIF($H$1:H5832,1),"")</f>
        <v/>
      </c>
      <c r="J5832" s="122">
        <f t="shared" si="278"/>
        <v>0</v>
      </c>
      <c r="K5832" s="122" t="b">
        <f t="shared" si="279"/>
        <v>0</v>
      </c>
      <c r="L5832" s="122" t="str">
        <f>IF(K5832=FALSE,"",B5832&amp;"@"&amp;COUNTIFS($B$2:B5832,B5832,$K$2:K5832,TRUE))</f>
        <v/>
      </c>
    </row>
    <row r="5833" spans="7:12">
      <c r="G5833" s="122" t="str">
        <f t="shared" si="277"/>
        <v/>
      </c>
      <c r="H5833" s="255" t="str">
        <f>IF(G5833="기사임",(COUNTIF($B$2:B5833,B5833)-COUNTIFS($B$2:B5832,B5833,$G$2:G5832,"")),"")</f>
        <v/>
      </c>
      <c r="I5833" s="122" t="str">
        <f>IF(H5833=1,COUNTIF($H$1:H5833,1),"")</f>
        <v/>
      </c>
      <c r="J5833" s="122">
        <f t="shared" si="278"/>
        <v>0</v>
      </c>
      <c r="K5833" s="122" t="b">
        <f t="shared" si="279"/>
        <v>0</v>
      </c>
      <c r="L5833" s="122" t="str">
        <f>IF(K5833=FALSE,"",B5833&amp;"@"&amp;COUNTIFS($B$2:B5833,B5833,$K$2:K5833,TRUE))</f>
        <v/>
      </c>
    </row>
    <row r="5834" spans="7:12">
      <c r="G5834" s="122" t="str">
        <f t="shared" si="277"/>
        <v/>
      </c>
      <c r="H5834" s="255" t="str">
        <f>IF(G5834="기사임",(COUNTIF($B$2:B5834,B5834)-COUNTIFS($B$2:B5833,B5834,$G$2:G5833,"")),"")</f>
        <v/>
      </c>
      <c r="I5834" s="122" t="str">
        <f>IF(H5834=1,COUNTIF($H$1:H5834,1),"")</f>
        <v/>
      </c>
      <c r="J5834" s="122">
        <f t="shared" si="278"/>
        <v>0</v>
      </c>
      <c r="K5834" s="122" t="b">
        <f t="shared" si="279"/>
        <v>0</v>
      </c>
      <c r="L5834" s="122" t="str">
        <f>IF(K5834=FALSE,"",B5834&amp;"@"&amp;COUNTIFS($B$2:B5834,B5834,$K$2:K5834,TRUE))</f>
        <v/>
      </c>
    </row>
    <row r="5835" spans="7:12">
      <c r="G5835" s="122" t="str">
        <f t="shared" si="277"/>
        <v/>
      </c>
      <c r="H5835" s="255" t="str">
        <f>IF(G5835="기사임",(COUNTIF($B$2:B5835,B5835)-COUNTIFS($B$2:B5834,B5835,$G$2:G5834,"")),"")</f>
        <v/>
      </c>
      <c r="I5835" s="122" t="str">
        <f>IF(H5835=1,COUNTIF($H$1:H5835,1),"")</f>
        <v/>
      </c>
      <c r="J5835" s="122">
        <f t="shared" si="278"/>
        <v>0</v>
      </c>
      <c r="K5835" s="122" t="b">
        <f t="shared" si="279"/>
        <v>0</v>
      </c>
      <c r="L5835" s="122" t="str">
        <f>IF(K5835=FALSE,"",B5835&amp;"@"&amp;COUNTIFS($B$2:B5835,B5835,$K$2:K5835,TRUE))</f>
        <v/>
      </c>
    </row>
    <row r="5836" spans="7:12">
      <c r="G5836" s="122" t="str">
        <f t="shared" si="277"/>
        <v/>
      </c>
      <c r="H5836" s="255" t="str">
        <f>IF(G5836="기사임",(COUNTIF($B$2:B5836,B5836)-COUNTIFS($B$2:B5835,B5836,$G$2:G5835,"")),"")</f>
        <v/>
      </c>
      <c r="I5836" s="122" t="str">
        <f>IF(H5836=1,COUNTIF($H$1:H5836,1),"")</f>
        <v/>
      </c>
      <c r="J5836" s="122">
        <f t="shared" si="278"/>
        <v>0</v>
      </c>
      <c r="K5836" s="122" t="b">
        <f t="shared" si="279"/>
        <v>0</v>
      </c>
      <c r="L5836" s="122" t="str">
        <f>IF(K5836=FALSE,"",B5836&amp;"@"&amp;COUNTIFS($B$2:B5836,B5836,$K$2:K5836,TRUE))</f>
        <v/>
      </c>
    </row>
    <row r="5837" spans="7:12">
      <c r="G5837" s="122" t="str">
        <f t="shared" si="277"/>
        <v/>
      </c>
      <c r="H5837" s="255" t="str">
        <f>IF(G5837="기사임",(COUNTIF($B$2:B5837,B5837)-COUNTIFS($B$2:B5836,B5837,$G$2:G5836,"")),"")</f>
        <v/>
      </c>
      <c r="I5837" s="122" t="str">
        <f>IF(H5837=1,COUNTIF($H$1:H5837,1),"")</f>
        <v/>
      </c>
      <c r="J5837" s="122">
        <f t="shared" si="278"/>
        <v>0</v>
      </c>
      <c r="K5837" s="122" t="b">
        <f t="shared" si="279"/>
        <v>0</v>
      </c>
      <c r="L5837" s="122" t="str">
        <f>IF(K5837=FALSE,"",B5837&amp;"@"&amp;COUNTIFS($B$2:B5837,B5837,$K$2:K5837,TRUE))</f>
        <v/>
      </c>
    </row>
    <row r="5838" spans="7:12">
      <c r="G5838" s="122" t="str">
        <f t="shared" si="277"/>
        <v/>
      </c>
      <c r="H5838" s="255" t="str">
        <f>IF(G5838="기사임",(COUNTIF($B$2:B5838,B5838)-COUNTIFS($B$2:B5837,B5838,$G$2:G5837,"")),"")</f>
        <v/>
      </c>
      <c r="I5838" s="122" t="str">
        <f>IF(H5838=1,COUNTIF($H$1:H5838,1),"")</f>
        <v/>
      </c>
      <c r="J5838" s="122">
        <f t="shared" si="278"/>
        <v>0</v>
      </c>
      <c r="K5838" s="122" t="b">
        <f t="shared" si="279"/>
        <v>0</v>
      </c>
      <c r="L5838" s="122" t="str">
        <f>IF(K5838=FALSE,"",B5838&amp;"@"&amp;COUNTIFS($B$2:B5838,B5838,$K$2:K5838,TRUE))</f>
        <v/>
      </c>
    </row>
    <row r="5839" spans="7:12">
      <c r="G5839" s="122" t="str">
        <f t="shared" si="277"/>
        <v/>
      </c>
      <c r="H5839" s="255" t="str">
        <f>IF(G5839="기사임",(COUNTIF($B$2:B5839,B5839)-COUNTIFS($B$2:B5838,B5839,$G$2:G5838,"")),"")</f>
        <v/>
      </c>
      <c r="I5839" s="122" t="str">
        <f>IF(H5839=1,COUNTIF($H$1:H5839,1),"")</f>
        <v/>
      </c>
      <c r="J5839" s="122">
        <f t="shared" si="278"/>
        <v>0</v>
      </c>
      <c r="K5839" s="122" t="b">
        <f t="shared" si="279"/>
        <v>0</v>
      </c>
      <c r="L5839" s="122" t="str">
        <f>IF(K5839=FALSE,"",B5839&amp;"@"&amp;COUNTIFS($B$2:B5839,B5839,$K$2:K5839,TRUE))</f>
        <v/>
      </c>
    </row>
    <row r="5840" spans="7:12">
      <c r="G5840" s="122" t="str">
        <f t="shared" si="277"/>
        <v/>
      </c>
      <c r="H5840" s="255" t="str">
        <f>IF(G5840="기사임",(COUNTIF($B$2:B5840,B5840)-COUNTIFS($B$2:B5839,B5840,$G$2:G5839,"")),"")</f>
        <v/>
      </c>
      <c r="I5840" s="122" t="str">
        <f>IF(H5840=1,COUNTIF($H$1:H5840,1),"")</f>
        <v/>
      </c>
      <c r="J5840" s="122">
        <f t="shared" si="278"/>
        <v>0</v>
      </c>
      <c r="K5840" s="122" t="b">
        <f t="shared" si="279"/>
        <v>0</v>
      </c>
      <c r="L5840" s="122" t="str">
        <f>IF(K5840=FALSE,"",B5840&amp;"@"&amp;COUNTIFS($B$2:B5840,B5840,$K$2:K5840,TRUE))</f>
        <v/>
      </c>
    </row>
    <row r="5841" spans="7:12">
      <c r="G5841" s="122" t="str">
        <f t="shared" si="277"/>
        <v/>
      </c>
      <c r="H5841" s="255" t="str">
        <f>IF(G5841="기사임",(COUNTIF($B$2:B5841,B5841)-COUNTIFS($B$2:B5840,B5841,$G$2:G5840,"")),"")</f>
        <v/>
      </c>
      <c r="I5841" s="122" t="str">
        <f>IF(H5841=1,COUNTIF($H$1:H5841,1),"")</f>
        <v/>
      </c>
      <c r="J5841" s="122">
        <f t="shared" si="278"/>
        <v>0</v>
      </c>
      <c r="K5841" s="122" t="b">
        <f t="shared" si="279"/>
        <v>0</v>
      </c>
      <c r="L5841" s="122" t="str">
        <f>IF(K5841=FALSE,"",B5841&amp;"@"&amp;COUNTIFS($B$2:B5841,B5841,$K$2:K5841,TRUE))</f>
        <v/>
      </c>
    </row>
    <row r="5842" spans="7:12">
      <c r="G5842" s="122" t="str">
        <f t="shared" si="277"/>
        <v/>
      </c>
      <c r="H5842" s="255" t="str">
        <f>IF(G5842="기사임",(COUNTIF($B$2:B5842,B5842)-COUNTIFS($B$2:B5841,B5842,$G$2:G5841,"")),"")</f>
        <v/>
      </c>
      <c r="I5842" s="122" t="str">
        <f>IF(H5842=1,COUNTIF($H$1:H5842,1),"")</f>
        <v/>
      </c>
      <c r="J5842" s="122">
        <f t="shared" si="278"/>
        <v>0</v>
      </c>
      <c r="K5842" s="122" t="b">
        <f t="shared" si="279"/>
        <v>0</v>
      </c>
      <c r="L5842" s="122" t="str">
        <f>IF(K5842=FALSE,"",B5842&amp;"@"&amp;COUNTIFS($B$2:B5842,B5842,$K$2:K5842,TRUE))</f>
        <v/>
      </c>
    </row>
    <row r="5843" spans="7:12">
      <c r="G5843" s="122" t="str">
        <f t="shared" si="277"/>
        <v/>
      </c>
      <c r="H5843" s="255" t="str">
        <f>IF(G5843="기사임",(COUNTIF($B$2:B5843,B5843)-COUNTIFS($B$2:B5842,B5843,$G$2:G5842,"")),"")</f>
        <v/>
      </c>
      <c r="I5843" s="122" t="str">
        <f>IF(H5843=1,COUNTIF($H$1:H5843,1),"")</f>
        <v/>
      </c>
      <c r="J5843" s="122">
        <f t="shared" si="278"/>
        <v>0</v>
      </c>
      <c r="K5843" s="122" t="b">
        <f t="shared" si="279"/>
        <v>0</v>
      </c>
      <c r="L5843" s="122" t="str">
        <f>IF(K5843=FALSE,"",B5843&amp;"@"&amp;COUNTIFS($B$2:B5843,B5843,$K$2:K5843,TRUE))</f>
        <v/>
      </c>
    </row>
    <row r="5844" spans="7:12">
      <c r="G5844" s="122" t="str">
        <f t="shared" si="277"/>
        <v/>
      </c>
      <c r="H5844" s="255" t="str">
        <f>IF(G5844="기사임",(COUNTIF($B$2:B5844,B5844)-COUNTIFS($B$2:B5843,B5844,$G$2:G5843,"")),"")</f>
        <v/>
      </c>
      <c r="I5844" s="122" t="str">
        <f>IF(H5844=1,COUNTIF($H$1:H5844,1),"")</f>
        <v/>
      </c>
      <c r="J5844" s="122">
        <f t="shared" si="278"/>
        <v>0</v>
      </c>
      <c r="K5844" s="122" t="b">
        <f t="shared" si="279"/>
        <v>0</v>
      </c>
      <c r="L5844" s="122" t="str">
        <f>IF(K5844=FALSE,"",B5844&amp;"@"&amp;COUNTIFS($B$2:B5844,B5844,$K$2:K5844,TRUE))</f>
        <v/>
      </c>
    </row>
    <row r="5845" spans="7:12">
      <c r="G5845" s="122" t="str">
        <f t="shared" si="277"/>
        <v/>
      </c>
      <c r="H5845" s="255" t="str">
        <f>IF(G5845="기사임",(COUNTIF($B$2:B5845,B5845)-COUNTIFS($B$2:B5844,B5845,$G$2:G5844,"")),"")</f>
        <v/>
      </c>
      <c r="I5845" s="122" t="str">
        <f>IF(H5845=1,COUNTIF($H$1:H5845,1),"")</f>
        <v/>
      </c>
      <c r="J5845" s="122">
        <f t="shared" si="278"/>
        <v>0</v>
      </c>
      <c r="K5845" s="122" t="b">
        <f t="shared" si="279"/>
        <v>0</v>
      </c>
      <c r="L5845" s="122" t="str">
        <f>IF(K5845=FALSE,"",B5845&amp;"@"&amp;COUNTIFS($B$2:B5845,B5845,$K$2:K5845,TRUE))</f>
        <v/>
      </c>
    </row>
    <row r="5846" spans="7:12">
      <c r="G5846" s="122" t="str">
        <f t="shared" si="277"/>
        <v/>
      </c>
      <c r="H5846" s="255" t="str">
        <f>IF(G5846="기사임",(COUNTIF($B$2:B5846,B5846)-COUNTIFS($B$2:B5845,B5846,$G$2:G5845,"")),"")</f>
        <v/>
      </c>
      <c r="I5846" s="122" t="str">
        <f>IF(H5846=1,COUNTIF($H$1:H5846,1),"")</f>
        <v/>
      </c>
      <c r="J5846" s="122">
        <f t="shared" si="278"/>
        <v>0</v>
      </c>
      <c r="K5846" s="122" t="b">
        <f t="shared" si="279"/>
        <v>0</v>
      </c>
      <c r="L5846" s="122" t="str">
        <f>IF(K5846=FALSE,"",B5846&amp;"@"&amp;COUNTIFS($B$2:B5846,B5846,$K$2:K5846,TRUE))</f>
        <v/>
      </c>
    </row>
    <row r="5847" spans="7:12">
      <c r="G5847" s="122" t="str">
        <f t="shared" si="277"/>
        <v/>
      </c>
      <c r="H5847" s="255" t="str">
        <f>IF(G5847="기사임",(COUNTIF($B$2:B5847,B5847)-COUNTIFS($B$2:B5846,B5847,$G$2:G5846,"")),"")</f>
        <v/>
      </c>
      <c r="I5847" s="122" t="str">
        <f>IF(H5847=1,COUNTIF($H$1:H5847,1),"")</f>
        <v/>
      </c>
      <c r="J5847" s="122">
        <f t="shared" si="278"/>
        <v>0</v>
      </c>
      <c r="K5847" s="122" t="b">
        <f t="shared" si="279"/>
        <v>0</v>
      </c>
      <c r="L5847" s="122" t="str">
        <f>IF(K5847=FALSE,"",B5847&amp;"@"&amp;COUNTIFS($B$2:B5847,B5847,$K$2:K5847,TRUE))</f>
        <v/>
      </c>
    </row>
    <row r="5848" spans="7:12">
      <c r="G5848" s="122" t="str">
        <f t="shared" si="277"/>
        <v/>
      </c>
      <c r="H5848" s="255" t="str">
        <f>IF(G5848="기사임",(COUNTIF($B$2:B5848,B5848)-COUNTIFS($B$2:B5847,B5848,$G$2:G5847,"")),"")</f>
        <v/>
      </c>
      <c r="I5848" s="122" t="str">
        <f>IF(H5848=1,COUNTIF($H$1:H5848,1),"")</f>
        <v/>
      </c>
      <c r="J5848" s="122">
        <f t="shared" si="278"/>
        <v>0</v>
      </c>
      <c r="K5848" s="122" t="b">
        <f t="shared" si="279"/>
        <v>0</v>
      </c>
      <c r="L5848" s="122" t="str">
        <f>IF(K5848=FALSE,"",B5848&amp;"@"&amp;COUNTIFS($B$2:B5848,B5848,$K$2:K5848,TRUE))</f>
        <v/>
      </c>
    </row>
    <row r="5849" spans="7:12">
      <c r="G5849" s="122" t="str">
        <f t="shared" si="277"/>
        <v/>
      </c>
      <c r="H5849" s="255" t="str">
        <f>IF(G5849="기사임",(COUNTIF($B$2:B5849,B5849)-COUNTIFS($B$2:B5848,B5849,$G$2:G5848,"")),"")</f>
        <v/>
      </c>
      <c r="I5849" s="122" t="str">
        <f>IF(H5849=1,COUNTIF($H$1:H5849,1),"")</f>
        <v/>
      </c>
      <c r="J5849" s="122">
        <f t="shared" si="278"/>
        <v>0</v>
      </c>
      <c r="K5849" s="122" t="b">
        <f t="shared" si="279"/>
        <v>0</v>
      </c>
      <c r="L5849" s="122" t="str">
        <f>IF(K5849=FALSE,"",B5849&amp;"@"&amp;COUNTIFS($B$2:B5849,B5849,$K$2:K5849,TRUE))</f>
        <v/>
      </c>
    </row>
    <row r="5850" spans="7:12">
      <c r="G5850" s="122" t="str">
        <f t="shared" si="277"/>
        <v/>
      </c>
      <c r="H5850" s="255" t="str">
        <f>IF(G5850="기사임",(COUNTIF($B$2:B5850,B5850)-COUNTIFS($B$2:B5849,B5850,$G$2:G5849,"")),"")</f>
        <v/>
      </c>
      <c r="I5850" s="122" t="str">
        <f>IF(H5850=1,COUNTIF($H$1:H5850,1),"")</f>
        <v/>
      </c>
      <c r="J5850" s="122">
        <f t="shared" si="278"/>
        <v>0</v>
      </c>
      <c r="K5850" s="122" t="b">
        <f t="shared" si="279"/>
        <v>0</v>
      </c>
      <c r="L5850" s="122" t="str">
        <f>IF(K5850=FALSE,"",B5850&amp;"@"&amp;COUNTIFS($B$2:B5850,B5850,$K$2:K5850,TRUE))</f>
        <v/>
      </c>
    </row>
    <row r="5851" spans="7:12">
      <c r="G5851" s="122" t="str">
        <f t="shared" si="277"/>
        <v/>
      </c>
      <c r="H5851" s="255" t="str">
        <f>IF(G5851="기사임",(COUNTIF($B$2:B5851,B5851)-COUNTIFS($B$2:B5850,B5851,$G$2:G5850,"")),"")</f>
        <v/>
      </c>
      <c r="I5851" s="122" t="str">
        <f>IF(H5851=1,COUNTIF($H$1:H5851,1),"")</f>
        <v/>
      </c>
      <c r="J5851" s="122">
        <f t="shared" si="278"/>
        <v>0</v>
      </c>
      <c r="K5851" s="122" t="b">
        <f t="shared" si="279"/>
        <v>0</v>
      </c>
      <c r="L5851" s="122" t="str">
        <f>IF(K5851=FALSE,"",B5851&amp;"@"&amp;COUNTIFS($B$2:B5851,B5851,$K$2:K5851,TRUE))</f>
        <v/>
      </c>
    </row>
    <row r="5852" spans="7:12">
      <c r="G5852" s="122" t="str">
        <f t="shared" si="277"/>
        <v/>
      </c>
      <c r="H5852" s="255" t="str">
        <f>IF(G5852="기사임",(COUNTIF($B$2:B5852,B5852)-COUNTIFS($B$2:B5851,B5852,$G$2:G5851,"")),"")</f>
        <v/>
      </c>
      <c r="I5852" s="122" t="str">
        <f>IF(H5852=1,COUNTIF($H$1:H5852,1),"")</f>
        <v/>
      </c>
      <c r="J5852" s="122">
        <f t="shared" si="278"/>
        <v>0</v>
      </c>
      <c r="K5852" s="122" t="b">
        <f t="shared" si="279"/>
        <v>0</v>
      </c>
      <c r="L5852" s="122" t="str">
        <f>IF(K5852=FALSE,"",B5852&amp;"@"&amp;COUNTIFS($B$2:B5852,B5852,$K$2:K5852,TRUE))</f>
        <v/>
      </c>
    </row>
    <row r="5853" spans="7:12">
      <c r="G5853" s="122" t="str">
        <f t="shared" si="277"/>
        <v/>
      </c>
      <c r="H5853" s="255" t="str">
        <f>IF(G5853="기사임",(COUNTIF($B$2:B5853,B5853)-COUNTIFS($B$2:B5852,B5853,$G$2:G5852,"")),"")</f>
        <v/>
      </c>
      <c r="I5853" s="122" t="str">
        <f>IF(H5853=1,COUNTIF($H$1:H5853,1),"")</f>
        <v/>
      </c>
      <c r="J5853" s="122">
        <f t="shared" si="278"/>
        <v>0</v>
      </c>
      <c r="K5853" s="122" t="b">
        <f t="shared" si="279"/>
        <v>0</v>
      </c>
      <c r="L5853" s="122" t="str">
        <f>IF(K5853=FALSE,"",B5853&amp;"@"&amp;COUNTIFS($B$2:B5853,B5853,$K$2:K5853,TRUE))</f>
        <v/>
      </c>
    </row>
    <row r="5854" spans="7:12">
      <c r="G5854" s="122" t="str">
        <f t="shared" si="277"/>
        <v/>
      </c>
      <c r="H5854" s="255" t="str">
        <f>IF(G5854="기사임",(COUNTIF($B$2:B5854,B5854)-COUNTIFS($B$2:B5853,B5854,$G$2:G5853,"")),"")</f>
        <v/>
      </c>
      <c r="I5854" s="122" t="str">
        <f>IF(H5854=1,COUNTIF($H$1:H5854,1),"")</f>
        <v/>
      </c>
      <c r="J5854" s="122">
        <f t="shared" si="278"/>
        <v>0</v>
      </c>
      <c r="K5854" s="122" t="b">
        <f t="shared" si="279"/>
        <v>0</v>
      </c>
      <c r="L5854" s="122" t="str">
        <f>IF(K5854=FALSE,"",B5854&amp;"@"&amp;COUNTIFS($B$2:B5854,B5854,$K$2:K5854,TRUE))</f>
        <v/>
      </c>
    </row>
    <row r="5855" spans="7:12">
      <c r="G5855" s="122" t="str">
        <f t="shared" si="277"/>
        <v/>
      </c>
      <c r="H5855" s="255" t="str">
        <f>IF(G5855="기사임",(COUNTIF($B$2:B5855,B5855)-COUNTIFS($B$2:B5854,B5855,$G$2:G5854,"")),"")</f>
        <v/>
      </c>
      <c r="I5855" s="122" t="str">
        <f>IF(H5855=1,COUNTIF($H$1:H5855,1),"")</f>
        <v/>
      </c>
      <c r="J5855" s="122">
        <f t="shared" si="278"/>
        <v>0</v>
      </c>
      <c r="K5855" s="122" t="b">
        <f t="shared" si="279"/>
        <v>0</v>
      </c>
      <c r="L5855" s="122" t="str">
        <f>IF(K5855=FALSE,"",B5855&amp;"@"&amp;COUNTIFS($B$2:B5855,B5855,$K$2:K5855,TRUE))</f>
        <v/>
      </c>
    </row>
    <row r="5856" spans="7:12">
      <c r="G5856" s="122" t="str">
        <f t="shared" si="277"/>
        <v/>
      </c>
      <c r="H5856" s="255" t="str">
        <f>IF(G5856="기사임",(COUNTIF($B$2:B5856,B5856)-COUNTIFS($B$2:B5855,B5856,$G$2:G5855,"")),"")</f>
        <v/>
      </c>
      <c r="I5856" s="122" t="str">
        <f>IF(H5856=1,COUNTIF($H$1:H5856,1),"")</f>
        <v/>
      </c>
      <c r="J5856" s="122">
        <f t="shared" si="278"/>
        <v>0</v>
      </c>
      <c r="K5856" s="122" t="b">
        <f t="shared" si="279"/>
        <v>0</v>
      </c>
      <c r="L5856" s="122" t="str">
        <f>IF(K5856=FALSE,"",B5856&amp;"@"&amp;COUNTIFS($B$2:B5856,B5856,$K$2:K5856,TRUE))</f>
        <v/>
      </c>
    </row>
    <row r="5857" spans="7:12">
      <c r="G5857" s="122" t="str">
        <f t="shared" si="277"/>
        <v/>
      </c>
      <c r="H5857" s="255" t="str">
        <f>IF(G5857="기사임",(COUNTIF($B$2:B5857,B5857)-COUNTIFS($B$2:B5856,B5857,$G$2:G5856,"")),"")</f>
        <v/>
      </c>
      <c r="I5857" s="122" t="str">
        <f>IF(H5857=1,COUNTIF($H$1:H5857,1),"")</f>
        <v/>
      </c>
      <c r="J5857" s="122">
        <f t="shared" si="278"/>
        <v>0</v>
      </c>
      <c r="K5857" s="122" t="b">
        <f t="shared" si="279"/>
        <v>0</v>
      </c>
      <c r="L5857" s="122" t="str">
        <f>IF(K5857=FALSE,"",B5857&amp;"@"&amp;COUNTIFS($B$2:B5857,B5857,$K$2:K5857,TRUE))</f>
        <v/>
      </c>
    </row>
    <row r="5858" spans="7:12">
      <c r="G5858" s="122" t="str">
        <f t="shared" si="277"/>
        <v/>
      </c>
      <c r="H5858" s="255" t="str">
        <f>IF(G5858="기사임",(COUNTIF($B$2:B5858,B5858)-COUNTIFS($B$2:B5857,B5858,$G$2:G5857,"")),"")</f>
        <v/>
      </c>
      <c r="I5858" s="122" t="str">
        <f>IF(H5858=1,COUNTIF($H$1:H5858,1),"")</f>
        <v/>
      </c>
      <c r="J5858" s="122">
        <f t="shared" si="278"/>
        <v>0</v>
      </c>
      <c r="K5858" s="122" t="b">
        <f t="shared" si="279"/>
        <v>0</v>
      </c>
      <c r="L5858" s="122" t="str">
        <f>IF(K5858=FALSE,"",B5858&amp;"@"&amp;COUNTIFS($B$2:B5858,B5858,$K$2:K5858,TRUE))</f>
        <v/>
      </c>
    </row>
    <row r="5859" spans="7:12">
      <c r="G5859" s="122" t="str">
        <f t="shared" si="277"/>
        <v/>
      </c>
      <c r="H5859" s="255" t="str">
        <f>IF(G5859="기사임",(COUNTIF($B$2:B5859,B5859)-COUNTIFS($B$2:B5858,B5859,$G$2:G5858,"")),"")</f>
        <v/>
      </c>
      <c r="I5859" s="122" t="str">
        <f>IF(H5859=1,COUNTIF($H$1:H5859,1),"")</f>
        <v/>
      </c>
      <c r="J5859" s="122">
        <f t="shared" si="278"/>
        <v>0</v>
      </c>
      <c r="K5859" s="122" t="b">
        <f t="shared" si="279"/>
        <v>0</v>
      </c>
      <c r="L5859" s="122" t="str">
        <f>IF(K5859=FALSE,"",B5859&amp;"@"&amp;COUNTIFS($B$2:B5859,B5859,$K$2:K5859,TRUE))</f>
        <v/>
      </c>
    </row>
    <row r="5860" spans="7:12">
      <c r="G5860" s="122" t="str">
        <f t="shared" si="277"/>
        <v/>
      </c>
      <c r="H5860" s="255" t="str">
        <f>IF(G5860="기사임",(COUNTIF($B$2:B5860,B5860)-COUNTIFS($B$2:B5859,B5860,$G$2:G5859,"")),"")</f>
        <v/>
      </c>
      <c r="I5860" s="122" t="str">
        <f>IF(H5860=1,COUNTIF($H$1:H5860,1),"")</f>
        <v/>
      </c>
      <c r="J5860" s="122">
        <f t="shared" si="278"/>
        <v>0</v>
      </c>
      <c r="K5860" s="122" t="b">
        <f t="shared" si="279"/>
        <v>0</v>
      </c>
      <c r="L5860" s="122" t="str">
        <f>IF(K5860=FALSE,"",B5860&amp;"@"&amp;COUNTIFS($B$2:B5860,B5860,$K$2:K5860,TRUE))</f>
        <v/>
      </c>
    </row>
    <row r="5861" spans="7:12">
      <c r="G5861" s="122" t="str">
        <f t="shared" si="277"/>
        <v/>
      </c>
      <c r="H5861" s="255" t="str">
        <f>IF(G5861="기사임",(COUNTIF($B$2:B5861,B5861)-COUNTIFS($B$2:B5860,B5861,$G$2:G5860,"")),"")</f>
        <v/>
      </c>
      <c r="I5861" s="122" t="str">
        <f>IF(H5861=1,COUNTIF($H$1:H5861,1),"")</f>
        <v/>
      </c>
      <c r="J5861" s="122">
        <f t="shared" si="278"/>
        <v>0</v>
      </c>
      <c r="K5861" s="122" t="b">
        <f t="shared" si="279"/>
        <v>0</v>
      </c>
      <c r="L5861" s="122" t="str">
        <f>IF(K5861=FALSE,"",B5861&amp;"@"&amp;COUNTIFS($B$2:B5861,B5861,$K$2:K5861,TRUE))</f>
        <v/>
      </c>
    </row>
    <row r="5862" spans="7:12">
      <c r="G5862" s="122" t="str">
        <f t="shared" si="277"/>
        <v/>
      </c>
      <c r="H5862" s="255" t="str">
        <f>IF(G5862="기사임",(COUNTIF($B$2:B5862,B5862)-COUNTIFS($B$2:B5861,B5862,$G$2:G5861,"")),"")</f>
        <v/>
      </c>
      <c r="I5862" s="122" t="str">
        <f>IF(H5862=1,COUNTIF($H$1:H5862,1),"")</f>
        <v/>
      </c>
      <c r="J5862" s="122">
        <f t="shared" si="278"/>
        <v>0</v>
      </c>
      <c r="K5862" s="122" t="b">
        <f t="shared" si="279"/>
        <v>0</v>
      </c>
      <c r="L5862" s="122" t="str">
        <f>IF(K5862=FALSE,"",B5862&amp;"@"&amp;COUNTIFS($B$2:B5862,B5862,$K$2:K5862,TRUE))</f>
        <v/>
      </c>
    </row>
    <row r="5863" spans="7:12">
      <c r="G5863" s="122" t="str">
        <f t="shared" si="277"/>
        <v/>
      </c>
      <c r="H5863" s="255" t="str">
        <f>IF(G5863="기사임",(COUNTIF($B$2:B5863,B5863)-COUNTIFS($B$2:B5862,B5863,$G$2:G5862,"")),"")</f>
        <v/>
      </c>
      <c r="I5863" s="122" t="str">
        <f>IF(H5863=1,COUNTIF($H$1:H5863,1),"")</f>
        <v/>
      </c>
      <c r="J5863" s="122">
        <f t="shared" si="278"/>
        <v>0</v>
      </c>
      <c r="K5863" s="122" t="b">
        <f t="shared" si="279"/>
        <v>0</v>
      </c>
      <c r="L5863" s="122" t="str">
        <f>IF(K5863=FALSE,"",B5863&amp;"@"&amp;COUNTIFS($B$2:B5863,B5863,$K$2:K5863,TRUE))</f>
        <v/>
      </c>
    </row>
    <row r="5864" spans="7:12">
      <c r="G5864" s="122" t="str">
        <f t="shared" si="277"/>
        <v/>
      </c>
      <c r="H5864" s="255" t="str">
        <f>IF(G5864="기사임",(COUNTIF($B$2:B5864,B5864)-COUNTIFS($B$2:B5863,B5864,$G$2:G5863,"")),"")</f>
        <v/>
      </c>
      <c r="I5864" s="122" t="str">
        <f>IF(H5864=1,COUNTIF($H$1:H5864,1),"")</f>
        <v/>
      </c>
      <c r="J5864" s="122">
        <f t="shared" si="278"/>
        <v>0</v>
      </c>
      <c r="K5864" s="122" t="b">
        <f t="shared" si="279"/>
        <v>0</v>
      </c>
      <c r="L5864" s="122" t="str">
        <f>IF(K5864=FALSE,"",B5864&amp;"@"&amp;COUNTIFS($B$2:B5864,B5864,$K$2:K5864,TRUE))</f>
        <v/>
      </c>
    </row>
    <row r="5865" spans="7:12">
      <c r="G5865" s="122" t="str">
        <f t="shared" si="277"/>
        <v/>
      </c>
      <c r="H5865" s="255" t="str">
        <f>IF(G5865="기사임",(COUNTIF($B$2:B5865,B5865)-COUNTIFS($B$2:B5864,B5865,$G$2:G5864,"")),"")</f>
        <v/>
      </c>
      <c r="I5865" s="122" t="str">
        <f>IF(H5865=1,COUNTIF($H$1:H5865,1),"")</f>
        <v/>
      </c>
      <c r="J5865" s="122">
        <f t="shared" si="278"/>
        <v>0</v>
      </c>
      <c r="K5865" s="122" t="b">
        <f t="shared" si="279"/>
        <v>0</v>
      </c>
      <c r="L5865" s="122" t="str">
        <f>IF(K5865=FALSE,"",B5865&amp;"@"&amp;COUNTIFS($B$2:B5865,B5865,$K$2:K5865,TRUE))</f>
        <v/>
      </c>
    </row>
    <row r="5866" spans="7:12">
      <c r="G5866" s="122" t="str">
        <f t="shared" si="277"/>
        <v/>
      </c>
      <c r="H5866" s="255" t="str">
        <f>IF(G5866="기사임",(COUNTIF($B$2:B5866,B5866)-COUNTIFS($B$2:B5865,B5866,$G$2:G5865,"")),"")</f>
        <v/>
      </c>
      <c r="I5866" s="122" t="str">
        <f>IF(H5866=1,COUNTIF($H$1:H5866,1),"")</f>
        <v/>
      </c>
      <c r="J5866" s="122">
        <f t="shared" si="278"/>
        <v>0</v>
      </c>
      <c r="K5866" s="122" t="b">
        <f t="shared" si="279"/>
        <v>0</v>
      </c>
      <c r="L5866" s="122" t="str">
        <f>IF(K5866=FALSE,"",B5866&amp;"@"&amp;COUNTIFS($B$2:B5866,B5866,$K$2:K5866,TRUE))</f>
        <v/>
      </c>
    </row>
    <row r="5867" spans="7:12">
      <c r="G5867" s="122" t="str">
        <f t="shared" si="277"/>
        <v/>
      </c>
      <c r="H5867" s="255" t="str">
        <f>IF(G5867="기사임",(COUNTIF($B$2:B5867,B5867)-COUNTIFS($B$2:B5866,B5867,$G$2:G5866,"")),"")</f>
        <v/>
      </c>
      <c r="I5867" s="122" t="str">
        <f>IF(H5867=1,COUNTIF($H$1:H5867,1),"")</f>
        <v/>
      </c>
      <c r="J5867" s="122">
        <f t="shared" si="278"/>
        <v>0</v>
      </c>
      <c r="K5867" s="122" t="b">
        <f t="shared" si="279"/>
        <v>0</v>
      </c>
      <c r="L5867" s="122" t="str">
        <f>IF(K5867=FALSE,"",B5867&amp;"@"&amp;COUNTIFS($B$2:B5867,B5867,$K$2:K5867,TRUE))</f>
        <v/>
      </c>
    </row>
    <row r="5868" spans="7:12">
      <c r="G5868" s="122" t="str">
        <f t="shared" si="277"/>
        <v/>
      </c>
      <c r="H5868" s="255" t="str">
        <f>IF(G5868="기사임",(COUNTIF($B$2:B5868,B5868)-COUNTIFS($B$2:B5867,B5868,$G$2:G5867,"")),"")</f>
        <v/>
      </c>
      <c r="I5868" s="122" t="str">
        <f>IF(H5868=1,COUNTIF($H$1:H5868,1),"")</f>
        <v/>
      </c>
      <c r="J5868" s="122">
        <f t="shared" si="278"/>
        <v>0</v>
      </c>
      <c r="K5868" s="122" t="b">
        <f t="shared" si="279"/>
        <v>0</v>
      </c>
      <c r="L5868" s="122" t="str">
        <f>IF(K5868=FALSE,"",B5868&amp;"@"&amp;COUNTIFS($B$2:B5868,B5868,$K$2:K5868,TRUE))</f>
        <v/>
      </c>
    </row>
    <row r="5869" spans="7:12">
      <c r="G5869" s="122" t="str">
        <f t="shared" si="277"/>
        <v/>
      </c>
      <c r="H5869" s="255" t="str">
        <f>IF(G5869="기사임",(COUNTIF($B$2:B5869,B5869)-COUNTIFS($B$2:B5868,B5869,$G$2:G5868,"")),"")</f>
        <v/>
      </c>
      <c r="I5869" s="122" t="str">
        <f>IF(H5869=1,COUNTIF($H$1:H5869,1),"")</f>
        <v/>
      </c>
      <c r="J5869" s="122">
        <f t="shared" si="278"/>
        <v>0</v>
      </c>
      <c r="K5869" s="122" t="b">
        <f t="shared" si="279"/>
        <v>0</v>
      </c>
      <c r="L5869" s="122" t="str">
        <f>IF(K5869=FALSE,"",B5869&amp;"@"&amp;COUNTIFS($B$2:B5869,B5869,$K$2:K5869,TRUE))</f>
        <v/>
      </c>
    </row>
    <row r="5870" spans="7:12">
      <c r="G5870" s="122" t="str">
        <f t="shared" si="277"/>
        <v/>
      </c>
      <c r="H5870" s="255" t="str">
        <f>IF(G5870="기사임",(COUNTIF($B$2:B5870,B5870)-COUNTIFS($B$2:B5869,B5870,$G$2:G5869,"")),"")</f>
        <v/>
      </c>
      <c r="I5870" s="122" t="str">
        <f>IF(H5870=1,COUNTIF($H$1:H5870,1),"")</f>
        <v/>
      </c>
      <c r="J5870" s="122">
        <f t="shared" si="278"/>
        <v>0</v>
      </c>
      <c r="K5870" s="122" t="b">
        <f t="shared" si="279"/>
        <v>0</v>
      </c>
      <c r="L5870" s="122" t="str">
        <f>IF(K5870=FALSE,"",B5870&amp;"@"&amp;COUNTIFS($B$2:B5870,B5870,$K$2:K5870,TRUE))</f>
        <v/>
      </c>
    </row>
    <row r="5871" spans="7:12">
      <c r="G5871" s="122" t="str">
        <f t="shared" si="277"/>
        <v/>
      </c>
      <c r="H5871" s="255" t="str">
        <f>IF(G5871="기사임",(COUNTIF($B$2:B5871,B5871)-COUNTIFS($B$2:B5870,B5871,$G$2:G5870,"")),"")</f>
        <v/>
      </c>
      <c r="I5871" s="122" t="str">
        <f>IF(H5871=1,COUNTIF($H$1:H5871,1),"")</f>
        <v/>
      </c>
      <c r="J5871" s="122">
        <f t="shared" si="278"/>
        <v>0</v>
      </c>
      <c r="K5871" s="122" t="b">
        <f t="shared" si="279"/>
        <v>0</v>
      </c>
      <c r="L5871" s="122" t="str">
        <f>IF(K5871=FALSE,"",B5871&amp;"@"&amp;COUNTIFS($B$2:B5871,B5871,$K$2:K5871,TRUE))</f>
        <v/>
      </c>
    </row>
    <row r="5872" spans="7:12">
      <c r="G5872" s="122" t="str">
        <f t="shared" si="277"/>
        <v/>
      </c>
      <c r="H5872" s="255" t="str">
        <f>IF(G5872="기사임",(COUNTIF($B$2:B5872,B5872)-COUNTIFS($B$2:B5871,B5872,$G$2:G5871,"")),"")</f>
        <v/>
      </c>
      <c r="I5872" s="122" t="str">
        <f>IF(H5872=1,COUNTIF($H$1:H5872,1),"")</f>
        <v/>
      </c>
      <c r="J5872" s="122">
        <f t="shared" si="278"/>
        <v>0</v>
      </c>
      <c r="K5872" s="122" t="b">
        <f t="shared" si="279"/>
        <v>0</v>
      </c>
      <c r="L5872" s="122" t="str">
        <f>IF(K5872=FALSE,"",B5872&amp;"@"&amp;COUNTIFS($B$2:B5872,B5872,$K$2:K5872,TRUE))</f>
        <v/>
      </c>
    </row>
    <row r="5873" spans="7:12">
      <c r="G5873" s="122" t="str">
        <f t="shared" si="277"/>
        <v/>
      </c>
      <c r="H5873" s="255" t="str">
        <f>IF(G5873="기사임",(COUNTIF($B$2:B5873,B5873)-COUNTIFS($B$2:B5872,B5873,$G$2:G5872,"")),"")</f>
        <v/>
      </c>
      <c r="I5873" s="122" t="str">
        <f>IF(H5873=1,COUNTIF($H$1:H5873,1),"")</f>
        <v/>
      </c>
      <c r="J5873" s="122">
        <f t="shared" si="278"/>
        <v>0</v>
      </c>
      <c r="K5873" s="122" t="b">
        <f t="shared" si="279"/>
        <v>0</v>
      </c>
      <c r="L5873" s="122" t="str">
        <f>IF(K5873=FALSE,"",B5873&amp;"@"&amp;COUNTIFS($B$2:B5873,B5873,$K$2:K5873,TRUE))</f>
        <v/>
      </c>
    </row>
    <row r="5874" spans="7:12">
      <c r="G5874" s="122" t="str">
        <f t="shared" si="277"/>
        <v/>
      </c>
      <c r="H5874" s="255" t="str">
        <f>IF(G5874="기사임",(COUNTIF($B$2:B5874,B5874)-COUNTIFS($B$2:B5873,B5874,$G$2:G5873,"")),"")</f>
        <v/>
      </c>
      <c r="I5874" s="122" t="str">
        <f>IF(H5874=1,COUNTIF($H$1:H5874,1),"")</f>
        <v/>
      </c>
      <c r="J5874" s="122">
        <f t="shared" si="278"/>
        <v>0</v>
      </c>
      <c r="K5874" s="122" t="b">
        <f t="shared" si="279"/>
        <v>0</v>
      </c>
      <c r="L5874" s="122" t="str">
        <f>IF(K5874=FALSE,"",B5874&amp;"@"&amp;COUNTIFS($B$2:B5874,B5874,$K$2:K5874,TRUE))</f>
        <v/>
      </c>
    </row>
    <row r="5875" spans="7:12">
      <c r="G5875" s="122" t="str">
        <f t="shared" si="277"/>
        <v/>
      </c>
      <c r="H5875" s="255" t="str">
        <f>IF(G5875="기사임",(COUNTIF($B$2:B5875,B5875)-COUNTIFS($B$2:B5874,B5875,$G$2:G5874,"")),"")</f>
        <v/>
      </c>
      <c r="I5875" s="122" t="str">
        <f>IF(H5875=1,COUNTIF($H$1:H5875,1),"")</f>
        <v/>
      </c>
      <c r="J5875" s="122">
        <f t="shared" si="278"/>
        <v>0</v>
      </c>
      <c r="K5875" s="122" t="b">
        <f t="shared" si="279"/>
        <v>0</v>
      </c>
      <c r="L5875" s="122" t="str">
        <f>IF(K5875=FALSE,"",B5875&amp;"@"&amp;COUNTIFS($B$2:B5875,B5875,$K$2:K5875,TRUE))</f>
        <v/>
      </c>
    </row>
    <row r="5876" spans="7:12">
      <c r="G5876" s="122" t="str">
        <f t="shared" si="277"/>
        <v/>
      </c>
      <c r="H5876" s="255" t="str">
        <f>IF(G5876="기사임",(COUNTIF($B$2:B5876,B5876)-COUNTIFS($B$2:B5875,B5876,$G$2:G5875,"")),"")</f>
        <v/>
      </c>
      <c r="I5876" s="122" t="str">
        <f>IF(H5876=1,COUNTIF($H$1:H5876,1),"")</f>
        <v/>
      </c>
      <c r="J5876" s="122">
        <f t="shared" si="278"/>
        <v>0</v>
      </c>
      <c r="K5876" s="122" t="b">
        <f t="shared" si="279"/>
        <v>0</v>
      </c>
      <c r="L5876" s="122" t="str">
        <f>IF(K5876=FALSE,"",B5876&amp;"@"&amp;COUNTIFS($B$2:B5876,B5876,$K$2:K5876,TRUE))</f>
        <v/>
      </c>
    </row>
    <row r="5877" spans="7:12">
      <c r="G5877" s="122" t="str">
        <f t="shared" si="277"/>
        <v/>
      </c>
      <c r="H5877" s="255" t="str">
        <f>IF(G5877="기사임",(COUNTIF($B$2:B5877,B5877)-COUNTIFS($B$2:B5876,B5877,$G$2:G5876,"")),"")</f>
        <v/>
      </c>
      <c r="I5877" s="122" t="str">
        <f>IF(H5877=1,COUNTIF($H$1:H5877,1),"")</f>
        <v/>
      </c>
      <c r="J5877" s="122">
        <f t="shared" si="278"/>
        <v>0</v>
      </c>
      <c r="K5877" s="122" t="b">
        <f t="shared" si="279"/>
        <v>0</v>
      </c>
      <c r="L5877" s="122" t="str">
        <f>IF(K5877=FALSE,"",B5877&amp;"@"&amp;COUNTIFS($B$2:B5877,B5877,$K$2:K5877,TRUE))</f>
        <v/>
      </c>
    </row>
    <row r="5878" spans="7:12">
      <c r="G5878" s="122" t="str">
        <f t="shared" si="277"/>
        <v/>
      </c>
      <c r="H5878" s="255" t="str">
        <f>IF(G5878="기사임",(COUNTIF($B$2:B5878,B5878)-COUNTIFS($B$2:B5877,B5878,$G$2:G5877,"")),"")</f>
        <v/>
      </c>
      <c r="I5878" s="122" t="str">
        <f>IF(H5878=1,COUNTIF($H$1:H5878,1),"")</f>
        <v/>
      </c>
      <c r="J5878" s="122">
        <f t="shared" si="278"/>
        <v>0</v>
      </c>
      <c r="K5878" s="122" t="b">
        <f t="shared" si="279"/>
        <v>0</v>
      </c>
      <c r="L5878" s="122" t="str">
        <f>IF(K5878=FALSE,"",B5878&amp;"@"&amp;COUNTIFS($B$2:B5878,B5878,$K$2:K5878,TRUE))</f>
        <v/>
      </c>
    </row>
    <row r="5879" spans="7:12">
      <c r="G5879" s="122" t="str">
        <f t="shared" si="277"/>
        <v/>
      </c>
      <c r="H5879" s="255" t="str">
        <f>IF(G5879="기사임",(COUNTIF($B$2:B5879,B5879)-COUNTIFS($B$2:B5878,B5879,$G$2:G5878,"")),"")</f>
        <v/>
      </c>
      <c r="I5879" s="122" t="str">
        <f>IF(H5879=1,COUNTIF($H$1:H5879,1),"")</f>
        <v/>
      </c>
      <c r="J5879" s="122">
        <f t="shared" si="278"/>
        <v>0</v>
      </c>
      <c r="K5879" s="122" t="b">
        <f t="shared" si="279"/>
        <v>0</v>
      </c>
      <c r="L5879" s="122" t="str">
        <f>IF(K5879=FALSE,"",B5879&amp;"@"&amp;COUNTIFS($B$2:B5879,B5879,$K$2:K5879,TRUE))</f>
        <v/>
      </c>
    </row>
    <row r="5880" spans="7:12">
      <c r="G5880" s="122" t="str">
        <f t="shared" si="277"/>
        <v/>
      </c>
      <c r="H5880" s="255" t="str">
        <f>IF(G5880="기사임",(COUNTIF($B$2:B5880,B5880)-COUNTIFS($B$2:B5879,B5880,$G$2:G5879,"")),"")</f>
        <v/>
      </c>
      <c r="I5880" s="122" t="str">
        <f>IF(H5880=1,COUNTIF($H$1:H5880,1),"")</f>
        <v/>
      </c>
      <c r="J5880" s="122">
        <f t="shared" si="278"/>
        <v>0</v>
      </c>
      <c r="K5880" s="122" t="b">
        <f t="shared" si="279"/>
        <v>0</v>
      </c>
      <c r="L5880" s="122" t="str">
        <f>IF(K5880=FALSE,"",B5880&amp;"@"&amp;COUNTIFS($B$2:B5880,B5880,$K$2:K5880,TRUE))</f>
        <v/>
      </c>
    </row>
    <row r="5881" spans="7:12">
      <c r="G5881" s="122" t="str">
        <f t="shared" si="277"/>
        <v/>
      </c>
      <c r="H5881" s="255" t="str">
        <f>IF(G5881="기사임",(COUNTIF($B$2:B5881,B5881)-COUNTIFS($B$2:B5880,B5881,$G$2:G5880,"")),"")</f>
        <v/>
      </c>
      <c r="I5881" s="122" t="str">
        <f>IF(H5881=1,COUNTIF($H$1:H5881,1),"")</f>
        <v/>
      </c>
      <c r="J5881" s="122">
        <f t="shared" si="278"/>
        <v>0</v>
      </c>
      <c r="K5881" s="122" t="b">
        <f t="shared" si="279"/>
        <v>0</v>
      </c>
      <c r="L5881" s="122" t="str">
        <f>IF(K5881=FALSE,"",B5881&amp;"@"&amp;COUNTIFS($B$2:B5881,B5881,$K$2:K5881,TRUE))</f>
        <v/>
      </c>
    </row>
    <row r="5882" spans="7:12">
      <c r="G5882" s="122" t="str">
        <f t="shared" si="277"/>
        <v/>
      </c>
      <c r="H5882" s="255" t="str">
        <f>IF(G5882="기사임",(COUNTIF($B$2:B5882,B5882)-COUNTIFS($B$2:B5881,B5882,$G$2:G5881,"")),"")</f>
        <v/>
      </c>
      <c r="I5882" s="122" t="str">
        <f>IF(H5882=1,COUNTIF($H$1:H5882,1),"")</f>
        <v/>
      </c>
      <c r="J5882" s="122">
        <f t="shared" si="278"/>
        <v>0</v>
      </c>
      <c r="K5882" s="122" t="b">
        <f t="shared" si="279"/>
        <v>0</v>
      </c>
      <c r="L5882" s="122" t="str">
        <f>IF(K5882=FALSE,"",B5882&amp;"@"&amp;COUNTIFS($B$2:B5882,B5882,$K$2:K5882,TRUE))</f>
        <v/>
      </c>
    </row>
    <row r="5883" spans="7:12">
      <c r="G5883" s="122" t="str">
        <f t="shared" si="277"/>
        <v/>
      </c>
      <c r="H5883" s="255" t="str">
        <f>IF(G5883="기사임",(COUNTIF($B$2:B5883,B5883)-COUNTIFS($B$2:B5882,B5883,$G$2:G5882,"")),"")</f>
        <v/>
      </c>
      <c r="I5883" s="122" t="str">
        <f>IF(H5883=1,COUNTIF($H$1:H5883,1),"")</f>
        <v/>
      </c>
      <c r="J5883" s="122">
        <f t="shared" si="278"/>
        <v>0</v>
      </c>
      <c r="K5883" s="122" t="b">
        <f t="shared" si="279"/>
        <v>0</v>
      </c>
      <c r="L5883" s="122" t="str">
        <f>IF(K5883=FALSE,"",B5883&amp;"@"&amp;COUNTIFS($B$2:B5883,B5883,$K$2:K5883,TRUE))</f>
        <v/>
      </c>
    </row>
    <row r="5884" spans="7:12">
      <c r="G5884" s="122" t="str">
        <f t="shared" si="277"/>
        <v/>
      </c>
      <c r="H5884" s="255" t="str">
        <f>IF(G5884="기사임",(COUNTIF($B$2:B5884,B5884)-COUNTIFS($B$2:B5883,B5884,$G$2:G5883,"")),"")</f>
        <v/>
      </c>
      <c r="I5884" s="122" t="str">
        <f>IF(H5884=1,COUNTIF($H$1:H5884,1),"")</f>
        <v/>
      </c>
      <c r="J5884" s="122">
        <f t="shared" si="278"/>
        <v>0</v>
      </c>
      <c r="K5884" s="122" t="b">
        <f t="shared" si="279"/>
        <v>0</v>
      </c>
      <c r="L5884" s="122" t="str">
        <f>IF(K5884=FALSE,"",B5884&amp;"@"&amp;COUNTIFS($B$2:B5884,B5884,$K$2:K5884,TRUE))</f>
        <v/>
      </c>
    </row>
    <row r="5885" spans="7:12">
      <c r="G5885" s="122" t="str">
        <f t="shared" si="277"/>
        <v/>
      </c>
      <c r="H5885" s="255" t="str">
        <f>IF(G5885="기사임",(COUNTIF($B$2:B5885,B5885)-COUNTIFS($B$2:B5884,B5885,$G$2:G5884,"")),"")</f>
        <v/>
      </c>
      <c r="I5885" s="122" t="str">
        <f>IF(H5885=1,COUNTIF($H$1:H5885,1),"")</f>
        <v/>
      </c>
      <c r="J5885" s="122">
        <f t="shared" si="278"/>
        <v>0</v>
      </c>
      <c r="K5885" s="122" t="b">
        <f t="shared" si="279"/>
        <v>0</v>
      </c>
      <c r="L5885" s="122" t="str">
        <f>IF(K5885=FALSE,"",B5885&amp;"@"&amp;COUNTIFS($B$2:B5885,B5885,$K$2:K5885,TRUE))</f>
        <v/>
      </c>
    </row>
    <row r="5886" spans="7:12">
      <c r="G5886" s="122" t="str">
        <f t="shared" si="277"/>
        <v/>
      </c>
      <c r="H5886" s="255" t="str">
        <f>IF(G5886="기사임",(COUNTIF($B$2:B5886,B5886)-COUNTIFS($B$2:B5885,B5886,$G$2:G5885,"")),"")</f>
        <v/>
      </c>
      <c r="I5886" s="122" t="str">
        <f>IF(H5886=1,COUNTIF($H$1:H5886,1),"")</f>
        <v/>
      </c>
      <c r="J5886" s="122">
        <f t="shared" si="278"/>
        <v>0</v>
      </c>
      <c r="K5886" s="122" t="b">
        <f t="shared" si="279"/>
        <v>0</v>
      </c>
      <c r="L5886" s="122" t="str">
        <f>IF(K5886=FALSE,"",B5886&amp;"@"&amp;COUNTIFS($B$2:B5886,B5886,$K$2:K5886,TRUE))</f>
        <v/>
      </c>
    </row>
    <row r="5887" spans="7:12">
      <c r="G5887" s="122" t="str">
        <f t="shared" si="277"/>
        <v/>
      </c>
      <c r="H5887" s="255" t="str">
        <f>IF(G5887="기사임",(COUNTIF($B$2:B5887,B5887)-COUNTIFS($B$2:B5886,B5887,$G$2:G5886,"")),"")</f>
        <v/>
      </c>
      <c r="I5887" s="122" t="str">
        <f>IF(H5887=1,COUNTIF($H$1:H5887,1),"")</f>
        <v/>
      </c>
      <c r="J5887" s="122">
        <f t="shared" si="278"/>
        <v>0</v>
      </c>
      <c r="K5887" s="122" t="b">
        <f t="shared" si="279"/>
        <v>0</v>
      </c>
      <c r="L5887" s="122" t="str">
        <f>IF(K5887=FALSE,"",B5887&amp;"@"&amp;COUNTIFS($B$2:B5887,B5887,$K$2:K5887,TRUE))</f>
        <v/>
      </c>
    </row>
    <row r="5888" spans="7:12">
      <c r="G5888" s="122" t="str">
        <f t="shared" si="277"/>
        <v/>
      </c>
      <c r="H5888" s="255" t="str">
        <f>IF(G5888="기사임",(COUNTIF($B$2:B5888,B5888)-COUNTIFS($B$2:B5887,B5888,$G$2:G5887,"")),"")</f>
        <v/>
      </c>
      <c r="I5888" s="122" t="str">
        <f>IF(H5888=1,COUNTIF($H$1:H5888,1),"")</f>
        <v/>
      </c>
      <c r="J5888" s="122">
        <f t="shared" si="278"/>
        <v>0</v>
      </c>
      <c r="K5888" s="122" t="b">
        <f t="shared" si="279"/>
        <v>0</v>
      </c>
      <c r="L5888" s="122" t="str">
        <f>IF(K5888=FALSE,"",B5888&amp;"@"&amp;COUNTIFS($B$2:B5888,B5888,$K$2:K5888,TRUE))</f>
        <v/>
      </c>
    </row>
    <row r="5889" spans="7:12">
      <c r="G5889" s="122" t="str">
        <f t="shared" si="277"/>
        <v/>
      </c>
      <c r="H5889" s="255" t="str">
        <f>IF(G5889="기사임",(COUNTIF($B$2:B5889,B5889)-COUNTIFS($B$2:B5888,B5889,$G$2:G5888,"")),"")</f>
        <v/>
      </c>
      <c r="I5889" s="122" t="str">
        <f>IF(H5889=1,COUNTIF($H$1:H5889,1),"")</f>
        <v/>
      </c>
      <c r="J5889" s="122">
        <f t="shared" si="278"/>
        <v>0</v>
      </c>
      <c r="K5889" s="122" t="b">
        <f t="shared" si="279"/>
        <v>0</v>
      </c>
      <c r="L5889" s="122" t="str">
        <f>IF(K5889=FALSE,"",B5889&amp;"@"&amp;COUNTIFS($B$2:B5889,B5889,$K$2:K5889,TRUE))</f>
        <v/>
      </c>
    </row>
    <row r="5890" spans="7:12">
      <c r="G5890" s="122" t="str">
        <f t="shared" si="277"/>
        <v/>
      </c>
      <c r="H5890" s="255" t="str">
        <f>IF(G5890="기사임",(COUNTIF($B$2:B5890,B5890)-COUNTIFS($B$2:B5889,B5890,$G$2:G5889,"")),"")</f>
        <v/>
      </c>
      <c r="I5890" s="122" t="str">
        <f>IF(H5890=1,COUNTIF($H$1:H5890,1),"")</f>
        <v/>
      </c>
      <c r="J5890" s="122">
        <f t="shared" si="278"/>
        <v>0</v>
      </c>
      <c r="K5890" s="122" t="b">
        <f t="shared" si="279"/>
        <v>0</v>
      </c>
      <c r="L5890" s="122" t="str">
        <f>IF(K5890=FALSE,"",B5890&amp;"@"&amp;COUNTIFS($B$2:B5890,B5890,$K$2:K5890,TRUE))</f>
        <v/>
      </c>
    </row>
    <row r="5891" spans="7:12">
      <c r="G5891" s="122" t="str">
        <f t="shared" si="277"/>
        <v/>
      </c>
      <c r="H5891" s="255" t="str">
        <f>IF(G5891="기사임",(COUNTIF($B$2:B5891,B5891)-COUNTIFS($B$2:B5890,B5891,$G$2:G5890,"")),"")</f>
        <v/>
      </c>
      <c r="I5891" s="122" t="str">
        <f>IF(H5891=1,COUNTIF($H$1:H5891,1),"")</f>
        <v/>
      </c>
      <c r="J5891" s="122">
        <f t="shared" si="278"/>
        <v>0</v>
      </c>
      <c r="K5891" s="122" t="b">
        <f t="shared" si="279"/>
        <v>0</v>
      </c>
      <c r="L5891" s="122" t="str">
        <f>IF(K5891=FALSE,"",B5891&amp;"@"&amp;COUNTIFS($B$2:B5891,B5891,$K$2:K5891,TRUE))</f>
        <v/>
      </c>
    </row>
    <row r="5892" spans="7:12">
      <c r="G5892" s="122" t="str">
        <f t="shared" si="277"/>
        <v/>
      </c>
      <c r="H5892" s="255" t="str">
        <f>IF(G5892="기사임",(COUNTIF($B$2:B5892,B5892)-COUNTIFS($B$2:B5891,B5892,$G$2:G5891,"")),"")</f>
        <v/>
      </c>
      <c r="I5892" s="122" t="str">
        <f>IF(H5892=1,COUNTIF($H$1:H5892,1),"")</f>
        <v/>
      </c>
      <c r="J5892" s="122">
        <f t="shared" si="278"/>
        <v>0</v>
      </c>
      <c r="K5892" s="122" t="b">
        <f t="shared" si="279"/>
        <v>0</v>
      </c>
      <c r="L5892" s="122" t="str">
        <f>IF(K5892=FALSE,"",B5892&amp;"@"&amp;COUNTIFS($B$2:B5892,B5892,$K$2:K5892,TRUE))</f>
        <v/>
      </c>
    </row>
    <row r="5893" spans="7:12">
      <c r="G5893" s="122" t="str">
        <f t="shared" si="277"/>
        <v/>
      </c>
      <c r="H5893" s="255" t="str">
        <f>IF(G5893="기사임",(COUNTIF($B$2:B5893,B5893)-COUNTIFS($B$2:B5892,B5893,$G$2:G5892,"")),"")</f>
        <v/>
      </c>
      <c r="I5893" s="122" t="str">
        <f>IF(H5893=1,COUNTIF($H$1:H5893,1),"")</f>
        <v/>
      </c>
      <c r="J5893" s="122">
        <f t="shared" si="278"/>
        <v>0</v>
      </c>
      <c r="K5893" s="122" t="b">
        <f t="shared" si="279"/>
        <v>0</v>
      </c>
      <c r="L5893" s="122" t="str">
        <f>IF(K5893=FALSE,"",B5893&amp;"@"&amp;COUNTIFS($B$2:B5893,B5893,$K$2:K5893,TRUE))</f>
        <v/>
      </c>
    </row>
    <row r="5894" spans="7:12">
      <c r="G5894" s="122" t="str">
        <f t="shared" si="277"/>
        <v/>
      </c>
      <c r="H5894" s="255" t="str">
        <f>IF(G5894="기사임",(COUNTIF($B$2:B5894,B5894)-COUNTIFS($B$2:B5893,B5894,$G$2:G5893,"")),"")</f>
        <v/>
      </c>
      <c r="I5894" s="122" t="str">
        <f>IF(H5894=1,COUNTIF($H$1:H5894,1),"")</f>
        <v/>
      </c>
      <c r="J5894" s="122">
        <f t="shared" si="278"/>
        <v>0</v>
      </c>
      <c r="K5894" s="122" t="b">
        <f t="shared" si="279"/>
        <v>0</v>
      </c>
      <c r="L5894" s="122" t="str">
        <f>IF(K5894=FALSE,"",B5894&amp;"@"&amp;COUNTIFS($B$2:B5894,B5894,$K$2:K5894,TRUE))</f>
        <v/>
      </c>
    </row>
    <row r="5895" spans="7:12">
      <c r="G5895" s="122" t="str">
        <f t="shared" ref="G5895:G5958" si="280">IF(AND(LEFT(A5895,17)="/global/archives/",ISNUMBER(_xlfn.NUMBERVALUE(MID(A5895,18,1))),ISERROR(FIND("ckattempt",A5895)),ISERROR(FIND("preview",A5895))),"기사임","")</f>
        <v/>
      </c>
      <c r="H5895" s="255" t="str">
        <f>IF(G5895="기사임",(COUNTIF($B$2:B5895,B5895)-COUNTIFS($B$2:B5894,B5895,$G$2:G5894,"")),"")</f>
        <v/>
      </c>
      <c r="I5895" s="122" t="str">
        <f>IF(H5895=1,COUNTIF($H$1:H5895,1),"")</f>
        <v/>
      </c>
      <c r="J5895" s="122">
        <f t="shared" ref="J5895:J5958" si="281">COUNTIF($N$2:$N$4,B5895)</f>
        <v>0</v>
      </c>
      <c r="K5895" s="122" t="b">
        <f t="shared" ref="K5895:K5958" si="282">AND(J5895=1,H5895&gt;=1,H5895&lt;&gt;"")</f>
        <v>0</v>
      </c>
      <c r="L5895" s="122" t="str">
        <f>IF(K5895=FALSE,"",B5895&amp;"@"&amp;COUNTIFS($B$2:B5895,B5895,$K$2:K5895,TRUE))</f>
        <v/>
      </c>
    </row>
    <row r="5896" spans="7:12">
      <c r="G5896" s="122" t="str">
        <f t="shared" si="280"/>
        <v/>
      </c>
      <c r="H5896" s="255" t="str">
        <f>IF(G5896="기사임",(COUNTIF($B$2:B5896,B5896)-COUNTIFS($B$2:B5895,B5896,$G$2:G5895,"")),"")</f>
        <v/>
      </c>
      <c r="I5896" s="122" t="str">
        <f>IF(H5896=1,COUNTIF($H$1:H5896,1),"")</f>
        <v/>
      </c>
      <c r="J5896" s="122">
        <f t="shared" si="281"/>
        <v>0</v>
      </c>
      <c r="K5896" s="122" t="b">
        <f t="shared" si="282"/>
        <v>0</v>
      </c>
      <c r="L5896" s="122" t="str">
        <f>IF(K5896=FALSE,"",B5896&amp;"@"&amp;COUNTIFS($B$2:B5896,B5896,$K$2:K5896,TRUE))</f>
        <v/>
      </c>
    </row>
    <row r="5897" spans="7:12">
      <c r="G5897" s="122" t="str">
        <f t="shared" si="280"/>
        <v/>
      </c>
      <c r="H5897" s="255" t="str">
        <f>IF(G5897="기사임",(COUNTIF($B$2:B5897,B5897)-COUNTIFS($B$2:B5896,B5897,$G$2:G5896,"")),"")</f>
        <v/>
      </c>
      <c r="I5897" s="122" t="str">
        <f>IF(H5897=1,COUNTIF($H$1:H5897,1),"")</f>
        <v/>
      </c>
      <c r="J5897" s="122">
        <f t="shared" si="281"/>
        <v>0</v>
      </c>
      <c r="K5897" s="122" t="b">
        <f t="shared" si="282"/>
        <v>0</v>
      </c>
      <c r="L5897" s="122" t="str">
        <f>IF(K5897=FALSE,"",B5897&amp;"@"&amp;COUNTIFS($B$2:B5897,B5897,$K$2:K5897,TRUE))</f>
        <v/>
      </c>
    </row>
    <row r="5898" spans="7:12">
      <c r="G5898" s="122" t="str">
        <f t="shared" si="280"/>
        <v/>
      </c>
      <c r="H5898" s="255" t="str">
        <f>IF(G5898="기사임",(COUNTIF($B$2:B5898,B5898)-COUNTIFS($B$2:B5897,B5898,$G$2:G5897,"")),"")</f>
        <v/>
      </c>
      <c r="I5898" s="122" t="str">
        <f>IF(H5898=1,COUNTIF($H$1:H5898,1),"")</f>
        <v/>
      </c>
      <c r="J5898" s="122">
        <f t="shared" si="281"/>
        <v>0</v>
      </c>
      <c r="K5898" s="122" t="b">
        <f t="shared" si="282"/>
        <v>0</v>
      </c>
      <c r="L5898" s="122" t="str">
        <f>IF(K5898=FALSE,"",B5898&amp;"@"&amp;COUNTIFS($B$2:B5898,B5898,$K$2:K5898,TRUE))</f>
        <v/>
      </c>
    </row>
    <row r="5899" spans="7:12">
      <c r="G5899" s="122" t="str">
        <f t="shared" si="280"/>
        <v/>
      </c>
      <c r="H5899" s="255" t="str">
        <f>IF(G5899="기사임",(COUNTIF($B$2:B5899,B5899)-COUNTIFS($B$2:B5898,B5899,$G$2:G5898,"")),"")</f>
        <v/>
      </c>
      <c r="I5899" s="122" t="str">
        <f>IF(H5899=1,COUNTIF($H$1:H5899,1),"")</f>
        <v/>
      </c>
      <c r="J5899" s="122">
        <f t="shared" si="281"/>
        <v>0</v>
      </c>
      <c r="K5899" s="122" t="b">
        <f t="shared" si="282"/>
        <v>0</v>
      </c>
      <c r="L5899" s="122" t="str">
        <f>IF(K5899=FALSE,"",B5899&amp;"@"&amp;COUNTIFS($B$2:B5899,B5899,$K$2:K5899,TRUE))</f>
        <v/>
      </c>
    </row>
    <row r="5900" spans="7:12">
      <c r="G5900" s="122" t="str">
        <f t="shared" si="280"/>
        <v/>
      </c>
      <c r="H5900" s="255" t="str">
        <f>IF(G5900="기사임",(COUNTIF($B$2:B5900,B5900)-COUNTIFS($B$2:B5899,B5900,$G$2:G5899,"")),"")</f>
        <v/>
      </c>
      <c r="I5900" s="122" t="str">
        <f>IF(H5900=1,COUNTIF($H$1:H5900,1),"")</f>
        <v/>
      </c>
      <c r="J5900" s="122">
        <f t="shared" si="281"/>
        <v>0</v>
      </c>
      <c r="K5900" s="122" t="b">
        <f t="shared" si="282"/>
        <v>0</v>
      </c>
      <c r="L5900" s="122" t="str">
        <f>IF(K5900=FALSE,"",B5900&amp;"@"&amp;COUNTIFS($B$2:B5900,B5900,$K$2:K5900,TRUE))</f>
        <v/>
      </c>
    </row>
    <row r="5901" spans="7:12">
      <c r="G5901" s="122" t="str">
        <f t="shared" si="280"/>
        <v/>
      </c>
      <c r="H5901" s="255" t="str">
        <f>IF(G5901="기사임",(COUNTIF($B$2:B5901,B5901)-COUNTIFS($B$2:B5900,B5901,$G$2:G5900,"")),"")</f>
        <v/>
      </c>
      <c r="I5901" s="122" t="str">
        <f>IF(H5901=1,COUNTIF($H$1:H5901,1),"")</f>
        <v/>
      </c>
      <c r="J5901" s="122">
        <f t="shared" si="281"/>
        <v>0</v>
      </c>
      <c r="K5901" s="122" t="b">
        <f t="shared" si="282"/>
        <v>0</v>
      </c>
      <c r="L5901" s="122" t="str">
        <f>IF(K5901=FALSE,"",B5901&amp;"@"&amp;COUNTIFS($B$2:B5901,B5901,$K$2:K5901,TRUE))</f>
        <v/>
      </c>
    </row>
    <row r="5902" spans="7:12">
      <c r="G5902" s="122" t="str">
        <f t="shared" si="280"/>
        <v/>
      </c>
      <c r="H5902" s="255" t="str">
        <f>IF(G5902="기사임",(COUNTIF($B$2:B5902,B5902)-COUNTIFS($B$2:B5901,B5902,$G$2:G5901,"")),"")</f>
        <v/>
      </c>
      <c r="I5902" s="122" t="str">
        <f>IF(H5902=1,COUNTIF($H$1:H5902,1),"")</f>
        <v/>
      </c>
      <c r="J5902" s="122">
        <f t="shared" si="281"/>
        <v>0</v>
      </c>
      <c r="K5902" s="122" t="b">
        <f t="shared" si="282"/>
        <v>0</v>
      </c>
      <c r="L5902" s="122" t="str">
        <f>IF(K5902=FALSE,"",B5902&amp;"@"&amp;COUNTIFS($B$2:B5902,B5902,$K$2:K5902,TRUE))</f>
        <v/>
      </c>
    </row>
    <row r="5903" spans="7:12">
      <c r="G5903" s="122" t="str">
        <f t="shared" si="280"/>
        <v/>
      </c>
      <c r="H5903" s="255" t="str">
        <f>IF(G5903="기사임",(COUNTIF($B$2:B5903,B5903)-COUNTIFS($B$2:B5902,B5903,$G$2:G5902,"")),"")</f>
        <v/>
      </c>
      <c r="I5903" s="122" t="str">
        <f>IF(H5903=1,COUNTIF($H$1:H5903,1),"")</f>
        <v/>
      </c>
      <c r="J5903" s="122">
        <f t="shared" si="281"/>
        <v>0</v>
      </c>
      <c r="K5903" s="122" t="b">
        <f t="shared" si="282"/>
        <v>0</v>
      </c>
      <c r="L5903" s="122" t="str">
        <f>IF(K5903=FALSE,"",B5903&amp;"@"&amp;COUNTIFS($B$2:B5903,B5903,$K$2:K5903,TRUE))</f>
        <v/>
      </c>
    </row>
    <row r="5904" spans="7:12">
      <c r="G5904" s="122" t="str">
        <f t="shared" si="280"/>
        <v/>
      </c>
      <c r="H5904" s="255" t="str">
        <f>IF(G5904="기사임",(COUNTIF($B$2:B5904,B5904)-COUNTIFS($B$2:B5903,B5904,$G$2:G5903,"")),"")</f>
        <v/>
      </c>
      <c r="I5904" s="122" t="str">
        <f>IF(H5904=1,COUNTIF($H$1:H5904,1),"")</f>
        <v/>
      </c>
      <c r="J5904" s="122">
        <f t="shared" si="281"/>
        <v>0</v>
      </c>
      <c r="K5904" s="122" t="b">
        <f t="shared" si="282"/>
        <v>0</v>
      </c>
      <c r="L5904" s="122" t="str">
        <f>IF(K5904=FALSE,"",B5904&amp;"@"&amp;COUNTIFS($B$2:B5904,B5904,$K$2:K5904,TRUE))</f>
        <v/>
      </c>
    </row>
    <row r="5905" spans="7:12">
      <c r="G5905" s="122" t="str">
        <f t="shared" si="280"/>
        <v/>
      </c>
      <c r="H5905" s="255" t="str">
        <f>IF(G5905="기사임",(COUNTIF($B$2:B5905,B5905)-COUNTIFS($B$2:B5904,B5905,$G$2:G5904,"")),"")</f>
        <v/>
      </c>
      <c r="I5905" s="122" t="str">
        <f>IF(H5905=1,COUNTIF($H$1:H5905,1),"")</f>
        <v/>
      </c>
      <c r="J5905" s="122">
        <f t="shared" si="281"/>
        <v>0</v>
      </c>
      <c r="K5905" s="122" t="b">
        <f t="shared" si="282"/>
        <v>0</v>
      </c>
      <c r="L5905" s="122" t="str">
        <f>IF(K5905=FALSE,"",B5905&amp;"@"&amp;COUNTIFS($B$2:B5905,B5905,$K$2:K5905,TRUE))</f>
        <v/>
      </c>
    </row>
    <row r="5906" spans="7:12">
      <c r="G5906" s="122" t="str">
        <f t="shared" si="280"/>
        <v/>
      </c>
      <c r="H5906" s="255" t="str">
        <f>IF(G5906="기사임",(COUNTIF($B$2:B5906,B5906)-COUNTIFS($B$2:B5905,B5906,$G$2:G5905,"")),"")</f>
        <v/>
      </c>
      <c r="I5906" s="122" t="str">
        <f>IF(H5906=1,COUNTIF($H$1:H5906,1),"")</f>
        <v/>
      </c>
      <c r="J5906" s="122">
        <f t="shared" si="281"/>
        <v>0</v>
      </c>
      <c r="K5906" s="122" t="b">
        <f t="shared" si="282"/>
        <v>0</v>
      </c>
      <c r="L5906" s="122" t="str">
        <f>IF(K5906=FALSE,"",B5906&amp;"@"&amp;COUNTIFS($B$2:B5906,B5906,$K$2:K5906,TRUE))</f>
        <v/>
      </c>
    </row>
    <row r="5907" spans="7:12">
      <c r="G5907" s="122" t="str">
        <f t="shared" si="280"/>
        <v/>
      </c>
      <c r="H5907" s="255" t="str">
        <f>IF(G5907="기사임",(COUNTIF($B$2:B5907,B5907)-COUNTIFS($B$2:B5906,B5907,$G$2:G5906,"")),"")</f>
        <v/>
      </c>
      <c r="I5907" s="122" t="str">
        <f>IF(H5907=1,COUNTIF($H$1:H5907,1),"")</f>
        <v/>
      </c>
      <c r="J5907" s="122">
        <f t="shared" si="281"/>
        <v>0</v>
      </c>
      <c r="K5907" s="122" t="b">
        <f t="shared" si="282"/>
        <v>0</v>
      </c>
      <c r="L5907" s="122" t="str">
        <f>IF(K5907=FALSE,"",B5907&amp;"@"&amp;COUNTIFS($B$2:B5907,B5907,$K$2:K5907,TRUE))</f>
        <v/>
      </c>
    </row>
    <row r="5908" spans="7:12">
      <c r="G5908" s="122" t="str">
        <f t="shared" si="280"/>
        <v/>
      </c>
      <c r="H5908" s="255" t="str">
        <f>IF(G5908="기사임",(COUNTIF($B$2:B5908,B5908)-COUNTIFS($B$2:B5907,B5908,$G$2:G5907,"")),"")</f>
        <v/>
      </c>
      <c r="I5908" s="122" t="str">
        <f>IF(H5908=1,COUNTIF($H$1:H5908,1),"")</f>
        <v/>
      </c>
      <c r="J5908" s="122">
        <f t="shared" si="281"/>
        <v>0</v>
      </c>
      <c r="K5908" s="122" t="b">
        <f t="shared" si="282"/>
        <v>0</v>
      </c>
      <c r="L5908" s="122" t="str">
        <f>IF(K5908=FALSE,"",B5908&amp;"@"&amp;COUNTIFS($B$2:B5908,B5908,$K$2:K5908,TRUE))</f>
        <v/>
      </c>
    </row>
    <row r="5909" spans="7:12">
      <c r="G5909" s="122" t="str">
        <f t="shared" si="280"/>
        <v/>
      </c>
      <c r="H5909" s="255" t="str">
        <f>IF(G5909="기사임",(COUNTIF($B$2:B5909,B5909)-COUNTIFS($B$2:B5908,B5909,$G$2:G5908,"")),"")</f>
        <v/>
      </c>
      <c r="I5909" s="122" t="str">
        <f>IF(H5909=1,COUNTIF($H$1:H5909,1),"")</f>
        <v/>
      </c>
      <c r="J5909" s="122">
        <f t="shared" si="281"/>
        <v>0</v>
      </c>
      <c r="K5909" s="122" t="b">
        <f t="shared" si="282"/>
        <v>0</v>
      </c>
      <c r="L5909" s="122" t="str">
        <f>IF(K5909=FALSE,"",B5909&amp;"@"&amp;COUNTIFS($B$2:B5909,B5909,$K$2:K5909,TRUE))</f>
        <v/>
      </c>
    </row>
    <row r="5910" spans="7:12">
      <c r="G5910" s="122" t="str">
        <f t="shared" si="280"/>
        <v/>
      </c>
      <c r="H5910" s="255" t="str">
        <f>IF(G5910="기사임",(COUNTIF($B$2:B5910,B5910)-COUNTIFS($B$2:B5909,B5910,$G$2:G5909,"")),"")</f>
        <v/>
      </c>
      <c r="I5910" s="122" t="str">
        <f>IF(H5910=1,COUNTIF($H$1:H5910,1),"")</f>
        <v/>
      </c>
      <c r="J5910" s="122">
        <f t="shared" si="281"/>
        <v>0</v>
      </c>
      <c r="K5910" s="122" t="b">
        <f t="shared" si="282"/>
        <v>0</v>
      </c>
      <c r="L5910" s="122" t="str">
        <f>IF(K5910=FALSE,"",B5910&amp;"@"&amp;COUNTIFS($B$2:B5910,B5910,$K$2:K5910,TRUE))</f>
        <v/>
      </c>
    </row>
    <row r="5911" spans="7:12">
      <c r="G5911" s="122" t="str">
        <f t="shared" si="280"/>
        <v/>
      </c>
      <c r="H5911" s="255" t="str">
        <f>IF(G5911="기사임",(COUNTIF($B$2:B5911,B5911)-COUNTIFS($B$2:B5910,B5911,$G$2:G5910,"")),"")</f>
        <v/>
      </c>
      <c r="I5911" s="122" t="str">
        <f>IF(H5911=1,COUNTIF($H$1:H5911,1),"")</f>
        <v/>
      </c>
      <c r="J5911" s="122">
        <f t="shared" si="281"/>
        <v>0</v>
      </c>
      <c r="K5911" s="122" t="b">
        <f t="shared" si="282"/>
        <v>0</v>
      </c>
      <c r="L5911" s="122" t="str">
        <f>IF(K5911=FALSE,"",B5911&amp;"@"&amp;COUNTIFS($B$2:B5911,B5911,$K$2:K5911,TRUE))</f>
        <v/>
      </c>
    </row>
    <row r="5912" spans="7:12">
      <c r="G5912" s="122" t="str">
        <f t="shared" si="280"/>
        <v/>
      </c>
      <c r="H5912" s="255" t="str">
        <f>IF(G5912="기사임",(COUNTIF($B$2:B5912,B5912)-COUNTIFS($B$2:B5911,B5912,$G$2:G5911,"")),"")</f>
        <v/>
      </c>
      <c r="I5912" s="122" t="str">
        <f>IF(H5912=1,COUNTIF($H$1:H5912,1),"")</f>
        <v/>
      </c>
      <c r="J5912" s="122">
        <f t="shared" si="281"/>
        <v>0</v>
      </c>
      <c r="K5912" s="122" t="b">
        <f t="shared" si="282"/>
        <v>0</v>
      </c>
      <c r="L5912" s="122" t="str">
        <f>IF(K5912=FALSE,"",B5912&amp;"@"&amp;COUNTIFS($B$2:B5912,B5912,$K$2:K5912,TRUE))</f>
        <v/>
      </c>
    </row>
    <row r="5913" spans="7:12">
      <c r="G5913" s="122" t="str">
        <f t="shared" si="280"/>
        <v/>
      </c>
      <c r="H5913" s="255" t="str">
        <f>IF(G5913="기사임",(COUNTIF($B$2:B5913,B5913)-COUNTIFS($B$2:B5912,B5913,$G$2:G5912,"")),"")</f>
        <v/>
      </c>
      <c r="I5913" s="122" t="str">
        <f>IF(H5913=1,COUNTIF($H$1:H5913,1),"")</f>
        <v/>
      </c>
      <c r="J5913" s="122">
        <f t="shared" si="281"/>
        <v>0</v>
      </c>
      <c r="K5913" s="122" t="b">
        <f t="shared" si="282"/>
        <v>0</v>
      </c>
      <c r="L5913" s="122" t="str">
        <f>IF(K5913=FALSE,"",B5913&amp;"@"&amp;COUNTIFS($B$2:B5913,B5913,$K$2:K5913,TRUE))</f>
        <v/>
      </c>
    </row>
    <row r="5914" spans="7:12">
      <c r="G5914" s="122" t="str">
        <f t="shared" si="280"/>
        <v/>
      </c>
      <c r="H5914" s="255" t="str">
        <f>IF(G5914="기사임",(COUNTIF($B$2:B5914,B5914)-COUNTIFS($B$2:B5913,B5914,$G$2:G5913,"")),"")</f>
        <v/>
      </c>
      <c r="I5914" s="122" t="str">
        <f>IF(H5914=1,COUNTIF($H$1:H5914,1),"")</f>
        <v/>
      </c>
      <c r="J5914" s="122">
        <f t="shared" si="281"/>
        <v>0</v>
      </c>
      <c r="K5914" s="122" t="b">
        <f t="shared" si="282"/>
        <v>0</v>
      </c>
      <c r="L5914" s="122" t="str">
        <f>IF(K5914=FALSE,"",B5914&amp;"@"&amp;COUNTIFS($B$2:B5914,B5914,$K$2:K5914,TRUE))</f>
        <v/>
      </c>
    </row>
    <row r="5915" spans="7:12">
      <c r="G5915" s="122" t="str">
        <f t="shared" si="280"/>
        <v/>
      </c>
      <c r="H5915" s="255" t="str">
        <f>IF(G5915="기사임",(COUNTIF($B$2:B5915,B5915)-COUNTIFS($B$2:B5914,B5915,$G$2:G5914,"")),"")</f>
        <v/>
      </c>
      <c r="I5915" s="122" t="str">
        <f>IF(H5915=1,COUNTIF($H$1:H5915,1),"")</f>
        <v/>
      </c>
      <c r="J5915" s="122">
        <f t="shared" si="281"/>
        <v>0</v>
      </c>
      <c r="K5915" s="122" t="b">
        <f t="shared" si="282"/>
        <v>0</v>
      </c>
      <c r="L5915" s="122" t="str">
        <f>IF(K5915=FALSE,"",B5915&amp;"@"&amp;COUNTIFS($B$2:B5915,B5915,$K$2:K5915,TRUE))</f>
        <v/>
      </c>
    </row>
    <row r="5916" spans="7:12">
      <c r="G5916" s="122" t="str">
        <f t="shared" si="280"/>
        <v/>
      </c>
      <c r="H5916" s="255" t="str">
        <f>IF(G5916="기사임",(COUNTIF($B$2:B5916,B5916)-COUNTIFS($B$2:B5915,B5916,$G$2:G5915,"")),"")</f>
        <v/>
      </c>
      <c r="I5916" s="122" t="str">
        <f>IF(H5916=1,COUNTIF($H$1:H5916,1),"")</f>
        <v/>
      </c>
      <c r="J5916" s="122">
        <f t="shared" si="281"/>
        <v>0</v>
      </c>
      <c r="K5916" s="122" t="b">
        <f t="shared" si="282"/>
        <v>0</v>
      </c>
      <c r="L5916" s="122" t="str">
        <f>IF(K5916=FALSE,"",B5916&amp;"@"&amp;COUNTIFS($B$2:B5916,B5916,$K$2:K5916,TRUE))</f>
        <v/>
      </c>
    </row>
    <row r="5917" spans="7:12">
      <c r="G5917" s="122" t="str">
        <f t="shared" si="280"/>
        <v/>
      </c>
      <c r="H5917" s="255" t="str">
        <f>IF(G5917="기사임",(COUNTIF($B$2:B5917,B5917)-COUNTIFS($B$2:B5916,B5917,$G$2:G5916,"")),"")</f>
        <v/>
      </c>
      <c r="I5917" s="122" t="str">
        <f>IF(H5917=1,COUNTIF($H$1:H5917,1),"")</f>
        <v/>
      </c>
      <c r="J5917" s="122">
        <f t="shared" si="281"/>
        <v>0</v>
      </c>
      <c r="K5917" s="122" t="b">
        <f t="shared" si="282"/>
        <v>0</v>
      </c>
      <c r="L5917" s="122" t="str">
        <f>IF(K5917=FALSE,"",B5917&amp;"@"&amp;COUNTIFS($B$2:B5917,B5917,$K$2:K5917,TRUE))</f>
        <v/>
      </c>
    </row>
    <row r="5918" spans="7:12">
      <c r="G5918" s="122" t="str">
        <f t="shared" si="280"/>
        <v/>
      </c>
      <c r="H5918" s="255" t="str">
        <f>IF(G5918="기사임",(COUNTIF($B$2:B5918,B5918)-COUNTIFS($B$2:B5917,B5918,$G$2:G5917,"")),"")</f>
        <v/>
      </c>
      <c r="I5918" s="122" t="str">
        <f>IF(H5918=1,COUNTIF($H$1:H5918,1),"")</f>
        <v/>
      </c>
      <c r="J5918" s="122">
        <f t="shared" si="281"/>
        <v>0</v>
      </c>
      <c r="K5918" s="122" t="b">
        <f t="shared" si="282"/>
        <v>0</v>
      </c>
      <c r="L5918" s="122" t="str">
        <f>IF(K5918=FALSE,"",B5918&amp;"@"&amp;COUNTIFS($B$2:B5918,B5918,$K$2:K5918,TRUE))</f>
        <v/>
      </c>
    </row>
    <row r="5919" spans="7:12">
      <c r="G5919" s="122" t="str">
        <f t="shared" si="280"/>
        <v/>
      </c>
      <c r="H5919" s="255" t="str">
        <f>IF(G5919="기사임",(COUNTIF($B$2:B5919,B5919)-COUNTIFS($B$2:B5918,B5919,$G$2:G5918,"")),"")</f>
        <v/>
      </c>
      <c r="I5919" s="122" t="str">
        <f>IF(H5919=1,COUNTIF($H$1:H5919,1),"")</f>
        <v/>
      </c>
      <c r="J5919" s="122">
        <f t="shared" si="281"/>
        <v>0</v>
      </c>
      <c r="K5919" s="122" t="b">
        <f t="shared" si="282"/>
        <v>0</v>
      </c>
      <c r="L5919" s="122" t="str">
        <f>IF(K5919=FALSE,"",B5919&amp;"@"&amp;COUNTIFS($B$2:B5919,B5919,$K$2:K5919,TRUE))</f>
        <v/>
      </c>
    </row>
    <row r="5920" spans="7:12">
      <c r="G5920" s="122" t="str">
        <f t="shared" si="280"/>
        <v/>
      </c>
      <c r="H5920" s="255" t="str">
        <f>IF(G5920="기사임",(COUNTIF($B$2:B5920,B5920)-COUNTIFS($B$2:B5919,B5920,$G$2:G5919,"")),"")</f>
        <v/>
      </c>
      <c r="I5920" s="122" t="str">
        <f>IF(H5920=1,COUNTIF($H$1:H5920,1),"")</f>
        <v/>
      </c>
      <c r="J5920" s="122">
        <f t="shared" si="281"/>
        <v>0</v>
      </c>
      <c r="K5920" s="122" t="b">
        <f t="shared" si="282"/>
        <v>0</v>
      </c>
      <c r="L5920" s="122" t="str">
        <f>IF(K5920=FALSE,"",B5920&amp;"@"&amp;COUNTIFS($B$2:B5920,B5920,$K$2:K5920,TRUE))</f>
        <v/>
      </c>
    </row>
    <row r="5921" spans="7:12">
      <c r="G5921" s="122" t="str">
        <f t="shared" si="280"/>
        <v/>
      </c>
      <c r="H5921" s="255" t="str">
        <f>IF(G5921="기사임",(COUNTIF($B$2:B5921,B5921)-COUNTIFS($B$2:B5920,B5921,$G$2:G5920,"")),"")</f>
        <v/>
      </c>
      <c r="I5921" s="122" t="str">
        <f>IF(H5921=1,COUNTIF($H$1:H5921,1),"")</f>
        <v/>
      </c>
      <c r="J5921" s="122">
        <f t="shared" si="281"/>
        <v>0</v>
      </c>
      <c r="K5921" s="122" t="b">
        <f t="shared" si="282"/>
        <v>0</v>
      </c>
      <c r="L5921" s="122" t="str">
        <f>IF(K5921=FALSE,"",B5921&amp;"@"&amp;COUNTIFS($B$2:B5921,B5921,$K$2:K5921,TRUE))</f>
        <v/>
      </c>
    </row>
    <row r="5922" spans="7:12">
      <c r="G5922" s="122" t="str">
        <f t="shared" si="280"/>
        <v/>
      </c>
      <c r="H5922" s="255" t="str">
        <f>IF(G5922="기사임",(COUNTIF($B$2:B5922,B5922)-COUNTIFS($B$2:B5921,B5922,$G$2:G5921,"")),"")</f>
        <v/>
      </c>
      <c r="I5922" s="122" t="str">
        <f>IF(H5922=1,COUNTIF($H$1:H5922,1),"")</f>
        <v/>
      </c>
      <c r="J5922" s="122">
        <f t="shared" si="281"/>
        <v>0</v>
      </c>
      <c r="K5922" s="122" t="b">
        <f t="shared" si="282"/>
        <v>0</v>
      </c>
      <c r="L5922" s="122" t="str">
        <f>IF(K5922=FALSE,"",B5922&amp;"@"&amp;COUNTIFS($B$2:B5922,B5922,$K$2:K5922,TRUE))</f>
        <v/>
      </c>
    </row>
    <row r="5923" spans="7:12">
      <c r="G5923" s="122" t="str">
        <f t="shared" si="280"/>
        <v/>
      </c>
      <c r="H5923" s="255" t="str">
        <f>IF(G5923="기사임",(COUNTIF($B$2:B5923,B5923)-COUNTIFS($B$2:B5922,B5923,$G$2:G5922,"")),"")</f>
        <v/>
      </c>
      <c r="I5923" s="122" t="str">
        <f>IF(H5923=1,COUNTIF($H$1:H5923,1),"")</f>
        <v/>
      </c>
      <c r="J5923" s="122">
        <f t="shared" si="281"/>
        <v>0</v>
      </c>
      <c r="K5923" s="122" t="b">
        <f t="shared" si="282"/>
        <v>0</v>
      </c>
      <c r="L5923" s="122" t="str">
        <f>IF(K5923=FALSE,"",B5923&amp;"@"&amp;COUNTIFS($B$2:B5923,B5923,$K$2:K5923,TRUE))</f>
        <v/>
      </c>
    </row>
    <row r="5924" spans="7:12">
      <c r="G5924" s="122" t="str">
        <f t="shared" si="280"/>
        <v/>
      </c>
      <c r="H5924" s="255" t="str">
        <f>IF(G5924="기사임",(COUNTIF($B$2:B5924,B5924)-COUNTIFS($B$2:B5923,B5924,$G$2:G5923,"")),"")</f>
        <v/>
      </c>
      <c r="I5924" s="122" t="str">
        <f>IF(H5924=1,COUNTIF($H$1:H5924,1),"")</f>
        <v/>
      </c>
      <c r="J5924" s="122">
        <f t="shared" si="281"/>
        <v>0</v>
      </c>
      <c r="K5924" s="122" t="b">
        <f t="shared" si="282"/>
        <v>0</v>
      </c>
      <c r="L5924" s="122" t="str">
        <f>IF(K5924=FALSE,"",B5924&amp;"@"&amp;COUNTIFS($B$2:B5924,B5924,$K$2:K5924,TRUE))</f>
        <v/>
      </c>
    </row>
    <row r="5925" spans="7:12">
      <c r="G5925" s="122" t="str">
        <f t="shared" si="280"/>
        <v/>
      </c>
      <c r="H5925" s="255" t="str">
        <f>IF(G5925="기사임",(COUNTIF($B$2:B5925,B5925)-COUNTIFS($B$2:B5924,B5925,$G$2:G5924,"")),"")</f>
        <v/>
      </c>
      <c r="I5925" s="122" t="str">
        <f>IF(H5925=1,COUNTIF($H$1:H5925,1),"")</f>
        <v/>
      </c>
      <c r="J5925" s="122">
        <f t="shared" si="281"/>
        <v>0</v>
      </c>
      <c r="K5925" s="122" t="b">
        <f t="shared" si="282"/>
        <v>0</v>
      </c>
      <c r="L5925" s="122" t="str">
        <f>IF(K5925=FALSE,"",B5925&amp;"@"&amp;COUNTIFS($B$2:B5925,B5925,$K$2:K5925,TRUE))</f>
        <v/>
      </c>
    </row>
    <row r="5926" spans="7:12">
      <c r="G5926" s="122" t="str">
        <f t="shared" si="280"/>
        <v/>
      </c>
      <c r="H5926" s="255" t="str">
        <f>IF(G5926="기사임",(COUNTIF($B$2:B5926,B5926)-COUNTIFS($B$2:B5925,B5926,$G$2:G5925,"")),"")</f>
        <v/>
      </c>
      <c r="I5926" s="122" t="str">
        <f>IF(H5926=1,COUNTIF($H$1:H5926,1),"")</f>
        <v/>
      </c>
      <c r="J5926" s="122">
        <f t="shared" si="281"/>
        <v>0</v>
      </c>
      <c r="K5926" s="122" t="b">
        <f t="shared" si="282"/>
        <v>0</v>
      </c>
      <c r="L5926" s="122" t="str">
        <f>IF(K5926=FALSE,"",B5926&amp;"@"&amp;COUNTIFS($B$2:B5926,B5926,$K$2:K5926,TRUE))</f>
        <v/>
      </c>
    </row>
    <row r="5927" spans="7:12">
      <c r="G5927" s="122" t="str">
        <f t="shared" si="280"/>
        <v/>
      </c>
      <c r="H5927" s="255" t="str">
        <f>IF(G5927="기사임",(COUNTIF($B$2:B5927,B5927)-COUNTIFS($B$2:B5926,B5927,$G$2:G5926,"")),"")</f>
        <v/>
      </c>
      <c r="I5927" s="122" t="str">
        <f>IF(H5927=1,COUNTIF($H$1:H5927,1),"")</f>
        <v/>
      </c>
      <c r="J5927" s="122">
        <f t="shared" si="281"/>
        <v>0</v>
      </c>
      <c r="K5927" s="122" t="b">
        <f t="shared" si="282"/>
        <v>0</v>
      </c>
      <c r="L5927" s="122" t="str">
        <f>IF(K5927=FALSE,"",B5927&amp;"@"&amp;COUNTIFS($B$2:B5927,B5927,$K$2:K5927,TRUE))</f>
        <v/>
      </c>
    </row>
    <row r="5928" spans="7:12">
      <c r="G5928" s="122" t="str">
        <f t="shared" si="280"/>
        <v/>
      </c>
      <c r="H5928" s="255" t="str">
        <f>IF(G5928="기사임",(COUNTIF($B$2:B5928,B5928)-COUNTIFS($B$2:B5927,B5928,$G$2:G5927,"")),"")</f>
        <v/>
      </c>
      <c r="I5928" s="122" t="str">
        <f>IF(H5928=1,COUNTIF($H$1:H5928,1),"")</f>
        <v/>
      </c>
      <c r="J5928" s="122">
        <f t="shared" si="281"/>
        <v>0</v>
      </c>
      <c r="K5928" s="122" t="b">
        <f t="shared" si="282"/>
        <v>0</v>
      </c>
      <c r="L5928" s="122" t="str">
        <f>IF(K5928=FALSE,"",B5928&amp;"@"&amp;COUNTIFS($B$2:B5928,B5928,$K$2:K5928,TRUE))</f>
        <v/>
      </c>
    </row>
    <row r="5929" spans="7:12">
      <c r="G5929" s="122" t="str">
        <f t="shared" si="280"/>
        <v/>
      </c>
      <c r="H5929" s="255" t="str">
        <f>IF(G5929="기사임",(COUNTIF($B$2:B5929,B5929)-COUNTIFS($B$2:B5928,B5929,$G$2:G5928,"")),"")</f>
        <v/>
      </c>
      <c r="I5929" s="122" t="str">
        <f>IF(H5929=1,COUNTIF($H$1:H5929,1),"")</f>
        <v/>
      </c>
      <c r="J5929" s="122">
        <f t="shared" si="281"/>
        <v>0</v>
      </c>
      <c r="K5929" s="122" t="b">
        <f t="shared" si="282"/>
        <v>0</v>
      </c>
      <c r="L5929" s="122" t="str">
        <f>IF(K5929=FALSE,"",B5929&amp;"@"&amp;COUNTIFS($B$2:B5929,B5929,$K$2:K5929,TRUE))</f>
        <v/>
      </c>
    </row>
    <row r="5930" spans="7:12">
      <c r="G5930" s="122" t="str">
        <f t="shared" si="280"/>
        <v/>
      </c>
      <c r="H5930" s="255" t="str">
        <f>IF(G5930="기사임",(COUNTIF($B$2:B5930,B5930)-COUNTIFS($B$2:B5929,B5930,$G$2:G5929,"")),"")</f>
        <v/>
      </c>
      <c r="I5930" s="122" t="str">
        <f>IF(H5930=1,COUNTIF($H$1:H5930,1),"")</f>
        <v/>
      </c>
      <c r="J5930" s="122">
        <f t="shared" si="281"/>
        <v>0</v>
      </c>
      <c r="K5930" s="122" t="b">
        <f t="shared" si="282"/>
        <v>0</v>
      </c>
      <c r="L5930" s="122" t="str">
        <f>IF(K5930=FALSE,"",B5930&amp;"@"&amp;COUNTIFS($B$2:B5930,B5930,$K$2:K5930,TRUE))</f>
        <v/>
      </c>
    </row>
    <row r="5931" spans="7:12">
      <c r="G5931" s="122" t="str">
        <f t="shared" si="280"/>
        <v/>
      </c>
      <c r="H5931" s="255" t="str">
        <f>IF(G5931="기사임",(COUNTIF($B$2:B5931,B5931)-COUNTIFS($B$2:B5930,B5931,$G$2:G5930,"")),"")</f>
        <v/>
      </c>
      <c r="I5931" s="122" t="str">
        <f>IF(H5931=1,COUNTIF($H$1:H5931,1),"")</f>
        <v/>
      </c>
      <c r="J5931" s="122">
        <f t="shared" si="281"/>
        <v>0</v>
      </c>
      <c r="K5931" s="122" t="b">
        <f t="shared" si="282"/>
        <v>0</v>
      </c>
      <c r="L5931" s="122" t="str">
        <f>IF(K5931=FALSE,"",B5931&amp;"@"&amp;COUNTIFS($B$2:B5931,B5931,$K$2:K5931,TRUE))</f>
        <v/>
      </c>
    </row>
    <row r="5932" spans="7:12">
      <c r="G5932" s="122" t="str">
        <f t="shared" si="280"/>
        <v/>
      </c>
      <c r="H5932" s="255" t="str">
        <f>IF(G5932="기사임",(COUNTIF($B$2:B5932,B5932)-COUNTIFS($B$2:B5931,B5932,$G$2:G5931,"")),"")</f>
        <v/>
      </c>
      <c r="I5932" s="122" t="str">
        <f>IF(H5932=1,COUNTIF($H$1:H5932,1),"")</f>
        <v/>
      </c>
      <c r="J5932" s="122">
        <f t="shared" si="281"/>
        <v>0</v>
      </c>
      <c r="K5932" s="122" t="b">
        <f t="shared" si="282"/>
        <v>0</v>
      </c>
      <c r="L5932" s="122" t="str">
        <f>IF(K5932=FALSE,"",B5932&amp;"@"&amp;COUNTIFS($B$2:B5932,B5932,$K$2:K5932,TRUE))</f>
        <v/>
      </c>
    </row>
    <row r="5933" spans="7:12">
      <c r="G5933" s="122" t="str">
        <f t="shared" si="280"/>
        <v/>
      </c>
      <c r="H5933" s="255" t="str">
        <f>IF(G5933="기사임",(COUNTIF($B$2:B5933,B5933)-COUNTIFS($B$2:B5932,B5933,$G$2:G5932,"")),"")</f>
        <v/>
      </c>
      <c r="I5933" s="122" t="str">
        <f>IF(H5933=1,COUNTIF($H$1:H5933,1),"")</f>
        <v/>
      </c>
      <c r="J5933" s="122">
        <f t="shared" si="281"/>
        <v>0</v>
      </c>
      <c r="K5933" s="122" t="b">
        <f t="shared" si="282"/>
        <v>0</v>
      </c>
      <c r="L5933" s="122" t="str">
        <f>IF(K5933=FALSE,"",B5933&amp;"@"&amp;COUNTIFS($B$2:B5933,B5933,$K$2:K5933,TRUE))</f>
        <v/>
      </c>
    </row>
    <row r="5934" spans="7:12">
      <c r="G5934" s="122" t="str">
        <f t="shared" si="280"/>
        <v/>
      </c>
      <c r="H5934" s="255" t="str">
        <f>IF(G5934="기사임",(COUNTIF($B$2:B5934,B5934)-COUNTIFS($B$2:B5933,B5934,$G$2:G5933,"")),"")</f>
        <v/>
      </c>
      <c r="I5934" s="122" t="str">
        <f>IF(H5934=1,COUNTIF($H$1:H5934,1),"")</f>
        <v/>
      </c>
      <c r="J5934" s="122">
        <f t="shared" si="281"/>
        <v>0</v>
      </c>
      <c r="K5934" s="122" t="b">
        <f t="shared" si="282"/>
        <v>0</v>
      </c>
      <c r="L5934" s="122" t="str">
        <f>IF(K5934=FALSE,"",B5934&amp;"@"&amp;COUNTIFS($B$2:B5934,B5934,$K$2:K5934,TRUE))</f>
        <v/>
      </c>
    </row>
    <row r="5935" spans="7:12">
      <c r="G5935" s="122" t="str">
        <f t="shared" si="280"/>
        <v/>
      </c>
      <c r="H5935" s="255" t="str">
        <f>IF(G5935="기사임",(COUNTIF($B$2:B5935,B5935)-COUNTIFS($B$2:B5934,B5935,$G$2:G5934,"")),"")</f>
        <v/>
      </c>
      <c r="I5935" s="122" t="str">
        <f>IF(H5935=1,COUNTIF($H$1:H5935,1),"")</f>
        <v/>
      </c>
      <c r="J5935" s="122">
        <f t="shared" si="281"/>
        <v>0</v>
      </c>
      <c r="K5935" s="122" t="b">
        <f t="shared" si="282"/>
        <v>0</v>
      </c>
      <c r="L5935" s="122" t="str">
        <f>IF(K5935=FALSE,"",B5935&amp;"@"&amp;COUNTIFS($B$2:B5935,B5935,$K$2:K5935,TRUE))</f>
        <v/>
      </c>
    </row>
    <row r="5936" spans="7:12">
      <c r="G5936" s="122" t="str">
        <f t="shared" si="280"/>
        <v/>
      </c>
      <c r="H5936" s="255" t="str">
        <f>IF(G5936="기사임",(COUNTIF($B$2:B5936,B5936)-COUNTIFS($B$2:B5935,B5936,$G$2:G5935,"")),"")</f>
        <v/>
      </c>
      <c r="I5936" s="122" t="str">
        <f>IF(H5936=1,COUNTIF($H$1:H5936,1),"")</f>
        <v/>
      </c>
      <c r="J5936" s="122">
        <f t="shared" si="281"/>
        <v>0</v>
      </c>
      <c r="K5936" s="122" t="b">
        <f t="shared" si="282"/>
        <v>0</v>
      </c>
      <c r="L5936" s="122" t="str">
        <f>IF(K5936=FALSE,"",B5936&amp;"@"&amp;COUNTIFS($B$2:B5936,B5936,$K$2:K5936,TRUE))</f>
        <v/>
      </c>
    </row>
    <row r="5937" spans="7:12">
      <c r="G5937" s="122" t="str">
        <f t="shared" si="280"/>
        <v/>
      </c>
      <c r="H5937" s="255" t="str">
        <f>IF(G5937="기사임",(COUNTIF($B$2:B5937,B5937)-COUNTIFS($B$2:B5936,B5937,$G$2:G5936,"")),"")</f>
        <v/>
      </c>
      <c r="I5937" s="122" t="str">
        <f>IF(H5937=1,COUNTIF($H$1:H5937,1),"")</f>
        <v/>
      </c>
      <c r="J5937" s="122">
        <f t="shared" si="281"/>
        <v>0</v>
      </c>
      <c r="K5937" s="122" t="b">
        <f t="shared" si="282"/>
        <v>0</v>
      </c>
      <c r="L5937" s="122" t="str">
        <f>IF(K5937=FALSE,"",B5937&amp;"@"&amp;COUNTIFS($B$2:B5937,B5937,$K$2:K5937,TRUE))</f>
        <v/>
      </c>
    </row>
    <row r="5938" spans="7:12">
      <c r="G5938" s="122" t="str">
        <f t="shared" si="280"/>
        <v/>
      </c>
      <c r="H5938" s="255" t="str">
        <f>IF(G5938="기사임",(COUNTIF($B$2:B5938,B5938)-COUNTIFS($B$2:B5937,B5938,$G$2:G5937,"")),"")</f>
        <v/>
      </c>
      <c r="I5938" s="122" t="str">
        <f>IF(H5938=1,COUNTIF($H$1:H5938,1),"")</f>
        <v/>
      </c>
      <c r="J5938" s="122">
        <f t="shared" si="281"/>
        <v>0</v>
      </c>
      <c r="K5938" s="122" t="b">
        <f t="shared" si="282"/>
        <v>0</v>
      </c>
      <c r="L5938" s="122" t="str">
        <f>IF(K5938=FALSE,"",B5938&amp;"@"&amp;COUNTIFS($B$2:B5938,B5938,$K$2:K5938,TRUE))</f>
        <v/>
      </c>
    </row>
    <row r="5939" spans="7:12">
      <c r="G5939" s="122" t="str">
        <f t="shared" si="280"/>
        <v/>
      </c>
      <c r="H5939" s="255" t="str">
        <f>IF(G5939="기사임",(COUNTIF($B$2:B5939,B5939)-COUNTIFS($B$2:B5938,B5939,$G$2:G5938,"")),"")</f>
        <v/>
      </c>
      <c r="I5939" s="122" t="str">
        <f>IF(H5939=1,COUNTIF($H$1:H5939,1),"")</f>
        <v/>
      </c>
      <c r="J5939" s="122">
        <f t="shared" si="281"/>
        <v>0</v>
      </c>
      <c r="K5939" s="122" t="b">
        <f t="shared" si="282"/>
        <v>0</v>
      </c>
      <c r="L5939" s="122" t="str">
        <f>IF(K5939=FALSE,"",B5939&amp;"@"&amp;COUNTIFS($B$2:B5939,B5939,$K$2:K5939,TRUE))</f>
        <v/>
      </c>
    </row>
    <row r="5940" spans="7:12">
      <c r="G5940" s="122" t="str">
        <f t="shared" si="280"/>
        <v/>
      </c>
      <c r="H5940" s="255" t="str">
        <f>IF(G5940="기사임",(COUNTIF($B$2:B5940,B5940)-COUNTIFS($B$2:B5939,B5940,$G$2:G5939,"")),"")</f>
        <v/>
      </c>
      <c r="I5940" s="122" t="str">
        <f>IF(H5940=1,COUNTIF($H$1:H5940,1),"")</f>
        <v/>
      </c>
      <c r="J5940" s="122">
        <f t="shared" si="281"/>
        <v>0</v>
      </c>
      <c r="K5940" s="122" t="b">
        <f t="shared" si="282"/>
        <v>0</v>
      </c>
      <c r="L5940" s="122" t="str">
        <f>IF(K5940=FALSE,"",B5940&amp;"@"&amp;COUNTIFS($B$2:B5940,B5940,$K$2:K5940,TRUE))</f>
        <v/>
      </c>
    </row>
    <row r="5941" spans="7:12">
      <c r="G5941" s="122" t="str">
        <f t="shared" si="280"/>
        <v/>
      </c>
      <c r="H5941" s="255" t="str">
        <f>IF(G5941="기사임",(COUNTIF($B$2:B5941,B5941)-COUNTIFS($B$2:B5940,B5941,$G$2:G5940,"")),"")</f>
        <v/>
      </c>
      <c r="I5941" s="122" t="str">
        <f>IF(H5941=1,COUNTIF($H$1:H5941,1),"")</f>
        <v/>
      </c>
      <c r="J5941" s="122">
        <f t="shared" si="281"/>
        <v>0</v>
      </c>
      <c r="K5941" s="122" t="b">
        <f t="shared" si="282"/>
        <v>0</v>
      </c>
      <c r="L5941" s="122" t="str">
        <f>IF(K5941=FALSE,"",B5941&amp;"@"&amp;COUNTIFS($B$2:B5941,B5941,$K$2:K5941,TRUE))</f>
        <v/>
      </c>
    </row>
    <row r="5942" spans="7:12">
      <c r="G5942" s="122" t="str">
        <f t="shared" si="280"/>
        <v/>
      </c>
      <c r="H5942" s="255" t="str">
        <f>IF(G5942="기사임",(COUNTIF($B$2:B5942,B5942)-COUNTIFS($B$2:B5941,B5942,$G$2:G5941,"")),"")</f>
        <v/>
      </c>
      <c r="I5942" s="122" t="str">
        <f>IF(H5942=1,COUNTIF($H$1:H5942,1),"")</f>
        <v/>
      </c>
      <c r="J5942" s="122">
        <f t="shared" si="281"/>
        <v>0</v>
      </c>
      <c r="K5942" s="122" t="b">
        <f t="shared" si="282"/>
        <v>0</v>
      </c>
      <c r="L5942" s="122" t="str">
        <f>IF(K5942=FALSE,"",B5942&amp;"@"&amp;COUNTIFS($B$2:B5942,B5942,$K$2:K5942,TRUE))</f>
        <v/>
      </c>
    </row>
    <row r="5943" spans="7:12">
      <c r="G5943" s="122" t="str">
        <f t="shared" si="280"/>
        <v/>
      </c>
      <c r="H5943" s="255" t="str">
        <f>IF(G5943="기사임",(COUNTIF($B$2:B5943,B5943)-COUNTIFS($B$2:B5942,B5943,$G$2:G5942,"")),"")</f>
        <v/>
      </c>
      <c r="I5943" s="122" t="str">
        <f>IF(H5943=1,COUNTIF($H$1:H5943,1),"")</f>
        <v/>
      </c>
      <c r="J5943" s="122">
        <f t="shared" si="281"/>
        <v>0</v>
      </c>
      <c r="K5943" s="122" t="b">
        <f t="shared" si="282"/>
        <v>0</v>
      </c>
      <c r="L5943" s="122" t="str">
        <f>IF(K5943=FALSE,"",B5943&amp;"@"&amp;COUNTIFS($B$2:B5943,B5943,$K$2:K5943,TRUE))</f>
        <v/>
      </c>
    </row>
    <row r="5944" spans="7:12">
      <c r="G5944" s="122" t="str">
        <f t="shared" si="280"/>
        <v/>
      </c>
      <c r="H5944" s="255" t="str">
        <f>IF(G5944="기사임",(COUNTIF($B$2:B5944,B5944)-COUNTIFS($B$2:B5943,B5944,$G$2:G5943,"")),"")</f>
        <v/>
      </c>
      <c r="I5944" s="122" t="str">
        <f>IF(H5944=1,COUNTIF($H$1:H5944,1),"")</f>
        <v/>
      </c>
      <c r="J5944" s="122">
        <f t="shared" si="281"/>
        <v>0</v>
      </c>
      <c r="K5944" s="122" t="b">
        <f t="shared" si="282"/>
        <v>0</v>
      </c>
      <c r="L5944" s="122" t="str">
        <f>IF(K5944=FALSE,"",B5944&amp;"@"&amp;COUNTIFS($B$2:B5944,B5944,$K$2:K5944,TRUE))</f>
        <v/>
      </c>
    </row>
    <row r="5945" spans="7:12">
      <c r="G5945" s="122" t="str">
        <f t="shared" si="280"/>
        <v/>
      </c>
      <c r="H5945" s="255" t="str">
        <f>IF(G5945="기사임",(COUNTIF($B$2:B5945,B5945)-COUNTIFS($B$2:B5944,B5945,$G$2:G5944,"")),"")</f>
        <v/>
      </c>
      <c r="I5945" s="122" t="str">
        <f>IF(H5945=1,COUNTIF($H$1:H5945,1),"")</f>
        <v/>
      </c>
      <c r="J5945" s="122">
        <f t="shared" si="281"/>
        <v>0</v>
      </c>
      <c r="K5945" s="122" t="b">
        <f t="shared" si="282"/>
        <v>0</v>
      </c>
      <c r="L5945" s="122" t="str">
        <f>IF(K5945=FALSE,"",B5945&amp;"@"&amp;COUNTIFS($B$2:B5945,B5945,$K$2:K5945,TRUE))</f>
        <v/>
      </c>
    </row>
    <row r="5946" spans="7:12">
      <c r="G5946" s="122" t="str">
        <f t="shared" si="280"/>
        <v/>
      </c>
      <c r="H5946" s="255" t="str">
        <f>IF(G5946="기사임",(COUNTIF($B$2:B5946,B5946)-COUNTIFS($B$2:B5945,B5946,$G$2:G5945,"")),"")</f>
        <v/>
      </c>
      <c r="I5946" s="122" t="str">
        <f>IF(H5946=1,COUNTIF($H$1:H5946,1),"")</f>
        <v/>
      </c>
      <c r="J5946" s="122">
        <f t="shared" si="281"/>
        <v>0</v>
      </c>
      <c r="K5946" s="122" t="b">
        <f t="shared" si="282"/>
        <v>0</v>
      </c>
      <c r="L5946" s="122" t="str">
        <f>IF(K5946=FALSE,"",B5946&amp;"@"&amp;COUNTIFS($B$2:B5946,B5946,$K$2:K5946,TRUE))</f>
        <v/>
      </c>
    </row>
    <row r="5947" spans="7:12">
      <c r="G5947" s="122" t="str">
        <f t="shared" si="280"/>
        <v/>
      </c>
      <c r="H5947" s="255" t="str">
        <f>IF(G5947="기사임",(COUNTIF($B$2:B5947,B5947)-COUNTIFS($B$2:B5946,B5947,$G$2:G5946,"")),"")</f>
        <v/>
      </c>
      <c r="I5947" s="122" t="str">
        <f>IF(H5947=1,COUNTIF($H$1:H5947,1),"")</f>
        <v/>
      </c>
      <c r="J5947" s="122">
        <f t="shared" si="281"/>
        <v>0</v>
      </c>
      <c r="K5947" s="122" t="b">
        <f t="shared" si="282"/>
        <v>0</v>
      </c>
      <c r="L5947" s="122" t="str">
        <f>IF(K5947=FALSE,"",B5947&amp;"@"&amp;COUNTIFS($B$2:B5947,B5947,$K$2:K5947,TRUE))</f>
        <v/>
      </c>
    </row>
    <row r="5948" spans="7:12">
      <c r="G5948" s="122" t="str">
        <f t="shared" si="280"/>
        <v/>
      </c>
      <c r="H5948" s="255" t="str">
        <f>IF(G5948="기사임",(COUNTIF($B$2:B5948,B5948)-COUNTIFS($B$2:B5947,B5948,$G$2:G5947,"")),"")</f>
        <v/>
      </c>
      <c r="I5948" s="122" t="str">
        <f>IF(H5948=1,COUNTIF($H$1:H5948,1),"")</f>
        <v/>
      </c>
      <c r="J5948" s="122">
        <f t="shared" si="281"/>
        <v>0</v>
      </c>
      <c r="K5948" s="122" t="b">
        <f t="shared" si="282"/>
        <v>0</v>
      </c>
      <c r="L5948" s="122" t="str">
        <f>IF(K5948=FALSE,"",B5948&amp;"@"&amp;COUNTIFS($B$2:B5948,B5948,$K$2:K5948,TRUE))</f>
        <v/>
      </c>
    </row>
    <row r="5949" spans="7:12">
      <c r="G5949" s="122" t="str">
        <f t="shared" si="280"/>
        <v/>
      </c>
      <c r="H5949" s="255" t="str">
        <f>IF(G5949="기사임",(COUNTIF($B$2:B5949,B5949)-COUNTIFS($B$2:B5948,B5949,$G$2:G5948,"")),"")</f>
        <v/>
      </c>
      <c r="I5949" s="122" t="str">
        <f>IF(H5949=1,COUNTIF($H$1:H5949,1),"")</f>
        <v/>
      </c>
      <c r="J5949" s="122">
        <f t="shared" si="281"/>
        <v>0</v>
      </c>
      <c r="K5949" s="122" t="b">
        <f t="shared" si="282"/>
        <v>0</v>
      </c>
      <c r="L5949" s="122" t="str">
        <f>IF(K5949=FALSE,"",B5949&amp;"@"&amp;COUNTIFS($B$2:B5949,B5949,$K$2:K5949,TRUE))</f>
        <v/>
      </c>
    </row>
    <row r="5950" spans="7:12">
      <c r="G5950" s="122" t="str">
        <f t="shared" si="280"/>
        <v/>
      </c>
      <c r="H5950" s="255" t="str">
        <f>IF(G5950="기사임",(COUNTIF($B$2:B5950,B5950)-COUNTIFS($B$2:B5949,B5950,$G$2:G5949,"")),"")</f>
        <v/>
      </c>
      <c r="I5950" s="122" t="str">
        <f>IF(H5950=1,COUNTIF($H$1:H5950,1),"")</f>
        <v/>
      </c>
      <c r="J5950" s="122">
        <f t="shared" si="281"/>
        <v>0</v>
      </c>
      <c r="K5950" s="122" t="b">
        <f t="shared" si="282"/>
        <v>0</v>
      </c>
      <c r="L5950" s="122" t="str">
        <f>IF(K5950=FALSE,"",B5950&amp;"@"&amp;COUNTIFS($B$2:B5950,B5950,$K$2:K5950,TRUE))</f>
        <v/>
      </c>
    </row>
    <row r="5951" spans="7:12">
      <c r="G5951" s="122" t="str">
        <f t="shared" si="280"/>
        <v/>
      </c>
      <c r="H5951" s="255" t="str">
        <f>IF(G5951="기사임",(COUNTIF($B$2:B5951,B5951)-COUNTIFS($B$2:B5950,B5951,$G$2:G5950,"")),"")</f>
        <v/>
      </c>
      <c r="I5951" s="122" t="str">
        <f>IF(H5951=1,COUNTIF($H$1:H5951,1),"")</f>
        <v/>
      </c>
      <c r="J5951" s="122">
        <f t="shared" si="281"/>
        <v>0</v>
      </c>
      <c r="K5951" s="122" t="b">
        <f t="shared" si="282"/>
        <v>0</v>
      </c>
      <c r="L5951" s="122" t="str">
        <f>IF(K5951=FALSE,"",B5951&amp;"@"&amp;COUNTIFS($B$2:B5951,B5951,$K$2:K5951,TRUE))</f>
        <v/>
      </c>
    </row>
    <row r="5952" spans="7:12">
      <c r="G5952" s="122" t="str">
        <f t="shared" si="280"/>
        <v/>
      </c>
      <c r="H5952" s="255" t="str">
        <f>IF(G5952="기사임",(COUNTIF($B$2:B5952,B5952)-COUNTIFS($B$2:B5951,B5952,$G$2:G5951,"")),"")</f>
        <v/>
      </c>
      <c r="I5952" s="122" t="str">
        <f>IF(H5952=1,COUNTIF($H$1:H5952,1),"")</f>
        <v/>
      </c>
      <c r="J5952" s="122">
        <f t="shared" si="281"/>
        <v>0</v>
      </c>
      <c r="K5952" s="122" t="b">
        <f t="shared" si="282"/>
        <v>0</v>
      </c>
      <c r="L5952" s="122" t="str">
        <f>IF(K5952=FALSE,"",B5952&amp;"@"&amp;COUNTIFS($B$2:B5952,B5952,$K$2:K5952,TRUE))</f>
        <v/>
      </c>
    </row>
    <row r="5953" spans="7:12">
      <c r="G5953" s="122" t="str">
        <f t="shared" si="280"/>
        <v/>
      </c>
      <c r="H5953" s="255" t="str">
        <f>IF(G5953="기사임",(COUNTIF($B$2:B5953,B5953)-COUNTIFS($B$2:B5952,B5953,$G$2:G5952,"")),"")</f>
        <v/>
      </c>
      <c r="I5953" s="122" t="str">
        <f>IF(H5953=1,COUNTIF($H$1:H5953,1),"")</f>
        <v/>
      </c>
      <c r="J5953" s="122">
        <f t="shared" si="281"/>
        <v>0</v>
      </c>
      <c r="K5953" s="122" t="b">
        <f t="shared" si="282"/>
        <v>0</v>
      </c>
      <c r="L5953" s="122" t="str">
        <f>IF(K5953=FALSE,"",B5953&amp;"@"&amp;COUNTIFS($B$2:B5953,B5953,$K$2:K5953,TRUE))</f>
        <v/>
      </c>
    </row>
    <row r="5954" spans="7:12">
      <c r="G5954" s="122" t="str">
        <f t="shared" si="280"/>
        <v/>
      </c>
      <c r="H5954" s="255" t="str">
        <f>IF(G5954="기사임",(COUNTIF($B$2:B5954,B5954)-COUNTIFS($B$2:B5953,B5954,$G$2:G5953,"")),"")</f>
        <v/>
      </c>
      <c r="I5954" s="122" t="str">
        <f>IF(H5954=1,COUNTIF($H$1:H5954,1),"")</f>
        <v/>
      </c>
      <c r="J5954" s="122">
        <f t="shared" si="281"/>
        <v>0</v>
      </c>
      <c r="K5954" s="122" t="b">
        <f t="shared" si="282"/>
        <v>0</v>
      </c>
      <c r="L5954" s="122" t="str">
        <f>IF(K5954=FALSE,"",B5954&amp;"@"&amp;COUNTIFS($B$2:B5954,B5954,$K$2:K5954,TRUE))</f>
        <v/>
      </c>
    </row>
    <row r="5955" spans="7:12">
      <c r="G5955" s="122" t="str">
        <f t="shared" si="280"/>
        <v/>
      </c>
      <c r="H5955" s="255" t="str">
        <f>IF(G5955="기사임",(COUNTIF($B$2:B5955,B5955)-COUNTIFS($B$2:B5954,B5955,$G$2:G5954,"")),"")</f>
        <v/>
      </c>
      <c r="I5955" s="122" t="str">
        <f>IF(H5955=1,COUNTIF($H$1:H5955,1),"")</f>
        <v/>
      </c>
      <c r="J5955" s="122">
        <f t="shared" si="281"/>
        <v>0</v>
      </c>
      <c r="K5955" s="122" t="b">
        <f t="shared" si="282"/>
        <v>0</v>
      </c>
      <c r="L5955" s="122" t="str">
        <f>IF(K5955=FALSE,"",B5955&amp;"@"&amp;COUNTIFS($B$2:B5955,B5955,$K$2:K5955,TRUE))</f>
        <v/>
      </c>
    </row>
    <row r="5956" spans="7:12">
      <c r="G5956" s="122" t="str">
        <f t="shared" si="280"/>
        <v/>
      </c>
      <c r="H5956" s="255" t="str">
        <f>IF(G5956="기사임",(COUNTIF($B$2:B5956,B5956)-COUNTIFS($B$2:B5955,B5956,$G$2:G5955,"")),"")</f>
        <v/>
      </c>
      <c r="I5956" s="122" t="str">
        <f>IF(H5956=1,COUNTIF($H$1:H5956,1),"")</f>
        <v/>
      </c>
      <c r="J5956" s="122">
        <f t="shared" si="281"/>
        <v>0</v>
      </c>
      <c r="K5956" s="122" t="b">
        <f t="shared" si="282"/>
        <v>0</v>
      </c>
      <c r="L5956" s="122" t="str">
        <f>IF(K5956=FALSE,"",B5956&amp;"@"&amp;COUNTIFS($B$2:B5956,B5956,$K$2:K5956,TRUE))</f>
        <v/>
      </c>
    </row>
    <row r="5957" spans="7:12">
      <c r="G5957" s="122" t="str">
        <f t="shared" si="280"/>
        <v/>
      </c>
      <c r="H5957" s="255" t="str">
        <f>IF(G5957="기사임",(COUNTIF($B$2:B5957,B5957)-COUNTIFS($B$2:B5956,B5957,$G$2:G5956,"")),"")</f>
        <v/>
      </c>
      <c r="I5957" s="122" t="str">
        <f>IF(H5957=1,COUNTIF($H$1:H5957,1),"")</f>
        <v/>
      </c>
      <c r="J5957" s="122">
        <f t="shared" si="281"/>
        <v>0</v>
      </c>
      <c r="K5957" s="122" t="b">
        <f t="shared" si="282"/>
        <v>0</v>
      </c>
      <c r="L5957" s="122" t="str">
        <f>IF(K5957=FALSE,"",B5957&amp;"@"&amp;COUNTIFS($B$2:B5957,B5957,$K$2:K5957,TRUE))</f>
        <v/>
      </c>
    </row>
    <row r="5958" spans="7:12">
      <c r="G5958" s="122" t="str">
        <f t="shared" si="280"/>
        <v/>
      </c>
      <c r="H5958" s="255" t="str">
        <f>IF(G5958="기사임",(COUNTIF($B$2:B5958,B5958)-COUNTIFS($B$2:B5957,B5958,$G$2:G5957,"")),"")</f>
        <v/>
      </c>
      <c r="I5958" s="122" t="str">
        <f>IF(H5958=1,COUNTIF($H$1:H5958,1),"")</f>
        <v/>
      </c>
      <c r="J5958" s="122">
        <f t="shared" si="281"/>
        <v>0</v>
      </c>
      <c r="K5958" s="122" t="b">
        <f t="shared" si="282"/>
        <v>0</v>
      </c>
      <c r="L5958" s="122" t="str">
        <f>IF(K5958=FALSE,"",B5958&amp;"@"&amp;COUNTIFS($B$2:B5958,B5958,$K$2:K5958,TRUE))</f>
        <v/>
      </c>
    </row>
    <row r="5959" spans="7:12">
      <c r="G5959" s="122" t="str">
        <f t="shared" ref="G5959:G6022" si="283">IF(AND(LEFT(A5959,17)="/global/archives/",ISNUMBER(_xlfn.NUMBERVALUE(MID(A5959,18,1))),ISERROR(FIND("ckattempt",A5959)),ISERROR(FIND("preview",A5959))),"기사임","")</f>
        <v/>
      </c>
      <c r="H5959" s="255" t="str">
        <f>IF(G5959="기사임",(COUNTIF($B$2:B5959,B5959)-COUNTIFS($B$2:B5958,B5959,$G$2:G5958,"")),"")</f>
        <v/>
      </c>
      <c r="I5959" s="122" t="str">
        <f>IF(H5959=1,COUNTIF($H$1:H5959,1),"")</f>
        <v/>
      </c>
      <c r="J5959" s="122">
        <f t="shared" ref="J5959:J6022" si="284">COUNTIF($N$2:$N$4,B5959)</f>
        <v>0</v>
      </c>
      <c r="K5959" s="122" t="b">
        <f t="shared" ref="K5959:K6022" si="285">AND(J5959=1,H5959&gt;=1,H5959&lt;&gt;"")</f>
        <v>0</v>
      </c>
      <c r="L5959" s="122" t="str">
        <f>IF(K5959=FALSE,"",B5959&amp;"@"&amp;COUNTIFS($B$2:B5959,B5959,$K$2:K5959,TRUE))</f>
        <v/>
      </c>
    </row>
    <row r="5960" spans="7:12">
      <c r="G5960" s="122" t="str">
        <f t="shared" si="283"/>
        <v/>
      </c>
      <c r="H5960" s="255" t="str">
        <f>IF(G5960="기사임",(COUNTIF($B$2:B5960,B5960)-COUNTIFS($B$2:B5959,B5960,$G$2:G5959,"")),"")</f>
        <v/>
      </c>
      <c r="I5960" s="122" t="str">
        <f>IF(H5960=1,COUNTIF($H$1:H5960,1),"")</f>
        <v/>
      </c>
      <c r="J5960" s="122">
        <f t="shared" si="284"/>
        <v>0</v>
      </c>
      <c r="K5960" s="122" t="b">
        <f t="shared" si="285"/>
        <v>0</v>
      </c>
      <c r="L5960" s="122" t="str">
        <f>IF(K5960=FALSE,"",B5960&amp;"@"&amp;COUNTIFS($B$2:B5960,B5960,$K$2:K5960,TRUE))</f>
        <v/>
      </c>
    </row>
    <row r="5961" spans="7:12">
      <c r="G5961" s="122" t="str">
        <f t="shared" si="283"/>
        <v/>
      </c>
      <c r="H5961" s="255" t="str">
        <f>IF(G5961="기사임",(COUNTIF($B$2:B5961,B5961)-COUNTIFS($B$2:B5960,B5961,$G$2:G5960,"")),"")</f>
        <v/>
      </c>
      <c r="I5961" s="122" t="str">
        <f>IF(H5961=1,COUNTIF($H$1:H5961,1),"")</f>
        <v/>
      </c>
      <c r="J5961" s="122">
        <f t="shared" si="284"/>
        <v>0</v>
      </c>
      <c r="K5961" s="122" t="b">
        <f t="shared" si="285"/>
        <v>0</v>
      </c>
      <c r="L5961" s="122" t="str">
        <f>IF(K5961=FALSE,"",B5961&amp;"@"&amp;COUNTIFS($B$2:B5961,B5961,$K$2:K5961,TRUE))</f>
        <v/>
      </c>
    </row>
    <row r="5962" spans="7:12">
      <c r="G5962" s="122" t="str">
        <f t="shared" si="283"/>
        <v/>
      </c>
      <c r="H5962" s="255" t="str">
        <f>IF(G5962="기사임",(COUNTIF($B$2:B5962,B5962)-COUNTIFS($B$2:B5961,B5962,$G$2:G5961,"")),"")</f>
        <v/>
      </c>
      <c r="I5962" s="122" t="str">
        <f>IF(H5962=1,COUNTIF($H$1:H5962,1),"")</f>
        <v/>
      </c>
      <c r="J5962" s="122">
        <f t="shared" si="284"/>
        <v>0</v>
      </c>
      <c r="K5962" s="122" t="b">
        <f t="shared" si="285"/>
        <v>0</v>
      </c>
      <c r="L5962" s="122" t="str">
        <f>IF(K5962=FALSE,"",B5962&amp;"@"&amp;COUNTIFS($B$2:B5962,B5962,$K$2:K5962,TRUE))</f>
        <v/>
      </c>
    </row>
    <row r="5963" spans="7:12">
      <c r="G5963" s="122" t="str">
        <f t="shared" si="283"/>
        <v/>
      </c>
      <c r="H5963" s="255" t="str">
        <f>IF(G5963="기사임",(COUNTIF($B$2:B5963,B5963)-COUNTIFS($B$2:B5962,B5963,$G$2:G5962,"")),"")</f>
        <v/>
      </c>
      <c r="I5963" s="122" t="str">
        <f>IF(H5963=1,COUNTIF($H$1:H5963,1),"")</f>
        <v/>
      </c>
      <c r="J5963" s="122">
        <f t="shared" si="284"/>
        <v>0</v>
      </c>
      <c r="K5963" s="122" t="b">
        <f t="shared" si="285"/>
        <v>0</v>
      </c>
      <c r="L5963" s="122" t="str">
        <f>IF(K5963=FALSE,"",B5963&amp;"@"&amp;COUNTIFS($B$2:B5963,B5963,$K$2:K5963,TRUE))</f>
        <v/>
      </c>
    </row>
    <row r="5964" spans="7:12">
      <c r="G5964" s="122" t="str">
        <f t="shared" si="283"/>
        <v/>
      </c>
      <c r="H5964" s="255" t="str">
        <f>IF(G5964="기사임",(COUNTIF($B$2:B5964,B5964)-COUNTIFS($B$2:B5963,B5964,$G$2:G5963,"")),"")</f>
        <v/>
      </c>
      <c r="I5964" s="122" t="str">
        <f>IF(H5964=1,COUNTIF($H$1:H5964,1),"")</f>
        <v/>
      </c>
      <c r="J5964" s="122">
        <f t="shared" si="284"/>
        <v>0</v>
      </c>
      <c r="K5964" s="122" t="b">
        <f t="shared" si="285"/>
        <v>0</v>
      </c>
      <c r="L5964" s="122" t="str">
        <f>IF(K5964=FALSE,"",B5964&amp;"@"&amp;COUNTIFS($B$2:B5964,B5964,$K$2:K5964,TRUE))</f>
        <v/>
      </c>
    </row>
    <row r="5965" spans="7:12">
      <c r="G5965" s="122" t="str">
        <f t="shared" si="283"/>
        <v/>
      </c>
      <c r="H5965" s="255" t="str">
        <f>IF(G5965="기사임",(COUNTIF($B$2:B5965,B5965)-COUNTIFS($B$2:B5964,B5965,$G$2:G5964,"")),"")</f>
        <v/>
      </c>
      <c r="I5965" s="122" t="str">
        <f>IF(H5965=1,COUNTIF($H$1:H5965,1),"")</f>
        <v/>
      </c>
      <c r="J5965" s="122">
        <f t="shared" si="284"/>
        <v>0</v>
      </c>
      <c r="K5965" s="122" t="b">
        <f t="shared" si="285"/>
        <v>0</v>
      </c>
      <c r="L5965" s="122" t="str">
        <f>IF(K5965=FALSE,"",B5965&amp;"@"&amp;COUNTIFS($B$2:B5965,B5965,$K$2:K5965,TRUE))</f>
        <v/>
      </c>
    </row>
    <row r="5966" spans="7:12">
      <c r="G5966" s="122" t="str">
        <f t="shared" si="283"/>
        <v/>
      </c>
      <c r="H5966" s="255" t="str">
        <f>IF(G5966="기사임",(COUNTIF($B$2:B5966,B5966)-COUNTIFS($B$2:B5965,B5966,$G$2:G5965,"")),"")</f>
        <v/>
      </c>
      <c r="I5966" s="122" t="str">
        <f>IF(H5966=1,COUNTIF($H$1:H5966,1),"")</f>
        <v/>
      </c>
      <c r="J5966" s="122">
        <f t="shared" si="284"/>
        <v>0</v>
      </c>
      <c r="K5966" s="122" t="b">
        <f t="shared" si="285"/>
        <v>0</v>
      </c>
      <c r="L5966" s="122" t="str">
        <f>IF(K5966=FALSE,"",B5966&amp;"@"&amp;COUNTIFS($B$2:B5966,B5966,$K$2:K5966,TRUE))</f>
        <v/>
      </c>
    </row>
    <row r="5967" spans="7:12">
      <c r="G5967" s="122" t="str">
        <f t="shared" si="283"/>
        <v/>
      </c>
      <c r="H5967" s="255" t="str">
        <f>IF(G5967="기사임",(COUNTIF($B$2:B5967,B5967)-COUNTIFS($B$2:B5966,B5967,$G$2:G5966,"")),"")</f>
        <v/>
      </c>
      <c r="I5967" s="122" t="str">
        <f>IF(H5967=1,COUNTIF($H$1:H5967,1),"")</f>
        <v/>
      </c>
      <c r="J5967" s="122">
        <f t="shared" si="284"/>
        <v>0</v>
      </c>
      <c r="K5967" s="122" t="b">
        <f t="shared" si="285"/>
        <v>0</v>
      </c>
      <c r="L5967" s="122" t="str">
        <f>IF(K5967=FALSE,"",B5967&amp;"@"&amp;COUNTIFS($B$2:B5967,B5967,$K$2:K5967,TRUE))</f>
        <v/>
      </c>
    </row>
    <row r="5968" spans="7:12">
      <c r="G5968" s="122" t="str">
        <f t="shared" si="283"/>
        <v/>
      </c>
      <c r="H5968" s="255" t="str">
        <f>IF(G5968="기사임",(COUNTIF($B$2:B5968,B5968)-COUNTIFS($B$2:B5967,B5968,$G$2:G5967,"")),"")</f>
        <v/>
      </c>
      <c r="I5968" s="122" t="str">
        <f>IF(H5968=1,COUNTIF($H$1:H5968,1),"")</f>
        <v/>
      </c>
      <c r="J5968" s="122">
        <f t="shared" si="284"/>
        <v>0</v>
      </c>
      <c r="K5968" s="122" t="b">
        <f t="shared" si="285"/>
        <v>0</v>
      </c>
      <c r="L5968" s="122" t="str">
        <f>IF(K5968=FALSE,"",B5968&amp;"@"&amp;COUNTIFS($B$2:B5968,B5968,$K$2:K5968,TRUE))</f>
        <v/>
      </c>
    </row>
    <row r="5969" spans="7:12">
      <c r="G5969" s="122" t="str">
        <f t="shared" si="283"/>
        <v/>
      </c>
      <c r="H5969" s="255" t="str">
        <f>IF(G5969="기사임",(COUNTIF($B$2:B5969,B5969)-COUNTIFS($B$2:B5968,B5969,$G$2:G5968,"")),"")</f>
        <v/>
      </c>
      <c r="I5969" s="122" t="str">
        <f>IF(H5969=1,COUNTIF($H$1:H5969,1),"")</f>
        <v/>
      </c>
      <c r="J5969" s="122">
        <f t="shared" si="284"/>
        <v>0</v>
      </c>
      <c r="K5969" s="122" t="b">
        <f t="shared" si="285"/>
        <v>0</v>
      </c>
      <c r="L5969" s="122" t="str">
        <f>IF(K5969=FALSE,"",B5969&amp;"@"&amp;COUNTIFS($B$2:B5969,B5969,$K$2:K5969,TRUE))</f>
        <v/>
      </c>
    </row>
    <row r="5970" spans="7:12">
      <c r="G5970" s="122" t="str">
        <f t="shared" si="283"/>
        <v/>
      </c>
      <c r="H5970" s="255" t="str">
        <f>IF(G5970="기사임",(COUNTIF($B$2:B5970,B5970)-COUNTIFS($B$2:B5969,B5970,$G$2:G5969,"")),"")</f>
        <v/>
      </c>
      <c r="I5970" s="122" t="str">
        <f>IF(H5970=1,COUNTIF($H$1:H5970,1),"")</f>
        <v/>
      </c>
      <c r="J5970" s="122">
        <f t="shared" si="284"/>
        <v>0</v>
      </c>
      <c r="K5970" s="122" t="b">
        <f t="shared" si="285"/>
        <v>0</v>
      </c>
      <c r="L5970" s="122" t="str">
        <f>IF(K5970=FALSE,"",B5970&amp;"@"&amp;COUNTIFS($B$2:B5970,B5970,$K$2:K5970,TRUE))</f>
        <v/>
      </c>
    </row>
    <row r="5971" spans="7:12">
      <c r="G5971" s="122" t="str">
        <f t="shared" si="283"/>
        <v/>
      </c>
      <c r="H5971" s="255" t="str">
        <f>IF(G5971="기사임",(COUNTIF($B$2:B5971,B5971)-COUNTIFS($B$2:B5970,B5971,$G$2:G5970,"")),"")</f>
        <v/>
      </c>
      <c r="I5971" s="122" t="str">
        <f>IF(H5971=1,COUNTIF($H$1:H5971,1),"")</f>
        <v/>
      </c>
      <c r="J5971" s="122">
        <f t="shared" si="284"/>
        <v>0</v>
      </c>
      <c r="K5971" s="122" t="b">
        <f t="shared" si="285"/>
        <v>0</v>
      </c>
      <c r="L5971" s="122" t="str">
        <f>IF(K5971=FALSE,"",B5971&amp;"@"&amp;COUNTIFS($B$2:B5971,B5971,$K$2:K5971,TRUE))</f>
        <v/>
      </c>
    </row>
    <row r="5972" spans="7:12">
      <c r="G5972" s="122" t="str">
        <f t="shared" si="283"/>
        <v/>
      </c>
      <c r="H5972" s="255" t="str">
        <f>IF(G5972="기사임",(COUNTIF($B$2:B5972,B5972)-COUNTIFS($B$2:B5971,B5972,$G$2:G5971,"")),"")</f>
        <v/>
      </c>
      <c r="I5972" s="122" t="str">
        <f>IF(H5972=1,COUNTIF($H$1:H5972,1),"")</f>
        <v/>
      </c>
      <c r="J5972" s="122">
        <f t="shared" si="284"/>
        <v>0</v>
      </c>
      <c r="K5972" s="122" t="b">
        <f t="shared" si="285"/>
        <v>0</v>
      </c>
      <c r="L5972" s="122" t="str">
        <f>IF(K5972=FALSE,"",B5972&amp;"@"&amp;COUNTIFS($B$2:B5972,B5972,$K$2:K5972,TRUE))</f>
        <v/>
      </c>
    </row>
    <row r="5973" spans="7:12">
      <c r="G5973" s="122" t="str">
        <f t="shared" si="283"/>
        <v/>
      </c>
      <c r="H5973" s="255" t="str">
        <f>IF(G5973="기사임",(COUNTIF($B$2:B5973,B5973)-COUNTIFS($B$2:B5972,B5973,$G$2:G5972,"")),"")</f>
        <v/>
      </c>
      <c r="I5973" s="122" t="str">
        <f>IF(H5973=1,COUNTIF($H$1:H5973,1),"")</f>
        <v/>
      </c>
      <c r="J5973" s="122">
        <f t="shared" si="284"/>
        <v>0</v>
      </c>
      <c r="K5973" s="122" t="b">
        <f t="shared" si="285"/>
        <v>0</v>
      </c>
      <c r="L5973" s="122" t="str">
        <f>IF(K5973=FALSE,"",B5973&amp;"@"&amp;COUNTIFS($B$2:B5973,B5973,$K$2:K5973,TRUE))</f>
        <v/>
      </c>
    </row>
    <row r="5974" spans="7:12">
      <c r="G5974" s="122" t="str">
        <f t="shared" si="283"/>
        <v/>
      </c>
      <c r="H5974" s="255" t="str">
        <f>IF(G5974="기사임",(COUNTIF($B$2:B5974,B5974)-COUNTIFS($B$2:B5973,B5974,$G$2:G5973,"")),"")</f>
        <v/>
      </c>
      <c r="I5974" s="122" t="str">
        <f>IF(H5974=1,COUNTIF($H$1:H5974,1),"")</f>
        <v/>
      </c>
      <c r="J5974" s="122">
        <f t="shared" si="284"/>
        <v>0</v>
      </c>
      <c r="K5974" s="122" t="b">
        <f t="shared" si="285"/>
        <v>0</v>
      </c>
      <c r="L5974" s="122" t="str">
        <f>IF(K5974=FALSE,"",B5974&amp;"@"&amp;COUNTIFS($B$2:B5974,B5974,$K$2:K5974,TRUE))</f>
        <v/>
      </c>
    </row>
    <row r="5975" spans="7:12">
      <c r="G5975" s="122" t="str">
        <f t="shared" si="283"/>
        <v/>
      </c>
      <c r="H5975" s="255" t="str">
        <f>IF(G5975="기사임",(COUNTIF($B$2:B5975,B5975)-COUNTIFS($B$2:B5974,B5975,$G$2:G5974,"")),"")</f>
        <v/>
      </c>
      <c r="I5975" s="122" t="str">
        <f>IF(H5975=1,COUNTIF($H$1:H5975,1),"")</f>
        <v/>
      </c>
      <c r="J5975" s="122">
        <f t="shared" si="284"/>
        <v>0</v>
      </c>
      <c r="K5975" s="122" t="b">
        <f t="shared" si="285"/>
        <v>0</v>
      </c>
      <c r="L5975" s="122" t="str">
        <f>IF(K5975=FALSE,"",B5975&amp;"@"&amp;COUNTIFS($B$2:B5975,B5975,$K$2:K5975,TRUE))</f>
        <v/>
      </c>
    </row>
    <row r="5976" spans="7:12">
      <c r="G5976" s="122" t="str">
        <f t="shared" si="283"/>
        <v/>
      </c>
      <c r="H5976" s="255" t="str">
        <f>IF(G5976="기사임",(COUNTIF($B$2:B5976,B5976)-COUNTIFS($B$2:B5975,B5976,$G$2:G5975,"")),"")</f>
        <v/>
      </c>
      <c r="I5976" s="122" t="str">
        <f>IF(H5976=1,COUNTIF($H$1:H5976,1),"")</f>
        <v/>
      </c>
      <c r="J5976" s="122">
        <f t="shared" si="284"/>
        <v>0</v>
      </c>
      <c r="K5976" s="122" t="b">
        <f t="shared" si="285"/>
        <v>0</v>
      </c>
      <c r="L5976" s="122" t="str">
        <f>IF(K5976=FALSE,"",B5976&amp;"@"&amp;COUNTIFS($B$2:B5976,B5976,$K$2:K5976,TRUE))</f>
        <v/>
      </c>
    </row>
    <row r="5977" spans="7:12">
      <c r="G5977" s="122" t="str">
        <f t="shared" si="283"/>
        <v/>
      </c>
      <c r="H5977" s="255" t="str">
        <f>IF(G5977="기사임",(COUNTIF($B$2:B5977,B5977)-COUNTIFS($B$2:B5976,B5977,$G$2:G5976,"")),"")</f>
        <v/>
      </c>
      <c r="I5977" s="122" t="str">
        <f>IF(H5977=1,COUNTIF($H$1:H5977,1),"")</f>
        <v/>
      </c>
      <c r="J5977" s="122">
        <f t="shared" si="284"/>
        <v>0</v>
      </c>
      <c r="K5977" s="122" t="b">
        <f t="shared" si="285"/>
        <v>0</v>
      </c>
      <c r="L5977" s="122" t="str">
        <f>IF(K5977=FALSE,"",B5977&amp;"@"&amp;COUNTIFS($B$2:B5977,B5977,$K$2:K5977,TRUE))</f>
        <v/>
      </c>
    </row>
    <row r="5978" spans="7:12">
      <c r="G5978" s="122" t="str">
        <f t="shared" si="283"/>
        <v/>
      </c>
      <c r="H5978" s="255" t="str">
        <f>IF(G5978="기사임",(COUNTIF($B$2:B5978,B5978)-COUNTIFS($B$2:B5977,B5978,$G$2:G5977,"")),"")</f>
        <v/>
      </c>
      <c r="I5978" s="122" t="str">
        <f>IF(H5978=1,COUNTIF($H$1:H5978,1),"")</f>
        <v/>
      </c>
      <c r="J5978" s="122">
        <f t="shared" si="284"/>
        <v>0</v>
      </c>
      <c r="K5978" s="122" t="b">
        <f t="shared" si="285"/>
        <v>0</v>
      </c>
      <c r="L5978" s="122" t="str">
        <f>IF(K5978=FALSE,"",B5978&amp;"@"&amp;COUNTIFS($B$2:B5978,B5978,$K$2:K5978,TRUE))</f>
        <v/>
      </c>
    </row>
    <row r="5979" spans="7:12">
      <c r="G5979" s="122" t="str">
        <f t="shared" si="283"/>
        <v/>
      </c>
      <c r="H5979" s="255" t="str">
        <f>IF(G5979="기사임",(COUNTIF($B$2:B5979,B5979)-COUNTIFS($B$2:B5978,B5979,$G$2:G5978,"")),"")</f>
        <v/>
      </c>
      <c r="I5979" s="122" t="str">
        <f>IF(H5979=1,COUNTIF($H$1:H5979,1),"")</f>
        <v/>
      </c>
      <c r="J5979" s="122">
        <f t="shared" si="284"/>
        <v>0</v>
      </c>
      <c r="K5979" s="122" t="b">
        <f t="shared" si="285"/>
        <v>0</v>
      </c>
      <c r="L5979" s="122" t="str">
        <f>IF(K5979=FALSE,"",B5979&amp;"@"&amp;COUNTIFS($B$2:B5979,B5979,$K$2:K5979,TRUE))</f>
        <v/>
      </c>
    </row>
    <row r="5980" spans="7:12">
      <c r="G5980" s="122" t="str">
        <f t="shared" si="283"/>
        <v/>
      </c>
      <c r="H5980" s="255" t="str">
        <f>IF(G5980="기사임",(COUNTIF($B$2:B5980,B5980)-COUNTIFS($B$2:B5979,B5980,$G$2:G5979,"")),"")</f>
        <v/>
      </c>
      <c r="I5980" s="122" t="str">
        <f>IF(H5980=1,COUNTIF($H$1:H5980,1),"")</f>
        <v/>
      </c>
      <c r="J5980" s="122">
        <f t="shared" si="284"/>
        <v>0</v>
      </c>
      <c r="K5980" s="122" t="b">
        <f t="shared" si="285"/>
        <v>0</v>
      </c>
      <c r="L5980" s="122" t="str">
        <f>IF(K5980=FALSE,"",B5980&amp;"@"&amp;COUNTIFS($B$2:B5980,B5980,$K$2:K5980,TRUE))</f>
        <v/>
      </c>
    </row>
    <row r="5981" spans="7:12">
      <c r="G5981" s="122" t="str">
        <f t="shared" si="283"/>
        <v/>
      </c>
      <c r="H5981" s="255" t="str">
        <f>IF(G5981="기사임",(COUNTIF($B$2:B5981,B5981)-COUNTIFS($B$2:B5980,B5981,$G$2:G5980,"")),"")</f>
        <v/>
      </c>
      <c r="I5981" s="122" t="str">
        <f>IF(H5981=1,COUNTIF($H$1:H5981,1),"")</f>
        <v/>
      </c>
      <c r="J5981" s="122">
        <f t="shared" si="284"/>
        <v>0</v>
      </c>
      <c r="K5981" s="122" t="b">
        <f t="shared" si="285"/>
        <v>0</v>
      </c>
      <c r="L5981" s="122" t="str">
        <f>IF(K5981=FALSE,"",B5981&amp;"@"&amp;COUNTIFS($B$2:B5981,B5981,$K$2:K5981,TRUE))</f>
        <v/>
      </c>
    </row>
    <row r="5982" spans="7:12">
      <c r="G5982" s="122" t="str">
        <f t="shared" si="283"/>
        <v/>
      </c>
      <c r="H5982" s="255" t="str">
        <f>IF(G5982="기사임",(COUNTIF($B$2:B5982,B5982)-COUNTIFS($B$2:B5981,B5982,$G$2:G5981,"")),"")</f>
        <v/>
      </c>
      <c r="I5982" s="122" t="str">
        <f>IF(H5982=1,COUNTIF($H$1:H5982,1),"")</f>
        <v/>
      </c>
      <c r="J5982" s="122">
        <f t="shared" si="284"/>
        <v>0</v>
      </c>
      <c r="K5982" s="122" t="b">
        <f t="shared" si="285"/>
        <v>0</v>
      </c>
      <c r="L5982" s="122" t="str">
        <f>IF(K5982=FALSE,"",B5982&amp;"@"&amp;COUNTIFS($B$2:B5982,B5982,$K$2:K5982,TRUE))</f>
        <v/>
      </c>
    </row>
    <row r="5983" spans="7:12">
      <c r="G5983" s="122" t="str">
        <f t="shared" si="283"/>
        <v/>
      </c>
      <c r="H5983" s="255" t="str">
        <f>IF(G5983="기사임",(COUNTIF($B$2:B5983,B5983)-COUNTIFS($B$2:B5982,B5983,$G$2:G5982,"")),"")</f>
        <v/>
      </c>
      <c r="I5983" s="122" t="str">
        <f>IF(H5983=1,COUNTIF($H$1:H5983,1),"")</f>
        <v/>
      </c>
      <c r="J5983" s="122">
        <f t="shared" si="284"/>
        <v>0</v>
      </c>
      <c r="K5983" s="122" t="b">
        <f t="shared" si="285"/>
        <v>0</v>
      </c>
      <c r="L5983" s="122" t="str">
        <f>IF(K5983=FALSE,"",B5983&amp;"@"&amp;COUNTIFS($B$2:B5983,B5983,$K$2:K5983,TRUE))</f>
        <v/>
      </c>
    </row>
    <row r="5984" spans="7:12">
      <c r="G5984" s="122" t="str">
        <f t="shared" si="283"/>
        <v/>
      </c>
      <c r="H5984" s="255" t="str">
        <f>IF(G5984="기사임",(COUNTIF($B$2:B5984,B5984)-COUNTIFS($B$2:B5983,B5984,$G$2:G5983,"")),"")</f>
        <v/>
      </c>
      <c r="I5984" s="122" t="str">
        <f>IF(H5984=1,COUNTIF($H$1:H5984,1),"")</f>
        <v/>
      </c>
      <c r="J5984" s="122">
        <f t="shared" si="284"/>
        <v>0</v>
      </c>
      <c r="K5984" s="122" t="b">
        <f t="shared" si="285"/>
        <v>0</v>
      </c>
      <c r="L5984" s="122" t="str">
        <f>IF(K5984=FALSE,"",B5984&amp;"@"&amp;COUNTIFS($B$2:B5984,B5984,$K$2:K5984,TRUE))</f>
        <v/>
      </c>
    </row>
    <row r="5985" spans="7:12">
      <c r="G5985" s="122" t="str">
        <f t="shared" si="283"/>
        <v/>
      </c>
      <c r="H5985" s="255" t="str">
        <f>IF(G5985="기사임",(COUNTIF($B$2:B5985,B5985)-COUNTIFS($B$2:B5984,B5985,$G$2:G5984,"")),"")</f>
        <v/>
      </c>
      <c r="I5985" s="122" t="str">
        <f>IF(H5985=1,COUNTIF($H$1:H5985,1),"")</f>
        <v/>
      </c>
      <c r="J5985" s="122">
        <f t="shared" si="284"/>
        <v>0</v>
      </c>
      <c r="K5985" s="122" t="b">
        <f t="shared" si="285"/>
        <v>0</v>
      </c>
      <c r="L5985" s="122" t="str">
        <f>IF(K5985=FALSE,"",B5985&amp;"@"&amp;COUNTIFS($B$2:B5985,B5985,$K$2:K5985,TRUE))</f>
        <v/>
      </c>
    </row>
    <row r="5986" spans="7:12">
      <c r="G5986" s="122" t="str">
        <f t="shared" si="283"/>
        <v/>
      </c>
      <c r="H5986" s="255" t="str">
        <f>IF(G5986="기사임",(COUNTIF($B$2:B5986,B5986)-COUNTIFS($B$2:B5985,B5986,$G$2:G5985,"")),"")</f>
        <v/>
      </c>
      <c r="I5986" s="122" t="str">
        <f>IF(H5986=1,COUNTIF($H$1:H5986,1),"")</f>
        <v/>
      </c>
      <c r="J5986" s="122">
        <f t="shared" si="284"/>
        <v>0</v>
      </c>
      <c r="K5986" s="122" t="b">
        <f t="shared" si="285"/>
        <v>0</v>
      </c>
      <c r="L5986" s="122" t="str">
        <f>IF(K5986=FALSE,"",B5986&amp;"@"&amp;COUNTIFS($B$2:B5986,B5986,$K$2:K5986,TRUE))</f>
        <v/>
      </c>
    </row>
    <row r="5987" spans="7:12">
      <c r="G5987" s="122" t="str">
        <f t="shared" si="283"/>
        <v/>
      </c>
      <c r="H5987" s="255" t="str">
        <f>IF(G5987="기사임",(COUNTIF($B$2:B5987,B5987)-COUNTIFS($B$2:B5986,B5987,$G$2:G5986,"")),"")</f>
        <v/>
      </c>
      <c r="I5987" s="122" t="str">
        <f>IF(H5987=1,COUNTIF($H$1:H5987,1),"")</f>
        <v/>
      </c>
      <c r="J5987" s="122">
        <f t="shared" si="284"/>
        <v>0</v>
      </c>
      <c r="K5987" s="122" t="b">
        <f t="shared" si="285"/>
        <v>0</v>
      </c>
      <c r="L5987" s="122" t="str">
        <f>IF(K5987=FALSE,"",B5987&amp;"@"&amp;COUNTIFS($B$2:B5987,B5987,$K$2:K5987,TRUE))</f>
        <v/>
      </c>
    </row>
    <row r="5988" spans="7:12">
      <c r="G5988" s="122" t="str">
        <f t="shared" si="283"/>
        <v/>
      </c>
      <c r="H5988" s="255" t="str">
        <f>IF(G5988="기사임",(COUNTIF($B$2:B5988,B5988)-COUNTIFS($B$2:B5987,B5988,$G$2:G5987,"")),"")</f>
        <v/>
      </c>
      <c r="I5988" s="122" t="str">
        <f>IF(H5988=1,COUNTIF($H$1:H5988,1),"")</f>
        <v/>
      </c>
      <c r="J5988" s="122">
        <f t="shared" si="284"/>
        <v>0</v>
      </c>
      <c r="K5988" s="122" t="b">
        <f t="shared" si="285"/>
        <v>0</v>
      </c>
      <c r="L5988" s="122" t="str">
        <f>IF(K5988=FALSE,"",B5988&amp;"@"&amp;COUNTIFS($B$2:B5988,B5988,$K$2:K5988,TRUE))</f>
        <v/>
      </c>
    </row>
    <row r="5989" spans="7:12">
      <c r="G5989" s="122" t="str">
        <f t="shared" si="283"/>
        <v/>
      </c>
      <c r="H5989" s="255" t="str">
        <f>IF(G5989="기사임",(COUNTIF($B$2:B5989,B5989)-COUNTIFS($B$2:B5988,B5989,$G$2:G5988,"")),"")</f>
        <v/>
      </c>
      <c r="I5989" s="122" t="str">
        <f>IF(H5989=1,COUNTIF($H$1:H5989,1),"")</f>
        <v/>
      </c>
      <c r="J5989" s="122">
        <f t="shared" si="284"/>
        <v>0</v>
      </c>
      <c r="K5989" s="122" t="b">
        <f t="shared" si="285"/>
        <v>0</v>
      </c>
      <c r="L5989" s="122" t="str">
        <f>IF(K5989=FALSE,"",B5989&amp;"@"&amp;COUNTIFS($B$2:B5989,B5989,$K$2:K5989,TRUE))</f>
        <v/>
      </c>
    </row>
    <row r="5990" spans="7:12">
      <c r="G5990" s="122" t="str">
        <f t="shared" si="283"/>
        <v/>
      </c>
      <c r="H5990" s="255" t="str">
        <f>IF(G5990="기사임",(COUNTIF($B$2:B5990,B5990)-COUNTIFS($B$2:B5989,B5990,$G$2:G5989,"")),"")</f>
        <v/>
      </c>
      <c r="I5990" s="122" t="str">
        <f>IF(H5990=1,COUNTIF($H$1:H5990,1),"")</f>
        <v/>
      </c>
      <c r="J5990" s="122">
        <f t="shared" si="284"/>
        <v>0</v>
      </c>
      <c r="K5990" s="122" t="b">
        <f t="shared" si="285"/>
        <v>0</v>
      </c>
      <c r="L5990" s="122" t="str">
        <f>IF(K5990=FALSE,"",B5990&amp;"@"&amp;COUNTIFS($B$2:B5990,B5990,$K$2:K5990,TRUE))</f>
        <v/>
      </c>
    </row>
    <row r="5991" spans="7:12">
      <c r="G5991" s="122" t="str">
        <f t="shared" si="283"/>
        <v/>
      </c>
      <c r="H5991" s="255" t="str">
        <f>IF(G5991="기사임",(COUNTIF($B$2:B5991,B5991)-COUNTIFS($B$2:B5990,B5991,$G$2:G5990,"")),"")</f>
        <v/>
      </c>
      <c r="I5991" s="122" t="str">
        <f>IF(H5991=1,COUNTIF($H$1:H5991,1),"")</f>
        <v/>
      </c>
      <c r="J5991" s="122">
        <f t="shared" si="284"/>
        <v>0</v>
      </c>
      <c r="K5991" s="122" t="b">
        <f t="shared" si="285"/>
        <v>0</v>
      </c>
      <c r="L5991" s="122" t="str">
        <f>IF(K5991=FALSE,"",B5991&amp;"@"&amp;COUNTIFS($B$2:B5991,B5991,$K$2:K5991,TRUE))</f>
        <v/>
      </c>
    </row>
    <row r="5992" spans="7:12">
      <c r="G5992" s="122" t="str">
        <f t="shared" si="283"/>
        <v/>
      </c>
      <c r="H5992" s="255" t="str">
        <f>IF(G5992="기사임",(COUNTIF($B$2:B5992,B5992)-COUNTIFS($B$2:B5991,B5992,$G$2:G5991,"")),"")</f>
        <v/>
      </c>
      <c r="I5992" s="122" t="str">
        <f>IF(H5992=1,COUNTIF($H$1:H5992,1),"")</f>
        <v/>
      </c>
      <c r="J5992" s="122">
        <f t="shared" si="284"/>
        <v>0</v>
      </c>
      <c r="K5992" s="122" t="b">
        <f t="shared" si="285"/>
        <v>0</v>
      </c>
      <c r="L5992" s="122" t="str">
        <f>IF(K5992=FALSE,"",B5992&amp;"@"&amp;COUNTIFS($B$2:B5992,B5992,$K$2:K5992,TRUE))</f>
        <v/>
      </c>
    </row>
    <row r="5993" spans="7:12">
      <c r="G5993" s="122" t="str">
        <f t="shared" si="283"/>
        <v/>
      </c>
      <c r="H5993" s="255" t="str">
        <f>IF(G5993="기사임",(COUNTIF($B$2:B5993,B5993)-COUNTIFS($B$2:B5992,B5993,$G$2:G5992,"")),"")</f>
        <v/>
      </c>
      <c r="I5993" s="122" t="str">
        <f>IF(H5993=1,COUNTIF($H$1:H5993,1),"")</f>
        <v/>
      </c>
      <c r="J5993" s="122">
        <f t="shared" si="284"/>
        <v>0</v>
      </c>
      <c r="K5993" s="122" t="b">
        <f t="shared" si="285"/>
        <v>0</v>
      </c>
      <c r="L5993" s="122" t="str">
        <f>IF(K5993=FALSE,"",B5993&amp;"@"&amp;COUNTIFS($B$2:B5993,B5993,$K$2:K5993,TRUE))</f>
        <v/>
      </c>
    </row>
    <row r="5994" spans="7:12">
      <c r="G5994" s="122" t="str">
        <f t="shared" si="283"/>
        <v/>
      </c>
      <c r="H5994" s="255" t="str">
        <f>IF(G5994="기사임",(COUNTIF($B$2:B5994,B5994)-COUNTIFS($B$2:B5993,B5994,$G$2:G5993,"")),"")</f>
        <v/>
      </c>
      <c r="I5994" s="122" t="str">
        <f>IF(H5994=1,COUNTIF($H$1:H5994,1),"")</f>
        <v/>
      </c>
      <c r="J5994" s="122">
        <f t="shared" si="284"/>
        <v>0</v>
      </c>
      <c r="K5994" s="122" t="b">
        <f t="shared" si="285"/>
        <v>0</v>
      </c>
      <c r="L5994" s="122" t="str">
        <f>IF(K5994=FALSE,"",B5994&amp;"@"&amp;COUNTIFS($B$2:B5994,B5994,$K$2:K5994,TRUE))</f>
        <v/>
      </c>
    </row>
    <row r="5995" spans="7:12">
      <c r="G5995" s="122" t="str">
        <f t="shared" si="283"/>
        <v/>
      </c>
      <c r="H5995" s="255" t="str">
        <f>IF(G5995="기사임",(COUNTIF($B$2:B5995,B5995)-COUNTIFS($B$2:B5994,B5995,$G$2:G5994,"")),"")</f>
        <v/>
      </c>
      <c r="I5995" s="122" t="str">
        <f>IF(H5995=1,COUNTIF($H$1:H5995,1),"")</f>
        <v/>
      </c>
      <c r="J5995" s="122">
        <f t="shared" si="284"/>
        <v>0</v>
      </c>
      <c r="K5995" s="122" t="b">
        <f t="shared" si="285"/>
        <v>0</v>
      </c>
      <c r="L5995" s="122" t="str">
        <f>IF(K5995=FALSE,"",B5995&amp;"@"&amp;COUNTIFS($B$2:B5995,B5995,$K$2:K5995,TRUE))</f>
        <v/>
      </c>
    </row>
    <row r="5996" spans="7:12">
      <c r="G5996" s="122" t="str">
        <f t="shared" si="283"/>
        <v/>
      </c>
      <c r="H5996" s="255" t="str">
        <f>IF(G5996="기사임",(COUNTIF($B$2:B5996,B5996)-COUNTIFS($B$2:B5995,B5996,$G$2:G5995,"")),"")</f>
        <v/>
      </c>
      <c r="I5996" s="122" t="str">
        <f>IF(H5996=1,COUNTIF($H$1:H5996,1),"")</f>
        <v/>
      </c>
      <c r="J5996" s="122">
        <f t="shared" si="284"/>
        <v>0</v>
      </c>
      <c r="K5996" s="122" t="b">
        <f t="shared" si="285"/>
        <v>0</v>
      </c>
      <c r="L5996" s="122" t="str">
        <f>IF(K5996=FALSE,"",B5996&amp;"@"&amp;COUNTIFS($B$2:B5996,B5996,$K$2:K5996,TRUE))</f>
        <v/>
      </c>
    </row>
    <row r="5997" spans="7:12">
      <c r="G5997" s="122" t="str">
        <f t="shared" si="283"/>
        <v/>
      </c>
      <c r="H5997" s="255" t="str">
        <f>IF(G5997="기사임",(COUNTIF($B$2:B5997,B5997)-COUNTIFS($B$2:B5996,B5997,$G$2:G5996,"")),"")</f>
        <v/>
      </c>
      <c r="I5997" s="122" t="str">
        <f>IF(H5997=1,COUNTIF($H$1:H5997,1),"")</f>
        <v/>
      </c>
      <c r="J5997" s="122">
        <f t="shared" si="284"/>
        <v>0</v>
      </c>
      <c r="K5997" s="122" t="b">
        <f t="shared" si="285"/>
        <v>0</v>
      </c>
      <c r="L5997" s="122" t="str">
        <f>IF(K5997=FALSE,"",B5997&amp;"@"&amp;COUNTIFS($B$2:B5997,B5997,$K$2:K5997,TRUE))</f>
        <v/>
      </c>
    </row>
    <row r="5998" spans="7:12">
      <c r="G5998" s="122" t="str">
        <f t="shared" si="283"/>
        <v/>
      </c>
      <c r="H5998" s="255" t="str">
        <f>IF(G5998="기사임",(COUNTIF($B$2:B5998,B5998)-COUNTIFS($B$2:B5997,B5998,$G$2:G5997,"")),"")</f>
        <v/>
      </c>
      <c r="I5998" s="122" t="str">
        <f>IF(H5998=1,COUNTIF($H$1:H5998,1),"")</f>
        <v/>
      </c>
      <c r="J5998" s="122">
        <f t="shared" si="284"/>
        <v>0</v>
      </c>
      <c r="K5998" s="122" t="b">
        <f t="shared" si="285"/>
        <v>0</v>
      </c>
      <c r="L5998" s="122" t="str">
        <f>IF(K5998=FALSE,"",B5998&amp;"@"&amp;COUNTIFS($B$2:B5998,B5998,$K$2:K5998,TRUE))</f>
        <v/>
      </c>
    </row>
    <row r="5999" spans="7:12">
      <c r="G5999" s="122" t="str">
        <f t="shared" si="283"/>
        <v/>
      </c>
      <c r="H5999" s="255" t="str">
        <f>IF(G5999="기사임",(COUNTIF($B$2:B5999,B5999)-COUNTIFS($B$2:B5998,B5999,$G$2:G5998,"")),"")</f>
        <v/>
      </c>
      <c r="I5999" s="122" t="str">
        <f>IF(H5999=1,COUNTIF($H$1:H5999,1),"")</f>
        <v/>
      </c>
      <c r="J5999" s="122">
        <f t="shared" si="284"/>
        <v>0</v>
      </c>
      <c r="K5999" s="122" t="b">
        <f t="shared" si="285"/>
        <v>0</v>
      </c>
      <c r="L5999" s="122" t="str">
        <f>IF(K5999=FALSE,"",B5999&amp;"@"&amp;COUNTIFS($B$2:B5999,B5999,$K$2:K5999,TRUE))</f>
        <v/>
      </c>
    </row>
    <row r="6000" spans="7:12">
      <c r="G6000" s="122" t="str">
        <f t="shared" si="283"/>
        <v/>
      </c>
      <c r="H6000" s="255" t="str">
        <f>IF(G6000="기사임",(COUNTIF($B$2:B6000,B6000)-COUNTIFS($B$2:B5999,B6000,$G$2:G5999,"")),"")</f>
        <v/>
      </c>
      <c r="I6000" s="122" t="str">
        <f>IF(H6000=1,COUNTIF($H$1:H6000,1),"")</f>
        <v/>
      </c>
      <c r="J6000" s="122">
        <f t="shared" si="284"/>
        <v>0</v>
      </c>
      <c r="K6000" s="122" t="b">
        <f t="shared" si="285"/>
        <v>0</v>
      </c>
      <c r="L6000" s="122" t="str">
        <f>IF(K6000=FALSE,"",B6000&amp;"@"&amp;COUNTIFS($B$2:B6000,B6000,$K$2:K6000,TRUE))</f>
        <v/>
      </c>
    </row>
    <row r="6001" spans="7:12">
      <c r="G6001" s="122" t="str">
        <f t="shared" si="283"/>
        <v/>
      </c>
      <c r="H6001" s="255" t="str">
        <f>IF(G6001="기사임",(COUNTIF($B$2:B6001,B6001)-COUNTIFS($B$2:B6000,B6001,$G$2:G6000,"")),"")</f>
        <v/>
      </c>
      <c r="I6001" s="122" t="str">
        <f>IF(H6001=1,COUNTIF($H$1:H6001,1),"")</f>
        <v/>
      </c>
      <c r="J6001" s="122">
        <f t="shared" si="284"/>
        <v>0</v>
      </c>
      <c r="K6001" s="122" t="b">
        <f t="shared" si="285"/>
        <v>0</v>
      </c>
      <c r="L6001" s="122" t="str">
        <f>IF(K6001=FALSE,"",B6001&amp;"@"&amp;COUNTIFS($B$2:B6001,B6001,$K$2:K6001,TRUE))</f>
        <v/>
      </c>
    </row>
    <row r="6002" spans="7:12">
      <c r="G6002" s="122" t="str">
        <f t="shared" si="283"/>
        <v/>
      </c>
      <c r="H6002" s="255" t="str">
        <f>IF(G6002="기사임",(COUNTIF($B$2:B6002,B6002)-COUNTIFS($B$2:B6001,B6002,$G$2:G6001,"")),"")</f>
        <v/>
      </c>
      <c r="I6002" s="122" t="str">
        <f>IF(H6002=1,COUNTIF($H$1:H6002,1),"")</f>
        <v/>
      </c>
      <c r="J6002" s="122">
        <f t="shared" si="284"/>
        <v>0</v>
      </c>
      <c r="K6002" s="122" t="b">
        <f t="shared" si="285"/>
        <v>0</v>
      </c>
      <c r="L6002" s="122" t="str">
        <f>IF(K6002=FALSE,"",B6002&amp;"@"&amp;COUNTIFS($B$2:B6002,B6002,$K$2:K6002,TRUE))</f>
        <v/>
      </c>
    </row>
    <row r="6003" spans="7:12">
      <c r="G6003" s="122" t="str">
        <f t="shared" si="283"/>
        <v/>
      </c>
      <c r="H6003" s="255" t="str">
        <f>IF(G6003="기사임",(COUNTIF($B$2:B6003,B6003)-COUNTIFS($B$2:B6002,B6003,$G$2:G6002,"")),"")</f>
        <v/>
      </c>
      <c r="I6003" s="122" t="str">
        <f>IF(H6003=1,COUNTIF($H$1:H6003,1),"")</f>
        <v/>
      </c>
      <c r="J6003" s="122">
        <f t="shared" si="284"/>
        <v>0</v>
      </c>
      <c r="K6003" s="122" t="b">
        <f t="shared" si="285"/>
        <v>0</v>
      </c>
      <c r="L6003" s="122" t="str">
        <f>IF(K6003=FALSE,"",B6003&amp;"@"&amp;COUNTIFS($B$2:B6003,B6003,$K$2:K6003,TRUE))</f>
        <v/>
      </c>
    </row>
    <row r="6004" spans="7:12">
      <c r="G6004" s="122" t="str">
        <f t="shared" si="283"/>
        <v/>
      </c>
      <c r="H6004" s="255" t="str">
        <f>IF(G6004="기사임",(COUNTIF($B$2:B6004,B6004)-COUNTIFS($B$2:B6003,B6004,$G$2:G6003,"")),"")</f>
        <v/>
      </c>
      <c r="I6004" s="122" t="str">
        <f>IF(H6004=1,COUNTIF($H$1:H6004,1),"")</f>
        <v/>
      </c>
      <c r="J6004" s="122">
        <f t="shared" si="284"/>
        <v>0</v>
      </c>
      <c r="K6004" s="122" t="b">
        <f t="shared" si="285"/>
        <v>0</v>
      </c>
      <c r="L6004" s="122" t="str">
        <f>IF(K6004=FALSE,"",B6004&amp;"@"&amp;COUNTIFS($B$2:B6004,B6004,$K$2:K6004,TRUE))</f>
        <v/>
      </c>
    </row>
    <row r="6005" spans="7:12">
      <c r="G6005" s="122" t="str">
        <f t="shared" si="283"/>
        <v/>
      </c>
      <c r="H6005" s="255" t="str">
        <f>IF(G6005="기사임",(COUNTIF($B$2:B6005,B6005)-COUNTIFS($B$2:B6004,B6005,$G$2:G6004,"")),"")</f>
        <v/>
      </c>
      <c r="I6005" s="122" t="str">
        <f>IF(H6005=1,COUNTIF($H$1:H6005,1),"")</f>
        <v/>
      </c>
      <c r="J6005" s="122">
        <f t="shared" si="284"/>
        <v>0</v>
      </c>
      <c r="K6005" s="122" t="b">
        <f t="shared" si="285"/>
        <v>0</v>
      </c>
      <c r="L6005" s="122" t="str">
        <f>IF(K6005=FALSE,"",B6005&amp;"@"&amp;COUNTIFS($B$2:B6005,B6005,$K$2:K6005,TRUE))</f>
        <v/>
      </c>
    </row>
    <row r="6006" spans="7:12">
      <c r="G6006" s="122" t="str">
        <f t="shared" si="283"/>
        <v/>
      </c>
      <c r="H6006" s="255" t="str">
        <f>IF(G6006="기사임",(COUNTIF($B$2:B6006,B6006)-COUNTIFS($B$2:B6005,B6006,$G$2:G6005,"")),"")</f>
        <v/>
      </c>
      <c r="I6006" s="122" t="str">
        <f>IF(H6006=1,COUNTIF($H$1:H6006,1),"")</f>
        <v/>
      </c>
      <c r="J6006" s="122">
        <f t="shared" si="284"/>
        <v>0</v>
      </c>
      <c r="K6006" s="122" t="b">
        <f t="shared" si="285"/>
        <v>0</v>
      </c>
      <c r="L6006" s="122" t="str">
        <f>IF(K6006=FALSE,"",B6006&amp;"@"&amp;COUNTIFS($B$2:B6006,B6006,$K$2:K6006,TRUE))</f>
        <v/>
      </c>
    </row>
    <row r="6007" spans="7:12">
      <c r="G6007" s="122" t="str">
        <f t="shared" si="283"/>
        <v/>
      </c>
      <c r="H6007" s="255" t="str">
        <f>IF(G6007="기사임",(COUNTIF($B$2:B6007,B6007)-COUNTIFS($B$2:B6006,B6007,$G$2:G6006,"")),"")</f>
        <v/>
      </c>
      <c r="I6007" s="122" t="str">
        <f>IF(H6007=1,COUNTIF($H$1:H6007,1),"")</f>
        <v/>
      </c>
      <c r="J6007" s="122">
        <f t="shared" si="284"/>
        <v>0</v>
      </c>
      <c r="K6007" s="122" t="b">
        <f t="shared" si="285"/>
        <v>0</v>
      </c>
      <c r="L6007" s="122" t="str">
        <f>IF(K6007=FALSE,"",B6007&amp;"@"&amp;COUNTIFS($B$2:B6007,B6007,$K$2:K6007,TRUE))</f>
        <v/>
      </c>
    </row>
    <row r="6008" spans="7:12">
      <c r="G6008" s="122" t="str">
        <f t="shared" si="283"/>
        <v/>
      </c>
      <c r="H6008" s="255" t="str">
        <f>IF(G6008="기사임",(COUNTIF($B$2:B6008,B6008)-COUNTIFS($B$2:B6007,B6008,$G$2:G6007,"")),"")</f>
        <v/>
      </c>
      <c r="I6008" s="122" t="str">
        <f>IF(H6008=1,COUNTIF($H$1:H6008,1),"")</f>
        <v/>
      </c>
      <c r="J6008" s="122">
        <f t="shared" si="284"/>
        <v>0</v>
      </c>
      <c r="K6008" s="122" t="b">
        <f t="shared" si="285"/>
        <v>0</v>
      </c>
      <c r="L6008" s="122" t="str">
        <f>IF(K6008=FALSE,"",B6008&amp;"@"&amp;COUNTIFS($B$2:B6008,B6008,$K$2:K6008,TRUE))</f>
        <v/>
      </c>
    </row>
    <row r="6009" spans="7:12">
      <c r="G6009" s="122" t="str">
        <f t="shared" si="283"/>
        <v/>
      </c>
      <c r="H6009" s="255" t="str">
        <f>IF(G6009="기사임",(COUNTIF($B$2:B6009,B6009)-COUNTIFS($B$2:B6008,B6009,$G$2:G6008,"")),"")</f>
        <v/>
      </c>
      <c r="I6009" s="122" t="str">
        <f>IF(H6009=1,COUNTIF($H$1:H6009,1),"")</f>
        <v/>
      </c>
      <c r="J6009" s="122">
        <f t="shared" si="284"/>
        <v>0</v>
      </c>
      <c r="K6009" s="122" t="b">
        <f t="shared" si="285"/>
        <v>0</v>
      </c>
      <c r="L6009" s="122" t="str">
        <f>IF(K6009=FALSE,"",B6009&amp;"@"&amp;COUNTIFS($B$2:B6009,B6009,$K$2:K6009,TRUE))</f>
        <v/>
      </c>
    </row>
    <row r="6010" spans="7:12">
      <c r="G6010" s="122" t="str">
        <f t="shared" si="283"/>
        <v/>
      </c>
      <c r="H6010" s="255" t="str">
        <f>IF(G6010="기사임",(COUNTIF($B$2:B6010,B6010)-COUNTIFS($B$2:B6009,B6010,$G$2:G6009,"")),"")</f>
        <v/>
      </c>
      <c r="I6010" s="122" t="str">
        <f>IF(H6010=1,COUNTIF($H$1:H6010,1),"")</f>
        <v/>
      </c>
      <c r="J6010" s="122">
        <f t="shared" si="284"/>
        <v>0</v>
      </c>
      <c r="K6010" s="122" t="b">
        <f t="shared" si="285"/>
        <v>0</v>
      </c>
      <c r="L6010" s="122" t="str">
        <f>IF(K6010=FALSE,"",B6010&amp;"@"&amp;COUNTIFS($B$2:B6010,B6010,$K$2:K6010,TRUE))</f>
        <v/>
      </c>
    </row>
    <row r="6011" spans="7:12">
      <c r="G6011" s="122" t="str">
        <f t="shared" si="283"/>
        <v/>
      </c>
      <c r="H6011" s="255" t="str">
        <f>IF(G6011="기사임",(COUNTIF($B$2:B6011,B6011)-COUNTIFS($B$2:B6010,B6011,$G$2:G6010,"")),"")</f>
        <v/>
      </c>
      <c r="I6011" s="122" t="str">
        <f>IF(H6011=1,COUNTIF($H$1:H6011,1),"")</f>
        <v/>
      </c>
      <c r="J6011" s="122">
        <f t="shared" si="284"/>
        <v>0</v>
      </c>
      <c r="K6011" s="122" t="b">
        <f t="shared" si="285"/>
        <v>0</v>
      </c>
      <c r="L6011" s="122" t="str">
        <f>IF(K6011=FALSE,"",B6011&amp;"@"&amp;COUNTIFS($B$2:B6011,B6011,$K$2:K6011,TRUE))</f>
        <v/>
      </c>
    </row>
    <row r="6012" spans="7:12">
      <c r="G6012" s="122" t="str">
        <f t="shared" si="283"/>
        <v/>
      </c>
      <c r="H6012" s="255" t="str">
        <f>IF(G6012="기사임",(COUNTIF($B$2:B6012,B6012)-COUNTIFS($B$2:B6011,B6012,$G$2:G6011,"")),"")</f>
        <v/>
      </c>
      <c r="I6012" s="122" t="str">
        <f>IF(H6012=1,COUNTIF($H$1:H6012,1),"")</f>
        <v/>
      </c>
      <c r="J6012" s="122">
        <f t="shared" si="284"/>
        <v>0</v>
      </c>
      <c r="K6012" s="122" t="b">
        <f t="shared" si="285"/>
        <v>0</v>
      </c>
      <c r="L6012" s="122" t="str">
        <f>IF(K6012=FALSE,"",B6012&amp;"@"&amp;COUNTIFS($B$2:B6012,B6012,$K$2:K6012,TRUE))</f>
        <v/>
      </c>
    </row>
    <row r="6013" spans="7:12">
      <c r="G6013" s="122" t="str">
        <f t="shared" si="283"/>
        <v/>
      </c>
      <c r="H6013" s="255" t="str">
        <f>IF(G6013="기사임",(COUNTIF($B$2:B6013,B6013)-COUNTIFS($B$2:B6012,B6013,$G$2:G6012,"")),"")</f>
        <v/>
      </c>
      <c r="I6013" s="122" t="str">
        <f>IF(H6013=1,COUNTIF($H$1:H6013,1),"")</f>
        <v/>
      </c>
      <c r="J6013" s="122">
        <f t="shared" si="284"/>
        <v>0</v>
      </c>
      <c r="K6013" s="122" t="b">
        <f t="shared" si="285"/>
        <v>0</v>
      </c>
      <c r="L6013" s="122" t="str">
        <f>IF(K6013=FALSE,"",B6013&amp;"@"&amp;COUNTIFS($B$2:B6013,B6013,$K$2:K6013,TRUE))</f>
        <v/>
      </c>
    </row>
    <row r="6014" spans="7:12">
      <c r="G6014" s="122" t="str">
        <f t="shared" si="283"/>
        <v/>
      </c>
      <c r="H6014" s="255" t="str">
        <f>IF(G6014="기사임",(COUNTIF($B$2:B6014,B6014)-COUNTIFS($B$2:B6013,B6014,$G$2:G6013,"")),"")</f>
        <v/>
      </c>
      <c r="I6014" s="122" t="str">
        <f>IF(H6014=1,COUNTIF($H$1:H6014,1),"")</f>
        <v/>
      </c>
      <c r="J6014" s="122">
        <f t="shared" si="284"/>
        <v>0</v>
      </c>
      <c r="K6014" s="122" t="b">
        <f t="shared" si="285"/>
        <v>0</v>
      </c>
      <c r="L6014" s="122" t="str">
        <f>IF(K6014=FALSE,"",B6014&amp;"@"&amp;COUNTIFS($B$2:B6014,B6014,$K$2:K6014,TRUE))</f>
        <v/>
      </c>
    </row>
    <row r="6015" spans="7:12">
      <c r="G6015" s="122" t="str">
        <f t="shared" si="283"/>
        <v/>
      </c>
      <c r="H6015" s="255" t="str">
        <f>IF(G6015="기사임",(COUNTIF($B$2:B6015,B6015)-COUNTIFS($B$2:B6014,B6015,$G$2:G6014,"")),"")</f>
        <v/>
      </c>
      <c r="I6015" s="122" t="str">
        <f>IF(H6015=1,COUNTIF($H$1:H6015,1),"")</f>
        <v/>
      </c>
      <c r="J6015" s="122">
        <f t="shared" si="284"/>
        <v>0</v>
      </c>
      <c r="K6015" s="122" t="b">
        <f t="shared" si="285"/>
        <v>0</v>
      </c>
      <c r="L6015" s="122" t="str">
        <f>IF(K6015=FALSE,"",B6015&amp;"@"&amp;COUNTIFS($B$2:B6015,B6015,$K$2:K6015,TRUE))</f>
        <v/>
      </c>
    </row>
    <row r="6016" spans="7:12">
      <c r="G6016" s="122" t="str">
        <f t="shared" si="283"/>
        <v/>
      </c>
      <c r="H6016" s="255" t="str">
        <f>IF(G6016="기사임",(COUNTIF($B$2:B6016,B6016)-COUNTIFS($B$2:B6015,B6016,$G$2:G6015,"")),"")</f>
        <v/>
      </c>
      <c r="I6016" s="122" t="str">
        <f>IF(H6016=1,COUNTIF($H$1:H6016,1),"")</f>
        <v/>
      </c>
      <c r="J6016" s="122">
        <f t="shared" si="284"/>
        <v>0</v>
      </c>
      <c r="K6016" s="122" t="b">
        <f t="shared" si="285"/>
        <v>0</v>
      </c>
      <c r="L6016" s="122" t="str">
        <f>IF(K6016=FALSE,"",B6016&amp;"@"&amp;COUNTIFS($B$2:B6016,B6016,$K$2:K6016,TRUE))</f>
        <v/>
      </c>
    </row>
    <row r="6017" spans="7:12">
      <c r="G6017" s="122" t="str">
        <f t="shared" si="283"/>
        <v/>
      </c>
      <c r="H6017" s="255" t="str">
        <f>IF(G6017="기사임",(COUNTIF($B$2:B6017,B6017)-COUNTIFS($B$2:B6016,B6017,$G$2:G6016,"")),"")</f>
        <v/>
      </c>
      <c r="I6017" s="122" t="str">
        <f>IF(H6017=1,COUNTIF($H$1:H6017,1),"")</f>
        <v/>
      </c>
      <c r="J6017" s="122">
        <f t="shared" si="284"/>
        <v>0</v>
      </c>
      <c r="K6017" s="122" t="b">
        <f t="shared" si="285"/>
        <v>0</v>
      </c>
      <c r="L6017" s="122" t="str">
        <f>IF(K6017=FALSE,"",B6017&amp;"@"&amp;COUNTIFS($B$2:B6017,B6017,$K$2:K6017,TRUE))</f>
        <v/>
      </c>
    </row>
    <row r="6018" spans="7:12">
      <c r="G6018" s="122" t="str">
        <f t="shared" si="283"/>
        <v/>
      </c>
      <c r="H6018" s="255" t="str">
        <f>IF(G6018="기사임",(COUNTIF($B$2:B6018,B6018)-COUNTIFS($B$2:B6017,B6018,$G$2:G6017,"")),"")</f>
        <v/>
      </c>
      <c r="I6018" s="122" t="str">
        <f>IF(H6018=1,COUNTIF($H$1:H6018,1),"")</f>
        <v/>
      </c>
      <c r="J6018" s="122">
        <f t="shared" si="284"/>
        <v>0</v>
      </c>
      <c r="K6018" s="122" t="b">
        <f t="shared" si="285"/>
        <v>0</v>
      </c>
      <c r="L6018" s="122" t="str">
        <f>IF(K6018=FALSE,"",B6018&amp;"@"&amp;COUNTIFS($B$2:B6018,B6018,$K$2:K6018,TRUE))</f>
        <v/>
      </c>
    </row>
    <row r="6019" spans="7:12">
      <c r="G6019" s="122" t="str">
        <f t="shared" si="283"/>
        <v/>
      </c>
      <c r="H6019" s="255" t="str">
        <f>IF(G6019="기사임",(COUNTIF($B$2:B6019,B6019)-COUNTIFS($B$2:B6018,B6019,$G$2:G6018,"")),"")</f>
        <v/>
      </c>
      <c r="I6019" s="122" t="str">
        <f>IF(H6019=1,COUNTIF($H$1:H6019,1),"")</f>
        <v/>
      </c>
      <c r="J6019" s="122">
        <f t="shared" si="284"/>
        <v>0</v>
      </c>
      <c r="K6019" s="122" t="b">
        <f t="shared" si="285"/>
        <v>0</v>
      </c>
      <c r="L6019" s="122" t="str">
        <f>IF(K6019=FALSE,"",B6019&amp;"@"&amp;COUNTIFS($B$2:B6019,B6019,$K$2:K6019,TRUE))</f>
        <v/>
      </c>
    </row>
    <row r="6020" spans="7:12">
      <c r="G6020" s="122" t="str">
        <f t="shared" si="283"/>
        <v/>
      </c>
      <c r="H6020" s="255" t="str">
        <f>IF(G6020="기사임",(COUNTIF($B$2:B6020,B6020)-COUNTIFS($B$2:B6019,B6020,$G$2:G6019,"")),"")</f>
        <v/>
      </c>
      <c r="I6020" s="122" t="str">
        <f>IF(H6020=1,COUNTIF($H$1:H6020,1),"")</f>
        <v/>
      </c>
      <c r="J6020" s="122">
        <f t="shared" si="284"/>
        <v>0</v>
      </c>
      <c r="K6020" s="122" t="b">
        <f t="shared" si="285"/>
        <v>0</v>
      </c>
      <c r="L6020" s="122" t="str">
        <f>IF(K6020=FALSE,"",B6020&amp;"@"&amp;COUNTIFS($B$2:B6020,B6020,$K$2:K6020,TRUE))</f>
        <v/>
      </c>
    </row>
    <row r="6021" spans="7:12">
      <c r="G6021" s="122" t="str">
        <f t="shared" si="283"/>
        <v/>
      </c>
      <c r="H6021" s="255" t="str">
        <f>IF(G6021="기사임",(COUNTIF($B$2:B6021,B6021)-COUNTIFS($B$2:B6020,B6021,$G$2:G6020,"")),"")</f>
        <v/>
      </c>
      <c r="I6021" s="122" t="str">
        <f>IF(H6021=1,COUNTIF($H$1:H6021,1),"")</f>
        <v/>
      </c>
      <c r="J6021" s="122">
        <f t="shared" si="284"/>
        <v>0</v>
      </c>
      <c r="K6021" s="122" t="b">
        <f t="shared" si="285"/>
        <v>0</v>
      </c>
      <c r="L6021" s="122" t="str">
        <f>IF(K6021=FALSE,"",B6021&amp;"@"&amp;COUNTIFS($B$2:B6021,B6021,$K$2:K6021,TRUE))</f>
        <v/>
      </c>
    </row>
    <row r="6022" spans="7:12">
      <c r="G6022" s="122" t="str">
        <f t="shared" si="283"/>
        <v/>
      </c>
      <c r="H6022" s="255" t="str">
        <f>IF(G6022="기사임",(COUNTIF($B$2:B6022,B6022)-COUNTIFS($B$2:B6021,B6022,$G$2:G6021,"")),"")</f>
        <v/>
      </c>
      <c r="I6022" s="122" t="str">
        <f>IF(H6022=1,COUNTIF($H$1:H6022,1),"")</f>
        <v/>
      </c>
      <c r="J6022" s="122">
        <f t="shared" si="284"/>
        <v>0</v>
      </c>
      <c r="K6022" s="122" t="b">
        <f t="shared" si="285"/>
        <v>0</v>
      </c>
      <c r="L6022" s="122" t="str">
        <f>IF(K6022=FALSE,"",B6022&amp;"@"&amp;COUNTIFS($B$2:B6022,B6022,$K$2:K6022,TRUE))</f>
        <v/>
      </c>
    </row>
    <row r="6023" spans="7:12">
      <c r="G6023" s="122" t="str">
        <f t="shared" ref="G6023:G6086" si="286">IF(AND(LEFT(A6023,17)="/global/archives/",ISNUMBER(_xlfn.NUMBERVALUE(MID(A6023,18,1))),ISERROR(FIND("ckattempt",A6023)),ISERROR(FIND("preview",A6023))),"기사임","")</f>
        <v/>
      </c>
      <c r="H6023" s="255" t="str">
        <f>IF(G6023="기사임",(COUNTIF($B$2:B6023,B6023)-COUNTIFS($B$2:B6022,B6023,$G$2:G6022,"")),"")</f>
        <v/>
      </c>
      <c r="I6023" s="122" t="str">
        <f>IF(H6023=1,COUNTIF($H$1:H6023,1),"")</f>
        <v/>
      </c>
      <c r="J6023" s="122">
        <f t="shared" ref="J6023:J6086" si="287">COUNTIF($N$2:$N$4,B6023)</f>
        <v>0</v>
      </c>
      <c r="K6023" s="122" t="b">
        <f t="shared" ref="K6023:K6086" si="288">AND(J6023=1,H6023&gt;=1,H6023&lt;&gt;"")</f>
        <v>0</v>
      </c>
      <c r="L6023" s="122" t="str">
        <f>IF(K6023=FALSE,"",B6023&amp;"@"&amp;COUNTIFS($B$2:B6023,B6023,$K$2:K6023,TRUE))</f>
        <v/>
      </c>
    </row>
    <row r="6024" spans="7:12">
      <c r="G6024" s="122" t="str">
        <f t="shared" si="286"/>
        <v/>
      </c>
      <c r="H6024" s="255" t="str">
        <f>IF(G6024="기사임",(COUNTIF($B$2:B6024,B6024)-COUNTIFS($B$2:B6023,B6024,$G$2:G6023,"")),"")</f>
        <v/>
      </c>
      <c r="I6024" s="122" t="str">
        <f>IF(H6024=1,COUNTIF($H$1:H6024,1),"")</f>
        <v/>
      </c>
      <c r="J6024" s="122">
        <f t="shared" si="287"/>
        <v>0</v>
      </c>
      <c r="K6024" s="122" t="b">
        <f t="shared" si="288"/>
        <v>0</v>
      </c>
      <c r="L6024" s="122" t="str">
        <f>IF(K6024=FALSE,"",B6024&amp;"@"&amp;COUNTIFS($B$2:B6024,B6024,$K$2:K6024,TRUE))</f>
        <v/>
      </c>
    </row>
    <row r="6025" spans="7:12">
      <c r="G6025" s="122" t="str">
        <f t="shared" si="286"/>
        <v/>
      </c>
      <c r="H6025" s="255" t="str">
        <f>IF(G6025="기사임",(COUNTIF($B$2:B6025,B6025)-COUNTIFS($B$2:B6024,B6025,$G$2:G6024,"")),"")</f>
        <v/>
      </c>
      <c r="I6025" s="122" t="str">
        <f>IF(H6025=1,COUNTIF($H$1:H6025,1),"")</f>
        <v/>
      </c>
      <c r="J6025" s="122">
        <f t="shared" si="287"/>
        <v>0</v>
      </c>
      <c r="K6025" s="122" t="b">
        <f t="shared" si="288"/>
        <v>0</v>
      </c>
      <c r="L6025" s="122" t="str">
        <f>IF(K6025=FALSE,"",B6025&amp;"@"&amp;COUNTIFS($B$2:B6025,B6025,$K$2:K6025,TRUE))</f>
        <v/>
      </c>
    </row>
    <row r="6026" spans="7:12">
      <c r="G6026" s="122" t="str">
        <f t="shared" si="286"/>
        <v/>
      </c>
      <c r="H6026" s="255" t="str">
        <f>IF(G6026="기사임",(COUNTIF($B$2:B6026,B6026)-COUNTIFS($B$2:B6025,B6026,$G$2:G6025,"")),"")</f>
        <v/>
      </c>
      <c r="I6026" s="122" t="str">
        <f>IF(H6026=1,COUNTIF($H$1:H6026,1),"")</f>
        <v/>
      </c>
      <c r="J6026" s="122">
        <f t="shared" si="287"/>
        <v>0</v>
      </c>
      <c r="K6026" s="122" t="b">
        <f t="shared" si="288"/>
        <v>0</v>
      </c>
      <c r="L6026" s="122" t="str">
        <f>IF(K6026=FALSE,"",B6026&amp;"@"&amp;COUNTIFS($B$2:B6026,B6026,$K$2:K6026,TRUE))</f>
        <v/>
      </c>
    </row>
    <row r="6027" spans="7:12">
      <c r="G6027" s="122" t="str">
        <f t="shared" si="286"/>
        <v/>
      </c>
      <c r="H6027" s="255" t="str">
        <f>IF(G6027="기사임",(COUNTIF($B$2:B6027,B6027)-COUNTIFS($B$2:B6026,B6027,$G$2:G6026,"")),"")</f>
        <v/>
      </c>
      <c r="I6027" s="122" t="str">
        <f>IF(H6027=1,COUNTIF($H$1:H6027,1),"")</f>
        <v/>
      </c>
      <c r="J6027" s="122">
        <f t="shared" si="287"/>
        <v>0</v>
      </c>
      <c r="K6027" s="122" t="b">
        <f t="shared" si="288"/>
        <v>0</v>
      </c>
      <c r="L6027" s="122" t="str">
        <f>IF(K6027=FALSE,"",B6027&amp;"@"&amp;COUNTIFS($B$2:B6027,B6027,$K$2:K6027,TRUE))</f>
        <v/>
      </c>
    </row>
    <row r="6028" spans="7:12">
      <c r="G6028" s="122" t="str">
        <f t="shared" si="286"/>
        <v/>
      </c>
      <c r="H6028" s="255" t="str">
        <f>IF(G6028="기사임",(COUNTIF($B$2:B6028,B6028)-COUNTIFS($B$2:B6027,B6028,$G$2:G6027,"")),"")</f>
        <v/>
      </c>
      <c r="I6028" s="122" t="str">
        <f>IF(H6028=1,COUNTIF($H$1:H6028,1),"")</f>
        <v/>
      </c>
      <c r="J6028" s="122">
        <f t="shared" si="287"/>
        <v>0</v>
      </c>
      <c r="K6028" s="122" t="b">
        <f t="shared" si="288"/>
        <v>0</v>
      </c>
      <c r="L6028" s="122" t="str">
        <f>IF(K6028=FALSE,"",B6028&amp;"@"&amp;COUNTIFS($B$2:B6028,B6028,$K$2:K6028,TRUE))</f>
        <v/>
      </c>
    </row>
    <row r="6029" spans="7:12">
      <c r="G6029" s="122" t="str">
        <f t="shared" si="286"/>
        <v/>
      </c>
      <c r="H6029" s="255" t="str">
        <f>IF(G6029="기사임",(COUNTIF($B$2:B6029,B6029)-COUNTIFS($B$2:B6028,B6029,$G$2:G6028,"")),"")</f>
        <v/>
      </c>
      <c r="I6029" s="122" t="str">
        <f>IF(H6029=1,COUNTIF($H$1:H6029,1),"")</f>
        <v/>
      </c>
      <c r="J6029" s="122">
        <f t="shared" si="287"/>
        <v>0</v>
      </c>
      <c r="K6029" s="122" t="b">
        <f t="shared" si="288"/>
        <v>0</v>
      </c>
      <c r="L6029" s="122" t="str">
        <f>IF(K6029=FALSE,"",B6029&amp;"@"&amp;COUNTIFS($B$2:B6029,B6029,$K$2:K6029,TRUE))</f>
        <v/>
      </c>
    </row>
    <row r="6030" spans="7:12">
      <c r="G6030" s="122" t="str">
        <f t="shared" si="286"/>
        <v/>
      </c>
      <c r="H6030" s="255" t="str">
        <f>IF(G6030="기사임",(COUNTIF($B$2:B6030,B6030)-COUNTIFS($B$2:B6029,B6030,$G$2:G6029,"")),"")</f>
        <v/>
      </c>
      <c r="I6030" s="122" t="str">
        <f>IF(H6030=1,COUNTIF($H$1:H6030,1),"")</f>
        <v/>
      </c>
      <c r="J6030" s="122">
        <f t="shared" si="287"/>
        <v>0</v>
      </c>
      <c r="K6030" s="122" t="b">
        <f t="shared" si="288"/>
        <v>0</v>
      </c>
      <c r="L6030" s="122" t="str">
        <f>IF(K6030=FALSE,"",B6030&amp;"@"&amp;COUNTIFS($B$2:B6030,B6030,$K$2:K6030,TRUE))</f>
        <v/>
      </c>
    </row>
    <row r="6031" spans="7:12">
      <c r="G6031" s="122" t="str">
        <f t="shared" si="286"/>
        <v/>
      </c>
      <c r="H6031" s="255" t="str">
        <f>IF(G6031="기사임",(COUNTIF($B$2:B6031,B6031)-COUNTIFS($B$2:B6030,B6031,$G$2:G6030,"")),"")</f>
        <v/>
      </c>
      <c r="I6031" s="122" t="str">
        <f>IF(H6031=1,COUNTIF($H$1:H6031,1),"")</f>
        <v/>
      </c>
      <c r="J6031" s="122">
        <f t="shared" si="287"/>
        <v>0</v>
      </c>
      <c r="K6031" s="122" t="b">
        <f t="shared" si="288"/>
        <v>0</v>
      </c>
      <c r="L6031" s="122" t="str">
        <f>IF(K6031=FALSE,"",B6031&amp;"@"&amp;COUNTIFS($B$2:B6031,B6031,$K$2:K6031,TRUE))</f>
        <v/>
      </c>
    </row>
    <row r="6032" spans="7:12">
      <c r="G6032" s="122" t="str">
        <f t="shared" si="286"/>
        <v/>
      </c>
      <c r="H6032" s="255" t="str">
        <f>IF(G6032="기사임",(COUNTIF($B$2:B6032,B6032)-COUNTIFS($B$2:B6031,B6032,$G$2:G6031,"")),"")</f>
        <v/>
      </c>
      <c r="I6032" s="122" t="str">
        <f>IF(H6032=1,COUNTIF($H$1:H6032,1),"")</f>
        <v/>
      </c>
      <c r="J6032" s="122">
        <f t="shared" si="287"/>
        <v>0</v>
      </c>
      <c r="K6032" s="122" t="b">
        <f t="shared" si="288"/>
        <v>0</v>
      </c>
      <c r="L6032" s="122" t="str">
        <f>IF(K6032=FALSE,"",B6032&amp;"@"&amp;COUNTIFS($B$2:B6032,B6032,$K$2:K6032,TRUE))</f>
        <v/>
      </c>
    </row>
    <row r="6033" spans="7:12">
      <c r="G6033" s="122" t="str">
        <f t="shared" si="286"/>
        <v/>
      </c>
      <c r="H6033" s="255" t="str">
        <f>IF(G6033="기사임",(COUNTIF($B$2:B6033,B6033)-COUNTIFS($B$2:B6032,B6033,$G$2:G6032,"")),"")</f>
        <v/>
      </c>
      <c r="I6033" s="122" t="str">
        <f>IF(H6033=1,COUNTIF($H$1:H6033,1),"")</f>
        <v/>
      </c>
      <c r="J6033" s="122">
        <f t="shared" si="287"/>
        <v>0</v>
      </c>
      <c r="K6033" s="122" t="b">
        <f t="shared" si="288"/>
        <v>0</v>
      </c>
      <c r="L6033" s="122" t="str">
        <f>IF(K6033=FALSE,"",B6033&amp;"@"&amp;COUNTIFS($B$2:B6033,B6033,$K$2:K6033,TRUE))</f>
        <v/>
      </c>
    </row>
    <row r="6034" spans="7:12">
      <c r="G6034" s="122" t="str">
        <f t="shared" si="286"/>
        <v/>
      </c>
      <c r="H6034" s="255" t="str">
        <f>IF(G6034="기사임",(COUNTIF($B$2:B6034,B6034)-COUNTIFS($B$2:B6033,B6034,$G$2:G6033,"")),"")</f>
        <v/>
      </c>
      <c r="I6034" s="122" t="str">
        <f>IF(H6034=1,COUNTIF($H$1:H6034,1),"")</f>
        <v/>
      </c>
      <c r="J6034" s="122">
        <f t="shared" si="287"/>
        <v>0</v>
      </c>
      <c r="K6034" s="122" t="b">
        <f t="shared" si="288"/>
        <v>0</v>
      </c>
      <c r="L6034" s="122" t="str">
        <f>IF(K6034=FALSE,"",B6034&amp;"@"&amp;COUNTIFS($B$2:B6034,B6034,$K$2:K6034,TRUE))</f>
        <v/>
      </c>
    </row>
    <row r="6035" spans="7:12">
      <c r="G6035" s="122" t="str">
        <f t="shared" si="286"/>
        <v/>
      </c>
      <c r="H6035" s="255" t="str">
        <f>IF(G6035="기사임",(COUNTIF($B$2:B6035,B6035)-COUNTIFS($B$2:B6034,B6035,$G$2:G6034,"")),"")</f>
        <v/>
      </c>
      <c r="I6035" s="122" t="str">
        <f>IF(H6035=1,COUNTIF($H$1:H6035,1),"")</f>
        <v/>
      </c>
      <c r="J6035" s="122">
        <f t="shared" si="287"/>
        <v>0</v>
      </c>
      <c r="K6035" s="122" t="b">
        <f t="shared" si="288"/>
        <v>0</v>
      </c>
      <c r="L6035" s="122" t="str">
        <f>IF(K6035=FALSE,"",B6035&amp;"@"&amp;COUNTIFS($B$2:B6035,B6035,$K$2:K6035,TRUE))</f>
        <v/>
      </c>
    </row>
    <row r="6036" spans="7:12">
      <c r="G6036" s="122" t="str">
        <f t="shared" si="286"/>
        <v/>
      </c>
      <c r="H6036" s="255" t="str">
        <f>IF(G6036="기사임",(COUNTIF($B$2:B6036,B6036)-COUNTIFS($B$2:B6035,B6036,$G$2:G6035,"")),"")</f>
        <v/>
      </c>
      <c r="I6036" s="122" t="str">
        <f>IF(H6036=1,COUNTIF($H$1:H6036,1),"")</f>
        <v/>
      </c>
      <c r="J6036" s="122">
        <f t="shared" si="287"/>
        <v>0</v>
      </c>
      <c r="K6036" s="122" t="b">
        <f t="shared" si="288"/>
        <v>0</v>
      </c>
      <c r="L6036" s="122" t="str">
        <f>IF(K6036=FALSE,"",B6036&amp;"@"&amp;COUNTIFS($B$2:B6036,B6036,$K$2:K6036,TRUE))</f>
        <v/>
      </c>
    </row>
    <row r="6037" spans="7:12">
      <c r="G6037" s="122" t="str">
        <f t="shared" si="286"/>
        <v/>
      </c>
      <c r="H6037" s="255" t="str">
        <f>IF(G6037="기사임",(COUNTIF($B$2:B6037,B6037)-COUNTIFS($B$2:B6036,B6037,$G$2:G6036,"")),"")</f>
        <v/>
      </c>
      <c r="I6037" s="122" t="str">
        <f>IF(H6037=1,COUNTIF($H$1:H6037,1),"")</f>
        <v/>
      </c>
      <c r="J6037" s="122">
        <f t="shared" si="287"/>
        <v>0</v>
      </c>
      <c r="K6037" s="122" t="b">
        <f t="shared" si="288"/>
        <v>0</v>
      </c>
      <c r="L6037" s="122" t="str">
        <f>IF(K6037=FALSE,"",B6037&amp;"@"&amp;COUNTIFS($B$2:B6037,B6037,$K$2:K6037,TRUE))</f>
        <v/>
      </c>
    </row>
    <row r="6038" spans="7:12">
      <c r="G6038" s="122" t="str">
        <f t="shared" si="286"/>
        <v/>
      </c>
      <c r="H6038" s="255" t="str">
        <f>IF(G6038="기사임",(COUNTIF($B$2:B6038,B6038)-COUNTIFS($B$2:B6037,B6038,$G$2:G6037,"")),"")</f>
        <v/>
      </c>
      <c r="I6038" s="122" t="str">
        <f>IF(H6038=1,COUNTIF($H$1:H6038,1),"")</f>
        <v/>
      </c>
      <c r="J6038" s="122">
        <f t="shared" si="287"/>
        <v>0</v>
      </c>
      <c r="K6038" s="122" t="b">
        <f t="shared" si="288"/>
        <v>0</v>
      </c>
      <c r="L6038" s="122" t="str">
        <f>IF(K6038=FALSE,"",B6038&amp;"@"&amp;COUNTIFS($B$2:B6038,B6038,$K$2:K6038,TRUE))</f>
        <v/>
      </c>
    </row>
    <row r="6039" spans="7:12">
      <c r="G6039" s="122" t="str">
        <f t="shared" si="286"/>
        <v/>
      </c>
      <c r="H6039" s="255" t="str">
        <f>IF(G6039="기사임",(COUNTIF($B$2:B6039,B6039)-COUNTIFS($B$2:B6038,B6039,$G$2:G6038,"")),"")</f>
        <v/>
      </c>
      <c r="I6039" s="122" t="str">
        <f>IF(H6039=1,COUNTIF($H$1:H6039,1),"")</f>
        <v/>
      </c>
      <c r="J6039" s="122">
        <f t="shared" si="287"/>
        <v>0</v>
      </c>
      <c r="K6039" s="122" t="b">
        <f t="shared" si="288"/>
        <v>0</v>
      </c>
      <c r="L6039" s="122" t="str">
        <f>IF(K6039=FALSE,"",B6039&amp;"@"&amp;COUNTIFS($B$2:B6039,B6039,$K$2:K6039,TRUE))</f>
        <v/>
      </c>
    </row>
    <row r="6040" spans="7:12">
      <c r="G6040" s="122" t="str">
        <f t="shared" si="286"/>
        <v/>
      </c>
      <c r="H6040" s="255" t="str">
        <f>IF(G6040="기사임",(COUNTIF($B$2:B6040,B6040)-COUNTIFS($B$2:B6039,B6040,$G$2:G6039,"")),"")</f>
        <v/>
      </c>
      <c r="I6040" s="122" t="str">
        <f>IF(H6040=1,COUNTIF($H$1:H6040,1),"")</f>
        <v/>
      </c>
      <c r="J6040" s="122">
        <f t="shared" si="287"/>
        <v>0</v>
      </c>
      <c r="K6040" s="122" t="b">
        <f t="shared" si="288"/>
        <v>0</v>
      </c>
      <c r="L6040" s="122" t="str">
        <f>IF(K6040=FALSE,"",B6040&amp;"@"&amp;COUNTIFS($B$2:B6040,B6040,$K$2:K6040,TRUE))</f>
        <v/>
      </c>
    </row>
    <row r="6041" spans="7:12">
      <c r="G6041" s="122" t="str">
        <f t="shared" si="286"/>
        <v/>
      </c>
      <c r="H6041" s="255" t="str">
        <f>IF(G6041="기사임",(COUNTIF($B$2:B6041,B6041)-COUNTIFS($B$2:B6040,B6041,$G$2:G6040,"")),"")</f>
        <v/>
      </c>
      <c r="I6041" s="122" t="str">
        <f>IF(H6041=1,COUNTIF($H$1:H6041,1),"")</f>
        <v/>
      </c>
      <c r="J6041" s="122">
        <f t="shared" si="287"/>
        <v>0</v>
      </c>
      <c r="K6041" s="122" t="b">
        <f t="shared" si="288"/>
        <v>0</v>
      </c>
      <c r="L6041" s="122" t="str">
        <f>IF(K6041=FALSE,"",B6041&amp;"@"&amp;COUNTIFS($B$2:B6041,B6041,$K$2:K6041,TRUE))</f>
        <v/>
      </c>
    </row>
    <row r="6042" spans="7:12">
      <c r="G6042" s="122" t="str">
        <f t="shared" si="286"/>
        <v/>
      </c>
      <c r="H6042" s="255" t="str">
        <f>IF(G6042="기사임",(COUNTIF($B$2:B6042,B6042)-COUNTIFS($B$2:B6041,B6042,$G$2:G6041,"")),"")</f>
        <v/>
      </c>
      <c r="I6042" s="122" t="str">
        <f>IF(H6042=1,COUNTIF($H$1:H6042,1),"")</f>
        <v/>
      </c>
      <c r="J6042" s="122">
        <f t="shared" si="287"/>
        <v>0</v>
      </c>
      <c r="K6042" s="122" t="b">
        <f t="shared" si="288"/>
        <v>0</v>
      </c>
      <c r="L6042" s="122" t="str">
        <f>IF(K6042=FALSE,"",B6042&amp;"@"&amp;COUNTIFS($B$2:B6042,B6042,$K$2:K6042,TRUE))</f>
        <v/>
      </c>
    </row>
    <row r="6043" spans="7:12">
      <c r="G6043" s="122" t="str">
        <f t="shared" si="286"/>
        <v/>
      </c>
      <c r="H6043" s="255" t="str">
        <f>IF(G6043="기사임",(COUNTIF($B$2:B6043,B6043)-COUNTIFS($B$2:B6042,B6043,$G$2:G6042,"")),"")</f>
        <v/>
      </c>
      <c r="I6043" s="122" t="str">
        <f>IF(H6043=1,COUNTIF($H$1:H6043,1),"")</f>
        <v/>
      </c>
      <c r="J6043" s="122">
        <f t="shared" si="287"/>
        <v>0</v>
      </c>
      <c r="K6043" s="122" t="b">
        <f t="shared" si="288"/>
        <v>0</v>
      </c>
      <c r="L6043" s="122" t="str">
        <f>IF(K6043=FALSE,"",B6043&amp;"@"&amp;COUNTIFS($B$2:B6043,B6043,$K$2:K6043,TRUE))</f>
        <v/>
      </c>
    </row>
    <row r="6044" spans="7:12">
      <c r="G6044" s="122" t="str">
        <f t="shared" si="286"/>
        <v/>
      </c>
      <c r="H6044" s="255" t="str">
        <f>IF(G6044="기사임",(COUNTIF($B$2:B6044,B6044)-COUNTIFS($B$2:B6043,B6044,$G$2:G6043,"")),"")</f>
        <v/>
      </c>
      <c r="I6044" s="122" t="str">
        <f>IF(H6044=1,COUNTIF($H$1:H6044,1),"")</f>
        <v/>
      </c>
      <c r="J6044" s="122">
        <f t="shared" si="287"/>
        <v>0</v>
      </c>
      <c r="K6044" s="122" t="b">
        <f t="shared" si="288"/>
        <v>0</v>
      </c>
      <c r="L6044" s="122" t="str">
        <f>IF(K6044=FALSE,"",B6044&amp;"@"&amp;COUNTIFS($B$2:B6044,B6044,$K$2:K6044,TRUE))</f>
        <v/>
      </c>
    </row>
    <row r="6045" spans="7:12">
      <c r="G6045" s="122" t="str">
        <f t="shared" si="286"/>
        <v/>
      </c>
      <c r="H6045" s="255" t="str">
        <f>IF(G6045="기사임",(COUNTIF($B$2:B6045,B6045)-COUNTIFS($B$2:B6044,B6045,$G$2:G6044,"")),"")</f>
        <v/>
      </c>
      <c r="I6045" s="122" t="str">
        <f>IF(H6045=1,COUNTIF($H$1:H6045,1),"")</f>
        <v/>
      </c>
      <c r="J6045" s="122">
        <f t="shared" si="287"/>
        <v>0</v>
      </c>
      <c r="K6045" s="122" t="b">
        <f t="shared" si="288"/>
        <v>0</v>
      </c>
      <c r="L6045" s="122" t="str">
        <f>IF(K6045=FALSE,"",B6045&amp;"@"&amp;COUNTIFS($B$2:B6045,B6045,$K$2:K6045,TRUE))</f>
        <v/>
      </c>
    </row>
    <row r="6046" spans="7:12">
      <c r="G6046" s="122" t="str">
        <f t="shared" si="286"/>
        <v/>
      </c>
      <c r="H6046" s="255" t="str">
        <f>IF(G6046="기사임",(COUNTIF($B$2:B6046,B6046)-COUNTIFS($B$2:B6045,B6046,$G$2:G6045,"")),"")</f>
        <v/>
      </c>
      <c r="I6046" s="122" t="str">
        <f>IF(H6046=1,COUNTIF($H$1:H6046,1),"")</f>
        <v/>
      </c>
      <c r="J6046" s="122">
        <f t="shared" si="287"/>
        <v>0</v>
      </c>
      <c r="K6046" s="122" t="b">
        <f t="shared" si="288"/>
        <v>0</v>
      </c>
      <c r="L6046" s="122" t="str">
        <f>IF(K6046=FALSE,"",B6046&amp;"@"&amp;COUNTIFS($B$2:B6046,B6046,$K$2:K6046,TRUE))</f>
        <v/>
      </c>
    </row>
    <row r="6047" spans="7:12">
      <c r="G6047" s="122" t="str">
        <f t="shared" si="286"/>
        <v/>
      </c>
      <c r="H6047" s="255" t="str">
        <f>IF(G6047="기사임",(COUNTIF($B$2:B6047,B6047)-COUNTIFS($B$2:B6046,B6047,$G$2:G6046,"")),"")</f>
        <v/>
      </c>
      <c r="I6047" s="122" t="str">
        <f>IF(H6047=1,COUNTIF($H$1:H6047,1),"")</f>
        <v/>
      </c>
      <c r="J6047" s="122">
        <f t="shared" si="287"/>
        <v>0</v>
      </c>
      <c r="K6047" s="122" t="b">
        <f t="shared" si="288"/>
        <v>0</v>
      </c>
      <c r="L6047" s="122" t="str">
        <f>IF(K6047=FALSE,"",B6047&amp;"@"&amp;COUNTIFS($B$2:B6047,B6047,$K$2:K6047,TRUE))</f>
        <v/>
      </c>
    </row>
    <row r="6048" spans="7:12">
      <c r="G6048" s="122" t="str">
        <f t="shared" si="286"/>
        <v/>
      </c>
      <c r="H6048" s="255" t="str">
        <f>IF(G6048="기사임",(COUNTIF($B$2:B6048,B6048)-COUNTIFS($B$2:B6047,B6048,$G$2:G6047,"")),"")</f>
        <v/>
      </c>
      <c r="I6048" s="122" t="str">
        <f>IF(H6048=1,COUNTIF($H$1:H6048,1),"")</f>
        <v/>
      </c>
      <c r="J6048" s="122">
        <f t="shared" si="287"/>
        <v>0</v>
      </c>
      <c r="K6048" s="122" t="b">
        <f t="shared" si="288"/>
        <v>0</v>
      </c>
      <c r="L6048" s="122" t="str">
        <f>IF(K6048=FALSE,"",B6048&amp;"@"&amp;COUNTIFS($B$2:B6048,B6048,$K$2:K6048,TRUE))</f>
        <v/>
      </c>
    </row>
    <row r="6049" spans="7:12">
      <c r="G6049" s="122" t="str">
        <f t="shared" si="286"/>
        <v/>
      </c>
      <c r="H6049" s="255" t="str">
        <f>IF(G6049="기사임",(COUNTIF($B$2:B6049,B6049)-COUNTIFS($B$2:B6048,B6049,$G$2:G6048,"")),"")</f>
        <v/>
      </c>
      <c r="I6049" s="122" t="str">
        <f>IF(H6049=1,COUNTIF($H$1:H6049,1),"")</f>
        <v/>
      </c>
      <c r="J6049" s="122">
        <f t="shared" si="287"/>
        <v>0</v>
      </c>
      <c r="K6049" s="122" t="b">
        <f t="shared" si="288"/>
        <v>0</v>
      </c>
      <c r="L6049" s="122" t="str">
        <f>IF(K6049=FALSE,"",B6049&amp;"@"&amp;COUNTIFS($B$2:B6049,B6049,$K$2:K6049,TRUE))</f>
        <v/>
      </c>
    </row>
    <row r="6050" spans="7:12">
      <c r="G6050" s="122" t="str">
        <f t="shared" si="286"/>
        <v/>
      </c>
      <c r="H6050" s="255" t="str">
        <f>IF(G6050="기사임",(COUNTIF($B$2:B6050,B6050)-COUNTIFS($B$2:B6049,B6050,$G$2:G6049,"")),"")</f>
        <v/>
      </c>
      <c r="I6050" s="122" t="str">
        <f>IF(H6050=1,COUNTIF($H$1:H6050,1),"")</f>
        <v/>
      </c>
      <c r="J6050" s="122">
        <f t="shared" si="287"/>
        <v>0</v>
      </c>
      <c r="K6050" s="122" t="b">
        <f t="shared" si="288"/>
        <v>0</v>
      </c>
      <c r="L6050" s="122" t="str">
        <f>IF(K6050=FALSE,"",B6050&amp;"@"&amp;COUNTIFS($B$2:B6050,B6050,$K$2:K6050,TRUE))</f>
        <v/>
      </c>
    </row>
    <row r="6051" spans="7:12">
      <c r="G6051" s="122" t="str">
        <f t="shared" si="286"/>
        <v/>
      </c>
      <c r="H6051" s="255" t="str">
        <f>IF(G6051="기사임",(COUNTIF($B$2:B6051,B6051)-COUNTIFS($B$2:B6050,B6051,$G$2:G6050,"")),"")</f>
        <v/>
      </c>
      <c r="I6051" s="122" t="str">
        <f>IF(H6051=1,COUNTIF($H$1:H6051,1),"")</f>
        <v/>
      </c>
      <c r="J6051" s="122">
        <f t="shared" si="287"/>
        <v>0</v>
      </c>
      <c r="K6051" s="122" t="b">
        <f t="shared" si="288"/>
        <v>0</v>
      </c>
      <c r="L6051" s="122" t="str">
        <f>IF(K6051=FALSE,"",B6051&amp;"@"&amp;COUNTIFS($B$2:B6051,B6051,$K$2:K6051,TRUE))</f>
        <v/>
      </c>
    </row>
    <row r="6052" spans="7:12">
      <c r="G6052" s="122" t="str">
        <f t="shared" si="286"/>
        <v/>
      </c>
      <c r="H6052" s="255" t="str">
        <f>IF(G6052="기사임",(COUNTIF($B$2:B6052,B6052)-COUNTIFS($B$2:B6051,B6052,$G$2:G6051,"")),"")</f>
        <v/>
      </c>
      <c r="I6052" s="122" t="str">
        <f>IF(H6052=1,COUNTIF($H$1:H6052,1),"")</f>
        <v/>
      </c>
      <c r="J6052" s="122">
        <f t="shared" si="287"/>
        <v>0</v>
      </c>
      <c r="K6052" s="122" t="b">
        <f t="shared" si="288"/>
        <v>0</v>
      </c>
      <c r="L6052" s="122" t="str">
        <f>IF(K6052=FALSE,"",B6052&amp;"@"&amp;COUNTIFS($B$2:B6052,B6052,$K$2:K6052,TRUE))</f>
        <v/>
      </c>
    </row>
    <row r="6053" spans="7:12">
      <c r="G6053" s="122" t="str">
        <f t="shared" si="286"/>
        <v/>
      </c>
      <c r="H6053" s="255" t="str">
        <f>IF(G6053="기사임",(COUNTIF($B$2:B6053,B6053)-COUNTIFS($B$2:B6052,B6053,$G$2:G6052,"")),"")</f>
        <v/>
      </c>
      <c r="I6053" s="122" t="str">
        <f>IF(H6053=1,COUNTIF($H$1:H6053,1),"")</f>
        <v/>
      </c>
      <c r="J6053" s="122">
        <f t="shared" si="287"/>
        <v>0</v>
      </c>
      <c r="K6053" s="122" t="b">
        <f t="shared" si="288"/>
        <v>0</v>
      </c>
      <c r="L6053" s="122" t="str">
        <f>IF(K6053=FALSE,"",B6053&amp;"@"&amp;COUNTIFS($B$2:B6053,B6053,$K$2:K6053,TRUE))</f>
        <v/>
      </c>
    </row>
    <row r="6054" spans="7:12">
      <c r="G6054" s="122" t="str">
        <f t="shared" si="286"/>
        <v/>
      </c>
      <c r="H6054" s="255" t="str">
        <f>IF(G6054="기사임",(COUNTIF($B$2:B6054,B6054)-COUNTIFS($B$2:B6053,B6054,$G$2:G6053,"")),"")</f>
        <v/>
      </c>
      <c r="I6054" s="122" t="str">
        <f>IF(H6054=1,COUNTIF($H$1:H6054,1),"")</f>
        <v/>
      </c>
      <c r="J6054" s="122">
        <f t="shared" si="287"/>
        <v>0</v>
      </c>
      <c r="K6054" s="122" t="b">
        <f t="shared" si="288"/>
        <v>0</v>
      </c>
      <c r="L6054" s="122" t="str">
        <f>IF(K6054=FALSE,"",B6054&amp;"@"&amp;COUNTIFS($B$2:B6054,B6054,$K$2:K6054,TRUE))</f>
        <v/>
      </c>
    </row>
    <row r="6055" spans="7:12">
      <c r="G6055" s="122" t="str">
        <f t="shared" si="286"/>
        <v/>
      </c>
      <c r="H6055" s="255" t="str">
        <f>IF(G6055="기사임",(COUNTIF($B$2:B6055,B6055)-COUNTIFS($B$2:B6054,B6055,$G$2:G6054,"")),"")</f>
        <v/>
      </c>
      <c r="I6055" s="122" t="str">
        <f>IF(H6055=1,COUNTIF($H$1:H6055,1),"")</f>
        <v/>
      </c>
      <c r="J6055" s="122">
        <f t="shared" si="287"/>
        <v>0</v>
      </c>
      <c r="K6055" s="122" t="b">
        <f t="shared" si="288"/>
        <v>0</v>
      </c>
      <c r="L6055" s="122" t="str">
        <f>IF(K6055=FALSE,"",B6055&amp;"@"&amp;COUNTIFS($B$2:B6055,B6055,$K$2:K6055,TRUE))</f>
        <v/>
      </c>
    </row>
    <row r="6056" spans="7:12">
      <c r="G6056" s="122" t="str">
        <f t="shared" si="286"/>
        <v/>
      </c>
      <c r="H6056" s="255" t="str">
        <f>IF(G6056="기사임",(COUNTIF($B$2:B6056,B6056)-COUNTIFS($B$2:B6055,B6056,$G$2:G6055,"")),"")</f>
        <v/>
      </c>
      <c r="I6056" s="122" t="str">
        <f>IF(H6056=1,COUNTIF($H$1:H6056,1),"")</f>
        <v/>
      </c>
      <c r="J6056" s="122">
        <f t="shared" si="287"/>
        <v>0</v>
      </c>
      <c r="K6056" s="122" t="b">
        <f t="shared" si="288"/>
        <v>0</v>
      </c>
      <c r="L6056" s="122" t="str">
        <f>IF(K6056=FALSE,"",B6056&amp;"@"&amp;COUNTIFS($B$2:B6056,B6056,$K$2:K6056,TRUE))</f>
        <v/>
      </c>
    </row>
    <row r="6057" spans="7:12">
      <c r="G6057" s="122" t="str">
        <f t="shared" si="286"/>
        <v/>
      </c>
      <c r="H6057" s="255" t="str">
        <f>IF(G6057="기사임",(COUNTIF($B$2:B6057,B6057)-COUNTIFS($B$2:B6056,B6057,$G$2:G6056,"")),"")</f>
        <v/>
      </c>
      <c r="I6057" s="122" t="str">
        <f>IF(H6057=1,COUNTIF($H$1:H6057,1),"")</f>
        <v/>
      </c>
      <c r="J6057" s="122">
        <f t="shared" si="287"/>
        <v>0</v>
      </c>
      <c r="K6057" s="122" t="b">
        <f t="shared" si="288"/>
        <v>0</v>
      </c>
      <c r="L6057" s="122" t="str">
        <f>IF(K6057=FALSE,"",B6057&amp;"@"&amp;COUNTIFS($B$2:B6057,B6057,$K$2:K6057,TRUE))</f>
        <v/>
      </c>
    </row>
    <row r="6058" spans="7:12">
      <c r="G6058" s="122" t="str">
        <f t="shared" si="286"/>
        <v/>
      </c>
      <c r="H6058" s="255" t="str">
        <f>IF(G6058="기사임",(COUNTIF($B$2:B6058,B6058)-COUNTIFS($B$2:B6057,B6058,$G$2:G6057,"")),"")</f>
        <v/>
      </c>
      <c r="I6058" s="122" t="str">
        <f>IF(H6058=1,COUNTIF($H$1:H6058,1),"")</f>
        <v/>
      </c>
      <c r="J6058" s="122">
        <f t="shared" si="287"/>
        <v>0</v>
      </c>
      <c r="K6058" s="122" t="b">
        <f t="shared" si="288"/>
        <v>0</v>
      </c>
      <c r="L6058" s="122" t="str">
        <f>IF(K6058=FALSE,"",B6058&amp;"@"&amp;COUNTIFS($B$2:B6058,B6058,$K$2:K6058,TRUE))</f>
        <v/>
      </c>
    </row>
    <row r="6059" spans="7:12">
      <c r="G6059" s="122" t="str">
        <f t="shared" si="286"/>
        <v/>
      </c>
      <c r="H6059" s="255" t="str">
        <f>IF(G6059="기사임",(COUNTIF($B$2:B6059,B6059)-COUNTIFS($B$2:B6058,B6059,$G$2:G6058,"")),"")</f>
        <v/>
      </c>
      <c r="I6059" s="122" t="str">
        <f>IF(H6059=1,COUNTIF($H$1:H6059,1),"")</f>
        <v/>
      </c>
      <c r="J6059" s="122">
        <f t="shared" si="287"/>
        <v>0</v>
      </c>
      <c r="K6059" s="122" t="b">
        <f t="shared" si="288"/>
        <v>0</v>
      </c>
      <c r="L6059" s="122" t="str">
        <f>IF(K6059=FALSE,"",B6059&amp;"@"&amp;COUNTIFS($B$2:B6059,B6059,$K$2:K6059,TRUE))</f>
        <v/>
      </c>
    </row>
    <row r="6060" spans="7:12">
      <c r="G6060" s="122" t="str">
        <f t="shared" si="286"/>
        <v/>
      </c>
      <c r="H6060" s="255" t="str">
        <f>IF(G6060="기사임",(COUNTIF($B$2:B6060,B6060)-COUNTIFS($B$2:B6059,B6060,$G$2:G6059,"")),"")</f>
        <v/>
      </c>
      <c r="I6060" s="122" t="str">
        <f>IF(H6060=1,COUNTIF($H$1:H6060,1),"")</f>
        <v/>
      </c>
      <c r="J6060" s="122">
        <f t="shared" si="287"/>
        <v>0</v>
      </c>
      <c r="K6060" s="122" t="b">
        <f t="shared" si="288"/>
        <v>0</v>
      </c>
      <c r="L6060" s="122" t="str">
        <f>IF(K6060=FALSE,"",B6060&amp;"@"&amp;COUNTIFS($B$2:B6060,B6060,$K$2:K6060,TRUE))</f>
        <v/>
      </c>
    </row>
    <row r="6061" spans="7:12">
      <c r="G6061" s="122" t="str">
        <f t="shared" si="286"/>
        <v/>
      </c>
      <c r="H6061" s="255" t="str">
        <f>IF(G6061="기사임",(COUNTIF($B$2:B6061,B6061)-COUNTIFS($B$2:B6060,B6061,$G$2:G6060,"")),"")</f>
        <v/>
      </c>
      <c r="I6061" s="122" t="str">
        <f>IF(H6061=1,COUNTIF($H$1:H6061,1),"")</f>
        <v/>
      </c>
      <c r="J6061" s="122">
        <f t="shared" si="287"/>
        <v>0</v>
      </c>
      <c r="K6061" s="122" t="b">
        <f t="shared" si="288"/>
        <v>0</v>
      </c>
      <c r="L6061" s="122" t="str">
        <f>IF(K6061=FALSE,"",B6061&amp;"@"&amp;COUNTIFS($B$2:B6061,B6061,$K$2:K6061,TRUE))</f>
        <v/>
      </c>
    </row>
    <row r="6062" spans="7:12">
      <c r="G6062" s="122" t="str">
        <f t="shared" si="286"/>
        <v/>
      </c>
      <c r="H6062" s="255" t="str">
        <f>IF(G6062="기사임",(COUNTIF($B$2:B6062,B6062)-COUNTIFS($B$2:B6061,B6062,$G$2:G6061,"")),"")</f>
        <v/>
      </c>
      <c r="I6062" s="122" t="str">
        <f>IF(H6062=1,COUNTIF($H$1:H6062,1),"")</f>
        <v/>
      </c>
      <c r="J6062" s="122">
        <f t="shared" si="287"/>
        <v>0</v>
      </c>
      <c r="K6062" s="122" t="b">
        <f t="shared" si="288"/>
        <v>0</v>
      </c>
      <c r="L6062" s="122" t="str">
        <f>IF(K6062=FALSE,"",B6062&amp;"@"&amp;COUNTIFS($B$2:B6062,B6062,$K$2:K6062,TRUE))</f>
        <v/>
      </c>
    </row>
    <row r="6063" spans="7:12">
      <c r="G6063" s="122" t="str">
        <f t="shared" si="286"/>
        <v/>
      </c>
      <c r="H6063" s="255" t="str">
        <f>IF(G6063="기사임",(COUNTIF($B$2:B6063,B6063)-COUNTIFS($B$2:B6062,B6063,$G$2:G6062,"")),"")</f>
        <v/>
      </c>
      <c r="I6063" s="122" t="str">
        <f>IF(H6063=1,COUNTIF($H$1:H6063,1),"")</f>
        <v/>
      </c>
      <c r="J6063" s="122">
        <f t="shared" si="287"/>
        <v>0</v>
      </c>
      <c r="K6063" s="122" t="b">
        <f t="shared" si="288"/>
        <v>0</v>
      </c>
      <c r="L6063" s="122" t="str">
        <f>IF(K6063=FALSE,"",B6063&amp;"@"&amp;COUNTIFS($B$2:B6063,B6063,$K$2:K6063,TRUE))</f>
        <v/>
      </c>
    </row>
    <row r="6064" spans="7:12">
      <c r="G6064" s="122" t="str">
        <f t="shared" si="286"/>
        <v/>
      </c>
      <c r="H6064" s="255" t="str">
        <f>IF(G6064="기사임",(COUNTIF($B$2:B6064,B6064)-COUNTIFS($B$2:B6063,B6064,$G$2:G6063,"")),"")</f>
        <v/>
      </c>
      <c r="I6064" s="122" t="str">
        <f>IF(H6064=1,COUNTIF($H$1:H6064,1),"")</f>
        <v/>
      </c>
      <c r="J6064" s="122">
        <f t="shared" si="287"/>
        <v>0</v>
      </c>
      <c r="K6064" s="122" t="b">
        <f t="shared" si="288"/>
        <v>0</v>
      </c>
      <c r="L6064" s="122" t="str">
        <f>IF(K6064=FALSE,"",B6064&amp;"@"&amp;COUNTIFS($B$2:B6064,B6064,$K$2:K6064,TRUE))</f>
        <v/>
      </c>
    </row>
    <row r="6065" spans="7:12">
      <c r="G6065" s="122" t="str">
        <f t="shared" si="286"/>
        <v/>
      </c>
      <c r="H6065" s="255" t="str">
        <f>IF(G6065="기사임",(COUNTIF($B$2:B6065,B6065)-COUNTIFS($B$2:B6064,B6065,$G$2:G6064,"")),"")</f>
        <v/>
      </c>
      <c r="I6065" s="122" t="str">
        <f>IF(H6065=1,COUNTIF($H$1:H6065,1),"")</f>
        <v/>
      </c>
      <c r="J6065" s="122">
        <f t="shared" si="287"/>
        <v>0</v>
      </c>
      <c r="K6065" s="122" t="b">
        <f t="shared" si="288"/>
        <v>0</v>
      </c>
      <c r="L6065" s="122" t="str">
        <f>IF(K6065=FALSE,"",B6065&amp;"@"&amp;COUNTIFS($B$2:B6065,B6065,$K$2:K6065,TRUE))</f>
        <v/>
      </c>
    </row>
    <row r="6066" spans="7:12">
      <c r="G6066" s="122" t="str">
        <f t="shared" si="286"/>
        <v/>
      </c>
      <c r="H6066" s="255" t="str">
        <f>IF(G6066="기사임",(COUNTIF($B$2:B6066,B6066)-COUNTIFS($B$2:B6065,B6066,$G$2:G6065,"")),"")</f>
        <v/>
      </c>
      <c r="I6066" s="122" t="str">
        <f>IF(H6066=1,COUNTIF($H$1:H6066,1),"")</f>
        <v/>
      </c>
      <c r="J6066" s="122">
        <f t="shared" si="287"/>
        <v>0</v>
      </c>
      <c r="K6066" s="122" t="b">
        <f t="shared" si="288"/>
        <v>0</v>
      </c>
      <c r="L6066" s="122" t="str">
        <f>IF(K6066=FALSE,"",B6066&amp;"@"&amp;COUNTIFS($B$2:B6066,B6066,$K$2:K6066,TRUE))</f>
        <v/>
      </c>
    </row>
    <row r="6067" spans="7:12">
      <c r="G6067" s="122" t="str">
        <f t="shared" si="286"/>
        <v/>
      </c>
      <c r="H6067" s="255" t="str">
        <f>IF(G6067="기사임",(COUNTIF($B$2:B6067,B6067)-COUNTIFS($B$2:B6066,B6067,$G$2:G6066,"")),"")</f>
        <v/>
      </c>
      <c r="I6067" s="122" t="str">
        <f>IF(H6067=1,COUNTIF($H$1:H6067,1),"")</f>
        <v/>
      </c>
      <c r="J6067" s="122">
        <f t="shared" si="287"/>
        <v>0</v>
      </c>
      <c r="K6067" s="122" t="b">
        <f t="shared" si="288"/>
        <v>0</v>
      </c>
      <c r="L6067" s="122" t="str">
        <f>IF(K6067=FALSE,"",B6067&amp;"@"&amp;COUNTIFS($B$2:B6067,B6067,$K$2:K6067,TRUE))</f>
        <v/>
      </c>
    </row>
    <row r="6068" spans="7:12">
      <c r="G6068" s="122" t="str">
        <f t="shared" si="286"/>
        <v/>
      </c>
      <c r="H6068" s="255" t="str">
        <f>IF(G6068="기사임",(COUNTIF($B$2:B6068,B6068)-COUNTIFS($B$2:B6067,B6068,$G$2:G6067,"")),"")</f>
        <v/>
      </c>
      <c r="I6068" s="122" t="str">
        <f>IF(H6068=1,COUNTIF($H$1:H6068,1),"")</f>
        <v/>
      </c>
      <c r="J6068" s="122">
        <f t="shared" si="287"/>
        <v>0</v>
      </c>
      <c r="K6068" s="122" t="b">
        <f t="shared" si="288"/>
        <v>0</v>
      </c>
      <c r="L6068" s="122" t="str">
        <f>IF(K6068=FALSE,"",B6068&amp;"@"&amp;COUNTIFS($B$2:B6068,B6068,$K$2:K6068,TRUE))</f>
        <v/>
      </c>
    </row>
    <row r="6069" spans="7:12">
      <c r="G6069" s="122" t="str">
        <f t="shared" si="286"/>
        <v/>
      </c>
      <c r="H6069" s="255" t="str">
        <f>IF(G6069="기사임",(COUNTIF($B$2:B6069,B6069)-COUNTIFS($B$2:B6068,B6069,$G$2:G6068,"")),"")</f>
        <v/>
      </c>
      <c r="I6069" s="122" t="str">
        <f>IF(H6069=1,COUNTIF($H$1:H6069,1),"")</f>
        <v/>
      </c>
      <c r="J6069" s="122">
        <f t="shared" si="287"/>
        <v>0</v>
      </c>
      <c r="K6069" s="122" t="b">
        <f t="shared" si="288"/>
        <v>0</v>
      </c>
      <c r="L6069" s="122" t="str">
        <f>IF(K6069=FALSE,"",B6069&amp;"@"&amp;COUNTIFS($B$2:B6069,B6069,$K$2:K6069,TRUE))</f>
        <v/>
      </c>
    </row>
    <row r="6070" spans="7:12">
      <c r="G6070" s="122" t="str">
        <f t="shared" si="286"/>
        <v/>
      </c>
      <c r="H6070" s="255" t="str">
        <f>IF(G6070="기사임",(COUNTIF($B$2:B6070,B6070)-COUNTIFS($B$2:B6069,B6070,$G$2:G6069,"")),"")</f>
        <v/>
      </c>
      <c r="I6070" s="122" t="str">
        <f>IF(H6070=1,COUNTIF($H$1:H6070,1),"")</f>
        <v/>
      </c>
      <c r="J6070" s="122">
        <f t="shared" si="287"/>
        <v>0</v>
      </c>
      <c r="K6070" s="122" t="b">
        <f t="shared" si="288"/>
        <v>0</v>
      </c>
      <c r="L6070" s="122" t="str">
        <f>IF(K6070=FALSE,"",B6070&amp;"@"&amp;COUNTIFS($B$2:B6070,B6070,$K$2:K6070,TRUE))</f>
        <v/>
      </c>
    </row>
    <row r="6071" spans="7:12">
      <c r="G6071" s="122" t="str">
        <f t="shared" si="286"/>
        <v/>
      </c>
      <c r="H6071" s="255" t="str">
        <f>IF(G6071="기사임",(COUNTIF($B$2:B6071,B6071)-COUNTIFS($B$2:B6070,B6071,$G$2:G6070,"")),"")</f>
        <v/>
      </c>
      <c r="I6071" s="122" t="str">
        <f>IF(H6071=1,COUNTIF($H$1:H6071,1),"")</f>
        <v/>
      </c>
      <c r="J6071" s="122">
        <f t="shared" si="287"/>
        <v>0</v>
      </c>
      <c r="K6071" s="122" t="b">
        <f t="shared" si="288"/>
        <v>0</v>
      </c>
      <c r="L6071" s="122" t="str">
        <f>IF(K6071=FALSE,"",B6071&amp;"@"&amp;COUNTIFS($B$2:B6071,B6071,$K$2:K6071,TRUE))</f>
        <v/>
      </c>
    </row>
    <row r="6072" spans="7:12">
      <c r="G6072" s="122" t="str">
        <f t="shared" si="286"/>
        <v/>
      </c>
      <c r="H6072" s="255" t="str">
        <f>IF(G6072="기사임",(COUNTIF($B$2:B6072,B6072)-COUNTIFS($B$2:B6071,B6072,$G$2:G6071,"")),"")</f>
        <v/>
      </c>
      <c r="I6072" s="122" t="str">
        <f>IF(H6072=1,COUNTIF($H$1:H6072,1),"")</f>
        <v/>
      </c>
      <c r="J6072" s="122">
        <f t="shared" si="287"/>
        <v>0</v>
      </c>
      <c r="K6072" s="122" t="b">
        <f t="shared" si="288"/>
        <v>0</v>
      </c>
      <c r="L6072" s="122" t="str">
        <f>IF(K6072=FALSE,"",B6072&amp;"@"&amp;COUNTIFS($B$2:B6072,B6072,$K$2:K6072,TRUE))</f>
        <v/>
      </c>
    </row>
    <row r="6073" spans="7:12">
      <c r="G6073" s="122" t="str">
        <f t="shared" si="286"/>
        <v/>
      </c>
      <c r="H6073" s="255" t="str">
        <f>IF(G6073="기사임",(COUNTIF($B$2:B6073,B6073)-COUNTIFS($B$2:B6072,B6073,$G$2:G6072,"")),"")</f>
        <v/>
      </c>
      <c r="I6073" s="122" t="str">
        <f>IF(H6073=1,COUNTIF($H$1:H6073,1),"")</f>
        <v/>
      </c>
      <c r="J6073" s="122">
        <f t="shared" si="287"/>
        <v>0</v>
      </c>
      <c r="K6073" s="122" t="b">
        <f t="shared" si="288"/>
        <v>0</v>
      </c>
      <c r="L6073" s="122" t="str">
        <f>IF(K6073=FALSE,"",B6073&amp;"@"&amp;COUNTIFS($B$2:B6073,B6073,$K$2:K6073,TRUE))</f>
        <v/>
      </c>
    </row>
    <row r="6074" spans="7:12">
      <c r="G6074" s="122" t="str">
        <f t="shared" si="286"/>
        <v/>
      </c>
      <c r="H6074" s="255" t="str">
        <f>IF(G6074="기사임",(COUNTIF($B$2:B6074,B6074)-COUNTIFS($B$2:B6073,B6074,$G$2:G6073,"")),"")</f>
        <v/>
      </c>
      <c r="I6074" s="122" t="str">
        <f>IF(H6074=1,COUNTIF($H$1:H6074,1),"")</f>
        <v/>
      </c>
      <c r="J6074" s="122">
        <f t="shared" si="287"/>
        <v>0</v>
      </c>
      <c r="K6074" s="122" t="b">
        <f t="shared" si="288"/>
        <v>0</v>
      </c>
      <c r="L6074" s="122" t="str">
        <f>IF(K6074=FALSE,"",B6074&amp;"@"&amp;COUNTIFS($B$2:B6074,B6074,$K$2:K6074,TRUE))</f>
        <v/>
      </c>
    </row>
    <row r="6075" spans="7:12">
      <c r="G6075" s="122" t="str">
        <f t="shared" si="286"/>
        <v/>
      </c>
      <c r="H6075" s="255" t="str">
        <f>IF(G6075="기사임",(COUNTIF($B$2:B6075,B6075)-COUNTIFS($B$2:B6074,B6075,$G$2:G6074,"")),"")</f>
        <v/>
      </c>
      <c r="I6075" s="122" t="str">
        <f>IF(H6075=1,COUNTIF($H$1:H6075,1),"")</f>
        <v/>
      </c>
      <c r="J6075" s="122">
        <f t="shared" si="287"/>
        <v>0</v>
      </c>
      <c r="K6075" s="122" t="b">
        <f t="shared" si="288"/>
        <v>0</v>
      </c>
      <c r="L6075" s="122" t="str">
        <f>IF(K6075=FALSE,"",B6075&amp;"@"&amp;COUNTIFS($B$2:B6075,B6075,$K$2:K6075,TRUE))</f>
        <v/>
      </c>
    </row>
    <row r="6076" spans="7:12">
      <c r="G6076" s="122" t="str">
        <f t="shared" si="286"/>
        <v/>
      </c>
      <c r="H6076" s="255" t="str">
        <f>IF(G6076="기사임",(COUNTIF($B$2:B6076,B6076)-COUNTIFS($B$2:B6075,B6076,$G$2:G6075,"")),"")</f>
        <v/>
      </c>
      <c r="I6076" s="122" t="str">
        <f>IF(H6076=1,COUNTIF($H$1:H6076,1),"")</f>
        <v/>
      </c>
      <c r="J6076" s="122">
        <f t="shared" si="287"/>
        <v>0</v>
      </c>
      <c r="K6076" s="122" t="b">
        <f t="shared" si="288"/>
        <v>0</v>
      </c>
      <c r="L6076" s="122" t="str">
        <f>IF(K6076=FALSE,"",B6076&amp;"@"&amp;COUNTIFS($B$2:B6076,B6076,$K$2:K6076,TRUE))</f>
        <v/>
      </c>
    </row>
    <row r="6077" spans="7:12">
      <c r="G6077" s="122" t="str">
        <f t="shared" si="286"/>
        <v/>
      </c>
      <c r="H6077" s="255" t="str">
        <f>IF(G6077="기사임",(COUNTIF($B$2:B6077,B6077)-COUNTIFS($B$2:B6076,B6077,$G$2:G6076,"")),"")</f>
        <v/>
      </c>
      <c r="I6077" s="122" t="str">
        <f>IF(H6077=1,COUNTIF($H$1:H6077,1),"")</f>
        <v/>
      </c>
      <c r="J6077" s="122">
        <f t="shared" si="287"/>
        <v>0</v>
      </c>
      <c r="K6077" s="122" t="b">
        <f t="shared" si="288"/>
        <v>0</v>
      </c>
      <c r="L6077" s="122" t="str">
        <f>IF(K6077=FALSE,"",B6077&amp;"@"&amp;COUNTIFS($B$2:B6077,B6077,$K$2:K6077,TRUE))</f>
        <v/>
      </c>
    </row>
    <row r="6078" spans="7:12">
      <c r="G6078" s="122" t="str">
        <f t="shared" si="286"/>
        <v/>
      </c>
      <c r="H6078" s="255" t="str">
        <f>IF(G6078="기사임",(COUNTIF($B$2:B6078,B6078)-COUNTIFS($B$2:B6077,B6078,$G$2:G6077,"")),"")</f>
        <v/>
      </c>
      <c r="I6078" s="122" t="str">
        <f>IF(H6078=1,COUNTIF($H$1:H6078,1),"")</f>
        <v/>
      </c>
      <c r="J6078" s="122">
        <f t="shared" si="287"/>
        <v>0</v>
      </c>
      <c r="K6078" s="122" t="b">
        <f t="shared" si="288"/>
        <v>0</v>
      </c>
      <c r="L6078" s="122" t="str">
        <f>IF(K6078=FALSE,"",B6078&amp;"@"&amp;COUNTIFS($B$2:B6078,B6078,$K$2:K6078,TRUE))</f>
        <v/>
      </c>
    </row>
    <row r="6079" spans="7:12">
      <c r="G6079" s="122" t="str">
        <f t="shared" si="286"/>
        <v/>
      </c>
      <c r="H6079" s="255" t="str">
        <f>IF(G6079="기사임",(COUNTIF($B$2:B6079,B6079)-COUNTIFS($B$2:B6078,B6079,$G$2:G6078,"")),"")</f>
        <v/>
      </c>
      <c r="I6079" s="122" t="str">
        <f>IF(H6079=1,COUNTIF($H$1:H6079,1),"")</f>
        <v/>
      </c>
      <c r="J6079" s="122">
        <f t="shared" si="287"/>
        <v>0</v>
      </c>
      <c r="K6079" s="122" t="b">
        <f t="shared" si="288"/>
        <v>0</v>
      </c>
      <c r="L6079" s="122" t="str">
        <f>IF(K6079=FALSE,"",B6079&amp;"@"&amp;COUNTIFS($B$2:B6079,B6079,$K$2:K6079,TRUE))</f>
        <v/>
      </c>
    </row>
    <row r="6080" spans="7:12">
      <c r="G6080" s="122" t="str">
        <f t="shared" si="286"/>
        <v/>
      </c>
      <c r="H6080" s="255" t="str">
        <f>IF(G6080="기사임",(COUNTIF($B$2:B6080,B6080)-COUNTIFS($B$2:B6079,B6080,$G$2:G6079,"")),"")</f>
        <v/>
      </c>
      <c r="I6080" s="122" t="str">
        <f>IF(H6080=1,COUNTIF($H$1:H6080,1),"")</f>
        <v/>
      </c>
      <c r="J6080" s="122">
        <f t="shared" si="287"/>
        <v>0</v>
      </c>
      <c r="K6080" s="122" t="b">
        <f t="shared" si="288"/>
        <v>0</v>
      </c>
      <c r="L6080" s="122" t="str">
        <f>IF(K6080=FALSE,"",B6080&amp;"@"&amp;COUNTIFS($B$2:B6080,B6080,$K$2:K6080,TRUE))</f>
        <v/>
      </c>
    </row>
    <row r="6081" spans="7:12">
      <c r="G6081" s="122" t="str">
        <f t="shared" si="286"/>
        <v/>
      </c>
      <c r="H6081" s="255" t="str">
        <f>IF(G6081="기사임",(COUNTIF($B$2:B6081,B6081)-COUNTIFS($B$2:B6080,B6081,$G$2:G6080,"")),"")</f>
        <v/>
      </c>
      <c r="I6081" s="122" t="str">
        <f>IF(H6081=1,COUNTIF($H$1:H6081,1),"")</f>
        <v/>
      </c>
      <c r="J6081" s="122">
        <f t="shared" si="287"/>
        <v>0</v>
      </c>
      <c r="K6081" s="122" t="b">
        <f t="shared" si="288"/>
        <v>0</v>
      </c>
      <c r="L6081" s="122" t="str">
        <f>IF(K6081=FALSE,"",B6081&amp;"@"&amp;COUNTIFS($B$2:B6081,B6081,$K$2:K6081,TRUE))</f>
        <v/>
      </c>
    </row>
    <row r="6082" spans="7:12">
      <c r="G6082" s="122" t="str">
        <f t="shared" si="286"/>
        <v/>
      </c>
      <c r="H6082" s="255" t="str">
        <f>IF(G6082="기사임",(COUNTIF($B$2:B6082,B6082)-COUNTIFS($B$2:B6081,B6082,$G$2:G6081,"")),"")</f>
        <v/>
      </c>
      <c r="I6082" s="122" t="str">
        <f>IF(H6082=1,COUNTIF($H$1:H6082,1),"")</f>
        <v/>
      </c>
      <c r="J6082" s="122">
        <f t="shared" si="287"/>
        <v>0</v>
      </c>
      <c r="K6082" s="122" t="b">
        <f t="shared" si="288"/>
        <v>0</v>
      </c>
      <c r="L6082" s="122" t="str">
        <f>IF(K6082=FALSE,"",B6082&amp;"@"&amp;COUNTIFS($B$2:B6082,B6082,$K$2:K6082,TRUE))</f>
        <v/>
      </c>
    </row>
    <row r="6083" spans="7:12">
      <c r="G6083" s="122" t="str">
        <f t="shared" si="286"/>
        <v/>
      </c>
      <c r="H6083" s="255" t="str">
        <f>IF(G6083="기사임",(COUNTIF($B$2:B6083,B6083)-COUNTIFS($B$2:B6082,B6083,$G$2:G6082,"")),"")</f>
        <v/>
      </c>
      <c r="I6083" s="122" t="str">
        <f>IF(H6083=1,COUNTIF($H$1:H6083,1),"")</f>
        <v/>
      </c>
      <c r="J6083" s="122">
        <f t="shared" si="287"/>
        <v>0</v>
      </c>
      <c r="K6083" s="122" t="b">
        <f t="shared" si="288"/>
        <v>0</v>
      </c>
      <c r="L6083" s="122" t="str">
        <f>IF(K6083=FALSE,"",B6083&amp;"@"&amp;COUNTIFS($B$2:B6083,B6083,$K$2:K6083,TRUE))</f>
        <v/>
      </c>
    </row>
    <row r="6084" spans="7:12">
      <c r="G6084" s="122" t="str">
        <f t="shared" si="286"/>
        <v/>
      </c>
      <c r="H6084" s="255" t="str">
        <f>IF(G6084="기사임",(COUNTIF($B$2:B6084,B6084)-COUNTIFS($B$2:B6083,B6084,$G$2:G6083,"")),"")</f>
        <v/>
      </c>
      <c r="I6084" s="122" t="str">
        <f>IF(H6084=1,COUNTIF($H$1:H6084,1),"")</f>
        <v/>
      </c>
      <c r="J6084" s="122">
        <f t="shared" si="287"/>
        <v>0</v>
      </c>
      <c r="K6084" s="122" t="b">
        <f t="shared" si="288"/>
        <v>0</v>
      </c>
      <c r="L6084" s="122" t="str">
        <f>IF(K6084=FALSE,"",B6084&amp;"@"&amp;COUNTIFS($B$2:B6084,B6084,$K$2:K6084,TRUE))</f>
        <v/>
      </c>
    </row>
    <row r="6085" spans="7:12">
      <c r="G6085" s="122" t="str">
        <f t="shared" si="286"/>
        <v/>
      </c>
      <c r="H6085" s="255" t="str">
        <f>IF(G6085="기사임",(COUNTIF($B$2:B6085,B6085)-COUNTIFS($B$2:B6084,B6085,$G$2:G6084,"")),"")</f>
        <v/>
      </c>
      <c r="I6085" s="122" t="str">
        <f>IF(H6085=1,COUNTIF($H$1:H6085,1),"")</f>
        <v/>
      </c>
      <c r="J6085" s="122">
        <f t="shared" si="287"/>
        <v>0</v>
      </c>
      <c r="K6085" s="122" t="b">
        <f t="shared" si="288"/>
        <v>0</v>
      </c>
      <c r="L6085" s="122" t="str">
        <f>IF(K6085=FALSE,"",B6085&amp;"@"&amp;COUNTIFS($B$2:B6085,B6085,$K$2:K6085,TRUE))</f>
        <v/>
      </c>
    </row>
    <row r="6086" spans="7:12">
      <c r="G6086" s="122" t="str">
        <f t="shared" si="286"/>
        <v/>
      </c>
      <c r="H6086" s="255" t="str">
        <f>IF(G6086="기사임",(COUNTIF($B$2:B6086,B6086)-COUNTIFS($B$2:B6085,B6086,$G$2:G6085,"")),"")</f>
        <v/>
      </c>
      <c r="I6086" s="122" t="str">
        <f>IF(H6086=1,COUNTIF($H$1:H6086,1),"")</f>
        <v/>
      </c>
      <c r="J6086" s="122">
        <f t="shared" si="287"/>
        <v>0</v>
      </c>
      <c r="K6086" s="122" t="b">
        <f t="shared" si="288"/>
        <v>0</v>
      </c>
      <c r="L6086" s="122" t="str">
        <f>IF(K6086=FALSE,"",B6086&amp;"@"&amp;COUNTIFS($B$2:B6086,B6086,$K$2:K6086,TRUE))</f>
        <v/>
      </c>
    </row>
    <row r="6087" spans="7:12">
      <c r="G6087" s="122" t="str">
        <f t="shared" ref="G6087:G6150" si="289">IF(AND(LEFT(A6087,17)="/global/archives/",ISNUMBER(_xlfn.NUMBERVALUE(MID(A6087,18,1))),ISERROR(FIND("ckattempt",A6087)),ISERROR(FIND("preview",A6087))),"기사임","")</f>
        <v/>
      </c>
      <c r="H6087" s="255" t="str">
        <f>IF(G6087="기사임",(COUNTIF($B$2:B6087,B6087)-COUNTIFS($B$2:B6086,B6087,$G$2:G6086,"")),"")</f>
        <v/>
      </c>
      <c r="I6087" s="122" t="str">
        <f>IF(H6087=1,COUNTIF($H$1:H6087,1),"")</f>
        <v/>
      </c>
      <c r="J6087" s="122">
        <f t="shared" ref="J6087:J6150" si="290">COUNTIF($N$2:$N$4,B6087)</f>
        <v>0</v>
      </c>
      <c r="K6087" s="122" t="b">
        <f t="shared" ref="K6087:K6150" si="291">AND(J6087=1,H6087&gt;=1,H6087&lt;&gt;"")</f>
        <v>0</v>
      </c>
      <c r="L6087" s="122" t="str">
        <f>IF(K6087=FALSE,"",B6087&amp;"@"&amp;COUNTIFS($B$2:B6087,B6087,$K$2:K6087,TRUE))</f>
        <v/>
      </c>
    </row>
    <row r="6088" spans="7:12">
      <c r="G6088" s="122" t="str">
        <f t="shared" si="289"/>
        <v/>
      </c>
      <c r="H6088" s="255" t="str">
        <f>IF(G6088="기사임",(COUNTIF($B$2:B6088,B6088)-COUNTIFS($B$2:B6087,B6088,$G$2:G6087,"")),"")</f>
        <v/>
      </c>
      <c r="I6088" s="122" t="str">
        <f>IF(H6088=1,COUNTIF($H$1:H6088,1),"")</f>
        <v/>
      </c>
      <c r="J6088" s="122">
        <f t="shared" si="290"/>
        <v>0</v>
      </c>
      <c r="K6088" s="122" t="b">
        <f t="shared" si="291"/>
        <v>0</v>
      </c>
      <c r="L6088" s="122" t="str">
        <f>IF(K6088=FALSE,"",B6088&amp;"@"&amp;COUNTIFS($B$2:B6088,B6088,$K$2:K6088,TRUE))</f>
        <v/>
      </c>
    </row>
    <row r="6089" spans="7:12">
      <c r="G6089" s="122" t="str">
        <f t="shared" si="289"/>
        <v/>
      </c>
      <c r="H6089" s="255" t="str">
        <f>IF(G6089="기사임",(COUNTIF($B$2:B6089,B6089)-COUNTIFS($B$2:B6088,B6089,$G$2:G6088,"")),"")</f>
        <v/>
      </c>
      <c r="I6089" s="122" t="str">
        <f>IF(H6089=1,COUNTIF($H$1:H6089,1),"")</f>
        <v/>
      </c>
      <c r="J6089" s="122">
        <f t="shared" si="290"/>
        <v>0</v>
      </c>
      <c r="K6089" s="122" t="b">
        <f t="shared" si="291"/>
        <v>0</v>
      </c>
      <c r="L6089" s="122" t="str">
        <f>IF(K6089=FALSE,"",B6089&amp;"@"&amp;COUNTIFS($B$2:B6089,B6089,$K$2:K6089,TRUE))</f>
        <v/>
      </c>
    </row>
    <row r="6090" spans="7:12">
      <c r="G6090" s="122" t="str">
        <f t="shared" si="289"/>
        <v/>
      </c>
      <c r="H6090" s="255" t="str">
        <f>IF(G6090="기사임",(COUNTIF($B$2:B6090,B6090)-COUNTIFS($B$2:B6089,B6090,$G$2:G6089,"")),"")</f>
        <v/>
      </c>
      <c r="I6090" s="122" t="str">
        <f>IF(H6090=1,COUNTIF($H$1:H6090,1),"")</f>
        <v/>
      </c>
      <c r="J6090" s="122">
        <f t="shared" si="290"/>
        <v>0</v>
      </c>
      <c r="K6090" s="122" t="b">
        <f t="shared" si="291"/>
        <v>0</v>
      </c>
      <c r="L6090" s="122" t="str">
        <f>IF(K6090=FALSE,"",B6090&amp;"@"&amp;COUNTIFS($B$2:B6090,B6090,$K$2:K6090,TRUE))</f>
        <v/>
      </c>
    </row>
    <row r="6091" spans="7:12">
      <c r="G6091" s="122" t="str">
        <f t="shared" si="289"/>
        <v/>
      </c>
      <c r="H6091" s="255" t="str">
        <f>IF(G6091="기사임",(COUNTIF($B$2:B6091,B6091)-COUNTIFS($B$2:B6090,B6091,$G$2:G6090,"")),"")</f>
        <v/>
      </c>
      <c r="I6091" s="122" t="str">
        <f>IF(H6091=1,COUNTIF($H$1:H6091,1),"")</f>
        <v/>
      </c>
      <c r="J6091" s="122">
        <f t="shared" si="290"/>
        <v>0</v>
      </c>
      <c r="K6091" s="122" t="b">
        <f t="shared" si="291"/>
        <v>0</v>
      </c>
      <c r="L6091" s="122" t="str">
        <f>IF(K6091=FALSE,"",B6091&amp;"@"&amp;COUNTIFS($B$2:B6091,B6091,$K$2:K6091,TRUE))</f>
        <v/>
      </c>
    </row>
    <row r="6092" spans="7:12">
      <c r="G6092" s="122" t="str">
        <f t="shared" si="289"/>
        <v/>
      </c>
      <c r="H6092" s="255" t="str">
        <f>IF(G6092="기사임",(COUNTIF($B$2:B6092,B6092)-COUNTIFS($B$2:B6091,B6092,$G$2:G6091,"")),"")</f>
        <v/>
      </c>
      <c r="I6092" s="122" t="str">
        <f>IF(H6092=1,COUNTIF($H$1:H6092,1),"")</f>
        <v/>
      </c>
      <c r="J6092" s="122">
        <f t="shared" si="290"/>
        <v>0</v>
      </c>
      <c r="K6092" s="122" t="b">
        <f t="shared" si="291"/>
        <v>0</v>
      </c>
      <c r="L6092" s="122" t="str">
        <f>IF(K6092=FALSE,"",B6092&amp;"@"&amp;COUNTIFS($B$2:B6092,B6092,$K$2:K6092,TRUE))</f>
        <v/>
      </c>
    </row>
    <row r="6093" spans="7:12">
      <c r="G6093" s="122" t="str">
        <f t="shared" si="289"/>
        <v/>
      </c>
      <c r="H6093" s="255" t="str">
        <f>IF(G6093="기사임",(COUNTIF($B$2:B6093,B6093)-COUNTIFS($B$2:B6092,B6093,$G$2:G6092,"")),"")</f>
        <v/>
      </c>
      <c r="I6093" s="122" t="str">
        <f>IF(H6093=1,COUNTIF($H$1:H6093,1),"")</f>
        <v/>
      </c>
      <c r="J6093" s="122">
        <f t="shared" si="290"/>
        <v>0</v>
      </c>
      <c r="K6093" s="122" t="b">
        <f t="shared" si="291"/>
        <v>0</v>
      </c>
      <c r="L6093" s="122" t="str">
        <f>IF(K6093=FALSE,"",B6093&amp;"@"&amp;COUNTIFS($B$2:B6093,B6093,$K$2:K6093,TRUE))</f>
        <v/>
      </c>
    </row>
    <row r="6094" spans="7:12">
      <c r="G6094" s="122" t="str">
        <f t="shared" si="289"/>
        <v/>
      </c>
      <c r="H6094" s="255" t="str">
        <f>IF(G6094="기사임",(COUNTIF($B$2:B6094,B6094)-COUNTIFS($B$2:B6093,B6094,$G$2:G6093,"")),"")</f>
        <v/>
      </c>
      <c r="I6094" s="122" t="str">
        <f>IF(H6094=1,COUNTIF($H$1:H6094,1),"")</f>
        <v/>
      </c>
      <c r="J6094" s="122">
        <f t="shared" si="290"/>
        <v>0</v>
      </c>
      <c r="K6094" s="122" t="b">
        <f t="shared" si="291"/>
        <v>0</v>
      </c>
      <c r="L6094" s="122" t="str">
        <f>IF(K6094=FALSE,"",B6094&amp;"@"&amp;COUNTIFS($B$2:B6094,B6094,$K$2:K6094,TRUE))</f>
        <v/>
      </c>
    </row>
    <row r="6095" spans="7:12">
      <c r="G6095" s="122" t="str">
        <f t="shared" si="289"/>
        <v/>
      </c>
      <c r="H6095" s="255" t="str">
        <f>IF(G6095="기사임",(COUNTIF($B$2:B6095,B6095)-COUNTIFS($B$2:B6094,B6095,$G$2:G6094,"")),"")</f>
        <v/>
      </c>
      <c r="I6095" s="122" t="str">
        <f>IF(H6095=1,COUNTIF($H$1:H6095,1),"")</f>
        <v/>
      </c>
      <c r="J6095" s="122">
        <f t="shared" si="290"/>
        <v>0</v>
      </c>
      <c r="K6095" s="122" t="b">
        <f t="shared" si="291"/>
        <v>0</v>
      </c>
      <c r="L6095" s="122" t="str">
        <f>IF(K6095=FALSE,"",B6095&amp;"@"&amp;COUNTIFS($B$2:B6095,B6095,$K$2:K6095,TRUE))</f>
        <v/>
      </c>
    </row>
    <row r="6096" spans="7:12">
      <c r="G6096" s="122" t="str">
        <f t="shared" si="289"/>
        <v/>
      </c>
      <c r="H6096" s="255" t="str">
        <f>IF(G6096="기사임",(COUNTIF($B$2:B6096,B6096)-COUNTIFS($B$2:B6095,B6096,$G$2:G6095,"")),"")</f>
        <v/>
      </c>
      <c r="I6096" s="122" t="str">
        <f>IF(H6096=1,COUNTIF($H$1:H6096,1),"")</f>
        <v/>
      </c>
      <c r="J6096" s="122">
        <f t="shared" si="290"/>
        <v>0</v>
      </c>
      <c r="K6096" s="122" t="b">
        <f t="shared" si="291"/>
        <v>0</v>
      </c>
      <c r="L6096" s="122" t="str">
        <f>IF(K6096=FALSE,"",B6096&amp;"@"&amp;COUNTIFS($B$2:B6096,B6096,$K$2:K6096,TRUE))</f>
        <v/>
      </c>
    </row>
    <row r="6097" spans="7:12">
      <c r="G6097" s="122" t="str">
        <f t="shared" si="289"/>
        <v/>
      </c>
      <c r="H6097" s="255" t="str">
        <f>IF(G6097="기사임",(COUNTIF($B$2:B6097,B6097)-COUNTIFS($B$2:B6096,B6097,$G$2:G6096,"")),"")</f>
        <v/>
      </c>
      <c r="I6097" s="122" t="str">
        <f>IF(H6097=1,COUNTIF($H$1:H6097,1),"")</f>
        <v/>
      </c>
      <c r="J6097" s="122">
        <f t="shared" si="290"/>
        <v>0</v>
      </c>
      <c r="K6097" s="122" t="b">
        <f t="shared" si="291"/>
        <v>0</v>
      </c>
      <c r="L6097" s="122" t="str">
        <f>IF(K6097=FALSE,"",B6097&amp;"@"&amp;COUNTIFS($B$2:B6097,B6097,$K$2:K6097,TRUE))</f>
        <v/>
      </c>
    </row>
    <row r="6098" spans="7:12">
      <c r="G6098" s="122" t="str">
        <f t="shared" si="289"/>
        <v/>
      </c>
      <c r="H6098" s="255" t="str">
        <f>IF(G6098="기사임",(COUNTIF($B$2:B6098,B6098)-COUNTIFS($B$2:B6097,B6098,$G$2:G6097,"")),"")</f>
        <v/>
      </c>
      <c r="I6098" s="122" t="str">
        <f>IF(H6098=1,COUNTIF($H$1:H6098,1),"")</f>
        <v/>
      </c>
      <c r="J6098" s="122">
        <f t="shared" si="290"/>
        <v>0</v>
      </c>
      <c r="K6098" s="122" t="b">
        <f t="shared" si="291"/>
        <v>0</v>
      </c>
      <c r="L6098" s="122" t="str">
        <f>IF(K6098=FALSE,"",B6098&amp;"@"&amp;COUNTIFS($B$2:B6098,B6098,$K$2:K6098,TRUE))</f>
        <v/>
      </c>
    </row>
    <row r="6099" spans="7:12">
      <c r="G6099" s="122" t="str">
        <f t="shared" si="289"/>
        <v/>
      </c>
      <c r="H6099" s="255" t="str">
        <f>IF(G6099="기사임",(COUNTIF($B$2:B6099,B6099)-COUNTIFS($B$2:B6098,B6099,$G$2:G6098,"")),"")</f>
        <v/>
      </c>
      <c r="I6099" s="122" t="str">
        <f>IF(H6099=1,COUNTIF($H$1:H6099,1),"")</f>
        <v/>
      </c>
      <c r="J6099" s="122">
        <f t="shared" si="290"/>
        <v>0</v>
      </c>
      <c r="K6099" s="122" t="b">
        <f t="shared" si="291"/>
        <v>0</v>
      </c>
      <c r="L6099" s="122" t="str">
        <f>IF(K6099=FALSE,"",B6099&amp;"@"&amp;COUNTIFS($B$2:B6099,B6099,$K$2:K6099,TRUE))</f>
        <v/>
      </c>
    </row>
    <row r="6100" spans="7:12">
      <c r="G6100" s="122" t="str">
        <f t="shared" si="289"/>
        <v/>
      </c>
      <c r="H6100" s="255" t="str">
        <f>IF(G6100="기사임",(COUNTIF($B$2:B6100,B6100)-COUNTIFS($B$2:B6099,B6100,$G$2:G6099,"")),"")</f>
        <v/>
      </c>
      <c r="I6100" s="122" t="str">
        <f>IF(H6100=1,COUNTIF($H$1:H6100,1),"")</f>
        <v/>
      </c>
      <c r="J6100" s="122">
        <f t="shared" si="290"/>
        <v>0</v>
      </c>
      <c r="K6100" s="122" t="b">
        <f t="shared" si="291"/>
        <v>0</v>
      </c>
      <c r="L6100" s="122" t="str">
        <f>IF(K6100=FALSE,"",B6100&amp;"@"&amp;COUNTIFS($B$2:B6100,B6100,$K$2:K6100,TRUE))</f>
        <v/>
      </c>
    </row>
    <row r="6101" spans="7:12">
      <c r="G6101" s="122" t="str">
        <f t="shared" si="289"/>
        <v/>
      </c>
      <c r="H6101" s="255" t="str">
        <f>IF(G6101="기사임",(COUNTIF($B$2:B6101,B6101)-COUNTIFS($B$2:B6100,B6101,$G$2:G6100,"")),"")</f>
        <v/>
      </c>
      <c r="I6101" s="122" t="str">
        <f>IF(H6101=1,COUNTIF($H$1:H6101,1),"")</f>
        <v/>
      </c>
      <c r="J6101" s="122">
        <f t="shared" si="290"/>
        <v>0</v>
      </c>
      <c r="K6101" s="122" t="b">
        <f t="shared" si="291"/>
        <v>0</v>
      </c>
      <c r="L6101" s="122" t="str">
        <f>IF(K6101=FALSE,"",B6101&amp;"@"&amp;COUNTIFS($B$2:B6101,B6101,$K$2:K6101,TRUE))</f>
        <v/>
      </c>
    </row>
    <row r="6102" spans="7:12">
      <c r="G6102" s="122" t="str">
        <f t="shared" si="289"/>
        <v/>
      </c>
      <c r="H6102" s="255" t="str">
        <f>IF(G6102="기사임",(COUNTIF($B$2:B6102,B6102)-COUNTIFS($B$2:B6101,B6102,$G$2:G6101,"")),"")</f>
        <v/>
      </c>
      <c r="I6102" s="122" t="str">
        <f>IF(H6102=1,COUNTIF($H$1:H6102,1),"")</f>
        <v/>
      </c>
      <c r="J6102" s="122">
        <f t="shared" si="290"/>
        <v>0</v>
      </c>
      <c r="K6102" s="122" t="b">
        <f t="shared" si="291"/>
        <v>0</v>
      </c>
      <c r="L6102" s="122" t="str">
        <f>IF(K6102=FALSE,"",B6102&amp;"@"&amp;COUNTIFS($B$2:B6102,B6102,$K$2:K6102,TRUE))</f>
        <v/>
      </c>
    </row>
    <row r="6103" spans="7:12">
      <c r="G6103" s="122" t="str">
        <f t="shared" si="289"/>
        <v/>
      </c>
      <c r="H6103" s="255" t="str">
        <f>IF(G6103="기사임",(COUNTIF($B$2:B6103,B6103)-COUNTIFS($B$2:B6102,B6103,$G$2:G6102,"")),"")</f>
        <v/>
      </c>
      <c r="I6103" s="122" t="str">
        <f>IF(H6103=1,COUNTIF($H$1:H6103,1),"")</f>
        <v/>
      </c>
      <c r="J6103" s="122">
        <f t="shared" si="290"/>
        <v>0</v>
      </c>
      <c r="K6103" s="122" t="b">
        <f t="shared" si="291"/>
        <v>0</v>
      </c>
      <c r="L6103" s="122" t="str">
        <f>IF(K6103=FALSE,"",B6103&amp;"@"&amp;COUNTIFS($B$2:B6103,B6103,$K$2:K6103,TRUE))</f>
        <v/>
      </c>
    </row>
    <row r="6104" spans="7:12">
      <c r="G6104" s="122" t="str">
        <f t="shared" si="289"/>
        <v/>
      </c>
      <c r="H6104" s="255" t="str">
        <f>IF(G6104="기사임",(COUNTIF($B$2:B6104,B6104)-COUNTIFS($B$2:B6103,B6104,$G$2:G6103,"")),"")</f>
        <v/>
      </c>
      <c r="I6104" s="122" t="str">
        <f>IF(H6104=1,COUNTIF($H$1:H6104,1),"")</f>
        <v/>
      </c>
      <c r="J6104" s="122">
        <f t="shared" si="290"/>
        <v>0</v>
      </c>
      <c r="K6104" s="122" t="b">
        <f t="shared" si="291"/>
        <v>0</v>
      </c>
      <c r="L6104" s="122" t="str">
        <f>IF(K6104=FALSE,"",B6104&amp;"@"&amp;COUNTIFS($B$2:B6104,B6104,$K$2:K6104,TRUE))</f>
        <v/>
      </c>
    </row>
    <row r="6105" spans="7:12">
      <c r="G6105" s="122" t="str">
        <f t="shared" si="289"/>
        <v/>
      </c>
      <c r="H6105" s="255" t="str">
        <f>IF(G6105="기사임",(COUNTIF($B$2:B6105,B6105)-COUNTIFS($B$2:B6104,B6105,$G$2:G6104,"")),"")</f>
        <v/>
      </c>
      <c r="I6105" s="122" t="str">
        <f>IF(H6105=1,COUNTIF($H$1:H6105,1),"")</f>
        <v/>
      </c>
      <c r="J6105" s="122">
        <f t="shared" si="290"/>
        <v>0</v>
      </c>
      <c r="K6105" s="122" t="b">
        <f t="shared" si="291"/>
        <v>0</v>
      </c>
      <c r="L6105" s="122" t="str">
        <f>IF(K6105=FALSE,"",B6105&amp;"@"&amp;COUNTIFS($B$2:B6105,B6105,$K$2:K6105,TRUE))</f>
        <v/>
      </c>
    </row>
    <row r="6106" spans="7:12">
      <c r="G6106" s="122" t="str">
        <f t="shared" si="289"/>
        <v/>
      </c>
      <c r="H6106" s="255" t="str">
        <f>IF(G6106="기사임",(COUNTIF($B$2:B6106,B6106)-COUNTIFS($B$2:B6105,B6106,$G$2:G6105,"")),"")</f>
        <v/>
      </c>
      <c r="I6106" s="122" t="str">
        <f>IF(H6106=1,COUNTIF($H$1:H6106,1),"")</f>
        <v/>
      </c>
      <c r="J6106" s="122">
        <f t="shared" si="290"/>
        <v>0</v>
      </c>
      <c r="K6106" s="122" t="b">
        <f t="shared" si="291"/>
        <v>0</v>
      </c>
      <c r="L6106" s="122" t="str">
        <f>IF(K6106=FALSE,"",B6106&amp;"@"&amp;COUNTIFS($B$2:B6106,B6106,$K$2:K6106,TRUE))</f>
        <v/>
      </c>
    </row>
    <row r="6107" spans="7:12">
      <c r="G6107" s="122" t="str">
        <f t="shared" si="289"/>
        <v/>
      </c>
      <c r="H6107" s="255" t="str">
        <f>IF(G6107="기사임",(COUNTIF($B$2:B6107,B6107)-COUNTIFS($B$2:B6106,B6107,$G$2:G6106,"")),"")</f>
        <v/>
      </c>
      <c r="I6107" s="122" t="str">
        <f>IF(H6107=1,COUNTIF($H$1:H6107,1),"")</f>
        <v/>
      </c>
      <c r="J6107" s="122">
        <f t="shared" si="290"/>
        <v>0</v>
      </c>
      <c r="K6107" s="122" t="b">
        <f t="shared" si="291"/>
        <v>0</v>
      </c>
      <c r="L6107" s="122" t="str">
        <f>IF(K6107=FALSE,"",B6107&amp;"@"&amp;COUNTIFS($B$2:B6107,B6107,$K$2:K6107,TRUE))</f>
        <v/>
      </c>
    </row>
    <row r="6108" spans="7:12">
      <c r="G6108" s="122" t="str">
        <f t="shared" si="289"/>
        <v/>
      </c>
      <c r="H6108" s="255" t="str">
        <f>IF(G6108="기사임",(COUNTIF($B$2:B6108,B6108)-COUNTIFS($B$2:B6107,B6108,$G$2:G6107,"")),"")</f>
        <v/>
      </c>
      <c r="I6108" s="122" t="str">
        <f>IF(H6108=1,COUNTIF($H$1:H6108,1),"")</f>
        <v/>
      </c>
      <c r="J6108" s="122">
        <f t="shared" si="290"/>
        <v>0</v>
      </c>
      <c r="K6108" s="122" t="b">
        <f t="shared" si="291"/>
        <v>0</v>
      </c>
      <c r="L6108" s="122" t="str">
        <f>IF(K6108=FALSE,"",B6108&amp;"@"&amp;COUNTIFS($B$2:B6108,B6108,$K$2:K6108,TRUE))</f>
        <v/>
      </c>
    </row>
    <row r="6109" spans="7:12">
      <c r="G6109" s="122" t="str">
        <f t="shared" si="289"/>
        <v/>
      </c>
      <c r="H6109" s="255" t="str">
        <f>IF(G6109="기사임",(COUNTIF($B$2:B6109,B6109)-COUNTIFS($B$2:B6108,B6109,$G$2:G6108,"")),"")</f>
        <v/>
      </c>
      <c r="I6109" s="122" t="str">
        <f>IF(H6109=1,COUNTIF($H$1:H6109,1),"")</f>
        <v/>
      </c>
      <c r="J6109" s="122">
        <f t="shared" si="290"/>
        <v>0</v>
      </c>
      <c r="K6109" s="122" t="b">
        <f t="shared" si="291"/>
        <v>0</v>
      </c>
      <c r="L6109" s="122" t="str">
        <f>IF(K6109=FALSE,"",B6109&amp;"@"&amp;COUNTIFS($B$2:B6109,B6109,$K$2:K6109,TRUE))</f>
        <v/>
      </c>
    </row>
    <row r="6110" spans="7:12">
      <c r="G6110" s="122" t="str">
        <f t="shared" si="289"/>
        <v/>
      </c>
      <c r="H6110" s="255" t="str">
        <f>IF(G6110="기사임",(COUNTIF($B$2:B6110,B6110)-COUNTIFS($B$2:B6109,B6110,$G$2:G6109,"")),"")</f>
        <v/>
      </c>
      <c r="I6110" s="122" t="str">
        <f>IF(H6110=1,COUNTIF($H$1:H6110,1),"")</f>
        <v/>
      </c>
      <c r="J6110" s="122">
        <f t="shared" si="290"/>
        <v>0</v>
      </c>
      <c r="K6110" s="122" t="b">
        <f t="shared" si="291"/>
        <v>0</v>
      </c>
      <c r="L6110" s="122" t="str">
        <f>IF(K6110=FALSE,"",B6110&amp;"@"&amp;COUNTIFS($B$2:B6110,B6110,$K$2:K6110,TRUE))</f>
        <v/>
      </c>
    </row>
    <row r="6111" spans="7:12">
      <c r="G6111" s="122" t="str">
        <f t="shared" si="289"/>
        <v/>
      </c>
      <c r="H6111" s="255" t="str">
        <f>IF(G6111="기사임",(COUNTIF($B$2:B6111,B6111)-COUNTIFS($B$2:B6110,B6111,$G$2:G6110,"")),"")</f>
        <v/>
      </c>
      <c r="I6111" s="122" t="str">
        <f>IF(H6111=1,COUNTIF($H$1:H6111,1),"")</f>
        <v/>
      </c>
      <c r="J6111" s="122">
        <f t="shared" si="290"/>
        <v>0</v>
      </c>
      <c r="K6111" s="122" t="b">
        <f t="shared" si="291"/>
        <v>0</v>
      </c>
      <c r="L6111" s="122" t="str">
        <f>IF(K6111=FALSE,"",B6111&amp;"@"&amp;COUNTIFS($B$2:B6111,B6111,$K$2:K6111,TRUE))</f>
        <v/>
      </c>
    </row>
    <row r="6112" spans="7:12">
      <c r="G6112" s="122" t="str">
        <f t="shared" si="289"/>
        <v/>
      </c>
      <c r="H6112" s="255" t="str">
        <f>IF(G6112="기사임",(COUNTIF($B$2:B6112,B6112)-COUNTIFS($B$2:B6111,B6112,$G$2:G6111,"")),"")</f>
        <v/>
      </c>
      <c r="I6112" s="122" t="str">
        <f>IF(H6112=1,COUNTIF($H$1:H6112,1),"")</f>
        <v/>
      </c>
      <c r="J6112" s="122">
        <f t="shared" si="290"/>
        <v>0</v>
      </c>
      <c r="K6112" s="122" t="b">
        <f t="shared" si="291"/>
        <v>0</v>
      </c>
      <c r="L6112" s="122" t="str">
        <f>IF(K6112=FALSE,"",B6112&amp;"@"&amp;COUNTIFS($B$2:B6112,B6112,$K$2:K6112,TRUE))</f>
        <v/>
      </c>
    </row>
    <row r="6113" spans="7:12">
      <c r="G6113" s="122" t="str">
        <f t="shared" si="289"/>
        <v/>
      </c>
      <c r="H6113" s="255" t="str">
        <f>IF(G6113="기사임",(COUNTIF($B$2:B6113,B6113)-COUNTIFS($B$2:B6112,B6113,$G$2:G6112,"")),"")</f>
        <v/>
      </c>
      <c r="I6113" s="122" t="str">
        <f>IF(H6113=1,COUNTIF($H$1:H6113,1),"")</f>
        <v/>
      </c>
      <c r="J6113" s="122">
        <f t="shared" si="290"/>
        <v>0</v>
      </c>
      <c r="K6113" s="122" t="b">
        <f t="shared" si="291"/>
        <v>0</v>
      </c>
      <c r="L6113" s="122" t="str">
        <f>IF(K6113=FALSE,"",B6113&amp;"@"&amp;COUNTIFS($B$2:B6113,B6113,$K$2:K6113,TRUE))</f>
        <v/>
      </c>
    </row>
    <row r="6114" spans="7:12">
      <c r="G6114" s="122" t="str">
        <f t="shared" si="289"/>
        <v/>
      </c>
      <c r="H6114" s="255" t="str">
        <f>IF(G6114="기사임",(COUNTIF($B$2:B6114,B6114)-COUNTIFS($B$2:B6113,B6114,$G$2:G6113,"")),"")</f>
        <v/>
      </c>
      <c r="I6114" s="122" t="str">
        <f>IF(H6114=1,COUNTIF($H$1:H6114,1),"")</f>
        <v/>
      </c>
      <c r="J6114" s="122">
        <f t="shared" si="290"/>
        <v>0</v>
      </c>
      <c r="K6114" s="122" t="b">
        <f t="shared" si="291"/>
        <v>0</v>
      </c>
      <c r="L6114" s="122" t="str">
        <f>IF(K6114=FALSE,"",B6114&amp;"@"&amp;COUNTIFS($B$2:B6114,B6114,$K$2:K6114,TRUE))</f>
        <v/>
      </c>
    </row>
    <row r="6115" spans="7:12">
      <c r="G6115" s="122" t="str">
        <f t="shared" si="289"/>
        <v/>
      </c>
      <c r="H6115" s="255" t="str">
        <f>IF(G6115="기사임",(COUNTIF($B$2:B6115,B6115)-COUNTIFS($B$2:B6114,B6115,$G$2:G6114,"")),"")</f>
        <v/>
      </c>
      <c r="I6115" s="122" t="str">
        <f>IF(H6115=1,COUNTIF($H$1:H6115,1),"")</f>
        <v/>
      </c>
      <c r="J6115" s="122">
        <f t="shared" si="290"/>
        <v>0</v>
      </c>
      <c r="K6115" s="122" t="b">
        <f t="shared" si="291"/>
        <v>0</v>
      </c>
      <c r="L6115" s="122" t="str">
        <f>IF(K6115=FALSE,"",B6115&amp;"@"&amp;COUNTIFS($B$2:B6115,B6115,$K$2:K6115,TRUE))</f>
        <v/>
      </c>
    </row>
    <row r="6116" spans="7:12">
      <c r="G6116" s="122" t="str">
        <f t="shared" si="289"/>
        <v/>
      </c>
      <c r="H6116" s="255" t="str">
        <f>IF(G6116="기사임",(COUNTIF($B$2:B6116,B6116)-COUNTIFS($B$2:B6115,B6116,$G$2:G6115,"")),"")</f>
        <v/>
      </c>
      <c r="I6116" s="122" t="str">
        <f>IF(H6116=1,COUNTIF($H$1:H6116,1),"")</f>
        <v/>
      </c>
      <c r="J6116" s="122">
        <f t="shared" si="290"/>
        <v>0</v>
      </c>
      <c r="K6116" s="122" t="b">
        <f t="shared" si="291"/>
        <v>0</v>
      </c>
      <c r="L6116" s="122" t="str">
        <f>IF(K6116=FALSE,"",B6116&amp;"@"&amp;COUNTIFS($B$2:B6116,B6116,$K$2:K6116,TRUE))</f>
        <v/>
      </c>
    </row>
    <row r="6117" spans="7:12">
      <c r="G6117" s="122" t="str">
        <f t="shared" si="289"/>
        <v/>
      </c>
      <c r="H6117" s="255" t="str">
        <f>IF(G6117="기사임",(COUNTIF($B$2:B6117,B6117)-COUNTIFS($B$2:B6116,B6117,$G$2:G6116,"")),"")</f>
        <v/>
      </c>
      <c r="I6117" s="122" t="str">
        <f>IF(H6117=1,COUNTIF($H$1:H6117,1),"")</f>
        <v/>
      </c>
      <c r="J6117" s="122">
        <f t="shared" si="290"/>
        <v>0</v>
      </c>
      <c r="K6117" s="122" t="b">
        <f t="shared" si="291"/>
        <v>0</v>
      </c>
      <c r="L6117" s="122" t="str">
        <f>IF(K6117=FALSE,"",B6117&amp;"@"&amp;COUNTIFS($B$2:B6117,B6117,$K$2:K6117,TRUE))</f>
        <v/>
      </c>
    </row>
    <row r="6118" spans="7:12">
      <c r="G6118" s="122" t="str">
        <f t="shared" si="289"/>
        <v/>
      </c>
      <c r="H6118" s="255" t="str">
        <f>IF(G6118="기사임",(COUNTIF($B$2:B6118,B6118)-COUNTIFS($B$2:B6117,B6118,$G$2:G6117,"")),"")</f>
        <v/>
      </c>
      <c r="I6118" s="122" t="str">
        <f>IF(H6118=1,COUNTIF($H$1:H6118,1),"")</f>
        <v/>
      </c>
      <c r="J6118" s="122">
        <f t="shared" si="290"/>
        <v>0</v>
      </c>
      <c r="K6118" s="122" t="b">
        <f t="shared" si="291"/>
        <v>0</v>
      </c>
      <c r="L6118" s="122" t="str">
        <f>IF(K6118=FALSE,"",B6118&amp;"@"&amp;COUNTIFS($B$2:B6118,B6118,$K$2:K6118,TRUE))</f>
        <v/>
      </c>
    </row>
    <row r="6119" spans="7:12">
      <c r="G6119" s="122" t="str">
        <f t="shared" si="289"/>
        <v/>
      </c>
      <c r="H6119" s="255" t="str">
        <f>IF(G6119="기사임",(COUNTIF($B$2:B6119,B6119)-COUNTIFS($B$2:B6118,B6119,$G$2:G6118,"")),"")</f>
        <v/>
      </c>
      <c r="I6119" s="122" t="str">
        <f>IF(H6119=1,COUNTIF($H$1:H6119,1),"")</f>
        <v/>
      </c>
      <c r="J6119" s="122">
        <f t="shared" si="290"/>
        <v>0</v>
      </c>
      <c r="K6119" s="122" t="b">
        <f t="shared" si="291"/>
        <v>0</v>
      </c>
      <c r="L6119" s="122" t="str">
        <f>IF(K6119=FALSE,"",B6119&amp;"@"&amp;COUNTIFS($B$2:B6119,B6119,$K$2:K6119,TRUE))</f>
        <v/>
      </c>
    </row>
    <row r="6120" spans="7:12">
      <c r="G6120" s="122" t="str">
        <f t="shared" si="289"/>
        <v/>
      </c>
      <c r="H6120" s="255" t="str">
        <f>IF(G6120="기사임",(COUNTIF($B$2:B6120,B6120)-COUNTIFS($B$2:B6119,B6120,$G$2:G6119,"")),"")</f>
        <v/>
      </c>
      <c r="I6120" s="122" t="str">
        <f>IF(H6120=1,COUNTIF($H$1:H6120,1),"")</f>
        <v/>
      </c>
      <c r="J6120" s="122">
        <f t="shared" si="290"/>
        <v>0</v>
      </c>
      <c r="K6120" s="122" t="b">
        <f t="shared" si="291"/>
        <v>0</v>
      </c>
      <c r="L6120" s="122" t="str">
        <f>IF(K6120=FALSE,"",B6120&amp;"@"&amp;COUNTIFS($B$2:B6120,B6120,$K$2:K6120,TRUE))</f>
        <v/>
      </c>
    </row>
    <row r="6121" spans="7:12">
      <c r="G6121" s="122" t="str">
        <f t="shared" si="289"/>
        <v/>
      </c>
      <c r="H6121" s="255" t="str">
        <f>IF(G6121="기사임",(COUNTIF($B$2:B6121,B6121)-COUNTIFS($B$2:B6120,B6121,$G$2:G6120,"")),"")</f>
        <v/>
      </c>
      <c r="I6121" s="122" t="str">
        <f>IF(H6121=1,COUNTIF($H$1:H6121,1),"")</f>
        <v/>
      </c>
      <c r="J6121" s="122">
        <f t="shared" si="290"/>
        <v>0</v>
      </c>
      <c r="K6121" s="122" t="b">
        <f t="shared" si="291"/>
        <v>0</v>
      </c>
      <c r="L6121" s="122" t="str">
        <f>IF(K6121=FALSE,"",B6121&amp;"@"&amp;COUNTIFS($B$2:B6121,B6121,$K$2:K6121,TRUE))</f>
        <v/>
      </c>
    </row>
    <row r="6122" spans="7:12">
      <c r="G6122" s="122" t="str">
        <f t="shared" si="289"/>
        <v/>
      </c>
      <c r="H6122" s="255" t="str">
        <f>IF(G6122="기사임",(COUNTIF($B$2:B6122,B6122)-COUNTIFS($B$2:B6121,B6122,$G$2:G6121,"")),"")</f>
        <v/>
      </c>
      <c r="I6122" s="122" t="str">
        <f>IF(H6122=1,COUNTIF($H$1:H6122,1),"")</f>
        <v/>
      </c>
      <c r="J6122" s="122">
        <f t="shared" si="290"/>
        <v>0</v>
      </c>
      <c r="K6122" s="122" t="b">
        <f t="shared" si="291"/>
        <v>0</v>
      </c>
      <c r="L6122" s="122" t="str">
        <f>IF(K6122=FALSE,"",B6122&amp;"@"&amp;COUNTIFS($B$2:B6122,B6122,$K$2:K6122,TRUE))</f>
        <v/>
      </c>
    </row>
    <row r="6123" spans="7:12">
      <c r="G6123" s="122" t="str">
        <f t="shared" si="289"/>
        <v/>
      </c>
      <c r="H6123" s="255" t="str">
        <f>IF(G6123="기사임",(COUNTIF($B$2:B6123,B6123)-COUNTIFS($B$2:B6122,B6123,$G$2:G6122,"")),"")</f>
        <v/>
      </c>
      <c r="I6123" s="122" t="str">
        <f>IF(H6123=1,COUNTIF($H$1:H6123,1),"")</f>
        <v/>
      </c>
      <c r="J6123" s="122">
        <f t="shared" si="290"/>
        <v>0</v>
      </c>
      <c r="K6123" s="122" t="b">
        <f t="shared" si="291"/>
        <v>0</v>
      </c>
      <c r="L6123" s="122" t="str">
        <f>IF(K6123=FALSE,"",B6123&amp;"@"&amp;COUNTIFS($B$2:B6123,B6123,$K$2:K6123,TRUE))</f>
        <v/>
      </c>
    </row>
    <row r="6124" spans="7:12">
      <c r="G6124" s="122" t="str">
        <f t="shared" si="289"/>
        <v/>
      </c>
      <c r="H6124" s="255" t="str">
        <f>IF(G6124="기사임",(COUNTIF($B$2:B6124,B6124)-COUNTIFS($B$2:B6123,B6124,$G$2:G6123,"")),"")</f>
        <v/>
      </c>
      <c r="I6124" s="122" t="str">
        <f>IF(H6124=1,COUNTIF($H$1:H6124,1),"")</f>
        <v/>
      </c>
      <c r="J6124" s="122">
        <f t="shared" si="290"/>
        <v>0</v>
      </c>
      <c r="K6124" s="122" t="b">
        <f t="shared" si="291"/>
        <v>0</v>
      </c>
      <c r="L6124" s="122" t="str">
        <f>IF(K6124=FALSE,"",B6124&amp;"@"&amp;COUNTIFS($B$2:B6124,B6124,$K$2:K6124,TRUE))</f>
        <v/>
      </c>
    </row>
    <row r="6125" spans="7:12">
      <c r="G6125" s="122" t="str">
        <f t="shared" si="289"/>
        <v/>
      </c>
      <c r="H6125" s="255" t="str">
        <f>IF(G6125="기사임",(COUNTIF($B$2:B6125,B6125)-COUNTIFS($B$2:B6124,B6125,$G$2:G6124,"")),"")</f>
        <v/>
      </c>
      <c r="I6125" s="122" t="str">
        <f>IF(H6125=1,COUNTIF($H$1:H6125,1),"")</f>
        <v/>
      </c>
      <c r="J6125" s="122">
        <f t="shared" si="290"/>
        <v>0</v>
      </c>
      <c r="K6125" s="122" t="b">
        <f t="shared" si="291"/>
        <v>0</v>
      </c>
      <c r="L6125" s="122" t="str">
        <f>IF(K6125=FALSE,"",B6125&amp;"@"&amp;COUNTIFS($B$2:B6125,B6125,$K$2:K6125,TRUE))</f>
        <v/>
      </c>
    </row>
    <row r="6126" spans="7:12">
      <c r="G6126" s="122" t="str">
        <f t="shared" si="289"/>
        <v/>
      </c>
      <c r="H6126" s="255" t="str">
        <f>IF(G6126="기사임",(COUNTIF($B$2:B6126,B6126)-COUNTIFS($B$2:B6125,B6126,$G$2:G6125,"")),"")</f>
        <v/>
      </c>
      <c r="I6126" s="122" t="str">
        <f>IF(H6126=1,COUNTIF($H$1:H6126,1),"")</f>
        <v/>
      </c>
      <c r="J6126" s="122">
        <f t="shared" si="290"/>
        <v>0</v>
      </c>
      <c r="K6126" s="122" t="b">
        <f t="shared" si="291"/>
        <v>0</v>
      </c>
      <c r="L6126" s="122" t="str">
        <f>IF(K6126=FALSE,"",B6126&amp;"@"&amp;COUNTIFS($B$2:B6126,B6126,$K$2:K6126,TRUE))</f>
        <v/>
      </c>
    </row>
    <row r="6127" spans="7:12">
      <c r="G6127" s="122" t="str">
        <f t="shared" si="289"/>
        <v/>
      </c>
      <c r="H6127" s="255" t="str">
        <f>IF(G6127="기사임",(COUNTIF($B$2:B6127,B6127)-COUNTIFS($B$2:B6126,B6127,$G$2:G6126,"")),"")</f>
        <v/>
      </c>
      <c r="I6127" s="122" t="str">
        <f>IF(H6127=1,COUNTIF($H$1:H6127,1),"")</f>
        <v/>
      </c>
      <c r="J6127" s="122">
        <f t="shared" si="290"/>
        <v>0</v>
      </c>
      <c r="K6127" s="122" t="b">
        <f t="shared" si="291"/>
        <v>0</v>
      </c>
      <c r="L6127" s="122" t="str">
        <f>IF(K6127=FALSE,"",B6127&amp;"@"&amp;COUNTIFS($B$2:B6127,B6127,$K$2:K6127,TRUE))</f>
        <v/>
      </c>
    </row>
    <row r="6128" spans="7:12">
      <c r="G6128" s="122" t="str">
        <f t="shared" si="289"/>
        <v/>
      </c>
      <c r="H6128" s="255" t="str">
        <f>IF(G6128="기사임",(COUNTIF($B$2:B6128,B6128)-COUNTIFS($B$2:B6127,B6128,$G$2:G6127,"")),"")</f>
        <v/>
      </c>
      <c r="I6128" s="122" t="str">
        <f>IF(H6128=1,COUNTIF($H$1:H6128,1),"")</f>
        <v/>
      </c>
      <c r="J6128" s="122">
        <f t="shared" si="290"/>
        <v>0</v>
      </c>
      <c r="K6128" s="122" t="b">
        <f t="shared" si="291"/>
        <v>0</v>
      </c>
      <c r="L6128" s="122" t="str">
        <f>IF(K6128=FALSE,"",B6128&amp;"@"&amp;COUNTIFS($B$2:B6128,B6128,$K$2:K6128,TRUE))</f>
        <v/>
      </c>
    </row>
    <row r="6129" spans="7:12">
      <c r="G6129" s="122" t="str">
        <f t="shared" si="289"/>
        <v/>
      </c>
      <c r="H6129" s="255" t="str">
        <f>IF(G6129="기사임",(COUNTIF($B$2:B6129,B6129)-COUNTIFS($B$2:B6128,B6129,$G$2:G6128,"")),"")</f>
        <v/>
      </c>
      <c r="I6129" s="122" t="str">
        <f>IF(H6129=1,COUNTIF($H$1:H6129,1),"")</f>
        <v/>
      </c>
      <c r="J6129" s="122">
        <f t="shared" si="290"/>
        <v>0</v>
      </c>
      <c r="K6129" s="122" t="b">
        <f t="shared" si="291"/>
        <v>0</v>
      </c>
      <c r="L6129" s="122" t="str">
        <f>IF(K6129=FALSE,"",B6129&amp;"@"&amp;COUNTIFS($B$2:B6129,B6129,$K$2:K6129,TRUE))</f>
        <v/>
      </c>
    </row>
    <row r="6130" spans="7:12">
      <c r="G6130" s="122" t="str">
        <f t="shared" si="289"/>
        <v/>
      </c>
      <c r="H6130" s="255" t="str">
        <f>IF(G6130="기사임",(COUNTIF($B$2:B6130,B6130)-COUNTIFS($B$2:B6129,B6130,$G$2:G6129,"")),"")</f>
        <v/>
      </c>
      <c r="I6130" s="122" t="str">
        <f>IF(H6130=1,COUNTIF($H$1:H6130,1),"")</f>
        <v/>
      </c>
      <c r="J6130" s="122">
        <f t="shared" si="290"/>
        <v>0</v>
      </c>
      <c r="K6130" s="122" t="b">
        <f t="shared" si="291"/>
        <v>0</v>
      </c>
      <c r="L6130" s="122" t="str">
        <f>IF(K6130=FALSE,"",B6130&amp;"@"&amp;COUNTIFS($B$2:B6130,B6130,$K$2:K6130,TRUE))</f>
        <v/>
      </c>
    </row>
    <row r="6131" spans="7:12">
      <c r="G6131" s="122" t="str">
        <f t="shared" si="289"/>
        <v/>
      </c>
      <c r="H6131" s="255" t="str">
        <f>IF(G6131="기사임",(COUNTIF($B$2:B6131,B6131)-COUNTIFS($B$2:B6130,B6131,$G$2:G6130,"")),"")</f>
        <v/>
      </c>
      <c r="I6131" s="122" t="str">
        <f>IF(H6131=1,COUNTIF($H$1:H6131,1),"")</f>
        <v/>
      </c>
      <c r="J6131" s="122">
        <f t="shared" si="290"/>
        <v>0</v>
      </c>
      <c r="K6131" s="122" t="b">
        <f t="shared" si="291"/>
        <v>0</v>
      </c>
      <c r="L6131" s="122" t="str">
        <f>IF(K6131=FALSE,"",B6131&amp;"@"&amp;COUNTIFS($B$2:B6131,B6131,$K$2:K6131,TRUE))</f>
        <v/>
      </c>
    </row>
    <row r="6132" spans="7:12">
      <c r="G6132" s="122" t="str">
        <f t="shared" si="289"/>
        <v/>
      </c>
      <c r="H6132" s="255" t="str">
        <f>IF(G6132="기사임",(COUNTIF($B$2:B6132,B6132)-COUNTIFS($B$2:B6131,B6132,$G$2:G6131,"")),"")</f>
        <v/>
      </c>
      <c r="I6132" s="122" t="str">
        <f>IF(H6132=1,COUNTIF($H$1:H6132,1),"")</f>
        <v/>
      </c>
      <c r="J6132" s="122">
        <f t="shared" si="290"/>
        <v>0</v>
      </c>
      <c r="K6132" s="122" t="b">
        <f t="shared" si="291"/>
        <v>0</v>
      </c>
      <c r="L6132" s="122" t="str">
        <f>IF(K6132=FALSE,"",B6132&amp;"@"&amp;COUNTIFS($B$2:B6132,B6132,$K$2:K6132,TRUE))</f>
        <v/>
      </c>
    </row>
    <row r="6133" spans="7:12">
      <c r="G6133" s="122" t="str">
        <f t="shared" si="289"/>
        <v/>
      </c>
      <c r="H6133" s="255" t="str">
        <f>IF(G6133="기사임",(COUNTIF($B$2:B6133,B6133)-COUNTIFS($B$2:B6132,B6133,$G$2:G6132,"")),"")</f>
        <v/>
      </c>
      <c r="I6133" s="122" t="str">
        <f>IF(H6133=1,COUNTIF($H$1:H6133,1),"")</f>
        <v/>
      </c>
      <c r="J6133" s="122">
        <f t="shared" si="290"/>
        <v>0</v>
      </c>
      <c r="K6133" s="122" t="b">
        <f t="shared" si="291"/>
        <v>0</v>
      </c>
      <c r="L6133" s="122" t="str">
        <f>IF(K6133=FALSE,"",B6133&amp;"@"&amp;COUNTIFS($B$2:B6133,B6133,$K$2:K6133,TRUE))</f>
        <v/>
      </c>
    </row>
    <row r="6134" spans="7:12">
      <c r="G6134" s="122" t="str">
        <f t="shared" si="289"/>
        <v/>
      </c>
      <c r="H6134" s="255" t="str">
        <f>IF(G6134="기사임",(COUNTIF($B$2:B6134,B6134)-COUNTIFS($B$2:B6133,B6134,$G$2:G6133,"")),"")</f>
        <v/>
      </c>
      <c r="I6134" s="122" t="str">
        <f>IF(H6134=1,COUNTIF($H$1:H6134,1),"")</f>
        <v/>
      </c>
      <c r="J6134" s="122">
        <f t="shared" si="290"/>
        <v>0</v>
      </c>
      <c r="K6134" s="122" t="b">
        <f t="shared" si="291"/>
        <v>0</v>
      </c>
      <c r="L6134" s="122" t="str">
        <f>IF(K6134=FALSE,"",B6134&amp;"@"&amp;COUNTIFS($B$2:B6134,B6134,$K$2:K6134,TRUE))</f>
        <v/>
      </c>
    </row>
    <row r="6135" spans="7:12">
      <c r="G6135" s="122" t="str">
        <f t="shared" si="289"/>
        <v/>
      </c>
      <c r="H6135" s="255" t="str">
        <f>IF(G6135="기사임",(COUNTIF($B$2:B6135,B6135)-COUNTIFS($B$2:B6134,B6135,$G$2:G6134,"")),"")</f>
        <v/>
      </c>
      <c r="I6135" s="122" t="str">
        <f>IF(H6135=1,COUNTIF($H$1:H6135,1),"")</f>
        <v/>
      </c>
      <c r="J6135" s="122">
        <f t="shared" si="290"/>
        <v>0</v>
      </c>
      <c r="K6135" s="122" t="b">
        <f t="shared" si="291"/>
        <v>0</v>
      </c>
      <c r="L6135" s="122" t="str">
        <f>IF(K6135=FALSE,"",B6135&amp;"@"&amp;COUNTIFS($B$2:B6135,B6135,$K$2:K6135,TRUE))</f>
        <v/>
      </c>
    </row>
    <row r="6136" spans="7:12">
      <c r="G6136" s="122" t="str">
        <f t="shared" si="289"/>
        <v/>
      </c>
      <c r="H6136" s="255" t="str">
        <f>IF(G6136="기사임",(COUNTIF($B$2:B6136,B6136)-COUNTIFS($B$2:B6135,B6136,$G$2:G6135,"")),"")</f>
        <v/>
      </c>
      <c r="I6136" s="122" t="str">
        <f>IF(H6136=1,COUNTIF($H$1:H6136,1),"")</f>
        <v/>
      </c>
      <c r="J6136" s="122">
        <f t="shared" si="290"/>
        <v>0</v>
      </c>
      <c r="K6136" s="122" t="b">
        <f t="shared" si="291"/>
        <v>0</v>
      </c>
      <c r="L6136" s="122" t="str">
        <f>IF(K6136=FALSE,"",B6136&amp;"@"&amp;COUNTIFS($B$2:B6136,B6136,$K$2:K6136,TRUE))</f>
        <v/>
      </c>
    </row>
    <row r="6137" spans="7:12">
      <c r="G6137" s="122" t="str">
        <f t="shared" si="289"/>
        <v/>
      </c>
      <c r="H6137" s="255" t="str">
        <f>IF(G6137="기사임",(COUNTIF($B$2:B6137,B6137)-COUNTIFS($B$2:B6136,B6137,$G$2:G6136,"")),"")</f>
        <v/>
      </c>
      <c r="I6137" s="122" t="str">
        <f>IF(H6137=1,COUNTIF($H$1:H6137,1),"")</f>
        <v/>
      </c>
      <c r="J6137" s="122">
        <f t="shared" si="290"/>
        <v>0</v>
      </c>
      <c r="K6137" s="122" t="b">
        <f t="shared" si="291"/>
        <v>0</v>
      </c>
      <c r="L6137" s="122" t="str">
        <f>IF(K6137=FALSE,"",B6137&amp;"@"&amp;COUNTIFS($B$2:B6137,B6137,$K$2:K6137,TRUE))</f>
        <v/>
      </c>
    </row>
    <row r="6138" spans="7:12">
      <c r="G6138" s="122" t="str">
        <f t="shared" si="289"/>
        <v/>
      </c>
      <c r="H6138" s="255" t="str">
        <f>IF(G6138="기사임",(COUNTIF($B$2:B6138,B6138)-COUNTIFS($B$2:B6137,B6138,$G$2:G6137,"")),"")</f>
        <v/>
      </c>
      <c r="I6138" s="122" t="str">
        <f>IF(H6138=1,COUNTIF($H$1:H6138,1),"")</f>
        <v/>
      </c>
      <c r="J6138" s="122">
        <f t="shared" si="290"/>
        <v>0</v>
      </c>
      <c r="K6138" s="122" t="b">
        <f t="shared" si="291"/>
        <v>0</v>
      </c>
      <c r="L6138" s="122" t="str">
        <f>IF(K6138=FALSE,"",B6138&amp;"@"&amp;COUNTIFS($B$2:B6138,B6138,$K$2:K6138,TRUE))</f>
        <v/>
      </c>
    </row>
    <row r="6139" spans="7:12">
      <c r="G6139" s="122" t="str">
        <f t="shared" si="289"/>
        <v/>
      </c>
      <c r="H6139" s="255" t="str">
        <f>IF(G6139="기사임",(COUNTIF($B$2:B6139,B6139)-COUNTIFS($B$2:B6138,B6139,$G$2:G6138,"")),"")</f>
        <v/>
      </c>
      <c r="I6139" s="122" t="str">
        <f>IF(H6139=1,COUNTIF($H$1:H6139,1),"")</f>
        <v/>
      </c>
      <c r="J6139" s="122">
        <f t="shared" si="290"/>
        <v>0</v>
      </c>
      <c r="K6139" s="122" t="b">
        <f t="shared" si="291"/>
        <v>0</v>
      </c>
      <c r="L6139" s="122" t="str">
        <f>IF(K6139=FALSE,"",B6139&amp;"@"&amp;COUNTIFS($B$2:B6139,B6139,$K$2:K6139,TRUE))</f>
        <v/>
      </c>
    </row>
    <row r="6140" spans="7:12">
      <c r="G6140" s="122" t="str">
        <f t="shared" si="289"/>
        <v/>
      </c>
      <c r="H6140" s="255" t="str">
        <f>IF(G6140="기사임",(COUNTIF($B$2:B6140,B6140)-COUNTIFS($B$2:B6139,B6140,$G$2:G6139,"")),"")</f>
        <v/>
      </c>
      <c r="I6140" s="122" t="str">
        <f>IF(H6140=1,COUNTIF($H$1:H6140,1),"")</f>
        <v/>
      </c>
      <c r="J6140" s="122">
        <f t="shared" si="290"/>
        <v>0</v>
      </c>
      <c r="K6140" s="122" t="b">
        <f t="shared" si="291"/>
        <v>0</v>
      </c>
      <c r="L6140" s="122" t="str">
        <f>IF(K6140=FALSE,"",B6140&amp;"@"&amp;COUNTIFS($B$2:B6140,B6140,$K$2:K6140,TRUE))</f>
        <v/>
      </c>
    </row>
    <row r="6141" spans="7:12">
      <c r="G6141" s="122" t="str">
        <f t="shared" si="289"/>
        <v/>
      </c>
      <c r="H6141" s="255" t="str">
        <f>IF(G6141="기사임",(COUNTIF($B$2:B6141,B6141)-COUNTIFS($B$2:B6140,B6141,$G$2:G6140,"")),"")</f>
        <v/>
      </c>
      <c r="I6141" s="122" t="str">
        <f>IF(H6141=1,COUNTIF($H$1:H6141,1),"")</f>
        <v/>
      </c>
      <c r="J6141" s="122">
        <f t="shared" si="290"/>
        <v>0</v>
      </c>
      <c r="K6141" s="122" t="b">
        <f t="shared" si="291"/>
        <v>0</v>
      </c>
      <c r="L6141" s="122" t="str">
        <f>IF(K6141=FALSE,"",B6141&amp;"@"&amp;COUNTIFS($B$2:B6141,B6141,$K$2:K6141,TRUE))</f>
        <v/>
      </c>
    </row>
    <row r="6142" spans="7:12">
      <c r="G6142" s="122" t="str">
        <f t="shared" si="289"/>
        <v/>
      </c>
      <c r="H6142" s="255" t="str">
        <f>IF(G6142="기사임",(COUNTIF($B$2:B6142,B6142)-COUNTIFS($B$2:B6141,B6142,$G$2:G6141,"")),"")</f>
        <v/>
      </c>
      <c r="I6142" s="122" t="str">
        <f>IF(H6142=1,COUNTIF($H$1:H6142,1),"")</f>
        <v/>
      </c>
      <c r="J6142" s="122">
        <f t="shared" si="290"/>
        <v>0</v>
      </c>
      <c r="K6142" s="122" t="b">
        <f t="shared" si="291"/>
        <v>0</v>
      </c>
      <c r="L6142" s="122" t="str">
        <f>IF(K6142=FALSE,"",B6142&amp;"@"&amp;COUNTIFS($B$2:B6142,B6142,$K$2:K6142,TRUE))</f>
        <v/>
      </c>
    </row>
    <row r="6143" spans="7:12">
      <c r="G6143" s="122" t="str">
        <f t="shared" si="289"/>
        <v/>
      </c>
      <c r="H6143" s="255" t="str">
        <f>IF(G6143="기사임",(COUNTIF($B$2:B6143,B6143)-COUNTIFS($B$2:B6142,B6143,$G$2:G6142,"")),"")</f>
        <v/>
      </c>
      <c r="I6143" s="122" t="str">
        <f>IF(H6143=1,COUNTIF($H$1:H6143,1),"")</f>
        <v/>
      </c>
      <c r="J6143" s="122">
        <f t="shared" si="290"/>
        <v>0</v>
      </c>
      <c r="K6143" s="122" t="b">
        <f t="shared" si="291"/>
        <v>0</v>
      </c>
      <c r="L6143" s="122" t="str">
        <f>IF(K6143=FALSE,"",B6143&amp;"@"&amp;COUNTIFS($B$2:B6143,B6143,$K$2:K6143,TRUE))</f>
        <v/>
      </c>
    </row>
    <row r="6144" spans="7:12">
      <c r="G6144" s="122" t="str">
        <f t="shared" si="289"/>
        <v/>
      </c>
      <c r="H6144" s="255" t="str">
        <f>IF(G6144="기사임",(COUNTIF($B$2:B6144,B6144)-COUNTIFS($B$2:B6143,B6144,$G$2:G6143,"")),"")</f>
        <v/>
      </c>
      <c r="I6144" s="122" t="str">
        <f>IF(H6144=1,COUNTIF($H$1:H6144,1),"")</f>
        <v/>
      </c>
      <c r="J6144" s="122">
        <f t="shared" si="290"/>
        <v>0</v>
      </c>
      <c r="K6144" s="122" t="b">
        <f t="shared" si="291"/>
        <v>0</v>
      </c>
      <c r="L6144" s="122" t="str">
        <f>IF(K6144=FALSE,"",B6144&amp;"@"&amp;COUNTIFS($B$2:B6144,B6144,$K$2:K6144,TRUE))</f>
        <v/>
      </c>
    </row>
    <row r="6145" spans="7:12">
      <c r="G6145" s="122" t="str">
        <f t="shared" si="289"/>
        <v/>
      </c>
      <c r="H6145" s="255" t="str">
        <f>IF(G6145="기사임",(COUNTIF($B$2:B6145,B6145)-COUNTIFS($B$2:B6144,B6145,$G$2:G6144,"")),"")</f>
        <v/>
      </c>
      <c r="I6145" s="122" t="str">
        <f>IF(H6145=1,COUNTIF($H$1:H6145,1),"")</f>
        <v/>
      </c>
      <c r="J6145" s="122">
        <f t="shared" si="290"/>
        <v>0</v>
      </c>
      <c r="K6145" s="122" t="b">
        <f t="shared" si="291"/>
        <v>0</v>
      </c>
      <c r="L6145" s="122" t="str">
        <f>IF(K6145=FALSE,"",B6145&amp;"@"&amp;COUNTIFS($B$2:B6145,B6145,$K$2:K6145,TRUE))</f>
        <v/>
      </c>
    </row>
    <row r="6146" spans="7:12">
      <c r="G6146" s="122" t="str">
        <f t="shared" si="289"/>
        <v/>
      </c>
      <c r="H6146" s="255" t="str">
        <f>IF(G6146="기사임",(COUNTIF($B$2:B6146,B6146)-COUNTIFS($B$2:B6145,B6146,$G$2:G6145,"")),"")</f>
        <v/>
      </c>
      <c r="I6146" s="122" t="str">
        <f>IF(H6146=1,COUNTIF($H$1:H6146,1),"")</f>
        <v/>
      </c>
      <c r="J6146" s="122">
        <f t="shared" si="290"/>
        <v>0</v>
      </c>
      <c r="K6146" s="122" t="b">
        <f t="shared" si="291"/>
        <v>0</v>
      </c>
      <c r="L6146" s="122" t="str">
        <f>IF(K6146=FALSE,"",B6146&amp;"@"&amp;COUNTIFS($B$2:B6146,B6146,$K$2:K6146,TRUE))</f>
        <v/>
      </c>
    </row>
    <row r="6147" spans="7:12">
      <c r="G6147" s="122" t="str">
        <f t="shared" si="289"/>
        <v/>
      </c>
      <c r="H6147" s="255" t="str">
        <f>IF(G6147="기사임",(COUNTIF($B$2:B6147,B6147)-COUNTIFS($B$2:B6146,B6147,$G$2:G6146,"")),"")</f>
        <v/>
      </c>
      <c r="I6147" s="122" t="str">
        <f>IF(H6147=1,COUNTIF($H$1:H6147,1),"")</f>
        <v/>
      </c>
      <c r="J6147" s="122">
        <f t="shared" si="290"/>
        <v>0</v>
      </c>
      <c r="K6147" s="122" t="b">
        <f t="shared" si="291"/>
        <v>0</v>
      </c>
      <c r="L6147" s="122" t="str">
        <f>IF(K6147=FALSE,"",B6147&amp;"@"&amp;COUNTIFS($B$2:B6147,B6147,$K$2:K6147,TRUE))</f>
        <v/>
      </c>
    </row>
    <row r="6148" spans="7:12">
      <c r="G6148" s="122" t="str">
        <f t="shared" si="289"/>
        <v/>
      </c>
      <c r="H6148" s="255" t="str">
        <f>IF(G6148="기사임",(COUNTIF($B$2:B6148,B6148)-COUNTIFS($B$2:B6147,B6148,$G$2:G6147,"")),"")</f>
        <v/>
      </c>
      <c r="I6148" s="122" t="str">
        <f>IF(H6148=1,COUNTIF($H$1:H6148,1),"")</f>
        <v/>
      </c>
      <c r="J6148" s="122">
        <f t="shared" si="290"/>
        <v>0</v>
      </c>
      <c r="K6148" s="122" t="b">
        <f t="shared" si="291"/>
        <v>0</v>
      </c>
      <c r="L6148" s="122" t="str">
        <f>IF(K6148=FALSE,"",B6148&amp;"@"&amp;COUNTIFS($B$2:B6148,B6148,$K$2:K6148,TRUE))</f>
        <v/>
      </c>
    </row>
    <row r="6149" spans="7:12">
      <c r="G6149" s="122" t="str">
        <f t="shared" si="289"/>
        <v/>
      </c>
      <c r="H6149" s="255" t="str">
        <f>IF(G6149="기사임",(COUNTIF($B$2:B6149,B6149)-COUNTIFS($B$2:B6148,B6149,$G$2:G6148,"")),"")</f>
        <v/>
      </c>
      <c r="I6149" s="122" t="str">
        <f>IF(H6149=1,COUNTIF($H$1:H6149,1),"")</f>
        <v/>
      </c>
      <c r="J6149" s="122">
        <f t="shared" si="290"/>
        <v>0</v>
      </c>
      <c r="K6149" s="122" t="b">
        <f t="shared" si="291"/>
        <v>0</v>
      </c>
      <c r="L6149" s="122" t="str">
        <f>IF(K6149=FALSE,"",B6149&amp;"@"&amp;COUNTIFS($B$2:B6149,B6149,$K$2:K6149,TRUE))</f>
        <v/>
      </c>
    </row>
    <row r="6150" spans="7:12">
      <c r="G6150" s="122" t="str">
        <f t="shared" si="289"/>
        <v/>
      </c>
      <c r="H6150" s="255" t="str">
        <f>IF(G6150="기사임",(COUNTIF($B$2:B6150,B6150)-COUNTIFS($B$2:B6149,B6150,$G$2:G6149,"")),"")</f>
        <v/>
      </c>
      <c r="I6150" s="122" t="str">
        <f>IF(H6150=1,COUNTIF($H$1:H6150,1),"")</f>
        <v/>
      </c>
      <c r="J6150" s="122">
        <f t="shared" si="290"/>
        <v>0</v>
      </c>
      <c r="K6150" s="122" t="b">
        <f t="shared" si="291"/>
        <v>0</v>
      </c>
      <c r="L6150" s="122" t="str">
        <f>IF(K6150=FALSE,"",B6150&amp;"@"&amp;COUNTIFS($B$2:B6150,B6150,$K$2:K6150,TRUE))</f>
        <v/>
      </c>
    </row>
    <row r="6151" spans="7:12">
      <c r="G6151" s="122" t="str">
        <f t="shared" ref="G6151:G6214" si="292">IF(AND(LEFT(A6151,17)="/global/archives/",ISNUMBER(_xlfn.NUMBERVALUE(MID(A6151,18,1))),ISERROR(FIND("ckattempt",A6151)),ISERROR(FIND("preview",A6151))),"기사임","")</f>
        <v/>
      </c>
      <c r="H6151" s="255" t="str">
        <f>IF(G6151="기사임",(COUNTIF($B$2:B6151,B6151)-COUNTIFS($B$2:B6150,B6151,$G$2:G6150,"")),"")</f>
        <v/>
      </c>
      <c r="I6151" s="122" t="str">
        <f>IF(H6151=1,COUNTIF($H$1:H6151,1),"")</f>
        <v/>
      </c>
      <c r="J6151" s="122">
        <f t="shared" ref="J6151:J6214" si="293">COUNTIF($N$2:$N$4,B6151)</f>
        <v>0</v>
      </c>
      <c r="K6151" s="122" t="b">
        <f t="shared" ref="K6151:K6214" si="294">AND(J6151=1,H6151&gt;=1,H6151&lt;&gt;"")</f>
        <v>0</v>
      </c>
      <c r="L6151" s="122" t="str">
        <f>IF(K6151=FALSE,"",B6151&amp;"@"&amp;COUNTIFS($B$2:B6151,B6151,$K$2:K6151,TRUE))</f>
        <v/>
      </c>
    </row>
    <row r="6152" spans="7:12">
      <c r="G6152" s="122" t="str">
        <f t="shared" si="292"/>
        <v/>
      </c>
      <c r="H6152" s="255" t="str">
        <f>IF(G6152="기사임",(COUNTIF($B$2:B6152,B6152)-COUNTIFS($B$2:B6151,B6152,$G$2:G6151,"")),"")</f>
        <v/>
      </c>
      <c r="I6152" s="122" t="str">
        <f>IF(H6152=1,COUNTIF($H$1:H6152,1),"")</f>
        <v/>
      </c>
      <c r="J6152" s="122">
        <f t="shared" si="293"/>
        <v>0</v>
      </c>
      <c r="K6152" s="122" t="b">
        <f t="shared" si="294"/>
        <v>0</v>
      </c>
      <c r="L6152" s="122" t="str">
        <f>IF(K6152=FALSE,"",B6152&amp;"@"&amp;COUNTIFS($B$2:B6152,B6152,$K$2:K6152,TRUE))</f>
        <v/>
      </c>
    </row>
    <row r="6153" spans="7:12">
      <c r="G6153" s="122" t="str">
        <f t="shared" si="292"/>
        <v/>
      </c>
      <c r="H6153" s="255" t="str">
        <f>IF(G6153="기사임",(COUNTIF($B$2:B6153,B6153)-COUNTIFS($B$2:B6152,B6153,$G$2:G6152,"")),"")</f>
        <v/>
      </c>
      <c r="I6153" s="122" t="str">
        <f>IF(H6153=1,COUNTIF($H$1:H6153,1),"")</f>
        <v/>
      </c>
      <c r="J6153" s="122">
        <f t="shared" si="293"/>
        <v>0</v>
      </c>
      <c r="K6153" s="122" t="b">
        <f t="shared" si="294"/>
        <v>0</v>
      </c>
      <c r="L6153" s="122" t="str">
        <f>IF(K6153=FALSE,"",B6153&amp;"@"&amp;COUNTIFS($B$2:B6153,B6153,$K$2:K6153,TRUE))</f>
        <v/>
      </c>
    </row>
    <row r="6154" spans="7:12">
      <c r="G6154" s="122" t="str">
        <f t="shared" si="292"/>
        <v/>
      </c>
      <c r="H6154" s="255" t="str">
        <f>IF(G6154="기사임",(COUNTIF($B$2:B6154,B6154)-COUNTIFS($B$2:B6153,B6154,$G$2:G6153,"")),"")</f>
        <v/>
      </c>
      <c r="I6154" s="122" t="str">
        <f>IF(H6154=1,COUNTIF($H$1:H6154,1),"")</f>
        <v/>
      </c>
      <c r="J6154" s="122">
        <f t="shared" si="293"/>
        <v>0</v>
      </c>
      <c r="K6154" s="122" t="b">
        <f t="shared" si="294"/>
        <v>0</v>
      </c>
      <c r="L6154" s="122" t="str">
        <f>IF(K6154=FALSE,"",B6154&amp;"@"&amp;COUNTIFS($B$2:B6154,B6154,$K$2:K6154,TRUE))</f>
        <v/>
      </c>
    </row>
    <row r="6155" spans="7:12">
      <c r="G6155" s="122" t="str">
        <f t="shared" si="292"/>
        <v/>
      </c>
      <c r="H6155" s="255" t="str">
        <f>IF(G6155="기사임",(COUNTIF($B$2:B6155,B6155)-COUNTIFS($B$2:B6154,B6155,$G$2:G6154,"")),"")</f>
        <v/>
      </c>
      <c r="I6155" s="122" t="str">
        <f>IF(H6155=1,COUNTIF($H$1:H6155,1),"")</f>
        <v/>
      </c>
      <c r="J6155" s="122">
        <f t="shared" si="293"/>
        <v>0</v>
      </c>
      <c r="K6155" s="122" t="b">
        <f t="shared" si="294"/>
        <v>0</v>
      </c>
      <c r="L6155" s="122" t="str">
        <f>IF(K6155=FALSE,"",B6155&amp;"@"&amp;COUNTIFS($B$2:B6155,B6155,$K$2:K6155,TRUE))</f>
        <v/>
      </c>
    </row>
    <row r="6156" spans="7:12">
      <c r="G6156" s="122" t="str">
        <f t="shared" si="292"/>
        <v/>
      </c>
      <c r="H6156" s="255" t="str">
        <f>IF(G6156="기사임",(COUNTIF($B$2:B6156,B6156)-COUNTIFS($B$2:B6155,B6156,$G$2:G6155,"")),"")</f>
        <v/>
      </c>
      <c r="I6156" s="122" t="str">
        <f>IF(H6156=1,COUNTIF($H$1:H6156,1),"")</f>
        <v/>
      </c>
      <c r="J6156" s="122">
        <f t="shared" si="293"/>
        <v>0</v>
      </c>
      <c r="K6156" s="122" t="b">
        <f t="shared" si="294"/>
        <v>0</v>
      </c>
      <c r="L6156" s="122" t="str">
        <f>IF(K6156=FALSE,"",B6156&amp;"@"&amp;COUNTIFS($B$2:B6156,B6156,$K$2:K6156,TRUE))</f>
        <v/>
      </c>
    </row>
    <row r="6157" spans="7:12">
      <c r="G6157" s="122" t="str">
        <f t="shared" si="292"/>
        <v/>
      </c>
      <c r="H6157" s="255" t="str">
        <f>IF(G6157="기사임",(COUNTIF($B$2:B6157,B6157)-COUNTIFS($B$2:B6156,B6157,$G$2:G6156,"")),"")</f>
        <v/>
      </c>
      <c r="I6157" s="122" t="str">
        <f>IF(H6157=1,COUNTIF($H$1:H6157,1),"")</f>
        <v/>
      </c>
      <c r="J6157" s="122">
        <f t="shared" si="293"/>
        <v>0</v>
      </c>
      <c r="K6157" s="122" t="b">
        <f t="shared" si="294"/>
        <v>0</v>
      </c>
      <c r="L6157" s="122" t="str">
        <f>IF(K6157=FALSE,"",B6157&amp;"@"&amp;COUNTIFS($B$2:B6157,B6157,$K$2:K6157,TRUE))</f>
        <v/>
      </c>
    </row>
    <row r="6158" spans="7:12">
      <c r="G6158" s="122" t="str">
        <f t="shared" si="292"/>
        <v/>
      </c>
      <c r="H6158" s="255" t="str">
        <f>IF(G6158="기사임",(COUNTIF($B$2:B6158,B6158)-COUNTIFS($B$2:B6157,B6158,$G$2:G6157,"")),"")</f>
        <v/>
      </c>
      <c r="I6158" s="122" t="str">
        <f>IF(H6158=1,COUNTIF($H$1:H6158,1),"")</f>
        <v/>
      </c>
      <c r="J6158" s="122">
        <f t="shared" si="293"/>
        <v>0</v>
      </c>
      <c r="K6158" s="122" t="b">
        <f t="shared" si="294"/>
        <v>0</v>
      </c>
      <c r="L6158" s="122" t="str">
        <f>IF(K6158=FALSE,"",B6158&amp;"@"&amp;COUNTIFS($B$2:B6158,B6158,$K$2:K6158,TRUE))</f>
        <v/>
      </c>
    </row>
    <row r="6159" spans="7:12">
      <c r="G6159" s="122" t="str">
        <f t="shared" si="292"/>
        <v/>
      </c>
      <c r="H6159" s="255" t="str">
        <f>IF(G6159="기사임",(COUNTIF($B$2:B6159,B6159)-COUNTIFS($B$2:B6158,B6159,$G$2:G6158,"")),"")</f>
        <v/>
      </c>
      <c r="I6159" s="122" t="str">
        <f>IF(H6159=1,COUNTIF($H$1:H6159,1),"")</f>
        <v/>
      </c>
      <c r="J6159" s="122">
        <f t="shared" si="293"/>
        <v>0</v>
      </c>
      <c r="K6159" s="122" t="b">
        <f t="shared" si="294"/>
        <v>0</v>
      </c>
      <c r="L6159" s="122" t="str">
        <f>IF(K6159=FALSE,"",B6159&amp;"@"&amp;COUNTIFS($B$2:B6159,B6159,$K$2:K6159,TRUE))</f>
        <v/>
      </c>
    </row>
    <row r="6160" spans="7:12">
      <c r="G6160" s="122" t="str">
        <f t="shared" si="292"/>
        <v/>
      </c>
      <c r="H6160" s="255" t="str">
        <f>IF(G6160="기사임",(COUNTIF($B$2:B6160,B6160)-COUNTIFS($B$2:B6159,B6160,$G$2:G6159,"")),"")</f>
        <v/>
      </c>
      <c r="I6160" s="122" t="str">
        <f>IF(H6160=1,COUNTIF($H$1:H6160,1),"")</f>
        <v/>
      </c>
      <c r="J6160" s="122">
        <f t="shared" si="293"/>
        <v>0</v>
      </c>
      <c r="K6160" s="122" t="b">
        <f t="shared" si="294"/>
        <v>0</v>
      </c>
      <c r="L6160" s="122" t="str">
        <f>IF(K6160=FALSE,"",B6160&amp;"@"&amp;COUNTIFS($B$2:B6160,B6160,$K$2:K6160,TRUE))</f>
        <v/>
      </c>
    </row>
    <row r="6161" spans="7:12">
      <c r="G6161" s="122" t="str">
        <f t="shared" si="292"/>
        <v/>
      </c>
      <c r="H6161" s="255" t="str">
        <f>IF(G6161="기사임",(COUNTIF($B$2:B6161,B6161)-COUNTIFS($B$2:B6160,B6161,$G$2:G6160,"")),"")</f>
        <v/>
      </c>
      <c r="I6161" s="122" t="str">
        <f>IF(H6161=1,COUNTIF($H$1:H6161,1),"")</f>
        <v/>
      </c>
      <c r="J6161" s="122">
        <f t="shared" si="293"/>
        <v>0</v>
      </c>
      <c r="K6161" s="122" t="b">
        <f t="shared" si="294"/>
        <v>0</v>
      </c>
      <c r="L6161" s="122" t="str">
        <f>IF(K6161=FALSE,"",B6161&amp;"@"&amp;COUNTIFS($B$2:B6161,B6161,$K$2:K6161,TRUE))</f>
        <v/>
      </c>
    </row>
    <row r="6162" spans="7:12">
      <c r="G6162" s="122" t="str">
        <f t="shared" si="292"/>
        <v/>
      </c>
      <c r="H6162" s="255" t="str">
        <f>IF(G6162="기사임",(COUNTIF($B$2:B6162,B6162)-COUNTIFS($B$2:B6161,B6162,$G$2:G6161,"")),"")</f>
        <v/>
      </c>
      <c r="I6162" s="122" t="str">
        <f>IF(H6162=1,COUNTIF($H$1:H6162,1),"")</f>
        <v/>
      </c>
      <c r="J6162" s="122">
        <f t="shared" si="293"/>
        <v>0</v>
      </c>
      <c r="K6162" s="122" t="b">
        <f t="shared" si="294"/>
        <v>0</v>
      </c>
      <c r="L6162" s="122" t="str">
        <f>IF(K6162=FALSE,"",B6162&amp;"@"&amp;COUNTIFS($B$2:B6162,B6162,$K$2:K6162,TRUE))</f>
        <v/>
      </c>
    </row>
    <row r="6163" spans="7:12">
      <c r="G6163" s="122" t="str">
        <f t="shared" si="292"/>
        <v/>
      </c>
      <c r="H6163" s="255" t="str">
        <f>IF(G6163="기사임",(COUNTIF($B$2:B6163,B6163)-COUNTIFS($B$2:B6162,B6163,$G$2:G6162,"")),"")</f>
        <v/>
      </c>
      <c r="I6163" s="122" t="str">
        <f>IF(H6163=1,COUNTIF($H$1:H6163,1),"")</f>
        <v/>
      </c>
      <c r="J6163" s="122">
        <f t="shared" si="293"/>
        <v>0</v>
      </c>
      <c r="K6163" s="122" t="b">
        <f t="shared" si="294"/>
        <v>0</v>
      </c>
      <c r="L6163" s="122" t="str">
        <f>IF(K6163=FALSE,"",B6163&amp;"@"&amp;COUNTIFS($B$2:B6163,B6163,$K$2:K6163,TRUE))</f>
        <v/>
      </c>
    </row>
    <row r="6164" spans="7:12">
      <c r="G6164" s="122" t="str">
        <f t="shared" si="292"/>
        <v/>
      </c>
      <c r="H6164" s="255" t="str">
        <f>IF(G6164="기사임",(COUNTIF($B$2:B6164,B6164)-COUNTIFS($B$2:B6163,B6164,$G$2:G6163,"")),"")</f>
        <v/>
      </c>
      <c r="I6164" s="122" t="str">
        <f>IF(H6164=1,COUNTIF($H$1:H6164,1),"")</f>
        <v/>
      </c>
      <c r="J6164" s="122">
        <f t="shared" si="293"/>
        <v>0</v>
      </c>
      <c r="K6164" s="122" t="b">
        <f t="shared" si="294"/>
        <v>0</v>
      </c>
      <c r="L6164" s="122" t="str">
        <f>IF(K6164=FALSE,"",B6164&amp;"@"&amp;COUNTIFS($B$2:B6164,B6164,$K$2:K6164,TRUE))</f>
        <v/>
      </c>
    </row>
    <row r="6165" spans="7:12">
      <c r="G6165" s="122" t="str">
        <f t="shared" si="292"/>
        <v/>
      </c>
      <c r="H6165" s="255" t="str">
        <f>IF(G6165="기사임",(COUNTIF($B$2:B6165,B6165)-COUNTIFS($B$2:B6164,B6165,$G$2:G6164,"")),"")</f>
        <v/>
      </c>
      <c r="I6165" s="122" t="str">
        <f>IF(H6165=1,COUNTIF($H$1:H6165,1),"")</f>
        <v/>
      </c>
      <c r="J6165" s="122">
        <f t="shared" si="293"/>
        <v>0</v>
      </c>
      <c r="K6165" s="122" t="b">
        <f t="shared" si="294"/>
        <v>0</v>
      </c>
      <c r="L6165" s="122" t="str">
        <f>IF(K6165=FALSE,"",B6165&amp;"@"&amp;COUNTIFS($B$2:B6165,B6165,$K$2:K6165,TRUE))</f>
        <v/>
      </c>
    </row>
    <row r="6166" spans="7:12">
      <c r="G6166" s="122" t="str">
        <f t="shared" si="292"/>
        <v/>
      </c>
      <c r="H6166" s="255" t="str">
        <f>IF(G6166="기사임",(COUNTIF($B$2:B6166,B6166)-COUNTIFS($B$2:B6165,B6166,$G$2:G6165,"")),"")</f>
        <v/>
      </c>
      <c r="I6166" s="122" t="str">
        <f>IF(H6166=1,COUNTIF($H$1:H6166,1),"")</f>
        <v/>
      </c>
      <c r="J6166" s="122">
        <f t="shared" si="293"/>
        <v>0</v>
      </c>
      <c r="K6166" s="122" t="b">
        <f t="shared" si="294"/>
        <v>0</v>
      </c>
      <c r="L6166" s="122" t="str">
        <f>IF(K6166=FALSE,"",B6166&amp;"@"&amp;COUNTIFS($B$2:B6166,B6166,$K$2:K6166,TRUE))</f>
        <v/>
      </c>
    </row>
    <row r="6167" spans="7:12">
      <c r="G6167" s="122" t="str">
        <f t="shared" si="292"/>
        <v/>
      </c>
      <c r="H6167" s="255" t="str">
        <f>IF(G6167="기사임",(COUNTIF($B$2:B6167,B6167)-COUNTIFS($B$2:B6166,B6167,$G$2:G6166,"")),"")</f>
        <v/>
      </c>
      <c r="I6167" s="122" t="str">
        <f>IF(H6167=1,COUNTIF($H$1:H6167,1),"")</f>
        <v/>
      </c>
      <c r="J6167" s="122">
        <f t="shared" si="293"/>
        <v>0</v>
      </c>
      <c r="K6167" s="122" t="b">
        <f t="shared" si="294"/>
        <v>0</v>
      </c>
      <c r="L6167" s="122" t="str">
        <f>IF(K6167=FALSE,"",B6167&amp;"@"&amp;COUNTIFS($B$2:B6167,B6167,$K$2:K6167,TRUE))</f>
        <v/>
      </c>
    </row>
    <row r="6168" spans="7:12">
      <c r="G6168" s="122" t="str">
        <f t="shared" si="292"/>
        <v/>
      </c>
      <c r="H6168" s="255" t="str">
        <f>IF(G6168="기사임",(COUNTIF($B$2:B6168,B6168)-COUNTIFS($B$2:B6167,B6168,$G$2:G6167,"")),"")</f>
        <v/>
      </c>
      <c r="I6168" s="122" t="str">
        <f>IF(H6168=1,COUNTIF($H$1:H6168,1),"")</f>
        <v/>
      </c>
      <c r="J6168" s="122">
        <f t="shared" si="293"/>
        <v>0</v>
      </c>
      <c r="K6168" s="122" t="b">
        <f t="shared" si="294"/>
        <v>0</v>
      </c>
      <c r="L6168" s="122" t="str">
        <f>IF(K6168=FALSE,"",B6168&amp;"@"&amp;COUNTIFS($B$2:B6168,B6168,$K$2:K6168,TRUE))</f>
        <v/>
      </c>
    </row>
    <row r="6169" spans="7:12">
      <c r="G6169" s="122" t="str">
        <f t="shared" si="292"/>
        <v/>
      </c>
      <c r="H6169" s="255" t="str">
        <f>IF(G6169="기사임",(COUNTIF($B$2:B6169,B6169)-COUNTIFS($B$2:B6168,B6169,$G$2:G6168,"")),"")</f>
        <v/>
      </c>
      <c r="I6169" s="122" t="str">
        <f>IF(H6169=1,COUNTIF($H$1:H6169,1),"")</f>
        <v/>
      </c>
      <c r="J6169" s="122">
        <f t="shared" si="293"/>
        <v>0</v>
      </c>
      <c r="K6169" s="122" t="b">
        <f t="shared" si="294"/>
        <v>0</v>
      </c>
      <c r="L6169" s="122" t="str">
        <f>IF(K6169=FALSE,"",B6169&amp;"@"&amp;COUNTIFS($B$2:B6169,B6169,$K$2:K6169,TRUE))</f>
        <v/>
      </c>
    </row>
    <row r="6170" spans="7:12">
      <c r="G6170" s="122" t="str">
        <f t="shared" si="292"/>
        <v/>
      </c>
      <c r="H6170" s="255" t="str">
        <f>IF(G6170="기사임",(COUNTIF($B$2:B6170,B6170)-COUNTIFS($B$2:B6169,B6170,$G$2:G6169,"")),"")</f>
        <v/>
      </c>
      <c r="I6170" s="122" t="str">
        <f>IF(H6170=1,COUNTIF($H$1:H6170,1),"")</f>
        <v/>
      </c>
      <c r="J6170" s="122">
        <f t="shared" si="293"/>
        <v>0</v>
      </c>
      <c r="K6170" s="122" t="b">
        <f t="shared" si="294"/>
        <v>0</v>
      </c>
      <c r="L6170" s="122" t="str">
        <f>IF(K6170=FALSE,"",B6170&amp;"@"&amp;COUNTIFS($B$2:B6170,B6170,$K$2:K6170,TRUE))</f>
        <v/>
      </c>
    </row>
    <row r="6171" spans="7:12">
      <c r="G6171" s="122" t="str">
        <f t="shared" si="292"/>
        <v/>
      </c>
      <c r="H6171" s="255" t="str">
        <f>IF(G6171="기사임",(COUNTIF($B$2:B6171,B6171)-COUNTIFS($B$2:B6170,B6171,$G$2:G6170,"")),"")</f>
        <v/>
      </c>
      <c r="I6171" s="122" t="str">
        <f>IF(H6171=1,COUNTIF($H$1:H6171,1),"")</f>
        <v/>
      </c>
      <c r="J6171" s="122">
        <f t="shared" si="293"/>
        <v>0</v>
      </c>
      <c r="K6171" s="122" t="b">
        <f t="shared" si="294"/>
        <v>0</v>
      </c>
      <c r="L6171" s="122" t="str">
        <f>IF(K6171=FALSE,"",B6171&amp;"@"&amp;COUNTIFS($B$2:B6171,B6171,$K$2:K6171,TRUE))</f>
        <v/>
      </c>
    </row>
    <row r="6172" spans="7:12">
      <c r="G6172" s="122" t="str">
        <f t="shared" si="292"/>
        <v/>
      </c>
      <c r="H6172" s="255" t="str">
        <f>IF(G6172="기사임",(COUNTIF($B$2:B6172,B6172)-COUNTIFS($B$2:B6171,B6172,$G$2:G6171,"")),"")</f>
        <v/>
      </c>
      <c r="I6172" s="122" t="str">
        <f>IF(H6172=1,COUNTIF($H$1:H6172,1),"")</f>
        <v/>
      </c>
      <c r="J6172" s="122">
        <f t="shared" si="293"/>
        <v>0</v>
      </c>
      <c r="K6172" s="122" t="b">
        <f t="shared" si="294"/>
        <v>0</v>
      </c>
      <c r="L6172" s="122" t="str">
        <f>IF(K6172=FALSE,"",B6172&amp;"@"&amp;COUNTIFS($B$2:B6172,B6172,$K$2:K6172,TRUE))</f>
        <v/>
      </c>
    </row>
    <row r="6173" spans="7:12">
      <c r="G6173" s="122" t="str">
        <f t="shared" si="292"/>
        <v/>
      </c>
      <c r="H6173" s="255" t="str">
        <f>IF(G6173="기사임",(COUNTIF($B$2:B6173,B6173)-COUNTIFS($B$2:B6172,B6173,$G$2:G6172,"")),"")</f>
        <v/>
      </c>
      <c r="I6173" s="122" t="str">
        <f>IF(H6173=1,COUNTIF($H$1:H6173,1),"")</f>
        <v/>
      </c>
      <c r="J6173" s="122">
        <f t="shared" si="293"/>
        <v>0</v>
      </c>
      <c r="K6173" s="122" t="b">
        <f t="shared" si="294"/>
        <v>0</v>
      </c>
      <c r="L6173" s="122" t="str">
        <f>IF(K6173=FALSE,"",B6173&amp;"@"&amp;COUNTIFS($B$2:B6173,B6173,$K$2:K6173,TRUE))</f>
        <v/>
      </c>
    </row>
    <row r="6174" spans="7:12">
      <c r="G6174" s="122" t="str">
        <f t="shared" si="292"/>
        <v/>
      </c>
      <c r="H6174" s="255" t="str">
        <f>IF(G6174="기사임",(COUNTIF($B$2:B6174,B6174)-COUNTIFS($B$2:B6173,B6174,$G$2:G6173,"")),"")</f>
        <v/>
      </c>
      <c r="I6174" s="122" t="str">
        <f>IF(H6174=1,COUNTIF($H$1:H6174,1),"")</f>
        <v/>
      </c>
      <c r="J6174" s="122">
        <f t="shared" si="293"/>
        <v>0</v>
      </c>
      <c r="K6174" s="122" t="b">
        <f t="shared" si="294"/>
        <v>0</v>
      </c>
      <c r="L6174" s="122" t="str">
        <f>IF(K6174=FALSE,"",B6174&amp;"@"&amp;COUNTIFS($B$2:B6174,B6174,$K$2:K6174,TRUE))</f>
        <v/>
      </c>
    </row>
    <row r="6175" spans="7:12">
      <c r="G6175" s="122" t="str">
        <f t="shared" si="292"/>
        <v/>
      </c>
      <c r="H6175" s="255" t="str">
        <f>IF(G6175="기사임",(COUNTIF($B$2:B6175,B6175)-COUNTIFS($B$2:B6174,B6175,$G$2:G6174,"")),"")</f>
        <v/>
      </c>
      <c r="I6175" s="122" t="str">
        <f>IF(H6175=1,COUNTIF($H$1:H6175,1),"")</f>
        <v/>
      </c>
      <c r="J6175" s="122">
        <f t="shared" si="293"/>
        <v>0</v>
      </c>
      <c r="K6175" s="122" t="b">
        <f t="shared" si="294"/>
        <v>0</v>
      </c>
      <c r="L6175" s="122" t="str">
        <f>IF(K6175=FALSE,"",B6175&amp;"@"&amp;COUNTIFS($B$2:B6175,B6175,$K$2:K6175,TRUE))</f>
        <v/>
      </c>
    </row>
    <row r="6176" spans="7:12">
      <c r="G6176" s="122" t="str">
        <f t="shared" si="292"/>
        <v/>
      </c>
      <c r="H6176" s="255" t="str">
        <f>IF(G6176="기사임",(COUNTIF($B$2:B6176,B6176)-COUNTIFS($B$2:B6175,B6176,$G$2:G6175,"")),"")</f>
        <v/>
      </c>
      <c r="I6176" s="122" t="str">
        <f>IF(H6176=1,COUNTIF($H$1:H6176,1),"")</f>
        <v/>
      </c>
      <c r="J6176" s="122">
        <f t="shared" si="293"/>
        <v>0</v>
      </c>
      <c r="K6176" s="122" t="b">
        <f t="shared" si="294"/>
        <v>0</v>
      </c>
      <c r="L6176" s="122" t="str">
        <f>IF(K6176=FALSE,"",B6176&amp;"@"&amp;COUNTIFS($B$2:B6176,B6176,$K$2:K6176,TRUE))</f>
        <v/>
      </c>
    </row>
    <row r="6177" spans="7:12">
      <c r="G6177" s="122" t="str">
        <f t="shared" si="292"/>
        <v/>
      </c>
      <c r="H6177" s="255" t="str">
        <f>IF(G6177="기사임",(COUNTIF($B$2:B6177,B6177)-COUNTIFS($B$2:B6176,B6177,$G$2:G6176,"")),"")</f>
        <v/>
      </c>
      <c r="I6177" s="122" t="str">
        <f>IF(H6177=1,COUNTIF($H$1:H6177,1),"")</f>
        <v/>
      </c>
      <c r="J6177" s="122">
        <f t="shared" si="293"/>
        <v>0</v>
      </c>
      <c r="K6177" s="122" t="b">
        <f t="shared" si="294"/>
        <v>0</v>
      </c>
      <c r="L6177" s="122" t="str">
        <f>IF(K6177=FALSE,"",B6177&amp;"@"&amp;COUNTIFS($B$2:B6177,B6177,$K$2:K6177,TRUE))</f>
        <v/>
      </c>
    </row>
    <row r="6178" spans="7:12">
      <c r="G6178" s="122" t="str">
        <f t="shared" si="292"/>
        <v/>
      </c>
      <c r="H6178" s="255" t="str">
        <f>IF(G6178="기사임",(COUNTIF($B$2:B6178,B6178)-COUNTIFS($B$2:B6177,B6178,$G$2:G6177,"")),"")</f>
        <v/>
      </c>
      <c r="I6178" s="122" t="str">
        <f>IF(H6178=1,COUNTIF($H$1:H6178,1),"")</f>
        <v/>
      </c>
      <c r="J6178" s="122">
        <f t="shared" si="293"/>
        <v>0</v>
      </c>
      <c r="K6178" s="122" t="b">
        <f t="shared" si="294"/>
        <v>0</v>
      </c>
      <c r="L6178" s="122" t="str">
        <f>IF(K6178=FALSE,"",B6178&amp;"@"&amp;COUNTIFS($B$2:B6178,B6178,$K$2:K6178,TRUE))</f>
        <v/>
      </c>
    </row>
    <row r="6179" spans="7:12">
      <c r="G6179" s="122" t="str">
        <f t="shared" si="292"/>
        <v/>
      </c>
      <c r="H6179" s="255" t="str">
        <f>IF(G6179="기사임",(COUNTIF($B$2:B6179,B6179)-COUNTIFS($B$2:B6178,B6179,$G$2:G6178,"")),"")</f>
        <v/>
      </c>
      <c r="I6179" s="122" t="str">
        <f>IF(H6179=1,COUNTIF($H$1:H6179,1),"")</f>
        <v/>
      </c>
      <c r="J6179" s="122">
        <f t="shared" si="293"/>
        <v>0</v>
      </c>
      <c r="K6179" s="122" t="b">
        <f t="shared" si="294"/>
        <v>0</v>
      </c>
      <c r="L6179" s="122" t="str">
        <f>IF(K6179=FALSE,"",B6179&amp;"@"&amp;COUNTIFS($B$2:B6179,B6179,$K$2:K6179,TRUE))</f>
        <v/>
      </c>
    </row>
    <row r="6180" spans="7:12">
      <c r="G6180" s="122" t="str">
        <f t="shared" si="292"/>
        <v/>
      </c>
      <c r="H6180" s="255" t="str">
        <f>IF(G6180="기사임",(COUNTIF($B$2:B6180,B6180)-COUNTIFS($B$2:B6179,B6180,$G$2:G6179,"")),"")</f>
        <v/>
      </c>
      <c r="I6180" s="122" t="str">
        <f>IF(H6180=1,COUNTIF($H$1:H6180,1),"")</f>
        <v/>
      </c>
      <c r="J6180" s="122">
        <f t="shared" si="293"/>
        <v>0</v>
      </c>
      <c r="K6180" s="122" t="b">
        <f t="shared" si="294"/>
        <v>0</v>
      </c>
      <c r="L6180" s="122" t="str">
        <f>IF(K6180=FALSE,"",B6180&amp;"@"&amp;COUNTIFS($B$2:B6180,B6180,$K$2:K6180,TRUE))</f>
        <v/>
      </c>
    </row>
    <row r="6181" spans="7:12">
      <c r="G6181" s="122" t="str">
        <f t="shared" si="292"/>
        <v/>
      </c>
      <c r="H6181" s="255" t="str">
        <f>IF(G6181="기사임",(COUNTIF($B$2:B6181,B6181)-COUNTIFS($B$2:B6180,B6181,$G$2:G6180,"")),"")</f>
        <v/>
      </c>
      <c r="I6181" s="122" t="str">
        <f>IF(H6181=1,COUNTIF($H$1:H6181,1),"")</f>
        <v/>
      </c>
      <c r="J6181" s="122">
        <f t="shared" si="293"/>
        <v>0</v>
      </c>
      <c r="K6181" s="122" t="b">
        <f t="shared" si="294"/>
        <v>0</v>
      </c>
      <c r="L6181" s="122" t="str">
        <f>IF(K6181=FALSE,"",B6181&amp;"@"&amp;COUNTIFS($B$2:B6181,B6181,$K$2:K6181,TRUE))</f>
        <v/>
      </c>
    </row>
    <row r="6182" spans="7:12">
      <c r="G6182" s="122" t="str">
        <f t="shared" si="292"/>
        <v/>
      </c>
      <c r="H6182" s="255" t="str">
        <f>IF(G6182="기사임",(COUNTIF($B$2:B6182,B6182)-COUNTIFS($B$2:B6181,B6182,$G$2:G6181,"")),"")</f>
        <v/>
      </c>
      <c r="I6182" s="122" t="str">
        <f>IF(H6182=1,COUNTIF($H$1:H6182,1),"")</f>
        <v/>
      </c>
      <c r="J6182" s="122">
        <f t="shared" si="293"/>
        <v>0</v>
      </c>
      <c r="K6182" s="122" t="b">
        <f t="shared" si="294"/>
        <v>0</v>
      </c>
      <c r="L6182" s="122" t="str">
        <f>IF(K6182=FALSE,"",B6182&amp;"@"&amp;COUNTIFS($B$2:B6182,B6182,$K$2:K6182,TRUE))</f>
        <v/>
      </c>
    </row>
    <row r="6183" spans="7:12">
      <c r="G6183" s="122" t="str">
        <f t="shared" si="292"/>
        <v/>
      </c>
      <c r="H6183" s="255" t="str">
        <f>IF(G6183="기사임",(COUNTIF($B$2:B6183,B6183)-COUNTIFS($B$2:B6182,B6183,$G$2:G6182,"")),"")</f>
        <v/>
      </c>
      <c r="I6183" s="122" t="str">
        <f>IF(H6183=1,COUNTIF($H$1:H6183,1),"")</f>
        <v/>
      </c>
      <c r="J6183" s="122">
        <f t="shared" si="293"/>
        <v>0</v>
      </c>
      <c r="K6183" s="122" t="b">
        <f t="shared" si="294"/>
        <v>0</v>
      </c>
      <c r="L6183" s="122" t="str">
        <f>IF(K6183=FALSE,"",B6183&amp;"@"&amp;COUNTIFS($B$2:B6183,B6183,$K$2:K6183,TRUE))</f>
        <v/>
      </c>
    </row>
    <row r="6184" spans="7:12">
      <c r="G6184" s="122" t="str">
        <f t="shared" si="292"/>
        <v/>
      </c>
      <c r="H6184" s="255" t="str">
        <f>IF(G6184="기사임",(COUNTIF($B$2:B6184,B6184)-COUNTIFS($B$2:B6183,B6184,$G$2:G6183,"")),"")</f>
        <v/>
      </c>
      <c r="I6184" s="122" t="str">
        <f>IF(H6184=1,COUNTIF($H$1:H6184,1),"")</f>
        <v/>
      </c>
      <c r="J6184" s="122">
        <f t="shared" si="293"/>
        <v>0</v>
      </c>
      <c r="K6184" s="122" t="b">
        <f t="shared" si="294"/>
        <v>0</v>
      </c>
      <c r="L6184" s="122" t="str">
        <f>IF(K6184=FALSE,"",B6184&amp;"@"&amp;COUNTIFS($B$2:B6184,B6184,$K$2:K6184,TRUE))</f>
        <v/>
      </c>
    </row>
    <row r="6185" spans="7:12">
      <c r="G6185" s="122" t="str">
        <f t="shared" si="292"/>
        <v/>
      </c>
      <c r="H6185" s="255" t="str">
        <f>IF(G6185="기사임",(COUNTIF($B$2:B6185,B6185)-COUNTIFS($B$2:B6184,B6185,$G$2:G6184,"")),"")</f>
        <v/>
      </c>
      <c r="I6185" s="122" t="str">
        <f>IF(H6185=1,COUNTIF($H$1:H6185,1),"")</f>
        <v/>
      </c>
      <c r="J6185" s="122">
        <f t="shared" si="293"/>
        <v>0</v>
      </c>
      <c r="K6185" s="122" t="b">
        <f t="shared" si="294"/>
        <v>0</v>
      </c>
      <c r="L6185" s="122" t="str">
        <f>IF(K6185=FALSE,"",B6185&amp;"@"&amp;COUNTIFS($B$2:B6185,B6185,$K$2:K6185,TRUE))</f>
        <v/>
      </c>
    </row>
    <row r="6186" spans="7:12">
      <c r="G6186" s="122" t="str">
        <f t="shared" si="292"/>
        <v/>
      </c>
      <c r="H6186" s="255" t="str">
        <f>IF(G6186="기사임",(COUNTIF($B$2:B6186,B6186)-COUNTIFS($B$2:B6185,B6186,$G$2:G6185,"")),"")</f>
        <v/>
      </c>
      <c r="I6186" s="122" t="str">
        <f>IF(H6186=1,COUNTIF($H$1:H6186,1),"")</f>
        <v/>
      </c>
      <c r="J6186" s="122">
        <f t="shared" si="293"/>
        <v>0</v>
      </c>
      <c r="K6186" s="122" t="b">
        <f t="shared" si="294"/>
        <v>0</v>
      </c>
      <c r="L6186" s="122" t="str">
        <f>IF(K6186=FALSE,"",B6186&amp;"@"&amp;COUNTIFS($B$2:B6186,B6186,$K$2:K6186,TRUE))</f>
        <v/>
      </c>
    </row>
    <row r="6187" spans="7:12">
      <c r="G6187" s="122" t="str">
        <f t="shared" si="292"/>
        <v/>
      </c>
      <c r="H6187" s="255" t="str">
        <f>IF(G6187="기사임",(COUNTIF($B$2:B6187,B6187)-COUNTIFS($B$2:B6186,B6187,$G$2:G6186,"")),"")</f>
        <v/>
      </c>
      <c r="I6187" s="122" t="str">
        <f>IF(H6187=1,COUNTIF($H$1:H6187,1),"")</f>
        <v/>
      </c>
      <c r="J6187" s="122">
        <f t="shared" si="293"/>
        <v>0</v>
      </c>
      <c r="K6187" s="122" t="b">
        <f t="shared" si="294"/>
        <v>0</v>
      </c>
      <c r="L6187" s="122" t="str">
        <f>IF(K6187=FALSE,"",B6187&amp;"@"&amp;COUNTIFS($B$2:B6187,B6187,$K$2:K6187,TRUE))</f>
        <v/>
      </c>
    </row>
    <row r="6188" spans="7:12">
      <c r="G6188" s="122" t="str">
        <f t="shared" si="292"/>
        <v/>
      </c>
      <c r="H6188" s="255" t="str">
        <f>IF(G6188="기사임",(COUNTIF($B$2:B6188,B6188)-COUNTIFS($B$2:B6187,B6188,$G$2:G6187,"")),"")</f>
        <v/>
      </c>
      <c r="I6188" s="122" t="str">
        <f>IF(H6188=1,COUNTIF($H$1:H6188,1),"")</f>
        <v/>
      </c>
      <c r="J6188" s="122">
        <f t="shared" si="293"/>
        <v>0</v>
      </c>
      <c r="K6188" s="122" t="b">
        <f t="shared" si="294"/>
        <v>0</v>
      </c>
      <c r="L6188" s="122" t="str">
        <f>IF(K6188=FALSE,"",B6188&amp;"@"&amp;COUNTIFS($B$2:B6188,B6188,$K$2:K6188,TRUE))</f>
        <v/>
      </c>
    </row>
    <row r="6189" spans="7:12">
      <c r="G6189" s="122" t="str">
        <f t="shared" si="292"/>
        <v/>
      </c>
      <c r="H6189" s="255" t="str">
        <f>IF(G6189="기사임",(COUNTIF($B$2:B6189,B6189)-COUNTIFS($B$2:B6188,B6189,$G$2:G6188,"")),"")</f>
        <v/>
      </c>
      <c r="I6189" s="122" t="str">
        <f>IF(H6189=1,COUNTIF($H$1:H6189,1),"")</f>
        <v/>
      </c>
      <c r="J6189" s="122">
        <f t="shared" si="293"/>
        <v>0</v>
      </c>
      <c r="K6189" s="122" t="b">
        <f t="shared" si="294"/>
        <v>0</v>
      </c>
      <c r="L6189" s="122" t="str">
        <f>IF(K6189=FALSE,"",B6189&amp;"@"&amp;COUNTIFS($B$2:B6189,B6189,$K$2:K6189,TRUE))</f>
        <v/>
      </c>
    </row>
    <row r="6190" spans="7:12">
      <c r="G6190" s="122" t="str">
        <f t="shared" si="292"/>
        <v/>
      </c>
      <c r="H6190" s="255" t="str">
        <f>IF(G6190="기사임",(COUNTIF($B$2:B6190,B6190)-COUNTIFS($B$2:B6189,B6190,$G$2:G6189,"")),"")</f>
        <v/>
      </c>
      <c r="I6190" s="122" t="str">
        <f>IF(H6190=1,COUNTIF($H$1:H6190,1),"")</f>
        <v/>
      </c>
      <c r="J6190" s="122">
        <f t="shared" si="293"/>
        <v>0</v>
      </c>
      <c r="K6190" s="122" t="b">
        <f t="shared" si="294"/>
        <v>0</v>
      </c>
      <c r="L6190" s="122" t="str">
        <f>IF(K6190=FALSE,"",B6190&amp;"@"&amp;COUNTIFS($B$2:B6190,B6190,$K$2:K6190,TRUE))</f>
        <v/>
      </c>
    </row>
    <row r="6191" spans="7:12">
      <c r="G6191" s="122" t="str">
        <f t="shared" si="292"/>
        <v/>
      </c>
      <c r="H6191" s="255" t="str">
        <f>IF(G6191="기사임",(COUNTIF($B$2:B6191,B6191)-COUNTIFS($B$2:B6190,B6191,$G$2:G6190,"")),"")</f>
        <v/>
      </c>
      <c r="I6191" s="122" t="str">
        <f>IF(H6191=1,COUNTIF($H$1:H6191,1),"")</f>
        <v/>
      </c>
      <c r="J6191" s="122">
        <f t="shared" si="293"/>
        <v>0</v>
      </c>
      <c r="K6191" s="122" t="b">
        <f t="shared" si="294"/>
        <v>0</v>
      </c>
      <c r="L6191" s="122" t="str">
        <f>IF(K6191=FALSE,"",B6191&amp;"@"&amp;COUNTIFS($B$2:B6191,B6191,$K$2:K6191,TRUE))</f>
        <v/>
      </c>
    </row>
    <row r="6192" spans="7:12">
      <c r="G6192" s="122" t="str">
        <f t="shared" si="292"/>
        <v/>
      </c>
      <c r="H6192" s="255" t="str">
        <f>IF(G6192="기사임",(COUNTIF($B$2:B6192,B6192)-COUNTIFS($B$2:B6191,B6192,$G$2:G6191,"")),"")</f>
        <v/>
      </c>
      <c r="I6192" s="122" t="str">
        <f>IF(H6192=1,COUNTIF($H$1:H6192,1),"")</f>
        <v/>
      </c>
      <c r="J6192" s="122">
        <f t="shared" si="293"/>
        <v>0</v>
      </c>
      <c r="K6192" s="122" t="b">
        <f t="shared" si="294"/>
        <v>0</v>
      </c>
      <c r="L6192" s="122" t="str">
        <f>IF(K6192=FALSE,"",B6192&amp;"@"&amp;COUNTIFS($B$2:B6192,B6192,$K$2:K6192,TRUE))</f>
        <v/>
      </c>
    </row>
    <row r="6193" spans="7:12">
      <c r="G6193" s="122" t="str">
        <f t="shared" si="292"/>
        <v/>
      </c>
      <c r="H6193" s="255" t="str">
        <f>IF(G6193="기사임",(COUNTIF($B$2:B6193,B6193)-COUNTIFS($B$2:B6192,B6193,$G$2:G6192,"")),"")</f>
        <v/>
      </c>
      <c r="I6193" s="122" t="str">
        <f>IF(H6193=1,COUNTIF($H$1:H6193,1),"")</f>
        <v/>
      </c>
      <c r="J6193" s="122">
        <f t="shared" si="293"/>
        <v>0</v>
      </c>
      <c r="K6193" s="122" t="b">
        <f t="shared" si="294"/>
        <v>0</v>
      </c>
      <c r="L6193" s="122" t="str">
        <f>IF(K6193=FALSE,"",B6193&amp;"@"&amp;COUNTIFS($B$2:B6193,B6193,$K$2:K6193,TRUE))</f>
        <v/>
      </c>
    </row>
    <row r="6194" spans="7:12">
      <c r="G6194" s="122" t="str">
        <f t="shared" si="292"/>
        <v/>
      </c>
      <c r="H6194" s="255" t="str">
        <f>IF(G6194="기사임",(COUNTIF($B$2:B6194,B6194)-COUNTIFS($B$2:B6193,B6194,$G$2:G6193,"")),"")</f>
        <v/>
      </c>
      <c r="I6194" s="122" t="str">
        <f>IF(H6194=1,COUNTIF($H$1:H6194,1),"")</f>
        <v/>
      </c>
      <c r="J6194" s="122">
        <f t="shared" si="293"/>
        <v>0</v>
      </c>
      <c r="K6194" s="122" t="b">
        <f t="shared" si="294"/>
        <v>0</v>
      </c>
      <c r="L6194" s="122" t="str">
        <f>IF(K6194=FALSE,"",B6194&amp;"@"&amp;COUNTIFS($B$2:B6194,B6194,$K$2:K6194,TRUE))</f>
        <v/>
      </c>
    </row>
    <row r="6195" spans="7:12">
      <c r="G6195" s="122" t="str">
        <f t="shared" si="292"/>
        <v/>
      </c>
      <c r="H6195" s="255" t="str">
        <f>IF(G6195="기사임",(COUNTIF($B$2:B6195,B6195)-COUNTIFS($B$2:B6194,B6195,$G$2:G6194,"")),"")</f>
        <v/>
      </c>
      <c r="I6195" s="122" t="str">
        <f>IF(H6195=1,COUNTIF($H$1:H6195,1),"")</f>
        <v/>
      </c>
      <c r="J6195" s="122">
        <f t="shared" si="293"/>
        <v>0</v>
      </c>
      <c r="K6195" s="122" t="b">
        <f t="shared" si="294"/>
        <v>0</v>
      </c>
      <c r="L6195" s="122" t="str">
        <f>IF(K6195=FALSE,"",B6195&amp;"@"&amp;COUNTIFS($B$2:B6195,B6195,$K$2:K6195,TRUE))</f>
        <v/>
      </c>
    </row>
    <row r="6196" spans="7:12">
      <c r="G6196" s="122" t="str">
        <f t="shared" si="292"/>
        <v/>
      </c>
      <c r="H6196" s="255" t="str">
        <f>IF(G6196="기사임",(COUNTIF($B$2:B6196,B6196)-COUNTIFS($B$2:B6195,B6196,$G$2:G6195,"")),"")</f>
        <v/>
      </c>
      <c r="I6196" s="122" t="str">
        <f>IF(H6196=1,COUNTIF($H$1:H6196,1),"")</f>
        <v/>
      </c>
      <c r="J6196" s="122">
        <f t="shared" si="293"/>
        <v>0</v>
      </c>
      <c r="K6196" s="122" t="b">
        <f t="shared" si="294"/>
        <v>0</v>
      </c>
      <c r="L6196" s="122" t="str">
        <f>IF(K6196=FALSE,"",B6196&amp;"@"&amp;COUNTIFS($B$2:B6196,B6196,$K$2:K6196,TRUE))</f>
        <v/>
      </c>
    </row>
    <row r="6197" spans="7:12">
      <c r="G6197" s="122" t="str">
        <f t="shared" si="292"/>
        <v/>
      </c>
      <c r="H6197" s="255" t="str">
        <f>IF(G6197="기사임",(COUNTIF($B$2:B6197,B6197)-COUNTIFS($B$2:B6196,B6197,$G$2:G6196,"")),"")</f>
        <v/>
      </c>
      <c r="I6197" s="122" t="str">
        <f>IF(H6197=1,COUNTIF($H$1:H6197,1),"")</f>
        <v/>
      </c>
      <c r="J6197" s="122">
        <f t="shared" si="293"/>
        <v>0</v>
      </c>
      <c r="K6197" s="122" t="b">
        <f t="shared" si="294"/>
        <v>0</v>
      </c>
      <c r="L6197" s="122" t="str">
        <f>IF(K6197=FALSE,"",B6197&amp;"@"&amp;COUNTIFS($B$2:B6197,B6197,$K$2:K6197,TRUE))</f>
        <v/>
      </c>
    </row>
    <row r="6198" spans="7:12">
      <c r="G6198" s="122" t="str">
        <f t="shared" si="292"/>
        <v/>
      </c>
      <c r="H6198" s="255" t="str">
        <f>IF(G6198="기사임",(COUNTIF($B$2:B6198,B6198)-COUNTIFS($B$2:B6197,B6198,$G$2:G6197,"")),"")</f>
        <v/>
      </c>
      <c r="I6198" s="122" t="str">
        <f>IF(H6198=1,COUNTIF($H$1:H6198,1),"")</f>
        <v/>
      </c>
      <c r="J6198" s="122">
        <f t="shared" si="293"/>
        <v>0</v>
      </c>
      <c r="K6198" s="122" t="b">
        <f t="shared" si="294"/>
        <v>0</v>
      </c>
      <c r="L6198" s="122" t="str">
        <f>IF(K6198=FALSE,"",B6198&amp;"@"&amp;COUNTIFS($B$2:B6198,B6198,$K$2:K6198,TRUE))</f>
        <v/>
      </c>
    </row>
    <row r="6199" spans="7:12">
      <c r="G6199" s="122" t="str">
        <f t="shared" si="292"/>
        <v/>
      </c>
      <c r="H6199" s="255" t="str">
        <f>IF(G6199="기사임",(COUNTIF($B$2:B6199,B6199)-COUNTIFS($B$2:B6198,B6199,$G$2:G6198,"")),"")</f>
        <v/>
      </c>
      <c r="I6199" s="122" t="str">
        <f>IF(H6199=1,COUNTIF($H$1:H6199,1),"")</f>
        <v/>
      </c>
      <c r="J6199" s="122">
        <f t="shared" si="293"/>
        <v>0</v>
      </c>
      <c r="K6199" s="122" t="b">
        <f t="shared" si="294"/>
        <v>0</v>
      </c>
      <c r="L6199" s="122" t="str">
        <f>IF(K6199=FALSE,"",B6199&amp;"@"&amp;COUNTIFS($B$2:B6199,B6199,$K$2:K6199,TRUE))</f>
        <v/>
      </c>
    </row>
    <row r="6200" spans="7:12">
      <c r="G6200" s="122" t="str">
        <f t="shared" si="292"/>
        <v/>
      </c>
      <c r="H6200" s="255" t="str">
        <f>IF(G6200="기사임",(COUNTIF($B$2:B6200,B6200)-COUNTIFS($B$2:B6199,B6200,$G$2:G6199,"")),"")</f>
        <v/>
      </c>
      <c r="I6200" s="122" t="str">
        <f>IF(H6200=1,COUNTIF($H$1:H6200,1),"")</f>
        <v/>
      </c>
      <c r="J6200" s="122">
        <f t="shared" si="293"/>
        <v>0</v>
      </c>
      <c r="K6200" s="122" t="b">
        <f t="shared" si="294"/>
        <v>0</v>
      </c>
      <c r="L6200" s="122" t="str">
        <f>IF(K6200=FALSE,"",B6200&amp;"@"&amp;COUNTIFS($B$2:B6200,B6200,$K$2:K6200,TRUE))</f>
        <v/>
      </c>
    </row>
    <row r="6201" spans="7:12">
      <c r="G6201" s="122" t="str">
        <f t="shared" si="292"/>
        <v/>
      </c>
      <c r="H6201" s="255" t="str">
        <f>IF(G6201="기사임",(COUNTIF($B$2:B6201,B6201)-COUNTIFS($B$2:B6200,B6201,$G$2:G6200,"")),"")</f>
        <v/>
      </c>
      <c r="I6201" s="122" t="str">
        <f>IF(H6201=1,COUNTIF($H$1:H6201,1),"")</f>
        <v/>
      </c>
      <c r="J6201" s="122">
        <f t="shared" si="293"/>
        <v>0</v>
      </c>
      <c r="K6201" s="122" t="b">
        <f t="shared" si="294"/>
        <v>0</v>
      </c>
      <c r="L6201" s="122" t="str">
        <f>IF(K6201=FALSE,"",B6201&amp;"@"&amp;COUNTIFS($B$2:B6201,B6201,$K$2:K6201,TRUE))</f>
        <v/>
      </c>
    </row>
    <row r="6202" spans="7:12">
      <c r="G6202" s="122" t="str">
        <f t="shared" si="292"/>
        <v/>
      </c>
      <c r="H6202" s="255" t="str">
        <f>IF(G6202="기사임",(COUNTIF($B$2:B6202,B6202)-COUNTIFS($B$2:B6201,B6202,$G$2:G6201,"")),"")</f>
        <v/>
      </c>
      <c r="I6202" s="122" t="str">
        <f>IF(H6202=1,COUNTIF($H$1:H6202,1),"")</f>
        <v/>
      </c>
      <c r="J6202" s="122">
        <f t="shared" si="293"/>
        <v>0</v>
      </c>
      <c r="K6202" s="122" t="b">
        <f t="shared" si="294"/>
        <v>0</v>
      </c>
      <c r="L6202" s="122" t="str">
        <f>IF(K6202=FALSE,"",B6202&amp;"@"&amp;COUNTIFS($B$2:B6202,B6202,$K$2:K6202,TRUE))</f>
        <v/>
      </c>
    </row>
    <row r="6203" spans="7:12">
      <c r="G6203" s="122" t="str">
        <f t="shared" si="292"/>
        <v/>
      </c>
      <c r="H6203" s="255" t="str">
        <f>IF(G6203="기사임",(COUNTIF($B$2:B6203,B6203)-COUNTIFS($B$2:B6202,B6203,$G$2:G6202,"")),"")</f>
        <v/>
      </c>
      <c r="I6203" s="122" t="str">
        <f>IF(H6203=1,COUNTIF($H$1:H6203,1),"")</f>
        <v/>
      </c>
      <c r="J6203" s="122">
        <f t="shared" si="293"/>
        <v>0</v>
      </c>
      <c r="K6203" s="122" t="b">
        <f t="shared" si="294"/>
        <v>0</v>
      </c>
      <c r="L6203" s="122" t="str">
        <f>IF(K6203=FALSE,"",B6203&amp;"@"&amp;COUNTIFS($B$2:B6203,B6203,$K$2:K6203,TRUE))</f>
        <v/>
      </c>
    </row>
    <row r="6204" spans="7:12">
      <c r="G6204" s="122" t="str">
        <f t="shared" si="292"/>
        <v/>
      </c>
      <c r="H6204" s="255" t="str">
        <f>IF(G6204="기사임",(COUNTIF($B$2:B6204,B6204)-COUNTIFS($B$2:B6203,B6204,$G$2:G6203,"")),"")</f>
        <v/>
      </c>
      <c r="I6204" s="122" t="str">
        <f>IF(H6204=1,COUNTIF($H$1:H6204,1),"")</f>
        <v/>
      </c>
      <c r="J6204" s="122">
        <f t="shared" si="293"/>
        <v>0</v>
      </c>
      <c r="K6204" s="122" t="b">
        <f t="shared" si="294"/>
        <v>0</v>
      </c>
      <c r="L6204" s="122" t="str">
        <f>IF(K6204=FALSE,"",B6204&amp;"@"&amp;COUNTIFS($B$2:B6204,B6204,$K$2:K6204,TRUE))</f>
        <v/>
      </c>
    </row>
    <row r="6205" spans="7:12">
      <c r="G6205" s="122" t="str">
        <f t="shared" si="292"/>
        <v/>
      </c>
      <c r="H6205" s="255" t="str">
        <f>IF(G6205="기사임",(COUNTIF($B$2:B6205,B6205)-COUNTIFS($B$2:B6204,B6205,$G$2:G6204,"")),"")</f>
        <v/>
      </c>
      <c r="I6205" s="122" t="str">
        <f>IF(H6205=1,COUNTIF($H$1:H6205,1),"")</f>
        <v/>
      </c>
      <c r="J6205" s="122">
        <f t="shared" si="293"/>
        <v>0</v>
      </c>
      <c r="K6205" s="122" t="b">
        <f t="shared" si="294"/>
        <v>0</v>
      </c>
      <c r="L6205" s="122" t="str">
        <f>IF(K6205=FALSE,"",B6205&amp;"@"&amp;COUNTIFS($B$2:B6205,B6205,$K$2:K6205,TRUE))</f>
        <v/>
      </c>
    </row>
    <row r="6206" spans="7:12">
      <c r="G6206" s="122" t="str">
        <f t="shared" si="292"/>
        <v/>
      </c>
      <c r="H6206" s="255" t="str">
        <f>IF(G6206="기사임",(COUNTIF($B$2:B6206,B6206)-COUNTIFS($B$2:B6205,B6206,$G$2:G6205,"")),"")</f>
        <v/>
      </c>
      <c r="I6206" s="122" t="str">
        <f>IF(H6206=1,COUNTIF($H$1:H6206,1),"")</f>
        <v/>
      </c>
      <c r="J6206" s="122">
        <f t="shared" si="293"/>
        <v>0</v>
      </c>
      <c r="K6206" s="122" t="b">
        <f t="shared" si="294"/>
        <v>0</v>
      </c>
      <c r="L6206" s="122" t="str">
        <f>IF(K6206=FALSE,"",B6206&amp;"@"&amp;COUNTIFS($B$2:B6206,B6206,$K$2:K6206,TRUE))</f>
        <v/>
      </c>
    </row>
    <row r="6207" spans="7:12">
      <c r="G6207" s="122" t="str">
        <f t="shared" si="292"/>
        <v/>
      </c>
      <c r="H6207" s="255" t="str">
        <f>IF(G6207="기사임",(COUNTIF($B$2:B6207,B6207)-COUNTIFS($B$2:B6206,B6207,$G$2:G6206,"")),"")</f>
        <v/>
      </c>
      <c r="I6207" s="122" t="str">
        <f>IF(H6207=1,COUNTIF($H$1:H6207,1),"")</f>
        <v/>
      </c>
      <c r="J6207" s="122">
        <f t="shared" si="293"/>
        <v>0</v>
      </c>
      <c r="K6207" s="122" t="b">
        <f t="shared" si="294"/>
        <v>0</v>
      </c>
      <c r="L6207" s="122" t="str">
        <f>IF(K6207=FALSE,"",B6207&amp;"@"&amp;COUNTIFS($B$2:B6207,B6207,$K$2:K6207,TRUE))</f>
        <v/>
      </c>
    </row>
    <row r="6208" spans="7:12">
      <c r="G6208" s="122" t="str">
        <f t="shared" si="292"/>
        <v/>
      </c>
      <c r="H6208" s="255" t="str">
        <f>IF(G6208="기사임",(COUNTIF($B$2:B6208,B6208)-COUNTIFS($B$2:B6207,B6208,$G$2:G6207,"")),"")</f>
        <v/>
      </c>
      <c r="I6208" s="122" t="str">
        <f>IF(H6208=1,COUNTIF($H$1:H6208,1),"")</f>
        <v/>
      </c>
      <c r="J6208" s="122">
        <f t="shared" si="293"/>
        <v>0</v>
      </c>
      <c r="K6208" s="122" t="b">
        <f t="shared" si="294"/>
        <v>0</v>
      </c>
      <c r="L6208" s="122" t="str">
        <f>IF(K6208=FALSE,"",B6208&amp;"@"&amp;COUNTIFS($B$2:B6208,B6208,$K$2:K6208,TRUE))</f>
        <v/>
      </c>
    </row>
    <row r="6209" spans="7:12">
      <c r="G6209" s="122" t="str">
        <f t="shared" si="292"/>
        <v/>
      </c>
      <c r="H6209" s="255" t="str">
        <f>IF(G6209="기사임",(COUNTIF($B$2:B6209,B6209)-COUNTIFS($B$2:B6208,B6209,$G$2:G6208,"")),"")</f>
        <v/>
      </c>
      <c r="I6209" s="122" t="str">
        <f>IF(H6209=1,COUNTIF($H$1:H6209,1),"")</f>
        <v/>
      </c>
      <c r="J6209" s="122">
        <f t="shared" si="293"/>
        <v>0</v>
      </c>
      <c r="K6209" s="122" t="b">
        <f t="shared" si="294"/>
        <v>0</v>
      </c>
      <c r="L6209" s="122" t="str">
        <f>IF(K6209=FALSE,"",B6209&amp;"@"&amp;COUNTIFS($B$2:B6209,B6209,$K$2:K6209,TRUE))</f>
        <v/>
      </c>
    </row>
    <row r="6210" spans="7:12">
      <c r="G6210" s="122" t="str">
        <f t="shared" si="292"/>
        <v/>
      </c>
      <c r="H6210" s="255" t="str">
        <f>IF(G6210="기사임",(COUNTIF($B$2:B6210,B6210)-COUNTIFS($B$2:B6209,B6210,$G$2:G6209,"")),"")</f>
        <v/>
      </c>
      <c r="I6210" s="122" t="str">
        <f>IF(H6210=1,COUNTIF($H$1:H6210,1),"")</f>
        <v/>
      </c>
      <c r="J6210" s="122">
        <f t="shared" si="293"/>
        <v>0</v>
      </c>
      <c r="K6210" s="122" t="b">
        <f t="shared" si="294"/>
        <v>0</v>
      </c>
      <c r="L6210" s="122" t="str">
        <f>IF(K6210=FALSE,"",B6210&amp;"@"&amp;COUNTIFS($B$2:B6210,B6210,$K$2:K6210,TRUE))</f>
        <v/>
      </c>
    </row>
    <row r="6211" spans="7:12">
      <c r="G6211" s="122" t="str">
        <f t="shared" si="292"/>
        <v/>
      </c>
      <c r="H6211" s="255" t="str">
        <f>IF(G6211="기사임",(COUNTIF($B$2:B6211,B6211)-COUNTIFS($B$2:B6210,B6211,$G$2:G6210,"")),"")</f>
        <v/>
      </c>
      <c r="I6211" s="122" t="str">
        <f>IF(H6211=1,COUNTIF($H$1:H6211,1),"")</f>
        <v/>
      </c>
      <c r="J6211" s="122">
        <f t="shared" si="293"/>
        <v>0</v>
      </c>
      <c r="K6211" s="122" t="b">
        <f t="shared" si="294"/>
        <v>0</v>
      </c>
      <c r="L6211" s="122" t="str">
        <f>IF(K6211=FALSE,"",B6211&amp;"@"&amp;COUNTIFS($B$2:B6211,B6211,$K$2:K6211,TRUE))</f>
        <v/>
      </c>
    </row>
    <row r="6212" spans="7:12">
      <c r="G6212" s="122" t="str">
        <f t="shared" si="292"/>
        <v/>
      </c>
      <c r="H6212" s="255" t="str">
        <f>IF(G6212="기사임",(COUNTIF($B$2:B6212,B6212)-COUNTIFS($B$2:B6211,B6212,$G$2:G6211,"")),"")</f>
        <v/>
      </c>
      <c r="I6212" s="122" t="str">
        <f>IF(H6212=1,COUNTIF($H$1:H6212,1),"")</f>
        <v/>
      </c>
      <c r="J6212" s="122">
        <f t="shared" si="293"/>
        <v>0</v>
      </c>
      <c r="K6212" s="122" t="b">
        <f t="shared" si="294"/>
        <v>0</v>
      </c>
      <c r="L6212" s="122" t="str">
        <f>IF(K6212=FALSE,"",B6212&amp;"@"&amp;COUNTIFS($B$2:B6212,B6212,$K$2:K6212,TRUE))</f>
        <v/>
      </c>
    </row>
    <row r="6213" spans="7:12">
      <c r="G6213" s="122" t="str">
        <f t="shared" si="292"/>
        <v/>
      </c>
      <c r="H6213" s="255" t="str">
        <f>IF(G6213="기사임",(COUNTIF($B$2:B6213,B6213)-COUNTIFS($B$2:B6212,B6213,$G$2:G6212,"")),"")</f>
        <v/>
      </c>
      <c r="I6213" s="122" t="str">
        <f>IF(H6213=1,COUNTIF($H$1:H6213,1),"")</f>
        <v/>
      </c>
      <c r="J6213" s="122">
        <f t="shared" si="293"/>
        <v>0</v>
      </c>
      <c r="K6213" s="122" t="b">
        <f t="shared" si="294"/>
        <v>0</v>
      </c>
      <c r="L6213" s="122" t="str">
        <f>IF(K6213=FALSE,"",B6213&amp;"@"&amp;COUNTIFS($B$2:B6213,B6213,$K$2:K6213,TRUE))</f>
        <v/>
      </c>
    </row>
    <row r="6214" spans="7:12">
      <c r="G6214" s="122" t="str">
        <f t="shared" si="292"/>
        <v/>
      </c>
      <c r="H6214" s="255" t="str">
        <f>IF(G6214="기사임",(COUNTIF($B$2:B6214,B6214)-COUNTIFS($B$2:B6213,B6214,$G$2:G6213,"")),"")</f>
        <v/>
      </c>
      <c r="I6214" s="122" t="str">
        <f>IF(H6214=1,COUNTIF($H$1:H6214,1),"")</f>
        <v/>
      </c>
      <c r="J6214" s="122">
        <f t="shared" si="293"/>
        <v>0</v>
      </c>
      <c r="K6214" s="122" t="b">
        <f t="shared" si="294"/>
        <v>0</v>
      </c>
      <c r="L6214" s="122" t="str">
        <f>IF(K6214=FALSE,"",B6214&amp;"@"&amp;COUNTIFS($B$2:B6214,B6214,$K$2:K6214,TRUE))</f>
        <v/>
      </c>
    </row>
    <row r="6215" spans="7:12">
      <c r="G6215" s="122" t="str">
        <f t="shared" ref="G6215:G6278" si="295">IF(AND(LEFT(A6215,17)="/global/archives/",ISNUMBER(_xlfn.NUMBERVALUE(MID(A6215,18,1))),ISERROR(FIND("ckattempt",A6215)),ISERROR(FIND("preview",A6215))),"기사임","")</f>
        <v/>
      </c>
      <c r="H6215" s="255" t="str">
        <f>IF(G6215="기사임",(COUNTIF($B$2:B6215,B6215)-COUNTIFS($B$2:B6214,B6215,$G$2:G6214,"")),"")</f>
        <v/>
      </c>
      <c r="I6215" s="122" t="str">
        <f>IF(H6215=1,COUNTIF($H$1:H6215,1),"")</f>
        <v/>
      </c>
      <c r="J6215" s="122">
        <f t="shared" ref="J6215:J6278" si="296">COUNTIF($N$2:$N$4,B6215)</f>
        <v>0</v>
      </c>
      <c r="K6215" s="122" t="b">
        <f t="shared" ref="K6215:K6278" si="297">AND(J6215=1,H6215&gt;=1,H6215&lt;&gt;"")</f>
        <v>0</v>
      </c>
      <c r="L6215" s="122" t="str">
        <f>IF(K6215=FALSE,"",B6215&amp;"@"&amp;COUNTIFS($B$2:B6215,B6215,$K$2:K6215,TRUE))</f>
        <v/>
      </c>
    </row>
    <row r="6216" spans="7:12">
      <c r="G6216" s="122" t="str">
        <f t="shared" si="295"/>
        <v/>
      </c>
      <c r="H6216" s="255" t="str">
        <f>IF(G6216="기사임",(COUNTIF($B$2:B6216,B6216)-COUNTIFS($B$2:B6215,B6216,$G$2:G6215,"")),"")</f>
        <v/>
      </c>
      <c r="I6216" s="122" t="str">
        <f>IF(H6216=1,COUNTIF($H$1:H6216,1),"")</f>
        <v/>
      </c>
      <c r="J6216" s="122">
        <f t="shared" si="296"/>
        <v>0</v>
      </c>
      <c r="K6216" s="122" t="b">
        <f t="shared" si="297"/>
        <v>0</v>
      </c>
      <c r="L6216" s="122" t="str">
        <f>IF(K6216=FALSE,"",B6216&amp;"@"&amp;COUNTIFS($B$2:B6216,B6216,$K$2:K6216,TRUE))</f>
        <v/>
      </c>
    </row>
    <row r="6217" spans="7:12">
      <c r="G6217" s="122" t="str">
        <f t="shared" si="295"/>
        <v/>
      </c>
      <c r="H6217" s="255" t="str">
        <f>IF(G6217="기사임",(COUNTIF($B$2:B6217,B6217)-COUNTIFS($B$2:B6216,B6217,$G$2:G6216,"")),"")</f>
        <v/>
      </c>
      <c r="I6217" s="122" t="str">
        <f>IF(H6217=1,COUNTIF($H$1:H6217,1),"")</f>
        <v/>
      </c>
      <c r="J6217" s="122">
        <f t="shared" si="296"/>
        <v>0</v>
      </c>
      <c r="K6217" s="122" t="b">
        <f t="shared" si="297"/>
        <v>0</v>
      </c>
      <c r="L6217" s="122" t="str">
        <f>IF(K6217=FALSE,"",B6217&amp;"@"&amp;COUNTIFS($B$2:B6217,B6217,$K$2:K6217,TRUE))</f>
        <v/>
      </c>
    </row>
    <row r="6218" spans="7:12">
      <c r="G6218" s="122" t="str">
        <f t="shared" si="295"/>
        <v/>
      </c>
      <c r="H6218" s="255" t="str">
        <f>IF(G6218="기사임",(COUNTIF($B$2:B6218,B6218)-COUNTIFS($B$2:B6217,B6218,$G$2:G6217,"")),"")</f>
        <v/>
      </c>
      <c r="I6218" s="122" t="str">
        <f>IF(H6218=1,COUNTIF($H$1:H6218,1),"")</f>
        <v/>
      </c>
      <c r="J6218" s="122">
        <f t="shared" si="296"/>
        <v>0</v>
      </c>
      <c r="K6218" s="122" t="b">
        <f t="shared" si="297"/>
        <v>0</v>
      </c>
      <c r="L6218" s="122" t="str">
        <f>IF(K6218=FALSE,"",B6218&amp;"@"&amp;COUNTIFS($B$2:B6218,B6218,$K$2:K6218,TRUE))</f>
        <v/>
      </c>
    </row>
    <row r="6219" spans="7:12">
      <c r="G6219" s="122" t="str">
        <f t="shared" si="295"/>
        <v/>
      </c>
      <c r="H6219" s="255" t="str">
        <f>IF(G6219="기사임",(COUNTIF($B$2:B6219,B6219)-COUNTIFS($B$2:B6218,B6219,$G$2:G6218,"")),"")</f>
        <v/>
      </c>
      <c r="I6219" s="122" t="str">
        <f>IF(H6219=1,COUNTIF($H$1:H6219,1),"")</f>
        <v/>
      </c>
      <c r="J6219" s="122">
        <f t="shared" si="296"/>
        <v>0</v>
      </c>
      <c r="K6219" s="122" t="b">
        <f t="shared" si="297"/>
        <v>0</v>
      </c>
      <c r="L6219" s="122" t="str">
        <f>IF(K6219=FALSE,"",B6219&amp;"@"&amp;COUNTIFS($B$2:B6219,B6219,$K$2:K6219,TRUE))</f>
        <v/>
      </c>
    </row>
    <row r="6220" spans="7:12">
      <c r="G6220" s="122" t="str">
        <f t="shared" si="295"/>
        <v/>
      </c>
      <c r="H6220" s="255" t="str">
        <f>IF(G6220="기사임",(COUNTIF($B$2:B6220,B6220)-COUNTIFS($B$2:B6219,B6220,$G$2:G6219,"")),"")</f>
        <v/>
      </c>
      <c r="I6220" s="122" t="str">
        <f>IF(H6220=1,COUNTIF($H$1:H6220,1),"")</f>
        <v/>
      </c>
      <c r="J6220" s="122">
        <f t="shared" si="296"/>
        <v>0</v>
      </c>
      <c r="K6220" s="122" t="b">
        <f t="shared" si="297"/>
        <v>0</v>
      </c>
      <c r="L6220" s="122" t="str">
        <f>IF(K6220=FALSE,"",B6220&amp;"@"&amp;COUNTIFS($B$2:B6220,B6220,$K$2:K6220,TRUE))</f>
        <v/>
      </c>
    </row>
    <row r="6221" spans="7:12">
      <c r="G6221" s="122" t="str">
        <f t="shared" si="295"/>
        <v/>
      </c>
      <c r="H6221" s="255" t="str">
        <f>IF(G6221="기사임",(COUNTIF($B$2:B6221,B6221)-COUNTIFS($B$2:B6220,B6221,$G$2:G6220,"")),"")</f>
        <v/>
      </c>
      <c r="I6221" s="122" t="str">
        <f>IF(H6221=1,COUNTIF($H$1:H6221,1),"")</f>
        <v/>
      </c>
      <c r="J6221" s="122">
        <f t="shared" si="296"/>
        <v>0</v>
      </c>
      <c r="K6221" s="122" t="b">
        <f t="shared" si="297"/>
        <v>0</v>
      </c>
      <c r="L6221" s="122" t="str">
        <f>IF(K6221=FALSE,"",B6221&amp;"@"&amp;COUNTIFS($B$2:B6221,B6221,$K$2:K6221,TRUE))</f>
        <v/>
      </c>
    </row>
    <row r="6222" spans="7:12">
      <c r="G6222" s="122" t="str">
        <f t="shared" si="295"/>
        <v/>
      </c>
      <c r="H6222" s="255" t="str">
        <f>IF(G6222="기사임",(COUNTIF($B$2:B6222,B6222)-COUNTIFS($B$2:B6221,B6222,$G$2:G6221,"")),"")</f>
        <v/>
      </c>
      <c r="I6222" s="122" t="str">
        <f>IF(H6222=1,COUNTIF($H$1:H6222,1),"")</f>
        <v/>
      </c>
      <c r="J6222" s="122">
        <f t="shared" si="296"/>
        <v>0</v>
      </c>
      <c r="K6222" s="122" t="b">
        <f t="shared" si="297"/>
        <v>0</v>
      </c>
      <c r="L6222" s="122" t="str">
        <f>IF(K6222=FALSE,"",B6222&amp;"@"&amp;COUNTIFS($B$2:B6222,B6222,$K$2:K6222,TRUE))</f>
        <v/>
      </c>
    </row>
    <row r="6223" spans="7:12">
      <c r="G6223" s="122" t="str">
        <f t="shared" si="295"/>
        <v/>
      </c>
      <c r="H6223" s="255" t="str">
        <f>IF(G6223="기사임",(COUNTIF($B$2:B6223,B6223)-COUNTIFS($B$2:B6222,B6223,$G$2:G6222,"")),"")</f>
        <v/>
      </c>
      <c r="I6223" s="122" t="str">
        <f>IF(H6223=1,COUNTIF($H$1:H6223,1),"")</f>
        <v/>
      </c>
      <c r="J6223" s="122">
        <f t="shared" si="296"/>
        <v>0</v>
      </c>
      <c r="K6223" s="122" t="b">
        <f t="shared" si="297"/>
        <v>0</v>
      </c>
      <c r="L6223" s="122" t="str">
        <f>IF(K6223=FALSE,"",B6223&amp;"@"&amp;COUNTIFS($B$2:B6223,B6223,$K$2:K6223,TRUE))</f>
        <v/>
      </c>
    </row>
    <row r="6224" spans="7:12">
      <c r="G6224" s="122" t="str">
        <f t="shared" si="295"/>
        <v/>
      </c>
      <c r="H6224" s="255" t="str">
        <f>IF(G6224="기사임",(COUNTIF($B$2:B6224,B6224)-COUNTIFS($B$2:B6223,B6224,$G$2:G6223,"")),"")</f>
        <v/>
      </c>
      <c r="I6224" s="122" t="str">
        <f>IF(H6224=1,COUNTIF($H$1:H6224,1),"")</f>
        <v/>
      </c>
      <c r="J6224" s="122">
        <f t="shared" si="296"/>
        <v>0</v>
      </c>
      <c r="K6224" s="122" t="b">
        <f t="shared" si="297"/>
        <v>0</v>
      </c>
      <c r="L6224" s="122" t="str">
        <f>IF(K6224=FALSE,"",B6224&amp;"@"&amp;COUNTIFS($B$2:B6224,B6224,$K$2:K6224,TRUE))</f>
        <v/>
      </c>
    </row>
    <row r="6225" spans="7:12">
      <c r="G6225" s="122" t="str">
        <f t="shared" si="295"/>
        <v/>
      </c>
      <c r="H6225" s="255" t="str">
        <f>IF(G6225="기사임",(COUNTIF($B$2:B6225,B6225)-COUNTIFS($B$2:B6224,B6225,$G$2:G6224,"")),"")</f>
        <v/>
      </c>
      <c r="I6225" s="122" t="str">
        <f>IF(H6225=1,COUNTIF($H$1:H6225,1),"")</f>
        <v/>
      </c>
      <c r="J6225" s="122">
        <f t="shared" si="296"/>
        <v>0</v>
      </c>
      <c r="K6225" s="122" t="b">
        <f t="shared" si="297"/>
        <v>0</v>
      </c>
      <c r="L6225" s="122" t="str">
        <f>IF(K6225=FALSE,"",B6225&amp;"@"&amp;COUNTIFS($B$2:B6225,B6225,$K$2:K6225,TRUE))</f>
        <v/>
      </c>
    </row>
    <row r="6226" spans="7:12">
      <c r="G6226" s="122" t="str">
        <f t="shared" si="295"/>
        <v/>
      </c>
      <c r="H6226" s="255" t="str">
        <f>IF(G6226="기사임",(COUNTIF($B$2:B6226,B6226)-COUNTIFS($B$2:B6225,B6226,$G$2:G6225,"")),"")</f>
        <v/>
      </c>
      <c r="I6226" s="122" t="str">
        <f>IF(H6226=1,COUNTIF($H$1:H6226,1),"")</f>
        <v/>
      </c>
      <c r="J6226" s="122">
        <f t="shared" si="296"/>
        <v>0</v>
      </c>
      <c r="K6226" s="122" t="b">
        <f t="shared" si="297"/>
        <v>0</v>
      </c>
      <c r="L6226" s="122" t="str">
        <f>IF(K6226=FALSE,"",B6226&amp;"@"&amp;COUNTIFS($B$2:B6226,B6226,$K$2:K6226,TRUE))</f>
        <v/>
      </c>
    </row>
    <row r="6227" spans="7:12">
      <c r="G6227" s="122" t="str">
        <f t="shared" si="295"/>
        <v/>
      </c>
      <c r="H6227" s="255" t="str">
        <f>IF(G6227="기사임",(COUNTIF($B$2:B6227,B6227)-COUNTIFS($B$2:B6226,B6227,$G$2:G6226,"")),"")</f>
        <v/>
      </c>
      <c r="I6227" s="122" t="str">
        <f>IF(H6227=1,COUNTIF($H$1:H6227,1),"")</f>
        <v/>
      </c>
      <c r="J6227" s="122">
        <f t="shared" si="296"/>
        <v>0</v>
      </c>
      <c r="K6227" s="122" t="b">
        <f t="shared" si="297"/>
        <v>0</v>
      </c>
      <c r="L6227" s="122" t="str">
        <f>IF(K6227=FALSE,"",B6227&amp;"@"&amp;COUNTIFS($B$2:B6227,B6227,$K$2:K6227,TRUE))</f>
        <v/>
      </c>
    </row>
    <row r="6228" spans="7:12">
      <c r="G6228" s="122" t="str">
        <f t="shared" si="295"/>
        <v/>
      </c>
      <c r="H6228" s="255" t="str">
        <f>IF(G6228="기사임",(COUNTIF($B$2:B6228,B6228)-COUNTIFS($B$2:B6227,B6228,$G$2:G6227,"")),"")</f>
        <v/>
      </c>
      <c r="I6228" s="122" t="str">
        <f>IF(H6228=1,COUNTIF($H$1:H6228,1),"")</f>
        <v/>
      </c>
      <c r="J6228" s="122">
        <f t="shared" si="296"/>
        <v>0</v>
      </c>
      <c r="K6228" s="122" t="b">
        <f t="shared" si="297"/>
        <v>0</v>
      </c>
      <c r="L6228" s="122" t="str">
        <f>IF(K6228=FALSE,"",B6228&amp;"@"&amp;COUNTIFS($B$2:B6228,B6228,$K$2:K6228,TRUE))</f>
        <v/>
      </c>
    </row>
    <row r="6229" spans="7:12">
      <c r="G6229" s="122" t="str">
        <f t="shared" si="295"/>
        <v/>
      </c>
      <c r="H6229" s="255" t="str">
        <f>IF(G6229="기사임",(COUNTIF($B$2:B6229,B6229)-COUNTIFS($B$2:B6228,B6229,$G$2:G6228,"")),"")</f>
        <v/>
      </c>
      <c r="I6229" s="122" t="str">
        <f>IF(H6229=1,COUNTIF($H$1:H6229,1),"")</f>
        <v/>
      </c>
      <c r="J6229" s="122">
        <f t="shared" si="296"/>
        <v>0</v>
      </c>
      <c r="K6229" s="122" t="b">
        <f t="shared" si="297"/>
        <v>0</v>
      </c>
      <c r="L6229" s="122" t="str">
        <f>IF(K6229=FALSE,"",B6229&amp;"@"&amp;COUNTIFS($B$2:B6229,B6229,$K$2:K6229,TRUE))</f>
        <v/>
      </c>
    </row>
    <row r="6230" spans="7:12">
      <c r="G6230" s="122" t="str">
        <f t="shared" si="295"/>
        <v/>
      </c>
      <c r="H6230" s="255" t="str">
        <f>IF(G6230="기사임",(COUNTIF($B$2:B6230,B6230)-COUNTIFS($B$2:B6229,B6230,$G$2:G6229,"")),"")</f>
        <v/>
      </c>
      <c r="I6230" s="122" t="str">
        <f>IF(H6230=1,COUNTIF($H$1:H6230,1),"")</f>
        <v/>
      </c>
      <c r="J6230" s="122">
        <f t="shared" si="296"/>
        <v>0</v>
      </c>
      <c r="K6230" s="122" t="b">
        <f t="shared" si="297"/>
        <v>0</v>
      </c>
      <c r="L6230" s="122" t="str">
        <f>IF(K6230=FALSE,"",B6230&amp;"@"&amp;COUNTIFS($B$2:B6230,B6230,$K$2:K6230,TRUE))</f>
        <v/>
      </c>
    </row>
    <row r="6231" spans="7:12">
      <c r="G6231" s="122" t="str">
        <f t="shared" si="295"/>
        <v/>
      </c>
      <c r="H6231" s="255" t="str">
        <f>IF(G6231="기사임",(COUNTIF($B$2:B6231,B6231)-COUNTIFS($B$2:B6230,B6231,$G$2:G6230,"")),"")</f>
        <v/>
      </c>
      <c r="I6231" s="122" t="str">
        <f>IF(H6231=1,COUNTIF($H$1:H6231,1),"")</f>
        <v/>
      </c>
      <c r="J6231" s="122">
        <f t="shared" si="296"/>
        <v>0</v>
      </c>
      <c r="K6231" s="122" t="b">
        <f t="shared" si="297"/>
        <v>0</v>
      </c>
      <c r="L6231" s="122" t="str">
        <f>IF(K6231=FALSE,"",B6231&amp;"@"&amp;COUNTIFS($B$2:B6231,B6231,$K$2:K6231,TRUE))</f>
        <v/>
      </c>
    </row>
    <row r="6232" spans="7:12">
      <c r="G6232" s="122" t="str">
        <f t="shared" si="295"/>
        <v/>
      </c>
      <c r="H6232" s="255" t="str">
        <f>IF(G6232="기사임",(COUNTIF($B$2:B6232,B6232)-COUNTIFS($B$2:B6231,B6232,$G$2:G6231,"")),"")</f>
        <v/>
      </c>
      <c r="I6232" s="122" t="str">
        <f>IF(H6232=1,COUNTIF($H$1:H6232,1),"")</f>
        <v/>
      </c>
      <c r="J6232" s="122">
        <f t="shared" si="296"/>
        <v>0</v>
      </c>
      <c r="K6232" s="122" t="b">
        <f t="shared" si="297"/>
        <v>0</v>
      </c>
      <c r="L6232" s="122" t="str">
        <f>IF(K6232=FALSE,"",B6232&amp;"@"&amp;COUNTIFS($B$2:B6232,B6232,$K$2:K6232,TRUE))</f>
        <v/>
      </c>
    </row>
    <row r="6233" spans="7:12">
      <c r="G6233" s="122" t="str">
        <f t="shared" si="295"/>
        <v/>
      </c>
      <c r="H6233" s="255" t="str">
        <f>IF(G6233="기사임",(COUNTIF($B$2:B6233,B6233)-COUNTIFS($B$2:B6232,B6233,$G$2:G6232,"")),"")</f>
        <v/>
      </c>
      <c r="I6233" s="122" t="str">
        <f>IF(H6233=1,COUNTIF($H$1:H6233,1),"")</f>
        <v/>
      </c>
      <c r="J6233" s="122">
        <f t="shared" si="296"/>
        <v>0</v>
      </c>
      <c r="K6233" s="122" t="b">
        <f t="shared" si="297"/>
        <v>0</v>
      </c>
      <c r="L6233" s="122" t="str">
        <f>IF(K6233=FALSE,"",B6233&amp;"@"&amp;COUNTIFS($B$2:B6233,B6233,$K$2:K6233,TRUE))</f>
        <v/>
      </c>
    </row>
    <row r="6234" spans="7:12">
      <c r="G6234" s="122" t="str">
        <f t="shared" si="295"/>
        <v/>
      </c>
      <c r="H6234" s="255" t="str">
        <f>IF(G6234="기사임",(COUNTIF($B$2:B6234,B6234)-COUNTIFS($B$2:B6233,B6234,$G$2:G6233,"")),"")</f>
        <v/>
      </c>
      <c r="I6234" s="122" t="str">
        <f>IF(H6234=1,COUNTIF($H$1:H6234,1),"")</f>
        <v/>
      </c>
      <c r="J6234" s="122">
        <f t="shared" si="296"/>
        <v>0</v>
      </c>
      <c r="K6234" s="122" t="b">
        <f t="shared" si="297"/>
        <v>0</v>
      </c>
      <c r="L6234" s="122" t="str">
        <f>IF(K6234=FALSE,"",B6234&amp;"@"&amp;COUNTIFS($B$2:B6234,B6234,$K$2:K6234,TRUE))</f>
        <v/>
      </c>
    </row>
    <row r="6235" spans="7:12">
      <c r="G6235" s="122" t="str">
        <f t="shared" si="295"/>
        <v/>
      </c>
      <c r="H6235" s="255" t="str">
        <f>IF(G6235="기사임",(COUNTIF($B$2:B6235,B6235)-COUNTIFS($B$2:B6234,B6235,$G$2:G6234,"")),"")</f>
        <v/>
      </c>
      <c r="I6235" s="122" t="str">
        <f>IF(H6235=1,COUNTIF($H$1:H6235,1),"")</f>
        <v/>
      </c>
      <c r="J6235" s="122">
        <f t="shared" si="296"/>
        <v>0</v>
      </c>
      <c r="K6235" s="122" t="b">
        <f t="shared" si="297"/>
        <v>0</v>
      </c>
      <c r="L6235" s="122" t="str">
        <f>IF(K6235=FALSE,"",B6235&amp;"@"&amp;COUNTIFS($B$2:B6235,B6235,$K$2:K6235,TRUE))</f>
        <v/>
      </c>
    </row>
    <row r="6236" spans="7:12">
      <c r="G6236" s="122" t="str">
        <f t="shared" si="295"/>
        <v/>
      </c>
      <c r="H6236" s="255" t="str">
        <f>IF(G6236="기사임",(COUNTIF($B$2:B6236,B6236)-COUNTIFS($B$2:B6235,B6236,$G$2:G6235,"")),"")</f>
        <v/>
      </c>
      <c r="I6236" s="122" t="str">
        <f>IF(H6236=1,COUNTIF($H$1:H6236,1),"")</f>
        <v/>
      </c>
      <c r="J6236" s="122">
        <f t="shared" si="296"/>
        <v>0</v>
      </c>
      <c r="K6236" s="122" t="b">
        <f t="shared" si="297"/>
        <v>0</v>
      </c>
      <c r="L6236" s="122" t="str">
        <f>IF(K6236=FALSE,"",B6236&amp;"@"&amp;COUNTIFS($B$2:B6236,B6236,$K$2:K6236,TRUE))</f>
        <v/>
      </c>
    </row>
    <row r="6237" spans="7:12">
      <c r="G6237" s="122" t="str">
        <f t="shared" si="295"/>
        <v/>
      </c>
      <c r="H6237" s="255" t="str">
        <f>IF(G6237="기사임",(COUNTIF($B$2:B6237,B6237)-COUNTIFS($B$2:B6236,B6237,$G$2:G6236,"")),"")</f>
        <v/>
      </c>
      <c r="I6237" s="122" t="str">
        <f>IF(H6237=1,COUNTIF($H$1:H6237,1),"")</f>
        <v/>
      </c>
      <c r="J6237" s="122">
        <f t="shared" si="296"/>
        <v>0</v>
      </c>
      <c r="K6237" s="122" t="b">
        <f t="shared" si="297"/>
        <v>0</v>
      </c>
      <c r="L6237" s="122" t="str">
        <f>IF(K6237=FALSE,"",B6237&amp;"@"&amp;COUNTIFS($B$2:B6237,B6237,$K$2:K6237,TRUE))</f>
        <v/>
      </c>
    </row>
    <row r="6238" spans="7:12">
      <c r="G6238" s="122" t="str">
        <f t="shared" si="295"/>
        <v/>
      </c>
      <c r="H6238" s="255" t="str">
        <f>IF(G6238="기사임",(COUNTIF($B$2:B6238,B6238)-COUNTIFS($B$2:B6237,B6238,$G$2:G6237,"")),"")</f>
        <v/>
      </c>
      <c r="I6238" s="122" t="str">
        <f>IF(H6238=1,COUNTIF($H$1:H6238,1),"")</f>
        <v/>
      </c>
      <c r="J6238" s="122">
        <f t="shared" si="296"/>
        <v>0</v>
      </c>
      <c r="K6238" s="122" t="b">
        <f t="shared" si="297"/>
        <v>0</v>
      </c>
      <c r="L6238" s="122" t="str">
        <f>IF(K6238=FALSE,"",B6238&amp;"@"&amp;COUNTIFS($B$2:B6238,B6238,$K$2:K6238,TRUE))</f>
        <v/>
      </c>
    </row>
    <row r="6239" spans="7:12">
      <c r="G6239" s="122" t="str">
        <f t="shared" si="295"/>
        <v/>
      </c>
      <c r="H6239" s="255" t="str">
        <f>IF(G6239="기사임",(COUNTIF($B$2:B6239,B6239)-COUNTIFS($B$2:B6238,B6239,$G$2:G6238,"")),"")</f>
        <v/>
      </c>
      <c r="I6239" s="122" t="str">
        <f>IF(H6239=1,COUNTIF($H$1:H6239,1),"")</f>
        <v/>
      </c>
      <c r="J6239" s="122">
        <f t="shared" si="296"/>
        <v>0</v>
      </c>
      <c r="K6239" s="122" t="b">
        <f t="shared" si="297"/>
        <v>0</v>
      </c>
      <c r="L6239" s="122" t="str">
        <f>IF(K6239=FALSE,"",B6239&amp;"@"&amp;COUNTIFS($B$2:B6239,B6239,$K$2:K6239,TRUE))</f>
        <v/>
      </c>
    </row>
    <row r="6240" spans="7:12">
      <c r="G6240" s="122" t="str">
        <f t="shared" si="295"/>
        <v/>
      </c>
      <c r="H6240" s="255" t="str">
        <f>IF(G6240="기사임",(COUNTIF($B$2:B6240,B6240)-COUNTIFS($B$2:B6239,B6240,$G$2:G6239,"")),"")</f>
        <v/>
      </c>
      <c r="I6240" s="122" t="str">
        <f>IF(H6240=1,COUNTIF($H$1:H6240,1),"")</f>
        <v/>
      </c>
      <c r="J6240" s="122">
        <f t="shared" si="296"/>
        <v>0</v>
      </c>
      <c r="K6240" s="122" t="b">
        <f t="shared" si="297"/>
        <v>0</v>
      </c>
      <c r="L6240" s="122" t="str">
        <f>IF(K6240=FALSE,"",B6240&amp;"@"&amp;COUNTIFS($B$2:B6240,B6240,$K$2:K6240,TRUE))</f>
        <v/>
      </c>
    </row>
    <row r="6241" spans="7:12">
      <c r="G6241" s="122" t="str">
        <f t="shared" si="295"/>
        <v/>
      </c>
      <c r="H6241" s="255" t="str">
        <f>IF(G6241="기사임",(COUNTIF($B$2:B6241,B6241)-COUNTIFS($B$2:B6240,B6241,$G$2:G6240,"")),"")</f>
        <v/>
      </c>
      <c r="I6241" s="122" t="str">
        <f>IF(H6241=1,COUNTIF($H$1:H6241,1),"")</f>
        <v/>
      </c>
      <c r="J6241" s="122">
        <f t="shared" si="296"/>
        <v>0</v>
      </c>
      <c r="K6241" s="122" t="b">
        <f t="shared" si="297"/>
        <v>0</v>
      </c>
      <c r="L6241" s="122" t="str">
        <f>IF(K6241=FALSE,"",B6241&amp;"@"&amp;COUNTIFS($B$2:B6241,B6241,$K$2:K6241,TRUE))</f>
        <v/>
      </c>
    </row>
    <row r="6242" spans="7:12">
      <c r="G6242" s="122" t="str">
        <f t="shared" si="295"/>
        <v/>
      </c>
      <c r="H6242" s="255" t="str">
        <f>IF(G6242="기사임",(COUNTIF($B$2:B6242,B6242)-COUNTIFS($B$2:B6241,B6242,$G$2:G6241,"")),"")</f>
        <v/>
      </c>
      <c r="I6242" s="122" t="str">
        <f>IF(H6242=1,COUNTIF($H$1:H6242,1),"")</f>
        <v/>
      </c>
      <c r="J6242" s="122">
        <f t="shared" si="296"/>
        <v>0</v>
      </c>
      <c r="K6242" s="122" t="b">
        <f t="shared" si="297"/>
        <v>0</v>
      </c>
      <c r="L6242" s="122" t="str">
        <f>IF(K6242=FALSE,"",B6242&amp;"@"&amp;COUNTIFS($B$2:B6242,B6242,$K$2:K6242,TRUE))</f>
        <v/>
      </c>
    </row>
    <row r="6243" spans="7:12">
      <c r="G6243" s="122" t="str">
        <f t="shared" si="295"/>
        <v/>
      </c>
      <c r="H6243" s="255" t="str">
        <f>IF(G6243="기사임",(COUNTIF($B$2:B6243,B6243)-COUNTIFS($B$2:B6242,B6243,$G$2:G6242,"")),"")</f>
        <v/>
      </c>
      <c r="I6243" s="122" t="str">
        <f>IF(H6243=1,COUNTIF($H$1:H6243,1),"")</f>
        <v/>
      </c>
      <c r="J6243" s="122">
        <f t="shared" si="296"/>
        <v>0</v>
      </c>
      <c r="K6243" s="122" t="b">
        <f t="shared" si="297"/>
        <v>0</v>
      </c>
      <c r="L6243" s="122" t="str">
        <f>IF(K6243=FALSE,"",B6243&amp;"@"&amp;COUNTIFS($B$2:B6243,B6243,$K$2:K6243,TRUE))</f>
        <v/>
      </c>
    </row>
    <row r="6244" spans="7:12">
      <c r="G6244" s="122" t="str">
        <f t="shared" si="295"/>
        <v/>
      </c>
      <c r="H6244" s="255" t="str">
        <f>IF(G6244="기사임",(COUNTIF($B$2:B6244,B6244)-COUNTIFS($B$2:B6243,B6244,$G$2:G6243,"")),"")</f>
        <v/>
      </c>
      <c r="I6244" s="122" t="str">
        <f>IF(H6244=1,COUNTIF($H$1:H6244,1),"")</f>
        <v/>
      </c>
      <c r="J6244" s="122">
        <f t="shared" si="296"/>
        <v>0</v>
      </c>
      <c r="K6244" s="122" t="b">
        <f t="shared" si="297"/>
        <v>0</v>
      </c>
      <c r="L6244" s="122" t="str">
        <f>IF(K6244=FALSE,"",B6244&amp;"@"&amp;COUNTIFS($B$2:B6244,B6244,$K$2:K6244,TRUE))</f>
        <v/>
      </c>
    </row>
    <row r="6245" spans="7:12">
      <c r="G6245" s="122" t="str">
        <f t="shared" si="295"/>
        <v/>
      </c>
      <c r="H6245" s="255" t="str">
        <f>IF(G6245="기사임",(COUNTIF($B$2:B6245,B6245)-COUNTIFS($B$2:B6244,B6245,$G$2:G6244,"")),"")</f>
        <v/>
      </c>
      <c r="I6245" s="122" t="str">
        <f>IF(H6245=1,COUNTIF($H$1:H6245,1),"")</f>
        <v/>
      </c>
      <c r="J6245" s="122">
        <f t="shared" si="296"/>
        <v>0</v>
      </c>
      <c r="K6245" s="122" t="b">
        <f t="shared" si="297"/>
        <v>0</v>
      </c>
      <c r="L6245" s="122" t="str">
        <f>IF(K6245=FALSE,"",B6245&amp;"@"&amp;COUNTIFS($B$2:B6245,B6245,$K$2:K6245,TRUE))</f>
        <v/>
      </c>
    </row>
    <row r="6246" spans="7:12">
      <c r="G6246" s="122" t="str">
        <f t="shared" si="295"/>
        <v/>
      </c>
      <c r="H6246" s="255" t="str">
        <f>IF(G6246="기사임",(COUNTIF($B$2:B6246,B6246)-COUNTIFS($B$2:B6245,B6246,$G$2:G6245,"")),"")</f>
        <v/>
      </c>
      <c r="I6246" s="122" t="str">
        <f>IF(H6246=1,COUNTIF($H$1:H6246,1),"")</f>
        <v/>
      </c>
      <c r="J6246" s="122">
        <f t="shared" si="296"/>
        <v>0</v>
      </c>
      <c r="K6246" s="122" t="b">
        <f t="shared" si="297"/>
        <v>0</v>
      </c>
      <c r="L6246" s="122" t="str">
        <f>IF(K6246=FALSE,"",B6246&amp;"@"&amp;COUNTIFS($B$2:B6246,B6246,$K$2:K6246,TRUE))</f>
        <v/>
      </c>
    </row>
    <row r="6247" spans="7:12">
      <c r="G6247" s="122" t="str">
        <f t="shared" si="295"/>
        <v/>
      </c>
      <c r="H6247" s="255" t="str">
        <f>IF(G6247="기사임",(COUNTIF($B$2:B6247,B6247)-COUNTIFS($B$2:B6246,B6247,$G$2:G6246,"")),"")</f>
        <v/>
      </c>
      <c r="I6247" s="122" t="str">
        <f>IF(H6247=1,COUNTIF($H$1:H6247,1),"")</f>
        <v/>
      </c>
      <c r="J6247" s="122">
        <f t="shared" si="296"/>
        <v>0</v>
      </c>
      <c r="K6247" s="122" t="b">
        <f t="shared" si="297"/>
        <v>0</v>
      </c>
      <c r="L6247" s="122" t="str">
        <f>IF(K6247=FALSE,"",B6247&amp;"@"&amp;COUNTIFS($B$2:B6247,B6247,$K$2:K6247,TRUE))</f>
        <v/>
      </c>
    </row>
    <row r="6248" spans="7:12">
      <c r="G6248" s="122" t="str">
        <f t="shared" si="295"/>
        <v/>
      </c>
      <c r="H6248" s="255" t="str">
        <f>IF(G6248="기사임",(COUNTIF($B$2:B6248,B6248)-COUNTIFS($B$2:B6247,B6248,$G$2:G6247,"")),"")</f>
        <v/>
      </c>
      <c r="I6248" s="122" t="str">
        <f>IF(H6248=1,COUNTIF($H$1:H6248,1),"")</f>
        <v/>
      </c>
      <c r="J6248" s="122">
        <f t="shared" si="296"/>
        <v>0</v>
      </c>
      <c r="K6248" s="122" t="b">
        <f t="shared" si="297"/>
        <v>0</v>
      </c>
      <c r="L6248" s="122" t="str">
        <f>IF(K6248=FALSE,"",B6248&amp;"@"&amp;COUNTIFS($B$2:B6248,B6248,$K$2:K6248,TRUE))</f>
        <v/>
      </c>
    </row>
    <row r="6249" spans="7:12">
      <c r="G6249" s="122" t="str">
        <f t="shared" si="295"/>
        <v/>
      </c>
      <c r="H6249" s="255" t="str">
        <f>IF(G6249="기사임",(COUNTIF($B$2:B6249,B6249)-COUNTIFS($B$2:B6248,B6249,$G$2:G6248,"")),"")</f>
        <v/>
      </c>
      <c r="I6249" s="122" t="str">
        <f>IF(H6249=1,COUNTIF($H$1:H6249,1),"")</f>
        <v/>
      </c>
      <c r="J6249" s="122">
        <f t="shared" si="296"/>
        <v>0</v>
      </c>
      <c r="K6249" s="122" t="b">
        <f t="shared" si="297"/>
        <v>0</v>
      </c>
      <c r="L6249" s="122" t="str">
        <f>IF(K6249=FALSE,"",B6249&amp;"@"&amp;COUNTIFS($B$2:B6249,B6249,$K$2:K6249,TRUE))</f>
        <v/>
      </c>
    </row>
    <row r="6250" spans="7:12">
      <c r="G6250" s="122" t="str">
        <f t="shared" si="295"/>
        <v/>
      </c>
      <c r="H6250" s="255" t="str">
        <f>IF(G6250="기사임",(COUNTIF($B$2:B6250,B6250)-COUNTIFS($B$2:B6249,B6250,$G$2:G6249,"")),"")</f>
        <v/>
      </c>
      <c r="I6250" s="122" t="str">
        <f>IF(H6250=1,COUNTIF($H$1:H6250,1),"")</f>
        <v/>
      </c>
      <c r="J6250" s="122">
        <f t="shared" si="296"/>
        <v>0</v>
      </c>
      <c r="K6250" s="122" t="b">
        <f t="shared" si="297"/>
        <v>0</v>
      </c>
      <c r="L6250" s="122" t="str">
        <f>IF(K6250=FALSE,"",B6250&amp;"@"&amp;COUNTIFS($B$2:B6250,B6250,$K$2:K6250,TRUE))</f>
        <v/>
      </c>
    </row>
    <row r="6251" spans="7:12">
      <c r="G6251" s="122" t="str">
        <f t="shared" si="295"/>
        <v/>
      </c>
      <c r="H6251" s="255" t="str">
        <f>IF(G6251="기사임",(COUNTIF($B$2:B6251,B6251)-COUNTIFS($B$2:B6250,B6251,$G$2:G6250,"")),"")</f>
        <v/>
      </c>
      <c r="I6251" s="122" t="str">
        <f>IF(H6251=1,COUNTIF($H$1:H6251,1),"")</f>
        <v/>
      </c>
      <c r="J6251" s="122">
        <f t="shared" si="296"/>
        <v>0</v>
      </c>
      <c r="K6251" s="122" t="b">
        <f t="shared" si="297"/>
        <v>0</v>
      </c>
      <c r="L6251" s="122" t="str">
        <f>IF(K6251=FALSE,"",B6251&amp;"@"&amp;COUNTIFS($B$2:B6251,B6251,$K$2:K6251,TRUE))</f>
        <v/>
      </c>
    </row>
    <row r="6252" spans="7:12">
      <c r="G6252" s="122" t="str">
        <f t="shared" si="295"/>
        <v/>
      </c>
      <c r="H6252" s="255" t="str">
        <f>IF(G6252="기사임",(COUNTIF($B$2:B6252,B6252)-COUNTIFS($B$2:B6251,B6252,$G$2:G6251,"")),"")</f>
        <v/>
      </c>
      <c r="I6252" s="122" t="str">
        <f>IF(H6252=1,COUNTIF($H$1:H6252,1),"")</f>
        <v/>
      </c>
      <c r="J6252" s="122">
        <f t="shared" si="296"/>
        <v>0</v>
      </c>
      <c r="K6252" s="122" t="b">
        <f t="shared" si="297"/>
        <v>0</v>
      </c>
      <c r="L6252" s="122" t="str">
        <f>IF(K6252=FALSE,"",B6252&amp;"@"&amp;COUNTIFS($B$2:B6252,B6252,$K$2:K6252,TRUE))</f>
        <v/>
      </c>
    </row>
    <row r="6253" spans="7:12">
      <c r="G6253" s="122" t="str">
        <f t="shared" si="295"/>
        <v/>
      </c>
      <c r="H6253" s="255" t="str">
        <f>IF(G6253="기사임",(COUNTIF($B$2:B6253,B6253)-COUNTIFS($B$2:B6252,B6253,$G$2:G6252,"")),"")</f>
        <v/>
      </c>
      <c r="I6253" s="122" t="str">
        <f>IF(H6253=1,COUNTIF($H$1:H6253,1),"")</f>
        <v/>
      </c>
      <c r="J6253" s="122">
        <f t="shared" si="296"/>
        <v>0</v>
      </c>
      <c r="K6253" s="122" t="b">
        <f t="shared" si="297"/>
        <v>0</v>
      </c>
      <c r="L6253" s="122" t="str">
        <f>IF(K6253=FALSE,"",B6253&amp;"@"&amp;COUNTIFS($B$2:B6253,B6253,$K$2:K6253,TRUE))</f>
        <v/>
      </c>
    </row>
    <row r="6254" spans="7:12">
      <c r="G6254" s="122" t="str">
        <f t="shared" si="295"/>
        <v/>
      </c>
      <c r="H6254" s="255" t="str">
        <f>IF(G6254="기사임",(COUNTIF($B$2:B6254,B6254)-COUNTIFS($B$2:B6253,B6254,$G$2:G6253,"")),"")</f>
        <v/>
      </c>
      <c r="I6254" s="122" t="str">
        <f>IF(H6254=1,COUNTIF($H$1:H6254,1),"")</f>
        <v/>
      </c>
      <c r="J6254" s="122">
        <f t="shared" si="296"/>
        <v>0</v>
      </c>
      <c r="K6254" s="122" t="b">
        <f t="shared" si="297"/>
        <v>0</v>
      </c>
      <c r="L6254" s="122" t="str">
        <f>IF(K6254=FALSE,"",B6254&amp;"@"&amp;COUNTIFS($B$2:B6254,B6254,$K$2:K6254,TRUE))</f>
        <v/>
      </c>
    </row>
    <row r="6255" spans="7:12">
      <c r="G6255" s="122" t="str">
        <f t="shared" si="295"/>
        <v/>
      </c>
      <c r="H6255" s="255" t="str">
        <f>IF(G6255="기사임",(COUNTIF($B$2:B6255,B6255)-COUNTIFS($B$2:B6254,B6255,$G$2:G6254,"")),"")</f>
        <v/>
      </c>
      <c r="I6255" s="122" t="str">
        <f>IF(H6255=1,COUNTIF($H$1:H6255,1),"")</f>
        <v/>
      </c>
      <c r="J6255" s="122">
        <f t="shared" si="296"/>
        <v>0</v>
      </c>
      <c r="K6255" s="122" t="b">
        <f t="shared" si="297"/>
        <v>0</v>
      </c>
      <c r="L6255" s="122" t="str">
        <f>IF(K6255=FALSE,"",B6255&amp;"@"&amp;COUNTIFS($B$2:B6255,B6255,$K$2:K6255,TRUE))</f>
        <v/>
      </c>
    </row>
    <row r="6256" spans="7:12">
      <c r="G6256" s="122" t="str">
        <f t="shared" si="295"/>
        <v/>
      </c>
      <c r="H6256" s="255" t="str">
        <f>IF(G6256="기사임",(COUNTIF($B$2:B6256,B6256)-COUNTIFS($B$2:B6255,B6256,$G$2:G6255,"")),"")</f>
        <v/>
      </c>
      <c r="I6256" s="122" t="str">
        <f>IF(H6256=1,COUNTIF($H$1:H6256,1),"")</f>
        <v/>
      </c>
      <c r="J6256" s="122">
        <f t="shared" si="296"/>
        <v>0</v>
      </c>
      <c r="K6256" s="122" t="b">
        <f t="shared" si="297"/>
        <v>0</v>
      </c>
      <c r="L6256" s="122" t="str">
        <f>IF(K6256=FALSE,"",B6256&amp;"@"&amp;COUNTIFS($B$2:B6256,B6256,$K$2:K6256,TRUE))</f>
        <v/>
      </c>
    </row>
    <row r="6257" spans="7:12">
      <c r="G6257" s="122" t="str">
        <f t="shared" si="295"/>
        <v/>
      </c>
      <c r="H6257" s="255" t="str">
        <f>IF(G6257="기사임",(COUNTIF($B$2:B6257,B6257)-COUNTIFS($B$2:B6256,B6257,$G$2:G6256,"")),"")</f>
        <v/>
      </c>
      <c r="I6257" s="122" t="str">
        <f>IF(H6257=1,COUNTIF($H$1:H6257,1),"")</f>
        <v/>
      </c>
      <c r="J6257" s="122">
        <f t="shared" si="296"/>
        <v>0</v>
      </c>
      <c r="K6257" s="122" t="b">
        <f t="shared" si="297"/>
        <v>0</v>
      </c>
      <c r="L6257" s="122" t="str">
        <f>IF(K6257=FALSE,"",B6257&amp;"@"&amp;COUNTIFS($B$2:B6257,B6257,$K$2:K6257,TRUE))</f>
        <v/>
      </c>
    </row>
    <row r="6258" spans="7:12">
      <c r="G6258" s="122" t="str">
        <f t="shared" si="295"/>
        <v/>
      </c>
      <c r="H6258" s="255" t="str">
        <f>IF(G6258="기사임",(COUNTIF($B$2:B6258,B6258)-COUNTIFS($B$2:B6257,B6258,$G$2:G6257,"")),"")</f>
        <v/>
      </c>
      <c r="I6258" s="122" t="str">
        <f>IF(H6258=1,COUNTIF($H$1:H6258,1),"")</f>
        <v/>
      </c>
      <c r="J6258" s="122">
        <f t="shared" si="296"/>
        <v>0</v>
      </c>
      <c r="K6258" s="122" t="b">
        <f t="shared" si="297"/>
        <v>0</v>
      </c>
      <c r="L6258" s="122" t="str">
        <f>IF(K6258=FALSE,"",B6258&amp;"@"&amp;COUNTIFS($B$2:B6258,B6258,$K$2:K6258,TRUE))</f>
        <v/>
      </c>
    </row>
    <row r="6259" spans="7:12">
      <c r="G6259" s="122" t="str">
        <f t="shared" si="295"/>
        <v/>
      </c>
      <c r="H6259" s="255" t="str">
        <f>IF(G6259="기사임",(COUNTIF($B$2:B6259,B6259)-COUNTIFS($B$2:B6258,B6259,$G$2:G6258,"")),"")</f>
        <v/>
      </c>
      <c r="I6259" s="122" t="str">
        <f>IF(H6259=1,COUNTIF($H$1:H6259,1),"")</f>
        <v/>
      </c>
      <c r="J6259" s="122">
        <f t="shared" si="296"/>
        <v>0</v>
      </c>
      <c r="K6259" s="122" t="b">
        <f t="shared" si="297"/>
        <v>0</v>
      </c>
      <c r="L6259" s="122" t="str">
        <f>IF(K6259=FALSE,"",B6259&amp;"@"&amp;COUNTIFS($B$2:B6259,B6259,$K$2:K6259,TRUE))</f>
        <v/>
      </c>
    </row>
    <row r="6260" spans="7:12">
      <c r="G6260" s="122" t="str">
        <f t="shared" si="295"/>
        <v/>
      </c>
      <c r="H6260" s="255" t="str">
        <f>IF(G6260="기사임",(COUNTIF($B$2:B6260,B6260)-COUNTIFS($B$2:B6259,B6260,$G$2:G6259,"")),"")</f>
        <v/>
      </c>
      <c r="I6260" s="122" t="str">
        <f>IF(H6260=1,COUNTIF($H$1:H6260,1),"")</f>
        <v/>
      </c>
      <c r="J6260" s="122">
        <f t="shared" si="296"/>
        <v>0</v>
      </c>
      <c r="K6260" s="122" t="b">
        <f t="shared" si="297"/>
        <v>0</v>
      </c>
      <c r="L6260" s="122" t="str">
        <f>IF(K6260=FALSE,"",B6260&amp;"@"&amp;COUNTIFS($B$2:B6260,B6260,$K$2:K6260,TRUE))</f>
        <v/>
      </c>
    </row>
    <row r="6261" spans="7:12">
      <c r="G6261" s="122" t="str">
        <f t="shared" si="295"/>
        <v/>
      </c>
      <c r="H6261" s="255" t="str">
        <f>IF(G6261="기사임",(COUNTIF($B$2:B6261,B6261)-COUNTIFS($B$2:B6260,B6261,$G$2:G6260,"")),"")</f>
        <v/>
      </c>
      <c r="I6261" s="122" t="str">
        <f>IF(H6261=1,COUNTIF($H$1:H6261,1),"")</f>
        <v/>
      </c>
      <c r="J6261" s="122">
        <f t="shared" si="296"/>
        <v>0</v>
      </c>
      <c r="K6261" s="122" t="b">
        <f t="shared" si="297"/>
        <v>0</v>
      </c>
      <c r="L6261" s="122" t="str">
        <f>IF(K6261=FALSE,"",B6261&amp;"@"&amp;COUNTIFS($B$2:B6261,B6261,$K$2:K6261,TRUE))</f>
        <v/>
      </c>
    </row>
    <row r="6262" spans="7:12">
      <c r="G6262" s="122" t="str">
        <f t="shared" si="295"/>
        <v/>
      </c>
      <c r="H6262" s="255" t="str">
        <f>IF(G6262="기사임",(COUNTIF($B$2:B6262,B6262)-COUNTIFS($B$2:B6261,B6262,$G$2:G6261,"")),"")</f>
        <v/>
      </c>
      <c r="I6262" s="122" t="str">
        <f>IF(H6262=1,COUNTIF($H$1:H6262,1),"")</f>
        <v/>
      </c>
      <c r="J6262" s="122">
        <f t="shared" si="296"/>
        <v>0</v>
      </c>
      <c r="K6262" s="122" t="b">
        <f t="shared" si="297"/>
        <v>0</v>
      </c>
      <c r="L6262" s="122" t="str">
        <f>IF(K6262=FALSE,"",B6262&amp;"@"&amp;COUNTIFS($B$2:B6262,B6262,$K$2:K6262,TRUE))</f>
        <v/>
      </c>
    </row>
    <row r="6263" spans="7:12">
      <c r="G6263" s="122" t="str">
        <f t="shared" si="295"/>
        <v/>
      </c>
      <c r="H6263" s="255" t="str">
        <f>IF(G6263="기사임",(COUNTIF($B$2:B6263,B6263)-COUNTIFS($B$2:B6262,B6263,$G$2:G6262,"")),"")</f>
        <v/>
      </c>
      <c r="I6263" s="122" t="str">
        <f>IF(H6263=1,COUNTIF($H$1:H6263,1),"")</f>
        <v/>
      </c>
      <c r="J6263" s="122">
        <f t="shared" si="296"/>
        <v>0</v>
      </c>
      <c r="K6263" s="122" t="b">
        <f t="shared" si="297"/>
        <v>0</v>
      </c>
      <c r="L6263" s="122" t="str">
        <f>IF(K6263=FALSE,"",B6263&amp;"@"&amp;COUNTIFS($B$2:B6263,B6263,$K$2:K6263,TRUE))</f>
        <v/>
      </c>
    </row>
    <row r="6264" spans="7:12">
      <c r="G6264" s="122" t="str">
        <f t="shared" si="295"/>
        <v/>
      </c>
      <c r="H6264" s="255" t="str">
        <f>IF(G6264="기사임",(COUNTIF($B$2:B6264,B6264)-COUNTIFS($B$2:B6263,B6264,$G$2:G6263,"")),"")</f>
        <v/>
      </c>
      <c r="I6264" s="122" t="str">
        <f>IF(H6264=1,COUNTIF($H$1:H6264,1),"")</f>
        <v/>
      </c>
      <c r="J6264" s="122">
        <f t="shared" si="296"/>
        <v>0</v>
      </c>
      <c r="K6264" s="122" t="b">
        <f t="shared" si="297"/>
        <v>0</v>
      </c>
      <c r="L6264" s="122" t="str">
        <f>IF(K6264=FALSE,"",B6264&amp;"@"&amp;COUNTIFS($B$2:B6264,B6264,$K$2:K6264,TRUE))</f>
        <v/>
      </c>
    </row>
    <row r="6265" spans="7:12">
      <c r="G6265" s="122" t="str">
        <f t="shared" si="295"/>
        <v/>
      </c>
      <c r="H6265" s="255" t="str">
        <f>IF(G6265="기사임",(COUNTIF($B$2:B6265,B6265)-COUNTIFS($B$2:B6264,B6265,$G$2:G6264,"")),"")</f>
        <v/>
      </c>
      <c r="I6265" s="122" t="str">
        <f>IF(H6265=1,COUNTIF($H$1:H6265,1),"")</f>
        <v/>
      </c>
      <c r="J6265" s="122">
        <f t="shared" si="296"/>
        <v>0</v>
      </c>
      <c r="K6265" s="122" t="b">
        <f t="shared" si="297"/>
        <v>0</v>
      </c>
      <c r="L6265" s="122" t="str">
        <f>IF(K6265=FALSE,"",B6265&amp;"@"&amp;COUNTIFS($B$2:B6265,B6265,$K$2:K6265,TRUE))</f>
        <v/>
      </c>
    </row>
    <row r="6266" spans="7:12">
      <c r="G6266" s="122" t="str">
        <f t="shared" si="295"/>
        <v/>
      </c>
      <c r="H6266" s="255" t="str">
        <f>IF(G6266="기사임",(COUNTIF($B$2:B6266,B6266)-COUNTIFS($B$2:B6265,B6266,$G$2:G6265,"")),"")</f>
        <v/>
      </c>
      <c r="I6266" s="122" t="str">
        <f>IF(H6266=1,COUNTIF($H$1:H6266,1),"")</f>
        <v/>
      </c>
      <c r="J6266" s="122">
        <f t="shared" si="296"/>
        <v>0</v>
      </c>
      <c r="K6266" s="122" t="b">
        <f t="shared" si="297"/>
        <v>0</v>
      </c>
      <c r="L6266" s="122" t="str">
        <f>IF(K6266=FALSE,"",B6266&amp;"@"&amp;COUNTIFS($B$2:B6266,B6266,$K$2:K6266,TRUE))</f>
        <v/>
      </c>
    </row>
    <row r="6267" spans="7:12">
      <c r="G6267" s="122" t="str">
        <f t="shared" si="295"/>
        <v/>
      </c>
      <c r="H6267" s="255" t="str">
        <f>IF(G6267="기사임",(COUNTIF($B$2:B6267,B6267)-COUNTIFS($B$2:B6266,B6267,$G$2:G6266,"")),"")</f>
        <v/>
      </c>
      <c r="I6267" s="122" t="str">
        <f>IF(H6267=1,COUNTIF($H$1:H6267,1),"")</f>
        <v/>
      </c>
      <c r="J6267" s="122">
        <f t="shared" si="296"/>
        <v>0</v>
      </c>
      <c r="K6267" s="122" t="b">
        <f t="shared" si="297"/>
        <v>0</v>
      </c>
      <c r="L6267" s="122" t="str">
        <f>IF(K6267=FALSE,"",B6267&amp;"@"&amp;COUNTIFS($B$2:B6267,B6267,$K$2:K6267,TRUE))</f>
        <v/>
      </c>
    </row>
    <row r="6268" spans="7:12">
      <c r="G6268" s="122" t="str">
        <f t="shared" si="295"/>
        <v/>
      </c>
      <c r="H6268" s="255" t="str">
        <f>IF(G6268="기사임",(COUNTIF($B$2:B6268,B6268)-COUNTIFS($B$2:B6267,B6268,$G$2:G6267,"")),"")</f>
        <v/>
      </c>
      <c r="I6268" s="122" t="str">
        <f>IF(H6268=1,COUNTIF($H$1:H6268,1),"")</f>
        <v/>
      </c>
      <c r="J6268" s="122">
        <f t="shared" si="296"/>
        <v>0</v>
      </c>
      <c r="K6268" s="122" t="b">
        <f t="shared" si="297"/>
        <v>0</v>
      </c>
      <c r="L6268" s="122" t="str">
        <f>IF(K6268=FALSE,"",B6268&amp;"@"&amp;COUNTIFS($B$2:B6268,B6268,$K$2:K6268,TRUE))</f>
        <v/>
      </c>
    </row>
    <row r="6269" spans="7:12">
      <c r="G6269" s="122" t="str">
        <f t="shared" si="295"/>
        <v/>
      </c>
      <c r="H6269" s="255" t="str">
        <f>IF(G6269="기사임",(COUNTIF($B$2:B6269,B6269)-COUNTIFS($B$2:B6268,B6269,$G$2:G6268,"")),"")</f>
        <v/>
      </c>
      <c r="I6269" s="122" t="str">
        <f>IF(H6269=1,COUNTIF($H$1:H6269,1),"")</f>
        <v/>
      </c>
      <c r="J6269" s="122">
        <f t="shared" si="296"/>
        <v>0</v>
      </c>
      <c r="K6269" s="122" t="b">
        <f t="shared" si="297"/>
        <v>0</v>
      </c>
      <c r="L6269" s="122" t="str">
        <f>IF(K6269=FALSE,"",B6269&amp;"@"&amp;COUNTIFS($B$2:B6269,B6269,$K$2:K6269,TRUE))</f>
        <v/>
      </c>
    </row>
    <row r="6270" spans="7:12">
      <c r="G6270" s="122" t="str">
        <f t="shared" si="295"/>
        <v/>
      </c>
      <c r="H6270" s="255" t="str">
        <f>IF(G6270="기사임",(COUNTIF($B$2:B6270,B6270)-COUNTIFS($B$2:B6269,B6270,$G$2:G6269,"")),"")</f>
        <v/>
      </c>
      <c r="I6270" s="122" t="str">
        <f>IF(H6270=1,COUNTIF($H$1:H6270,1),"")</f>
        <v/>
      </c>
      <c r="J6270" s="122">
        <f t="shared" si="296"/>
        <v>0</v>
      </c>
      <c r="K6270" s="122" t="b">
        <f t="shared" si="297"/>
        <v>0</v>
      </c>
      <c r="L6270" s="122" t="str">
        <f>IF(K6270=FALSE,"",B6270&amp;"@"&amp;COUNTIFS($B$2:B6270,B6270,$K$2:K6270,TRUE))</f>
        <v/>
      </c>
    </row>
    <row r="6271" spans="7:12">
      <c r="G6271" s="122" t="str">
        <f t="shared" si="295"/>
        <v/>
      </c>
      <c r="H6271" s="255" t="str">
        <f>IF(G6271="기사임",(COUNTIF($B$2:B6271,B6271)-COUNTIFS($B$2:B6270,B6271,$G$2:G6270,"")),"")</f>
        <v/>
      </c>
      <c r="I6271" s="122" t="str">
        <f>IF(H6271=1,COUNTIF($H$1:H6271,1),"")</f>
        <v/>
      </c>
      <c r="J6271" s="122">
        <f t="shared" si="296"/>
        <v>0</v>
      </c>
      <c r="K6271" s="122" t="b">
        <f t="shared" si="297"/>
        <v>0</v>
      </c>
      <c r="L6271" s="122" t="str">
        <f>IF(K6271=FALSE,"",B6271&amp;"@"&amp;COUNTIFS($B$2:B6271,B6271,$K$2:K6271,TRUE))</f>
        <v/>
      </c>
    </row>
    <row r="6272" spans="7:12">
      <c r="G6272" s="122" t="str">
        <f t="shared" si="295"/>
        <v/>
      </c>
      <c r="H6272" s="255" t="str">
        <f>IF(G6272="기사임",(COUNTIF($B$2:B6272,B6272)-COUNTIFS($B$2:B6271,B6272,$G$2:G6271,"")),"")</f>
        <v/>
      </c>
      <c r="I6272" s="122" t="str">
        <f>IF(H6272=1,COUNTIF($H$1:H6272,1),"")</f>
        <v/>
      </c>
      <c r="J6272" s="122">
        <f t="shared" si="296"/>
        <v>0</v>
      </c>
      <c r="K6272" s="122" t="b">
        <f t="shared" si="297"/>
        <v>0</v>
      </c>
      <c r="L6272" s="122" t="str">
        <f>IF(K6272=FALSE,"",B6272&amp;"@"&amp;COUNTIFS($B$2:B6272,B6272,$K$2:K6272,TRUE))</f>
        <v/>
      </c>
    </row>
    <row r="6273" spans="7:12">
      <c r="G6273" s="122" t="str">
        <f t="shared" si="295"/>
        <v/>
      </c>
      <c r="H6273" s="255" t="str">
        <f>IF(G6273="기사임",(COUNTIF($B$2:B6273,B6273)-COUNTIFS($B$2:B6272,B6273,$G$2:G6272,"")),"")</f>
        <v/>
      </c>
      <c r="I6273" s="122" t="str">
        <f>IF(H6273=1,COUNTIF($H$1:H6273,1),"")</f>
        <v/>
      </c>
      <c r="J6273" s="122">
        <f t="shared" si="296"/>
        <v>0</v>
      </c>
      <c r="K6273" s="122" t="b">
        <f t="shared" si="297"/>
        <v>0</v>
      </c>
      <c r="L6273" s="122" t="str">
        <f>IF(K6273=FALSE,"",B6273&amp;"@"&amp;COUNTIFS($B$2:B6273,B6273,$K$2:K6273,TRUE))</f>
        <v/>
      </c>
    </row>
    <row r="6274" spans="7:12">
      <c r="G6274" s="122" t="str">
        <f t="shared" si="295"/>
        <v/>
      </c>
      <c r="H6274" s="255" t="str">
        <f>IF(G6274="기사임",(COUNTIF($B$2:B6274,B6274)-COUNTIFS($B$2:B6273,B6274,$G$2:G6273,"")),"")</f>
        <v/>
      </c>
      <c r="I6274" s="122" t="str">
        <f>IF(H6274=1,COUNTIF($H$1:H6274,1),"")</f>
        <v/>
      </c>
      <c r="J6274" s="122">
        <f t="shared" si="296"/>
        <v>0</v>
      </c>
      <c r="K6274" s="122" t="b">
        <f t="shared" si="297"/>
        <v>0</v>
      </c>
      <c r="L6274" s="122" t="str">
        <f>IF(K6274=FALSE,"",B6274&amp;"@"&amp;COUNTIFS($B$2:B6274,B6274,$K$2:K6274,TRUE))</f>
        <v/>
      </c>
    </row>
    <row r="6275" spans="7:12">
      <c r="G6275" s="122" t="str">
        <f t="shared" si="295"/>
        <v/>
      </c>
      <c r="H6275" s="255" t="str">
        <f>IF(G6275="기사임",(COUNTIF($B$2:B6275,B6275)-COUNTIFS($B$2:B6274,B6275,$G$2:G6274,"")),"")</f>
        <v/>
      </c>
      <c r="I6275" s="122" t="str">
        <f>IF(H6275=1,COUNTIF($H$1:H6275,1),"")</f>
        <v/>
      </c>
      <c r="J6275" s="122">
        <f t="shared" si="296"/>
        <v>0</v>
      </c>
      <c r="K6275" s="122" t="b">
        <f t="shared" si="297"/>
        <v>0</v>
      </c>
      <c r="L6275" s="122" t="str">
        <f>IF(K6275=FALSE,"",B6275&amp;"@"&amp;COUNTIFS($B$2:B6275,B6275,$K$2:K6275,TRUE))</f>
        <v/>
      </c>
    </row>
    <row r="6276" spans="7:12">
      <c r="G6276" s="122" t="str">
        <f t="shared" si="295"/>
        <v/>
      </c>
      <c r="H6276" s="255" t="str">
        <f>IF(G6276="기사임",(COUNTIF($B$2:B6276,B6276)-COUNTIFS($B$2:B6275,B6276,$G$2:G6275,"")),"")</f>
        <v/>
      </c>
      <c r="I6276" s="122" t="str">
        <f>IF(H6276=1,COUNTIF($H$1:H6276,1),"")</f>
        <v/>
      </c>
      <c r="J6276" s="122">
        <f t="shared" si="296"/>
        <v>0</v>
      </c>
      <c r="K6276" s="122" t="b">
        <f t="shared" si="297"/>
        <v>0</v>
      </c>
      <c r="L6276" s="122" t="str">
        <f>IF(K6276=FALSE,"",B6276&amp;"@"&amp;COUNTIFS($B$2:B6276,B6276,$K$2:K6276,TRUE))</f>
        <v/>
      </c>
    </row>
    <row r="6277" spans="7:12">
      <c r="G6277" s="122" t="str">
        <f t="shared" si="295"/>
        <v/>
      </c>
      <c r="H6277" s="255" t="str">
        <f>IF(G6277="기사임",(COUNTIF($B$2:B6277,B6277)-COUNTIFS($B$2:B6276,B6277,$G$2:G6276,"")),"")</f>
        <v/>
      </c>
      <c r="I6277" s="122" t="str">
        <f>IF(H6277=1,COUNTIF($H$1:H6277,1),"")</f>
        <v/>
      </c>
      <c r="J6277" s="122">
        <f t="shared" si="296"/>
        <v>0</v>
      </c>
      <c r="K6277" s="122" t="b">
        <f t="shared" si="297"/>
        <v>0</v>
      </c>
      <c r="L6277" s="122" t="str">
        <f>IF(K6277=FALSE,"",B6277&amp;"@"&amp;COUNTIFS($B$2:B6277,B6277,$K$2:K6277,TRUE))</f>
        <v/>
      </c>
    </row>
    <row r="6278" spans="7:12">
      <c r="G6278" s="122" t="str">
        <f t="shared" si="295"/>
        <v/>
      </c>
      <c r="H6278" s="255" t="str">
        <f>IF(G6278="기사임",(COUNTIF($B$2:B6278,B6278)-COUNTIFS($B$2:B6277,B6278,$G$2:G6277,"")),"")</f>
        <v/>
      </c>
      <c r="I6278" s="122" t="str">
        <f>IF(H6278=1,COUNTIF($H$1:H6278,1),"")</f>
        <v/>
      </c>
      <c r="J6278" s="122">
        <f t="shared" si="296"/>
        <v>0</v>
      </c>
      <c r="K6278" s="122" t="b">
        <f t="shared" si="297"/>
        <v>0</v>
      </c>
      <c r="L6278" s="122" t="str">
        <f>IF(K6278=FALSE,"",B6278&amp;"@"&amp;COUNTIFS($B$2:B6278,B6278,$K$2:K6278,TRUE))</f>
        <v/>
      </c>
    </row>
    <row r="6279" spans="7:12">
      <c r="G6279" s="122" t="str">
        <f t="shared" ref="G6279:G6342" si="298">IF(AND(LEFT(A6279,17)="/global/archives/",ISNUMBER(_xlfn.NUMBERVALUE(MID(A6279,18,1))),ISERROR(FIND("ckattempt",A6279)),ISERROR(FIND("preview",A6279))),"기사임","")</f>
        <v/>
      </c>
      <c r="H6279" s="255" t="str">
        <f>IF(G6279="기사임",(COUNTIF($B$2:B6279,B6279)-COUNTIFS($B$2:B6278,B6279,$G$2:G6278,"")),"")</f>
        <v/>
      </c>
      <c r="I6279" s="122" t="str">
        <f>IF(H6279=1,COUNTIF($H$1:H6279,1),"")</f>
        <v/>
      </c>
      <c r="J6279" s="122">
        <f t="shared" ref="J6279:J6342" si="299">COUNTIF($N$2:$N$4,B6279)</f>
        <v>0</v>
      </c>
      <c r="K6279" s="122" t="b">
        <f t="shared" ref="K6279:K6342" si="300">AND(J6279=1,H6279&gt;=1,H6279&lt;&gt;"")</f>
        <v>0</v>
      </c>
      <c r="L6279" s="122" t="str">
        <f>IF(K6279=FALSE,"",B6279&amp;"@"&amp;COUNTIFS($B$2:B6279,B6279,$K$2:K6279,TRUE))</f>
        <v/>
      </c>
    </row>
    <row r="6280" spans="7:12">
      <c r="G6280" s="122" t="str">
        <f t="shared" si="298"/>
        <v/>
      </c>
      <c r="H6280" s="255" t="str">
        <f>IF(G6280="기사임",(COUNTIF($B$2:B6280,B6280)-COUNTIFS($B$2:B6279,B6280,$G$2:G6279,"")),"")</f>
        <v/>
      </c>
      <c r="I6280" s="122" t="str">
        <f>IF(H6280=1,COUNTIF($H$1:H6280,1),"")</f>
        <v/>
      </c>
      <c r="J6280" s="122">
        <f t="shared" si="299"/>
        <v>0</v>
      </c>
      <c r="K6280" s="122" t="b">
        <f t="shared" si="300"/>
        <v>0</v>
      </c>
      <c r="L6280" s="122" t="str">
        <f>IF(K6280=FALSE,"",B6280&amp;"@"&amp;COUNTIFS($B$2:B6280,B6280,$K$2:K6280,TRUE))</f>
        <v/>
      </c>
    </row>
    <row r="6281" spans="7:12">
      <c r="G6281" s="122" t="str">
        <f t="shared" si="298"/>
        <v/>
      </c>
      <c r="H6281" s="255" t="str">
        <f>IF(G6281="기사임",(COUNTIF($B$2:B6281,B6281)-COUNTIFS($B$2:B6280,B6281,$G$2:G6280,"")),"")</f>
        <v/>
      </c>
      <c r="I6281" s="122" t="str">
        <f>IF(H6281=1,COUNTIF($H$1:H6281,1),"")</f>
        <v/>
      </c>
      <c r="J6281" s="122">
        <f t="shared" si="299"/>
        <v>0</v>
      </c>
      <c r="K6281" s="122" t="b">
        <f t="shared" si="300"/>
        <v>0</v>
      </c>
      <c r="L6281" s="122" t="str">
        <f>IF(K6281=FALSE,"",B6281&amp;"@"&amp;COUNTIFS($B$2:B6281,B6281,$K$2:K6281,TRUE))</f>
        <v/>
      </c>
    </row>
    <row r="6282" spans="7:12">
      <c r="G6282" s="122" t="str">
        <f t="shared" si="298"/>
        <v/>
      </c>
      <c r="H6282" s="255" t="str">
        <f>IF(G6282="기사임",(COUNTIF($B$2:B6282,B6282)-COUNTIFS($B$2:B6281,B6282,$G$2:G6281,"")),"")</f>
        <v/>
      </c>
      <c r="I6282" s="122" t="str">
        <f>IF(H6282=1,COUNTIF($H$1:H6282,1),"")</f>
        <v/>
      </c>
      <c r="J6282" s="122">
        <f t="shared" si="299"/>
        <v>0</v>
      </c>
      <c r="K6282" s="122" t="b">
        <f t="shared" si="300"/>
        <v>0</v>
      </c>
      <c r="L6282" s="122" t="str">
        <f>IF(K6282=FALSE,"",B6282&amp;"@"&amp;COUNTIFS($B$2:B6282,B6282,$K$2:K6282,TRUE))</f>
        <v/>
      </c>
    </row>
    <row r="6283" spans="7:12">
      <c r="G6283" s="122" t="str">
        <f t="shared" si="298"/>
        <v/>
      </c>
      <c r="H6283" s="255" t="str">
        <f>IF(G6283="기사임",(COUNTIF($B$2:B6283,B6283)-COUNTIFS($B$2:B6282,B6283,$G$2:G6282,"")),"")</f>
        <v/>
      </c>
      <c r="I6283" s="122" t="str">
        <f>IF(H6283=1,COUNTIF($H$1:H6283,1),"")</f>
        <v/>
      </c>
      <c r="J6283" s="122">
        <f t="shared" si="299"/>
        <v>0</v>
      </c>
      <c r="K6283" s="122" t="b">
        <f t="shared" si="300"/>
        <v>0</v>
      </c>
      <c r="L6283" s="122" t="str">
        <f>IF(K6283=FALSE,"",B6283&amp;"@"&amp;COUNTIFS($B$2:B6283,B6283,$K$2:K6283,TRUE))</f>
        <v/>
      </c>
    </row>
    <row r="6284" spans="7:12">
      <c r="G6284" s="122" t="str">
        <f t="shared" si="298"/>
        <v/>
      </c>
      <c r="H6284" s="255" t="str">
        <f>IF(G6284="기사임",(COUNTIF($B$2:B6284,B6284)-COUNTIFS($B$2:B6283,B6284,$G$2:G6283,"")),"")</f>
        <v/>
      </c>
      <c r="I6284" s="122" t="str">
        <f>IF(H6284=1,COUNTIF($H$1:H6284,1),"")</f>
        <v/>
      </c>
      <c r="J6284" s="122">
        <f t="shared" si="299"/>
        <v>0</v>
      </c>
      <c r="K6284" s="122" t="b">
        <f t="shared" si="300"/>
        <v>0</v>
      </c>
      <c r="L6284" s="122" t="str">
        <f>IF(K6284=FALSE,"",B6284&amp;"@"&amp;COUNTIFS($B$2:B6284,B6284,$K$2:K6284,TRUE))</f>
        <v/>
      </c>
    </row>
    <row r="6285" spans="7:12">
      <c r="G6285" s="122" t="str">
        <f t="shared" si="298"/>
        <v/>
      </c>
      <c r="H6285" s="255" t="str">
        <f>IF(G6285="기사임",(COUNTIF($B$2:B6285,B6285)-COUNTIFS($B$2:B6284,B6285,$G$2:G6284,"")),"")</f>
        <v/>
      </c>
      <c r="I6285" s="122" t="str">
        <f>IF(H6285=1,COUNTIF($H$1:H6285,1),"")</f>
        <v/>
      </c>
      <c r="J6285" s="122">
        <f t="shared" si="299"/>
        <v>0</v>
      </c>
      <c r="K6285" s="122" t="b">
        <f t="shared" si="300"/>
        <v>0</v>
      </c>
      <c r="L6285" s="122" t="str">
        <f>IF(K6285=FALSE,"",B6285&amp;"@"&amp;COUNTIFS($B$2:B6285,B6285,$K$2:K6285,TRUE))</f>
        <v/>
      </c>
    </row>
    <row r="6286" spans="7:12">
      <c r="G6286" s="122" t="str">
        <f t="shared" si="298"/>
        <v/>
      </c>
      <c r="H6286" s="255" t="str">
        <f>IF(G6286="기사임",(COUNTIF($B$2:B6286,B6286)-COUNTIFS($B$2:B6285,B6286,$G$2:G6285,"")),"")</f>
        <v/>
      </c>
      <c r="I6286" s="122" t="str">
        <f>IF(H6286=1,COUNTIF($H$1:H6286,1),"")</f>
        <v/>
      </c>
      <c r="J6286" s="122">
        <f t="shared" si="299"/>
        <v>0</v>
      </c>
      <c r="K6286" s="122" t="b">
        <f t="shared" si="300"/>
        <v>0</v>
      </c>
      <c r="L6286" s="122" t="str">
        <f>IF(K6286=FALSE,"",B6286&amp;"@"&amp;COUNTIFS($B$2:B6286,B6286,$K$2:K6286,TRUE))</f>
        <v/>
      </c>
    </row>
    <row r="6287" spans="7:12">
      <c r="G6287" s="122" t="str">
        <f t="shared" si="298"/>
        <v/>
      </c>
      <c r="H6287" s="255" t="str">
        <f>IF(G6287="기사임",(COUNTIF($B$2:B6287,B6287)-COUNTIFS($B$2:B6286,B6287,$G$2:G6286,"")),"")</f>
        <v/>
      </c>
      <c r="I6287" s="122" t="str">
        <f>IF(H6287=1,COUNTIF($H$1:H6287,1),"")</f>
        <v/>
      </c>
      <c r="J6287" s="122">
        <f t="shared" si="299"/>
        <v>0</v>
      </c>
      <c r="K6287" s="122" t="b">
        <f t="shared" si="300"/>
        <v>0</v>
      </c>
      <c r="L6287" s="122" t="str">
        <f>IF(K6287=FALSE,"",B6287&amp;"@"&amp;COUNTIFS($B$2:B6287,B6287,$K$2:K6287,TRUE))</f>
        <v/>
      </c>
    </row>
    <row r="6288" spans="7:12">
      <c r="G6288" s="122" t="str">
        <f t="shared" si="298"/>
        <v/>
      </c>
      <c r="H6288" s="255" t="str">
        <f>IF(G6288="기사임",(COUNTIF($B$2:B6288,B6288)-COUNTIFS($B$2:B6287,B6288,$G$2:G6287,"")),"")</f>
        <v/>
      </c>
      <c r="I6288" s="122" t="str">
        <f>IF(H6288=1,COUNTIF($H$1:H6288,1),"")</f>
        <v/>
      </c>
      <c r="J6288" s="122">
        <f t="shared" si="299"/>
        <v>0</v>
      </c>
      <c r="K6288" s="122" t="b">
        <f t="shared" si="300"/>
        <v>0</v>
      </c>
      <c r="L6288" s="122" t="str">
        <f>IF(K6288=FALSE,"",B6288&amp;"@"&amp;COUNTIFS($B$2:B6288,B6288,$K$2:K6288,TRUE))</f>
        <v/>
      </c>
    </row>
    <row r="6289" spans="7:12">
      <c r="G6289" s="122" t="str">
        <f t="shared" si="298"/>
        <v/>
      </c>
      <c r="H6289" s="255" t="str">
        <f>IF(G6289="기사임",(COUNTIF($B$2:B6289,B6289)-COUNTIFS($B$2:B6288,B6289,$G$2:G6288,"")),"")</f>
        <v/>
      </c>
      <c r="I6289" s="122" t="str">
        <f>IF(H6289=1,COUNTIF($H$1:H6289,1),"")</f>
        <v/>
      </c>
      <c r="J6289" s="122">
        <f t="shared" si="299"/>
        <v>0</v>
      </c>
      <c r="K6289" s="122" t="b">
        <f t="shared" si="300"/>
        <v>0</v>
      </c>
      <c r="L6289" s="122" t="str">
        <f>IF(K6289=FALSE,"",B6289&amp;"@"&amp;COUNTIFS($B$2:B6289,B6289,$K$2:K6289,TRUE))</f>
        <v/>
      </c>
    </row>
    <row r="6290" spans="7:12">
      <c r="G6290" s="122" t="str">
        <f t="shared" si="298"/>
        <v/>
      </c>
      <c r="H6290" s="255" t="str">
        <f>IF(G6290="기사임",(COUNTIF($B$2:B6290,B6290)-COUNTIFS($B$2:B6289,B6290,$G$2:G6289,"")),"")</f>
        <v/>
      </c>
      <c r="I6290" s="122" t="str">
        <f>IF(H6290=1,COUNTIF($H$1:H6290,1),"")</f>
        <v/>
      </c>
      <c r="J6290" s="122">
        <f t="shared" si="299"/>
        <v>0</v>
      </c>
      <c r="K6290" s="122" t="b">
        <f t="shared" si="300"/>
        <v>0</v>
      </c>
      <c r="L6290" s="122" t="str">
        <f>IF(K6290=FALSE,"",B6290&amp;"@"&amp;COUNTIFS($B$2:B6290,B6290,$K$2:K6290,TRUE))</f>
        <v/>
      </c>
    </row>
    <row r="6291" spans="7:12">
      <c r="G6291" s="122" t="str">
        <f t="shared" si="298"/>
        <v/>
      </c>
      <c r="H6291" s="255" t="str">
        <f>IF(G6291="기사임",(COUNTIF($B$2:B6291,B6291)-COUNTIFS($B$2:B6290,B6291,$G$2:G6290,"")),"")</f>
        <v/>
      </c>
      <c r="I6291" s="122" t="str">
        <f>IF(H6291=1,COUNTIF($H$1:H6291,1),"")</f>
        <v/>
      </c>
      <c r="J6291" s="122">
        <f t="shared" si="299"/>
        <v>0</v>
      </c>
      <c r="K6291" s="122" t="b">
        <f t="shared" si="300"/>
        <v>0</v>
      </c>
      <c r="L6291" s="122" t="str">
        <f>IF(K6291=FALSE,"",B6291&amp;"@"&amp;COUNTIFS($B$2:B6291,B6291,$K$2:K6291,TRUE))</f>
        <v/>
      </c>
    </row>
    <row r="6292" spans="7:12">
      <c r="G6292" s="122" t="str">
        <f t="shared" si="298"/>
        <v/>
      </c>
      <c r="H6292" s="255" t="str">
        <f>IF(G6292="기사임",(COUNTIF($B$2:B6292,B6292)-COUNTIFS($B$2:B6291,B6292,$G$2:G6291,"")),"")</f>
        <v/>
      </c>
      <c r="I6292" s="122" t="str">
        <f>IF(H6292=1,COUNTIF($H$1:H6292,1),"")</f>
        <v/>
      </c>
      <c r="J6292" s="122">
        <f t="shared" si="299"/>
        <v>0</v>
      </c>
      <c r="K6292" s="122" t="b">
        <f t="shared" si="300"/>
        <v>0</v>
      </c>
      <c r="L6292" s="122" t="str">
        <f>IF(K6292=FALSE,"",B6292&amp;"@"&amp;COUNTIFS($B$2:B6292,B6292,$K$2:K6292,TRUE))</f>
        <v/>
      </c>
    </row>
    <row r="6293" spans="7:12">
      <c r="G6293" s="122" t="str">
        <f t="shared" si="298"/>
        <v/>
      </c>
      <c r="H6293" s="255" t="str">
        <f>IF(G6293="기사임",(COUNTIF($B$2:B6293,B6293)-COUNTIFS($B$2:B6292,B6293,$G$2:G6292,"")),"")</f>
        <v/>
      </c>
      <c r="I6293" s="122" t="str">
        <f>IF(H6293=1,COUNTIF($H$1:H6293,1),"")</f>
        <v/>
      </c>
      <c r="J6293" s="122">
        <f t="shared" si="299"/>
        <v>0</v>
      </c>
      <c r="K6293" s="122" t="b">
        <f t="shared" si="300"/>
        <v>0</v>
      </c>
      <c r="L6293" s="122" t="str">
        <f>IF(K6293=FALSE,"",B6293&amp;"@"&amp;COUNTIFS($B$2:B6293,B6293,$K$2:K6293,TRUE))</f>
        <v/>
      </c>
    </row>
    <row r="6294" spans="7:12">
      <c r="G6294" s="122" t="str">
        <f t="shared" si="298"/>
        <v/>
      </c>
      <c r="H6294" s="255" t="str">
        <f>IF(G6294="기사임",(COUNTIF($B$2:B6294,B6294)-COUNTIFS($B$2:B6293,B6294,$G$2:G6293,"")),"")</f>
        <v/>
      </c>
      <c r="I6294" s="122" t="str">
        <f>IF(H6294=1,COUNTIF($H$1:H6294,1),"")</f>
        <v/>
      </c>
      <c r="J6294" s="122">
        <f t="shared" si="299"/>
        <v>0</v>
      </c>
      <c r="K6294" s="122" t="b">
        <f t="shared" si="300"/>
        <v>0</v>
      </c>
      <c r="L6294" s="122" t="str">
        <f>IF(K6294=FALSE,"",B6294&amp;"@"&amp;COUNTIFS($B$2:B6294,B6294,$K$2:K6294,TRUE))</f>
        <v/>
      </c>
    </row>
    <row r="6295" spans="7:12">
      <c r="G6295" s="122" t="str">
        <f t="shared" si="298"/>
        <v/>
      </c>
      <c r="H6295" s="255" t="str">
        <f>IF(G6295="기사임",(COUNTIF($B$2:B6295,B6295)-COUNTIFS($B$2:B6294,B6295,$G$2:G6294,"")),"")</f>
        <v/>
      </c>
      <c r="I6295" s="122" t="str">
        <f>IF(H6295=1,COUNTIF($H$1:H6295,1),"")</f>
        <v/>
      </c>
      <c r="J6295" s="122">
        <f t="shared" si="299"/>
        <v>0</v>
      </c>
      <c r="K6295" s="122" t="b">
        <f t="shared" si="300"/>
        <v>0</v>
      </c>
      <c r="L6295" s="122" t="str">
        <f>IF(K6295=FALSE,"",B6295&amp;"@"&amp;COUNTIFS($B$2:B6295,B6295,$K$2:K6295,TRUE))</f>
        <v/>
      </c>
    </row>
    <row r="6296" spans="7:12">
      <c r="G6296" s="122" t="str">
        <f t="shared" si="298"/>
        <v/>
      </c>
      <c r="H6296" s="255" t="str">
        <f>IF(G6296="기사임",(COUNTIF($B$2:B6296,B6296)-COUNTIFS($B$2:B6295,B6296,$G$2:G6295,"")),"")</f>
        <v/>
      </c>
      <c r="I6296" s="122" t="str">
        <f>IF(H6296=1,COUNTIF($H$1:H6296,1),"")</f>
        <v/>
      </c>
      <c r="J6296" s="122">
        <f t="shared" si="299"/>
        <v>0</v>
      </c>
      <c r="K6296" s="122" t="b">
        <f t="shared" si="300"/>
        <v>0</v>
      </c>
      <c r="L6296" s="122" t="str">
        <f>IF(K6296=FALSE,"",B6296&amp;"@"&amp;COUNTIFS($B$2:B6296,B6296,$K$2:K6296,TRUE))</f>
        <v/>
      </c>
    </row>
    <row r="6297" spans="7:12">
      <c r="G6297" s="122" t="str">
        <f t="shared" si="298"/>
        <v/>
      </c>
      <c r="H6297" s="255" t="str">
        <f>IF(G6297="기사임",(COUNTIF($B$2:B6297,B6297)-COUNTIFS($B$2:B6296,B6297,$G$2:G6296,"")),"")</f>
        <v/>
      </c>
      <c r="I6297" s="122" t="str">
        <f>IF(H6297=1,COUNTIF($H$1:H6297,1),"")</f>
        <v/>
      </c>
      <c r="J6297" s="122">
        <f t="shared" si="299"/>
        <v>0</v>
      </c>
      <c r="K6297" s="122" t="b">
        <f t="shared" si="300"/>
        <v>0</v>
      </c>
      <c r="L6297" s="122" t="str">
        <f>IF(K6297=FALSE,"",B6297&amp;"@"&amp;COUNTIFS($B$2:B6297,B6297,$K$2:K6297,TRUE))</f>
        <v/>
      </c>
    </row>
    <row r="6298" spans="7:12">
      <c r="G6298" s="122" t="str">
        <f t="shared" si="298"/>
        <v/>
      </c>
      <c r="H6298" s="255" t="str">
        <f>IF(G6298="기사임",(COUNTIF($B$2:B6298,B6298)-COUNTIFS($B$2:B6297,B6298,$G$2:G6297,"")),"")</f>
        <v/>
      </c>
      <c r="I6298" s="122" t="str">
        <f>IF(H6298=1,COUNTIF($H$1:H6298,1),"")</f>
        <v/>
      </c>
      <c r="J6298" s="122">
        <f t="shared" si="299"/>
        <v>0</v>
      </c>
      <c r="K6298" s="122" t="b">
        <f t="shared" si="300"/>
        <v>0</v>
      </c>
      <c r="L6298" s="122" t="str">
        <f>IF(K6298=FALSE,"",B6298&amp;"@"&amp;COUNTIFS($B$2:B6298,B6298,$K$2:K6298,TRUE))</f>
        <v/>
      </c>
    </row>
    <row r="6299" spans="7:12">
      <c r="G6299" s="122" t="str">
        <f t="shared" si="298"/>
        <v/>
      </c>
      <c r="H6299" s="255" t="str">
        <f>IF(G6299="기사임",(COUNTIF($B$2:B6299,B6299)-COUNTIFS($B$2:B6298,B6299,$G$2:G6298,"")),"")</f>
        <v/>
      </c>
      <c r="I6299" s="122" t="str">
        <f>IF(H6299=1,COUNTIF($H$1:H6299,1),"")</f>
        <v/>
      </c>
      <c r="J6299" s="122">
        <f t="shared" si="299"/>
        <v>0</v>
      </c>
      <c r="K6299" s="122" t="b">
        <f t="shared" si="300"/>
        <v>0</v>
      </c>
      <c r="L6299" s="122" t="str">
        <f>IF(K6299=FALSE,"",B6299&amp;"@"&amp;COUNTIFS($B$2:B6299,B6299,$K$2:K6299,TRUE))</f>
        <v/>
      </c>
    </row>
    <row r="6300" spans="7:12">
      <c r="G6300" s="122" t="str">
        <f t="shared" si="298"/>
        <v/>
      </c>
      <c r="H6300" s="255" t="str">
        <f>IF(G6300="기사임",(COUNTIF($B$2:B6300,B6300)-COUNTIFS($B$2:B6299,B6300,$G$2:G6299,"")),"")</f>
        <v/>
      </c>
      <c r="I6300" s="122" t="str">
        <f>IF(H6300=1,COUNTIF($H$1:H6300,1),"")</f>
        <v/>
      </c>
      <c r="J6300" s="122">
        <f t="shared" si="299"/>
        <v>0</v>
      </c>
      <c r="K6300" s="122" t="b">
        <f t="shared" si="300"/>
        <v>0</v>
      </c>
      <c r="L6300" s="122" t="str">
        <f>IF(K6300=FALSE,"",B6300&amp;"@"&amp;COUNTIFS($B$2:B6300,B6300,$K$2:K6300,TRUE))</f>
        <v/>
      </c>
    </row>
    <row r="6301" spans="7:12">
      <c r="G6301" s="122" t="str">
        <f t="shared" si="298"/>
        <v/>
      </c>
      <c r="H6301" s="255" t="str">
        <f>IF(G6301="기사임",(COUNTIF($B$2:B6301,B6301)-COUNTIFS($B$2:B6300,B6301,$G$2:G6300,"")),"")</f>
        <v/>
      </c>
      <c r="I6301" s="122" t="str">
        <f>IF(H6301=1,COUNTIF($H$1:H6301,1),"")</f>
        <v/>
      </c>
      <c r="J6301" s="122">
        <f t="shared" si="299"/>
        <v>0</v>
      </c>
      <c r="K6301" s="122" t="b">
        <f t="shared" si="300"/>
        <v>0</v>
      </c>
      <c r="L6301" s="122" t="str">
        <f>IF(K6301=FALSE,"",B6301&amp;"@"&amp;COUNTIFS($B$2:B6301,B6301,$K$2:K6301,TRUE))</f>
        <v/>
      </c>
    </row>
    <row r="6302" spans="7:12">
      <c r="G6302" s="122" t="str">
        <f t="shared" si="298"/>
        <v/>
      </c>
      <c r="H6302" s="255" t="str">
        <f>IF(G6302="기사임",(COUNTIF($B$2:B6302,B6302)-COUNTIFS($B$2:B6301,B6302,$G$2:G6301,"")),"")</f>
        <v/>
      </c>
      <c r="I6302" s="122" t="str">
        <f>IF(H6302=1,COUNTIF($H$1:H6302,1),"")</f>
        <v/>
      </c>
      <c r="J6302" s="122">
        <f t="shared" si="299"/>
        <v>0</v>
      </c>
      <c r="K6302" s="122" t="b">
        <f t="shared" si="300"/>
        <v>0</v>
      </c>
      <c r="L6302" s="122" t="str">
        <f>IF(K6302=FALSE,"",B6302&amp;"@"&amp;COUNTIFS($B$2:B6302,B6302,$K$2:K6302,TRUE))</f>
        <v/>
      </c>
    </row>
    <row r="6303" spans="7:12">
      <c r="G6303" s="122" t="str">
        <f t="shared" si="298"/>
        <v/>
      </c>
      <c r="H6303" s="255" t="str">
        <f>IF(G6303="기사임",(COUNTIF($B$2:B6303,B6303)-COUNTIFS($B$2:B6302,B6303,$G$2:G6302,"")),"")</f>
        <v/>
      </c>
      <c r="I6303" s="122" t="str">
        <f>IF(H6303=1,COUNTIF($H$1:H6303,1),"")</f>
        <v/>
      </c>
      <c r="J6303" s="122">
        <f t="shared" si="299"/>
        <v>0</v>
      </c>
      <c r="K6303" s="122" t="b">
        <f t="shared" si="300"/>
        <v>0</v>
      </c>
      <c r="L6303" s="122" t="str">
        <f>IF(K6303=FALSE,"",B6303&amp;"@"&amp;COUNTIFS($B$2:B6303,B6303,$K$2:K6303,TRUE))</f>
        <v/>
      </c>
    </row>
    <row r="6304" spans="7:12">
      <c r="G6304" s="122" t="str">
        <f t="shared" si="298"/>
        <v/>
      </c>
      <c r="H6304" s="255" t="str">
        <f>IF(G6304="기사임",(COUNTIF($B$2:B6304,B6304)-COUNTIFS($B$2:B6303,B6304,$G$2:G6303,"")),"")</f>
        <v/>
      </c>
      <c r="I6304" s="122" t="str">
        <f>IF(H6304=1,COUNTIF($H$1:H6304,1),"")</f>
        <v/>
      </c>
      <c r="J6304" s="122">
        <f t="shared" si="299"/>
        <v>0</v>
      </c>
      <c r="K6304" s="122" t="b">
        <f t="shared" si="300"/>
        <v>0</v>
      </c>
      <c r="L6304" s="122" t="str">
        <f>IF(K6304=FALSE,"",B6304&amp;"@"&amp;COUNTIFS($B$2:B6304,B6304,$K$2:K6304,TRUE))</f>
        <v/>
      </c>
    </row>
    <row r="6305" spans="7:12">
      <c r="G6305" s="122" t="str">
        <f t="shared" si="298"/>
        <v/>
      </c>
      <c r="H6305" s="255" t="str">
        <f>IF(G6305="기사임",(COUNTIF($B$2:B6305,B6305)-COUNTIFS($B$2:B6304,B6305,$G$2:G6304,"")),"")</f>
        <v/>
      </c>
      <c r="I6305" s="122" t="str">
        <f>IF(H6305=1,COUNTIF($H$1:H6305,1),"")</f>
        <v/>
      </c>
      <c r="J6305" s="122">
        <f t="shared" si="299"/>
        <v>0</v>
      </c>
      <c r="K6305" s="122" t="b">
        <f t="shared" si="300"/>
        <v>0</v>
      </c>
      <c r="L6305" s="122" t="str">
        <f>IF(K6305=FALSE,"",B6305&amp;"@"&amp;COUNTIFS($B$2:B6305,B6305,$K$2:K6305,TRUE))</f>
        <v/>
      </c>
    </row>
    <row r="6306" spans="7:12">
      <c r="G6306" s="122" t="str">
        <f t="shared" si="298"/>
        <v/>
      </c>
      <c r="H6306" s="255" t="str">
        <f>IF(G6306="기사임",(COUNTIF($B$2:B6306,B6306)-COUNTIFS($B$2:B6305,B6306,$G$2:G6305,"")),"")</f>
        <v/>
      </c>
      <c r="I6306" s="122" t="str">
        <f>IF(H6306=1,COUNTIF($H$1:H6306,1),"")</f>
        <v/>
      </c>
      <c r="J6306" s="122">
        <f t="shared" si="299"/>
        <v>0</v>
      </c>
      <c r="K6306" s="122" t="b">
        <f t="shared" si="300"/>
        <v>0</v>
      </c>
      <c r="L6306" s="122" t="str">
        <f>IF(K6306=FALSE,"",B6306&amp;"@"&amp;COUNTIFS($B$2:B6306,B6306,$K$2:K6306,TRUE))</f>
        <v/>
      </c>
    </row>
    <row r="6307" spans="7:12">
      <c r="G6307" s="122" t="str">
        <f t="shared" si="298"/>
        <v/>
      </c>
      <c r="H6307" s="255" t="str">
        <f>IF(G6307="기사임",(COUNTIF($B$2:B6307,B6307)-COUNTIFS($B$2:B6306,B6307,$G$2:G6306,"")),"")</f>
        <v/>
      </c>
      <c r="I6307" s="122" t="str">
        <f>IF(H6307=1,COUNTIF($H$1:H6307,1),"")</f>
        <v/>
      </c>
      <c r="J6307" s="122">
        <f t="shared" si="299"/>
        <v>0</v>
      </c>
      <c r="K6307" s="122" t="b">
        <f t="shared" si="300"/>
        <v>0</v>
      </c>
      <c r="L6307" s="122" t="str">
        <f>IF(K6307=FALSE,"",B6307&amp;"@"&amp;COUNTIFS($B$2:B6307,B6307,$K$2:K6307,TRUE))</f>
        <v/>
      </c>
    </row>
    <row r="6308" spans="7:12">
      <c r="G6308" s="122" t="str">
        <f t="shared" si="298"/>
        <v/>
      </c>
      <c r="H6308" s="255" t="str">
        <f>IF(G6308="기사임",(COUNTIF($B$2:B6308,B6308)-COUNTIFS($B$2:B6307,B6308,$G$2:G6307,"")),"")</f>
        <v/>
      </c>
      <c r="I6308" s="122" t="str">
        <f>IF(H6308=1,COUNTIF($H$1:H6308,1),"")</f>
        <v/>
      </c>
      <c r="J6308" s="122">
        <f t="shared" si="299"/>
        <v>0</v>
      </c>
      <c r="K6308" s="122" t="b">
        <f t="shared" si="300"/>
        <v>0</v>
      </c>
      <c r="L6308" s="122" t="str">
        <f>IF(K6308=FALSE,"",B6308&amp;"@"&amp;COUNTIFS($B$2:B6308,B6308,$K$2:K6308,TRUE))</f>
        <v/>
      </c>
    </row>
    <row r="6309" spans="7:12">
      <c r="G6309" s="122" t="str">
        <f t="shared" si="298"/>
        <v/>
      </c>
      <c r="H6309" s="255" t="str">
        <f>IF(G6309="기사임",(COUNTIF($B$2:B6309,B6309)-COUNTIFS($B$2:B6308,B6309,$G$2:G6308,"")),"")</f>
        <v/>
      </c>
      <c r="I6309" s="122" t="str">
        <f>IF(H6309=1,COUNTIF($H$1:H6309,1),"")</f>
        <v/>
      </c>
      <c r="J6309" s="122">
        <f t="shared" si="299"/>
        <v>0</v>
      </c>
      <c r="K6309" s="122" t="b">
        <f t="shared" si="300"/>
        <v>0</v>
      </c>
      <c r="L6309" s="122" t="str">
        <f>IF(K6309=FALSE,"",B6309&amp;"@"&amp;COUNTIFS($B$2:B6309,B6309,$K$2:K6309,TRUE))</f>
        <v/>
      </c>
    </row>
    <row r="6310" spans="7:12">
      <c r="G6310" s="122" t="str">
        <f t="shared" si="298"/>
        <v/>
      </c>
      <c r="H6310" s="255" t="str">
        <f>IF(G6310="기사임",(COUNTIF($B$2:B6310,B6310)-COUNTIFS($B$2:B6309,B6310,$G$2:G6309,"")),"")</f>
        <v/>
      </c>
      <c r="I6310" s="122" t="str">
        <f>IF(H6310=1,COUNTIF($H$1:H6310,1),"")</f>
        <v/>
      </c>
      <c r="J6310" s="122">
        <f t="shared" si="299"/>
        <v>0</v>
      </c>
      <c r="K6310" s="122" t="b">
        <f t="shared" si="300"/>
        <v>0</v>
      </c>
      <c r="L6310" s="122" t="str">
        <f>IF(K6310=FALSE,"",B6310&amp;"@"&amp;COUNTIFS($B$2:B6310,B6310,$K$2:K6310,TRUE))</f>
        <v/>
      </c>
    </row>
    <row r="6311" spans="7:12">
      <c r="G6311" s="122" t="str">
        <f t="shared" si="298"/>
        <v/>
      </c>
      <c r="H6311" s="255" t="str">
        <f>IF(G6311="기사임",(COUNTIF($B$2:B6311,B6311)-COUNTIFS($B$2:B6310,B6311,$G$2:G6310,"")),"")</f>
        <v/>
      </c>
      <c r="I6311" s="122" t="str">
        <f>IF(H6311=1,COUNTIF($H$1:H6311,1),"")</f>
        <v/>
      </c>
      <c r="J6311" s="122">
        <f t="shared" si="299"/>
        <v>0</v>
      </c>
      <c r="K6311" s="122" t="b">
        <f t="shared" si="300"/>
        <v>0</v>
      </c>
      <c r="L6311" s="122" t="str">
        <f>IF(K6311=FALSE,"",B6311&amp;"@"&amp;COUNTIFS($B$2:B6311,B6311,$K$2:K6311,TRUE))</f>
        <v/>
      </c>
    </row>
    <row r="6312" spans="7:12">
      <c r="G6312" s="122" t="str">
        <f t="shared" si="298"/>
        <v/>
      </c>
      <c r="H6312" s="255" t="str">
        <f>IF(G6312="기사임",(COUNTIF($B$2:B6312,B6312)-COUNTIFS($B$2:B6311,B6312,$G$2:G6311,"")),"")</f>
        <v/>
      </c>
      <c r="I6312" s="122" t="str">
        <f>IF(H6312=1,COUNTIF($H$1:H6312,1),"")</f>
        <v/>
      </c>
      <c r="J6312" s="122">
        <f t="shared" si="299"/>
        <v>0</v>
      </c>
      <c r="K6312" s="122" t="b">
        <f t="shared" si="300"/>
        <v>0</v>
      </c>
      <c r="L6312" s="122" t="str">
        <f>IF(K6312=FALSE,"",B6312&amp;"@"&amp;COUNTIFS($B$2:B6312,B6312,$K$2:K6312,TRUE))</f>
        <v/>
      </c>
    </row>
    <row r="6313" spans="7:12">
      <c r="G6313" s="122" t="str">
        <f t="shared" si="298"/>
        <v/>
      </c>
      <c r="H6313" s="255" t="str">
        <f>IF(G6313="기사임",(COUNTIF($B$2:B6313,B6313)-COUNTIFS($B$2:B6312,B6313,$G$2:G6312,"")),"")</f>
        <v/>
      </c>
      <c r="I6313" s="122" t="str">
        <f>IF(H6313=1,COUNTIF($H$1:H6313,1),"")</f>
        <v/>
      </c>
      <c r="J6313" s="122">
        <f t="shared" si="299"/>
        <v>0</v>
      </c>
      <c r="K6313" s="122" t="b">
        <f t="shared" si="300"/>
        <v>0</v>
      </c>
      <c r="L6313" s="122" t="str">
        <f>IF(K6313=FALSE,"",B6313&amp;"@"&amp;COUNTIFS($B$2:B6313,B6313,$K$2:K6313,TRUE))</f>
        <v/>
      </c>
    </row>
    <row r="6314" spans="7:12">
      <c r="G6314" s="122" t="str">
        <f t="shared" si="298"/>
        <v/>
      </c>
      <c r="H6314" s="255" t="str">
        <f>IF(G6314="기사임",(COUNTIF($B$2:B6314,B6314)-COUNTIFS($B$2:B6313,B6314,$G$2:G6313,"")),"")</f>
        <v/>
      </c>
      <c r="I6314" s="122" t="str">
        <f>IF(H6314=1,COUNTIF($H$1:H6314,1),"")</f>
        <v/>
      </c>
      <c r="J6314" s="122">
        <f t="shared" si="299"/>
        <v>0</v>
      </c>
      <c r="K6314" s="122" t="b">
        <f t="shared" si="300"/>
        <v>0</v>
      </c>
      <c r="L6314" s="122" t="str">
        <f>IF(K6314=FALSE,"",B6314&amp;"@"&amp;COUNTIFS($B$2:B6314,B6314,$K$2:K6314,TRUE))</f>
        <v/>
      </c>
    </row>
    <row r="6315" spans="7:12">
      <c r="G6315" s="122" t="str">
        <f t="shared" si="298"/>
        <v/>
      </c>
      <c r="H6315" s="255" t="str">
        <f>IF(G6315="기사임",(COUNTIF($B$2:B6315,B6315)-COUNTIFS($B$2:B6314,B6315,$G$2:G6314,"")),"")</f>
        <v/>
      </c>
      <c r="I6315" s="122" t="str">
        <f>IF(H6315=1,COUNTIF($H$1:H6315,1),"")</f>
        <v/>
      </c>
      <c r="J6315" s="122">
        <f t="shared" si="299"/>
        <v>0</v>
      </c>
      <c r="K6315" s="122" t="b">
        <f t="shared" si="300"/>
        <v>0</v>
      </c>
      <c r="L6315" s="122" t="str">
        <f>IF(K6315=FALSE,"",B6315&amp;"@"&amp;COUNTIFS($B$2:B6315,B6315,$K$2:K6315,TRUE))</f>
        <v/>
      </c>
    </row>
    <row r="6316" spans="7:12">
      <c r="G6316" s="122" t="str">
        <f t="shared" si="298"/>
        <v/>
      </c>
      <c r="H6316" s="255" t="str">
        <f>IF(G6316="기사임",(COUNTIF($B$2:B6316,B6316)-COUNTIFS($B$2:B6315,B6316,$G$2:G6315,"")),"")</f>
        <v/>
      </c>
      <c r="I6316" s="122" t="str">
        <f>IF(H6316=1,COUNTIF($H$1:H6316,1),"")</f>
        <v/>
      </c>
      <c r="J6316" s="122">
        <f t="shared" si="299"/>
        <v>0</v>
      </c>
      <c r="K6316" s="122" t="b">
        <f t="shared" si="300"/>
        <v>0</v>
      </c>
      <c r="L6316" s="122" t="str">
        <f>IF(K6316=FALSE,"",B6316&amp;"@"&amp;COUNTIFS($B$2:B6316,B6316,$K$2:K6316,TRUE))</f>
        <v/>
      </c>
    </row>
    <row r="6317" spans="7:12">
      <c r="G6317" s="122" t="str">
        <f t="shared" si="298"/>
        <v/>
      </c>
      <c r="H6317" s="255" t="str">
        <f>IF(G6317="기사임",(COUNTIF($B$2:B6317,B6317)-COUNTIFS($B$2:B6316,B6317,$G$2:G6316,"")),"")</f>
        <v/>
      </c>
      <c r="I6317" s="122" t="str">
        <f>IF(H6317=1,COUNTIF($H$1:H6317,1),"")</f>
        <v/>
      </c>
      <c r="J6317" s="122">
        <f t="shared" si="299"/>
        <v>0</v>
      </c>
      <c r="K6317" s="122" t="b">
        <f t="shared" si="300"/>
        <v>0</v>
      </c>
      <c r="L6317" s="122" t="str">
        <f>IF(K6317=FALSE,"",B6317&amp;"@"&amp;COUNTIFS($B$2:B6317,B6317,$K$2:K6317,TRUE))</f>
        <v/>
      </c>
    </row>
    <row r="6318" spans="7:12">
      <c r="G6318" s="122" t="str">
        <f t="shared" si="298"/>
        <v/>
      </c>
      <c r="H6318" s="255" t="str">
        <f>IF(G6318="기사임",(COUNTIF($B$2:B6318,B6318)-COUNTIFS($B$2:B6317,B6318,$G$2:G6317,"")),"")</f>
        <v/>
      </c>
      <c r="I6318" s="122" t="str">
        <f>IF(H6318=1,COUNTIF($H$1:H6318,1),"")</f>
        <v/>
      </c>
      <c r="J6318" s="122">
        <f t="shared" si="299"/>
        <v>0</v>
      </c>
      <c r="K6318" s="122" t="b">
        <f t="shared" si="300"/>
        <v>0</v>
      </c>
      <c r="L6318" s="122" t="str">
        <f>IF(K6318=FALSE,"",B6318&amp;"@"&amp;COUNTIFS($B$2:B6318,B6318,$K$2:K6318,TRUE))</f>
        <v/>
      </c>
    </row>
    <row r="6319" spans="7:12">
      <c r="G6319" s="122" t="str">
        <f t="shared" si="298"/>
        <v/>
      </c>
      <c r="H6319" s="255" t="str">
        <f>IF(G6319="기사임",(COUNTIF($B$2:B6319,B6319)-COUNTIFS($B$2:B6318,B6319,$G$2:G6318,"")),"")</f>
        <v/>
      </c>
      <c r="I6319" s="122" t="str">
        <f>IF(H6319=1,COUNTIF($H$1:H6319,1),"")</f>
        <v/>
      </c>
      <c r="J6319" s="122">
        <f t="shared" si="299"/>
        <v>0</v>
      </c>
      <c r="K6319" s="122" t="b">
        <f t="shared" si="300"/>
        <v>0</v>
      </c>
      <c r="L6319" s="122" t="str">
        <f>IF(K6319=FALSE,"",B6319&amp;"@"&amp;COUNTIFS($B$2:B6319,B6319,$K$2:K6319,TRUE))</f>
        <v/>
      </c>
    </row>
    <row r="6320" spans="7:12">
      <c r="G6320" s="122" t="str">
        <f t="shared" si="298"/>
        <v/>
      </c>
      <c r="H6320" s="255" t="str">
        <f>IF(G6320="기사임",(COUNTIF($B$2:B6320,B6320)-COUNTIFS($B$2:B6319,B6320,$G$2:G6319,"")),"")</f>
        <v/>
      </c>
      <c r="I6320" s="122" t="str">
        <f>IF(H6320=1,COUNTIF($H$1:H6320,1),"")</f>
        <v/>
      </c>
      <c r="J6320" s="122">
        <f t="shared" si="299"/>
        <v>0</v>
      </c>
      <c r="K6320" s="122" t="b">
        <f t="shared" si="300"/>
        <v>0</v>
      </c>
      <c r="L6320" s="122" t="str">
        <f>IF(K6320=FALSE,"",B6320&amp;"@"&amp;COUNTIFS($B$2:B6320,B6320,$K$2:K6320,TRUE))</f>
        <v/>
      </c>
    </row>
    <row r="6321" spans="7:12">
      <c r="G6321" s="122" t="str">
        <f t="shared" si="298"/>
        <v/>
      </c>
      <c r="H6321" s="255" t="str">
        <f>IF(G6321="기사임",(COUNTIF($B$2:B6321,B6321)-COUNTIFS($B$2:B6320,B6321,$G$2:G6320,"")),"")</f>
        <v/>
      </c>
      <c r="I6321" s="122" t="str">
        <f>IF(H6321=1,COUNTIF($H$1:H6321,1),"")</f>
        <v/>
      </c>
      <c r="J6321" s="122">
        <f t="shared" si="299"/>
        <v>0</v>
      </c>
      <c r="K6321" s="122" t="b">
        <f t="shared" si="300"/>
        <v>0</v>
      </c>
      <c r="L6321" s="122" t="str">
        <f>IF(K6321=FALSE,"",B6321&amp;"@"&amp;COUNTIFS($B$2:B6321,B6321,$K$2:K6321,TRUE))</f>
        <v/>
      </c>
    </row>
    <row r="6322" spans="7:12">
      <c r="G6322" s="122" t="str">
        <f t="shared" si="298"/>
        <v/>
      </c>
      <c r="H6322" s="255" t="str">
        <f>IF(G6322="기사임",(COUNTIF($B$2:B6322,B6322)-COUNTIFS($B$2:B6321,B6322,$G$2:G6321,"")),"")</f>
        <v/>
      </c>
      <c r="I6322" s="122" t="str">
        <f>IF(H6322=1,COUNTIF($H$1:H6322,1),"")</f>
        <v/>
      </c>
      <c r="J6322" s="122">
        <f t="shared" si="299"/>
        <v>0</v>
      </c>
      <c r="K6322" s="122" t="b">
        <f t="shared" si="300"/>
        <v>0</v>
      </c>
      <c r="L6322" s="122" t="str">
        <f>IF(K6322=FALSE,"",B6322&amp;"@"&amp;COUNTIFS($B$2:B6322,B6322,$K$2:K6322,TRUE))</f>
        <v/>
      </c>
    </row>
    <row r="6323" spans="7:12">
      <c r="G6323" s="122" t="str">
        <f t="shared" si="298"/>
        <v/>
      </c>
      <c r="H6323" s="255" t="str">
        <f>IF(G6323="기사임",(COUNTIF($B$2:B6323,B6323)-COUNTIFS($B$2:B6322,B6323,$G$2:G6322,"")),"")</f>
        <v/>
      </c>
      <c r="I6323" s="122" t="str">
        <f>IF(H6323=1,COUNTIF($H$1:H6323,1),"")</f>
        <v/>
      </c>
      <c r="J6323" s="122">
        <f t="shared" si="299"/>
        <v>0</v>
      </c>
      <c r="K6323" s="122" t="b">
        <f t="shared" si="300"/>
        <v>0</v>
      </c>
      <c r="L6323" s="122" t="str">
        <f>IF(K6323=FALSE,"",B6323&amp;"@"&amp;COUNTIFS($B$2:B6323,B6323,$K$2:K6323,TRUE))</f>
        <v/>
      </c>
    </row>
    <row r="6324" spans="7:12">
      <c r="G6324" s="122" t="str">
        <f t="shared" si="298"/>
        <v/>
      </c>
      <c r="H6324" s="255" t="str">
        <f>IF(G6324="기사임",(COUNTIF($B$2:B6324,B6324)-COUNTIFS($B$2:B6323,B6324,$G$2:G6323,"")),"")</f>
        <v/>
      </c>
      <c r="I6324" s="122" t="str">
        <f>IF(H6324=1,COUNTIF($H$1:H6324,1),"")</f>
        <v/>
      </c>
      <c r="J6324" s="122">
        <f t="shared" si="299"/>
        <v>0</v>
      </c>
      <c r="K6324" s="122" t="b">
        <f t="shared" si="300"/>
        <v>0</v>
      </c>
      <c r="L6324" s="122" t="str">
        <f>IF(K6324=FALSE,"",B6324&amp;"@"&amp;COUNTIFS($B$2:B6324,B6324,$K$2:K6324,TRUE))</f>
        <v/>
      </c>
    </row>
    <row r="6325" spans="7:12">
      <c r="G6325" s="122" t="str">
        <f t="shared" si="298"/>
        <v/>
      </c>
      <c r="H6325" s="255" t="str">
        <f>IF(G6325="기사임",(COUNTIF($B$2:B6325,B6325)-COUNTIFS($B$2:B6324,B6325,$G$2:G6324,"")),"")</f>
        <v/>
      </c>
      <c r="I6325" s="122" t="str">
        <f>IF(H6325=1,COUNTIF($H$1:H6325,1),"")</f>
        <v/>
      </c>
      <c r="J6325" s="122">
        <f t="shared" si="299"/>
        <v>0</v>
      </c>
      <c r="K6325" s="122" t="b">
        <f t="shared" si="300"/>
        <v>0</v>
      </c>
      <c r="L6325" s="122" t="str">
        <f>IF(K6325=FALSE,"",B6325&amp;"@"&amp;COUNTIFS($B$2:B6325,B6325,$K$2:K6325,TRUE))</f>
        <v/>
      </c>
    </row>
    <row r="6326" spans="7:12">
      <c r="G6326" s="122" t="str">
        <f t="shared" si="298"/>
        <v/>
      </c>
      <c r="H6326" s="255" t="str">
        <f>IF(G6326="기사임",(COUNTIF($B$2:B6326,B6326)-COUNTIFS($B$2:B6325,B6326,$G$2:G6325,"")),"")</f>
        <v/>
      </c>
      <c r="I6326" s="122" t="str">
        <f>IF(H6326=1,COUNTIF($H$1:H6326,1),"")</f>
        <v/>
      </c>
      <c r="J6326" s="122">
        <f t="shared" si="299"/>
        <v>0</v>
      </c>
      <c r="K6326" s="122" t="b">
        <f t="shared" si="300"/>
        <v>0</v>
      </c>
      <c r="L6326" s="122" t="str">
        <f>IF(K6326=FALSE,"",B6326&amp;"@"&amp;COUNTIFS($B$2:B6326,B6326,$K$2:K6326,TRUE))</f>
        <v/>
      </c>
    </row>
    <row r="6327" spans="7:12">
      <c r="G6327" s="122" t="str">
        <f t="shared" si="298"/>
        <v/>
      </c>
      <c r="H6327" s="255" t="str">
        <f>IF(G6327="기사임",(COUNTIF($B$2:B6327,B6327)-COUNTIFS($B$2:B6326,B6327,$G$2:G6326,"")),"")</f>
        <v/>
      </c>
      <c r="I6327" s="122" t="str">
        <f>IF(H6327=1,COUNTIF($H$1:H6327,1),"")</f>
        <v/>
      </c>
      <c r="J6327" s="122">
        <f t="shared" si="299"/>
        <v>0</v>
      </c>
      <c r="K6327" s="122" t="b">
        <f t="shared" si="300"/>
        <v>0</v>
      </c>
      <c r="L6327" s="122" t="str">
        <f>IF(K6327=FALSE,"",B6327&amp;"@"&amp;COUNTIFS($B$2:B6327,B6327,$K$2:K6327,TRUE))</f>
        <v/>
      </c>
    </row>
    <row r="6328" spans="7:12">
      <c r="G6328" s="122" t="str">
        <f t="shared" si="298"/>
        <v/>
      </c>
      <c r="H6328" s="255" t="str">
        <f>IF(G6328="기사임",(COUNTIF($B$2:B6328,B6328)-COUNTIFS($B$2:B6327,B6328,$G$2:G6327,"")),"")</f>
        <v/>
      </c>
      <c r="I6328" s="122" t="str">
        <f>IF(H6328=1,COUNTIF($H$1:H6328,1),"")</f>
        <v/>
      </c>
      <c r="J6328" s="122">
        <f t="shared" si="299"/>
        <v>0</v>
      </c>
      <c r="K6328" s="122" t="b">
        <f t="shared" si="300"/>
        <v>0</v>
      </c>
      <c r="L6328" s="122" t="str">
        <f>IF(K6328=FALSE,"",B6328&amp;"@"&amp;COUNTIFS($B$2:B6328,B6328,$K$2:K6328,TRUE))</f>
        <v/>
      </c>
    </row>
    <row r="6329" spans="7:12">
      <c r="G6329" s="122" t="str">
        <f t="shared" si="298"/>
        <v/>
      </c>
      <c r="H6329" s="255" t="str">
        <f>IF(G6329="기사임",(COUNTIF($B$2:B6329,B6329)-COUNTIFS($B$2:B6328,B6329,$G$2:G6328,"")),"")</f>
        <v/>
      </c>
      <c r="I6329" s="122" t="str">
        <f>IF(H6329=1,COUNTIF($H$1:H6329,1),"")</f>
        <v/>
      </c>
      <c r="J6329" s="122">
        <f t="shared" si="299"/>
        <v>0</v>
      </c>
      <c r="K6329" s="122" t="b">
        <f t="shared" si="300"/>
        <v>0</v>
      </c>
      <c r="L6329" s="122" t="str">
        <f>IF(K6329=FALSE,"",B6329&amp;"@"&amp;COUNTIFS($B$2:B6329,B6329,$K$2:K6329,TRUE))</f>
        <v/>
      </c>
    </row>
    <row r="6330" spans="7:12">
      <c r="G6330" s="122" t="str">
        <f t="shared" si="298"/>
        <v/>
      </c>
      <c r="H6330" s="255" t="str">
        <f>IF(G6330="기사임",(COUNTIF($B$2:B6330,B6330)-COUNTIFS($B$2:B6329,B6330,$G$2:G6329,"")),"")</f>
        <v/>
      </c>
      <c r="I6330" s="122" t="str">
        <f>IF(H6330=1,COUNTIF($H$1:H6330,1),"")</f>
        <v/>
      </c>
      <c r="J6330" s="122">
        <f t="shared" si="299"/>
        <v>0</v>
      </c>
      <c r="K6330" s="122" t="b">
        <f t="shared" si="300"/>
        <v>0</v>
      </c>
      <c r="L6330" s="122" t="str">
        <f>IF(K6330=FALSE,"",B6330&amp;"@"&amp;COUNTIFS($B$2:B6330,B6330,$K$2:K6330,TRUE))</f>
        <v/>
      </c>
    </row>
    <row r="6331" spans="7:12">
      <c r="G6331" s="122" t="str">
        <f t="shared" si="298"/>
        <v/>
      </c>
      <c r="H6331" s="255" t="str">
        <f>IF(G6331="기사임",(COUNTIF($B$2:B6331,B6331)-COUNTIFS($B$2:B6330,B6331,$G$2:G6330,"")),"")</f>
        <v/>
      </c>
      <c r="I6331" s="122" t="str">
        <f>IF(H6331=1,COUNTIF($H$1:H6331,1),"")</f>
        <v/>
      </c>
      <c r="J6331" s="122">
        <f t="shared" si="299"/>
        <v>0</v>
      </c>
      <c r="K6331" s="122" t="b">
        <f t="shared" si="300"/>
        <v>0</v>
      </c>
      <c r="L6331" s="122" t="str">
        <f>IF(K6331=FALSE,"",B6331&amp;"@"&amp;COUNTIFS($B$2:B6331,B6331,$K$2:K6331,TRUE))</f>
        <v/>
      </c>
    </row>
    <row r="6332" spans="7:12">
      <c r="G6332" s="122" t="str">
        <f t="shared" si="298"/>
        <v/>
      </c>
      <c r="H6332" s="255" t="str">
        <f>IF(G6332="기사임",(COUNTIF($B$2:B6332,B6332)-COUNTIFS($B$2:B6331,B6332,$G$2:G6331,"")),"")</f>
        <v/>
      </c>
      <c r="I6332" s="122" t="str">
        <f>IF(H6332=1,COUNTIF($H$1:H6332,1),"")</f>
        <v/>
      </c>
      <c r="J6332" s="122">
        <f t="shared" si="299"/>
        <v>0</v>
      </c>
      <c r="K6332" s="122" t="b">
        <f t="shared" si="300"/>
        <v>0</v>
      </c>
      <c r="L6332" s="122" t="str">
        <f>IF(K6332=FALSE,"",B6332&amp;"@"&amp;COUNTIFS($B$2:B6332,B6332,$K$2:K6332,TRUE))</f>
        <v/>
      </c>
    </row>
    <row r="6333" spans="7:12">
      <c r="G6333" s="122" t="str">
        <f t="shared" si="298"/>
        <v/>
      </c>
      <c r="H6333" s="255" t="str">
        <f>IF(G6333="기사임",(COUNTIF($B$2:B6333,B6333)-COUNTIFS($B$2:B6332,B6333,$G$2:G6332,"")),"")</f>
        <v/>
      </c>
      <c r="I6333" s="122" t="str">
        <f>IF(H6333=1,COUNTIF($H$1:H6333,1),"")</f>
        <v/>
      </c>
      <c r="J6333" s="122">
        <f t="shared" si="299"/>
        <v>0</v>
      </c>
      <c r="K6333" s="122" t="b">
        <f t="shared" si="300"/>
        <v>0</v>
      </c>
      <c r="L6333" s="122" t="str">
        <f>IF(K6333=FALSE,"",B6333&amp;"@"&amp;COUNTIFS($B$2:B6333,B6333,$K$2:K6333,TRUE))</f>
        <v/>
      </c>
    </row>
    <row r="6334" spans="7:12">
      <c r="G6334" s="122" t="str">
        <f t="shared" si="298"/>
        <v/>
      </c>
      <c r="H6334" s="255" t="str">
        <f>IF(G6334="기사임",(COUNTIF($B$2:B6334,B6334)-COUNTIFS($B$2:B6333,B6334,$G$2:G6333,"")),"")</f>
        <v/>
      </c>
      <c r="I6334" s="122" t="str">
        <f>IF(H6334=1,COUNTIF($H$1:H6334,1),"")</f>
        <v/>
      </c>
      <c r="J6334" s="122">
        <f t="shared" si="299"/>
        <v>0</v>
      </c>
      <c r="K6334" s="122" t="b">
        <f t="shared" si="300"/>
        <v>0</v>
      </c>
      <c r="L6334" s="122" t="str">
        <f>IF(K6334=FALSE,"",B6334&amp;"@"&amp;COUNTIFS($B$2:B6334,B6334,$K$2:K6334,TRUE))</f>
        <v/>
      </c>
    </row>
    <row r="6335" spans="7:12">
      <c r="G6335" s="122" t="str">
        <f t="shared" si="298"/>
        <v/>
      </c>
      <c r="H6335" s="255" t="str">
        <f>IF(G6335="기사임",(COUNTIF($B$2:B6335,B6335)-COUNTIFS($B$2:B6334,B6335,$G$2:G6334,"")),"")</f>
        <v/>
      </c>
      <c r="I6335" s="122" t="str">
        <f>IF(H6335=1,COUNTIF($H$1:H6335,1),"")</f>
        <v/>
      </c>
      <c r="J6335" s="122">
        <f t="shared" si="299"/>
        <v>0</v>
      </c>
      <c r="K6335" s="122" t="b">
        <f t="shared" si="300"/>
        <v>0</v>
      </c>
      <c r="L6335" s="122" t="str">
        <f>IF(K6335=FALSE,"",B6335&amp;"@"&amp;COUNTIFS($B$2:B6335,B6335,$K$2:K6335,TRUE))</f>
        <v/>
      </c>
    </row>
    <row r="6336" spans="7:12">
      <c r="G6336" s="122" t="str">
        <f t="shared" si="298"/>
        <v/>
      </c>
      <c r="H6336" s="255" t="str">
        <f>IF(G6336="기사임",(COUNTIF($B$2:B6336,B6336)-COUNTIFS($B$2:B6335,B6336,$G$2:G6335,"")),"")</f>
        <v/>
      </c>
      <c r="I6336" s="122" t="str">
        <f>IF(H6336=1,COUNTIF($H$1:H6336,1),"")</f>
        <v/>
      </c>
      <c r="J6336" s="122">
        <f t="shared" si="299"/>
        <v>0</v>
      </c>
      <c r="K6336" s="122" t="b">
        <f t="shared" si="300"/>
        <v>0</v>
      </c>
      <c r="L6336" s="122" t="str">
        <f>IF(K6336=FALSE,"",B6336&amp;"@"&amp;COUNTIFS($B$2:B6336,B6336,$K$2:K6336,TRUE))</f>
        <v/>
      </c>
    </row>
    <row r="6337" spans="7:12">
      <c r="G6337" s="122" t="str">
        <f t="shared" si="298"/>
        <v/>
      </c>
      <c r="H6337" s="255" t="str">
        <f>IF(G6337="기사임",(COUNTIF($B$2:B6337,B6337)-COUNTIFS($B$2:B6336,B6337,$G$2:G6336,"")),"")</f>
        <v/>
      </c>
      <c r="I6337" s="122" t="str">
        <f>IF(H6337=1,COUNTIF($H$1:H6337,1),"")</f>
        <v/>
      </c>
      <c r="J6337" s="122">
        <f t="shared" si="299"/>
        <v>0</v>
      </c>
      <c r="K6337" s="122" t="b">
        <f t="shared" si="300"/>
        <v>0</v>
      </c>
      <c r="L6337" s="122" t="str">
        <f>IF(K6337=FALSE,"",B6337&amp;"@"&amp;COUNTIFS($B$2:B6337,B6337,$K$2:K6337,TRUE))</f>
        <v/>
      </c>
    </row>
    <row r="6338" spans="7:12">
      <c r="G6338" s="122" t="str">
        <f t="shared" si="298"/>
        <v/>
      </c>
      <c r="H6338" s="255" t="str">
        <f>IF(G6338="기사임",(COUNTIF($B$2:B6338,B6338)-COUNTIFS($B$2:B6337,B6338,$G$2:G6337,"")),"")</f>
        <v/>
      </c>
      <c r="I6338" s="122" t="str">
        <f>IF(H6338=1,COUNTIF($H$1:H6338,1),"")</f>
        <v/>
      </c>
      <c r="J6338" s="122">
        <f t="shared" si="299"/>
        <v>0</v>
      </c>
      <c r="K6338" s="122" t="b">
        <f t="shared" si="300"/>
        <v>0</v>
      </c>
      <c r="L6338" s="122" t="str">
        <f>IF(K6338=FALSE,"",B6338&amp;"@"&amp;COUNTIFS($B$2:B6338,B6338,$K$2:K6338,TRUE))</f>
        <v/>
      </c>
    </row>
    <row r="6339" spans="7:12">
      <c r="G6339" s="122" t="str">
        <f t="shared" si="298"/>
        <v/>
      </c>
      <c r="H6339" s="255" t="str">
        <f>IF(G6339="기사임",(COUNTIF($B$2:B6339,B6339)-COUNTIFS($B$2:B6338,B6339,$G$2:G6338,"")),"")</f>
        <v/>
      </c>
      <c r="I6339" s="122" t="str">
        <f>IF(H6339=1,COUNTIF($H$1:H6339,1),"")</f>
        <v/>
      </c>
      <c r="J6339" s="122">
        <f t="shared" si="299"/>
        <v>0</v>
      </c>
      <c r="K6339" s="122" t="b">
        <f t="shared" si="300"/>
        <v>0</v>
      </c>
      <c r="L6339" s="122" t="str">
        <f>IF(K6339=FALSE,"",B6339&amp;"@"&amp;COUNTIFS($B$2:B6339,B6339,$K$2:K6339,TRUE))</f>
        <v/>
      </c>
    </row>
    <row r="6340" spans="7:12">
      <c r="G6340" s="122" t="str">
        <f t="shared" si="298"/>
        <v/>
      </c>
      <c r="H6340" s="255" t="str">
        <f>IF(G6340="기사임",(COUNTIF($B$2:B6340,B6340)-COUNTIFS($B$2:B6339,B6340,$G$2:G6339,"")),"")</f>
        <v/>
      </c>
      <c r="I6340" s="122" t="str">
        <f>IF(H6340=1,COUNTIF($H$1:H6340,1),"")</f>
        <v/>
      </c>
      <c r="J6340" s="122">
        <f t="shared" si="299"/>
        <v>0</v>
      </c>
      <c r="K6340" s="122" t="b">
        <f t="shared" si="300"/>
        <v>0</v>
      </c>
      <c r="L6340" s="122" t="str">
        <f>IF(K6340=FALSE,"",B6340&amp;"@"&amp;COUNTIFS($B$2:B6340,B6340,$K$2:K6340,TRUE))</f>
        <v/>
      </c>
    </row>
    <row r="6341" spans="7:12">
      <c r="G6341" s="122" t="str">
        <f t="shared" si="298"/>
        <v/>
      </c>
      <c r="H6341" s="255" t="str">
        <f>IF(G6341="기사임",(COUNTIF($B$2:B6341,B6341)-COUNTIFS($B$2:B6340,B6341,$G$2:G6340,"")),"")</f>
        <v/>
      </c>
      <c r="I6341" s="122" t="str">
        <f>IF(H6341=1,COUNTIF($H$1:H6341,1),"")</f>
        <v/>
      </c>
      <c r="J6341" s="122">
        <f t="shared" si="299"/>
        <v>0</v>
      </c>
      <c r="K6341" s="122" t="b">
        <f t="shared" si="300"/>
        <v>0</v>
      </c>
      <c r="L6341" s="122" t="str">
        <f>IF(K6341=FALSE,"",B6341&amp;"@"&amp;COUNTIFS($B$2:B6341,B6341,$K$2:K6341,TRUE))</f>
        <v/>
      </c>
    </row>
    <row r="6342" spans="7:12">
      <c r="G6342" s="122" t="str">
        <f t="shared" si="298"/>
        <v/>
      </c>
      <c r="H6342" s="255" t="str">
        <f>IF(G6342="기사임",(COUNTIF($B$2:B6342,B6342)-COUNTIFS($B$2:B6341,B6342,$G$2:G6341,"")),"")</f>
        <v/>
      </c>
      <c r="I6342" s="122" t="str">
        <f>IF(H6342=1,COUNTIF($H$1:H6342,1),"")</f>
        <v/>
      </c>
      <c r="J6342" s="122">
        <f t="shared" si="299"/>
        <v>0</v>
      </c>
      <c r="K6342" s="122" t="b">
        <f t="shared" si="300"/>
        <v>0</v>
      </c>
      <c r="L6342" s="122" t="str">
        <f>IF(K6342=FALSE,"",B6342&amp;"@"&amp;COUNTIFS($B$2:B6342,B6342,$K$2:K6342,TRUE))</f>
        <v/>
      </c>
    </row>
    <row r="6343" spans="7:12">
      <c r="G6343" s="122" t="str">
        <f t="shared" ref="G6343:G6406" si="301">IF(AND(LEFT(A6343,17)="/global/archives/",ISNUMBER(_xlfn.NUMBERVALUE(MID(A6343,18,1))),ISERROR(FIND("ckattempt",A6343)),ISERROR(FIND("preview",A6343))),"기사임","")</f>
        <v/>
      </c>
      <c r="H6343" s="255" t="str">
        <f>IF(G6343="기사임",(COUNTIF($B$2:B6343,B6343)-COUNTIFS($B$2:B6342,B6343,$G$2:G6342,"")),"")</f>
        <v/>
      </c>
      <c r="I6343" s="122" t="str">
        <f>IF(H6343=1,COUNTIF($H$1:H6343,1),"")</f>
        <v/>
      </c>
      <c r="J6343" s="122">
        <f t="shared" ref="J6343:J6406" si="302">COUNTIF($N$2:$N$4,B6343)</f>
        <v>0</v>
      </c>
      <c r="K6343" s="122" t="b">
        <f t="shared" ref="K6343:K6406" si="303">AND(J6343=1,H6343&gt;=1,H6343&lt;&gt;"")</f>
        <v>0</v>
      </c>
      <c r="L6343" s="122" t="str">
        <f>IF(K6343=FALSE,"",B6343&amp;"@"&amp;COUNTIFS($B$2:B6343,B6343,$K$2:K6343,TRUE))</f>
        <v/>
      </c>
    </row>
    <row r="6344" spans="7:12">
      <c r="G6344" s="122" t="str">
        <f t="shared" si="301"/>
        <v/>
      </c>
      <c r="H6344" s="255" t="str">
        <f>IF(G6344="기사임",(COUNTIF($B$2:B6344,B6344)-COUNTIFS($B$2:B6343,B6344,$G$2:G6343,"")),"")</f>
        <v/>
      </c>
      <c r="I6344" s="122" t="str">
        <f>IF(H6344=1,COUNTIF($H$1:H6344,1),"")</f>
        <v/>
      </c>
      <c r="J6344" s="122">
        <f t="shared" si="302"/>
        <v>0</v>
      </c>
      <c r="K6344" s="122" t="b">
        <f t="shared" si="303"/>
        <v>0</v>
      </c>
      <c r="L6344" s="122" t="str">
        <f>IF(K6344=FALSE,"",B6344&amp;"@"&amp;COUNTIFS($B$2:B6344,B6344,$K$2:K6344,TRUE))</f>
        <v/>
      </c>
    </row>
    <row r="6345" spans="7:12">
      <c r="G6345" s="122" t="str">
        <f t="shared" si="301"/>
        <v/>
      </c>
      <c r="H6345" s="255" t="str">
        <f>IF(G6345="기사임",(COUNTIF($B$2:B6345,B6345)-COUNTIFS($B$2:B6344,B6345,$G$2:G6344,"")),"")</f>
        <v/>
      </c>
      <c r="I6345" s="122" t="str">
        <f>IF(H6345=1,COUNTIF($H$1:H6345,1),"")</f>
        <v/>
      </c>
      <c r="J6345" s="122">
        <f t="shared" si="302"/>
        <v>0</v>
      </c>
      <c r="K6345" s="122" t="b">
        <f t="shared" si="303"/>
        <v>0</v>
      </c>
      <c r="L6345" s="122" t="str">
        <f>IF(K6345=FALSE,"",B6345&amp;"@"&amp;COUNTIFS($B$2:B6345,B6345,$K$2:K6345,TRUE))</f>
        <v/>
      </c>
    </row>
    <row r="6346" spans="7:12">
      <c r="G6346" s="122" t="str">
        <f t="shared" si="301"/>
        <v/>
      </c>
      <c r="H6346" s="255" t="str">
        <f>IF(G6346="기사임",(COUNTIF($B$2:B6346,B6346)-COUNTIFS($B$2:B6345,B6346,$G$2:G6345,"")),"")</f>
        <v/>
      </c>
      <c r="I6346" s="122" t="str">
        <f>IF(H6346=1,COUNTIF($H$1:H6346,1),"")</f>
        <v/>
      </c>
      <c r="J6346" s="122">
        <f t="shared" si="302"/>
        <v>0</v>
      </c>
      <c r="K6346" s="122" t="b">
        <f t="shared" si="303"/>
        <v>0</v>
      </c>
      <c r="L6346" s="122" t="str">
        <f>IF(K6346=FALSE,"",B6346&amp;"@"&amp;COUNTIFS($B$2:B6346,B6346,$K$2:K6346,TRUE))</f>
        <v/>
      </c>
    </row>
    <row r="6347" spans="7:12">
      <c r="G6347" s="122" t="str">
        <f t="shared" si="301"/>
        <v/>
      </c>
      <c r="H6347" s="255" t="str">
        <f>IF(G6347="기사임",(COUNTIF($B$2:B6347,B6347)-COUNTIFS($B$2:B6346,B6347,$G$2:G6346,"")),"")</f>
        <v/>
      </c>
      <c r="I6347" s="122" t="str">
        <f>IF(H6347=1,COUNTIF($H$1:H6347,1),"")</f>
        <v/>
      </c>
      <c r="J6347" s="122">
        <f t="shared" si="302"/>
        <v>0</v>
      </c>
      <c r="K6347" s="122" t="b">
        <f t="shared" si="303"/>
        <v>0</v>
      </c>
      <c r="L6347" s="122" t="str">
        <f>IF(K6347=FALSE,"",B6347&amp;"@"&amp;COUNTIFS($B$2:B6347,B6347,$K$2:K6347,TRUE))</f>
        <v/>
      </c>
    </row>
    <row r="6348" spans="7:12">
      <c r="G6348" s="122" t="str">
        <f t="shared" si="301"/>
        <v/>
      </c>
      <c r="H6348" s="255" t="str">
        <f>IF(G6348="기사임",(COUNTIF($B$2:B6348,B6348)-COUNTIFS($B$2:B6347,B6348,$G$2:G6347,"")),"")</f>
        <v/>
      </c>
      <c r="I6348" s="122" t="str">
        <f>IF(H6348=1,COUNTIF($H$1:H6348,1),"")</f>
        <v/>
      </c>
      <c r="J6348" s="122">
        <f t="shared" si="302"/>
        <v>0</v>
      </c>
      <c r="K6348" s="122" t="b">
        <f t="shared" si="303"/>
        <v>0</v>
      </c>
      <c r="L6348" s="122" t="str">
        <f>IF(K6348=FALSE,"",B6348&amp;"@"&amp;COUNTIFS($B$2:B6348,B6348,$K$2:K6348,TRUE))</f>
        <v/>
      </c>
    </row>
    <row r="6349" spans="7:12">
      <c r="G6349" s="122" t="str">
        <f t="shared" si="301"/>
        <v/>
      </c>
      <c r="H6349" s="255" t="str">
        <f>IF(G6349="기사임",(COUNTIF($B$2:B6349,B6349)-COUNTIFS($B$2:B6348,B6349,$G$2:G6348,"")),"")</f>
        <v/>
      </c>
      <c r="I6349" s="122" t="str">
        <f>IF(H6349=1,COUNTIF($H$1:H6349,1),"")</f>
        <v/>
      </c>
      <c r="J6349" s="122">
        <f t="shared" si="302"/>
        <v>0</v>
      </c>
      <c r="K6349" s="122" t="b">
        <f t="shared" si="303"/>
        <v>0</v>
      </c>
      <c r="L6349" s="122" t="str">
        <f>IF(K6349=FALSE,"",B6349&amp;"@"&amp;COUNTIFS($B$2:B6349,B6349,$K$2:K6349,TRUE))</f>
        <v/>
      </c>
    </row>
    <row r="6350" spans="7:12">
      <c r="G6350" s="122" t="str">
        <f t="shared" si="301"/>
        <v/>
      </c>
      <c r="H6350" s="255" t="str">
        <f>IF(G6350="기사임",(COUNTIF($B$2:B6350,B6350)-COUNTIFS($B$2:B6349,B6350,$G$2:G6349,"")),"")</f>
        <v/>
      </c>
      <c r="I6350" s="122" t="str">
        <f>IF(H6350=1,COUNTIF($H$1:H6350,1),"")</f>
        <v/>
      </c>
      <c r="J6350" s="122">
        <f t="shared" si="302"/>
        <v>0</v>
      </c>
      <c r="K6350" s="122" t="b">
        <f t="shared" si="303"/>
        <v>0</v>
      </c>
      <c r="L6350" s="122" t="str">
        <f>IF(K6350=FALSE,"",B6350&amp;"@"&amp;COUNTIFS($B$2:B6350,B6350,$K$2:K6350,TRUE))</f>
        <v/>
      </c>
    </row>
    <row r="6351" spans="7:12">
      <c r="G6351" s="122" t="str">
        <f t="shared" si="301"/>
        <v/>
      </c>
      <c r="H6351" s="255" t="str">
        <f>IF(G6351="기사임",(COUNTIF($B$2:B6351,B6351)-COUNTIFS($B$2:B6350,B6351,$G$2:G6350,"")),"")</f>
        <v/>
      </c>
      <c r="I6351" s="122" t="str">
        <f>IF(H6351=1,COUNTIF($H$1:H6351,1),"")</f>
        <v/>
      </c>
      <c r="J6351" s="122">
        <f t="shared" si="302"/>
        <v>0</v>
      </c>
      <c r="K6351" s="122" t="b">
        <f t="shared" si="303"/>
        <v>0</v>
      </c>
      <c r="L6351" s="122" t="str">
        <f>IF(K6351=FALSE,"",B6351&amp;"@"&amp;COUNTIFS($B$2:B6351,B6351,$K$2:K6351,TRUE))</f>
        <v/>
      </c>
    </row>
    <row r="6352" spans="7:12">
      <c r="G6352" s="122" t="str">
        <f t="shared" si="301"/>
        <v/>
      </c>
      <c r="H6352" s="255" t="str">
        <f>IF(G6352="기사임",(COUNTIF($B$2:B6352,B6352)-COUNTIFS($B$2:B6351,B6352,$G$2:G6351,"")),"")</f>
        <v/>
      </c>
      <c r="I6352" s="122" t="str">
        <f>IF(H6352=1,COUNTIF($H$1:H6352,1),"")</f>
        <v/>
      </c>
      <c r="J6352" s="122">
        <f t="shared" si="302"/>
        <v>0</v>
      </c>
      <c r="K6352" s="122" t="b">
        <f t="shared" si="303"/>
        <v>0</v>
      </c>
      <c r="L6352" s="122" t="str">
        <f>IF(K6352=FALSE,"",B6352&amp;"@"&amp;COUNTIFS($B$2:B6352,B6352,$K$2:K6352,TRUE))</f>
        <v/>
      </c>
    </row>
    <row r="6353" spans="7:12">
      <c r="G6353" s="122" t="str">
        <f t="shared" si="301"/>
        <v/>
      </c>
      <c r="H6353" s="255" t="str">
        <f>IF(G6353="기사임",(COUNTIF($B$2:B6353,B6353)-COUNTIFS($B$2:B6352,B6353,$G$2:G6352,"")),"")</f>
        <v/>
      </c>
      <c r="I6353" s="122" t="str">
        <f>IF(H6353=1,COUNTIF($H$1:H6353,1),"")</f>
        <v/>
      </c>
      <c r="J6353" s="122">
        <f t="shared" si="302"/>
        <v>0</v>
      </c>
      <c r="K6353" s="122" t="b">
        <f t="shared" si="303"/>
        <v>0</v>
      </c>
      <c r="L6353" s="122" t="str">
        <f>IF(K6353=FALSE,"",B6353&amp;"@"&amp;COUNTIFS($B$2:B6353,B6353,$K$2:K6353,TRUE))</f>
        <v/>
      </c>
    </row>
    <row r="6354" spans="7:12">
      <c r="G6354" s="122" t="str">
        <f t="shared" si="301"/>
        <v/>
      </c>
      <c r="H6354" s="255" t="str">
        <f>IF(G6354="기사임",(COUNTIF($B$2:B6354,B6354)-COUNTIFS($B$2:B6353,B6354,$G$2:G6353,"")),"")</f>
        <v/>
      </c>
      <c r="I6354" s="122" t="str">
        <f>IF(H6354=1,COUNTIF($H$1:H6354,1),"")</f>
        <v/>
      </c>
      <c r="J6354" s="122">
        <f t="shared" si="302"/>
        <v>0</v>
      </c>
      <c r="K6354" s="122" t="b">
        <f t="shared" si="303"/>
        <v>0</v>
      </c>
      <c r="L6354" s="122" t="str">
        <f>IF(K6354=FALSE,"",B6354&amp;"@"&amp;COUNTIFS($B$2:B6354,B6354,$K$2:K6354,TRUE))</f>
        <v/>
      </c>
    </row>
    <row r="6355" spans="7:12">
      <c r="G6355" s="122" t="str">
        <f t="shared" si="301"/>
        <v/>
      </c>
      <c r="H6355" s="255" t="str">
        <f>IF(G6355="기사임",(COUNTIF($B$2:B6355,B6355)-COUNTIFS($B$2:B6354,B6355,$G$2:G6354,"")),"")</f>
        <v/>
      </c>
      <c r="I6355" s="122" t="str">
        <f>IF(H6355=1,COUNTIF($H$1:H6355,1),"")</f>
        <v/>
      </c>
      <c r="J6355" s="122">
        <f t="shared" si="302"/>
        <v>0</v>
      </c>
      <c r="K6355" s="122" t="b">
        <f t="shared" si="303"/>
        <v>0</v>
      </c>
      <c r="L6355" s="122" t="str">
        <f>IF(K6355=FALSE,"",B6355&amp;"@"&amp;COUNTIFS($B$2:B6355,B6355,$K$2:K6355,TRUE))</f>
        <v/>
      </c>
    </row>
    <row r="6356" spans="7:12">
      <c r="G6356" s="122" t="str">
        <f t="shared" si="301"/>
        <v/>
      </c>
      <c r="H6356" s="255" t="str">
        <f>IF(G6356="기사임",(COUNTIF($B$2:B6356,B6356)-COUNTIFS($B$2:B6355,B6356,$G$2:G6355,"")),"")</f>
        <v/>
      </c>
      <c r="I6356" s="122" t="str">
        <f>IF(H6356=1,COUNTIF($H$1:H6356,1),"")</f>
        <v/>
      </c>
      <c r="J6356" s="122">
        <f t="shared" si="302"/>
        <v>0</v>
      </c>
      <c r="K6356" s="122" t="b">
        <f t="shared" si="303"/>
        <v>0</v>
      </c>
      <c r="L6356" s="122" t="str">
        <f>IF(K6356=FALSE,"",B6356&amp;"@"&amp;COUNTIFS($B$2:B6356,B6356,$K$2:K6356,TRUE))</f>
        <v/>
      </c>
    </row>
    <row r="6357" spans="7:12">
      <c r="G6357" s="122" t="str">
        <f t="shared" si="301"/>
        <v/>
      </c>
      <c r="H6357" s="255" t="str">
        <f>IF(G6357="기사임",(COUNTIF($B$2:B6357,B6357)-COUNTIFS($B$2:B6356,B6357,$G$2:G6356,"")),"")</f>
        <v/>
      </c>
      <c r="I6357" s="122" t="str">
        <f>IF(H6357=1,COUNTIF($H$1:H6357,1),"")</f>
        <v/>
      </c>
      <c r="J6357" s="122">
        <f t="shared" si="302"/>
        <v>0</v>
      </c>
      <c r="K6357" s="122" t="b">
        <f t="shared" si="303"/>
        <v>0</v>
      </c>
      <c r="L6357" s="122" t="str">
        <f>IF(K6357=FALSE,"",B6357&amp;"@"&amp;COUNTIFS($B$2:B6357,B6357,$K$2:K6357,TRUE))</f>
        <v/>
      </c>
    </row>
    <row r="6358" spans="7:12">
      <c r="G6358" s="122" t="str">
        <f t="shared" si="301"/>
        <v/>
      </c>
      <c r="H6358" s="255" t="str">
        <f>IF(G6358="기사임",(COUNTIF($B$2:B6358,B6358)-COUNTIFS($B$2:B6357,B6358,$G$2:G6357,"")),"")</f>
        <v/>
      </c>
      <c r="I6358" s="122" t="str">
        <f>IF(H6358=1,COUNTIF($H$1:H6358,1),"")</f>
        <v/>
      </c>
      <c r="J6358" s="122">
        <f t="shared" si="302"/>
        <v>0</v>
      </c>
      <c r="K6358" s="122" t="b">
        <f t="shared" si="303"/>
        <v>0</v>
      </c>
      <c r="L6358" s="122" t="str">
        <f>IF(K6358=FALSE,"",B6358&amp;"@"&amp;COUNTIFS($B$2:B6358,B6358,$K$2:K6358,TRUE))</f>
        <v/>
      </c>
    </row>
    <row r="6359" spans="7:12">
      <c r="G6359" s="122" t="str">
        <f t="shared" si="301"/>
        <v/>
      </c>
      <c r="H6359" s="255" t="str">
        <f>IF(G6359="기사임",(COUNTIF($B$2:B6359,B6359)-COUNTIFS($B$2:B6358,B6359,$G$2:G6358,"")),"")</f>
        <v/>
      </c>
      <c r="I6359" s="122" t="str">
        <f>IF(H6359=1,COUNTIF($H$1:H6359,1),"")</f>
        <v/>
      </c>
      <c r="J6359" s="122">
        <f t="shared" si="302"/>
        <v>0</v>
      </c>
      <c r="K6359" s="122" t="b">
        <f t="shared" si="303"/>
        <v>0</v>
      </c>
      <c r="L6359" s="122" t="str">
        <f>IF(K6359=FALSE,"",B6359&amp;"@"&amp;COUNTIFS($B$2:B6359,B6359,$K$2:K6359,TRUE))</f>
        <v/>
      </c>
    </row>
    <row r="6360" spans="7:12">
      <c r="G6360" s="122" t="str">
        <f t="shared" si="301"/>
        <v/>
      </c>
      <c r="H6360" s="255" t="str">
        <f>IF(G6360="기사임",(COUNTIF($B$2:B6360,B6360)-COUNTIFS($B$2:B6359,B6360,$G$2:G6359,"")),"")</f>
        <v/>
      </c>
      <c r="I6360" s="122" t="str">
        <f>IF(H6360=1,COUNTIF($H$1:H6360,1),"")</f>
        <v/>
      </c>
      <c r="J6360" s="122">
        <f t="shared" si="302"/>
        <v>0</v>
      </c>
      <c r="K6360" s="122" t="b">
        <f t="shared" si="303"/>
        <v>0</v>
      </c>
      <c r="L6360" s="122" t="str">
        <f>IF(K6360=FALSE,"",B6360&amp;"@"&amp;COUNTIFS($B$2:B6360,B6360,$K$2:K6360,TRUE))</f>
        <v/>
      </c>
    </row>
    <row r="6361" spans="7:12">
      <c r="G6361" s="122" t="str">
        <f t="shared" si="301"/>
        <v/>
      </c>
      <c r="H6361" s="255" t="str">
        <f>IF(G6361="기사임",(COUNTIF($B$2:B6361,B6361)-COUNTIFS($B$2:B6360,B6361,$G$2:G6360,"")),"")</f>
        <v/>
      </c>
      <c r="I6361" s="122" t="str">
        <f>IF(H6361=1,COUNTIF($H$1:H6361,1),"")</f>
        <v/>
      </c>
      <c r="J6361" s="122">
        <f t="shared" si="302"/>
        <v>0</v>
      </c>
      <c r="K6361" s="122" t="b">
        <f t="shared" si="303"/>
        <v>0</v>
      </c>
      <c r="L6361" s="122" t="str">
        <f>IF(K6361=FALSE,"",B6361&amp;"@"&amp;COUNTIFS($B$2:B6361,B6361,$K$2:K6361,TRUE))</f>
        <v/>
      </c>
    </row>
    <row r="6362" spans="7:12">
      <c r="G6362" s="122" t="str">
        <f t="shared" si="301"/>
        <v/>
      </c>
      <c r="H6362" s="255" t="str">
        <f>IF(G6362="기사임",(COUNTIF($B$2:B6362,B6362)-COUNTIFS($B$2:B6361,B6362,$G$2:G6361,"")),"")</f>
        <v/>
      </c>
      <c r="I6362" s="122" t="str">
        <f>IF(H6362=1,COUNTIF($H$1:H6362,1),"")</f>
        <v/>
      </c>
      <c r="J6362" s="122">
        <f t="shared" si="302"/>
        <v>0</v>
      </c>
      <c r="K6362" s="122" t="b">
        <f t="shared" si="303"/>
        <v>0</v>
      </c>
      <c r="L6362" s="122" t="str">
        <f>IF(K6362=FALSE,"",B6362&amp;"@"&amp;COUNTIFS($B$2:B6362,B6362,$K$2:K6362,TRUE))</f>
        <v/>
      </c>
    </row>
    <row r="6363" spans="7:12">
      <c r="G6363" s="122" t="str">
        <f t="shared" si="301"/>
        <v/>
      </c>
      <c r="H6363" s="255" t="str">
        <f>IF(G6363="기사임",(COUNTIF($B$2:B6363,B6363)-COUNTIFS($B$2:B6362,B6363,$G$2:G6362,"")),"")</f>
        <v/>
      </c>
      <c r="I6363" s="122" t="str">
        <f>IF(H6363=1,COUNTIF($H$1:H6363,1),"")</f>
        <v/>
      </c>
      <c r="J6363" s="122">
        <f t="shared" si="302"/>
        <v>0</v>
      </c>
      <c r="K6363" s="122" t="b">
        <f t="shared" si="303"/>
        <v>0</v>
      </c>
      <c r="L6363" s="122" t="str">
        <f>IF(K6363=FALSE,"",B6363&amp;"@"&amp;COUNTIFS($B$2:B6363,B6363,$K$2:K6363,TRUE))</f>
        <v/>
      </c>
    </row>
    <row r="6364" spans="7:12">
      <c r="G6364" s="122" t="str">
        <f t="shared" si="301"/>
        <v/>
      </c>
      <c r="H6364" s="255" t="str">
        <f>IF(G6364="기사임",(COUNTIF($B$2:B6364,B6364)-COUNTIFS($B$2:B6363,B6364,$G$2:G6363,"")),"")</f>
        <v/>
      </c>
      <c r="I6364" s="122" t="str">
        <f>IF(H6364=1,COUNTIF($H$1:H6364,1),"")</f>
        <v/>
      </c>
      <c r="J6364" s="122">
        <f t="shared" si="302"/>
        <v>0</v>
      </c>
      <c r="K6364" s="122" t="b">
        <f t="shared" si="303"/>
        <v>0</v>
      </c>
      <c r="L6364" s="122" t="str">
        <f>IF(K6364=FALSE,"",B6364&amp;"@"&amp;COUNTIFS($B$2:B6364,B6364,$K$2:K6364,TRUE))</f>
        <v/>
      </c>
    </row>
    <row r="6365" spans="7:12">
      <c r="G6365" s="122" t="str">
        <f t="shared" si="301"/>
        <v/>
      </c>
      <c r="H6365" s="255" t="str">
        <f>IF(G6365="기사임",(COUNTIF($B$2:B6365,B6365)-COUNTIFS($B$2:B6364,B6365,$G$2:G6364,"")),"")</f>
        <v/>
      </c>
      <c r="I6365" s="122" t="str">
        <f>IF(H6365=1,COUNTIF($H$1:H6365,1),"")</f>
        <v/>
      </c>
      <c r="J6365" s="122">
        <f t="shared" si="302"/>
        <v>0</v>
      </c>
      <c r="K6365" s="122" t="b">
        <f t="shared" si="303"/>
        <v>0</v>
      </c>
      <c r="L6365" s="122" t="str">
        <f>IF(K6365=FALSE,"",B6365&amp;"@"&amp;COUNTIFS($B$2:B6365,B6365,$K$2:K6365,TRUE))</f>
        <v/>
      </c>
    </row>
    <row r="6366" spans="7:12">
      <c r="G6366" s="122" t="str">
        <f t="shared" si="301"/>
        <v/>
      </c>
      <c r="H6366" s="255" t="str">
        <f>IF(G6366="기사임",(COUNTIF($B$2:B6366,B6366)-COUNTIFS($B$2:B6365,B6366,$G$2:G6365,"")),"")</f>
        <v/>
      </c>
      <c r="I6366" s="122" t="str">
        <f>IF(H6366=1,COUNTIF($H$1:H6366,1),"")</f>
        <v/>
      </c>
      <c r="J6366" s="122">
        <f t="shared" si="302"/>
        <v>0</v>
      </c>
      <c r="K6366" s="122" t="b">
        <f t="shared" si="303"/>
        <v>0</v>
      </c>
      <c r="L6366" s="122" t="str">
        <f>IF(K6366=FALSE,"",B6366&amp;"@"&amp;COUNTIFS($B$2:B6366,B6366,$K$2:K6366,TRUE))</f>
        <v/>
      </c>
    </row>
    <row r="6367" spans="7:12">
      <c r="G6367" s="122" t="str">
        <f t="shared" si="301"/>
        <v/>
      </c>
      <c r="H6367" s="255" t="str">
        <f>IF(G6367="기사임",(COUNTIF($B$2:B6367,B6367)-COUNTIFS($B$2:B6366,B6367,$G$2:G6366,"")),"")</f>
        <v/>
      </c>
      <c r="I6367" s="122" t="str">
        <f>IF(H6367=1,COUNTIF($H$1:H6367,1),"")</f>
        <v/>
      </c>
      <c r="J6367" s="122">
        <f t="shared" si="302"/>
        <v>0</v>
      </c>
      <c r="K6367" s="122" t="b">
        <f t="shared" si="303"/>
        <v>0</v>
      </c>
      <c r="L6367" s="122" t="str">
        <f>IF(K6367=FALSE,"",B6367&amp;"@"&amp;COUNTIFS($B$2:B6367,B6367,$K$2:K6367,TRUE))</f>
        <v/>
      </c>
    </row>
    <row r="6368" spans="7:12">
      <c r="G6368" s="122" t="str">
        <f t="shared" si="301"/>
        <v/>
      </c>
      <c r="H6368" s="255" t="str">
        <f>IF(G6368="기사임",(COUNTIF($B$2:B6368,B6368)-COUNTIFS($B$2:B6367,B6368,$G$2:G6367,"")),"")</f>
        <v/>
      </c>
      <c r="I6368" s="122" t="str">
        <f>IF(H6368=1,COUNTIF($H$1:H6368,1),"")</f>
        <v/>
      </c>
      <c r="J6368" s="122">
        <f t="shared" si="302"/>
        <v>0</v>
      </c>
      <c r="K6368" s="122" t="b">
        <f t="shared" si="303"/>
        <v>0</v>
      </c>
      <c r="L6368" s="122" t="str">
        <f>IF(K6368=FALSE,"",B6368&amp;"@"&amp;COUNTIFS($B$2:B6368,B6368,$K$2:K6368,TRUE))</f>
        <v/>
      </c>
    </row>
    <row r="6369" spans="7:12">
      <c r="G6369" s="122" t="str">
        <f t="shared" si="301"/>
        <v/>
      </c>
      <c r="H6369" s="255" t="str">
        <f>IF(G6369="기사임",(COUNTIF($B$2:B6369,B6369)-COUNTIFS($B$2:B6368,B6369,$G$2:G6368,"")),"")</f>
        <v/>
      </c>
      <c r="I6369" s="122" t="str">
        <f>IF(H6369=1,COUNTIF($H$1:H6369,1),"")</f>
        <v/>
      </c>
      <c r="J6369" s="122">
        <f t="shared" si="302"/>
        <v>0</v>
      </c>
      <c r="K6369" s="122" t="b">
        <f t="shared" si="303"/>
        <v>0</v>
      </c>
      <c r="L6369" s="122" t="str">
        <f>IF(K6369=FALSE,"",B6369&amp;"@"&amp;COUNTIFS($B$2:B6369,B6369,$K$2:K6369,TRUE))</f>
        <v/>
      </c>
    </row>
    <row r="6370" spans="7:12">
      <c r="G6370" s="122" t="str">
        <f t="shared" si="301"/>
        <v/>
      </c>
      <c r="H6370" s="255" t="str">
        <f>IF(G6370="기사임",(COUNTIF($B$2:B6370,B6370)-COUNTIFS($B$2:B6369,B6370,$G$2:G6369,"")),"")</f>
        <v/>
      </c>
      <c r="I6370" s="122" t="str">
        <f>IF(H6370=1,COUNTIF($H$1:H6370,1),"")</f>
        <v/>
      </c>
      <c r="J6370" s="122">
        <f t="shared" si="302"/>
        <v>0</v>
      </c>
      <c r="K6370" s="122" t="b">
        <f t="shared" si="303"/>
        <v>0</v>
      </c>
      <c r="L6370" s="122" t="str">
        <f>IF(K6370=FALSE,"",B6370&amp;"@"&amp;COUNTIFS($B$2:B6370,B6370,$K$2:K6370,TRUE))</f>
        <v/>
      </c>
    </row>
    <row r="6371" spans="7:12">
      <c r="G6371" s="122" t="str">
        <f t="shared" si="301"/>
        <v/>
      </c>
      <c r="H6371" s="255" t="str">
        <f>IF(G6371="기사임",(COUNTIF($B$2:B6371,B6371)-COUNTIFS($B$2:B6370,B6371,$G$2:G6370,"")),"")</f>
        <v/>
      </c>
      <c r="I6371" s="122" t="str">
        <f>IF(H6371=1,COUNTIF($H$1:H6371,1),"")</f>
        <v/>
      </c>
      <c r="J6371" s="122">
        <f t="shared" si="302"/>
        <v>0</v>
      </c>
      <c r="K6371" s="122" t="b">
        <f t="shared" si="303"/>
        <v>0</v>
      </c>
      <c r="L6371" s="122" t="str">
        <f>IF(K6371=FALSE,"",B6371&amp;"@"&amp;COUNTIFS($B$2:B6371,B6371,$K$2:K6371,TRUE))</f>
        <v/>
      </c>
    </row>
    <row r="6372" spans="7:12">
      <c r="G6372" s="122" t="str">
        <f t="shared" si="301"/>
        <v/>
      </c>
      <c r="H6372" s="255" t="str">
        <f>IF(G6372="기사임",(COUNTIF($B$2:B6372,B6372)-COUNTIFS($B$2:B6371,B6372,$G$2:G6371,"")),"")</f>
        <v/>
      </c>
      <c r="I6372" s="122" t="str">
        <f>IF(H6372=1,COUNTIF($H$1:H6372,1),"")</f>
        <v/>
      </c>
      <c r="J6372" s="122">
        <f t="shared" si="302"/>
        <v>0</v>
      </c>
      <c r="K6372" s="122" t="b">
        <f t="shared" si="303"/>
        <v>0</v>
      </c>
      <c r="L6372" s="122" t="str">
        <f>IF(K6372=FALSE,"",B6372&amp;"@"&amp;COUNTIFS($B$2:B6372,B6372,$K$2:K6372,TRUE))</f>
        <v/>
      </c>
    </row>
    <row r="6373" spans="7:12">
      <c r="G6373" s="122" t="str">
        <f t="shared" si="301"/>
        <v/>
      </c>
      <c r="H6373" s="255" t="str">
        <f>IF(G6373="기사임",(COUNTIF($B$2:B6373,B6373)-COUNTIFS($B$2:B6372,B6373,$G$2:G6372,"")),"")</f>
        <v/>
      </c>
      <c r="I6373" s="122" t="str">
        <f>IF(H6373=1,COUNTIF($H$1:H6373,1),"")</f>
        <v/>
      </c>
      <c r="J6373" s="122">
        <f t="shared" si="302"/>
        <v>0</v>
      </c>
      <c r="K6373" s="122" t="b">
        <f t="shared" si="303"/>
        <v>0</v>
      </c>
      <c r="L6373" s="122" t="str">
        <f>IF(K6373=FALSE,"",B6373&amp;"@"&amp;COUNTIFS($B$2:B6373,B6373,$K$2:K6373,TRUE))</f>
        <v/>
      </c>
    </row>
    <row r="6374" spans="7:12">
      <c r="G6374" s="122" t="str">
        <f t="shared" si="301"/>
        <v/>
      </c>
      <c r="H6374" s="255" t="str">
        <f>IF(G6374="기사임",(COUNTIF($B$2:B6374,B6374)-COUNTIFS($B$2:B6373,B6374,$G$2:G6373,"")),"")</f>
        <v/>
      </c>
      <c r="I6374" s="122" t="str">
        <f>IF(H6374=1,COUNTIF($H$1:H6374,1),"")</f>
        <v/>
      </c>
      <c r="J6374" s="122">
        <f t="shared" si="302"/>
        <v>0</v>
      </c>
      <c r="K6374" s="122" t="b">
        <f t="shared" si="303"/>
        <v>0</v>
      </c>
      <c r="L6374" s="122" t="str">
        <f>IF(K6374=FALSE,"",B6374&amp;"@"&amp;COUNTIFS($B$2:B6374,B6374,$K$2:K6374,TRUE))</f>
        <v/>
      </c>
    </row>
    <row r="6375" spans="7:12">
      <c r="G6375" s="122" t="str">
        <f t="shared" si="301"/>
        <v/>
      </c>
      <c r="H6375" s="255" t="str">
        <f>IF(G6375="기사임",(COUNTIF($B$2:B6375,B6375)-COUNTIFS($B$2:B6374,B6375,$G$2:G6374,"")),"")</f>
        <v/>
      </c>
      <c r="I6375" s="122" t="str">
        <f>IF(H6375=1,COUNTIF($H$1:H6375,1),"")</f>
        <v/>
      </c>
      <c r="J6375" s="122">
        <f t="shared" si="302"/>
        <v>0</v>
      </c>
      <c r="K6375" s="122" t="b">
        <f t="shared" si="303"/>
        <v>0</v>
      </c>
      <c r="L6375" s="122" t="str">
        <f>IF(K6375=FALSE,"",B6375&amp;"@"&amp;COUNTIFS($B$2:B6375,B6375,$K$2:K6375,TRUE))</f>
        <v/>
      </c>
    </row>
    <row r="6376" spans="7:12">
      <c r="G6376" s="122" t="str">
        <f t="shared" si="301"/>
        <v/>
      </c>
      <c r="H6376" s="255" t="str">
        <f>IF(G6376="기사임",(COUNTIF($B$2:B6376,B6376)-COUNTIFS($B$2:B6375,B6376,$G$2:G6375,"")),"")</f>
        <v/>
      </c>
      <c r="I6376" s="122" t="str">
        <f>IF(H6376=1,COUNTIF($H$1:H6376,1),"")</f>
        <v/>
      </c>
      <c r="J6376" s="122">
        <f t="shared" si="302"/>
        <v>0</v>
      </c>
      <c r="K6376" s="122" t="b">
        <f t="shared" si="303"/>
        <v>0</v>
      </c>
      <c r="L6376" s="122" t="str">
        <f>IF(K6376=FALSE,"",B6376&amp;"@"&amp;COUNTIFS($B$2:B6376,B6376,$K$2:K6376,TRUE))</f>
        <v/>
      </c>
    </row>
    <row r="6377" spans="7:12">
      <c r="G6377" s="122" t="str">
        <f t="shared" si="301"/>
        <v/>
      </c>
      <c r="H6377" s="255" t="str">
        <f>IF(G6377="기사임",(COUNTIF($B$2:B6377,B6377)-COUNTIFS($B$2:B6376,B6377,$G$2:G6376,"")),"")</f>
        <v/>
      </c>
      <c r="I6377" s="122" t="str">
        <f>IF(H6377=1,COUNTIF($H$1:H6377,1),"")</f>
        <v/>
      </c>
      <c r="J6377" s="122">
        <f t="shared" si="302"/>
        <v>0</v>
      </c>
      <c r="K6377" s="122" t="b">
        <f t="shared" si="303"/>
        <v>0</v>
      </c>
      <c r="L6377" s="122" t="str">
        <f>IF(K6377=FALSE,"",B6377&amp;"@"&amp;COUNTIFS($B$2:B6377,B6377,$K$2:K6377,TRUE))</f>
        <v/>
      </c>
    </row>
    <row r="6378" spans="7:12">
      <c r="G6378" s="122" t="str">
        <f t="shared" si="301"/>
        <v/>
      </c>
      <c r="H6378" s="255" t="str">
        <f>IF(G6378="기사임",(COUNTIF($B$2:B6378,B6378)-COUNTIFS($B$2:B6377,B6378,$G$2:G6377,"")),"")</f>
        <v/>
      </c>
      <c r="I6378" s="122" t="str">
        <f>IF(H6378=1,COUNTIF($H$1:H6378,1),"")</f>
        <v/>
      </c>
      <c r="J6378" s="122">
        <f t="shared" si="302"/>
        <v>0</v>
      </c>
      <c r="K6378" s="122" t="b">
        <f t="shared" si="303"/>
        <v>0</v>
      </c>
      <c r="L6378" s="122" t="str">
        <f>IF(K6378=FALSE,"",B6378&amp;"@"&amp;COUNTIFS($B$2:B6378,B6378,$K$2:K6378,TRUE))</f>
        <v/>
      </c>
    </row>
    <row r="6379" spans="7:12">
      <c r="G6379" s="122" t="str">
        <f t="shared" si="301"/>
        <v/>
      </c>
      <c r="H6379" s="255" t="str">
        <f>IF(G6379="기사임",(COUNTIF($B$2:B6379,B6379)-COUNTIFS($B$2:B6378,B6379,$G$2:G6378,"")),"")</f>
        <v/>
      </c>
      <c r="I6379" s="122" t="str">
        <f>IF(H6379=1,COUNTIF($H$1:H6379,1),"")</f>
        <v/>
      </c>
      <c r="J6379" s="122">
        <f t="shared" si="302"/>
        <v>0</v>
      </c>
      <c r="K6379" s="122" t="b">
        <f t="shared" si="303"/>
        <v>0</v>
      </c>
      <c r="L6379" s="122" t="str">
        <f>IF(K6379=FALSE,"",B6379&amp;"@"&amp;COUNTIFS($B$2:B6379,B6379,$K$2:K6379,TRUE))</f>
        <v/>
      </c>
    </row>
    <row r="6380" spans="7:12">
      <c r="G6380" s="122" t="str">
        <f t="shared" si="301"/>
        <v/>
      </c>
      <c r="H6380" s="255" t="str">
        <f>IF(G6380="기사임",(COUNTIF($B$2:B6380,B6380)-COUNTIFS($B$2:B6379,B6380,$G$2:G6379,"")),"")</f>
        <v/>
      </c>
      <c r="I6380" s="122" t="str">
        <f>IF(H6380=1,COUNTIF($H$1:H6380,1),"")</f>
        <v/>
      </c>
      <c r="J6380" s="122">
        <f t="shared" si="302"/>
        <v>0</v>
      </c>
      <c r="K6380" s="122" t="b">
        <f t="shared" si="303"/>
        <v>0</v>
      </c>
      <c r="L6380" s="122" t="str">
        <f>IF(K6380=FALSE,"",B6380&amp;"@"&amp;COUNTIFS($B$2:B6380,B6380,$K$2:K6380,TRUE))</f>
        <v/>
      </c>
    </row>
    <row r="6381" spans="7:12">
      <c r="G6381" s="122" t="str">
        <f t="shared" si="301"/>
        <v/>
      </c>
      <c r="H6381" s="255" t="str">
        <f>IF(G6381="기사임",(COUNTIF($B$2:B6381,B6381)-COUNTIFS($B$2:B6380,B6381,$G$2:G6380,"")),"")</f>
        <v/>
      </c>
      <c r="I6381" s="122" t="str">
        <f>IF(H6381=1,COUNTIF($H$1:H6381,1),"")</f>
        <v/>
      </c>
      <c r="J6381" s="122">
        <f t="shared" si="302"/>
        <v>0</v>
      </c>
      <c r="K6381" s="122" t="b">
        <f t="shared" si="303"/>
        <v>0</v>
      </c>
      <c r="L6381" s="122" t="str">
        <f>IF(K6381=FALSE,"",B6381&amp;"@"&amp;COUNTIFS($B$2:B6381,B6381,$K$2:K6381,TRUE))</f>
        <v/>
      </c>
    </row>
    <row r="6382" spans="7:12">
      <c r="G6382" s="122" t="str">
        <f t="shared" si="301"/>
        <v/>
      </c>
      <c r="H6382" s="255" t="str">
        <f>IF(G6382="기사임",(COUNTIF($B$2:B6382,B6382)-COUNTIFS($B$2:B6381,B6382,$G$2:G6381,"")),"")</f>
        <v/>
      </c>
      <c r="I6382" s="122" t="str">
        <f>IF(H6382=1,COUNTIF($H$1:H6382,1),"")</f>
        <v/>
      </c>
      <c r="J6382" s="122">
        <f t="shared" si="302"/>
        <v>0</v>
      </c>
      <c r="K6382" s="122" t="b">
        <f t="shared" si="303"/>
        <v>0</v>
      </c>
      <c r="L6382" s="122" t="str">
        <f>IF(K6382=FALSE,"",B6382&amp;"@"&amp;COUNTIFS($B$2:B6382,B6382,$K$2:K6382,TRUE))</f>
        <v/>
      </c>
    </row>
    <row r="6383" spans="7:12">
      <c r="G6383" s="122" t="str">
        <f t="shared" si="301"/>
        <v/>
      </c>
      <c r="H6383" s="255" t="str">
        <f>IF(G6383="기사임",(COUNTIF($B$2:B6383,B6383)-COUNTIFS($B$2:B6382,B6383,$G$2:G6382,"")),"")</f>
        <v/>
      </c>
      <c r="I6383" s="122" t="str">
        <f>IF(H6383=1,COUNTIF($H$1:H6383,1),"")</f>
        <v/>
      </c>
      <c r="J6383" s="122">
        <f t="shared" si="302"/>
        <v>0</v>
      </c>
      <c r="K6383" s="122" t="b">
        <f t="shared" si="303"/>
        <v>0</v>
      </c>
      <c r="L6383" s="122" t="str">
        <f>IF(K6383=FALSE,"",B6383&amp;"@"&amp;COUNTIFS($B$2:B6383,B6383,$K$2:K6383,TRUE))</f>
        <v/>
      </c>
    </row>
    <row r="6384" spans="7:12">
      <c r="G6384" s="122" t="str">
        <f t="shared" si="301"/>
        <v/>
      </c>
      <c r="H6384" s="255" t="str">
        <f>IF(G6384="기사임",(COUNTIF($B$2:B6384,B6384)-COUNTIFS($B$2:B6383,B6384,$G$2:G6383,"")),"")</f>
        <v/>
      </c>
      <c r="I6384" s="122" t="str">
        <f>IF(H6384=1,COUNTIF($H$1:H6384,1),"")</f>
        <v/>
      </c>
      <c r="J6384" s="122">
        <f t="shared" si="302"/>
        <v>0</v>
      </c>
      <c r="K6384" s="122" t="b">
        <f t="shared" si="303"/>
        <v>0</v>
      </c>
      <c r="L6384" s="122" t="str">
        <f>IF(K6384=FALSE,"",B6384&amp;"@"&amp;COUNTIFS($B$2:B6384,B6384,$K$2:K6384,TRUE))</f>
        <v/>
      </c>
    </row>
    <row r="6385" spans="7:12">
      <c r="G6385" s="122" t="str">
        <f t="shared" si="301"/>
        <v/>
      </c>
      <c r="H6385" s="255" t="str">
        <f>IF(G6385="기사임",(COUNTIF($B$2:B6385,B6385)-COUNTIFS($B$2:B6384,B6385,$G$2:G6384,"")),"")</f>
        <v/>
      </c>
      <c r="I6385" s="122" t="str">
        <f>IF(H6385=1,COUNTIF($H$1:H6385,1),"")</f>
        <v/>
      </c>
      <c r="J6385" s="122">
        <f t="shared" si="302"/>
        <v>0</v>
      </c>
      <c r="K6385" s="122" t="b">
        <f t="shared" si="303"/>
        <v>0</v>
      </c>
      <c r="L6385" s="122" t="str">
        <f>IF(K6385=FALSE,"",B6385&amp;"@"&amp;COUNTIFS($B$2:B6385,B6385,$K$2:K6385,TRUE))</f>
        <v/>
      </c>
    </row>
    <row r="6386" spans="7:12">
      <c r="G6386" s="122" t="str">
        <f t="shared" si="301"/>
        <v/>
      </c>
      <c r="H6386" s="255" t="str">
        <f>IF(G6386="기사임",(COUNTIF($B$2:B6386,B6386)-COUNTIFS($B$2:B6385,B6386,$G$2:G6385,"")),"")</f>
        <v/>
      </c>
      <c r="I6386" s="122" t="str">
        <f>IF(H6386=1,COUNTIF($H$1:H6386,1),"")</f>
        <v/>
      </c>
      <c r="J6386" s="122">
        <f t="shared" si="302"/>
        <v>0</v>
      </c>
      <c r="K6386" s="122" t="b">
        <f t="shared" si="303"/>
        <v>0</v>
      </c>
      <c r="L6386" s="122" t="str">
        <f>IF(K6386=FALSE,"",B6386&amp;"@"&amp;COUNTIFS($B$2:B6386,B6386,$K$2:K6386,TRUE))</f>
        <v/>
      </c>
    </row>
    <row r="6387" spans="7:12">
      <c r="G6387" s="122" t="str">
        <f t="shared" si="301"/>
        <v/>
      </c>
      <c r="H6387" s="255" t="str">
        <f>IF(G6387="기사임",(COUNTIF($B$2:B6387,B6387)-COUNTIFS($B$2:B6386,B6387,$G$2:G6386,"")),"")</f>
        <v/>
      </c>
      <c r="I6387" s="122" t="str">
        <f>IF(H6387=1,COUNTIF($H$1:H6387,1),"")</f>
        <v/>
      </c>
      <c r="J6387" s="122">
        <f t="shared" si="302"/>
        <v>0</v>
      </c>
      <c r="K6387" s="122" t="b">
        <f t="shared" si="303"/>
        <v>0</v>
      </c>
      <c r="L6387" s="122" t="str">
        <f>IF(K6387=FALSE,"",B6387&amp;"@"&amp;COUNTIFS($B$2:B6387,B6387,$K$2:K6387,TRUE))</f>
        <v/>
      </c>
    </row>
    <row r="6388" spans="7:12">
      <c r="G6388" s="122" t="str">
        <f t="shared" si="301"/>
        <v/>
      </c>
      <c r="H6388" s="255" t="str">
        <f>IF(G6388="기사임",(COUNTIF($B$2:B6388,B6388)-COUNTIFS($B$2:B6387,B6388,$G$2:G6387,"")),"")</f>
        <v/>
      </c>
      <c r="I6388" s="122" t="str">
        <f>IF(H6388=1,COUNTIF($H$1:H6388,1),"")</f>
        <v/>
      </c>
      <c r="J6388" s="122">
        <f t="shared" si="302"/>
        <v>0</v>
      </c>
      <c r="K6388" s="122" t="b">
        <f t="shared" si="303"/>
        <v>0</v>
      </c>
      <c r="L6388" s="122" t="str">
        <f>IF(K6388=FALSE,"",B6388&amp;"@"&amp;COUNTIFS($B$2:B6388,B6388,$K$2:K6388,TRUE))</f>
        <v/>
      </c>
    </row>
    <row r="6389" spans="7:12">
      <c r="G6389" s="122" t="str">
        <f t="shared" si="301"/>
        <v/>
      </c>
      <c r="H6389" s="255" t="str">
        <f>IF(G6389="기사임",(COUNTIF($B$2:B6389,B6389)-COUNTIFS($B$2:B6388,B6389,$G$2:G6388,"")),"")</f>
        <v/>
      </c>
      <c r="I6389" s="122" t="str">
        <f>IF(H6389=1,COUNTIF($H$1:H6389,1),"")</f>
        <v/>
      </c>
      <c r="J6389" s="122">
        <f t="shared" si="302"/>
        <v>0</v>
      </c>
      <c r="K6389" s="122" t="b">
        <f t="shared" si="303"/>
        <v>0</v>
      </c>
      <c r="L6389" s="122" t="str">
        <f>IF(K6389=FALSE,"",B6389&amp;"@"&amp;COUNTIFS($B$2:B6389,B6389,$K$2:K6389,TRUE))</f>
        <v/>
      </c>
    </row>
    <row r="6390" spans="7:12">
      <c r="G6390" s="122" t="str">
        <f t="shared" si="301"/>
        <v/>
      </c>
      <c r="H6390" s="255" t="str">
        <f>IF(G6390="기사임",(COUNTIF($B$2:B6390,B6390)-COUNTIFS($B$2:B6389,B6390,$G$2:G6389,"")),"")</f>
        <v/>
      </c>
      <c r="I6390" s="122" t="str">
        <f>IF(H6390=1,COUNTIF($H$1:H6390,1),"")</f>
        <v/>
      </c>
      <c r="J6390" s="122">
        <f t="shared" si="302"/>
        <v>0</v>
      </c>
      <c r="K6390" s="122" t="b">
        <f t="shared" si="303"/>
        <v>0</v>
      </c>
      <c r="L6390" s="122" t="str">
        <f>IF(K6390=FALSE,"",B6390&amp;"@"&amp;COUNTIFS($B$2:B6390,B6390,$K$2:K6390,TRUE))</f>
        <v/>
      </c>
    </row>
    <row r="6391" spans="7:12">
      <c r="G6391" s="122" t="str">
        <f t="shared" si="301"/>
        <v/>
      </c>
      <c r="H6391" s="255" t="str">
        <f>IF(G6391="기사임",(COUNTIF($B$2:B6391,B6391)-COUNTIFS($B$2:B6390,B6391,$G$2:G6390,"")),"")</f>
        <v/>
      </c>
      <c r="I6391" s="122" t="str">
        <f>IF(H6391=1,COUNTIF($H$1:H6391,1),"")</f>
        <v/>
      </c>
      <c r="J6391" s="122">
        <f t="shared" si="302"/>
        <v>0</v>
      </c>
      <c r="K6391" s="122" t="b">
        <f t="shared" si="303"/>
        <v>0</v>
      </c>
      <c r="L6391" s="122" t="str">
        <f>IF(K6391=FALSE,"",B6391&amp;"@"&amp;COUNTIFS($B$2:B6391,B6391,$K$2:K6391,TRUE))</f>
        <v/>
      </c>
    </row>
    <row r="6392" spans="7:12">
      <c r="G6392" s="122" t="str">
        <f t="shared" si="301"/>
        <v/>
      </c>
      <c r="H6392" s="255" t="str">
        <f>IF(G6392="기사임",(COUNTIF($B$2:B6392,B6392)-COUNTIFS($B$2:B6391,B6392,$G$2:G6391,"")),"")</f>
        <v/>
      </c>
      <c r="I6392" s="122" t="str">
        <f>IF(H6392=1,COUNTIF($H$1:H6392,1),"")</f>
        <v/>
      </c>
      <c r="J6392" s="122">
        <f t="shared" si="302"/>
        <v>0</v>
      </c>
      <c r="K6392" s="122" t="b">
        <f t="shared" si="303"/>
        <v>0</v>
      </c>
      <c r="L6392" s="122" t="str">
        <f>IF(K6392=FALSE,"",B6392&amp;"@"&amp;COUNTIFS($B$2:B6392,B6392,$K$2:K6392,TRUE))</f>
        <v/>
      </c>
    </row>
    <row r="6393" spans="7:12">
      <c r="G6393" s="122" t="str">
        <f t="shared" si="301"/>
        <v/>
      </c>
      <c r="H6393" s="255" t="str">
        <f>IF(G6393="기사임",(COUNTIF($B$2:B6393,B6393)-COUNTIFS($B$2:B6392,B6393,$G$2:G6392,"")),"")</f>
        <v/>
      </c>
      <c r="I6393" s="122" t="str">
        <f>IF(H6393=1,COUNTIF($H$1:H6393,1),"")</f>
        <v/>
      </c>
      <c r="J6393" s="122">
        <f t="shared" si="302"/>
        <v>0</v>
      </c>
      <c r="K6393" s="122" t="b">
        <f t="shared" si="303"/>
        <v>0</v>
      </c>
      <c r="L6393" s="122" t="str">
        <f>IF(K6393=FALSE,"",B6393&amp;"@"&amp;COUNTIFS($B$2:B6393,B6393,$K$2:K6393,TRUE))</f>
        <v/>
      </c>
    </row>
    <row r="6394" spans="7:12">
      <c r="G6394" s="122" t="str">
        <f t="shared" si="301"/>
        <v/>
      </c>
      <c r="H6394" s="255" t="str">
        <f>IF(G6394="기사임",(COUNTIF($B$2:B6394,B6394)-COUNTIFS($B$2:B6393,B6394,$G$2:G6393,"")),"")</f>
        <v/>
      </c>
      <c r="I6394" s="122" t="str">
        <f>IF(H6394=1,COUNTIF($H$1:H6394,1),"")</f>
        <v/>
      </c>
      <c r="J6394" s="122">
        <f t="shared" si="302"/>
        <v>0</v>
      </c>
      <c r="K6394" s="122" t="b">
        <f t="shared" si="303"/>
        <v>0</v>
      </c>
      <c r="L6394" s="122" t="str">
        <f>IF(K6394=FALSE,"",B6394&amp;"@"&amp;COUNTIFS($B$2:B6394,B6394,$K$2:K6394,TRUE))</f>
        <v/>
      </c>
    </row>
    <row r="6395" spans="7:12">
      <c r="G6395" s="122" t="str">
        <f t="shared" si="301"/>
        <v/>
      </c>
      <c r="H6395" s="255" t="str">
        <f>IF(G6395="기사임",(COUNTIF($B$2:B6395,B6395)-COUNTIFS($B$2:B6394,B6395,$G$2:G6394,"")),"")</f>
        <v/>
      </c>
      <c r="I6395" s="122" t="str">
        <f>IF(H6395=1,COUNTIF($H$1:H6395,1),"")</f>
        <v/>
      </c>
      <c r="J6395" s="122">
        <f t="shared" si="302"/>
        <v>0</v>
      </c>
      <c r="K6395" s="122" t="b">
        <f t="shared" si="303"/>
        <v>0</v>
      </c>
      <c r="L6395" s="122" t="str">
        <f>IF(K6395=FALSE,"",B6395&amp;"@"&amp;COUNTIFS($B$2:B6395,B6395,$K$2:K6395,TRUE))</f>
        <v/>
      </c>
    </row>
    <row r="6396" spans="7:12">
      <c r="G6396" s="122" t="str">
        <f t="shared" si="301"/>
        <v/>
      </c>
      <c r="H6396" s="255" t="str">
        <f>IF(G6396="기사임",(COUNTIF($B$2:B6396,B6396)-COUNTIFS($B$2:B6395,B6396,$G$2:G6395,"")),"")</f>
        <v/>
      </c>
      <c r="I6396" s="122" t="str">
        <f>IF(H6396=1,COUNTIF($H$1:H6396,1),"")</f>
        <v/>
      </c>
      <c r="J6396" s="122">
        <f t="shared" si="302"/>
        <v>0</v>
      </c>
      <c r="K6396" s="122" t="b">
        <f t="shared" si="303"/>
        <v>0</v>
      </c>
      <c r="L6396" s="122" t="str">
        <f>IF(K6396=FALSE,"",B6396&amp;"@"&amp;COUNTIFS($B$2:B6396,B6396,$K$2:K6396,TRUE))</f>
        <v/>
      </c>
    </row>
    <row r="6397" spans="7:12">
      <c r="G6397" s="122" t="str">
        <f t="shared" si="301"/>
        <v/>
      </c>
      <c r="H6397" s="255" t="str">
        <f>IF(G6397="기사임",(COUNTIF($B$2:B6397,B6397)-COUNTIFS($B$2:B6396,B6397,$G$2:G6396,"")),"")</f>
        <v/>
      </c>
      <c r="I6397" s="122" t="str">
        <f>IF(H6397=1,COUNTIF($H$1:H6397,1),"")</f>
        <v/>
      </c>
      <c r="J6397" s="122">
        <f t="shared" si="302"/>
        <v>0</v>
      </c>
      <c r="K6397" s="122" t="b">
        <f t="shared" si="303"/>
        <v>0</v>
      </c>
      <c r="L6397" s="122" t="str">
        <f>IF(K6397=FALSE,"",B6397&amp;"@"&amp;COUNTIFS($B$2:B6397,B6397,$K$2:K6397,TRUE))</f>
        <v/>
      </c>
    </row>
    <row r="6398" spans="7:12">
      <c r="G6398" s="122" t="str">
        <f t="shared" si="301"/>
        <v/>
      </c>
      <c r="H6398" s="255" t="str">
        <f>IF(G6398="기사임",(COUNTIF($B$2:B6398,B6398)-COUNTIFS($B$2:B6397,B6398,$G$2:G6397,"")),"")</f>
        <v/>
      </c>
      <c r="I6398" s="122" t="str">
        <f>IF(H6398=1,COUNTIF($H$1:H6398,1),"")</f>
        <v/>
      </c>
      <c r="J6398" s="122">
        <f t="shared" si="302"/>
        <v>0</v>
      </c>
      <c r="K6398" s="122" t="b">
        <f t="shared" si="303"/>
        <v>0</v>
      </c>
      <c r="L6398" s="122" t="str">
        <f>IF(K6398=FALSE,"",B6398&amp;"@"&amp;COUNTIFS($B$2:B6398,B6398,$K$2:K6398,TRUE))</f>
        <v/>
      </c>
    </row>
    <row r="6399" spans="7:12">
      <c r="G6399" s="122" t="str">
        <f t="shared" si="301"/>
        <v/>
      </c>
      <c r="H6399" s="255" t="str">
        <f>IF(G6399="기사임",(COUNTIF($B$2:B6399,B6399)-COUNTIFS($B$2:B6398,B6399,$G$2:G6398,"")),"")</f>
        <v/>
      </c>
      <c r="I6399" s="122" t="str">
        <f>IF(H6399=1,COUNTIF($H$1:H6399,1),"")</f>
        <v/>
      </c>
      <c r="J6399" s="122">
        <f t="shared" si="302"/>
        <v>0</v>
      </c>
      <c r="K6399" s="122" t="b">
        <f t="shared" si="303"/>
        <v>0</v>
      </c>
      <c r="L6399" s="122" t="str">
        <f>IF(K6399=FALSE,"",B6399&amp;"@"&amp;COUNTIFS($B$2:B6399,B6399,$K$2:K6399,TRUE))</f>
        <v/>
      </c>
    </row>
    <row r="6400" spans="7:12">
      <c r="G6400" s="122" t="str">
        <f t="shared" si="301"/>
        <v/>
      </c>
      <c r="H6400" s="255" t="str">
        <f>IF(G6400="기사임",(COUNTIF($B$2:B6400,B6400)-COUNTIFS($B$2:B6399,B6400,$G$2:G6399,"")),"")</f>
        <v/>
      </c>
      <c r="I6400" s="122" t="str">
        <f>IF(H6400=1,COUNTIF($H$1:H6400,1),"")</f>
        <v/>
      </c>
      <c r="J6400" s="122">
        <f t="shared" si="302"/>
        <v>0</v>
      </c>
      <c r="K6400" s="122" t="b">
        <f t="shared" si="303"/>
        <v>0</v>
      </c>
      <c r="L6400" s="122" t="str">
        <f>IF(K6400=FALSE,"",B6400&amp;"@"&amp;COUNTIFS($B$2:B6400,B6400,$K$2:K6400,TRUE))</f>
        <v/>
      </c>
    </row>
    <row r="6401" spans="7:12">
      <c r="G6401" s="122" t="str">
        <f t="shared" si="301"/>
        <v/>
      </c>
      <c r="H6401" s="255" t="str">
        <f>IF(G6401="기사임",(COUNTIF($B$2:B6401,B6401)-COUNTIFS($B$2:B6400,B6401,$G$2:G6400,"")),"")</f>
        <v/>
      </c>
      <c r="I6401" s="122" t="str">
        <f>IF(H6401=1,COUNTIF($H$1:H6401,1),"")</f>
        <v/>
      </c>
      <c r="J6401" s="122">
        <f t="shared" si="302"/>
        <v>0</v>
      </c>
      <c r="K6401" s="122" t="b">
        <f t="shared" si="303"/>
        <v>0</v>
      </c>
      <c r="L6401" s="122" t="str">
        <f>IF(K6401=FALSE,"",B6401&amp;"@"&amp;COUNTIFS($B$2:B6401,B6401,$K$2:K6401,TRUE))</f>
        <v/>
      </c>
    </row>
    <row r="6402" spans="7:12">
      <c r="G6402" s="122" t="str">
        <f t="shared" si="301"/>
        <v/>
      </c>
      <c r="H6402" s="255" t="str">
        <f>IF(G6402="기사임",(COUNTIF($B$2:B6402,B6402)-COUNTIFS($B$2:B6401,B6402,$G$2:G6401,"")),"")</f>
        <v/>
      </c>
      <c r="I6402" s="122" t="str">
        <f>IF(H6402=1,COUNTIF($H$1:H6402,1),"")</f>
        <v/>
      </c>
      <c r="J6402" s="122">
        <f t="shared" si="302"/>
        <v>0</v>
      </c>
      <c r="K6402" s="122" t="b">
        <f t="shared" si="303"/>
        <v>0</v>
      </c>
      <c r="L6402" s="122" t="str">
        <f>IF(K6402=FALSE,"",B6402&amp;"@"&amp;COUNTIFS($B$2:B6402,B6402,$K$2:K6402,TRUE))</f>
        <v/>
      </c>
    </row>
    <row r="6403" spans="7:12">
      <c r="G6403" s="122" t="str">
        <f t="shared" si="301"/>
        <v/>
      </c>
      <c r="H6403" s="255" t="str">
        <f>IF(G6403="기사임",(COUNTIF($B$2:B6403,B6403)-COUNTIFS($B$2:B6402,B6403,$G$2:G6402,"")),"")</f>
        <v/>
      </c>
      <c r="I6403" s="122" t="str">
        <f>IF(H6403=1,COUNTIF($H$1:H6403,1),"")</f>
        <v/>
      </c>
      <c r="J6403" s="122">
        <f t="shared" si="302"/>
        <v>0</v>
      </c>
      <c r="K6403" s="122" t="b">
        <f t="shared" si="303"/>
        <v>0</v>
      </c>
      <c r="L6403" s="122" t="str">
        <f>IF(K6403=FALSE,"",B6403&amp;"@"&amp;COUNTIFS($B$2:B6403,B6403,$K$2:K6403,TRUE))</f>
        <v/>
      </c>
    </row>
    <row r="6404" spans="7:12">
      <c r="G6404" s="122" t="str">
        <f t="shared" si="301"/>
        <v/>
      </c>
      <c r="H6404" s="255" t="str">
        <f>IF(G6404="기사임",(COUNTIF($B$2:B6404,B6404)-COUNTIFS($B$2:B6403,B6404,$G$2:G6403,"")),"")</f>
        <v/>
      </c>
      <c r="I6404" s="122" t="str">
        <f>IF(H6404=1,COUNTIF($H$1:H6404,1),"")</f>
        <v/>
      </c>
      <c r="J6404" s="122">
        <f t="shared" si="302"/>
        <v>0</v>
      </c>
      <c r="K6404" s="122" t="b">
        <f t="shared" si="303"/>
        <v>0</v>
      </c>
      <c r="L6404" s="122" t="str">
        <f>IF(K6404=FALSE,"",B6404&amp;"@"&amp;COUNTIFS($B$2:B6404,B6404,$K$2:K6404,TRUE))</f>
        <v/>
      </c>
    </row>
    <row r="6405" spans="7:12">
      <c r="G6405" s="122" t="str">
        <f t="shared" si="301"/>
        <v/>
      </c>
      <c r="H6405" s="255" t="str">
        <f>IF(G6405="기사임",(COUNTIF($B$2:B6405,B6405)-COUNTIFS($B$2:B6404,B6405,$G$2:G6404,"")),"")</f>
        <v/>
      </c>
      <c r="I6405" s="122" t="str">
        <f>IF(H6405=1,COUNTIF($H$1:H6405,1),"")</f>
        <v/>
      </c>
      <c r="J6405" s="122">
        <f t="shared" si="302"/>
        <v>0</v>
      </c>
      <c r="K6405" s="122" t="b">
        <f t="shared" si="303"/>
        <v>0</v>
      </c>
      <c r="L6405" s="122" t="str">
        <f>IF(K6405=FALSE,"",B6405&amp;"@"&amp;COUNTIFS($B$2:B6405,B6405,$K$2:K6405,TRUE))</f>
        <v/>
      </c>
    </row>
    <row r="6406" spans="7:12">
      <c r="G6406" s="122" t="str">
        <f t="shared" si="301"/>
        <v/>
      </c>
      <c r="H6406" s="255" t="str">
        <f>IF(G6406="기사임",(COUNTIF($B$2:B6406,B6406)-COUNTIFS($B$2:B6405,B6406,$G$2:G6405,"")),"")</f>
        <v/>
      </c>
      <c r="I6406" s="122" t="str">
        <f>IF(H6406=1,COUNTIF($H$1:H6406,1),"")</f>
        <v/>
      </c>
      <c r="J6406" s="122">
        <f t="shared" si="302"/>
        <v>0</v>
      </c>
      <c r="K6406" s="122" t="b">
        <f t="shared" si="303"/>
        <v>0</v>
      </c>
      <c r="L6406" s="122" t="str">
        <f>IF(K6406=FALSE,"",B6406&amp;"@"&amp;COUNTIFS($B$2:B6406,B6406,$K$2:K6406,TRUE))</f>
        <v/>
      </c>
    </row>
    <row r="6407" spans="7:12">
      <c r="G6407" s="122" t="str">
        <f t="shared" ref="G6407:G6470" si="304">IF(AND(LEFT(A6407,17)="/global/archives/",ISNUMBER(_xlfn.NUMBERVALUE(MID(A6407,18,1))),ISERROR(FIND("ckattempt",A6407)),ISERROR(FIND("preview",A6407))),"기사임","")</f>
        <v/>
      </c>
      <c r="H6407" s="255" t="str">
        <f>IF(G6407="기사임",(COUNTIF($B$2:B6407,B6407)-COUNTIFS($B$2:B6406,B6407,$G$2:G6406,"")),"")</f>
        <v/>
      </c>
      <c r="I6407" s="122" t="str">
        <f>IF(H6407=1,COUNTIF($H$1:H6407,1),"")</f>
        <v/>
      </c>
      <c r="J6407" s="122">
        <f t="shared" ref="J6407:J6470" si="305">COUNTIF($N$2:$N$4,B6407)</f>
        <v>0</v>
      </c>
      <c r="K6407" s="122" t="b">
        <f t="shared" ref="K6407:K6470" si="306">AND(J6407=1,H6407&gt;=1,H6407&lt;&gt;"")</f>
        <v>0</v>
      </c>
      <c r="L6407" s="122" t="str">
        <f>IF(K6407=FALSE,"",B6407&amp;"@"&amp;COUNTIFS($B$2:B6407,B6407,$K$2:K6407,TRUE))</f>
        <v/>
      </c>
    </row>
    <row r="6408" spans="7:12">
      <c r="G6408" s="122" t="str">
        <f t="shared" si="304"/>
        <v/>
      </c>
      <c r="H6408" s="255" t="str">
        <f>IF(G6408="기사임",(COUNTIF($B$2:B6408,B6408)-COUNTIFS($B$2:B6407,B6408,$G$2:G6407,"")),"")</f>
        <v/>
      </c>
      <c r="I6408" s="122" t="str">
        <f>IF(H6408=1,COUNTIF($H$1:H6408,1),"")</f>
        <v/>
      </c>
      <c r="J6408" s="122">
        <f t="shared" si="305"/>
        <v>0</v>
      </c>
      <c r="K6408" s="122" t="b">
        <f t="shared" si="306"/>
        <v>0</v>
      </c>
      <c r="L6408" s="122" t="str">
        <f>IF(K6408=FALSE,"",B6408&amp;"@"&amp;COUNTIFS($B$2:B6408,B6408,$K$2:K6408,TRUE))</f>
        <v/>
      </c>
    </row>
    <row r="6409" spans="7:12">
      <c r="G6409" s="122" t="str">
        <f t="shared" si="304"/>
        <v/>
      </c>
      <c r="H6409" s="255" t="str">
        <f>IF(G6409="기사임",(COUNTIF($B$2:B6409,B6409)-COUNTIFS($B$2:B6408,B6409,$G$2:G6408,"")),"")</f>
        <v/>
      </c>
      <c r="I6409" s="122" t="str">
        <f>IF(H6409=1,COUNTIF($H$1:H6409,1),"")</f>
        <v/>
      </c>
      <c r="J6409" s="122">
        <f t="shared" si="305"/>
        <v>0</v>
      </c>
      <c r="K6409" s="122" t="b">
        <f t="shared" si="306"/>
        <v>0</v>
      </c>
      <c r="L6409" s="122" t="str">
        <f>IF(K6409=FALSE,"",B6409&amp;"@"&amp;COUNTIFS($B$2:B6409,B6409,$K$2:K6409,TRUE))</f>
        <v/>
      </c>
    </row>
    <row r="6410" spans="7:12">
      <c r="G6410" s="122" t="str">
        <f t="shared" si="304"/>
        <v/>
      </c>
      <c r="H6410" s="255" t="str">
        <f>IF(G6410="기사임",(COUNTIF($B$2:B6410,B6410)-COUNTIFS($B$2:B6409,B6410,$G$2:G6409,"")),"")</f>
        <v/>
      </c>
      <c r="I6410" s="122" t="str">
        <f>IF(H6410=1,COUNTIF($H$1:H6410,1),"")</f>
        <v/>
      </c>
      <c r="J6410" s="122">
        <f t="shared" si="305"/>
        <v>0</v>
      </c>
      <c r="K6410" s="122" t="b">
        <f t="shared" si="306"/>
        <v>0</v>
      </c>
      <c r="L6410" s="122" t="str">
        <f>IF(K6410=FALSE,"",B6410&amp;"@"&amp;COUNTIFS($B$2:B6410,B6410,$K$2:K6410,TRUE))</f>
        <v/>
      </c>
    </row>
    <row r="6411" spans="7:12">
      <c r="G6411" s="122" t="str">
        <f t="shared" si="304"/>
        <v/>
      </c>
      <c r="H6411" s="255" t="str">
        <f>IF(G6411="기사임",(COUNTIF($B$2:B6411,B6411)-COUNTIFS($B$2:B6410,B6411,$G$2:G6410,"")),"")</f>
        <v/>
      </c>
      <c r="I6411" s="122" t="str">
        <f>IF(H6411=1,COUNTIF($H$1:H6411,1),"")</f>
        <v/>
      </c>
      <c r="J6411" s="122">
        <f t="shared" si="305"/>
        <v>0</v>
      </c>
      <c r="K6411" s="122" t="b">
        <f t="shared" si="306"/>
        <v>0</v>
      </c>
      <c r="L6411" s="122" t="str">
        <f>IF(K6411=FALSE,"",B6411&amp;"@"&amp;COUNTIFS($B$2:B6411,B6411,$K$2:K6411,TRUE))</f>
        <v/>
      </c>
    </row>
    <row r="6412" spans="7:12">
      <c r="G6412" s="122" t="str">
        <f t="shared" si="304"/>
        <v/>
      </c>
      <c r="H6412" s="255" t="str">
        <f>IF(G6412="기사임",(COUNTIF($B$2:B6412,B6412)-COUNTIFS($B$2:B6411,B6412,$G$2:G6411,"")),"")</f>
        <v/>
      </c>
      <c r="I6412" s="122" t="str">
        <f>IF(H6412=1,COUNTIF($H$1:H6412,1),"")</f>
        <v/>
      </c>
      <c r="J6412" s="122">
        <f t="shared" si="305"/>
        <v>0</v>
      </c>
      <c r="K6412" s="122" t="b">
        <f t="shared" si="306"/>
        <v>0</v>
      </c>
      <c r="L6412" s="122" t="str">
        <f>IF(K6412=FALSE,"",B6412&amp;"@"&amp;COUNTIFS($B$2:B6412,B6412,$K$2:K6412,TRUE))</f>
        <v/>
      </c>
    </row>
    <row r="6413" spans="7:12">
      <c r="G6413" s="122" t="str">
        <f t="shared" si="304"/>
        <v/>
      </c>
      <c r="H6413" s="255" t="str">
        <f>IF(G6413="기사임",(COUNTIF($B$2:B6413,B6413)-COUNTIFS($B$2:B6412,B6413,$G$2:G6412,"")),"")</f>
        <v/>
      </c>
      <c r="I6413" s="122" t="str">
        <f>IF(H6413=1,COUNTIF($H$1:H6413,1),"")</f>
        <v/>
      </c>
      <c r="J6413" s="122">
        <f t="shared" si="305"/>
        <v>0</v>
      </c>
      <c r="K6413" s="122" t="b">
        <f t="shared" si="306"/>
        <v>0</v>
      </c>
      <c r="L6413" s="122" t="str">
        <f>IF(K6413=FALSE,"",B6413&amp;"@"&amp;COUNTIFS($B$2:B6413,B6413,$K$2:K6413,TRUE))</f>
        <v/>
      </c>
    </row>
    <row r="6414" spans="7:12">
      <c r="G6414" s="122" t="str">
        <f t="shared" si="304"/>
        <v/>
      </c>
      <c r="H6414" s="255" t="str">
        <f>IF(G6414="기사임",(COUNTIF($B$2:B6414,B6414)-COUNTIFS($B$2:B6413,B6414,$G$2:G6413,"")),"")</f>
        <v/>
      </c>
      <c r="I6414" s="122" t="str">
        <f>IF(H6414=1,COUNTIF($H$1:H6414,1),"")</f>
        <v/>
      </c>
      <c r="J6414" s="122">
        <f t="shared" si="305"/>
        <v>0</v>
      </c>
      <c r="K6414" s="122" t="b">
        <f t="shared" si="306"/>
        <v>0</v>
      </c>
      <c r="L6414" s="122" t="str">
        <f>IF(K6414=FALSE,"",B6414&amp;"@"&amp;COUNTIFS($B$2:B6414,B6414,$K$2:K6414,TRUE))</f>
        <v/>
      </c>
    </row>
    <row r="6415" spans="7:12">
      <c r="G6415" s="122" t="str">
        <f t="shared" si="304"/>
        <v/>
      </c>
      <c r="H6415" s="255" t="str">
        <f>IF(G6415="기사임",(COUNTIF($B$2:B6415,B6415)-COUNTIFS($B$2:B6414,B6415,$G$2:G6414,"")),"")</f>
        <v/>
      </c>
      <c r="I6415" s="122" t="str">
        <f>IF(H6415=1,COUNTIF($H$1:H6415,1),"")</f>
        <v/>
      </c>
      <c r="J6415" s="122">
        <f t="shared" si="305"/>
        <v>0</v>
      </c>
      <c r="K6415" s="122" t="b">
        <f t="shared" si="306"/>
        <v>0</v>
      </c>
      <c r="L6415" s="122" t="str">
        <f>IF(K6415=FALSE,"",B6415&amp;"@"&amp;COUNTIFS($B$2:B6415,B6415,$K$2:K6415,TRUE))</f>
        <v/>
      </c>
    </row>
    <row r="6416" spans="7:12">
      <c r="G6416" s="122" t="str">
        <f t="shared" si="304"/>
        <v/>
      </c>
      <c r="H6416" s="255" t="str">
        <f>IF(G6416="기사임",(COUNTIF($B$2:B6416,B6416)-COUNTIFS($B$2:B6415,B6416,$G$2:G6415,"")),"")</f>
        <v/>
      </c>
      <c r="I6416" s="122" t="str">
        <f>IF(H6416=1,COUNTIF($H$1:H6416,1),"")</f>
        <v/>
      </c>
      <c r="J6416" s="122">
        <f t="shared" si="305"/>
        <v>0</v>
      </c>
      <c r="K6416" s="122" t="b">
        <f t="shared" si="306"/>
        <v>0</v>
      </c>
      <c r="L6416" s="122" t="str">
        <f>IF(K6416=FALSE,"",B6416&amp;"@"&amp;COUNTIFS($B$2:B6416,B6416,$K$2:K6416,TRUE))</f>
        <v/>
      </c>
    </row>
    <row r="6417" spans="7:12">
      <c r="G6417" s="122" t="str">
        <f t="shared" si="304"/>
        <v/>
      </c>
      <c r="H6417" s="255" t="str">
        <f>IF(G6417="기사임",(COUNTIF($B$2:B6417,B6417)-COUNTIFS($B$2:B6416,B6417,$G$2:G6416,"")),"")</f>
        <v/>
      </c>
      <c r="I6417" s="122" t="str">
        <f>IF(H6417=1,COUNTIF($H$1:H6417,1),"")</f>
        <v/>
      </c>
      <c r="J6417" s="122">
        <f t="shared" si="305"/>
        <v>0</v>
      </c>
      <c r="K6417" s="122" t="b">
        <f t="shared" si="306"/>
        <v>0</v>
      </c>
      <c r="L6417" s="122" t="str">
        <f>IF(K6417=FALSE,"",B6417&amp;"@"&amp;COUNTIFS($B$2:B6417,B6417,$K$2:K6417,TRUE))</f>
        <v/>
      </c>
    </row>
    <row r="6418" spans="7:12">
      <c r="G6418" s="122" t="str">
        <f t="shared" si="304"/>
        <v/>
      </c>
      <c r="H6418" s="255" t="str">
        <f>IF(G6418="기사임",(COUNTIF($B$2:B6418,B6418)-COUNTIFS($B$2:B6417,B6418,$G$2:G6417,"")),"")</f>
        <v/>
      </c>
      <c r="I6418" s="122" t="str">
        <f>IF(H6418=1,COUNTIF($H$1:H6418,1),"")</f>
        <v/>
      </c>
      <c r="J6418" s="122">
        <f t="shared" si="305"/>
        <v>0</v>
      </c>
      <c r="K6418" s="122" t="b">
        <f t="shared" si="306"/>
        <v>0</v>
      </c>
      <c r="L6418" s="122" t="str">
        <f>IF(K6418=FALSE,"",B6418&amp;"@"&amp;COUNTIFS($B$2:B6418,B6418,$K$2:K6418,TRUE))</f>
        <v/>
      </c>
    </row>
    <row r="6419" spans="7:12">
      <c r="G6419" s="122" t="str">
        <f t="shared" si="304"/>
        <v/>
      </c>
      <c r="H6419" s="255" t="str">
        <f>IF(G6419="기사임",(COUNTIF($B$2:B6419,B6419)-COUNTIFS($B$2:B6418,B6419,$G$2:G6418,"")),"")</f>
        <v/>
      </c>
      <c r="I6419" s="122" t="str">
        <f>IF(H6419=1,COUNTIF($H$1:H6419,1),"")</f>
        <v/>
      </c>
      <c r="J6419" s="122">
        <f t="shared" si="305"/>
        <v>0</v>
      </c>
      <c r="K6419" s="122" t="b">
        <f t="shared" si="306"/>
        <v>0</v>
      </c>
      <c r="L6419" s="122" t="str">
        <f>IF(K6419=FALSE,"",B6419&amp;"@"&amp;COUNTIFS($B$2:B6419,B6419,$K$2:K6419,TRUE))</f>
        <v/>
      </c>
    </row>
    <row r="6420" spans="7:12">
      <c r="G6420" s="122" t="str">
        <f t="shared" si="304"/>
        <v/>
      </c>
      <c r="H6420" s="255" t="str">
        <f>IF(G6420="기사임",(COUNTIF($B$2:B6420,B6420)-COUNTIFS($B$2:B6419,B6420,$G$2:G6419,"")),"")</f>
        <v/>
      </c>
      <c r="I6420" s="122" t="str">
        <f>IF(H6420=1,COUNTIF($H$1:H6420,1),"")</f>
        <v/>
      </c>
      <c r="J6420" s="122">
        <f t="shared" si="305"/>
        <v>0</v>
      </c>
      <c r="K6420" s="122" t="b">
        <f t="shared" si="306"/>
        <v>0</v>
      </c>
      <c r="L6420" s="122" t="str">
        <f>IF(K6420=FALSE,"",B6420&amp;"@"&amp;COUNTIFS($B$2:B6420,B6420,$K$2:K6420,TRUE))</f>
        <v/>
      </c>
    </row>
    <row r="6421" spans="7:12">
      <c r="G6421" s="122" t="str">
        <f t="shared" si="304"/>
        <v/>
      </c>
      <c r="H6421" s="255" t="str">
        <f>IF(G6421="기사임",(COUNTIF($B$2:B6421,B6421)-COUNTIFS($B$2:B6420,B6421,$G$2:G6420,"")),"")</f>
        <v/>
      </c>
      <c r="I6421" s="122" t="str">
        <f>IF(H6421=1,COUNTIF($H$1:H6421,1),"")</f>
        <v/>
      </c>
      <c r="J6421" s="122">
        <f t="shared" si="305"/>
        <v>0</v>
      </c>
      <c r="K6421" s="122" t="b">
        <f t="shared" si="306"/>
        <v>0</v>
      </c>
      <c r="L6421" s="122" t="str">
        <f>IF(K6421=FALSE,"",B6421&amp;"@"&amp;COUNTIFS($B$2:B6421,B6421,$K$2:K6421,TRUE))</f>
        <v/>
      </c>
    </row>
    <row r="6422" spans="7:12">
      <c r="G6422" s="122" t="str">
        <f t="shared" si="304"/>
        <v/>
      </c>
      <c r="H6422" s="255" t="str">
        <f>IF(G6422="기사임",(COUNTIF($B$2:B6422,B6422)-COUNTIFS($B$2:B6421,B6422,$G$2:G6421,"")),"")</f>
        <v/>
      </c>
      <c r="I6422" s="122" t="str">
        <f>IF(H6422=1,COUNTIF($H$1:H6422,1),"")</f>
        <v/>
      </c>
      <c r="J6422" s="122">
        <f t="shared" si="305"/>
        <v>0</v>
      </c>
      <c r="K6422" s="122" t="b">
        <f t="shared" si="306"/>
        <v>0</v>
      </c>
      <c r="L6422" s="122" t="str">
        <f>IF(K6422=FALSE,"",B6422&amp;"@"&amp;COUNTIFS($B$2:B6422,B6422,$K$2:K6422,TRUE))</f>
        <v/>
      </c>
    </row>
    <row r="6423" spans="7:12">
      <c r="G6423" s="122" t="str">
        <f t="shared" si="304"/>
        <v/>
      </c>
      <c r="H6423" s="255" t="str">
        <f>IF(G6423="기사임",(COUNTIF($B$2:B6423,B6423)-COUNTIFS($B$2:B6422,B6423,$G$2:G6422,"")),"")</f>
        <v/>
      </c>
      <c r="I6423" s="122" t="str">
        <f>IF(H6423=1,COUNTIF($H$1:H6423,1),"")</f>
        <v/>
      </c>
      <c r="J6423" s="122">
        <f t="shared" si="305"/>
        <v>0</v>
      </c>
      <c r="K6423" s="122" t="b">
        <f t="shared" si="306"/>
        <v>0</v>
      </c>
      <c r="L6423" s="122" t="str">
        <f>IF(K6423=FALSE,"",B6423&amp;"@"&amp;COUNTIFS($B$2:B6423,B6423,$K$2:K6423,TRUE))</f>
        <v/>
      </c>
    </row>
    <row r="6424" spans="7:12">
      <c r="G6424" s="122" t="str">
        <f t="shared" si="304"/>
        <v/>
      </c>
      <c r="H6424" s="255" t="str">
        <f>IF(G6424="기사임",(COUNTIF($B$2:B6424,B6424)-COUNTIFS($B$2:B6423,B6424,$G$2:G6423,"")),"")</f>
        <v/>
      </c>
      <c r="I6424" s="122" t="str">
        <f>IF(H6424=1,COUNTIF($H$1:H6424,1),"")</f>
        <v/>
      </c>
      <c r="J6424" s="122">
        <f t="shared" si="305"/>
        <v>0</v>
      </c>
      <c r="K6424" s="122" t="b">
        <f t="shared" si="306"/>
        <v>0</v>
      </c>
      <c r="L6424" s="122" t="str">
        <f>IF(K6424=FALSE,"",B6424&amp;"@"&amp;COUNTIFS($B$2:B6424,B6424,$K$2:K6424,TRUE))</f>
        <v/>
      </c>
    </row>
    <row r="6425" spans="7:12">
      <c r="G6425" s="122" t="str">
        <f t="shared" si="304"/>
        <v/>
      </c>
      <c r="H6425" s="255" t="str">
        <f>IF(G6425="기사임",(COUNTIF($B$2:B6425,B6425)-COUNTIFS($B$2:B6424,B6425,$G$2:G6424,"")),"")</f>
        <v/>
      </c>
      <c r="I6425" s="122" t="str">
        <f>IF(H6425=1,COUNTIF($H$1:H6425,1),"")</f>
        <v/>
      </c>
      <c r="J6425" s="122">
        <f t="shared" si="305"/>
        <v>0</v>
      </c>
      <c r="K6425" s="122" t="b">
        <f t="shared" si="306"/>
        <v>0</v>
      </c>
      <c r="L6425" s="122" t="str">
        <f>IF(K6425=FALSE,"",B6425&amp;"@"&amp;COUNTIFS($B$2:B6425,B6425,$K$2:K6425,TRUE))</f>
        <v/>
      </c>
    </row>
    <row r="6426" spans="7:12">
      <c r="G6426" s="122" t="str">
        <f t="shared" si="304"/>
        <v/>
      </c>
      <c r="H6426" s="255" t="str">
        <f>IF(G6426="기사임",(COUNTIF($B$2:B6426,B6426)-COUNTIFS($B$2:B6425,B6426,$G$2:G6425,"")),"")</f>
        <v/>
      </c>
      <c r="I6426" s="122" t="str">
        <f>IF(H6426=1,COUNTIF($H$1:H6426,1),"")</f>
        <v/>
      </c>
      <c r="J6426" s="122">
        <f t="shared" si="305"/>
        <v>0</v>
      </c>
      <c r="K6426" s="122" t="b">
        <f t="shared" si="306"/>
        <v>0</v>
      </c>
      <c r="L6426" s="122" t="str">
        <f>IF(K6426=FALSE,"",B6426&amp;"@"&amp;COUNTIFS($B$2:B6426,B6426,$K$2:K6426,TRUE))</f>
        <v/>
      </c>
    </row>
    <row r="6427" spans="7:12">
      <c r="G6427" s="122" t="str">
        <f t="shared" si="304"/>
        <v/>
      </c>
      <c r="H6427" s="255" t="str">
        <f>IF(G6427="기사임",(COUNTIF($B$2:B6427,B6427)-COUNTIFS($B$2:B6426,B6427,$G$2:G6426,"")),"")</f>
        <v/>
      </c>
      <c r="I6427" s="122" t="str">
        <f>IF(H6427=1,COUNTIF($H$1:H6427,1),"")</f>
        <v/>
      </c>
      <c r="J6427" s="122">
        <f t="shared" si="305"/>
        <v>0</v>
      </c>
      <c r="K6427" s="122" t="b">
        <f t="shared" si="306"/>
        <v>0</v>
      </c>
      <c r="L6427" s="122" t="str">
        <f>IF(K6427=FALSE,"",B6427&amp;"@"&amp;COUNTIFS($B$2:B6427,B6427,$K$2:K6427,TRUE))</f>
        <v/>
      </c>
    </row>
    <row r="6428" spans="7:12">
      <c r="G6428" s="122" t="str">
        <f t="shared" si="304"/>
        <v/>
      </c>
      <c r="H6428" s="255" t="str">
        <f>IF(G6428="기사임",(COUNTIF($B$2:B6428,B6428)-COUNTIFS($B$2:B6427,B6428,$G$2:G6427,"")),"")</f>
        <v/>
      </c>
      <c r="I6428" s="122" t="str">
        <f>IF(H6428=1,COUNTIF($H$1:H6428,1),"")</f>
        <v/>
      </c>
      <c r="J6428" s="122">
        <f t="shared" si="305"/>
        <v>0</v>
      </c>
      <c r="K6428" s="122" t="b">
        <f t="shared" si="306"/>
        <v>0</v>
      </c>
      <c r="L6428" s="122" t="str">
        <f>IF(K6428=FALSE,"",B6428&amp;"@"&amp;COUNTIFS($B$2:B6428,B6428,$K$2:K6428,TRUE))</f>
        <v/>
      </c>
    </row>
    <row r="6429" spans="7:12">
      <c r="G6429" s="122" t="str">
        <f t="shared" si="304"/>
        <v/>
      </c>
      <c r="H6429" s="255" t="str">
        <f>IF(G6429="기사임",(COUNTIF($B$2:B6429,B6429)-COUNTIFS($B$2:B6428,B6429,$G$2:G6428,"")),"")</f>
        <v/>
      </c>
      <c r="I6429" s="122" t="str">
        <f>IF(H6429=1,COUNTIF($H$1:H6429,1),"")</f>
        <v/>
      </c>
      <c r="J6429" s="122">
        <f t="shared" si="305"/>
        <v>0</v>
      </c>
      <c r="K6429" s="122" t="b">
        <f t="shared" si="306"/>
        <v>0</v>
      </c>
      <c r="L6429" s="122" t="str">
        <f>IF(K6429=FALSE,"",B6429&amp;"@"&amp;COUNTIFS($B$2:B6429,B6429,$K$2:K6429,TRUE))</f>
        <v/>
      </c>
    </row>
    <row r="6430" spans="7:12">
      <c r="G6430" s="122" t="str">
        <f t="shared" si="304"/>
        <v/>
      </c>
      <c r="H6430" s="255" t="str">
        <f>IF(G6430="기사임",(COUNTIF($B$2:B6430,B6430)-COUNTIFS($B$2:B6429,B6430,$G$2:G6429,"")),"")</f>
        <v/>
      </c>
      <c r="I6430" s="122" t="str">
        <f>IF(H6430=1,COUNTIF($H$1:H6430,1),"")</f>
        <v/>
      </c>
      <c r="J6430" s="122">
        <f t="shared" si="305"/>
        <v>0</v>
      </c>
      <c r="K6430" s="122" t="b">
        <f t="shared" si="306"/>
        <v>0</v>
      </c>
      <c r="L6430" s="122" t="str">
        <f>IF(K6430=FALSE,"",B6430&amp;"@"&amp;COUNTIFS($B$2:B6430,B6430,$K$2:K6430,TRUE))</f>
        <v/>
      </c>
    </row>
    <row r="6431" spans="7:12">
      <c r="G6431" s="122" t="str">
        <f t="shared" si="304"/>
        <v/>
      </c>
      <c r="H6431" s="255" t="str">
        <f>IF(G6431="기사임",(COUNTIF($B$2:B6431,B6431)-COUNTIFS($B$2:B6430,B6431,$G$2:G6430,"")),"")</f>
        <v/>
      </c>
      <c r="I6431" s="122" t="str">
        <f>IF(H6431=1,COUNTIF($H$1:H6431,1),"")</f>
        <v/>
      </c>
      <c r="J6431" s="122">
        <f t="shared" si="305"/>
        <v>0</v>
      </c>
      <c r="K6431" s="122" t="b">
        <f t="shared" si="306"/>
        <v>0</v>
      </c>
      <c r="L6431" s="122" t="str">
        <f>IF(K6431=FALSE,"",B6431&amp;"@"&amp;COUNTIFS($B$2:B6431,B6431,$K$2:K6431,TRUE))</f>
        <v/>
      </c>
    </row>
    <row r="6432" spans="7:12">
      <c r="G6432" s="122" t="str">
        <f t="shared" si="304"/>
        <v/>
      </c>
      <c r="H6432" s="255" t="str">
        <f>IF(G6432="기사임",(COUNTIF($B$2:B6432,B6432)-COUNTIFS($B$2:B6431,B6432,$G$2:G6431,"")),"")</f>
        <v/>
      </c>
      <c r="I6432" s="122" t="str">
        <f>IF(H6432=1,COUNTIF($H$1:H6432,1),"")</f>
        <v/>
      </c>
      <c r="J6432" s="122">
        <f t="shared" si="305"/>
        <v>0</v>
      </c>
      <c r="K6432" s="122" t="b">
        <f t="shared" si="306"/>
        <v>0</v>
      </c>
      <c r="L6432" s="122" t="str">
        <f>IF(K6432=FALSE,"",B6432&amp;"@"&amp;COUNTIFS($B$2:B6432,B6432,$K$2:K6432,TRUE))</f>
        <v/>
      </c>
    </row>
    <row r="6433" spans="7:12">
      <c r="G6433" s="122" t="str">
        <f t="shared" si="304"/>
        <v/>
      </c>
      <c r="H6433" s="255" t="str">
        <f>IF(G6433="기사임",(COUNTIF($B$2:B6433,B6433)-COUNTIFS($B$2:B6432,B6433,$G$2:G6432,"")),"")</f>
        <v/>
      </c>
      <c r="I6433" s="122" t="str">
        <f>IF(H6433=1,COUNTIF($H$1:H6433,1),"")</f>
        <v/>
      </c>
      <c r="J6433" s="122">
        <f t="shared" si="305"/>
        <v>0</v>
      </c>
      <c r="K6433" s="122" t="b">
        <f t="shared" si="306"/>
        <v>0</v>
      </c>
      <c r="L6433" s="122" t="str">
        <f>IF(K6433=FALSE,"",B6433&amp;"@"&amp;COUNTIFS($B$2:B6433,B6433,$K$2:K6433,TRUE))</f>
        <v/>
      </c>
    </row>
    <row r="6434" spans="7:12">
      <c r="G6434" s="122" t="str">
        <f t="shared" si="304"/>
        <v/>
      </c>
      <c r="H6434" s="255" t="str">
        <f>IF(G6434="기사임",(COUNTIF($B$2:B6434,B6434)-COUNTIFS($B$2:B6433,B6434,$G$2:G6433,"")),"")</f>
        <v/>
      </c>
      <c r="I6434" s="122" t="str">
        <f>IF(H6434=1,COUNTIF($H$1:H6434,1),"")</f>
        <v/>
      </c>
      <c r="J6434" s="122">
        <f t="shared" si="305"/>
        <v>0</v>
      </c>
      <c r="K6434" s="122" t="b">
        <f t="shared" si="306"/>
        <v>0</v>
      </c>
      <c r="L6434" s="122" t="str">
        <f>IF(K6434=FALSE,"",B6434&amp;"@"&amp;COUNTIFS($B$2:B6434,B6434,$K$2:K6434,TRUE))</f>
        <v/>
      </c>
    </row>
    <row r="6435" spans="7:12">
      <c r="G6435" s="122" t="str">
        <f t="shared" si="304"/>
        <v/>
      </c>
      <c r="H6435" s="255" t="str">
        <f>IF(G6435="기사임",(COUNTIF($B$2:B6435,B6435)-COUNTIFS($B$2:B6434,B6435,$G$2:G6434,"")),"")</f>
        <v/>
      </c>
      <c r="I6435" s="122" t="str">
        <f>IF(H6435=1,COUNTIF($H$1:H6435,1),"")</f>
        <v/>
      </c>
      <c r="J6435" s="122">
        <f t="shared" si="305"/>
        <v>0</v>
      </c>
      <c r="K6435" s="122" t="b">
        <f t="shared" si="306"/>
        <v>0</v>
      </c>
      <c r="L6435" s="122" t="str">
        <f>IF(K6435=FALSE,"",B6435&amp;"@"&amp;COUNTIFS($B$2:B6435,B6435,$K$2:K6435,TRUE))</f>
        <v/>
      </c>
    </row>
    <row r="6436" spans="7:12">
      <c r="G6436" s="122" t="str">
        <f t="shared" si="304"/>
        <v/>
      </c>
      <c r="H6436" s="255" t="str">
        <f>IF(G6436="기사임",(COUNTIF($B$2:B6436,B6436)-COUNTIFS($B$2:B6435,B6436,$G$2:G6435,"")),"")</f>
        <v/>
      </c>
      <c r="I6436" s="122" t="str">
        <f>IF(H6436=1,COUNTIF($H$1:H6436,1),"")</f>
        <v/>
      </c>
      <c r="J6436" s="122">
        <f t="shared" si="305"/>
        <v>0</v>
      </c>
      <c r="K6436" s="122" t="b">
        <f t="shared" si="306"/>
        <v>0</v>
      </c>
      <c r="L6436" s="122" t="str">
        <f>IF(K6436=FALSE,"",B6436&amp;"@"&amp;COUNTIFS($B$2:B6436,B6436,$K$2:K6436,TRUE))</f>
        <v/>
      </c>
    </row>
    <row r="6437" spans="7:12">
      <c r="G6437" s="122" t="str">
        <f t="shared" si="304"/>
        <v/>
      </c>
      <c r="H6437" s="255" t="str">
        <f>IF(G6437="기사임",(COUNTIF($B$2:B6437,B6437)-COUNTIFS($B$2:B6436,B6437,$G$2:G6436,"")),"")</f>
        <v/>
      </c>
      <c r="I6437" s="122" t="str">
        <f>IF(H6437=1,COUNTIF($H$1:H6437,1),"")</f>
        <v/>
      </c>
      <c r="J6437" s="122">
        <f t="shared" si="305"/>
        <v>0</v>
      </c>
      <c r="K6437" s="122" t="b">
        <f t="shared" si="306"/>
        <v>0</v>
      </c>
      <c r="L6437" s="122" t="str">
        <f>IF(K6437=FALSE,"",B6437&amp;"@"&amp;COUNTIFS($B$2:B6437,B6437,$K$2:K6437,TRUE))</f>
        <v/>
      </c>
    </row>
    <row r="6438" spans="7:12">
      <c r="G6438" s="122" t="str">
        <f t="shared" si="304"/>
        <v/>
      </c>
      <c r="H6438" s="255" t="str">
        <f>IF(G6438="기사임",(COUNTIF($B$2:B6438,B6438)-COUNTIFS($B$2:B6437,B6438,$G$2:G6437,"")),"")</f>
        <v/>
      </c>
      <c r="I6438" s="122" t="str">
        <f>IF(H6438=1,COUNTIF($H$1:H6438,1),"")</f>
        <v/>
      </c>
      <c r="J6438" s="122">
        <f t="shared" si="305"/>
        <v>0</v>
      </c>
      <c r="K6438" s="122" t="b">
        <f t="shared" si="306"/>
        <v>0</v>
      </c>
      <c r="L6438" s="122" t="str">
        <f>IF(K6438=FALSE,"",B6438&amp;"@"&amp;COUNTIFS($B$2:B6438,B6438,$K$2:K6438,TRUE))</f>
        <v/>
      </c>
    </row>
    <row r="6439" spans="7:12">
      <c r="G6439" s="122" t="str">
        <f t="shared" si="304"/>
        <v/>
      </c>
      <c r="H6439" s="255" t="str">
        <f>IF(G6439="기사임",(COUNTIF($B$2:B6439,B6439)-COUNTIFS($B$2:B6438,B6439,$G$2:G6438,"")),"")</f>
        <v/>
      </c>
      <c r="I6439" s="122" t="str">
        <f>IF(H6439=1,COUNTIF($H$1:H6439,1),"")</f>
        <v/>
      </c>
      <c r="J6439" s="122">
        <f t="shared" si="305"/>
        <v>0</v>
      </c>
      <c r="K6439" s="122" t="b">
        <f t="shared" si="306"/>
        <v>0</v>
      </c>
      <c r="L6439" s="122" t="str">
        <f>IF(K6439=FALSE,"",B6439&amp;"@"&amp;COUNTIFS($B$2:B6439,B6439,$K$2:K6439,TRUE))</f>
        <v/>
      </c>
    </row>
    <row r="6440" spans="7:12">
      <c r="G6440" s="122" t="str">
        <f t="shared" si="304"/>
        <v/>
      </c>
      <c r="H6440" s="255" t="str">
        <f>IF(G6440="기사임",(COUNTIF($B$2:B6440,B6440)-COUNTIFS($B$2:B6439,B6440,$G$2:G6439,"")),"")</f>
        <v/>
      </c>
      <c r="I6440" s="122" t="str">
        <f>IF(H6440=1,COUNTIF($H$1:H6440,1),"")</f>
        <v/>
      </c>
      <c r="J6440" s="122">
        <f t="shared" si="305"/>
        <v>0</v>
      </c>
      <c r="K6440" s="122" t="b">
        <f t="shared" si="306"/>
        <v>0</v>
      </c>
      <c r="L6440" s="122" t="str">
        <f>IF(K6440=FALSE,"",B6440&amp;"@"&amp;COUNTIFS($B$2:B6440,B6440,$K$2:K6440,TRUE))</f>
        <v/>
      </c>
    </row>
    <row r="6441" spans="7:12">
      <c r="G6441" s="122" t="str">
        <f t="shared" si="304"/>
        <v/>
      </c>
      <c r="H6441" s="255" t="str">
        <f>IF(G6441="기사임",(COUNTIF($B$2:B6441,B6441)-COUNTIFS($B$2:B6440,B6441,$G$2:G6440,"")),"")</f>
        <v/>
      </c>
      <c r="I6441" s="122" t="str">
        <f>IF(H6441=1,COUNTIF($H$1:H6441,1),"")</f>
        <v/>
      </c>
      <c r="J6441" s="122">
        <f t="shared" si="305"/>
        <v>0</v>
      </c>
      <c r="K6441" s="122" t="b">
        <f t="shared" si="306"/>
        <v>0</v>
      </c>
      <c r="L6441" s="122" t="str">
        <f>IF(K6441=FALSE,"",B6441&amp;"@"&amp;COUNTIFS($B$2:B6441,B6441,$K$2:K6441,TRUE))</f>
        <v/>
      </c>
    </row>
    <row r="6442" spans="7:12">
      <c r="G6442" s="122" t="str">
        <f t="shared" si="304"/>
        <v/>
      </c>
      <c r="H6442" s="255" t="str">
        <f>IF(G6442="기사임",(COUNTIF($B$2:B6442,B6442)-COUNTIFS($B$2:B6441,B6442,$G$2:G6441,"")),"")</f>
        <v/>
      </c>
      <c r="I6442" s="122" t="str">
        <f>IF(H6442=1,COUNTIF($H$1:H6442,1),"")</f>
        <v/>
      </c>
      <c r="J6442" s="122">
        <f t="shared" si="305"/>
        <v>0</v>
      </c>
      <c r="K6442" s="122" t="b">
        <f t="shared" si="306"/>
        <v>0</v>
      </c>
      <c r="L6442" s="122" t="str">
        <f>IF(K6442=FALSE,"",B6442&amp;"@"&amp;COUNTIFS($B$2:B6442,B6442,$K$2:K6442,TRUE))</f>
        <v/>
      </c>
    </row>
    <row r="6443" spans="7:12">
      <c r="G6443" s="122" t="str">
        <f t="shared" si="304"/>
        <v/>
      </c>
      <c r="H6443" s="255" t="str">
        <f>IF(G6443="기사임",(COUNTIF($B$2:B6443,B6443)-COUNTIFS($B$2:B6442,B6443,$G$2:G6442,"")),"")</f>
        <v/>
      </c>
      <c r="I6443" s="122" t="str">
        <f>IF(H6443=1,COUNTIF($H$1:H6443,1),"")</f>
        <v/>
      </c>
      <c r="J6443" s="122">
        <f t="shared" si="305"/>
        <v>0</v>
      </c>
      <c r="K6443" s="122" t="b">
        <f t="shared" si="306"/>
        <v>0</v>
      </c>
      <c r="L6443" s="122" t="str">
        <f>IF(K6443=FALSE,"",B6443&amp;"@"&amp;COUNTIFS($B$2:B6443,B6443,$K$2:K6443,TRUE))</f>
        <v/>
      </c>
    </row>
    <row r="6444" spans="7:12">
      <c r="G6444" s="122" t="str">
        <f t="shared" si="304"/>
        <v/>
      </c>
      <c r="H6444" s="255" t="str">
        <f>IF(G6444="기사임",(COUNTIF($B$2:B6444,B6444)-COUNTIFS($B$2:B6443,B6444,$G$2:G6443,"")),"")</f>
        <v/>
      </c>
      <c r="I6444" s="122" t="str">
        <f>IF(H6444=1,COUNTIF($H$1:H6444,1),"")</f>
        <v/>
      </c>
      <c r="J6444" s="122">
        <f t="shared" si="305"/>
        <v>0</v>
      </c>
      <c r="K6444" s="122" t="b">
        <f t="shared" si="306"/>
        <v>0</v>
      </c>
      <c r="L6444" s="122" t="str">
        <f>IF(K6444=FALSE,"",B6444&amp;"@"&amp;COUNTIFS($B$2:B6444,B6444,$K$2:K6444,TRUE))</f>
        <v/>
      </c>
    </row>
    <row r="6445" spans="7:12">
      <c r="G6445" s="122" t="str">
        <f t="shared" si="304"/>
        <v/>
      </c>
      <c r="H6445" s="255" t="str">
        <f>IF(G6445="기사임",(COUNTIF($B$2:B6445,B6445)-COUNTIFS($B$2:B6444,B6445,$G$2:G6444,"")),"")</f>
        <v/>
      </c>
      <c r="I6445" s="122" t="str">
        <f>IF(H6445=1,COUNTIF($H$1:H6445,1),"")</f>
        <v/>
      </c>
      <c r="J6445" s="122">
        <f t="shared" si="305"/>
        <v>0</v>
      </c>
      <c r="K6445" s="122" t="b">
        <f t="shared" si="306"/>
        <v>0</v>
      </c>
      <c r="L6445" s="122" t="str">
        <f>IF(K6445=FALSE,"",B6445&amp;"@"&amp;COUNTIFS($B$2:B6445,B6445,$K$2:K6445,TRUE))</f>
        <v/>
      </c>
    </row>
    <row r="6446" spans="7:12">
      <c r="G6446" s="122" t="str">
        <f t="shared" si="304"/>
        <v/>
      </c>
      <c r="H6446" s="255" t="str">
        <f>IF(G6446="기사임",(COUNTIF($B$2:B6446,B6446)-COUNTIFS($B$2:B6445,B6446,$G$2:G6445,"")),"")</f>
        <v/>
      </c>
      <c r="I6446" s="122" t="str">
        <f>IF(H6446=1,COUNTIF($H$1:H6446,1),"")</f>
        <v/>
      </c>
      <c r="J6446" s="122">
        <f t="shared" si="305"/>
        <v>0</v>
      </c>
      <c r="K6446" s="122" t="b">
        <f t="shared" si="306"/>
        <v>0</v>
      </c>
      <c r="L6446" s="122" t="str">
        <f>IF(K6446=FALSE,"",B6446&amp;"@"&amp;COUNTIFS($B$2:B6446,B6446,$K$2:K6446,TRUE))</f>
        <v/>
      </c>
    </row>
    <row r="6447" spans="7:12">
      <c r="G6447" s="122" t="str">
        <f t="shared" si="304"/>
        <v/>
      </c>
      <c r="H6447" s="255" t="str">
        <f>IF(G6447="기사임",(COUNTIF($B$2:B6447,B6447)-COUNTIFS($B$2:B6446,B6447,$G$2:G6446,"")),"")</f>
        <v/>
      </c>
      <c r="I6447" s="122" t="str">
        <f>IF(H6447=1,COUNTIF($H$1:H6447,1),"")</f>
        <v/>
      </c>
      <c r="J6447" s="122">
        <f t="shared" si="305"/>
        <v>0</v>
      </c>
      <c r="K6447" s="122" t="b">
        <f t="shared" si="306"/>
        <v>0</v>
      </c>
      <c r="L6447" s="122" t="str">
        <f>IF(K6447=FALSE,"",B6447&amp;"@"&amp;COUNTIFS($B$2:B6447,B6447,$K$2:K6447,TRUE))</f>
        <v/>
      </c>
    </row>
    <row r="6448" spans="7:12">
      <c r="G6448" s="122" t="str">
        <f t="shared" si="304"/>
        <v/>
      </c>
      <c r="H6448" s="255" t="str">
        <f>IF(G6448="기사임",(COUNTIF($B$2:B6448,B6448)-COUNTIFS($B$2:B6447,B6448,$G$2:G6447,"")),"")</f>
        <v/>
      </c>
      <c r="I6448" s="122" t="str">
        <f>IF(H6448=1,COUNTIF($H$1:H6448,1),"")</f>
        <v/>
      </c>
      <c r="J6448" s="122">
        <f t="shared" si="305"/>
        <v>0</v>
      </c>
      <c r="K6448" s="122" t="b">
        <f t="shared" si="306"/>
        <v>0</v>
      </c>
      <c r="L6448" s="122" t="str">
        <f>IF(K6448=FALSE,"",B6448&amp;"@"&amp;COUNTIFS($B$2:B6448,B6448,$K$2:K6448,TRUE))</f>
        <v/>
      </c>
    </row>
    <row r="6449" spans="7:12">
      <c r="G6449" s="122" t="str">
        <f t="shared" si="304"/>
        <v/>
      </c>
      <c r="H6449" s="255" t="str">
        <f>IF(G6449="기사임",(COUNTIF($B$2:B6449,B6449)-COUNTIFS($B$2:B6448,B6449,$G$2:G6448,"")),"")</f>
        <v/>
      </c>
      <c r="I6449" s="122" t="str">
        <f>IF(H6449=1,COUNTIF($H$1:H6449,1),"")</f>
        <v/>
      </c>
      <c r="J6449" s="122">
        <f t="shared" si="305"/>
        <v>0</v>
      </c>
      <c r="K6449" s="122" t="b">
        <f t="shared" si="306"/>
        <v>0</v>
      </c>
      <c r="L6449" s="122" t="str">
        <f>IF(K6449=FALSE,"",B6449&amp;"@"&amp;COUNTIFS($B$2:B6449,B6449,$K$2:K6449,TRUE))</f>
        <v/>
      </c>
    </row>
    <row r="6450" spans="7:12">
      <c r="G6450" s="122" t="str">
        <f t="shared" si="304"/>
        <v/>
      </c>
      <c r="H6450" s="255" t="str">
        <f>IF(G6450="기사임",(COUNTIF($B$2:B6450,B6450)-COUNTIFS($B$2:B6449,B6450,$G$2:G6449,"")),"")</f>
        <v/>
      </c>
      <c r="I6450" s="122" t="str">
        <f>IF(H6450=1,COUNTIF($H$1:H6450,1),"")</f>
        <v/>
      </c>
      <c r="J6450" s="122">
        <f t="shared" si="305"/>
        <v>0</v>
      </c>
      <c r="K6450" s="122" t="b">
        <f t="shared" si="306"/>
        <v>0</v>
      </c>
      <c r="L6450" s="122" t="str">
        <f>IF(K6450=FALSE,"",B6450&amp;"@"&amp;COUNTIFS($B$2:B6450,B6450,$K$2:K6450,TRUE))</f>
        <v/>
      </c>
    </row>
    <row r="6451" spans="7:12">
      <c r="G6451" s="122" t="str">
        <f t="shared" si="304"/>
        <v/>
      </c>
      <c r="H6451" s="255" t="str">
        <f>IF(G6451="기사임",(COUNTIF($B$2:B6451,B6451)-COUNTIFS($B$2:B6450,B6451,$G$2:G6450,"")),"")</f>
        <v/>
      </c>
      <c r="I6451" s="122" t="str">
        <f>IF(H6451=1,COUNTIF($H$1:H6451,1),"")</f>
        <v/>
      </c>
      <c r="J6451" s="122">
        <f t="shared" si="305"/>
        <v>0</v>
      </c>
      <c r="K6451" s="122" t="b">
        <f t="shared" si="306"/>
        <v>0</v>
      </c>
      <c r="L6451" s="122" t="str">
        <f>IF(K6451=FALSE,"",B6451&amp;"@"&amp;COUNTIFS($B$2:B6451,B6451,$K$2:K6451,TRUE))</f>
        <v/>
      </c>
    </row>
    <row r="6452" spans="7:12">
      <c r="G6452" s="122" t="str">
        <f t="shared" si="304"/>
        <v/>
      </c>
      <c r="H6452" s="255" t="str">
        <f>IF(G6452="기사임",(COUNTIF($B$2:B6452,B6452)-COUNTIFS($B$2:B6451,B6452,$G$2:G6451,"")),"")</f>
        <v/>
      </c>
      <c r="I6452" s="122" t="str">
        <f>IF(H6452=1,COUNTIF($H$1:H6452,1),"")</f>
        <v/>
      </c>
      <c r="J6452" s="122">
        <f t="shared" si="305"/>
        <v>0</v>
      </c>
      <c r="K6452" s="122" t="b">
        <f t="shared" si="306"/>
        <v>0</v>
      </c>
      <c r="L6452" s="122" t="str">
        <f>IF(K6452=FALSE,"",B6452&amp;"@"&amp;COUNTIFS($B$2:B6452,B6452,$K$2:K6452,TRUE))</f>
        <v/>
      </c>
    </row>
    <row r="6453" spans="7:12">
      <c r="G6453" s="122" t="str">
        <f t="shared" si="304"/>
        <v/>
      </c>
      <c r="H6453" s="255" t="str">
        <f>IF(G6453="기사임",(COUNTIF($B$2:B6453,B6453)-COUNTIFS($B$2:B6452,B6453,$G$2:G6452,"")),"")</f>
        <v/>
      </c>
      <c r="I6453" s="122" t="str">
        <f>IF(H6453=1,COUNTIF($H$1:H6453,1),"")</f>
        <v/>
      </c>
      <c r="J6453" s="122">
        <f t="shared" si="305"/>
        <v>0</v>
      </c>
      <c r="K6453" s="122" t="b">
        <f t="shared" si="306"/>
        <v>0</v>
      </c>
      <c r="L6453" s="122" t="str">
        <f>IF(K6453=FALSE,"",B6453&amp;"@"&amp;COUNTIFS($B$2:B6453,B6453,$K$2:K6453,TRUE))</f>
        <v/>
      </c>
    </row>
    <row r="6454" spans="7:12">
      <c r="G6454" s="122" t="str">
        <f t="shared" si="304"/>
        <v/>
      </c>
      <c r="H6454" s="255" t="str">
        <f>IF(G6454="기사임",(COUNTIF($B$2:B6454,B6454)-COUNTIFS($B$2:B6453,B6454,$G$2:G6453,"")),"")</f>
        <v/>
      </c>
      <c r="I6454" s="122" t="str">
        <f>IF(H6454=1,COUNTIF($H$1:H6454,1),"")</f>
        <v/>
      </c>
      <c r="J6454" s="122">
        <f t="shared" si="305"/>
        <v>0</v>
      </c>
      <c r="K6454" s="122" t="b">
        <f t="shared" si="306"/>
        <v>0</v>
      </c>
      <c r="L6454" s="122" t="str">
        <f>IF(K6454=FALSE,"",B6454&amp;"@"&amp;COUNTIFS($B$2:B6454,B6454,$K$2:K6454,TRUE))</f>
        <v/>
      </c>
    </row>
    <row r="6455" spans="7:12">
      <c r="G6455" s="122" t="str">
        <f t="shared" si="304"/>
        <v/>
      </c>
      <c r="H6455" s="255" t="str">
        <f>IF(G6455="기사임",(COUNTIF($B$2:B6455,B6455)-COUNTIFS($B$2:B6454,B6455,$G$2:G6454,"")),"")</f>
        <v/>
      </c>
      <c r="I6455" s="122" t="str">
        <f>IF(H6455=1,COUNTIF($H$1:H6455,1),"")</f>
        <v/>
      </c>
      <c r="J6455" s="122">
        <f t="shared" si="305"/>
        <v>0</v>
      </c>
      <c r="K6455" s="122" t="b">
        <f t="shared" si="306"/>
        <v>0</v>
      </c>
      <c r="L6455" s="122" t="str">
        <f>IF(K6455=FALSE,"",B6455&amp;"@"&amp;COUNTIFS($B$2:B6455,B6455,$K$2:K6455,TRUE))</f>
        <v/>
      </c>
    </row>
    <row r="6456" spans="7:12">
      <c r="G6456" s="122" t="str">
        <f t="shared" si="304"/>
        <v/>
      </c>
      <c r="H6456" s="255" t="str">
        <f>IF(G6456="기사임",(COUNTIF($B$2:B6456,B6456)-COUNTIFS($B$2:B6455,B6456,$G$2:G6455,"")),"")</f>
        <v/>
      </c>
      <c r="I6456" s="122" t="str">
        <f>IF(H6456=1,COUNTIF($H$1:H6456,1),"")</f>
        <v/>
      </c>
      <c r="J6456" s="122">
        <f t="shared" si="305"/>
        <v>0</v>
      </c>
      <c r="K6456" s="122" t="b">
        <f t="shared" si="306"/>
        <v>0</v>
      </c>
      <c r="L6456" s="122" t="str">
        <f>IF(K6456=FALSE,"",B6456&amp;"@"&amp;COUNTIFS($B$2:B6456,B6456,$K$2:K6456,TRUE))</f>
        <v/>
      </c>
    </row>
    <row r="6457" spans="7:12">
      <c r="G6457" s="122" t="str">
        <f t="shared" si="304"/>
        <v/>
      </c>
      <c r="H6457" s="255" t="str">
        <f>IF(G6457="기사임",(COUNTIF($B$2:B6457,B6457)-COUNTIFS($B$2:B6456,B6457,$G$2:G6456,"")),"")</f>
        <v/>
      </c>
      <c r="I6457" s="122" t="str">
        <f>IF(H6457=1,COUNTIF($H$1:H6457,1),"")</f>
        <v/>
      </c>
      <c r="J6457" s="122">
        <f t="shared" si="305"/>
        <v>0</v>
      </c>
      <c r="K6457" s="122" t="b">
        <f t="shared" si="306"/>
        <v>0</v>
      </c>
      <c r="L6457" s="122" t="str">
        <f>IF(K6457=FALSE,"",B6457&amp;"@"&amp;COUNTIFS($B$2:B6457,B6457,$K$2:K6457,TRUE))</f>
        <v/>
      </c>
    </row>
    <row r="6458" spans="7:12">
      <c r="G6458" s="122" t="str">
        <f t="shared" si="304"/>
        <v/>
      </c>
      <c r="H6458" s="255" t="str">
        <f>IF(G6458="기사임",(COUNTIF($B$2:B6458,B6458)-COUNTIFS($B$2:B6457,B6458,$G$2:G6457,"")),"")</f>
        <v/>
      </c>
      <c r="I6458" s="122" t="str">
        <f>IF(H6458=1,COUNTIF($H$1:H6458,1),"")</f>
        <v/>
      </c>
      <c r="J6458" s="122">
        <f t="shared" si="305"/>
        <v>0</v>
      </c>
      <c r="K6458" s="122" t="b">
        <f t="shared" si="306"/>
        <v>0</v>
      </c>
      <c r="L6458" s="122" t="str">
        <f>IF(K6458=FALSE,"",B6458&amp;"@"&amp;COUNTIFS($B$2:B6458,B6458,$K$2:K6458,TRUE))</f>
        <v/>
      </c>
    </row>
    <row r="6459" spans="7:12">
      <c r="G6459" s="122" t="str">
        <f t="shared" si="304"/>
        <v/>
      </c>
      <c r="H6459" s="255" t="str">
        <f>IF(G6459="기사임",(COUNTIF($B$2:B6459,B6459)-COUNTIFS($B$2:B6458,B6459,$G$2:G6458,"")),"")</f>
        <v/>
      </c>
      <c r="I6459" s="122" t="str">
        <f>IF(H6459=1,COUNTIF($H$1:H6459,1),"")</f>
        <v/>
      </c>
      <c r="J6459" s="122">
        <f t="shared" si="305"/>
        <v>0</v>
      </c>
      <c r="K6459" s="122" t="b">
        <f t="shared" si="306"/>
        <v>0</v>
      </c>
      <c r="L6459" s="122" t="str">
        <f>IF(K6459=FALSE,"",B6459&amp;"@"&amp;COUNTIFS($B$2:B6459,B6459,$K$2:K6459,TRUE))</f>
        <v/>
      </c>
    </row>
    <row r="6460" spans="7:12">
      <c r="G6460" s="122" t="str">
        <f t="shared" si="304"/>
        <v/>
      </c>
      <c r="H6460" s="255" t="str">
        <f>IF(G6460="기사임",(COUNTIF($B$2:B6460,B6460)-COUNTIFS($B$2:B6459,B6460,$G$2:G6459,"")),"")</f>
        <v/>
      </c>
      <c r="I6460" s="122" t="str">
        <f>IF(H6460=1,COUNTIF($H$1:H6460,1),"")</f>
        <v/>
      </c>
      <c r="J6460" s="122">
        <f t="shared" si="305"/>
        <v>0</v>
      </c>
      <c r="K6460" s="122" t="b">
        <f t="shared" si="306"/>
        <v>0</v>
      </c>
      <c r="L6460" s="122" t="str">
        <f>IF(K6460=FALSE,"",B6460&amp;"@"&amp;COUNTIFS($B$2:B6460,B6460,$K$2:K6460,TRUE))</f>
        <v/>
      </c>
    </row>
    <row r="6461" spans="7:12">
      <c r="G6461" s="122" t="str">
        <f t="shared" si="304"/>
        <v/>
      </c>
      <c r="H6461" s="255" t="str">
        <f>IF(G6461="기사임",(COUNTIF($B$2:B6461,B6461)-COUNTIFS($B$2:B6460,B6461,$G$2:G6460,"")),"")</f>
        <v/>
      </c>
      <c r="I6461" s="122" t="str">
        <f>IF(H6461=1,COUNTIF($H$1:H6461,1),"")</f>
        <v/>
      </c>
      <c r="J6461" s="122">
        <f t="shared" si="305"/>
        <v>0</v>
      </c>
      <c r="K6461" s="122" t="b">
        <f t="shared" si="306"/>
        <v>0</v>
      </c>
      <c r="L6461" s="122" t="str">
        <f>IF(K6461=FALSE,"",B6461&amp;"@"&amp;COUNTIFS($B$2:B6461,B6461,$K$2:K6461,TRUE))</f>
        <v/>
      </c>
    </row>
    <row r="6462" spans="7:12">
      <c r="G6462" s="122" t="str">
        <f t="shared" si="304"/>
        <v/>
      </c>
      <c r="H6462" s="255" t="str">
        <f>IF(G6462="기사임",(COUNTIF($B$2:B6462,B6462)-COUNTIFS($B$2:B6461,B6462,$G$2:G6461,"")),"")</f>
        <v/>
      </c>
      <c r="I6462" s="122" t="str">
        <f>IF(H6462=1,COUNTIF($H$1:H6462,1),"")</f>
        <v/>
      </c>
      <c r="J6462" s="122">
        <f t="shared" si="305"/>
        <v>0</v>
      </c>
      <c r="K6462" s="122" t="b">
        <f t="shared" si="306"/>
        <v>0</v>
      </c>
      <c r="L6462" s="122" t="str">
        <f>IF(K6462=FALSE,"",B6462&amp;"@"&amp;COUNTIFS($B$2:B6462,B6462,$K$2:K6462,TRUE))</f>
        <v/>
      </c>
    </row>
    <row r="6463" spans="7:12">
      <c r="G6463" s="122" t="str">
        <f t="shared" si="304"/>
        <v/>
      </c>
      <c r="H6463" s="255" t="str">
        <f>IF(G6463="기사임",(COUNTIF($B$2:B6463,B6463)-COUNTIFS($B$2:B6462,B6463,$G$2:G6462,"")),"")</f>
        <v/>
      </c>
      <c r="I6463" s="122" t="str">
        <f>IF(H6463=1,COUNTIF($H$1:H6463,1),"")</f>
        <v/>
      </c>
      <c r="J6463" s="122">
        <f t="shared" si="305"/>
        <v>0</v>
      </c>
      <c r="K6463" s="122" t="b">
        <f t="shared" si="306"/>
        <v>0</v>
      </c>
      <c r="L6463" s="122" t="str">
        <f>IF(K6463=FALSE,"",B6463&amp;"@"&amp;COUNTIFS($B$2:B6463,B6463,$K$2:K6463,TRUE))</f>
        <v/>
      </c>
    </row>
    <row r="6464" spans="7:12">
      <c r="G6464" s="122" t="str">
        <f t="shared" si="304"/>
        <v/>
      </c>
      <c r="H6464" s="255" t="str">
        <f>IF(G6464="기사임",(COUNTIF($B$2:B6464,B6464)-COUNTIFS($B$2:B6463,B6464,$G$2:G6463,"")),"")</f>
        <v/>
      </c>
      <c r="I6464" s="122" t="str">
        <f>IF(H6464=1,COUNTIF($H$1:H6464,1),"")</f>
        <v/>
      </c>
      <c r="J6464" s="122">
        <f t="shared" si="305"/>
        <v>0</v>
      </c>
      <c r="K6464" s="122" t="b">
        <f t="shared" si="306"/>
        <v>0</v>
      </c>
      <c r="L6464" s="122" t="str">
        <f>IF(K6464=FALSE,"",B6464&amp;"@"&amp;COUNTIFS($B$2:B6464,B6464,$K$2:K6464,TRUE))</f>
        <v/>
      </c>
    </row>
    <row r="6465" spans="7:12">
      <c r="G6465" s="122" t="str">
        <f t="shared" si="304"/>
        <v/>
      </c>
      <c r="H6465" s="255" t="str">
        <f>IF(G6465="기사임",(COUNTIF($B$2:B6465,B6465)-COUNTIFS($B$2:B6464,B6465,$G$2:G6464,"")),"")</f>
        <v/>
      </c>
      <c r="I6465" s="122" t="str">
        <f>IF(H6465=1,COUNTIF($H$1:H6465,1),"")</f>
        <v/>
      </c>
      <c r="J6465" s="122">
        <f t="shared" si="305"/>
        <v>0</v>
      </c>
      <c r="K6465" s="122" t="b">
        <f t="shared" si="306"/>
        <v>0</v>
      </c>
      <c r="L6465" s="122" t="str">
        <f>IF(K6465=FALSE,"",B6465&amp;"@"&amp;COUNTIFS($B$2:B6465,B6465,$K$2:K6465,TRUE))</f>
        <v/>
      </c>
    </row>
    <row r="6466" spans="7:12">
      <c r="G6466" s="122" t="str">
        <f t="shared" si="304"/>
        <v/>
      </c>
      <c r="H6466" s="255" t="str">
        <f>IF(G6466="기사임",(COUNTIF($B$2:B6466,B6466)-COUNTIFS($B$2:B6465,B6466,$G$2:G6465,"")),"")</f>
        <v/>
      </c>
      <c r="I6466" s="122" t="str">
        <f>IF(H6466=1,COUNTIF($H$1:H6466,1),"")</f>
        <v/>
      </c>
      <c r="J6466" s="122">
        <f t="shared" si="305"/>
        <v>0</v>
      </c>
      <c r="K6466" s="122" t="b">
        <f t="shared" si="306"/>
        <v>0</v>
      </c>
      <c r="L6466" s="122" t="str">
        <f>IF(K6466=FALSE,"",B6466&amp;"@"&amp;COUNTIFS($B$2:B6466,B6466,$K$2:K6466,TRUE))</f>
        <v/>
      </c>
    </row>
    <row r="6467" spans="7:12">
      <c r="G6467" s="122" t="str">
        <f t="shared" si="304"/>
        <v/>
      </c>
      <c r="H6467" s="255" t="str">
        <f>IF(G6467="기사임",(COUNTIF($B$2:B6467,B6467)-COUNTIFS($B$2:B6466,B6467,$G$2:G6466,"")),"")</f>
        <v/>
      </c>
      <c r="I6467" s="122" t="str">
        <f>IF(H6467=1,COUNTIF($H$1:H6467,1),"")</f>
        <v/>
      </c>
      <c r="J6467" s="122">
        <f t="shared" si="305"/>
        <v>0</v>
      </c>
      <c r="K6467" s="122" t="b">
        <f t="shared" si="306"/>
        <v>0</v>
      </c>
      <c r="L6467" s="122" t="str">
        <f>IF(K6467=FALSE,"",B6467&amp;"@"&amp;COUNTIFS($B$2:B6467,B6467,$K$2:K6467,TRUE))</f>
        <v/>
      </c>
    </row>
    <row r="6468" spans="7:12">
      <c r="G6468" s="122" t="str">
        <f t="shared" si="304"/>
        <v/>
      </c>
      <c r="H6468" s="255" t="str">
        <f>IF(G6468="기사임",(COUNTIF($B$2:B6468,B6468)-COUNTIFS($B$2:B6467,B6468,$G$2:G6467,"")),"")</f>
        <v/>
      </c>
      <c r="I6468" s="122" t="str">
        <f>IF(H6468=1,COUNTIF($H$1:H6468,1),"")</f>
        <v/>
      </c>
      <c r="J6468" s="122">
        <f t="shared" si="305"/>
        <v>0</v>
      </c>
      <c r="K6468" s="122" t="b">
        <f t="shared" si="306"/>
        <v>0</v>
      </c>
      <c r="L6468" s="122" t="str">
        <f>IF(K6468=FALSE,"",B6468&amp;"@"&amp;COUNTIFS($B$2:B6468,B6468,$K$2:K6468,TRUE))</f>
        <v/>
      </c>
    </row>
    <row r="6469" spans="7:12">
      <c r="G6469" s="122" t="str">
        <f t="shared" si="304"/>
        <v/>
      </c>
      <c r="H6469" s="255" t="str">
        <f>IF(G6469="기사임",(COUNTIF($B$2:B6469,B6469)-COUNTIFS($B$2:B6468,B6469,$G$2:G6468,"")),"")</f>
        <v/>
      </c>
      <c r="I6469" s="122" t="str">
        <f>IF(H6469=1,COUNTIF($H$1:H6469,1),"")</f>
        <v/>
      </c>
      <c r="J6469" s="122">
        <f t="shared" si="305"/>
        <v>0</v>
      </c>
      <c r="K6469" s="122" t="b">
        <f t="shared" si="306"/>
        <v>0</v>
      </c>
      <c r="L6469" s="122" t="str">
        <f>IF(K6469=FALSE,"",B6469&amp;"@"&amp;COUNTIFS($B$2:B6469,B6469,$K$2:K6469,TRUE))</f>
        <v/>
      </c>
    </row>
    <row r="6470" spans="7:12">
      <c r="G6470" s="122" t="str">
        <f t="shared" si="304"/>
        <v/>
      </c>
      <c r="H6470" s="255" t="str">
        <f>IF(G6470="기사임",(COUNTIF($B$2:B6470,B6470)-COUNTIFS($B$2:B6469,B6470,$G$2:G6469,"")),"")</f>
        <v/>
      </c>
      <c r="I6470" s="122" t="str">
        <f>IF(H6470=1,COUNTIF($H$1:H6470,1),"")</f>
        <v/>
      </c>
      <c r="J6470" s="122">
        <f t="shared" si="305"/>
        <v>0</v>
      </c>
      <c r="K6470" s="122" t="b">
        <f t="shared" si="306"/>
        <v>0</v>
      </c>
      <c r="L6470" s="122" t="str">
        <f>IF(K6470=FALSE,"",B6470&amp;"@"&amp;COUNTIFS($B$2:B6470,B6470,$K$2:K6470,TRUE))</f>
        <v/>
      </c>
    </row>
    <row r="6471" spans="7:12">
      <c r="G6471" s="122" t="str">
        <f t="shared" ref="G6471:G6534" si="307">IF(AND(LEFT(A6471,17)="/global/archives/",ISNUMBER(_xlfn.NUMBERVALUE(MID(A6471,18,1))),ISERROR(FIND("ckattempt",A6471)),ISERROR(FIND("preview",A6471))),"기사임","")</f>
        <v/>
      </c>
      <c r="H6471" s="255" t="str">
        <f>IF(G6471="기사임",(COUNTIF($B$2:B6471,B6471)-COUNTIFS($B$2:B6470,B6471,$G$2:G6470,"")),"")</f>
        <v/>
      </c>
      <c r="I6471" s="122" t="str">
        <f>IF(H6471=1,COUNTIF($H$1:H6471,1),"")</f>
        <v/>
      </c>
      <c r="J6471" s="122">
        <f t="shared" ref="J6471:J6534" si="308">COUNTIF($N$2:$N$4,B6471)</f>
        <v>0</v>
      </c>
      <c r="K6471" s="122" t="b">
        <f t="shared" ref="K6471:K6534" si="309">AND(J6471=1,H6471&gt;=1,H6471&lt;&gt;"")</f>
        <v>0</v>
      </c>
      <c r="L6471" s="122" t="str">
        <f>IF(K6471=FALSE,"",B6471&amp;"@"&amp;COUNTIFS($B$2:B6471,B6471,$K$2:K6471,TRUE))</f>
        <v/>
      </c>
    </row>
    <row r="6472" spans="7:12">
      <c r="G6472" s="122" t="str">
        <f t="shared" si="307"/>
        <v/>
      </c>
      <c r="H6472" s="255" t="str">
        <f>IF(G6472="기사임",(COUNTIF($B$2:B6472,B6472)-COUNTIFS($B$2:B6471,B6472,$G$2:G6471,"")),"")</f>
        <v/>
      </c>
      <c r="I6472" s="122" t="str">
        <f>IF(H6472=1,COUNTIF($H$1:H6472,1),"")</f>
        <v/>
      </c>
      <c r="J6472" s="122">
        <f t="shared" si="308"/>
        <v>0</v>
      </c>
      <c r="K6472" s="122" t="b">
        <f t="shared" si="309"/>
        <v>0</v>
      </c>
      <c r="L6472" s="122" t="str">
        <f>IF(K6472=FALSE,"",B6472&amp;"@"&amp;COUNTIFS($B$2:B6472,B6472,$K$2:K6472,TRUE))</f>
        <v/>
      </c>
    </row>
    <row r="6473" spans="7:12">
      <c r="G6473" s="122" t="str">
        <f t="shared" si="307"/>
        <v/>
      </c>
      <c r="H6473" s="255" t="str">
        <f>IF(G6473="기사임",(COUNTIF($B$2:B6473,B6473)-COUNTIFS($B$2:B6472,B6473,$G$2:G6472,"")),"")</f>
        <v/>
      </c>
      <c r="I6473" s="122" t="str">
        <f>IF(H6473=1,COUNTIF($H$1:H6473,1),"")</f>
        <v/>
      </c>
      <c r="J6473" s="122">
        <f t="shared" si="308"/>
        <v>0</v>
      </c>
      <c r="K6473" s="122" t="b">
        <f t="shared" si="309"/>
        <v>0</v>
      </c>
      <c r="L6473" s="122" t="str">
        <f>IF(K6473=FALSE,"",B6473&amp;"@"&amp;COUNTIFS($B$2:B6473,B6473,$K$2:K6473,TRUE))</f>
        <v/>
      </c>
    </row>
    <row r="6474" spans="7:12">
      <c r="G6474" s="122" t="str">
        <f t="shared" si="307"/>
        <v/>
      </c>
      <c r="H6474" s="255" t="str">
        <f>IF(G6474="기사임",(COUNTIF($B$2:B6474,B6474)-COUNTIFS($B$2:B6473,B6474,$G$2:G6473,"")),"")</f>
        <v/>
      </c>
      <c r="I6474" s="122" t="str">
        <f>IF(H6474=1,COUNTIF($H$1:H6474,1),"")</f>
        <v/>
      </c>
      <c r="J6474" s="122">
        <f t="shared" si="308"/>
        <v>0</v>
      </c>
      <c r="K6474" s="122" t="b">
        <f t="shared" si="309"/>
        <v>0</v>
      </c>
      <c r="L6474" s="122" t="str">
        <f>IF(K6474=FALSE,"",B6474&amp;"@"&amp;COUNTIFS($B$2:B6474,B6474,$K$2:K6474,TRUE))</f>
        <v/>
      </c>
    </row>
    <row r="6475" spans="7:12">
      <c r="G6475" s="122" t="str">
        <f t="shared" si="307"/>
        <v/>
      </c>
      <c r="H6475" s="255" t="str">
        <f>IF(G6475="기사임",(COUNTIF($B$2:B6475,B6475)-COUNTIFS($B$2:B6474,B6475,$G$2:G6474,"")),"")</f>
        <v/>
      </c>
      <c r="I6475" s="122" t="str">
        <f>IF(H6475=1,COUNTIF($H$1:H6475,1),"")</f>
        <v/>
      </c>
      <c r="J6475" s="122">
        <f t="shared" si="308"/>
        <v>0</v>
      </c>
      <c r="K6475" s="122" t="b">
        <f t="shared" si="309"/>
        <v>0</v>
      </c>
      <c r="L6475" s="122" t="str">
        <f>IF(K6475=FALSE,"",B6475&amp;"@"&amp;COUNTIFS($B$2:B6475,B6475,$K$2:K6475,TRUE))</f>
        <v/>
      </c>
    </row>
    <row r="6476" spans="7:12">
      <c r="G6476" s="122" t="str">
        <f t="shared" si="307"/>
        <v/>
      </c>
      <c r="H6476" s="255" t="str">
        <f>IF(G6476="기사임",(COUNTIF($B$2:B6476,B6476)-COUNTIFS($B$2:B6475,B6476,$G$2:G6475,"")),"")</f>
        <v/>
      </c>
      <c r="I6476" s="122" t="str">
        <f>IF(H6476=1,COUNTIF($H$1:H6476,1),"")</f>
        <v/>
      </c>
      <c r="J6476" s="122">
        <f t="shared" si="308"/>
        <v>0</v>
      </c>
      <c r="K6476" s="122" t="b">
        <f t="shared" si="309"/>
        <v>0</v>
      </c>
      <c r="L6476" s="122" t="str">
        <f>IF(K6476=FALSE,"",B6476&amp;"@"&amp;COUNTIFS($B$2:B6476,B6476,$K$2:K6476,TRUE))</f>
        <v/>
      </c>
    </row>
    <row r="6477" spans="7:12">
      <c r="G6477" s="122" t="str">
        <f t="shared" si="307"/>
        <v/>
      </c>
      <c r="H6477" s="255" t="str">
        <f>IF(G6477="기사임",(COUNTIF($B$2:B6477,B6477)-COUNTIFS($B$2:B6476,B6477,$G$2:G6476,"")),"")</f>
        <v/>
      </c>
      <c r="I6477" s="122" t="str">
        <f>IF(H6477=1,COUNTIF($H$1:H6477,1),"")</f>
        <v/>
      </c>
      <c r="J6477" s="122">
        <f t="shared" si="308"/>
        <v>0</v>
      </c>
      <c r="K6477" s="122" t="b">
        <f t="shared" si="309"/>
        <v>0</v>
      </c>
      <c r="L6477" s="122" t="str">
        <f>IF(K6477=FALSE,"",B6477&amp;"@"&amp;COUNTIFS($B$2:B6477,B6477,$K$2:K6477,TRUE))</f>
        <v/>
      </c>
    </row>
    <row r="6478" spans="7:12">
      <c r="G6478" s="122" t="str">
        <f t="shared" si="307"/>
        <v/>
      </c>
      <c r="H6478" s="255" t="str">
        <f>IF(G6478="기사임",(COUNTIF($B$2:B6478,B6478)-COUNTIFS($B$2:B6477,B6478,$G$2:G6477,"")),"")</f>
        <v/>
      </c>
      <c r="I6478" s="122" t="str">
        <f>IF(H6478=1,COUNTIF($H$1:H6478,1),"")</f>
        <v/>
      </c>
      <c r="J6478" s="122">
        <f t="shared" si="308"/>
        <v>0</v>
      </c>
      <c r="K6478" s="122" t="b">
        <f t="shared" si="309"/>
        <v>0</v>
      </c>
      <c r="L6478" s="122" t="str">
        <f>IF(K6478=FALSE,"",B6478&amp;"@"&amp;COUNTIFS($B$2:B6478,B6478,$K$2:K6478,TRUE))</f>
        <v/>
      </c>
    </row>
    <row r="6479" spans="7:12">
      <c r="G6479" s="122" t="str">
        <f t="shared" si="307"/>
        <v/>
      </c>
      <c r="H6479" s="255" t="str">
        <f>IF(G6479="기사임",(COUNTIF($B$2:B6479,B6479)-COUNTIFS($B$2:B6478,B6479,$G$2:G6478,"")),"")</f>
        <v/>
      </c>
      <c r="I6479" s="122" t="str">
        <f>IF(H6479=1,COUNTIF($H$1:H6479,1),"")</f>
        <v/>
      </c>
      <c r="J6479" s="122">
        <f t="shared" si="308"/>
        <v>0</v>
      </c>
      <c r="K6479" s="122" t="b">
        <f t="shared" si="309"/>
        <v>0</v>
      </c>
      <c r="L6479" s="122" t="str">
        <f>IF(K6479=FALSE,"",B6479&amp;"@"&amp;COUNTIFS($B$2:B6479,B6479,$K$2:K6479,TRUE))</f>
        <v/>
      </c>
    </row>
    <row r="6480" spans="7:12">
      <c r="G6480" s="122" t="str">
        <f t="shared" si="307"/>
        <v/>
      </c>
      <c r="H6480" s="255" t="str">
        <f>IF(G6480="기사임",(COUNTIF($B$2:B6480,B6480)-COUNTIFS($B$2:B6479,B6480,$G$2:G6479,"")),"")</f>
        <v/>
      </c>
      <c r="I6480" s="122" t="str">
        <f>IF(H6480=1,COUNTIF($H$1:H6480,1),"")</f>
        <v/>
      </c>
      <c r="J6480" s="122">
        <f t="shared" si="308"/>
        <v>0</v>
      </c>
      <c r="K6480" s="122" t="b">
        <f t="shared" si="309"/>
        <v>0</v>
      </c>
      <c r="L6480" s="122" t="str">
        <f>IF(K6480=FALSE,"",B6480&amp;"@"&amp;COUNTIFS($B$2:B6480,B6480,$K$2:K6480,TRUE))</f>
        <v/>
      </c>
    </row>
    <row r="6481" spans="7:12">
      <c r="G6481" s="122" t="str">
        <f t="shared" si="307"/>
        <v/>
      </c>
      <c r="H6481" s="255" t="str">
        <f>IF(G6481="기사임",(COUNTIF($B$2:B6481,B6481)-COUNTIFS($B$2:B6480,B6481,$G$2:G6480,"")),"")</f>
        <v/>
      </c>
      <c r="I6481" s="122" t="str">
        <f>IF(H6481=1,COUNTIF($H$1:H6481,1),"")</f>
        <v/>
      </c>
      <c r="J6481" s="122">
        <f t="shared" si="308"/>
        <v>0</v>
      </c>
      <c r="K6481" s="122" t="b">
        <f t="shared" si="309"/>
        <v>0</v>
      </c>
      <c r="L6481" s="122" t="str">
        <f>IF(K6481=FALSE,"",B6481&amp;"@"&amp;COUNTIFS($B$2:B6481,B6481,$K$2:K6481,TRUE))</f>
        <v/>
      </c>
    </row>
    <row r="6482" spans="7:12">
      <c r="G6482" s="122" t="str">
        <f t="shared" si="307"/>
        <v/>
      </c>
      <c r="H6482" s="255" t="str">
        <f>IF(G6482="기사임",(COUNTIF($B$2:B6482,B6482)-COUNTIFS($B$2:B6481,B6482,$G$2:G6481,"")),"")</f>
        <v/>
      </c>
      <c r="I6482" s="122" t="str">
        <f>IF(H6482=1,COUNTIF($H$1:H6482,1),"")</f>
        <v/>
      </c>
      <c r="J6482" s="122">
        <f t="shared" si="308"/>
        <v>0</v>
      </c>
      <c r="K6482" s="122" t="b">
        <f t="shared" si="309"/>
        <v>0</v>
      </c>
      <c r="L6482" s="122" t="str">
        <f>IF(K6482=FALSE,"",B6482&amp;"@"&amp;COUNTIFS($B$2:B6482,B6482,$K$2:K6482,TRUE))</f>
        <v/>
      </c>
    </row>
    <row r="6483" spans="7:12">
      <c r="G6483" s="122" t="str">
        <f t="shared" si="307"/>
        <v/>
      </c>
      <c r="H6483" s="255" t="str">
        <f>IF(G6483="기사임",(COUNTIF($B$2:B6483,B6483)-COUNTIFS($B$2:B6482,B6483,$G$2:G6482,"")),"")</f>
        <v/>
      </c>
      <c r="I6483" s="122" t="str">
        <f>IF(H6483=1,COUNTIF($H$1:H6483,1),"")</f>
        <v/>
      </c>
      <c r="J6483" s="122">
        <f t="shared" si="308"/>
        <v>0</v>
      </c>
      <c r="K6483" s="122" t="b">
        <f t="shared" si="309"/>
        <v>0</v>
      </c>
      <c r="L6483" s="122" t="str">
        <f>IF(K6483=FALSE,"",B6483&amp;"@"&amp;COUNTIFS($B$2:B6483,B6483,$K$2:K6483,TRUE))</f>
        <v/>
      </c>
    </row>
    <row r="6484" spans="7:12">
      <c r="G6484" s="122" t="str">
        <f t="shared" si="307"/>
        <v/>
      </c>
      <c r="H6484" s="255" t="str">
        <f>IF(G6484="기사임",(COUNTIF($B$2:B6484,B6484)-COUNTIFS($B$2:B6483,B6484,$G$2:G6483,"")),"")</f>
        <v/>
      </c>
      <c r="I6484" s="122" t="str">
        <f>IF(H6484=1,COUNTIF($H$1:H6484,1),"")</f>
        <v/>
      </c>
      <c r="J6484" s="122">
        <f t="shared" si="308"/>
        <v>0</v>
      </c>
      <c r="K6484" s="122" t="b">
        <f t="shared" si="309"/>
        <v>0</v>
      </c>
      <c r="L6484" s="122" t="str">
        <f>IF(K6484=FALSE,"",B6484&amp;"@"&amp;COUNTIFS($B$2:B6484,B6484,$K$2:K6484,TRUE))</f>
        <v/>
      </c>
    </row>
    <row r="6485" spans="7:12">
      <c r="G6485" s="122" t="str">
        <f t="shared" si="307"/>
        <v/>
      </c>
      <c r="H6485" s="255" t="str">
        <f>IF(G6485="기사임",(COUNTIF($B$2:B6485,B6485)-COUNTIFS($B$2:B6484,B6485,$G$2:G6484,"")),"")</f>
        <v/>
      </c>
      <c r="I6485" s="122" t="str">
        <f>IF(H6485=1,COUNTIF($H$1:H6485,1),"")</f>
        <v/>
      </c>
      <c r="J6485" s="122">
        <f t="shared" si="308"/>
        <v>0</v>
      </c>
      <c r="K6485" s="122" t="b">
        <f t="shared" si="309"/>
        <v>0</v>
      </c>
      <c r="L6485" s="122" t="str">
        <f>IF(K6485=FALSE,"",B6485&amp;"@"&amp;COUNTIFS($B$2:B6485,B6485,$K$2:K6485,TRUE))</f>
        <v/>
      </c>
    </row>
    <row r="6486" spans="7:12">
      <c r="G6486" s="122" t="str">
        <f t="shared" si="307"/>
        <v/>
      </c>
      <c r="H6486" s="255" t="str">
        <f>IF(G6486="기사임",(COUNTIF($B$2:B6486,B6486)-COUNTIFS($B$2:B6485,B6486,$G$2:G6485,"")),"")</f>
        <v/>
      </c>
      <c r="I6486" s="122" t="str">
        <f>IF(H6486=1,COUNTIF($H$1:H6486,1),"")</f>
        <v/>
      </c>
      <c r="J6486" s="122">
        <f t="shared" si="308"/>
        <v>0</v>
      </c>
      <c r="K6486" s="122" t="b">
        <f t="shared" si="309"/>
        <v>0</v>
      </c>
      <c r="L6486" s="122" t="str">
        <f>IF(K6486=FALSE,"",B6486&amp;"@"&amp;COUNTIFS($B$2:B6486,B6486,$K$2:K6486,TRUE))</f>
        <v/>
      </c>
    </row>
    <row r="6487" spans="7:12">
      <c r="G6487" s="122" t="str">
        <f t="shared" si="307"/>
        <v/>
      </c>
      <c r="H6487" s="255" t="str">
        <f>IF(G6487="기사임",(COUNTIF($B$2:B6487,B6487)-COUNTIFS($B$2:B6486,B6487,$G$2:G6486,"")),"")</f>
        <v/>
      </c>
      <c r="I6487" s="122" t="str">
        <f>IF(H6487=1,COUNTIF($H$1:H6487,1),"")</f>
        <v/>
      </c>
      <c r="J6487" s="122">
        <f t="shared" si="308"/>
        <v>0</v>
      </c>
      <c r="K6487" s="122" t="b">
        <f t="shared" si="309"/>
        <v>0</v>
      </c>
      <c r="L6487" s="122" t="str">
        <f>IF(K6487=FALSE,"",B6487&amp;"@"&amp;COUNTIFS($B$2:B6487,B6487,$K$2:K6487,TRUE))</f>
        <v/>
      </c>
    </row>
    <row r="6488" spans="7:12">
      <c r="G6488" s="122" t="str">
        <f t="shared" si="307"/>
        <v/>
      </c>
      <c r="H6488" s="255" t="str">
        <f>IF(G6488="기사임",(COUNTIF($B$2:B6488,B6488)-COUNTIFS($B$2:B6487,B6488,$G$2:G6487,"")),"")</f>
        <v/>
      </c>
      <c r="I6488" s="122" t="str">
        <f>IF(H6488=1,COUNTIF($H$1:H6488,1),"")</f>
        <v/>
      </c>
      <c r="J6488" s="122">
        <f t="shared" si="308"/>
        <v>0</v>
      </c>
      <c r="K6488" s="122" t="b">
        <f t="shared" si="309"/>
        <v>0</v>
      </c>
      <c r="L6488" s="122" t="str">
        <f>IF(K6488=FALSE,"",B6488&amp;"@"&amp;COUNTIFS($B$2:B6488,B6488,$K$2:K6488,TRUE))</f>
        <v/>
      </c>
    </row>
    <row r="6489" spans="7:12">
      <c r="G6489" s="122" t="str">
        <f t="shared" si="307"/>
        <v/>
      </c>
      <c r="H6489" s="255" t="str">
        <f>IF(G6489="기사임",(COUNTIF($B$2:B6489,B6489)-COUNTIFS($B$2:B6488,B6489,$G$2:G6488,"")),"")</f>
        <v/>
      </c>
      <c r="I6489" s="122" t="str">
        <f>IF(H6489=1,COUNTIF($H$1:H6489,1),"")</f>
        <v/>
      </c>
      <c r="J6489" s="122">
        <f t="shared" si="308"/>
        <v>0</v>
      </c>
      <c r="K6489" s="122" t="b">
        <f t="shared" si="309"/>
        <v>0</v>
      </c>
      <c r="L6489" s="122" t="str">
        <f>IF(K6489=FALSE,"",B6489&amp;"@"&amp;COUNTIFS($B$2:B6489,B6489,$K$2:K6489,TRUE))</f>
        <v/>
      </c>
    </row>
    <row r="6490" spans="7:12">
      <c r="G6490" s="122" t="str">
        <f t="shared" si="307"/>
        <v/>
      </c>
      <c r="H6490" s="255" t="str">
        <f>IF(G6490="기사임",(COUNTIF($B$2:B6490,B6490)-COUNTIFS($B$2:B6489,B6490,$G$2:G6489,"")),"")</f>
        <v/>
      </c>
      <c r="I6490" s="122" t="str">
        <f>IF(H6490=1,COUNTIF($H$1:H6490,1),"")</f>
        <v/>
      </c>
      <c r="J6490" s="122">
        <f t="shared" si="308"/>
        <v>0</v>
      </c>
      <c r="K6490" s="122" t="b">
        <f t="shared" si="309"/>
        <v>0</v>
      </c>
      <c r="L6490" s="122" t="str">
        <f>IF(K6490=FALSE,"",B6490&amp;"@"&amp;COUNTIFS($B$2:B6490,B6490,$K$2:K6490,TRUE))</f>
        <v/>
      </c>
    </row>
    <row r="6491" spans="7:12">
      <c r="G6491" s="122" t="str">
        <f t="shared" si="307"/>
        <v/>
      </c>
      <c r="H6491" s="255" t="str">
        <f>IF(G6491="기사임",(COUNTIF($B$2:B6491,B6491)-COUNTIFS($B$2:B6490,B6491,$G$2:G6490,"")),"")</f>
        <v/>
      </c>
      <c r="I6491" s="122" t="str">
        <f>IF(H6491=1,COUNTIF($H$1:H6491,1),"")</f>
        <v/>
      </c>
      <c r="J6491" s="122">
        <f t="shared" si="308"/>
        <v>0</v>
      </c>
      <c r="K6491" s="122" t="b">
        <f t="shared" si="309"/>
        <v>0</v>
      </c>
      <c r="L6491" s="122" t="str">
        <f>IF(K6491=FALSE,"",B6491&amp;"@"&amp;COUNTIFS($B$2:B6491,B6491,$K$2:K6491,TRUE))</f>
        <v/>
      </c>
    </row>
    <row r="6492" spans="7:12">
      <c r="G6492" s="122" t="str">
        <f t="shared" si="307"/>
        <v/>
      </c>
      <c r="H6492" s="255" t="str">
        <f>IF(G6492="기사임",(COUNTIF($B$2:B6492,B6492)-COUNTIFS($B$2:B6491,B6492,$G$2:G6491,"")),"")</f>
        <v/>
      </c>
      <c r="I6492" s="122" t="str">
        <f>IF(H6492=1,COUNTIF($H$1:H6492,1),"")</f>
        <v/>
      </c>
      <c r="J6492" s="122">
        <f t="shared" si="308"/>
        <v>0</v>
      </c>
      <c r="K6492" s="122" t="b">
        <f t="shared" si="309"/>
        <v>0</v>
      </c>
      <c r="L6492" s="122" t="str">
        <f>IF(K6492=FALSE,"",B6492&amp;"@"&amp;COUNTIFS($B$2:B6492,B6492,$K$2:K6492,TRUE))</f>
        <v/>
      </c>
    </row>
    <row r="6493" spans="7:12">
      <c r="G6493" s="122" t="str">
        <f t="shared" si="307"/>
        <v/>
      </c>
      <c r="H6493" s="255" t="str">
        <f>IF(G6493="기사임",(COUNTIF($B$2:B6493,B6493)-COUNTIFS($B$2:B6492,B6493,$G$2:G6492,"")),"")</f>
        <v/>
      </c>
      <c r="I6493" s="122" t="str">
        <f>IF(H6493=1,COUNTIF($H$1:H6493,1),"")</f>
        <v/>
      </c>
      <c r="J6493" s="122">
        <f t="shared" si="308"/>
        <v>0</v>
      </c>
      <c r="K6493" s="122" t="b">
        <f t="shared" si="309"/>
        <v>0</v>
      </c>
      <c r="L6493" s="122" t="str">
        <f>IF(K6493=FALSE,"",B6493&amp;"@"&amp;COUNTIFS($B$2:B6493,B6493,$K$2:K6493,TRUE))</f>
        <v/>
      </c>
    </row>
    <row r="6494" spans="7:12">
      <c r="G6494" s="122" t="str">
        <f t="shared" si="307"/>
        <v/>
      </c>
      <c r="H6494" s="255" t="str">
        <f>IF(G6494="기사임",(COUNTIF($B$2:B6494,B6494)-COUNTIFS($B$2:B6493,B6494,$G$2:G6493,"")),"")</f>
        <v/>
      </c>
      <c r="I6494" s="122" t="str">
        <f>IF(H6494=1,COUNTIF($H$1:H6494,1),"")</f>
        <v/>
      </c>
      <c r="J6494" s="122">
        <f t="shared" si="308"/>
        <v>0</v>
      </c>
      <c r="K6494" s="122" t="b">
        <f t="shared" si="309"/>
        <v>0</v>
      </c>
      <c r="L6494" s="122" t="str">
        <f>IF(K6494=FALSE,"",B6494&amp;"@"&amp;COUNTIFS($B$2:B6494,B6494,$K$2:K6494,TRUE))</f>
        <v/>
      </c>
    </row>
    <row r="6495" spans="7:12">
      <c r="G6495" s="122" t="str">
        <f t="shared" si="307"/>
        <v/>
      </c>
      <c r="H6495" s="255" t="str">
        <f>IF(G6495="기사임",(COUNTIF($B$2:B6495,B6495)-COUNTIFS($B$2:B6494,B6495,$G$2:G6494,"")),"")</f>
        <v/>
      </c>
      <c r="I6495" s="122" t="str">
        <f>IF(H6495=1,COUNTIF($H$1:H6495,1),"")</f>
        <v/>
      </c>
      <c r="J6495" s="122">
        <f t="shared" si="308"/>
        <v>0</v>
      </c>
      <c r="K6495" s="122" t="b">
        <f t="shared" si="309"/>
        <v>0</v>
      </c>
      <c r="L6495" s="122" t="str">
        <f>IF(K6495=FALSE,"",B6495&amp;"@"&amp;COUNTIFS($B$2:B6495,B6495,$K$2:K6495,TRUE))</f>
        <v/>
      </c>
    </row>
    <row r="6496" spans="7:12">
      <c r="G6496" s="122" t="str">
        <f t="shared" si="307"/>
        <v/>
      </c>
      <c r="H6496" s="255" t="str">
        <f>IF(G6496="기사임",(COUNTIF($B$2:B6496,B6496)-COUNTIFS($B$2:B6495,B6496,$G$2:G6495,"")),"")</f>
        <v/>
      </c>
      <c r="I6496" s="122" t="str">
        <f>IF(H6496=1,COUNTIF($H$1:H6496,1),"")</f>
        <v/>
      </c>
      <c r="J6496" s="122">
        <f t="shared" si="308"/>
        <v>0</v>
      </c>
      <c r="K6496" s="122" t="b">
        <f t="shared" si="309"/>
        <v>0</v>
      </c>
      <c r="L6496" s="122" t="str">
        <f>IF(K6496=FALSE,"",B6496&amp;"@"&amp;COUNTIFS($B$2:B6496,B6496,$K$2:K6496,TRUE))</f>
        <v/>
      </c>
    </row>
    <row r="6497" spans="7:12">
      <c r="G6497" s="122" t="str">
        <f t="shared" si="307"/>
        <v/>
      </c>
      <c r="H6497" s="255" t="str">
        <f>IF(G6497="기사임",(COUNTIF($B$2:B6497,B6497)-COUNTIFS($B$2:B6496,B6497,$G$2:G6496,"")),"")</f>
        <v/>
      </c>
      <c r="I6497" s="122" t="str">
        <f>IF(H6497=1,COUNTIF($H$1:H6497,1),"")</f>
        <v/>
      </c>
      <c r="J6497" s="122">
        <f t="shared" si="308"/>
        <v>0</v>
      </c>
      <c r="K6497" s="122" t="b">
        <f t="shared" si="309"/>
        <v>0</v>
      </c>
      <c r="L6497" s="122" t="str">
        <f>IF(K6497=FALSE,"",B6497&amp;"@"&amp;COUNTIFS($B$2:B6497,B6497,$K$2:K6497,TRUE))</f>
        <v/>
      </c>
    </row>
    <row r="6498" spans="7:12">
      <c r="G6498" s="122" t="str">
        <f t="shared" si="307"/>
        <v/>
      </c>
      <c r="H6498" s="255" t="str">
        <f>IF(G6498="기사임",(COUNTIF($B$2:B6498,B6498)-COUNTIFS($B$2:B6497,B6498,$G$2:G6497,"")),"")</f>
        <v/>
      </c>
      <c r="I6498" s="122" t="str">
        <f>IF(H6498=1,COUNTIF($H$1:H6498,1),"")</f>
        <v/>
      </c>
      <c r="J6498" s="122">
        <f t="shared" si="308"/>
        <v>0</v>
      </c>
      <c r="K6498" s="122" t="b">
        <f t="shared" si="309"/>
        <v>0</v>
      </c>
      <c r="L6498" s="122" t="str">
        <f>IF(K6498=FALSE,"",B6498&amp;"@"&amp;COUNTIFS($B$2:B6498,B6498,$K$2:K6498,TRUE))</f>
        <v/>
      </c>
    </row>
    <row r="6499" spans="7:12">
      <c r="G6499" s="122" t="str">
        <f t="shared" si="307"/>
        <v/>
      </c>
      <c r="H6499" s="255" t="str">
        <f>IF(G6499="기사임",(COUNTIF($B$2:B6499,B6499)-COUNTIFS($B$2:B6498,B6499,$G$2:G6498,"")),"")</f>
        <v/>
      </c>
      <c r="I6499" s="122" t="str">
        <f>IF(H6499=1,COUNTIF($H$1:H6499,1),"")</f>
        <v/>
      </c>
      <c r="J6499" s="122">
        <f t="shared" si="308"/>
        <v>0</v>
      </c>
      <c r="K6499" s="122" t="b">
        <f t="shared" si="309"/>
        <v>0</v>
      </c>
      <c r="L6499" s="122" t="str">
        <f>IF(K6499=FALSE,"",B6499&amp;"@"&amp;COUNTIFS($B$2:B6499,B6499,$K$2:K6499,TRUE))</f>
        <v/>
      </c>
    </row>
    <row r="6500" spans="7:12">
      <c r="G6500" s="122" t="str">
        <f t="shared" si="307"/>
        <v/>
      </c>
      <c r="H6500" s="255" t="str">
        <f>IF(G6500="기사임",(COUNTIF($B$2:B6500,B6500)-COUNTIFS($B$2:B6499,B6500,$G$2:G6499,"")),"")</f>
        <v/>
      </c>
      <c r="I6500" s="122" t="str">
        <f>IF(H6500=1,COUNTIF($H$1:H6500,1),"")</f>
        <v/>
      </c>
      <c r="J6500" s="122">
        <f t="shared" si="308"/>
        <v>0</v>
      </c>
      <c r="K6500" s="122" t="b">
        <f t="shared" si="309"/>
        <v>0</v>
      </c>
      <c r="L6500" s="122" t="str">
        <f>IF(K6500=FALSE,"",B6500&amp;"@"&amp;COUNTIFS($B$2:B6500,B6500,$K$2:K6500,TRUE))</f>
        <v/>
      </c>
    </row>
    <row r="6501" spans="7:12">
      <c r="G6501" s="122" t="str">
        <f t="shared" si="307"/>
        <v/>
      </c>
      <c r="H6501" s="255" t="str">
        <f>IF(G6501="기사임",(COUNTIF($B$2:B6501,B6501)-COUNTIFS($B$2:B6500,B6501,$G$2:G6500,"")),"")</f>
        <v/>
      </c>
      <c r="I6501" s="122" t="str">
        <f>IF(H6501=1,COUNTIF($H$1:H6501,1),"")</f>
        <v/>
      </c>
      <c r="J6501" s="122">
        <f t="shared" si="308"/>
        <v>0</v>
      </c>
      <c r="K6501" s="122" t="b">
        <f t="shared" si="309"/>
        <v>0</v>
      </c>
      <c r="L6501" s="122" t="str">
        <f>IF(K6501=FALSE,"",B6501&amp;"@"&amp;COUNTIFS($B$2:B6501,B6501,$K$2:K6501,TRUE))</f>
        <v/>
      </c>
    </row>
    <row r="6502" spans="7:12">
      <c r="G6502" s="122" t="str">
        <f t="shared" si="307"/>
        <v/>
      </c>
      <c r="H6502" s="255" t="str">
        <f>IF(G6502="기사임",(COUNTIF($B$2:B6502,B6502)-COUNTIFS($B$2:B6501,B6502,$G$2:G6501,"")),"")</f>
        <v/>
      </c>
      <c r="I6502" s="122" t="str">
        <f>IF(H6502=1,COUNTIF($H$1:H6502,1),"")</f>
        <v/>
      </c>
      <c r="J6502" s="122">
        <f t="shared" si="308"/>
        <v>0</v>
      </c>
      <c r="K6502" s="122" t="b">
        <f t="shared" si="309"/>
        <v>0</v>
      </c>
      <c r="L6502" s="122" t="str">
        <f>IF(K6502=FALSE,"",B6502&amp;"@"&amp;COUNTIFS($B$2:B6502,B6502,$K$2:K6502,TRUE))</f>
        <v/>
      </c>
    </row>
    <row r="6503" spans="7:12">
      <c r="G6503" s="122" t="str">
        <f t="shared" si="307"/>
        <v/>
      </c>
      <c r="H6503" s="255" t="str">
        <f>IF(G6503="기사임",(COUNTIF($B$2:B6503,B6503)-COUNTIFS($B$2:B6502,B6503,$G$2:G6502,"")),"")</f>
        <v/>
      </c>
      <c r="I6503" s="122" t="str">
        <f>IF(H6503=1,COUNTIF($H$1:H6503,1),"")</f>
        <v/>
      </c>
      <c r="J6503" s="122">
        <f t="shared" si="308"/>
        <v>0</v>
      </c>
      <c r="K6503" s="122" t="b">
        <f t="shared" si="309"/>
        <v>0</v>
      </c>
      <c r="L6503" s="122" t="str">
        <f>IF(K6503=FALSE,"",B6503&amp;"@"&amp;COUNTIFS($B$2:B6503,B6503,$K$2:K6503,TRUE))</f>
        <v/>
      </c>
    </row>
    <row r="6504" spans="7:12">
      <c r="G6504" s="122" t="str">
        <f t="shared" si="307"/>
        <v/>
      </c>
      <c r="H6504" s="255" t="str">
        <f>IF(G6504="기사임",(COUNTIF($B$2:B6504,B6504)-COUNTIFS($B$2:B6503,B6504,$G$2:G6503,"")),"")</f>
        <v/>
      </c>
      <c r="I6504" s="122" t="str">
        <f>IF(H6504=1,COUNTIF($H$1:H6504,1),"")</f>
        <v/>
      </c>
      <c r="J6504" s="122">
        <f t="shared" si="308"/>
        <v>0</v>
      </c>
      <c r="K6504" s="122" t="b">
        <f t="shared" si="309"/>
        <v>0</v>
      </c>
      <c r="L6504" s="122" t="str">
        <f>IF(K6504=FALSE,"",B6504&amp;"@"&amp;COUNTIFS($B$2:B6504,B6504,$K$2:K6504,TRUE))</f>
        <v/>
      </c>
    </row>
    <row r="6505" spans="7:12">
      <c r="G6505" s="122" t="str">
        <f t="shared" si="307"/>
        <v/>
      </c>
      <c r="H6505" s="255" t="str">
        <f>IF(G6505="기사임",(COUNTIF($B$2:B6505,B6505)-COUNTIFS($B$2:B6504,B6505,$G$2:G6504,"")),"")</f>
        <v/>
      </c>
      <c r="I6505" s="122" t="str">
        <f>IF(H6505=1,COUNTIF($H$1:H6505,1),"")</f>
        <v/>
      </c>
      <c r="J6505" s="122">
        <f t="shared" si="308"/>
        <v>0</v>
      </c>
      <c r="K6505" s="122" t="b">
        <f t="shared" si="309"/>
        <v>0</v>
      </c>
      <c r="L6505" s="122" t="str">
        <f>IF(K6505=FALSE,"",B6505&amp;"@"&amp;COUNTIFS($B$2:B6505,B6505,$K$2:K6505,TRUE))</f>
        <v/>
      </c>
    </row>
    <row r="6506" spans="7:12">
      <c r="G6506" s="122" t="str">
        <f t="shared" si="307"/>
        <v/>
      </c>
      <c r="H6506" s="255" t="str">
        <f>IF(G6506="기사임",(COUNTIF($B$2:B6506,B6506)-COUNTIFS($B$2:B6505,B6506,$G$2:G6505,"")),"")</f>
        <v/>
      </c>
      <c r="I6506" s="122" t="str">
        <f>IF(H6506=1,COUNTIF($H$1:H6506,1),"")</f>
        <v/>
      </c>
      <c r="J6506" s="122">
        <f t="shared" si="308"/>
        <v>0</v>
      </c>
      <c r="K6506" s="122" t="b">
        <f t="shared" si="309"/>
        <v>0</v>
      </c>
      <c r="L6506" s="122" t="str">
        <f>IF(K6506=FALSE,"",B6506&amp;"@"&amp;COUNTIFS($B$2:B6506,B6506,$K$2:K6506,TRUE))</f>
        <v/>
      </c>
    </row>
    <row r="6507" spans="7:12">
      <c r="G6507" s="122" t="str">
        <f t="shared" si="307"/>
        <v/>
      </c>
      <c r="H6507" s="255" t="str">
        <f>IF(G6507="기사임",(COUNTIF($B$2:B6507,B6507)-COUNTIFS($B$2:B6506,B6507,$G$2:G6506,"")),"")</f>
        <v/>
      </c>
      <c r="I6507" s="122" t="str">
        <f>IF(H6507=1,COUNTIF($H$1:H6507,1),"")</f>
        <v/>
      </c>
      <c r="J6507" s="122">
        <f t="shared" si="308"/>
        <v>0</v>
      </c>
      <c r="K6507" s="122" t="b">
        <f t="shared" si="309"/>
        <v>0</v>
      </c>
      <c r="L6507" s="122" t="str">
        <f>IF(K6507=FALSE,"",B6507&amp;"@"&amp;COUNTIFS($B$2:B6507,B6507,$K$2:K6507,TRUE))</f>
        <v/>
      </c>
    </row>
    <row r="6508" spans="7:12">
      <c r="G6508" s="122" t="str">
        <f t="shared" si="307"/>
        <v/>
      </c>
      <c r="H6508" s="255" t="str">
        <f>IF(G6508="기사임",(COUNTIF($B$2:B6508,B6508)-COUNTIFS($B$2:B6507,B6508,$G$2:G6507,"")),"")</f>
        <v/>
      </c>
      <c r="I6508" s="122" t="str">
        <f>IF(H6508=1,COUNTIF($H$1:H6508,1),"")</f>
        <v/>
      </c>
      <c r="J6508" s="122">
        <f t="shared" si="308"/>
        <v>0</v>
      </c>
      <c r="K6508" s="122" t="b">
        <f t="shared" si="309"/>
        <v>0</v>
      </c>
      <c r="L6508" s="122" t="str">
        <f>IF(K6508=FALSE,"",B6508&amp;"@"&amp;COUNTIFS($B$2:B6508,B6508,$K$2:K6508,TRUE))</f>
        <v/>
      </c>
    </row>
    <row r="6509" spans="7:12">
      <c r="G6509" s="122" t="str">
        <f t="shared" si="307"/>
        <v/>
      </c>
      <c r="H6509" s="255" t="str">
        <f>IF(G6509="기사임",(COUNTIF($B$2:B6509,B6509)-COUNTIFS($B$2:B6508,B6509,$G$2:G6508,"")),"")</f>
        <v/>
      </c>
      <c r="I6509" s="122" t="str">
        <f>IF(H6509=1,COUNTIF($H$1:H6509,1),"")</f>
        <v/>
      </c>
      <c r="J6509" s="122">
        <f t="shared" si="308"/>
        <v>0</v>
      </c>
      <c r="K6509" s="122" t="b">
        <f t="shared" si="309"/>
        <v>0</v>
      </c>
      <c r="L6509" s="122" t="str">
        <f>IF(K6509=FALSE,"",B6509&amp;"@"&amp;COUNTIFS($B$2:B6509,B6509,$K$2:K6509,TRUE))</f>
        <v/>
      </c>
    </row>
    <row r="6510" spans="7:12">
      <c r="G6510" s="122" t="str">
        <f t="shared" si="307"/>
        <v/>
      </c>
      <c r="H6510" s="255" t="str">
        <f>IF(G6510="기사임",(COUNTIF($B$2:B6510,B6510)-COUNTIFS($B$2:B6509,B6510,$G$2:G6509,"")),"")</f>
        <v/>
      </c>
      <c r="I6510" s="122" t="str">
        <f>IF(H6510=1,COUNTIF($H$1:H6510,1),"")</f>
        <v/>
      </c>
      <c r="J6510" s="122">
        <f t="shared" si="308"/>
        <v>0</v>
      </c>
      <c r="K6510" s="122" t="b">
        <f t="shared" si="309"/>
        <v>0</v>
      </c>
      <c r="L6510" s="122" t="str">
        <f>IF(K6510=FALSE,"",B6510&amp;"@"&amp;COUNTIFS($B$2:B6510,B6510,$K$2:K6510,TRUE))</f>
        <v/>
      </c>
    </row>
    <row r="6511" spans="7:12">
      <c r="G6511" s="122" t="str">
        <f t="shared" si="307"/>
        <v/>
      </c>
      <c r="H6511" s="255" t="str">
        <f>IF(G6511="기사임",(COUNTIF($B$2:B6511,B6511)-COUNTIFS($B$2:B6510,B6511,$G$2:G6510,"")),"")</f>
        <v/>
      </c>
      <c r="I6511" s="122" t="str">
        <f>IF(H6511=1,COUNTIF($H$1:H6511,1),"")</f>
        <v/>
      </c>
      <c r="J6511" s="122">
        <f t="shared" si="308"/>
        <v>0</v>
      </c>
      <c r="K6511" s="122" t="b">
        <f t="shared" si="309"/>
        <v>0</v>
      </c>
      <c r="L6511" s="122" t="str">
        <f>IF(K6511=FALSE,"",B6511&amp;"@"&amp;COUNTIFS($B$2:B6511,B6511,$K$2:K6511,TRUE))</f>
        <v/>
      </c>
    </row>
    <row r="6512" spans="7:12">
      <c r="G6512" s="122" t="str">
        <f t="shared" si="307"/>
        <v/>
      </c>
      <c r="H6512" s="255" t="str">
        <f>IF(G6512="기사임",(COUNTIF($B$2:B6512,B6512)-COUNTIFS($B$2:B6511,B6512,$G$2:G6511,"")),"")</f>
        <v/>
      </c>
      <c r="I6512" s="122" t="str">
        <f>IF(H6512=1,COUNTIF($H$1:H6512,1),"")</f>
        <v/>
      </c>
      <c r="J6512" s="122">
        <f t="shared" si="308"/>
        <v>0</v>
      </c>
      <c r="K6512" s="122" t="b">
        <f t="shared" si="309"/>
        <v>0</v>
      </c>
      <c r="L6512" s="122" t="str">
        <f>IF(K6512=FALSE,"",B6512&amp;"@"&amp;COUNTIFS($B$2:B6512,B6512,$K$2:K6512,TRUE))</f>
        <v/>
      </c>
    </row>
    <row r="6513" spans="7:12">
      <c r="G6513" s="122" t="str">
        <f t="shared" si="307"/>
        <v/>
      </c>
      <c r="H6513" s="255" t="str">
        <f>IF(G6513="기사임",(COUNTIF($B$2:B6513,B6513)-COUNTIFS($B$2:B6512,B6513,$G$2:G6512,"")),"")</f>
        <v/>
      </c>
      <c r="I6513" s="122" t="str">
        <f>IF(H6513=1,COUNTIF($H$1:H6513,1),"")</f>
        <v/>
      </c>
      <c r="J6513" s="122">
        <f t="shared" si="308"/>
        <v>0</v>
      </c>
      <c r="K6513" s="122" t="b">
        <f t="shared" si="309"/>
        <v>0</v>
      </c>
      <c r="L6513" s="122" t="str">
        <f>IF(K6513=FALSE,"",B6513&amp;"@"&amp;COUNTIFS($B$2:B6513,B6513,$K$2:K6513,TRUE))</f>
        <v/>
      </c>
    </row>
    <row r="6514" spans="7:12">
      <c r="G6514" s="122" t="str">
        <f t="shared" si="307"/>
        <v/>
      </c>
      <c r="H6514" s="255" t="str">
        <f>IF(G6514="기사임",(COUNTIF($B$2:B6514,B6514)-COUNTIFS($B$2:B6513,B6514,$G$2:G6513,"")),"")</f>
        <v/>
      </c>
      <c r="I6514" s="122" t="str">
        <f>IF(H6514=1,COUNTIF($H$1:H6514,1),"")</f>
        <v/>
      </c>
      <c r="J6514" s="122">
        <f t="shared" si="308"/>
        <v>0</v>
      </c>
      <c r="K6514" s="122" t="b">
        <f t="shared" si="309"/>
        <v>0</v>
      </c>
      <c r="L6514" s="122" t="str">
        <f>IF(K6514=FALSE,"",B6514&amp;"@"&amp;COUNTIFS($B$2:B6514,B6514,$K$2:K6514,TRUE))</f>
        <v/>
      </c>
    </row>
    <row r="6515" spans="7:12">
      <c r="G6515" s="122" t="str">
        <f t="shared" si="307"/>
        <v/>
      </c>
      <c r="H6515" s="255" t="str">
        <f>IF(G6515="기사임",(COUNTIF($B$2:B6515,B6515)-COUNTIFS($B$2:B6514,B6515,$G$2:G6514,"")),"")</f>
        <v/>
      </c>
      <c r="I6515" s="122" t="str">
        <f>IF(H6515=1,COUNTIF($H$1:H6515,1),"")</f>
        <v/>
      </c>
      <c r="J6515" s="122">
        <f t="shared" si="308"/>
        <v>0</v>
      </c>
      <c r="K6515" s="122" t="b">
        <f t="shared" si="309"/>
        <v>0</v>
      </c>
      <c r="L6515" s="122" t="str">
        <f>IF(K6515=FALSE,"",B6515&amp;"@"&amp;COUNTIFS($B$2:B6515,B6515,$K$2:K6515,TRUE))</f>
        <v/>
      </c>
    </row>
    <row r="6516" spans="7:12">
      <c r="G6516" s="122" t="str">
        <f t="shared" si="307"/>
        <v/>
      </c>
      <c r="H6516" s="255" t="str">
        <f>IF(G6516="기사임",(COUNTIF($B$2:B6516,B6516)-COUNTIFS($B$2:B6515,B6516,$G$2:G6515,"")),"")</f>
        <v/>
      </c>
      <c r="I6516" s="122" t="str">
        <f>IF(H6516=1,COUNTIF($H$1:H6516,1),"")</f>
        <v/>
      </c>
      <c r="J6516" s="122">
        <f t="shared" si="308"/>
        <v>0</v>
      </c>
      <c r="K6516" s="122" t="b">
        <f t="shared" si="309"/>
        <v>0</v>
      </c>
      <c r="L6516" s="122" t="str">
        <f>IF(K6516=FALSE,"",B6516&amp;"@"&amp;COUNTIFS($B$2:B6516,B6516,$K$2:K6516,TRUE))</f>
        <v/>
      </c>
    </row>
    <row r="6517" spans="7:12">
      <c r="G6517" s="122" t="str">
        <f t="shared" si="307"/>
        <v/>
      </c>
      <c r="H6517" s="255" t="str">
        <f>IF(G6517="기사임",(COUNTIF($B$2:B6517,B6517)-COUNTIFS($B$2:B6516,B6517,$G$2:G6516,"")),"")</f>
        <v/>
      </c>
      <c r="I6517" s="122" t="str">
        <f>IF(H6517=1,COUNTIF($H$1:H6517,1),"")</f>
        <v/>
      </c>
      <c r="J6517" s="122">
        <f t="shared" si="308"/>
        <v>0</v>
      </c>
      <c r="K6517" s="122" t="b">
        <f t="shared" si="309"/>
        <v>0</v>
      </c>
      <c r="L6517" s="122" t="str">
        <f>IF(K6517=FALSE,"",B6517&amp;"@"&amp;COUNTIFS($B$2:B6517,B6517,$K$2:K6517,TRUE))</f>
        <v/>
      </c>
    </row>
    <row r="6518" spans="7:12">
      <c r="G6518" s="122" t="str">
        <f t="shared" si="307"/>
        <v/>
      </c>
      <c r="H6518" s="255" t="str">
        <f>IF(G6518="기사임",(COUNTIF($B$2:B6518,B6518)-COUNTIFS($B$2:B6517,B6518,$G$2:G6517,"")),"")</f>
        <v/>
      </c>
      <c r="I6518" s="122" t="str">
        <f>IF(H6518=1,COUNTIF($H$1:H6518,1),"")</f>
        <v/>
      </c>
      <c r="J6518" s="122">
        <f t="shared" si="308"/>
        <v>0</v>
      </c>
      <c r="K6518" s="122" t="b">
        <f t="shared" si="309"/>
        <v>0</v>
      </c>
      <c r="L6518" s="122" t="str">
        <f>IF(K6518=FALSE,"",B6518&amp;"@"&amp;COUNTIFS($B$2:B6518,B6518,$K$2:K6518,TRUE))</f>
        <v/>
      </c>
    </row>
    <row r="6519" spans="7:12">
      <c r="G6519" s="122" t="str">
        <f t="shared" si="307"/>
        <v/>
      </c>
      <c r="H6519" s="255" t="str">
        <f>IF(G6519="기사임",(COUNTIF($B$2:B6519,B6519)-COUNTIFS($B$2:B6518,B6519,$G$2:G6518,"")),"")</f>
        <v/>
      </c>
      <c r="I6519" s="122" t="str">
        <f>IF(H6519=1,COUNTIF($H$1:H6519,1),"")</f>
        <v/>
      </c>
      <c r="J6519" s="122">
        <f t="shared" si="308"/>
        <v>0</v>
      </c>
      <c r="K6519" s="122" t="b">
        <f t="shared" si="309"/>
        <v>0</v>
      </c>
      <c r="L6519" s="122" t="str">
        <f>IF(K6519=FALSE,"",B6519&amp;"@"&amp;COUNTIFS($B$2:B6519,B6519,$K$2:K6519,TRUE))</f>
        <v/>
      </c>
    </row>
    <row r="6520" spans="7:12">
      <c r="G6520" s="122" t="str">
        <f t="shared" si="307"/>
        <v/>
      </c>
      <c r="H6520" s="255" t="str">
        <f>IF(G6520="기사임",(COUNTIF($B$2:B6520,B6520)-COUNTIFS($B$2:B6519,B6520,$G$2:G6519,"")),"")</f>
        <v/>
      </c>
      <c r="I6520" s="122" t="str">
        <f>IF(H6520=1,COUNTIF($H$1:H6520,1),"")</f>
        <v/>
      </c>
      <c r="J6520" s="122">
        <f t="shared" si="308"/>
        <v>0</v>
      </c>
      <c r="K6520" s="122" t="b">
        <f t="shared" si="309"/>
        <v>0</v>
      </c>
      <c r="L6520" s="122" t="str">
        <f>IF(K6520=FALSE,"",B6520&amp;"@"&amp;COUNTIFS($B$2:B6520,B6520,$K$2:K6520,TRUE))</f>
        <v/>
      </c>
    </row>
    <row r="6521" spans="7:12">
      <c r="G6521" s="122" t="str">
        <f t="shared" si="307"/>
        <v/>
      </c>
      <c r="H6521" s="255" t="str">
        <f>IF(G6521="기사임",(COUNTIF($B$2:B6521,B6521)-COUNTIFS($B$2:B6520,B6521,$G$2:G6520,"")),"")</f>
        <v/>
      </c>
      <c r="I6521" s="122" t="str">
        <f>IF(H6521=1,COUNTIF($H$1:H6521,1),"")</f>
        <v/>
      </c>
      <c r="J6521" s="122">
        <f t="shared" si="308"/>
        <v>0</v>
      </c>
      <c r="K6521" s="122" t="b">
        <f t="shared" si="309"/>
        <v>0</v>
      </c>
      <c r="L6521" s="122" t="str">
        <f>IF(K6521=FALSE,"",B6521&amp;"@"&amp;COUNTIFS($B$2:B6521,B6521,$K$2:K6521,TRUE))</f>
        <v/>
      </c>
    </row>
    <row r="6522" spans="7:12">
      <c r="G6522" s="122" t="str">
        <f t="shared" si="307"/>
        <v/>
      </c>
      <c r="H6522" s="255" t="str">
        <f>IF(G6522="기사임",(COUNTIF($B$2:B6522,B6522)-COUNTIFS($B$2:B6521,B6522,$G$2:G6521,"")),"")</f>
        <v/>
      </c>
      <c r="I6522" s="122" t="str">
        <f>IF(H6522=1,COUNTIF($H$1:H6522,1),"")</f>
        <v/>
      </c>
      <c r="J6522" s="122">
        <f t="shared" si="308"/>
        <v>0</v>
      </c>
      <c r="K6522" s="122" t="b">
        <f t="shared" si="309"/>
        <v>0</v>
      </c>
      <c r="L6522" s="122" t="str">
        <f>IF(K6522=FALSE,"",B6522&amp;"@"&amp;COUNTIFS($B$2:B6522,B6522,$K$2:K6522,TRUE))</f>
        <v/>
      </c>
    </row>
    <row r="6523" spans="7:12">
      <c r="G6523" s="122" t="str">
        <f t="shared" si="307"/>
        <v/>
      </c>
      <c r="H6523" s="255" t="str">
        <f>IF(G6523="기사임",(COUNTIF($B$2:B6523,B6523)-COUNTIFS($B$2:B6522,B6523,$G$2:G6522,"")),"")</f>
        <v/>
      </c>
      <c r="I6523" s="122" t="str">
        <f>IF(H6523=1,COUNTIF($H$1:H6523,1),"")</f>
        <v/>
      </c>
      <c r="J6523" s="122">
        <f t="shared" si="308"/>
        <v>0</v>
      </c>
      <c r="K6523" s="122" t="b">
        <f t="shared" si="309"/>
        <v>0</v>
      </c>
      <c r="L6523" s="122" t="str">
        <f>IF(K6523=FALSE,"",B6523&amp;"@"&amp;COUNTIFS($B$2:B6523,B6523,$K$2:K6523,TRUE))</f>
        <v/>
      </c>
    </row>
    <row r="6524" spans="7:12">
      <c r="G6524" s="122" t="str">
        <f t="shared" si="307"/>
        <v/>
      </c>
      <c r="H6524" s="255" t="str">
        <f>IF(G6524="기사임",(COUNTIF($B$2:B6524,B6524)-COUNTIFS($B$2:B6523,B6524,$G$2:G6523,"")),"")</f>
        <v/>
      </c>
      <c r="I6524" s="122" t="str">
        <f>IF(H6524=1,COUNTIF($H$1:H6524,1),"")</f>
        <v/>
      </c>
      <c r="J6524" s="122">
        <f t="shared" si="308"/>
        <v>0</v>
      </c>
      <c r="K6524" s="122" t="b">
        <f t="shared" si="309"/>
        <v>0</v>
      </c>
      <c r="L6524" s="122" t="str">
        <f>IF(K6524=FALSE,"",B6524&amp;"@"&amp;COUNTIFS($B$2:B6524,B6524,$K$2:K6524,TRUE))</f>
        <v/>
      </c>
    </row>
    <row r="6525" spans="7:12">
      <c r="G6525" s="122" t="str">
        <f t="shared" si="307"/>
        <v/>
      </c>
      <c r="H6525" s="255" t="str">
        <f>IF(G6525="기사임",(COUNTIF($B$2:B6525,B6525)-COUNTIFS($B$2:B6524,B6525,$G$2:G6524,"")),"")</f>
        <v/>
      </c>
      <c r="I6525" s="122" t="str">
        <f>IF(H6525=1,COUNTIF($H$1:H6525,1),"")</f>
        <v/>
      </c>
      <c r="J6525" s="122">
        <f t="shared" si="308"/>
        <v>0</v>
      </c>
      <c r="K6525" s="122" t="b">
        <f t="shared" si="309"/>
        <v>0</v>
      </c>
      <c r="L6525" s="122" t="str">
        <f>IF(K6525=FALSE,"",B6525&amp;"@"&amp;COUNTIFS($B$2:B6525,B6525,$K$2:K6525,TRUE))</f>
        <v/>
      </c>
    </row>
    <row r="6526" spans="7:12">
      <c r="G6526" s="122" t="str">
        <f t="shared" si="307"/>
        <v/>
      </c>
      <c r="H6526" s="255" t="str">
        <f>IF(G6526="기사임",(COUNTIF($B$2:B6526,B6526)-COUNTIFS($B$2:B6525,B6526,$G$2:G6525,"")),"")</f>
        <v/>
      </c>
      <c r="I6526" s="122" t="str">
        <f>IF(H6526=1,COUNTIF($H$1:H6526,1),"")</f>
        <v/>
      </c>
      <c r="J6526" s="122">
        <f t="shared" si="308"/>
        <v>0</v>
      </c>
      <c r="K6526" s="122" t="b">
        <f t="shared" si="309"/>
        <v>0</v>
      </c>
      <c r="L6526" s="122" t="str">
        <f>IF(K6526=FALSE,"",B6526&amp;"@"&amp;COUNTIFS($B$2:B6526,B6526,$K$2:K6526,TRUE))</f>
        <v/>
      </c>
    </row>
    <row r="6527" spans="7:12">
      <c r="G6527" s="122" t="str">
        <f t="shared" si="307"/>
        <v/>
      </c>
      <c r="H6527" s="255" t="str">
        <f>IF(G6527="기사임",(COUNTIF($B$2:B6527,B6527)-COUNTIFS($B$2:B6526,B6527,$G$2:G6526,"")),"")</f>
        <v/>
      </c>
      <c r="I6527" s="122" t="str">
        <f>IF(H6527=1,COUNTIF($H$1:H6527,1),"")</f>
        <v/>
      </c>
      <c r="J6527" s="122">
        <f t="shared" si="308"/>
        <v>0</v>
      </c>
      <c r="K6527" s="122" t="b">
        <f t="shared" si="309"/>
        <v>0</v>
      </c>
      <c r="L6527" s="122" t="str">
        <f>IF(K6527=FALSE,"",B6527&amp;"@"&amp;COUNTIFS($B$2:B6527,B6527,$K$2:K6527,TRUE))</f>
        <v/>
      </c>
    </row>
    <row r="6528" spans="7:12">
      <c r="G6528" s="122" t="str">
        <f t="shared" si="307"/>
        <v/>
      </c>
      <c r="H6528" s="255" t="str">
        <f>IF(G6528="기사임",(COUNTIF($B$2:B6528,B6528)-COUNTIFS($B$2:B6527,B6528,$G$2:G6527,"")),"")</f>
        <v/>
      </c>
      <c r="I6528" s="122" t="str">
        <f>IF(H6528=1,COUNTIF($H$1:H6528,1),"")</f>
        <v/>
      </c>
      <c r="J6528" s="122">
        <f t="shared" si="308"/>
        <v>0</v>
      </c>
      <c r="K6528" s="122" t="b">
        <f t="shared" si="309"/>
        <v>0</v>
      </c>
      <c r="L6528" s="122" t="str">
        <f>IF(K6528=FALSE,"",B6528&amp;"@"&amp;COUNTIFS($B$2:B6528,B6528,$K$2:K6528,TRUE))</f>
        <v/>
      </c>
    </row>
    <row r="6529" spans="7:12">
      <c r="G6529" s="122" t="str">
        <f t="shared" si="307"/>
        <v/>
      </c>
      <c r="H6529" s="255" t="str">
        <f>IF(G6529="기사임",(COUNTIF($B$2:B6529,B6529)-COUNTIFS($B$2:B6528,B6529,$G$2:G6528,"")),"")</f>
        <v/>
      </c>
      <c r="I6529" s="122" t="str">
        <f>IF(H6529=1,COUNTIF($H$1:H6529,1),"")</f>
        <v/>
      </c>
      <c r="J6529" s="122">
        <f t="shared" si="308"/>
        <v>0</v>
      </c>
      <c r="K6529" s="122" t="b">
        <f t="shared" si="309"/>
        <v>0</v>
      </c>
      <c r="L6529" s="122" t="str">
        <f>IF(K6529=FALSE,"",B6529&amp;"@"&amp;COUNTIFS($B$2:B6529,B6529,$K$2:K6529,TRUE))</f>
        <v/>
      </c>
    </row>
    <row r="6530" spans="7:12">
      <c r="G6530" s="122" t="str">
        <f t="shared" si="307"/>
        <v/>
      </c>
      <c r="H6530" s="255" t="str">
        <f>IF(G6530="기사임",(COUNTIF($B$2:B6530,B6530)-COUNTIFS($B$2:B6529,B6530,$G$2:G6529,"")),"")</f>
        <v/>
      </c>
      <c r="I6530" s="122" t="str">
        <f>IF(H6530=1,COUNTIF($H$1:H6530,1),"")</f>
        <v/>
      </c>
      <c r="J6530" s="122">
        <f t="shared" si="308"/>
        <v>0</v>
      </c>
      <c r="K6530" s="122" t="b">
        <f t="shared" si="309"/>
        <v>0</v>
      </c>
      <c r="L6530" s="122" t="str">
        <f>IF(K6530=FALSE,"",B6530&amp;"@"&amp;COUNTIFS($B$2:B6530,B6530,$K$2:K6530,TRUE))</f>
        <v/>
      </c>
    </row>
    <row r="6531" spans="7:12">
      <c r="G6531" s="122" t="str">
        <f t="shared" si="307"/>
        <v/>
      </c>
      <c r="H6531" s="255" t="str">
        <f>IF(G6531="기사임",(COUNTIF($B$2:B6531,B6531)-COUNTIFS($B$2:B6530,B6531,$G$2:G6530,"")),"")</f>
        <v/>
      </c>
      <c r="I6531" s="122" t="str">
        <f>IF(H6531=1,COUNTIF($H$1:H6531,1),"")</f>
        <v/>
      </c>
      <c r="J6531" s="122">
        <f t="shared" si="308"/>
        <v>0</v>
      </c>
      <c r="K6531" s="122" t="b">
        <f t="shared" si="309"/>
        <v>0</v>
      </c>
      <c r="L6531" s="122" t="str">
        <f>IF(K6531=FALSE,"",B6531&amp;"@"&amp;COUNTIFS($B$2:B6531,B6531,$K$2:K6531,TRUE))</f>
        <v/>
      </c>
    </row>
    <row r="6532" spans="7:12">
      <c r="G6532" s="122" t="str">
        <f t="shared" si="307"/>
        <v/>
      </c>
      <c r="H6532" s="255" t="str">
        <f>IF(G6532="기사임",(COUNTIF($B$2:B6532,B6532)-COUNTIFS($B$2:B6531,B6532,$G$2:G6531,"")),"")</f>
        <v/>
      </c>
      <c r="I6532" s="122" t="str">
        <f>IF(H6532=1,COUNTIF($H$1:H6532,1),"")</f>
        <v/>
      </c>
      <c r="J6532" s="122">
        <f t="shared" si="308"/>
        <v>0</v>
      </c>
      <c r="K6532" s="122" t="b">
        <f t="shared" si="309"/>
        <v>0</v>
      </c>
      <c r="L6532" s="122" t="str">
        <f>IF(K6532=FALSE,"",B6532&amp;"@"&amp;COUNTIFS($B$2:B6532,B6532,$K$2:K6532,TRUE))</f>
        <v/>
      </c>
    </row>
    <row r="6533" spans="7:12">
      <c r="G6533" s="122" t="str">
        <f t="shared" si="307"/>
        <v/>
      </c>
      <c r="H6533" s="255" t="str">
        <f>IF(G6533="기사임",(COUNTIF($B$2:B6533,B6533)-COUNTIFS($B$2:B6532,B6533,$G$2:G6532,"")),"")</f>
        <v/>
      </c>
      <c r="I6533" s="122" t="str">
        <f>IF(H6533=1,COUNTIF($H$1:H6533,1),"")</f>
        <v/>
      </c>
      <c r="J6533" s="122">
        <f t="shared" si="308"/>
        <v>0</v>
      </c>
      <c r="K6533" s="122" t="b">
        <f t="shared" si="309"/>
        <v>0</v>
      </c>
      <c r="L6533" s="122" t="str">
        <f>IF(K6533=FALSE,"",B6533&amp;"@"&amp;COUNTIFS($B$2:B6533,B6533,$K$2:K6533,TRUE))</f>
        <v/>
      </c>
    </row>
    <row r="6534" spans="7:12">
      <c r="G6534" s="122" t="str">
        <f t="shared" si="307"/>
        <v/>
      </c>
      <c r="H6534" s="255" t="str">
        <f>IF(G6534="기사임",(COUNTIF($B$2:B6534,B6534)-COUNTIFS($B$2:B6533,B6534,$G$2:G6533,"")),"")</f>
        <v/>
      </c>
      <c r="I6534" s="122" t="str">
        <f>IF(H6534=1,COUNTIF($H$1:H6534,1),"")</f>
        <v/>
      </c>
      <c r="J6534" s="122">
        <f t="shared" si="308"/>
        <v>0</v>
      </c>
      <c r="K6534" s="122" t="b">
        <f t="shared" si="309"/>
        <v>0</v>
      </c>
      <c r="L6534" s="122" t="str">
        <f>IF(K6534=FALSE,"",B6534&amp;"@"&amp;COUNTIFS($B$2:B6534,B6534,$K$2:K6534,TRUE))</f>
        <v/>
      </c>
    </row>
    <row r="6535" spans="7:12">
      <c r="G6535" s="122" t="str">
        <f t="shared" ref="G6535:G6598" si="310">IF(AND(LEFT(A6535,17)="/global/archives/",ISNUMBER(_xlfn.NUMBERVALUE(MID(A6535,18,1))),ISERROR(FIND("ckattempt",A6535)),ISERROR(FIND("preview",A6535))),"기사임","")</f>
        <v/>
      </c>
      <c r="H6535" s="255" t="str">
        <f>IF(G6535="기사임",(COUNTIF($B$2:B6535,B6535)-COUNTIFS($B$2:B6534,B6535,$G$2:G6534,"")),"")</f>
        <v/>
      </c>
      <c r="I6535" s="122" t="str">
        <f>IF(H6535=1,COUNTIF($H$1:H6535,1),"")</f>
        <v/>
      </c>
      <c r="J6535" s="122">
        <f t="shared" ref="J6535:J6598" si="311">COUNTIF($N$2:$N$4,B6535)</f>
        <v>0</v>
      </c>
      <c r="K6535" s="122" t="b">
        <f t="shared" ref="K6535:K6598" si="312">AND(J6535=1,H6535&gt;=1,H6535&lt;&gt;"")</f>
        <v>0</v>
      </c>
      <c r="L6535" s="122" t="str">
        <f>IF(K6535=FALSE,"",B6535&amp;"@"&amp;COUNTIFS($B$2:B6535,B6535,$K$2:K6535,TRUE))</f>
        <v/>
      </c>
    </row>
    <row r="6536" spans="7:12">
      <c r="G6536" s="122" t="str">
        <f t="shared" si="310"/>
        <v/>
      </c>
      <c r="H6536" s="255" t="str">
        <f>IF(G6536="기사임",(COUNTIF($B$2:B6536,B6536)-COUNTIFS($B$2:B6535,B6536,$G$2:G6535,"")),"")</f>
        <v/>
      </c>
      <c r="I6536" s="122" t="str">
        <f>IF(H6536=1,COUNTIF($H$1:H6536,1),"")</f>
        <v/>
      </c>
      <c r="J6536" s="122">
        <f t="shared" si="311"/>
        <v>0</v>
      </c>
      <c r="K6536" s="122" t="b">
        <f t="shared" si="312"/>
        <v>0</v>
      </c>
      <c r="L6536" s="122" t="str">
        <f>IF(K6536=FALSE,"",B6536&amp;"@"&amp;COUNTIFS($B$2:B6536,B6536,$K$2:K6536,TRUE))</f>
        <v/>
      </c>
    </row>
    <row r="6537" spans="7:12">
      <c r="G6537" s="122" t="str">
        <f t="shared" si="310"/>
        <v/>
      </c>
      <c r="H6537" s="255" t="str">
        <f>IF(G6537="기사임",(COUNTIF($B$2:B6537,B6537)-COUNTIFS($B$2:B6536,B6537,$G$2:G6536,"")),"")</f>
        <v/>
      </c>
      <c r="I6537" s="122" t="str">
        <f>IF(H6537=1,COUNTIF($H$1:H6537,1),"")</f>
        <v/>
      </c>
      <c r="J6537" s="122">
        <f t="shared" si="311"/>
        <v>0</v>
      </c>
      <c r="K6537" s="122" t="b">
        <f t="shared" si="312"/>
        <v>0</v>
      </c>
      <c r="L6537" s="122" t="str">
        <f>IF(K6537=FALSE,"",B6537&amp;"@"&amp;COUNTIFS($B$2:B6537,B6537,$K$2:K6537,TRUE))</f>
        <v/>
      </c>
    </row>
    <row r="6538" spans="7:12">
      <c r="G6538" s="122" t="str">
        <f t="shared" si="310"/>
        <v/>
      </c>
      <c r="H6538" s="255" t="str">
        <f>IF(G6538="기사임",(COUNTIF($B$2:B6538,B6538)-COUNTIFS($B$2:B6537,B6538,$G$2:G6537,"")),"")</f>
        <v/>
      </c>
      <c r="I6538" s="122" t="str">
        <f>IF(H6538=1,COUNTIF($H$1:H6538,1),"")</f>
        <v/>
      </c>
      <c r="J6538" s="122">
        <f t="shared" si="311"/>
        <v>0</v>
      </c>
      <c r="K6538" s="122" t="b">
        <f t="shared" si="312"/>
        <v>0</v>
      </c>
      <c r="L6538" s="122" t="str">
        <f>IF(K6538=FALSE,"",B6538&amp;"@"&amp;COUNTIFS($B$2:B6538,B6538,$K$2:K6538,TRUE))</f>
        <v/>
      </c>
    </row>
    <row r="6539" spans="7:12">
      <c r="G6539" s="122" t="str">
        <f t="shared" si="310"/>
        <v/>
      </c>
      <c r="H6539" s="255" t="str">
        <f>IF(G6539="기사임",(COUNTIF($B$2:B6539,B6539)-COUNTIFS($B$2:B6538,B6539,$G$2:G6538,"")),"")</f>
        <v/>
      </c>
      <c r="I6539" s="122" t="str">
        <f>IF(H6539=1,COUNTIF($H$1:H6539,1),"")</f>
        <v/>
      </c>
      <c r="J6539" s="122">
        <f t="shared" si="311"/>
        <v>0</v>
      </c>
      <c r="K6539" s="122" t="b">
        <f t="shared" si="312"/>
        <v>0</v>
      </c>
      <c r="L6539" s="122" t="str">
        <f>IF(K6539=FALSE,"",B6539&amp;"@"&amp;COUNTIFS($B$2:B6539,B6539,$K$2:K6539,TRUE))</f>
        <v/>
      </c>
    </row>
    <row r="6540" spans="7:12">
      <c r="G6540" s="122" t="str">
        <f t="shared" si="310"/>
        <v/>
      </c>
      <c r="H6540" s="255" t="str">
        <f>IF(G6540="기사임",(COUNTIF($B$2:B6540,B6540)-COUNTIFS($B$2:B6539,B6540,$G$2:G6539,"")),"")</f>
        <v/>
      </c>
      <c r="I6540" s="122" t="str">
        <f>IF(H6540=1,COUNTIF($H$1:H6540,1),"")</f>
        <v/>
      </c>
      <c r="J6540" s="122">
        <f t="shared" si="311"/>
        <v>0</v>
      </c>
      <c r="K6540" s="122" t="b">
        <f t="shared" si="312"/>
        <v>0</v>
      </c>
      <c r="L6540" s="122" t="str">
        <f>IF(K6540=FALSE,"",B6540&amp;"@"&amp;COUNTIFS($B$2:B6540,B6540,$K$2:K6540,TRUE))</f>
        <v/>
      </c>
    </row>
    <row r="6541" spans="7:12">
      <c r="G6541" s="122" t="str">
        <f t="shared" si="310"/>
        <v/>
      </c>
      <c r="H6541" s="255" t="str">
        <f>IF(G6541="기사임",(COUNTIF($B$2:B6541,B6541)-COUNTIFS($B$2:B6540,B6541,$G$2:G6540,"")),"")</f>
        <v/>
      </c>
      <c r="I6541" s="122" t="str">
        <f>IF(H6541=1,COUNTIF($H$1:H6541,1),"")</f>
        <v/>
      </c>
      <c r="J6541" s="122">
        <f t="shared" si="311"/>
        <v>0</v>
      </c>
      <c r="K6541" s="122" t="b">
        <f t="shared" si="312"/>
        <v>0</v>
      </c>
      <c r="L6541" s="122" t="str">
        <f>IF(K6541=FALSE,"",B6541&amp;"@"&amp;COUNTIFS($B$2:B6541,B6541,$K$2:K6541,TRUE))</f>
        <v/>
      </c>
    </row>
    <row r="6542" spans="7:12">
      <c r="G6542" s="122" t="str">
        <f t="shared" si="310"/>
        <v/>
      </c>
      <c r="H6542" s="255" t="str">
        <f>IF(G6542="기사임",(COUNTIF($B$2:B6542,B6542)-COUNTIFS($B$2:B6541,B6542,$G$2:G6541,"")),"")</f>
        <v/>
      </c>
      <c r="I6542" s="122" t="str">
        <f>IF(H6542=1,COUNTIF($H$1:H6542,1),"")</f>
        <v/>
      </c>
      <c r="J6542" s="122">
        <f t="shared" si="311"/>
        <v>0</v>
      </c>
      <c r="K6542" s="122" t="b">
        <f t="shared" si="312"/>
        <v>0</v>
      </c>
      <c r="L6542" s="122" t="str">
        <f>IF(K6542=FALSE,"",B6542&amp;"@"&amp;COUNTIFS($B$2:B6542,B6542,$K$2:K6542,TRUE))</f>
        <v/>
      </c>
    </row>
    <row r="6543" spans="7:12">
      <c r="G6543" s="122" t="str">
        <f t="shared" si="310"/>
        <v/>
      </c>
      <c r="H6543" s="255" t="str">
        <f>IF(G6543="기사임",(COUNTIF($B$2:B6543,B6543)-COUNTIFS($B$2:B6542,B6543,$G$2:G6542,"")),"")</f>
        <v/>
      </c>
      <c r="I6543" s="122" t="str">
        <f>IF(H6543=1,COUNTIF($H$1:H6543,1),"")</f>
        <v/>
      </c>
      <c r="J6543" s="122">
        <f t="shared" si="311"/>
        <v>0</v>
      </c>
      <c r="K6543" s="122" t="b">
        <f t="shared" si="312"/>
        <v>0</v>
      </c>
      <c r="L6543" s="122" t="str">
        <f>IF(K6543=FALSE,"",B6543&amp;"@"&amp;COUNTIFS($B$2:B6543,B6543,$K$2:K6543,TRUE))</f>
        <v/>
      </c>
    </row>
    <row r="6544" spans="7:12">
      <c r="G6544" s="122" t="str">
        <f t="shared" si="310"/>
        <v/>
      </c>
      <c r="H6544" s="255" t="str">
        <f>IF(G6544="기사임",(COUNTIF($B$2:B6544,B6544)-COUNTIFS($B$2:B6543,B6544,$G$2:G6543,"")),"")</f>
        <v/>
      </c>
      <c r="I6544" s="122" t="str">
        <f>IF(H6544=1,COUNTIF($H$1:H6544,1),"")</f>
        <v/>
      </c>
      <c r="J6544" s="122">
        <f t="shared" si="311"/>
        <v>0</v>
      </c>
      <c r="K6544" s="122" t="b">
        <f t="shared" si="312"/>
        <v>0</v>
      </c>
      <c r="L6544" s="122" t="str">
        <f>IF(K6544=FALSE,"",B6544&amp;"@"&amp;COUNTIFS($B$2:B6544,B6544,$K$2:K6544,TRUE))</f>
        <v/>
      </c>
    </row>
    <row r="6545" spans="7:12">
      <c r="G6545" s="122" t="str">
        <f t="shared" si="310"/>
        <v/>
      </c>
      <c r="H6545" s="255" t="str">
        <f>IF(G6545="기사임",(COUNTIF($B$2:B6545,B6545)-COUNTIFS($B$2:B6544,B6545,$G$2:G6544,"")),"")</f>
        <v/>
      </c>
      <c r="I6545" s="122" t="str">
        <f>IF(H6545=1,COUNTIF($H$1:H6545,1),"")</f>
        <v/>
      </c>
      <c r="J6545" s="122">
        <f t="shared" si="311"/>
        <v>0</v>
      </c>
      <c r="K6545" s="122" t="b">
        <f t="shared" si="312"/>
        <v>0</v>
      </c>
      <c r="L6545" s="122" t="str">
        <f>IF(K6545=FALSE,"",B6545&amp;"@"&amp;COUNTIFS($B$2:B6545,B6545,$K$2:K6545,TRUE))</f>
        <v/>
      </c>
    </row>
    <row r="6546" spans="7:12">
      <c r="G6546" s="122" t="str">
        <f t="shared" si="310"/>
        <v/>
      </c>
      <c r="H6546" s="255" t="str">
        <f>IF(G6546="기사임",(COUNTIF($B$2:B6546,B6546)-COUNTIFS($B$2:B6545,B6546,$G$2:G6545,"")),"")</f>
        <v/>
      </c>
      <c r="I6546" s="122" t="str">
        <f>IF(H6546=1,COUNTIF($H$1:H6546,1),"")</f>
        <v/>
      </c>
      <c r="J6546" s="122">
        <f t="shared" si="311"/>
        <v>0</v>
      </c>
      <c r="K6546" s="122" t="b">
        <f t="shared" si="312"/>
        <v>0</v>
      </c>
      <c r="L6546" s="122" t="str">
        <f>IF(K6546=FALSE,"",B6546&amp;"@"&amp;COUNTIFS($B$2:B6546,B6546,$K$2:K6546,TRUE))</f>
        <v/>
      </c>
    </row>
    <row r="6547" spans="7:12">
      <c r="G6547" s="122" t="str">
        <f t="shared" si="310"/>
        <v/>
      </c>
      <c r="H6547" s="255" t="str">
        <f>IF(G6547="기사임",(COUNTIF($B$2:B6547,B6547)-COUNTIFS($B$2:B6546,B6547,$G$2:G6546,"")),"")</f>
        <v/>
      </c>
      <c r="I6547" s="122" t="str">
        <f>IF(H6547=1,COUNTIF($H$1:H6547,1),"")</f>
        <v/>
      </c>
      <c r="J6547" s="122">
        <f t="shared" si="311"/>
        <v>0</v>
      </c>
      <c r="K6547" s="122" t="b">
        <f t="shared" si="312"/>
        <v>0</v>
      </c>
      <c r="L6547" s="122" t="str">
        <f>IF(K6547=FALSE,"",B6547&amp;"@"&amp;COUNTIFS($B$2:B6547,B6547,$K$2:K6547,TRUE))</f>
        <v/>
      </c>
    </row>
    <row r="6548" spans="7:12">
      <c r="G6548" s="122" t="str">
        <f t="shared" si="310"/>
        <v/>
      </c>
      <c r="H6548" s="255" t="str">
        <f>IF(G6548="기사임",(COUNTIF($B$2:B6548,B6548)-COUNTIFS($B$2:B6547,B6548,$G$2:G6547,"")),"")</f>
        <v/>
      </c>
      <c r="I6548" s="122" t="str">
        <f>IF(H6548=1,COUNTIF($H$1:H6548,1),"")</f>
        <v/>
      </c>
      <c r="J6548" s="122">
        <f t="shared" si="311"/>
        <v>0</v>
      </c>
      <c r="K6548" s="122" t="b">
        <f t="shared" si="312"/>
        <v>0</v>
      </c>
      <c r="L6548" s="122" t="str">
        <f>IF(K6548=FALSE,"",B6548&amp;"@"&amp;COUNTIFS($B$2:B6548,B6548,$K$2:K6548,TRUE))</f>
        <v/>
      </c>
    </row>
    <row r="6549" spans="7:12">
      <c r="G6549" s="122" t="str">
        <f t="shared" si="310"/>
        <v/>
      </c>
      <c r="H6549" s="255" t="str">
        <f>IF(G6549="기사임",(COUNTIF($B$2:B6549,B6549)-COUNTIFS($B$2:B6548,B6549,$G$2:G6548,"")),"")</f>
        <v/>
      </c>
      <c r="I6549" s="122" t="str">
        <f>IF(H6549=1,COUNTIF($H$1:H6549,1),"")</f>
        <v/>
      </c>
      <c r="J6549" s="122">
        <f t="shared" si="311"/>
        <v>0</v>
      </c>
      <c r="K6549" s="122" t="b">
        <f t="shared" si="312"/>
        <v>0</v>
      </c>
      <c r="L6549" s="122" t="str">
        <f>IF(K6549=FALSE,"",B6549&amp;"@"&amp;COUNTIFS($B$2:B6549,B6549,$K$2:K6549,TRUE))</f>
        <v/>
      </c>
    </row>
    <row r="6550" spans="7:12">
      <c r="G6550" s="122" t="str">
        <f t="shared" si="310"/>
        <v/>
      </c>
      <c r="H6550" s="255" t="str">
        <f>IF(G6550="기사임",(COUNTIF($B$2:B6550,B6550)-COUNTIFS($B$2:B6549,B6550,$G$2:G6549,"")),"")</f>
        <v/>
      </c>
      <c r="I6550" s="122" t="str">
        <f>IF(H6550=1,COUNTIF($H$1:H6550,1),"")</f>
        <v/>
      </c>
      <c r="J6550" s="122">
        <f t="shared" si="311"/>
        <v>0</v>
      </c>
      <c r="K6550" s="122" t="b">
        <f t="shared" si="312"/>
        <v>0</v>
      </c>
      <c r="L6550" s="122" t="str">
        <f>IF(K6550=FALSE,"",B6550&amp;"@"&amp;COUNTIFS($B$2:B6550,B6550,$K$2:K6550,TRUE))</f>
        <v/>
      </c>
    </row>
    <row r="6551" spans="7:12">
      <c r="G6551" s="122" t="str">
        <f t="shared" si="310"/>
        <v/>
      </c>
      <c r="H6551" s="255" t="str">
        <f>IF(G6551="기사임",(COUNTIF($B$2:B6551,B6551)-COUNTIFS($B$2:B6550,B6551,$G$2:G6550,"")),"")</f>
        <v/>
      </c>
      <c r="I6551" s="122" t="str">
        <f>IF(H6551=1,COUNTIF($H$1:H6551,1),"")</f>
        <v/>
      </c>
      <c r="J6551" s="122">
        <f t="shared" si="311"/>
        <v>0</v>
      </c>
      <c r="K6551" s="122" t="b">
        <f t="shared" si="312"/>
        <v>0</v>
      </c>
      <c r="L6551" s="122" t="str">
        <f>IF(K6551=FALSE,"",B6551&amp;"@"&amp;COUNTIFS($B$2:B6551,B6551,$K$2:K6551,TRUE))</f>
        <v/>
      </c>
    </row>
    <row r="6552" spans="7:12">
      <c r="G6552" s="122" t="str">
        <f t="shared" si="310"/>
        <v/>
      </c>
      <c r="H6552" s="255" t="str">
        <f>IF(G6552="기사임",(COUNTIF($B$2:B6552,B6552)-COUNTIFS($B$2:B6551,B6552,$G$2:G6551,"")),"")</f>
        <v/>
      </c>
      <c r="I6552" s="122" t="str">
        <f>IF(H6552=1,COUNTIF($H$1:H6552,1),"")</f>
        <v/>
      </c>
      <c r="J6552" s="122">
        <f t="shared" si="311"/>
        <v>0</v>
      </c>
      <c r="K6552" s="122" t="b">
        <f t="shared" si="312"/>
        <v>0</v>
      </c>
      <c r="L6552" s="122" t="str">
        <f>IF(K6552=FALSE,"",B6552&amp;"@"&amp;COUNTIFS($B$2:B6552,B6552,$K$2:K6552,TRUE))</f>
        <v/>
      </c>
    </row>
    <row r="6553" spans="7:12">
      <c r="G6553" s="122" t="str">
        <f t="shared" si="310"/>
        <v/>
      </c>
      <c r="H6553" s="255" t="str">
        <f>IF(G6553="기사임",(COUNTIF($B$2:B6553,B6553)-COUNTIFS($B$2:B6552,B6553,$G$2:G6552,"")),"")</f>
        <v/>
      </c>
      <c r="I6553" s="122" t="str">
        <f>IF(H6553=1,COUNTIF($H$1:H6553,1),"")</f>
        <v/>
      </c>
      <c r="J6553" s="122">
        <f t="shared" si="311"/>
        <v>0</v>
      </c>
      <c r="K6553" s="122" t="b">
        <f t="shared" si="312"/>
        <v>0</v>
      </c>
      <c r="L6553" s="122" t="str">
        <f>IF(K6553=FALSE,"",B6553&amp;"@"&amp;COUNTIFS($B$2:B6553,B6553,$K$2:K6553,TRUE))</f>
        <v/>
      </c>
    </row>
    <row r="6554" spans="7:12">
      <c r="G6554" s="122" t="str">
        <f t="shared" si="310"/>
        <v/>
      </c>
      <c r="H6554" s="255" t="str">
        <f>IF(G6554="기사임",(COUNTIF($B$2:B6554,B6554)-COUNTIFS($B$2:B6553,B6554,$G$2:G6553,"")),"")</f>
        <v/>
      </c>
      <c r="I6554" s="122" t="str">
        <f>IF(H6554=1,COUNTIF($H$1:H6554,1),"")</f>
        <v/>
      </c>
      <c r="J6554" s="122">
        <f t="shared" si="311"/>
        <v>0</v>
      </c>
      <c r="K6554" s="122" t="b">
        <f t="shared" si="312"/>
        <v>0</v>
      </c>
      <c r="L6554" s="122" t="str">
        <f>IF(K6554=FALSE,"",B6554&amp;"@"&amp;COUNTIFS($B$2:B6554,B6554,$K$2:K6554,TRUE))</f>
        <v/>
      </c>
    </row>
    <row r="6555" spans="7:12">
      <c r="G6555" s="122" t="str">
        <f t="shared" si="310"/>
        <v/>
      </c>
      <c r="H6555" s="255" t="str">
        <f>IF(G6555="기사임",(COUNTIF($B$2:B6555,B6555)-COUNTIFS($B$2:B6554,B6555,$G$2:G6554,"")),"")</f>
        <v/>
      </c>
      <c r="I6555" s="122" t="str">
        <f>IF(H6555=1,COUNTIF($H$1:H6555,1),"")</f>
        <v/>
      </c>
      <c r="J6555" s="122">
        <f t="shared" si="311"/>
        <v>0</v>
      </c>
      <c r="K6555" s="122" t="b">
        <f t="shared" si="312"/>
        <v>0</v>
      </c>
      <c r="L6555" s="122" t="str">
        <f>IF(K6555=FALSE,"",B6555&amp;"@"&amp;COUNTIFS($B$2:B6555,B6555,$K$2:K6555,TRUE))</f>
        <v/>
      </c>
    </row>
    <row r="6556" spans="7:12">
      <c r="G6556" s="122" t="str">
        <f t="shared" si="310"/>
        <v/>
      </c>
      <c r="H6556" s="255" t="str">
        <f>IF(G6556="기사임",(COUNTIF($B$2:B6556,B6556)-COUNTIFS($B$2:B6555,B6556,$G$2:G6555,"")),"")</f>
        <v/>
      </c>
      <c r="I6556" s="122" t="str">
        <f>IF(H6556=1,COUNTIF($H$1:H6556,1),"")</f>
        <v/>
      </c>
      <c r="J6556" s="122">
        <f t="shared" si="311"/>
        <v>0</v>
      </c>
      <c r="K6556" s="122" t="b">
        <f t="shared" si="312"/>
        <v>0</v>
      </c>
      <c r="L6556" s="122" t="str">
        <f>IF(K6556=FALSE,"",B6556&amp;"@"&amp;COUNTIFS($B$2:B6556,B6556,$K$2:K6556,TRUE))</f>
        <v/>
      </c>
    </row>
    <row r="6557" spans="7:12">
      <c r="G6557" s="122" t="str">
        <f t="shared" si="310"/>
        <v/>
      </c>
      <c r="H6557" s="255" t="str">
        <f>IF(G6557="기사임",(COUNTIF($B$2:B6557,B6557)-COUNTIFS($B$2:B6556,B6557,$G$2:G6556,"")),"")</f>
        <v/>
      </c>
      <c r="I6557" s="122" t="str">
        <f>IF(H6557=1,COUNTIF($H$1:H6557,1),"")</f>
        <v/>
      </c>
      <c r="J6557" s="122">
        <f t="shared" si="311"/>
        <v>0</v>
      </c>
      <c r="K6557" s="122" t="b">
        <f t="shared" si="312"/>
        <v>0</v>
      </c>
      <c r="L6557" s="122" t="str">
        <f>IF(K6557=FALSE,"",B6557&amp;"@"&amp;COUNTIFS($B$2:B6557,B6557,$K$2:K6557,TRUE))</f>
        <v/>
      </c>
    </row>
    <row r="6558" spans="7:12">
      <c r="G6558" s="122" t="str">
        <f t="shared" si="310"/>
        <v/>
      </c>
      <c r="H6558" s="255" t="str">
        <f>IF(G6558="기사임",(COUNTIF($B$2:B6558,B6558)-COUNTIFS($B$2:B6557,B6558,$G$2:G6557,"")),"")</f>
        <v/>
      </c>
      <c r="I6558" s="122" t="str">
        <f>IF(H6558=1,COUNTIF($H$1:H6558,1),"")</f>
        <v/>
      </c>
      <c r="J6558" s="122">
        <f t="shared" si="311"/>
        <v>0</v>
      </c>
      <c r="K6558" s="122" t="b">
        <f t="shared" si="312"/>
        <v>0</v>
      </c>
      <c r="L6558" s="122" t="str">
        <f>IF(K6558=FALSE,"",B6558&amp;"@"&amp;COUNTIFS($B$2:B6558,B6558,$K$2:K6558,TRUE))</f>
        <v/>
      </c>
    </row>
    <row r="6559" spans="7:12">
      <c r="G6559" s="122" t="str">
        <f t="shared" si="310"/>
        <v/>
      </c>
      <c r="H6559" s="255" t="str">
        <f>IF(G6559="기사임",(COUNTIF($B$2:B6559,B6559)-COUNTIFS($B$2:B6558,B6559,$G$2:G6558,"")),"")</f>
        <v/>
      </c>
      <c r="I6559" s="122" t="str">
        <f>IF(H6559=1,COUNTIF($H$1:H6559,1),"")</f>
        <v/>
      </c>
      <c r="J6559" s="122">
        <f t="shared" si="311"/>
        <v>0</v>
      </c>
      <c r="K6559" s="122" t="b">
        <f t="shared" si="312"/>
        <v>0</v>
      </c>
      <c r="L6559" s="122" t="str">
        <f>IF(K6559=FALSE,"",B6559&amp;"@"&amp;COUNTIFS($B$2:B6559,B6559,$K$2:K6559,TRUE))</f>
        <v/>
      </c>
    </row>
    <row r="6560" spans="7:12">
      <c r="G6560" s="122" t="str">
        <f t="shared" si="310"/>
        <v/>
      </c>
      <c r="H6560" s="255" t="str">
        <f>IF(G6560="기사임",(COUNTIF($B$2:B6560,B6560)-COUNTIFS($B$2:B6559,B6560,$G$2:G6559,"")),"")</f>
        <v/>
      </c>
      <c r="I6560" s="122" t="str">
        <f>IF(H6560=1,COUNTIF($H$1:H6560,1),"")</f>
        <v/>
      </c>
      <c r="J6560" s="122">
        <f t="shared" si="311"/>
        <v>0</v>
      </c>
      <c r="K6560" s="122" t="b">
        <f t="shared" si="312"/>
        <v>0</v>
      </c>
      <c r="L6560" s="122" t="str">
        <f>IF(K6560=FALSE,"",B6560&amp;"@"&amp;COUNTIFS($B$2:B6560,B6560,$K$2:K6560,TRUE))</f>
        <v/>
      </c>
    </row>
    <row r="6561" spans="7:12">
      <c r="G6561" s="122" t="str">
        <f t="shared" si="310"/>
        <v/>
      </c>
      <c r="H6561" s="255" t="str">
        <f>IF(G6561="기사임",(COUNTIF($B$2:B6561,B6561)-COUNTIFS($B$2:B6560,B6561,$G$2:G6560,"")),"")</f>
        <v/>
      </c>
      <c r="I6561" s="122" t="str">
        <f>IF(H6561=1,COUNTIF($H$1:H6561,1),"")</f>
        <v/>
      </c>
      <c r="J6561" s="122">
        <f t="shared" si="311"/>
        <v>0</v>
      </c>
      <c r="K6561" s="122" t="b">
        <f t="shared" si="312"/>
        <v>0</v>
      </c>
      <c r="L6561" s="122" t="str">
        <f>IF(K6561=FALSE,"",B6561&amp;"@"&amp;COUNTIFS($B$2:B6561,B6561,$K$2:K6561,TRUE))</f>
        <v/>
      </c>
    </row>
    <row r="6562" spans="7:12">
      <c r="G6562" s="122" t="str">
        <f t="shared" si="310"/>
        <v/>
      </c>
      <c r="H6562" s="255" t="str">
        <f>IF(G6562="기사임",(COUNTIF($B$2:B6562,B6562)-COUNTIFS($B$2:B6561,B6562,$G$2:G6561,"")),"")</f>
        <v/>
      </c>
      <c r="I6562" s="122" t="str">
        <f>IF(H6562=1,COUNTIF($H$1:H6562,1),"")</f>
        <v/>
      </c>
      <c r="J6562" s="122">
        <f t="shared" si="311"/>
        <v>0</v>
      </c>
      <c r="K6562" s="122" t="b">
        <f t="shared" si="312"/>
        <v>0</v>
      </c>
      <c r="L6562" s="122" t="str">
        <f>IF(K6562=FALSE,"",B6562&amp;"@"&amp;COUNTIFS($B$2:B6562,B6562,$K$2:K6562,TRUE))</f>
        <v/>
      </c>
    </row>
    <row r="6563" spans="7:12">
      <c r="G6563" s="122" t="str">
        <f t="shared" si="310"/>
        <v/>
      </c>
      <c r="H6563" s="255" t="str">
        <f>IF(G6563="기사임",(COUNTIF($B$2:B6563,B6563)-COUNTIFS($B$2:B6562,B6563,$G$2:G6562,"")),"")</f>
        <v/>
      </c>
      <c r="I6563" s="122" t="str">
        <f>IF(H6563=1,COUNTIF($H$1:H6563,1),"")</f>
        <v/>
      </c>
      <c r="J6563" s="122">
        <f t="shared" si="311"/>
        <v>0</v>
      </c>
      <c r="K6563" s="122" t="b">
        <f t="shared" si="312"/>
        <v>0</v>
      </c>
      <c r="L6563" s="122" t="str">
        <f>IF(K6563=FALSE,"",B6563&amp;"@"&amp;COUNTIFS($B$2:B6563,B6563,$K$2:K6563,TRUE))</f>
        <v/>
      </c>
    </row>
    <row r="6564" spans="7:12">
      <c r="G6564" s="122" t="str">
        <f t="shared" si="310"/>
        <v/>
      </c>
      <c r="H6564" s="255" t="str">
        <f>IF(G6564="기사임",(COUNTIF($B$2:B6564,B6564)-COUNTIFS($B$2:B6563,B6564,$G$2:G6563,"")),"")</f>
        <v/>
      </c>
      <c r="I6564" s="122" t="str">
        <f>IF(H6564=1,COUNTIF($H$1:H6564,1),"")</f>
        <v/>
      </c>
      <c r="J6564" s="122">
        <f t="shared" si="311"/>
        <v>0</v>
      </c>
      <c r="K6564" s="122" t="b">
        <f t="shared" si="312"/>
        <v>0</v>
      </c>
      <c r="L6564" s="122" t="str">
        <f>IF(K6564=FALSE,"",B6564&amp;"@"&amp;COUNTIFS($B$2:B6564,B6564,$K$2:K6564,TRUE))</f>
        <v/>
      </c>
    </row>
    <row r="6565" spans="7:12">
      <c r="G6565" s="122" t="str">
        <f t="shared" si="310"/>
        <v/>
      </c>
      <c r="H6565" s="255" t="str">
        <f>IF(G6565="기사임",(COUNTIF($B$2:B6565,B6565)-COUNTIFS($B$2:B6564,B6565,$G$2:G6564,"")),"")</f>
        <v/>
      </c>
      <c r="I6565" s="122" t="str">
        <f>IF(H6565=1,COUNTIF($H$1:H6565,1),"")</f>
        <v/>
      </c>
      <c r="J6565" s="122">
        <f t="shared" si="311"/>
        <v>0</v>
      </c>
      <c r="K6565" s="122" t="b">
        <f t="shared" si="312"/>
        <v>0</v>
      </c>
      <c r="L6565" s="122" t="str">
        <f>IF(K6565=FALSE,"",B6565&amp;"@"&amp;COUNTIFS($B$2:B6565,B6565,$K$2:K6565,TRUE))</f>
        <v/>
      </c>
    </row>
    <row r="6566" spans="7:12">
      <c r="G6566" s="122" t="str">
        <f t="shared" si="310"/>
        <v/>
      </c>
      <c r="H6566" s="255" t="str">
        <f>IF(G6566="기사임",(COUNTIF($B$2:B6566,B6566)-COUNTIFS($B$2:B6565,B6566,$G$2:G6565,"")),"")</f>
        <v/>
      </c>
      <c r="I6566" s="122" t="str">
        <f>IF(H6566=1,COUNTIF($H$1:H6566,1),"")</f>
        <v/>
      </c>
      <c r="J6566" s="122">
        <f t="shared" si="311"/>
        <v>0</v>
      </c>
      <c r="K6566" s="122" t="b">
        <f t="shared" si="312"/>
        <v>0</v>
      </c>
      <c r="L6566" s="122" t="str">
        <f>IF(K6566=FALSE,"",B6566&amp;"@"&amp;COUNTIFS($B$2:B6566,B6566,$K$2:K6566,TRUE))</f>
        <v/>
      </c>
    </row>
    <row r="6567" spans="7:12">
      <c r="G6567" s="122" t="str">
        <f t="shared" si="310"/>
        <v/>
      </c>
      <c r="H6567" s="255" t="str">
        <f>IF(G6567="기사임",(COUNTIF($B$2:B6567,B6567)-COUNTIFS($B$2:B6566,B6567,$G$2:G6566,"")),"")</f>
        <v/>
      </c>
      <c r="I6567" s="122" t="str">
        <f>IF(H6567=1,COUNTIF($H$1:H6567,1),"")</f>
        <v/>
      </c>
      <c r="J6567" s="122">
        <f t="shared" si="311"/>
        <v>0</v>
      </c>
      <c r="K6567" s="122" t="b">
        <f t="shared" si="312"/>
        <v>0</v>
      </c>
      <c r="L6567" s="122" t="str">
        <f>IF(K6567=FALSE,"",B6567&amp;"@"&amp;COUNTIFS($B$2:B6567,B6567,$K$2:K6567,TRUE))</f>
        <v/>
      </c>
    </row>
    <row r="6568" spans="7:12">
      <c r="G6568" s="122" t="str">
        <f t="shared" si="310"/>
        <v/>
      </c>
      <c r="H6568" s="255" t="str">
        <f>IF(G6568="기사임",(COUNTIF($B$2:B6568,B6568)-COUNTIFS($B$2:B6567,B6568,$G$2:G6567,"")),"")</f>
        <v/>
      </c>
      <c r="I6568" s="122" t="str">
        <f>IF(H6568=1,COUNTIF($H$1:H6568,1),"")</f>
        <v/>
      </c>
      <c r="J6568" s="122">
        <f t="shared" si="311"/>
        <v>0</v>
      </c>
      <c r="K6568" s="122" t="b">
        <f t="shared" si="312"/>
        <v>0</v>
      </c>
      <c r="L6568" s="122" t="str">
        <f>IF(K6568=FALSE,"",B6568&amp;"@"&amp;COUNTIFS($B$2:B6568,B6568,$K$2:K6568,TRUE))</f>
        <v/>
      </c>
    </row>
    <row r="6569" spans="7:12">
      <c r="G6569" s="122" t="str">
        <f t="shared" si="310"/>
        <v/>
      </c>
      <c r="H6569" s="255" t="str">
        <f>IF(G6569="기사임",(COUNTIF($B$2:B6569,B6569)-COUNTIFS($B$2:B6568,B6569,$G$2:G6568,"")),"")</f>
        <v/>
      </c>
      <c r="I6569" s="122" t="str">
        <f>IF(H6569=1,COUNTIF($H$1:H6569,1),"")</f>
        <v/>
      </c>
      <c r="J6569" s="122">
        <f t="shared" si="311"/>
        <v>0</v>
      </c>
      <c r="K6569" s="122" t="b">
        <f t="shared" si="312"/>
        <v>0</v>
      </c>
      <c r="L6569" s="122" t="str">
        <f>IF(K6569=FALSE,"",B6569&amp;"@"&amp;COUNTIFS($B$2:B6569,B6569,$K$2:K6569,TRUE))</f>
        <v/>
      </c>
    </row>
    <row r="6570" spans="7:12">
      <c r="G6570" s="122" t="str">
        <f t="shared" si="310"/>
        <v/>
      </c>
      <c r="H6570" s="255" t="str">
        <f>IF(G6570="기사임",(COUNTIF($B$2:B6570,B6570)-COUNTIFS($B$2:B6569,B6570,$G$2:G6569,"")),"")</f>
        <v/>
      </c>
      <c r="I6570" s="122" t="str">
        <f>IF(H6570=1,COUNTIF($H$1:H6570,1),"")</f>
        <v/>
      </c>
      <c r="J6570" s="122">
        <f t="shared" si="311"/>
        <v>0</v>
      </c>
      <c r="K6570" s="122" t="b">
        <f t="shared" si="312"/>
        <v>0</v>
      </c>
      <c r="L6570" s="122" t="str">
        <f>IF(K6570=FALSE,"",B6570&amp;"@"&amp;COUNTIFS($B$2:B6570,B6570,$K$2:K6570,TRUE))</f>
        <v/>
      </c>
    </row>
    <row r="6571" spans="7:12">
      <c r="G6571" s="122" t="str">
        <f t="shared" si="310"/>
        <v/>
      </c>
      <c r="H6571" s="255" t="str">
        <f>IF(G6571="기사임",(COUNTIF($B$2:B6571,B6571)-COUNTIFS($B$2:B6570,B6571,$G$2:G6570,"")),"")</f>
        <v/>
      </c>
      <c r="I6571" s="122" t="str">
        <f>IF(H6571=1,COUNTIF($H$1:H6571,1),"")</f>
        <v/>
      </c>
      <c r="J6571" s="122">
        <f t="shared" si="311"/>
        <v>0</v>
      </c>
      <c r="K6571" s="122" t="b">
        <f t="shared" si="312"/>
        <v>0</v>
      </c>
      <c r="L6571" s="122" t="str">
        <f>IF(K6571=FALSE,"",B6571&amp;"@"&amp;COUNTIFS($B$2:B6571,B6571,$K$2:K6571,TRUE))</f>
        <v/>
      </c>
    </row>
    <row r="6572" spans="7:12">
      <c r="G6572" s="122" t="str">
        <f t="shared" si="310"/>
        <v/>
      </c>
      <c r="H6572" s="255" t="str">
        <f>IF(G6572="기사임",(COUNTIF($B$2:B6572,B6572)-COUNTIFS($B$2:B6571,B6572,$G$2:G6571,"")),"")</f>
        <v/>
      </c>
      <c r="I6572" s="122" t="str">
        <f>IF(H6572=1,COUNTIF($H$1:H6572,1),"")</f>
        <v/>
      </c>
      <c r="J6572" s="122">
        <f t="shared" si="311"/>
        <v>0</v>
      </c>
      <c r="K6572" s="122" t="b">
        <f t="shared" si="312"/>
        <v>0</v>
      </c>
      <c r="L6572" s="122" t="str">
        <f>IF(K6572=FALSE,"",B6572&amp;"@"&amp;COUNTIFS($B$2:B6572,B6572,$K$2:K6572,TRUE))</f>
        <v/>
      </c>
    </row>
    <row r="6573" spans="7:12">
      <c r="G6573" s="122" t="str">
        <f t="shared" si="310"/>
        <v/>
      </c>
      <c r="H6573" s="255" t="str">
        <f>IF(G6573="기사임",(COUNTIF($B$2:B6573,B6573)-COUNTIFS($B$2:B6572,B6573,$G$2:G6572,"")),"")</f>
        <v/>
      </c>
      <c r="I6573" s="122" t="str">
        <f>IF(H6573=1,COUNTIF($H$1:H6573,1),"")</f>
        <v/>
      </c>
      <c r="J6573" s="122">
        <f t="shared" si="311"/>
        <v>0</v>
      </c>
      <c r="K6573" s="122" t="b">
        <f t="shared" si="312"/>
        <v>0</v>
      </c>
      <c r="L6573" s="122" t="str">
        <f>IF(K6573=FALSE,"",B6573&amp;"@"&amp;COUNTIFS($B$2:B6573,B6573,$K$2:K6573,TRUE))</f>
        <v/>
      </c>
    </row>
    <row r="6574" spans="7:12">
      <c r="G6574" s="122" t="str">
        <f t="shared" si="310"/>
        <v/>
      </c>
      <c r="H6574" s="255" t="str">
        <f>IF(G6574="기사임",(COUNTIF($B$2:B6574,B6574)-COUNTIFS($B$2:B6573,B6574,$G$2:G6573,"")),"")</f>
        <v/>
      </c>
      <c r="I6574" s="122" t="str">
        <f>IF(H6574=1,COUNTIF($H$1:H6574,1),"")</f>
        <v/>
      </c>
      <c r="J6574" s="122">
        <f t="shared" si="311"/>
        <v>0</v>
      </c>
      <c r="K6574" s="122" t="b">
        <f t="shared" si="312"/>
        <v>0</v>
      </c>
      <c r="L6574" s="122" t="str">
        <f>IF(K6574=FALSE,"",B6574&amp;"@"&amp;COUNTIFS($B$2:B6574,B6574,$K$2:K6574,TRUE))</f>
        <v/>
      </c>
    </row>
    <row r="6575" spans="7:12">
      <c r="G6575" s="122" t="str">
        <f t="shared" si="310"/>
        <v/>
      </c>
      <c r="H6575" s="255" t="str">
        <f>IF(G6575="기사임",(COUNTIF($B$2:B6575,B6575)-COUNTIFS($B$2:B6574,B6575,$G$2:G6574,"")),"")</f>
        <v/>
      </c>
      <c r="I6575" s="122" t="str">
        <f>IF(H6575=1,COUNTIF($H$1:H6575,1),"")</f>
        <v/>
      </c>
      <c r="J6575" s="122">
        <f t="shared" si="311"/>
        <v>0</v>
      </c>
      <c r="K6575" s="122" t="b">
        <f t="shared" si="312"/>
        <v>0</v>
      </c>
      <c r="L6575" s="122" t="str">
        <f>IF(K6575=FALSE,"",B6575&amp;"@"&amp;COUNTIFS($B$2:B6575,B6575,$K$2:K6575,TRUE))</f>
        <v/>
      </c>
    </row>
    <row r="6576" spans="7:12">
      <c r="G6576" s="122" t="str">
        <f t="shared" si="310"/>
        <v/>
      </c>
      <c r="H6576" s="255" t="str">
        <f>IF(G6576="기사임",(COUNTIF($B$2:B6576,B6576)-COUNTIFS($B$2:B6575,B6576,$G$2:G6575,"")),"")</f>
        <v/>
      </c>
      <c r="I6576" s="122" t="str">
        <f>IF(H6576=1,COUNTIF($H$1:H6576,1),"")</f>
        <v/>
      </c>
      <c r="J6576" s="122">
        <f t="shared" si="311"/>
        <v>0</v>
      </c>
      <c r="K6576" s="122" t="b">
        <f t="shared" si="312"/>
        <v>0</v>
      </c>
      <c r="L6576" s="122" t="str">
        <f>IF(K6576=FALSE,"",B6576&amp;"@"&amp;COUNTIFS($B$2:B6576,B6576,$K$2:K6576,TRUE))</f>
        <v/>
      </c>
    </row>
    <row r="6577" spans="7:12">
      <c r="G6577" s="122" t="str">
        <f t="shared" si="310"/>
        <v/>
      </c>
      <c r="H6577" s="255" t="str">
        <f>IF(G6577="기사임",(COUNTIF($B$2:B6577,B6577)-COUNTIFS($B$2:B6576,B6577,$G$2:G6576,"")),"")</f>
        <v/>
      </c>
      <c r="I6577" s="122" t="str">
        <f>IF(H6577=1,COUNTIF($H$1:H6577,1),"")</f>
        <v/>
      </c>
      <c r="J6577" s="122">
        <f t="shared" si="311"/>
        <v>0</v>
      </c>
      <c r="K6577" s="122" t="b">
        <f t="shared" si="312"/>
        <v>0</v>
      </c>
      <c r="L6577" s="122" t="str">
        <f>IF(K6577=FALSE,"",B6577&amp;"@"&amp;COUNTIFS($B$2:B6577,B6577,$K$2:K6577,TRUE))</f>
        <v/>
      </c>
    </row>
    <row r="6578" spans="7:12">
      <c r="G6578" s="122" t="str">
        <f t="shared" si="310"/>
        <v/>
      </c>
      <c r="H6578" s="255" t="str">
        <f>IF(G6578="기사임",(COUNTIF($B$2:B6578,B6578)-COUNTIFS($B$2:B6577,B6578,$G$2:G6577,"")),"")</f>
        <v/>
      </c>
      <c r="I6578" s="122" t="str">
        <f>IF(H6578=1,COUNTIF($H$1:H6578,1),"")</f>
        <v/>
      </c>
      <c r="J6578" s="122">
        <f t="shared" si="311"/>
        <v>0</v>
      </c>
      <c r="K6578" s="122" t="b">
        <f t="shared" si="312"/>
        <v>0</v>
      </c>
      <c r="L6578" s="122" t="str">
        <f>IF(K6578=FALSE,"",B6578&amp;"@"&amp;COUNTIFS($B$2:B6578,B6578,$K$2:K6578,TRUE))</f>
        <v/>
      </c>
    </row>
    <row r="6579" spans="7:12">
      <c r="G6579" s="122" t="str">
        <f t="shared" si="310"/>
        <v/>
      </c>
      <c r="H6579" s="255" t="str">
        <f>IF(G6579="기사임",(COUNTIF($B$2:B6579,B6579)-COUNTIFS($B$2:B6578,B6579,$G$2:G6578,"")),"")</f>
        <v/>
      </c>
      <c r="I6579" s="122" t="str">
        <f>IF(H6579=1,COUNTIF($H$1:H6579,1),"")</f>
        <v/>
      </c>
      <c r="J6579" s="122">
        <f t="shared" si="311"/>
        <v>0</v>
      </c>
      <c r="K6579" s="122" t="b">
        <f t="shared" si="312"/>
        <v>0</v>
      </c>
      <c r="L6579" s="122" t="str">
        <f>IF(K6579=FALSE,"",B6579&amp;"@"&amp;COUNTIFS($B$2:B6579,B6579,$K$2:K6579,TRUE))</f>
        <v/>
      </c>
    </row>
    <row r="6580" spans="7:12">
      <c r="G6580" s="122" t="str">
        <f t="shared" si="310"/>
        <v/>
      </c>
      <c r="H6580" s="255" t="str">
        <f>IF(G6580="기사임",(COUNTIF($B$2:B6580,B6580)-COUNTIFS($B$2:B6579,B6580,$G$2:G6579,"")),"")</f>
        <v/>
      </c>
      <c r="I6580" s="122" t="str">
        <f>IF(H6580=1,COUNTIF($H$1:H6580,1),"")</f>
        <v/>
      </c>
      <c r="J6580" s="122">
        <f t="shared" si="311"/>
        <v>0</v>
      </c>
      <c r="K6580" s="122" t="b">
        <f t="shared" si="312"/>
        <v>0</v>
      </c>
      <c r="L6580" s="122" t="str">
        <f>IF(K6580=FALSE,"",B6580&amp;"@"&amp;COUNTIFS($B$2:B6580,B6580,$K$2:K6580,TRUE))</f>
        <v/>
      </c>
    </row>
    <row r="6581" spans="7:12">
      <c r="G6581" s="122" t="str">
        <f t="shared" si="310"/>
        <v/>
      </c>
      <c r="H6581" s="255" t="str">
        <f>IF(G6581="기사임",(COUNTIF($B$2:B6581,B6581)-COUNTIFS($B$2:B6580,B6581,$G$2:G6580,"")),"")</f>
        <v/>
      </c>
      <c r="I6581" s="122" t="str">
        <f>IF(H6581=1,COUNTIF($H$1:H6581,1),"")</f>
        <v/>
      </c>
      <c r="J6581" s="122">
        <f t="shared" si="311"/>
        <v>0</v>
      </c>
      <c r="K6581" s="122" t="b">
        <f t="shared" si="312"/>
        <v>0</v>
      </c>
      <c r="L6581" s="122" t="str">
        <f>IF(K6581=FALSE,"",B6581&amp;"@"&amp;COUNTIFS($B$2:B6581,B6581,$K$2:K6581,TRUE))</f>
        <v/>
      </c>
    </row>
    <row r="6582" spans="7:12">
      <c r="G6582" s="122" t="str">
        <f t="shared" si="310"/>
        <v/>
      </c>
      <c r="H6582" s="255" t="str">
        <f>IF(G6582="기사임",(COUNTIF($B$2:B6582,B6582)-COUNTIFS($B$2:B6581,B6582,$G$2:G6581,"")),"")</f>
        <v/>
      </c>
      <c r="I6582" s="122" t="str">
        <f>IF(H6582=1,COUNTIF($H$1:H6582,1),"")</f>
        <v/>
      </c>
      <c r="J6582" s="122">
        <f t="shared" si="311"/>
        <v>0</v>
      </c>
      <c r="K6582" s="122" t="b">
        <f t="shared" si="312"/>
        <v>0</v>
      </c>
      <c r="L6582" s="122" t="str">
        <f>IF(K6582=FALSE,"",B6582&amp;"@"&amp;COUNTIFS($B$2:B6582,B6582,$K$2:K6582,TRUE))</f>
        <v/>
      </c>
    </row>
    <row r="6583" spans="7:12">
      <c r="G6583" s="122" t="str">
        <f t="shared" si="310"/>
        <v/>
      </c>
      <c r="H6583" s="255" t="str">
        <f>IF(G6583="기사임",(COUNTIF($B$2:B6583,B6583)-COUNTIFS($B$2:B6582,B6583,$G$2:G6582,"")),"")</f>
        <v/>
      </c>
      <c r="I6583" s="122" t="str">
        <f>IF(H6583=1,COUNTIF($H$1:H6583,1),"")</f>
        <v/>
      </c>
      <c r="J6583" s="122">
        <f t="shared" si="311"/>
        <v>0</v>
      </c>
      <c r="K6583" s="122" t="b">
        <f t="shared" si="312"/>
        <v>0</v>
      </c>
      <c r="L6583" s="122" t="str">
        <f>IF(K6583=FALSE,"",B6583&amp;"@"&amp;COUNTIFS($B$2:B6583,B6583,$K$2:K6583,TRUE))</f>
        <v/>
      </c>
    </row>
    <row r="6584" spans="7:12">
      <c r="G6584" s="122" t="str">
        <f t="shared" si="310"/>
        <v/>
      </c>
      <c r="H6584" s="255" t="str">
        <f>IF(G6584="기사임",(COUNTIF($B$2:B6584,B6584)-COUNTIFS($B$2:B6583,B6584,$G$2:G6583,"")),"")</f>
        <v/>
      </c>
      <c r="I6584" s="122" t="str">
        <f>IF(H6584=1,COUNTIF($H$1:H6584,1),"")</f>
        <v/>
      </c>
      <c r="J6584" s="122">
        <f t="shared" si="311"/>
        <v>0</v>
      </c>
      <c r="K6584" s="122" t="b">
        <f t="shared" si="312"/>
        <v>0</v>
      </c>
      <c r="L6584" s="122" t="str">
        <f>IF(K6584=FALSE,"",B6584&amp;"@"&amp;COUNTIFS($B$2:B6584,B6584,$K$2:K6584,TRUE))</f>
        <v/>
      </c>
    </row>
    <row r="6585" spans="7:12">
      <c r="G6585" s="122" t="str">
        <f t="shared" si="310"/>
        <v/>
      </c>
      <c r="H6585" s="255" t="str">
        <f>IF(G6585="기사임",(COUNTIF($B$2:B6585,B6585)-COUNTIFS($B$2:B6584,B6585,$G$2:G6584,"")),"")</f>
        <v/>
      </c>
      <c r="I6585" s="122" t="str">
        <f>IF(H6585=1,COUNTIF($H$1:H6585,1),"")</f>
        <v/>
      </c>
      <c r="J6585" s="122">
        <f t="shared" si="311"/>
        <v>0</v>
      </c>
      <c r="K6585" s="122" t="b">
        <f t="shared" si="312"/>
        <v>0</v>
      </c>
      <c r="L6585" s="122" t="str">
        <f>IF(K6585=FALSE,"",B6585&amp;"@"&amp;COUNTIFS($B$2:B6585,B6585,$K$2:K6585,TRUE))</f>
        <v/>
      </c>
    </row>
    <row r="6586" spans="7:12">
      <c r="G6586" s="122" t="str">
        <f t="shared" si="310"/>
        <v/>
      </c>
      <c r="H6586" s="255" t="str">
        <f>IF(G6586="기사임",(COUNTIF($B$2:B6586,B6586)-COUNTIFS($B$2:B6585,B6586,$G$2:G6585,"")),"")</f>
        <v/>
      </c>
      <c r="I6586" s="122" t="str">
        <f>IF(H6586=1,COUNTIF($H$1:H6586,1),"")</f>
        <v/>
      </c>
      <c r="J6586" s="122">
        <f t="shared" si="311"/>
        <v>0</v>
      </c>
      <c r="K6586" s="122" t="b">
        <f t="shared" si="312"/>
        <v>0</v>
      </c>
      <c r="L6586" s="122" t="str">
        <f>IF(K6586=FALSE,"",B6586&amp;"@"&amp;COUNTIFS($B$2:B6586,B6586,$K$2:K6586,TRUE))</f>
        <v/>
      </c>
    </row>
    <row r="6587" spans="7:12">
      <c r="G6587" s="122" t="str">
        <f t="shared" si="310"/>
        <v/>
      </c>
      <c r="H6587" s="255" t="str">
        <f>IF(G6587="기사임",(COUNTIF($B$2:B6587,B6587)-COUNTIFS($B$2:B6586,B6587,$G$2:G6586,"")),"")</f>
        <v/>
      </c>
      <c r="I6587" s="122" t="str">
        <f>IF(H6587=1,COUNTIF($H$1:H6587,1),"")</f>
        <v/>
      </c>
      <c r="J6587" s="122">
        <f t="shared" si="311"/>
        <v>0</v>
      </c>
      <c r="K6587" s="122" t="b">
        <f t="shared" si="312"/>
        <v>0</v>
      </c>
      <c r="L6587" s="122" t="str">
        <f>IF(K6587=FALSE,"",B6587&amp;"@"&amp;COUNTIFS($B$2:B6587,B6587,$K$2:K6587,TRUE))</f>
        <v/>
      </c>
    </row>
    <row r="6588" spans="7:12">
      <c r="G6588" s="122" t="str">
        <f t="shared" si="310"/>
        <v/>
      </c>
      <c r="H6588" s="255" t="str">
        <f>IF(G6588="기사임",(COUNTIF($B$2:B6588,B6588)-COUNTIFS($B$2:B6587,B6588,$G$2:G6587,"")),"")</f>
        <v/>
      </c>
      <c r="I6588" s="122" t="str">
        <f>IF(H6588=1,COUNTIF($H$1:H6588,1),"")</f>
        <v/>
      </c>
      <c r="J6588" s="122">
        <f t="shared" si="311"/>
        <v>0</v>
      </c>
      <c r="K6588" s="122" t="b">
        <f t="shared" si="312"/>
        <v>0</v>
      </c>
      <c r="L6588" s="122" t="str">
        <f>IF(K6588=FALSE,"",B6588&amp;"@"&amp;COUNTIFS($B$2:B6588,B6588,$K$2:K6588,TRUE))</f>
        <v/>
      </c>
    </row>
    <row r="6589" spans="7:12">
      <c r="G6589" s="122" t="str">
        <f t="shared" si="310"/>
        <v/>
      </c>
      <c r="H6589" s="255" t="str">
        <f>IF(G6589="기사임",(COUNTIF($B$2:B6589,B6589)-COUNTIFS($B$2:B6588,B6589,$G$2:G6588,"")),"")</f>
        <v/>
      </c>
      <c r="I6589" s="122" t="str">
        <f>IF(H6589=1,COUNTIF($H$1:H6589,1),"")</f>
        <v/>
      </c>
      <c r="J6589" s="122">
        <f t="shared" si="311"/>
        <v>0</v>
      </c>
      <c r="K6589" s="122" t="b">
        <f t="shared" si="312"/>
        <v>0</v>
      </c>
      <c r="L6589" s="122" t="str">
        <f>IF(K6589=FALSE,"",B6589&amp;"@"&amp;COUNTIFS($B$2:B6589,B6589,$K$2:K6589,TRUE))</f>
        <v/>
      </c>
    </row>
    <row r="6590" spans="7:12">
      <c r="G6590" s="122" t="str">
        <f t="shared" si="310"/>
        <v/>
      </c>
      <c r="H6590" s="255" t="str">
        <f>IF(G6590="기사임",(COUNTIF($B$2:B6590,B6590)-COUNTIFS($B$2:B6589,B6590,$G$2:G6589,"")),"")</f>
        <v/>
      </c>
      <c r="I6590" s="122" t="str">
        <f>IF(H6590=1,COUNTIF($H$1:H6590,1),"")</f>
        <v/>
      </c>
      <c r="J6590" s="122">
        <f t="shared" si="311"/>
        <v>0</v>
      </c>
      <c r="K6590" s="122" t="b">
        <f t="shared" si="312"/>
        <v>0</v>
      </c>
      <c r="L6590" s="122" t="str">
        <f>IF(K6590=FALSE,"",B6590&amp;"@"&amp;COUNTIFS($B$2:B6590,B6590,$K$2:K6590,TRUE))</f>
        <v/>
      </c>
    </row>
    <row r="6591" spans="7:12">
      <c r="G6591" s="122" t="str">
        <f t="shared" si="310"/>
        <v/>
      </c>
      <c r="H6591" s="255" t="str">
        <f>IF(G6591="기사임",(COUNTIF($B$2:B6591,B6591)-COUNTIFS($B$2:B6590,B6591,$G$2:G6590,"")),"")</f>
        <v/>
      </c>
      <c r="I6591" s="122" t="str">
        <f>IF(H6591=1,COUNTIF($H$1:H6591,1),"")</f>
        <v/>
      </c>
      <c r="J6591" s="122">
        <f t="shared" si="311"/>
        <v>0</v>
      </c>
      <c r="K6591" s="122" t="b">
        <f t="shared" si="312"/>
        <v>0</v>
      </c>
      <c r="L6591" s="122" t="str">
        <f>IF(K6591=FALSE,"",B6591&amp;"@"&amp;COUNTIFS($B$2:B6591,B6591,$K$2:K6591,TRUE))</f>
        <v/>
      </c>
    </row>
    <row r="6592" spans="7:12">
      <c r="G6592" s="122" t="str">
        <f t="shared" si="310"/>
        <v/>
      </c>
      <c r="H6592" s="255" t="str">
        <f>IF(G6592="기사임",(COUNTIF($B$2:B6592,B6592)-COUNTIFS($B$2:B6591,B6592,$G$2:G6591,"")),"")</f>
        <v/>
      </c>
      <c r="I6592" s="122" t="str">
        <f>IF(H6592=1,COUNTIF($H$1:H6592,1),"")</f>
        <v/>
      </c>
      <c r="J6592" s="122">
        <f t="shared" si="311"/>
        <v>0</v>
      </c>
      <c r="K6592" s="122" t="b">
        <f t="shared" si="312"/>
        <v>0</v>
      </c>
      <c r="L6592" s="122" t="str">
        <f>IF(K6592=FALSE,"",B6592&amp;"@"&amp;COUNTIFS($B$2:B6592,B6592,$K$2:K6592,TRUE))</f>
        <v/>
      </c>
    </row>
    <row r="6593" spans="7:12">
      <c r="G6593" s="122" t="str">
        <f t="shared" si="310"/>
        <v/>
      </c>
      <c r="H6593" s="255" t="str">
        <f>IF(G6593="기사임",(COUNTIF($B$2:B6593,B6593)-COUNTIFS($B$2:B6592,B6593,$G$2:G6592,"")),"")</f>
        <v/>
      </c>
      <c r="I6593" s="122" t="str">
        <f>IF(H6593=1,COUNTIF($H$1:H6593,1),"")</f>
        <v/>
      </c>
      <c r="J6593" s="122">
        <f t="shared" si="311"/>
        <v>0</v>
      </c>
      <c r="K6593" s="122" t="b">
        <f t="shared" si="312"/>
        <v>0</v>
      </c>
      <c r="L6593" s="122" t="str">
        <f>IF(K6593=FALSE,"",B6593&amp;"@"&amp;COUNTIFS($B$2:B6593,B6593,$K$2:K6593,TRUE))</f>
        <v/>
      </c>
    </row>
    <row r="6594" spans="7:12">
      <c r="G6594" s="122" t="str">
        <f t="shared" si="310"/>
        <v/>
      </c>
      <c r="H6594" s="255" t="str">
        <f>IF(G6594="기사임",(COUNTIF($B$2:B6594,B6594)-COUNTIFS($B$2:B6593,B6594,$G$2:G6593,"")),"")</f>
        <v/>
      </c>
      <c r="I6594" s="122" t="str">
        <f>IF(H6594=1,COUNTIF($H$1:H6594,1),"")</f>
        <v/>
      </c>
      <c r="J6594" s="122">
        <f t="shared" si="311"/>
        <v>0</v>
      </c>
      <c r="K6594" s="122" t="b">
        <f t="shared" si="312"/>
        <v>0</v>
      </c>
      <c r="L6594" s="122" t="str">
        <f>IF(K6594=FALSE,"",B6594&amp;"@"&amp;COUNTIFS($B$2:B6594,B6594,$K$2:K6594,TRUE))</f>
        <v/>
      </c>
    </row>
    <row r="6595" spans="7:12">
      <c r="G6595" s="122" t="str">
        <f t="shared" si="310"/>
        <v/>
      </c>
      <c r="H6595" s="255" t="str">
        <f>IF(G6595="기사임",(COUNTIF($B$2:B6595,B6595)-COUNTIFS($B$2:B6594,B6595,$G$2:G6594,"")),"")</f>
        <v/>
      </c>
      <c r="I6595" s="122" t="str">
        <f>IF(H6595=1,COUNTIF($H$1:H6595,1),"")</f>
        <v/>
      </c>
      <c r="J6595" s="122">
        <f t="shared" si="311"/>
        <v>0</v>
      </c>
      <c r="K6595" s="122" t="b">
        <f t="shared" si="312"/>
        <v>0</v>
      </c>
      <c r="L6595" s="122" t="str">
        <f>IF(K6595=FALSE,"",B6595&amp;"@"&amp;COUNTIFS($B$2:B6595,B6595,$K$2:K6595,TRUE))</f>
        <v/>
      </c>
    </row>
    <row r="6596" spans="7:12">
      <c r="G6596" s="122" t="str">
        <f t="shared" si="310"/>
        <v/>
      </c>
      <c r="H6596" s="255" t="str">
        <f>IF(G6596="기사임",(COUNTIF($B$2:B6596,B6596)-COUNTIFS($B$2:B6595,B6596,$G$2:G6595,"")),"")</f>
        <v/>
      </c>
      <c r="I6596" s="122" t="str">
        <f>IF(H6596=1,COUNTIF($H$1:H6596,1),"")</f>
        <v/>
      </c>
      <c r="J6596" s="122">
        <f t="shared" si="311"/>
        <v>0</v>
      </c>
      <c r="K6596" s="122" t="b">
        <f t="shared" si="312"/>
        <v>0</v>
      </c>
      <c r="L6596" s="122" t="str">
        <f>IF(K6596=FALSE,"",B6596&amp;"@"&amp;COUNTIFS($B$2:B6596,B6596,$K$2:K6596,TRUE))</f>
        <v/>
      </c>
    </row>
    <row r="6597" spans="7:12">
      <c r="G6597" s="122" t="str">
        <f t="shared" si="310"/>
        <v/>
      </c>
      <c r="H6597" s="255" t="str">
        <f>IF(G6597="기사임",(COUNTIF($B$2:B6597,B6597)-COUNTIFS($B$2:B6596,B6597,$G$2:G6596,"")),"")</f>
        <v/>
      </c>
      <c r="I6597" s="122" t="str">
        <f>IF(H6597=1,COUNTIF($H$1:H6597,1),"")</f>
        <v/>
      </c>
      <c r="J6597" s="122">
        <f t="shared" si="311"/>
        <v>0</v>
      </c>
      <c r="K6597" s="122" t="b">
        <f t="shared" si="312"/>
        <v>0</v>
      </c>
      <c r="L6597" s="122" t="str">
        <f>IF(K6597=FALSE,"",B6597&amp;"@"&amp;COUNTIFS($B$2:B6597,B6597,$K$2:K6597,TRUE))</f>
        <v/>
      </c>
    </row>
    <row r="6598" spans="7:12">
      <c r="G6598" s="122" t="str">
        <f t="shared" si="310"/>
        <v/>
      </c>
      <c r="H6598" s="255" t="str">
        <f>IF(G6598="기사임",(COUNTIF($B$2:B6598,B6598)-COUNTIFS($B$2:B6597,B6598,$G$2:G6597,"")),"")</f>
        <v/>
      </c>
      <c r="I6598" s="122" t="str">
        <f>IF(H6598=1,COUNTIF($H$1:H6598,1),"")</f>
        <v/>
      </c>
      <c r="J6598" s="122">
        <f t="shared" si="311"/>
        <v>0</v>
      </c>
      <c r="K6598" s="122" t="b">
        <f t="shared" si="312"/>
        <v>0</v>
      </c>
      <c r="L6598" s="122" t="str">
        <f>IF(K6598=FALSE,"",B6598&amp;"@"&amp;COUNTIFS($B$2:B6598,B6598,$K$2:K6598,TRUE))</f>
        <v/>
      </c>
    </row>
    <row r="6599" spans="7:12">
      <c r="G6599" s="122" t="str">
        <f t="shared" ref="G6599:G6662" si="313">IF(AND(LEFT(A6599,17)="/global/archives/",ISNUMBER(_xlfn.NUMBERVALUE(MID(A6599,18,1))),ISERROR(FIND("ckattempt",A6599)),ISERROR(FIND("preview",A6599))),"기사임","")</f>
        <v/>
      </c>
      <c r="H6599" s="255" t="str">
        <f>IF(G6599="기사임",(COUNTIF($B$2:B6599,B6599)-COUNTIFS($B$2:B6598,B6599,$G$2:G6598,"")),"")</f>
        <v/>
      </c>
      <c r="I6599" s="122" t="str">
        <f>IF(H6599=1,COUNTIF($H$1:H6599,1),"")</f>
        <v/>
      </c>
      <c r="J6599" s="122">
        <f t="shared" ref="J6599:J6662" si="314">COUNTIF($N$2:$N$4,B6599)</f>
        <v>0</v>
      </c>
      <c r="K6599" s="122" t="b">
        <f t="shared" ref="K6599:K6662" si="315">AND(J6599=1,H6599&gt;=1,H6599&lt;&gt;"")</f>
        <v>0</v>
      </c>
      <c r="L6599" s="122" t="str">
        <f>IF(K6599=FALSE,"",B6599&amp;"@"&amp;COUNTIFS($B$2:B6599,B6599,$K$2:K6599,TRUE))</f>
        <v/>
      </c>
    </row>
    <row r="6600" spans="7:12">
      <c r="G6600" s="122" t="str">
        <f t="shared" si="313"/>
        <v/>
      </c>
      <c r="H6600" s="255" t="str">
        <f>IF(G6600="기사임",(COUNTIF($B$2:B6600,B6600)-COUNTIFS($B$2:B6599,B6600,$G$2:G6599,"")),"")</f>
        <v/>
      </c>
      <c r="I6600" s="122" t="str">
        <f>IF(H6600=1,COUNTIF($H$1:H6600,1),"")</f>
        <v/>
      </c>
      <c r="J6600" s="122">
        <f t="shared" si="314"/>
        <v>0</v>
      </c>
      <c r="K6600" s="122" t="b">
        <f t="shared" si="315"/>
        <v>0</v>
      </c>
      <c r="L6600" s="122" t="str">
        <f>IF(K6600=FALSE,"",B6600&amp;"@"&amp;COUNTIFS($B$2:B6600,B6600,$K$2:K6600,TRUE))</f>
        <v/>
      </c>
    </row>
    <row r="6601" spans="7:12">
      <c r="G6601" s="122" t="str">
        <f t="shared" si="313"/>
        <v/>
      </c>
      <c r="H6601" s="255" t="str">
        <f>IF(G6601="기사임",(COUNTIF($B$2:B6601,B6601)-COUNTIFS($B$2:B6600,B6601,$G$2:G6600,"")),"")</f>
        <v/>
      </c>
      <c r="I6601" s="122" t="str">
        <f>IF(H6601=1,COUNTIF($H$1:H6601,1),"")</f>
        <v/>
      </c>
      <c r="J6601" s="122">
        <f t="shared" si="314"/>
        <v>0</v>
      </c>
      <c r="K6601" s="122" t="b">
        <f t="shared" si="315"/>
        <v>0</v>
      </c>
      <c r="L6601" s="122" t="str">
        <f>IF(K6601=FALSE,"",B6601&amp;"@"&amp;COUNTIFS($B$2:B6601,B6601,$K$2:K6601,TRUE))</f>
        <v/>
      </c>
    </row>
    <row r="6602" spans="7:12">
      <c r="G6602" s="122" t="str">
        <f t="shared" si="313"/>
        <v/>
      </c>
      <c r="H6602" s="255" t="str">
        <f>IF(G6602="기사임",(COUNTIF($B$2:B6602,B6602)-COUNTIFS($B$2:B6601,B6602,$G$2:G6601,"")),"")</f>
        <v/>
      </c>
      <c r="I6602" s="122" t="str">
        <f>IF(H6602=1,COUNTIF($H$1:H6602,1),"")</f>
        <v/>
      </c>
      <c r="J6602" s="122">
        <f t="shared" si="314"/>
        <v>0</v>
      </c>
      <c r="K6602" s="122" t="b">
        <f t="shared" si="315"/>
        <v>0</v>
      </c>
      <c r="L6602" s="122" t="str">
        <f>IF(K6602=FALSE,"",B6602&amp;"@"&amp;COUNTIFS($B$2:B6602,B6602,$K$2:K6602,TRUE))</f>
        <v/>
      </c>
    </row>
    <row r="6603" spans="7:12">
      <c r="G6603" s="122" t="str">
        <f t="shared" si="313"/>
        <v/>
      </c>
      <c r="H6603" s="255" t="str">
        <f>IF(G6603="기사임",(COUNTIF($B$2:B6603,B6603)-COUNTIFS($B$2:B6602,B6603,$G$2:G6602,"")),"")</f>
        <v/>
      </c>
      <c r="I6603" s="122" t="str">
        <f>IF(H6603=1,COUNTIF($H$1:H6603,1),"")</f>
        <v/>
      </c>
      <c r="J6603" s="122">
        <f t="shared" si="314"/>
        <v>0</v>
      </c>
      <c r="K6603" s="122" t="b">
        <f t="shared" si="315"/>
        <v>0</v>
      </c>
      <c r="L6603" s="122" t="str">
        <f>IF(K6603=FALSE,"",B6603&amp;"@"&amp;COUNTIFS($B$2:B6603,B6603,$K$2:K6603,TRUE))</f>
        <v/>
      </c>
    </row>
    <row r="6604" spans="7:12">
      <c r="G6604" s="122" t="str">
        <f t="shared" si="313"/>
        <v/>
      </c>
      <c r="H6604" s="255" t="str">
        <f>IF(G6604="기사임",(COUNTIF($B$2:B6604,B6604)-COUNTIFS($B$2:B6603,B6604,$G$2:G6603,"")),"")</f>
        <v/>
      </c>
      <c r="I6604" s="122" t="str">
        <f>IF(H6604=1,COUNTIF($H$1:H6604,1),"")</f>
        <v/>
      </c>
      <c r="J6604" s="122">
        <f t="shared" si="314"/>
        <v>0</v>
      </c>
      <c r="K6604" s="122" t="b">
        <f t="shared" si="315"/>
        <v>0</v>
      </c>
      <c r="L6604" s="122" t="str">
        <f>IF(K6604=FALSE,"",B6604&amp;"@"&amp;COUNTIFS($B$2:B6604,B6604,$K$2:K6604,TRUE))</f>
        <v/>
      </c>
    </row>
    <row r="6605" spans="7:12">
      <c r="G6605" s="122" t="str">
        <f t="shared" si="313"/>
        <v/>
      </c>
      <c r="H6605" s="255" t="str">
        <f>IF(G6605="기사임",(COUNTIF($B$2:B6605,B6605)-COUNTIFS($B$2:B6604,B6605,$G$2:G6604,"")),"")</f>
        <v/>
      </c>
      <c r="I6605" s="122" t="str">
        <f>IF(H6605=1,COUNTIF($H$1:H6605,1),"")</f>
        <v/>
      </c>
      <c r="J6605" s="122">
        <f t="shared" si="314"/>
        <v>0</v>
      </c>
      <c r="K6605" s="122" t="b">
        <f t="shared" si="315"/>
        <v>0</v>
      </c>
      <c r="L6605" s="122" t="str">
        <f>IF(K6605=FALSE,"",B6605&amp;"@"&amp;COUNTIFS($B$2:B6605,B6605,$K$2:K6605,TRUE))</f>
        <v/>
      </c>
    </row>
    <row r="6606" spans="7:12">
      <c r="G6606" s="122" t="str">
        <f t="shared" si="313"/>
        <v/>
      </c>
      <c r="H6606" s="255" t="str">
        <f>IF(G6606="기사임",(COUNTIF($B$2:B6606,B6606)-COUNTIFS($B$2:B6605,B6606,$G$2:G6605,"")),"")</f>
        <v/>
      </c>
      <c r="I6606" s="122" t="str">
        <f>IF(H6606=1,COUNTIF($H$1:H6606,1),"")</f>
        <v/>
      </c>
      <c r="J6606" s="122">
        <f t="shared" si="314"/>
        <v>0</v>
      </c>
      <c r="K6606" s="122" t="b">
        <f t="shared" si="315"/>
        <v>0</v>
      </c>
      <c r="L6606" s="122" t="str">
        <f>IF(K6606=FALSE,"",B6606&amp;"@"&amp;COUNTIFS($B$2:B6606,B6606,$K$2:K6606,TRUE))</f>
        <v/>
      </c>
    </row>
    <row r="6607" spans="7:12">
      <c r="G6607" s="122" t="str">
        <f t="shared" si="313"/>
        <v/>
      </c>
      <c r="H6607" s="255" t="str">
        <f>IF(G6607="기사임",(COUNTIF($B$2:B6607,B6607)-COUNTIFS($B$2:B6606,B6607,$G$2:G6606,"")),"")</f>
        <v/>
      </c>
      <c r="I6607" s="122" t="str">
        <f>IF(H6607=1,COUNTIF($H$1:H6607,1),"")</f>
        <v/>
      </c>
      <c r="J6607" s="122">
        <f t="shared" si="314"/>
        <v>0</v>
      </c>
      <c r="K6607" s="122" t="b">
        <f t="shared" si="315"/>
        <v>0</v>
      </c>
      <c r="L6607" s="122" t="str">
        <f>IF(K6607=FALSE,"",B6607&amp;"@"&amp;COUNTIFS($B$2:B6607,B6607,$K$2:K6607,TRUE))</f>
        <v/>
      </c>
    </row>
    <row r="6608" spans="7:12">
      <c r="G6608" s="122" t="str">
        <f t="shared" si="313"/>
        <v/>
      </c>
      <c r="H6608" s="255" t="str">
        <f>IF(G6608="기사임",(COUNTIF($B$2:B6608,B6608)-COUNTIFS($B$2:B6607,B6608,$G$2:G6607,"")),"")</f>
        <v/>
      </c>
      <c r="I6608" s="122" t="str">
        <f>IF(H6608=1,COUNTIF($H$1:H6608,1),"")</f>
        <v/>
      </c>
      <c r="J6608" s="122">
        <f t="shared" si="314"/>
        <v>0</v>
      </c>
      <c r="K6608" s="122" t="b">
        <f t="shared" si="315"/>
        <v>0</v>
      </c>
      <c r="L6608" s="122" t="str">
        <f>IF(K6608=FALSE,"",B6608&amp;"@"&amp;COUNTIFS($B$2:B6608,B6608,$K$2:K6608,TRUE))</f>
        <v/>
      </c>
    </row>
    <row r="6609" spans="7:12">
      <c r="G6609" s="122" t="str">
        <f t="shared" si="313"/>
        <v/>
      </c>
      <c r="H6609" s="255" t="str">
        <f>IF(G6609="기사임",(COUNTIF($B$2:B6609,B6609)-COUNTIFS($B$2:B6608,B6609,$G$2:G6608,"")),"")</f>
        <v/>
      </c>
      <c r="I6609" s="122" t="str">
        <f>IF(H6609=1,COUNTIF($H$1:H6609,1),"")</f>
        <v/>
      </c>
      <c r="J6609" s="122">
        <f t="shared" si="314"/>
        <v>0</v>
      </c>
      <c r="K6609" s="122" t="b">
        <f t="shared" si="315"/>
        <v>0</v>
      </c>
      <c r="L6609" s="122" t="str">
        <f>IF(K6609=FALSE,"",B6609&amp;"@"&amp;COUNTIFS($B$2:B6609,B6609,$K$2:K6609,TRUE))</f>
        <v/>
      </c>
    </row>
    <row r="6610" spans="7:12">
      <c r="G6610" s="122" t="str">
        <f t="shared" si="313"/>
        <v/>
      </c>
      <c r="H6610" s="255" t="str">
        <f>IF(G6610="기사임",(COUNTIF($B$2:B6610,B6610)-COUNTIFS($B$2:B6609,B6610,$G$2:G6609,"")),"")</f>
        <v/>
      </c>
      <c r="I6610" s="122" t="str">
        <f>IF(H6610=1,COUNTIF($H$1:H6610,1),"")</f>
        <v/>
      </c>
      <c r="J6610" s="122">
        <f t="shared" si="314"/>
        <v>0</v>
      </c>
      <c r="K6610" s="122" t="b">
        <f t="shared" si="315"/>
        <v>0</v>
      </c>
      <c r="L6610" s="122" t="str">
        <f>IF(K6610=FALSE,"",B6610&amp;"@"&amp;COUNTIFS($B$2:B6610,B6610,$K$2:K6610,TRUE))</f>
        <v/>
      </c>
    </row>
    <row r="6611" spans="7:12">
      <c r="G6611" s="122" t="str">
        <f t="shared" si="313"/>
        <v/>
      </c>
      <c r="H6611" s="255" t="str">
        <f>IF(G6611="기사임",(COUNTIF($B$2:B6611,B6611)-COUNTIFS($B$2:B6610,B6611,$G$2:G6610,"")),"")</f>
        <v/>
      </c>
      <c r="I6611" s="122" t="str">
        <f>IF(H6611=1,COUNTIF($H$1:H6611,1),"")</f>
        <v/>
      </c>
      <c r="J6611" s="122">
        <f t="shared" si="314"/>
        <v>0</v>
      </c>
      <c r="K6611" s="122" t="b">
        <f t="shared" si="315"/>
        <v>0</v>
      </c>
      <c r="L6611" s="122" t="str">
        <f>IF(K6611=FALSE,"",B6611&amp;"@"&amp;COUNTIFS($B$2:B6611,B6611,$K$2:K6611,TRUE))</f>
        <v/>
      </c>
    </row>
    <row r="6612" spans="7:12">
      <c r="G6612" s="122" t="str">
        <f t="shared" si="313"/>
        <v/>
      </c>
      <c r="H6612" s="255" t="str">
        <f>IF(G6612="기사임",(COUNTIF($B$2:B6612,B6612)-COUNTIFS($B$2:B6611,B6612,$G$2:G6611,"")),"")</f>
        <v/>
      </c>
      <c r="I6612" s="122" t="str">
        <f>IF(H6612=1,COUNTIF($H$1:H6612,1),"")</f>
        <v/>
      </c>
      <c r="J6612" s="122">
        <f t="shared" si="314"/>
        <v>0</v>
      </c>
      <c r="K6612" s="122" t="b">
        <f t="shared" si="315"/>
        <v>0</v>
      </c>
      <c r="L6612" s="122" t="str">
        <f>IF(K6612=FALSE,"",B6612&amp;"@"&amp;COUNTIFS($B$2:B6612,B6612,$K$2:K6612,TRUE))</f>
        <v/>
      </c>
    </row>
    <row r="6613" spans="7:12">
      <c r="G6613" s="122" t="str">
        <f t="shared" si="313"/>
        <v/>
      </c>
      <c r="H6613" s="255" t="str">
        <f>IF(G6613="기사임",(COUNTIF($B$2:B6613,B6613)-COUNTIFS($B$2:B6612,B6613,$G$2:G6612,"")),"")</f>
        <v/>
      </c>
      <c r="I6613" s="122" t="str">
        <f>IF(H6613=1,COUNTIF($H$1:H6613,1),"")</f>
        <v/>
      </c>
      <c r="J6613" s="122">
        <f t="shared" si="314"/>
        <v>0</v>
      </c>
      <c r="K6613" s="122" t="b">
        <f t="shared" si="315"/>
        <v>0</v>
      </c>
      <c r="L6613" s="122" t="str">
        <f>IF(K6613=FALSE,"",B6613&amp;"@"&amp;COUNTIFS($B$2:B6613,B6613,$K$2:K6613,TRUE))</f>
        <v/>
      </c>
    </row>
    <row r="6614" spans="7:12">
      <c r="G6614" s="122" t="str">
        <f t="shared" si="313"/>
        <v/>
      </c>
      <c r="H6614" s="255" t="str">
        <f>IF(G6614="기사임",(COUNTIF($B$2:B6614,B6614)-COUNTIFS($B$2:B6613,B6614,$G$2:G6613,"")),"")</f>
        <v/>
      </c>
      <c r="I6614" s="122" t="str">
        <f>IF(H6614=1,COUNTIF($H$1:H6614,1),"")</f>
        <v/>
      </c>
      <c r="J6614" s="122">
        <f t="shared" si="314"/>
        <v>0</v>
      </c>
      <c r="K6614" s="122" t="b">
        <f t="shared" si="315"/>
        <v>0</v>
      </c>
      <c r="L6614" s="122" t="str">
        <f>IF(K6614=FALSE,"",B6614&amp;"@"&amp;COUNTIFS($B$2:B6614,B6614,$K$2:K6614,TRUE))</f>
        <v/>
      </c>
    </row>
    <row r="6615" spans="7:12">
      <c r="G6615" s="122" t="str">
        <f t="shared" si="313"/>
        <v/>
      </c>
      <c r="H6615" s="255" t="str">
        <f>IF(G6615="기사임",(COUNTIF($B$2:B6615,B6615)-COUNTIFS($B$2:B6614,B6615,$G$2:G6614,"")),"")</f>
        <v/>
      </c>
      <c r="I6615" s="122" t="str">
        <f>IF(H6615=1,COUNTIF($H$1:H6615,1),"")</f>
        <v/>
      </c>
      <c r="J6615" s="122">
        <f t="shared" si="314"/>
        <v>0</v>
      </c>
      <c r="K6615" s="122" t="b">
        <f t="shared" si="315"/>
        <v>0</v>
      </c>
      <c r="L6615" s="122" t="str">
        <f>IF(K6615=FALSE,"",B6615&amp;"@"&amp;COUNTIFS($B$2:B6615,B6615,$K$2:K6615,TRUE))</f>
        <v/>
      </c>
    </row>
    <row r="6616" spans="7:12">
      <c r="G6616" s="122" t="str">
        <f t="shared" si="313"/>
        <v/>
      </c>
      <c r="H6616" s="255" t="str">
        <f>IF(G6616="기사임",(COUNTIF($B$2:B6616,B6616)-COUNTIFS($B$2:B6615,B6616,$G$2:G6615,"")),"")</f>
        <v/>
      </c>
      <c r="I6616" s="122" t="str">
        <f>IF(H6616=1,COUNTIF($H$1:H6616,1),"")</f>
        <v/>
      </c>
      <c r="J6616" s="122">
        <f t="shared" si="314"/>
        <v>0</v>
      </c>
      <c r="K6616" s="122" t="b">
        <f t="shared" si="315"/>
        <v>0</v>
      </c>
      <c r="L6616" s="122" t="str">
        <f>IF(K6616=FALSE,"",B6616&amp;"@"&amp;COUNTIFS($B$2:B6616,B6616,$K$2:K6616,TRUE))</f>
        <v/>
      </c>
    </row>
    <row r="6617" spans="7:12">
      <c r="G6617" s="122" t="str">
        <f t="shared" si="313"/>
        <v/>
      </c>
      <c r="H6617" s="255" t="str">
        <f>IF(G6617="기사임",(COUNTIF($B$2:B6617,B6617)-COUNTIFS($B$2:B6616,B6617,$G$2:G6616,"")),"")</f>
        <v/>
      </c>
      <c r="I6617" s="122" t="str">
        <f>IF(H6617=1,COUNTIF($H$1:H6617,1),"")</f>
        <v/>
      </c>
      <c r="J6617" s="122">
        <f t="shared" si="314"/>
        <v>0</v>
      </c>
      <c r="K6617" s="122" t="b">
        <f t="shared" si="315"/>
        <v>0</v>
      </c>
      <c r="L6617" s="122" t="str">
        <f>IF(K6617=FALSE,"",B6617&amp;"@"&amp;COUNTIFS($B$2:B6617,B6617,$K$2:K6617,TRUE))</f>
        <v/>
      </c>
    </row>
    <row r="6618" spans="7:12">
      <c r="G6618" s="122" t="str">
        <f t="shared" si="313"/>
        <v/>
      </c>
      <c r="H6618" s="255" t="str">
        <f>IF(G6618="기사임",(COUNTIF($B$2:B6618,B6618)-COUNTIFS($B$2:B6617,B6618,$G$2:G6617,"")),"")</f>
        <v/>
      </c>
      <c r="I6618" s="122" t="str">
        <f>IF(H6618=1,COUNTIF($H$1:H6618,1),"")</f>
        <v/>
      </c>
      <c r="J6618" s="122">
        <f t="shared" si="314"/>
        <v>0</v>
      </c>
      <c r="K6618" s="122" t="b">
        <f t="shared" si="315"/>
        <v>0</v>
      </c>
      <c r="L6618" s="122" t="str">
        <f>IF(K6618=FALSE,"",B6618&amp;"@"&amp;COUNTIFS($B$2:B6618,B6618,$K$2:K6618,TRUE))</f>
        <v/>
      </c>
    </row>
    <row r="6619" spans="7:12">
      <c r="G6619" s="122" t="str">
        <f t="shared" si="313"/>
        <v/>
      </c>
      <c r="H6619" s="255" t="str">
        <f>IF(G6619="기사임",(COUNTIF($B$2:B6619,B6619)-COUNTIFS($B$2:B6618,B6619,$G$2:G6618,"")),"")</f>
        <v/>
      </c>
      <c r="I6619" s="122" t="str">
        <f>IF(H6619=1,COUNTIF($H$1:H6619,1),"")</f>
        <v/>
      </c>
      <c r="J6619" s="122">
        <f t="shared" si="314"/>
        <v>0</v>
      </c>
      <c r="K6619" s="122" t="b">
        <f t="shared" si="315"/>
        <v>0</v>
      </c>
      <c r="L6619" s="122" t="str">
        <f>IF(K6619=FALSE,"",B6619&amp;"@"&amp;COUNTIFS($B$2:B6619,B6619,$K$2:K6619,TRUE))</f>
        <v/>
      </c>
    </row>
    <row r="6620" spans="7:12">
      <c r="G6620" s="122" t="str">
        <f t="shared" si="313"/>
        <v/>
      </c>
      <c r="H6620" s="255" t="str">
        <f>IF(G6620="기사임",(COUNTIF($B$2:B6620,B6620)-COUNTIFS($B$2:B6619,B6620,$G$2:G6619,"")),"")</f>
        <v/>
      </c>
      <c r="I6620" s="122" t="str">
        <f>IF(H6620=1,COUNTIF($H$1:H6620,1),"")</f>
        <v/>
      </c>
      <c r="J6620" s="122">
        <f t="shared" si="314"/>
        <v>0</v>
      </c>
      <c r="K6620" s="122" t="b">
        <f t="shared" si="315"/>
        <v>0</v>
      </c>
      <c r="L6620" s="122" t="str">
        <f>IF(K6620=FALSE,"",B6620&amp;"@"&amp;COUNTIFS($B$2:B6620,B6620,$K$2:K6620,TRUE))</f>
        <v/>
      </c>
    </row>
    <row r="6621" spans="7:12">
      <c r="G6621" s="122" t="str">
        <f t="shared" si="313"/>
        <v/>
      </c>
      <c r="H6621" s="255" t="str">
        <f>IF(G6621="기사임",(COUNTIF($B$2:B6621,B6621)-COUNTIFS($B$2:B6620,B6621,$G$2:G6620,"")),"")</f>
        <v/>
      </c>
      <c r="I6621" s="122" t="str">
        <f>IF(H6621=1,COUNTIF($H$1:H6621,1),"")</f>
        <v/>
      </c>
      <c r="J6621" s="122">
        <f t="shared" si="314"/>
        <v>0</v>
      </c>
      <c r="K6621" s="122" t="b">
        <f t="shared" si="315"/>
        <v>0</v>
      </c>
      <c r="L6621" s="122" t="str">
        <f>IF(K6621=FALSE,"",B6621&amp;"@"&amp;COUNTIFS($B$2:B6621,B6621,$K$2:K6621,TRUE))</f>
        <v/>
      </c>
    </row>
    <row r="6622" spans="7:12">
      <c r="G6622" s="122" t="str">
        <f t="shared" si="313"/>
        <v/>
      </c>
      <c r="H6622" s="255" t="str">
        <f>IF(G6622="기사임",(COUNTIF($B$2:B6622,B6622)-COUNTIFS($B$2:B6621,B6622,$G$2:G6621,"")),"")</f>
        <v/>
      </c>
      <c r="I6622" s="122" t="str">
        <f>IF(H6622=1,COUNTIF($H$1:H6622,1),"")</f>
        <v/>
      </c>
      <c r="J6622" s="122">
        <f t="shared" si="314"/>
        <v>0</v>
      </c>
      <c r="K6622" s="122" t="b">
        <f t="shared" si="315"/>
        <v>0</v>
      </c>
      <c r="L6622" s="122" t="str">
        <f>IF(K6622=FALSE,"",B6622&amp;"@"&amp;COUNTIFS($B$2:B6622,B6622,$K$2:K6622,TRUE))</f>
        <v/>
      </c>
    </row>
    <row r="6623" spans="7:12">
      <c r="G6623" s="122" t="str">
        <f t="shared" si="313"/>
        <v/>
      </c>
      <c r="H6623" s="255" t="str">
        <f>IF(G6623="기사임",(COUNTIF($B$2:B6623,B6623)-COUNTIFS($B$2:B6622,B6623,$G$2:G6622,"")),"")</f>
        <v/>
      </c>
      <c r="I6623" s="122" t="str">
        <f>IF(H6623=1,COUNTIF($H$1:H6623,1),"")</f>
        <v/>
      </c>
      <c r="J6623" s="122">
        <f t="shared" si="314"/>
        <v>0</v>
      </c>
      <c r="K6623" s="122" t="b">
        <f t="shared" si="315"/>
        <v>0</v>
      </c>
      <c r="L6623" s="122" t="str">
        <f>IF(K6623=FALSE,"",B6623&amp;"@"&amp;COUNTIFS($B$2:B6623,B6623,$K$2:K6623,TRUE))</f>
        <v/>
      </c>
    </row>
    <row r="6624" spans="7:12">
      <c r="G6624" s="122" t="str">
        <f t="shared" si="313"/>
        <v/>
      </c>
      <c r="H6624" s="255" t="str">
        <f>IF(G6624="기사임",(COUNTIF($B$2:B6624,B6624)-COUNTIFS($B$2:B6623,B6624,$G$2:G6623,"")),"")</f>
        <v/>
      </c>
      <c r="I6624" s="122" t="str">
        <f>IF(H6624=1,COUNTIF($H$1:H6624,1),"")</f>
        <v/>
      </c>
      <c r="J6624" s="122">
        <f t="shared" si="314"/>
        <v>0</v>
      </c>
      <c r="K6624" s="122" t="b">
        <f t="shared" si="315"/>
        <v>0</v>
      </c>
      <c r="L6624" s="122" t="str">
        <f>IF(K6624=FALSE,"",B6624&amp;"@"&amp;COUNTIFS($B$2:B6624,B6624,$K$2:K6624,TRUE))</f>
        <v/>
      </c>
    </row>
    <row r="6625" spans="7:12">
      <c r="G6625" s="122" t="str">
        <f t="shared" si="313"/>
        <v/>
      </c>
      <c r="H6625" s="255" t="str">
        <f>IF(G6625="기사임",(COUNTIF($B$2:B6625,B6625)-COUNTIFS($B$2:B6624,B6625,$G$2:G6624,"")),"")</f>
        <v/>
      </c>
      <c r="I6625" s="122" t="str">
        <f>IF(H6625=1,COUNTIF($H$1:H6625,1),"")</f>
        <v/>
      </c>
      <c r="J6625" s="122">
        <f t="shared" si="314"/>
        <v>0</v>
      </c>
      <c r="K6625" s="122" t="b">
        <f t="shared" si="315"/>
        <v>0</v>
      </c>
      <c r="L6625" s="122" t="str">
        <f>IF(K6625=FALSE,"",B6625&amp;"@"&amp;COUNTIFS($B$2:B6625,B6625,$K$2:K6625,TRUE))</f>
        <v/>
      </c>
    </row>
    <row r="6626" spans="7:12">
      <c r="G6626" s="122" t="str">
        <f t="shared" si="313"/>
        <v/>
      </c>
      <c r="H6626" s="255" t="str">
        <f>IF(G6626="기사임",(COUNTIF($B$2:B6626,B6626)-COUNTIFS($B$2:B6625,B6626,$G$2:G6625,"")),"")</f>
        <v/>
      </c>
      <c r="I6626" s="122" t="str">
        <f>IF(H6626=1,COUNTIF($H$1:H6626,1),"")</f>
        <v/>
      </c>
      <c r="J6626" s="122">
        <f t="shared" si="314"/>
        <v>0</v>
      </c>
      <c r="K6626" s="122" t="b">
        <f t="shared" si="315"/>
        <v>0</v>
      </c>
      <c r="L6626" s="122" t="str">
        <f>IF(K6626=FALSE,"",B6626&amp;"@"&amp;COUNTIFS($B$2:B6626,B6626,$K$2:K6626,TRUE))</f>
        <v/>
      </c>
    </row>
    <row r="6627" spans="7:12">
      <c r="G6627" s="122" t="str">
        <f t="shared" si="313"/>
        <v/>
      </c>
      <c r="H6627" s="255" t="str">
        <f>IF(G6627="기사임",(COUNTIF($B$2:B6627,B6627)-COUNTIFS($B$2:B6626,B6627,$G$2:G6626,"")),"")</f>
        <v/>
      </c>
      <c r="I6627" s="122" t="str">
        <f>IF(H6627=1,COUNTIF($H$1:H6627,1),"")</f>
        <v/>
      </c>
      <c r="J6627" s="122">
        <f t="shared" si="314"/>
        <v>0</v>
      </c>
      <c r="K6627" s="122" t="b">
        <f t="shared" si="315"/>
        <v>0</v>
      </c>
      <c r="L6627" s="122" t="str">
        <f>IF(K6627=FALSE,"",B6627&amp;"@"&amp;COUNTIFS($B$2:B6627,B6627,$K$2:K6627,TRUE))</f>
        <v/>
      </c>
    </row>
    <row r="6628" spans="7:12">
      <c r="G6628" s="122" t="str">
        <f t="shared" si="313"/>
        <v/>
      </c>
      <c r="H6628" s="255" t="str">
        <f>IF(G6628="기사임",(COUNTIF($B$2:B6628,B6628)-COUNTIFS($B$2:B6627,B6628,$G$2:G6627,"")),"")</f>
        <v/>
      </c>
      <c r="I6628" s="122" t="str">
        <f>IF(H6628=1,COUNTIF($H$1:H6628,1),"")</f>
        <v/>
      </c>
      <c r="J6628" s="122">
        <f t="shared" si="314"/>
        <v>0</v>
      </c>
      <c r="K6628" s="122" t="b">
        <f t="shared" si="315"/>
        <v>0</v>
      </c>
      <c r="L6628" s="122" t="str">
        <f>IF(K6628=FALSE,"",B6628&amp;"@"&amp;COUNTIFS($B$2:B6628,B6628,$K$2:K6628,TRUE))</f>
        <v/>
      </c>
    </row>
    <row r="6629" spans="7:12">
      <c r="G6629" s="122" t="str">
        <f t="shared" si="313"/>
        <v/>
      </c>
      <c r="H6629" s="255" t="str">
        <f>IF(G6629="기사임",(COUNTIF($B$2:B6629,B6629)-COUNTIFS($B$2:B6628,B6629,$G$2:G6628,"")),"")</f>
        <v/>
      </c>
      <c r="I6629" s="122" t="str">
        <f>IF(H6629=1,COUNTIF($H$1:H6629,1),"")</f>
        <v/>
      </c>
      <c r="J6629" s="122">
        <f t="shared" si="314"/>
        <v>0</v>
      </c>
      <c r="K6629" s="122" t="b">
        <f t="shared" si="315"/>
        <v>0</v>
      </c>
      <c r="L6629" s="122" t="str">
        <f>IF(K6629=FALSE,"",B6629&amp;"@"&amp;COUNTIFS($B$2:B6629,B6629,$K$2:K6629,TRUE))</f>
        <v/>
      </c>
    </row>
    <row r="6630" spans="7:12">
      <c r="G6630" s="122" t="str">
        <f t="shared" si="313"/>
        <v/>
      </c>
      <c r="H6630" s="255" t="str">
        <f>IF(G6630="기사임",(COUNTIF($B$2:B6630,B6630)-COUNTIFS($B$2:B6629,B6630,$G$2:G6629,"")),"")</f>
        <v/>
      </c>
      <c r="I6630" s="122" t="str">
        <f>IF(H6630=1,COUNTIF($H$1:H6630,1),"")</f>
        <v/>
      </c>
      <c r="J6630" s="122">
        <f t="shared" si="314"/>
        <v>0</v>
      </c>
      <c r="K6630" s="122" t="b">
        <f t="shared" si="315"/>
        <v>0</v>
      </c>
      <c r="L6630" s="122" t="str">
        <f>IF(K6630=FALSE,"",B6630&amp;"@"&amp;COUNTIFS($B$2:B6630,B6630,$K$2:K6630,TRUE))</f>
        <v/>
      </c>
    </row>
    <row r="6631" spans="7:12">
      <c r="G6631" s="122" t="str">
        <f t="shared" si="313"/>
        <v/>
      </c>
      <c r="H6631" s="255" t="str">
        <f>IF(G6631="기사임",(COUNTIF($B$2:B6631,B6631)-COUNTIFS($B$2:B6630,B6631,$G$2:G6630,"")),"")</f>
        <v/>
      </c>
      <c r="I6631" s="122" t="str">
        <f>IF(H6631=1,COUNTIF($H$1:H6631,1),"")</f>
        <v/>
      </c>
      <c r="J6631" s="122">
        <f t="shared" si="314"/>
        <v>0</v>
      </c>
      <c r="K6631" s="122" t="b">
        <f t="shared" si="315"/>
        <v>0</v>
      </c>
      <c r="L6631" s="122" t="str">
        <f>IF(K6631=FALSE,"",B6631&amp;"@"&amp;COUNTIFS($B$2:B6631,B6631,$K$2:K6631,TRUE))</f>
        <v/>
      </c>
    </row>
    <row r="6632" spans="7:12">
      <c r="G6632" s="122" t="str">
        <f t="shared" si="313"/>
        <v/>
      </c>
      <c r="H6632" s="255" t="str">
        <f>IF(G6632="기사임",(COUNTIF($B$2:B6632,B6632)-COUNTIFS($B$2:B6631,B6632,$G$2:G6631,"")),"")</f>
        <v/>
      </c>
      <c r="I6632" s="122" t="str">
        <f>IF(H6632=1,COUNTIF($H$1:H6632,1),"")</f>
        <v/>
      </c>
      <c r="J6632" s="122">
        <f t="shared" si="314"/>
        <v>0</v>
      </c>
      <c r="K6632" s="122" t="b">
        <f t="shared" si="315"/>
        <v>0</v>
      </c>
      <c r="L6632" s="122" t="str">
        <f>IF(K6632=FALSE,"",B6632&amp;"@"&amp;COUNTIFS($B$2:B6632,B6632,$K$2:K6632,TRUE))</f>
        <v/>
      </c>
    </row>
    <row r="6633" spans="7:12">
      <c r="G6633" s="122" t="str">
        <f t="shared" si="313"/>
        <v/>
      </c>
      <c r="H6633" s="255" t="str">
        <f>IF(G6633="기사임",(COUNTIF($B$2:B6633,B6633)-COUNTIFS($B$2:B6632,B6633,$G$2:G6632,"")),"")</f>
        <v/>
      </c>
      <c r="I6633" s="122" t="str">
        <f>IF(H6633=1,COUNTIF($H$1:H6633,1),"")</f>
        <v/>
      </c>
      <c r="J6633" s="122">
        <f t="shared" si="314"/>
        <v>0</v>
      </c>
      <c r="K6633" s="122" t="b">
        <f t="shared" si="315"/>
        <v>0</v>
      </c>
      <c r="L6633" s="122" t="str">
        <f>IF(K6633=FALSE,"",B6633&amp;"@"&amp;COUNTIFS($B$2:B6633,B6633,$K$2:K6633,TRUE))</f>
        <v/>
      </c>
    </row>
    <row r="6634" spans="7:12">
      <c r="G6634" s="122" t="str">
        <f t="shared" si="313"/>
        <v/>
      </c>
      <c r="H6634" s="255" t="str">
        <f>IF(G6634="기사임",(COUNTIF($B$2:B6634,B6634)-COUNTIFS($B$2:B6633,B6634,$G$2:G6633,"")),"")</f>
        <v/>
      </c>
      <c r="I6634" s="122" t="str">
        <f>IF(H6634=1,COUNTIF($H$1:H6634,1),"")</f>
        <v/>
      </c>
      <c r="J6634" s="122">
        <f t="shared" si="314"/>
        <v>0</v>
      </c>
      <c r="K6634" s="122" t="b">
        <f t="shared" si="315"/>
        <v>0</v>
      </c>
      <c r="L6634" s="122" t="str">
        <f>IF(K6634=FALSE,"",B6634&amp;"@"&amp;COUNTIFS($B$2:B6634,B6634,$K$2:K6634,TRUE))</f>
        <v/>
      </c>
    </row>
    <row r="6635" spans="7:12">
      <c r="G6635" s="122" t="str">
        <f t="shared" si="313"/>
        <v/>
      </c>
      <c r="H6635" s="255" t="str">
        <f>IF(G6635="기사임",(COUNTIF($B$2:B6635,B6635)-COUNTIFS($B$2:B6634,B6635,$G$2:G6634,"")),"")</f>
        <v/>
      </c>
      <c r="I6635" s="122" t="str">
        <f>IF(H6635=1,COUNTIF($H$1:H6635,1),"")</f>
        <v/>
      </c>
      <c r="J6635" s="122">
        <f t="shared" si="314"/>
        <v>0</v>
      </c>
      <c r="K6635" s="122" t="b">
        <f t="shared" si="315"/>
        <v>0</v>
      </c>
      <c r="L6635" s="122" t="str">
        <f>IF(K6635=FALSE,"",B6635&amp;"@"&amp;COUNTIFS($B$2:B6635,B6635,$K$2:K6635,TRUE))</f>
        <v/>
      </c>
    </row>
    <row r="6636" spans="7:12">
      <c r="G6636" s="122" t="str">
        <f t="shared" si="313"/>
        <v/>
      </c>
      <c r="H6636" s="255" t="str">
        <f>IF(G6636="기사임",(COUNTIF($B$2:B6636,B6636)-COUNTIFS($B$2:B6635,B6636,$G$2:G6635,"")),"")</f>
        <v/>
      </c>
      <c r="I6636" s="122" t="str">
        <f>IF(H6636=1,COUNTIF($H$1:H6636,1),"")</f>
        <v/>
      </c>
      <c r="J6636" s="122">
        <f t="shared" si="314"/>
        <v>0</v>
      </c>
      <c r="K6636" s="122" t="b">
        <f t="shared" si="315"/>
        <v>0</v>
      </c>
      <c r="L6636" s="122" t="str">
        <f>IF(K6636=FALSE,"",B6636&amp;"@"&amp;COUNTIFS($B$2:B6636,B6636,$K$2:K6636,TRUE))</f>
        <v/>
      </c>
    </row>
    <row r="6637" spans="7:12">
      <c r="G6637" s="122" t="str">
        <f t="shared" si="313"/>
        <v/>
      </c>
      <c r="H6637" s="255" t="str">
        <f>IF(G6637="기사임",(COUNTIF($B$2:B6637,B6637)-COUNTIFS($B$2:B6636,B6637,$G$2:G6636,"")),"")</f>
        <v/>
      </c>
      <c r="I6637" s="122" t="str">
        <f>IF(H6637=1,COUNTIF($H$1:H6637,1),"")</f>
        <v/>
      </c>
      <c r="J6637" s="122">
        <f t="shared" si="314"/>
        <v>0</v>
      </c>
      <c r="K6637" s="122" t="b">
        <f t="shared" si="315"/>
        <v>0</v>
      </c>
      <c r="L6637" s="122" t="str">
        <f>IF(K6637=FALSE,"",B6637&amp;"@"&amp;COUNTIFS($B$2:B6637,B6637,$K$2:K6637,TRUE))</f>
        <v/>
      </c>
    </row>
    <row r="6638" spans="7:12">
      <c r="G6638" s="122" t="str">
        <f t="shared" si="313"/>
        <v/>
      </c>
      <c r="H6638" s="255" t="str">
        <f>IF(G6638="기사임",(COUNTIF($B$2:B6638,B6638)-COUNTIFS($B$2:B6637,B6638,$G$2:G6637,"")),"")</f>
        <v/>
      </c>
      <c r="I6638" s="122" t="str">
        <f>IF(H6638=1,COUNTIF($H$1:H6638,1),"")</f>
        <v/>
      </c>
      <c r="J6638" s="122">
        <f t="shared" si="314"/>
        <v>0</v>
      </c>
      <c r="K6638" s="122" t="b">
        <f t="shared" si="315"/>
        <v>0</v>
      </c>
      <c r="L6638" s="122" t="str">
        <f>IF(K6638=FALSE,"",B6638&amp;"@"&amp;COUNTIFS($B$2:B6638,B6638,$K$2:K6638,TRUE))</f>
        <v/>
      </c>
    </row>
    <row r="6639" spans="7:12">
      <c r="G6639" s="122" t="str">
        <f t="shared" si="313"/>
        <v/>
      </c>
      <c r="H6639" s="255" t="str">
        <f>IF(G6639="기사임",(COUNTIF($B$2:B6639,B6639)-COUNTIFS($B$2:B6638,B6639,$G$2:G6638,"")),"")</f>
        <v/>
      </c>
      <c r="I6639" s="122" t="str">
        <f>IF(H6639=1,COUNTIF($H$1:H6639,1),"")</f>
        <v/>
      </c>
      <c r="J6639" s="122">
        <f t="shared" si="314"/>
        <v>0</v>
      </c>
      <c r="K6639" s="122" t="b">
        <f t="shared" si="315"/>
        <v>0</v>
      </c>
      <c r="L6639" s="122" t="str">
        <f>IF(K6639=FALSE,"",B6639&amp;"@"&amp;COUNTIFS($B$2:B6639,B6639,$K$2:K6639,TRUE))</f>
        <v/>
      </c>
    </row>
    <row r="6640" spans="7:12">
      <c r="G6640" s="122" t="str">
        <f t="shared" si="313"/>
        <v/>
      </c>
      <c r="H6640" s="255" t="str">
        <f>IF(G6640="기사임",(COUNTIF($B$2:B6640,B6640)-COUNTIFS($B$2:B6639,B6640,$G$2:G6639,"")),"")</f>
        <v/>
      </c>
      <c r="I6640" s="122" t="str">
        <f>IF(H6640=1,COUNTIF($H$1:H6640,1),"")</f>
        <v/>
      </c>
      <c r="J6640" s="122">
        <f t="shared" si="314"/>
        <v>0</v>
      </c>
      <c r="K6640" s="122" t="b">
        <f t="shared" si="315"/>
        <v>0</v>
      </c>
      <c r="L6640" s="122" t="str">
        <f>IF(K6640=FALSE,"",B6640&amp;"@"&amp;COUNTIFS($B$2:B6640,B6640,$K$2:K6640,TRUE))</f>
        <v/>
      </c>
    </row>
    <row r="6641" spans="7:12">
      <c r="G6641" s="122" t="str">
        <f t="shared" si="313"/>
        <v/>
      </c>
      <c r="H6641" s="255" t="str">
        <f>IF(G6641="기사임",(COUNTIF($B$2:B6641,B6641)-COUNTIFS($B$2:B6640,B6641,$G$2:G6640,"")),"")</f>
        <v/>
      </c>
      <c r="I6641" s="122" t="str">
        <f>IF(H6641=1,COUNTIF($H$1:H6641,1),"")</f>
        <v/>
      </c>
      <c r="J6641" s="122">
        <f t="shared" si="314"/>
        <v>0</v>
      </c>
      <c r="K6641" s="122" t="b">
        <f t="shared" si="315"/>
        <v>0</v>
      </c>
      <c r="L6641" s="122" t="str">
        <f>IF(K6641=FALSE,"",B6641&amp;"@"&amp;COUNTIFS($B$2:B6641,B6641,$K$2:K6641,TRUE))</f>
        <v/>
      </c>
    </row>
    <row r="6642" spans="7:12">
      <c r="G6642" s="122" t="str">
        <f t="shared" si="313"/>
        <v/>
      </c>
      <c r="H6642" s="255" t="str">
        <f>IF(G6642="기사임",(COUNTIF($B$2:B6642,B6642)-COUNTIFS($B$2:B6641,B6642,$G$2:G6641,"")),"")</f>
        <v/>
      </c>
      <c r="I6642" s="122" t="str">
        <f>IF(H6642=1,COUNTIF($H$1:H6642,1),"")</f>
        <v/>
      </c>
      <c r="J6642" s="122">
        <f t="shared" si="314"/>
        <v>0</v>
      </c>
      <c r="K6642" s="122" t="b">
        <f t="shared" si="315"/>
        <v>0</v>
      </c>
      <c r="L6642" s="122" t="str">
        <f>IF(K6642=FALSE,"",B6642&amp;"@"&amp;COUNTIFS($B$2:B6642,B6642,$K$2:K6642,TRUE))</f>
        <v/>
      </c>
    </row>
    <row r="6643" spans="7:12">
      <c r="G6643" s="122" t="str">
        <f t="shared" si="313"/>
        <v/>
      </c>
      <c r="H6643" s="255" t="str">
        <f>IF(G6643="기사임",(COUNTIF($B$2:B6643,B6643)-COUNTIFS($B$2:B6642,B6643,$G$2:G6642,"")),"")</f>
        <v/>
      </c>
      <c r="I6643" s="122" t="str">
        <f>IF(H6643=1,COUNTIF($H$1:H6643,1),"")</f>
        <v/>
      </c>
      <c r="J6643" s="122">
        <f t="shared" si="314"/>
        <v>0</v>
      </c>
      <c r="K6643" s="122" t="b">
        <f t="shared" si="315"/>
        <v>0</v>
      </c>
      <c r="L6643" s="122" t="str">
        <f>IF(K6643=FALSE,"",B6643&amp;"@"&amp;COUNTIFS($B$2:B6643,B6643,$K$2:K6643,TRUE))</f>
        <v/>
      </c>
    </row>
    <row r="6644" spans="7:12">
      <c r="G6644" s="122" t="str">
        <f t="shared" si="313"/>
        <v/>
      </c>
      <c r="H6644" s="255" t="str">
        <f>IF(G6644="기사임",(COUNTIF($B$2:B6644,B6644)-COUNTIFS($B$2:B6643,B6644,$G$2:G6643,"")),"")</f>
        <v/>
      </c>
      <c r="I6644" s="122" t="str">
        <f>IF(H6644=1,COUNTIF($H$1:H6644,1),"")</f>
        <v/>
      </c>
      <c r="J6644" s="122">
        <f t="shared" si="314"/>
        <v>0</v>
      </c>
      <c r="K6644" s="122" t="b">
        <f t="shared" si="315"/>
        <v>0</v>
      </c>
      <c r="L6644" s="122" t="str">
        <f>IF(K6644=FALSE,"",B6644&amp;"@"&amp;COUNTIFS($B$2:B6644,B6644,$K$2:K6644,TRUE))</f>
        <v/>
      </c>
    </row>
    <row r="6645" spans="7:12">
      <c r="G6645" s="122" t="str">
        <f t="shared" si="313"/>
        <v/>
      </c>
      <c r="H6645" s="255" t="str">
        <f>IF(G6645="기사임",(COUNTIF($B$2:B6645,B6645)-COUNTIFS($B$2:B6644,B6645,$G$2:G6644,"")),"")</f>
        <v/>
      </c>
      <c r="I6645" s="122" t="str">
        <f>IF(H6645=1,COUNTIF($H$1:H6645,1),"")</f>
        <v/>
      </c>
      <c r="J6645" s="122">
        <f t="shared" si="314"/>
        <v>0</v>
      </c>
      <c r="K6645" s="122" t="b">
        <f t="shared" si="315"/>
        <v>0</v>
      </c>
      <c r="L6645" s="122" t="str">
        <f>IF(K6645=FALSE,"",B6645&amp;"@"&amp;COUNTIFS($B$2:B6645,B6645,$K$2:K6645,TRUE))</f>
        <v/>
      </c>
    </row>
    <row r="6646" spans="7:12">
      <c r="G6646" s="122" t="str">
        <f t="shared" si="313"/>
        <v/>
      </c>
      <c r="H6646" s="255" t="str">
        <f>IF(G6646="기사임",(COUNTIF($B$2:B6646,B6646)-COUNTIFS($B$2:B6645,B6646,$G$2:G6645,"")),"")</f>
        <v/>
      </c>
      <c r="I6646" s="122" t="str">
        <f>IF(H6646=1,COUNTIF($H$1:H6646,1),"")</f>
        <v/>
      </c>
      <c r="J6646" s="122">
        <f t="shared" si="314"/>
        <v>0</v>
      </c>
      <c r="K6646" s="122" t="b">
        <f t="shared" si="315"/>
        <v>0</v>
      </c>
      <c r="L6646" s="122" t="str">
        <f>IF(K6646=FALSE,"",B6646&amp;"@"&amp;COUNTIFS($B$2:B6646,B6646,$K$2:K6646,TRUE))</f>
        <v/>
      </c>
    </row>
    <row r="6647" spans="7:12">
      <c r="G6647" s="122" t="str">
        <f t="shared" si="313"/>
        <v/>
      </c>
      <c r="H6647" s="255" t="str">
        <f>IF(G6647="기사임",(COUNTIF($B$2:B6647,B6647)-COUNTIFS($B$2:B6646,B6647,$G$2:G6646,"")),"")</f>
        <v/>
      </c>
      <c r="I6647" s="122" t="str">
        <f>IF(H6647=1,COUNTIF($H$1:H6647,1),"")</f>
        <v/>
      </c>
      <c r="J6647" s="122">
        <f t="shared" si="314"/>
        <v>0</v>
      </c>
      <c r="K6647" s="122" t="b">
        <f t="shared" si="315"/>
        <v>0</v>
      </c>
      <c r="L6647" s="122" t="str">
        <f>IF(K6647=FALSE,"",B6647&amp;"@"&amp;COUNTIFS($B$2:B6647,B6647,$K$2:K6647,TRUE))</f>
        <v/>
      </c>
    </row>
    <row r="6648" spans="7:12">
      <c r="G6648" s="122" t="str">
        <f t="shared" si="313"/>
        <v/>
      </c>
      <c r="H6648" s="255" t="str">
        <f>IF(G6648="기사임",(COUNTIF($B$2:B6648,B6648)-COUNTIFS($B$2:B6647,B6648,$G$2:G6647,"")),"")</f>
        <v/>
      </c>
      <c r="I6648" s="122" t="str">
        <f>IF(H6648=1,COUNTIF($H$1:H6648,1),"")</f>
        <v/>
      </c>
      <c r="J6648" s="122">
        <f t="shared" si="314"/>
        <v>0</v>
      </c>
      <c r="K6648" s="122" t="b">
        <f t="shared" si="315"/>
        <v>0</v>
      </c>
      <c r="L6648" s="122" t="str">
        <f>IF(K6648=FALSE,"",B6648&amp;"@"&amp;COUNTIFS($B$2:B6648,B6648,$K$2:K6648,TRUE))</f>
        <v/>
      </c>
    </row>
    <row r="6649" spans="7:12">
      <c r="G6649" s="122" t="str">
        <f t="shared" si="313"/>
        <v/>
      </c>
      <c r="H6649" s="255" t="str">
        <f>IF(G6649="기사임",(COUNTIF($B$2:B6649,B6649)-COUNTIFS($B$2:B6648,B6649,$G$2:G6648,"")),"")</f>
        <v/>
      </c>
      <c r="I6649" s="122" t="str">
        <f>IF(H6649=1,COUNTIF($H$1:H6649,1),"")</f>
        <v/>
      </c>
      <c r="J6649" s="122">
        <f t="shared" si="314"/>
        <v>0</v>
      </c>
      <c r="K6649" s="122" t="b">
        <f t="shared" si="315"/>
        <v>0</v>
      </c>
      <c r="L6649" s="122" t="str">
        <f>IF(K6649=FALSE,"",B6649&amp;"@"&amp;COUNTIFS($B$2:B6649,B6649,$K$2:K6649,TRUE))</f>
        <v/>
      </c>
    </row>
    <row r="6650" spans="7:12">
      <c r="G6650" s="122" t="str">
        <f t="shared" si="313"/>
        <v/>
      </c>
      <c r="H6650" s="255" t="str">
        <f>IF(G6650="기사임",(COUNTIF($B$2:B6650,B6650)-COUNTIFS($B$2:B6649,B6650,$G$2:G6649,"")),"")</f>
        <v/>
      </c>
      <c r="I6650" s="122" t="str">
        <f>IF(H6650=1,COUNTIF($H$1:H6650,1),"")</f>
        <v/>
      </c>
      <c r="J6650" s="122">
        <f t="shared" si="314"/>
        <v>0</v>
      </c>
      <c r="K6650" s="122" t="b">
        <f t="shared" si="315"/>
        <v>0</v>
      </c>
      <c r="L6650" s="122" t="str">
        <f>IF(K6650=FALSE,"",B6650&amp;"@"&amp;COUNTIFS($B$2:B6650,B6650,$K$2:K6650,TRUE))</f>
        <v/>
      </c>
    </row>
    <row r="6651" spans="7:12">
      <c r="G6651" s="122" t="str">
        <f t="shared" si="313"/>
        <v/>
      </c>
      <c r="H6651" s="255" t="str">
        <f>IF(G6651="기사임",(COUNTIF($B$2:B6651,B6651)-COUNTIFS($B$2:B6650,B6651,$G$2:G6650,"")),"")</f>
        <v/>
      </c>
      <c r="I6651" s="122" t="str">
        <f>IF(H6651=1,COUNTIF($H$1:H6651,1),"")</f>
        <v/>
      </c>
      <c r="J6651" s="122">
        <f t="shared" si="314"/>
        <v>0</v>
      </c>
      <c r="K6651" s="122" t="b">
        <f t="shared" si="315"/>
        <v>0</v>
      </c>
      <c r="L6651" s="122" t="str">
        <f>IF(K6651=FALSE,"",B6651&amp;"@"&amp;COUNTIFS($B$2:B6651,B6651,$K$2:K6651,TRUE))</f>
        <v/>
      </c>
    </row>
    <row r="6652" spans="7:12">
      <c r="G6652" s="122" t="str">
        <f t="shared" si="313"/>
        <v/>
      </c>
      <c r="H6652" s="255" t="str">
        <f>IF(G6652="기사임",(COUNTIF($B$2:B6652,B6652)-COUNTIFS($B$2:B6651,B6652,$G$2:G6651,"")),"")</f>
        <v/>
      </c>
      <c r="I6652" s="122" t="str">
        <f>IF(H6652=1,COUNTIF($H$1:H6652,1),"")</f>
        <v/>
      </c>
      <c r="J6652" s="122">
        <f t="shared" si="314"/>
        <v>0</v>
      </c>
      <c r="K6652" s="122" t="b">
        <f t="shared" si="315"/>
        <v>0</v>
      </c>
      <c r="L6652" s="122" t="str">
        <f>IF(K6652=FALSE,"",B6652&amp;"@"&amp;COUNTIFS($B$2:B6652,B6652,$K$2:K6652,TRUE))</f>
        <v/>
      </c>
    </row>
    <row r="6653" spans="7:12">
      <c r="G6653" s="122" t="str">
        <f t="shared" si="313"/>
        <v/>
      </c>
      <c r="H6653" s="255" t="str">
        <f>IF(G6653="기사임",(COUNTIF($B$2:B6653,B6653)-COUNTIFS($B$2:B6652,B6653,$G$2:G6652,"")),"")</f>
        <v/>
      </c>
      <c r="I6653" s="122" t="str">
        <f>IF(H6653=1,COUNTIF($H$1:H6653,1),"")</f>
        <v/>
      </c>
      <c r="J6653" s="122">
        <f t="shared" si="314"/>
        <v>0</v>
      </c>
      <c r="K6653" s="122" t="b">
        <f t="shared" si="315"/>
        <v>0</v>
      </c>
      <c r="L6653" s="122" t="str">
        <f>IF(K6653=FALSE,"",B6653&amp;"@"&amp;COUNTIFS($B$2:B6653,B6653,$K$2:K6653,TRUE))</f>
        <v/>
      </c>
    </row>
    <row r="6654" spans="7:12">
      <c r="G6654" s="122" t="str">
        <f t="shared" si="313"/>
        <v/>
      </c>
      <c r="H6654" s="255" t="str">
        <f>IF(G6654="기사임",(COUNTIF($B$2:B6654,B6654)-COUNTIFS($B$2:B6653,B6654,$G$2:G6653,"")),"")</f>
        <v/>
      </c>
      <c r="I6654" s="122" t="str">
        <f>IF(H6654=1,COUNTIF($H$1:H6654,1),"")</f>
        <v/>
      </c>
      <c r="J6654" s="122">
        <f t="shared" si="314"/>
        <v>0</v>
      </c>
      <c r="K6654" s="122" t="b">
        <f t="shared" si="315"/>
        <v>0</v>
      </c>
      <c r="L6654" s="122" t="str">
        <f>IF(K6654=FALSE,"",B6654&amp;"@"&amp;COUNTIFS($B$2:B6654,B6654,$K$2:K6654,TRUE))</f>
        <v/>
      </c>
    </row>
    <row r="6655" spans="7:12">
      <c r="G6655" s="122" t="str">
        <f t="shared" si="313"/>
        <v/>
      </c>
      <c r="H6655" s="255" t="str">
        <f>IF(G6655="기사임",(COUNTIF($B$2:B6655,B6655)-COUNTIFS($B$2:B6654,B6655,$G$2:G6654,"")),"")</f>
        <v/>
      </c>
      <c r="I6655" s="122" t="str">
        <f>IF(H6655=1,COUNTIF($H$1:H6655,1),"")</f>
        <v/>
      </c>
      <c r="J6655" s="122">
        <f t="shared" si="314"/>
        <v>0</v>
      </c>
      <c r="K6655" s="122" t="b">
        <f t="shared" si="315"/>
        <v>0</v>
      </c>
      <c r="L6655" s="122" t="str">
        <f>IF(K6655=FALSE,"",B6655&amp;"@"&amp;COUNTIFS($B$2:B6655,B6655,$K$2:K6655,TRUE))</f>
        <v/>
      </c>
    </row>
    <row r="6656" spans="7:12">
      <c r="G6656" s="122" t="str">
        <f t="shared" si="313"/>
        <v/>
      </c>
      <c r="H6656" s="255" t="str">
        <f>IF(G6656="기사임",(COUNTIF($B$2:B6656,B6656)-COUNTIFS($B$2:B6655,B6656,$G$2:G6655,"")),"")</f>
        <v/>
      </c>
      <c r="I6656" s="122" t="str">
        <f>IF(H6656=1,COUNTIF($H$1:H6656,1),"")</f>
        <v/>
      </c>
      <c r="J6656" s="122">
        <f t="shared" si="314"/>
        <v>0</v>
      </c>
      <c r="K6656" s="122" t="b">
        <f t="shared" si="315"/>
        <v>0</v>
      </c>
      <c r="L6656" s="122" t="str">
        <f>IF(K6656=FALSE,"",B6656&amp;"@"&amp;COUNTIFS($B$2:B6656,B6656,$K$2:K6656,TRUE))</f>
        <v/>
      </c>
    </row>
    <row r="6657" spans="7:12">
      <c r="G6657" s="122" t="str">
        <f t="shared" si="313"/>
        <v/>
      </c>
      <c r="H6657" s="255" t="str">
        <f>IF(G6657="기사임",(COUNTIF($B$2:B6657,B6657)-COUNTIFS($B$2:B6656,B6657,$G$2:G6656,"")),"")</f>
        <v/>
      </c>
      <c r="I6657" s="122" t="str">
        <f>IF(H6657=1,COUNTIF($H$1:H6657,1),"")</f>
        <v/>
      </c>
      <c r="J6657" s="122">
        <f t="shared" si="314"/>
        <v>0</v>
      </c>
      <c r="K6657" s="122" t="b">
        <f t="shared" si="315"/>
        <v>0</v>
      </c>
      <c r="L6657" s="122" t="str">
        <f>IF(K6657=FALSE,"",B6657&amp;"@"&amp;COUNTIFS($B$2:B6657,B6657,$K$2:K6657,TRUE))</f>
        <v/>
      </c>
    </row>
    <row r="6658" spans="7:12">
      <c r="G6658" s="122" t="str">
        <f t="shared" si="313"/>
        <v/>
      </c>
      <c r="H6658" s="255" t="str">
        <f>IF(G6658="기사임",(COUNTIF($B$2:B6658,B6658)-COUNTIFS($B$2:B6657,B6658,$G$2:G6657,"")),"")</f>
        <v/>
      </c>
      <c r="I6658" s="122" t="str">
        <f>IF(H6658=1,COUNTIF($H$1:H6658,1),"")</f>
        <v/>
      </c>
      <c r="J6658" s="122">
        <f t="shared" si="314"/>
        <v>0</v>
      </c>
      <c r="K6658" s="122" t="b">
        <f t="shared" si="315"/>
        <v>0</v>
      </c>
      <c r="L6658" s="122" t="str">
        <f>IF(K6658=FALSE,"",B6658&amp;"@"&amp;COUNTIFS($B$2:B6658,B6658,$K$2:K6658,TRUE))</f>
        <v/>
      </c>
    </row>
    <row r="6659" spans="7:12">
      <c r="G6659" s="122" t="str">
        <f t="shared" si="313"/>
        <v/>
      </c>
      <c r="H6659" s="255" t="str">
        <f>IF(G6659="기사임",(COUNTIF($B$2:B6659,B6659)-COUNTIFS($B$2:B6658,B6659,$G$2:G6658,"")),"")</f>
        <v/>
      </c>
      <c r="I6659" s="122" t="str">
        <f>IF(H6659=1,COUNTIF($H$1:H6659,1),"")</f>
        <v/>
      </c>
      <c r="J6659" s="122">
        <f t="shared" si="314"/>
        <v>0</v>
      </c>
      <c r="K6659" s="122" t="b">
        <f t="shared" si="315"/>
        <v>0</v>
      </c>
      <c r="L6659" s="122" t="str">
        <f>IF(K6659=FALSE,"",B6659&amp;"@"&amp;COUNTIFS($B$2:B6659,B6659,$K$2:K6659,TRUE))</f>
        <v/>
      </c>
    </row>
    <row r="6660" spans="7:12">
      <c r="G6660" s="122" t="str">
        <f t="shared" si="313"/>
        <v/>
      </c>
      <c r="H6660" s="255" t="str">
        <f>IF(G6660="기사임",(COUNTIF($B$2:B6660,B6660)-COUNTIFS($B$2:B6659,B6660,$G$2:G6659,"")),"")</f>
        <v/>
      </c>
      <c r="I6660" s="122" t="str">
        <f>IF(H6660=1,COUNTIF($H$1:H6660,1),"")</f>
        <v/>
      </c>
      <c r="J6660" s="122">
        <f t="shared" si="314"/>
        <v>0</v>
      </c>
      <c r="K6660" s="122" t="b">
        <f t="shared" si="315"/>
        <v>0</v>
      </c>
      <c r="L6660" s="122" t="str">
        <f>IF(K6660=FALSE,"",B6660&amp;"@"&amp;COUNTIFS($B$2:B6660,B6660,$K$2:K6660,TRUE))</f>
        <v/>
      </c>
    </row>
    <row r="6661" spans="7:12">
      <c r="G6661" s="122" t="str">
        <f t="shared" si="313"/>
        <v/>
      </c>
      <c r="H6661" s="255" t="str">
        <f>IF(G6661="기사임",(COUNTIF($B$2:B6661,B6661)-COUNTIFS($B$2:B6660,B6661,$G$2:G6660,"")),"")</f>
        <v/>
      </c>
      <c r="I6661" s="122" t="str">
        <f>IF(H6661=1,COUNTIF($H$1:H6661,1),"")</f>
        <v/>
      </c>
      <c r="J6661" s="122">
        <f t="shared" si="314"/>
        <v>0</v>
      </c>
      <c r="K6661" s="122" t="b">
        <f t="shared" si="315"/>
        <v>0</v>
      </c>
      <c r="L6661" s="122" t="str">
        <f>IF(K6661=FALSE,"",B6661&amp;"@"&amp;COUNTIFS($B$2:B6661,B6661,$K$2:K6661,TRUE))</f>
        <v/>
      </c>
    </row>
    <row r="6662" spans="7:12">
      <c r="G6662" s="122" t="str">
        <f t="shared" si="313"/>
        <v/>
      </c>
      <c r="H6662" s="255" t="str">
        <f>IF(G6662="기사임",(COUNTIF($B$2:B6662,B6662)-COUNTIFS($B$2:B6661,B6662,$G$2:G6661,"")),"")</f>
        <v/>
      </c>
      <c r="I6662" s="122" t="str">
        <f>IF(H6662=1,COUNTIF($H$1:H6662,1),"")</f>
        <v/>
      </c>
      <c r="J6662" s="122">
        <f t="shared" si="314"/>
        <v>0</v>
      </c>
      <c r="K6662" s="122" t="b">
        <f t="shared" si="315"/>
        <v>0</v>
      </c>
      <c r="L6662" s="122" t="str">
        <f>IF(K6662=FALSE,"",B6662&amp;"@"&amp;COUNTIFS($B$2:B6662,B6662,$K$2:K6662,TRUE))</f>
        <v/>
      </c>
    </row>
    <row r="6663" spans="7:12">
      <c r="G6663" s="122" t="str">
        <f t="shared" ref="G6663:G6726" si="316">IF(AND(LEFT(A6663,17)="/global/archives/",ISNUMBER(_xlfn.NUMBERVALUE(MID(A6663,18,1))),ISERROR(FIND("ckattempt",A6663)),ISERROR(FIND("preview",A6663))),"기사임","")</f>
        <v/>
      </c>
      <c r="H6663" s="255" t="str">
        <f>IF(G6663="기사임",(COUNTIF($B$2:B6663,B6663)-COUNTIFS($B$2:B6662,B6663,$G$2:G6662,"")),"")</f>
        <v/>
      </c>
      <c r="I6663" s="122" t="str">
        <f>IF(H6663=1,COUNTIF($H$1:H6663,1),"")</f>
        <v/>
      </c>
      <c r="J6663" s="122">
        <f t="shared" ref="J6663:J6726" si="317">COUNTIF($N$2:$N$4,B6663)</f>
        <v>0</v>
      </c>
      <c r="K6663" s="122" t="b">
        <f t="shared" ref="K6663:K6726" si="318">AND(J6663=1,H6663&gt;=1,H6663&lt;&gt;"")</f>
        <v>0</v>
      </c>
      <c r="L6663" s="122" t="str">
        <f>IF(K6663=FALSE,"",B6663&amp;"@"&amp;COUNTIFS($B$2:B6663,B6663,$K$2:K6663,TRUE))</f>
        <v/>
      </c>
    </row>
    <row r="6664" spans="7:12">
      <c r="G6664" s="122" t="str">
        <f t="shared" si="316"/>
        <v/>
      </c>
      <c r="H6664" s="255" t="str">
        <f>IF(G6664="기사임",(COUNTIF($B$2:B6664,B6664)-COUNTIFS($B$2:B6663,B6664,$G$2:G6663,"")),"")</f>
        <v/>
      </c>
      <c r="I6664" s="122" t="str">
        <f>IF(H6664=1,COUNTIF($H$1:H6664,1),"")</f>
        <v/>
      </c>
      <c r="J6664" s="122">
        <f t="shared" si="317"/>
        <v>0</v>
      </c>
      <c r="K6664" s="122" t="b">
        <f t="shared" si="318"/>
        <v>0</v>
      </c>
      <c r="L6664" s="122" t="str">
        <f>IF(K6664=FALSE,"",B6664&amp;"@"&amp;COUNTIFS($B$2:B6664,B6664,$K$2:K6664,TRUE))</f>
        <v/>
      </c>
    </row>
    <row r="6665" spans="7:12">
      <c r="G6665" s="122" t="str">
        <f t="shared" si="316"/>
        <v/>
      </c>
      <c r="H6665" s="255" t="str">
        <f>IF(G6665="기사임",(COUNTIF($B$2:B6665,B6665)-COUNTIFS($B$2:B6664,B6665,$G$2:G6664,"")),"")</f>
        <v/>
      </c>
      <c r="I6665" s="122" t="str">
        <f>IF(H6665=1,COUNTIF($H$1:H6665,1),"")</f>
        <v/>
      </c>
      <c r="J6665" s="122">
        <f t="shared" si="317"/>
        <v>0</v>
      </c>
      <c r="K6665" s="122" t="b">
        <f t="shared" si="318"/>
        <v>0</v>
      </c>
      <c r="L6665" s="122" t="str">
        <f>IF(K6665=FALSE,"",B6665&amp;"@"&amp;COUNTIFS($B$2:B6665,B6665,$K$2:K6665,TRUE))</f>
        <v/>
      </c>
    </row>
    <row r="6666" spans="7:12">
      <c r="G6666" s="122" t="str">
        <f t="shared" si="316"/>
        <v/>
      </c>
      <c r="H6666" s="255" t="str">
        <f>IF(G6666="기사임",(COUNTIF($B$2:B6666,B6666)-COUNTIFS($B$2:B6665,B6666,$G$2:G6665,"")),"")</f>
        <v/>
      </c>
      <c r="I6666" s="122" t="str">
        <f>IF(H6666=1,COUNTIF($H$1:H6666,1),"")</f>
        <v/>
      </c>
      <c r="J6666" s="122">
        <f t="shared" si="317"/>
        <v>0</v>
      </c>
      <c r="K6666" s="122" t="b">
        <f t="shared" si="318"/>
        <v>0</v>
      </c>
      <c r="L6666" s="122" t="str">
        <f>IF(K6666=FALSE,"",B6666&amp;"@"&amp;COUNTIFS($B$2:B6666,B6666,$K$2:K6666,TRUE))</f>
        <v/>
      </c>
    </row>
    <row r="6667" spans="7:12">
      <c r="G6667" s="122" t="str">
        <f t="shared" si="316"/>
        <v/>
      </c>
      <c r="H6667" s="255" t="str">
        <f>IF(G6667="기사임",(COUNTIF($B$2:B6667,B6667)-COUNTIFS($B$2:B6666,B6667,$G$2:G6666,"")),"")</f>
        <v/>
      </c>
      <c r="I6667" s="122" t="str">
        <f>IF(H6667=1,COUNTIF($H$1:H6667,1),"")</f>
        <v/>
      </c>
      <c r="J6667" s="122">
        <f t="shared" si="317"/>
        <v>0</v>
      </c>
      <c r="K6667" s="122" t="b">
        <f t="shared" si="318"/>
        <v>0</v>
      </c>
      <c r="L6667" s="122" t="str">
        <f>IF(K6667=FALSE,"",B6667&amp;"@"&amp;COUNTIFS($B$2:B6667,B6667,$K$2:K6667,TRUE))</f>
        <v/>
      </c>
    </row>
    <row r="6668" spans="7:12">
      <c r="G6668" s="122" t="str">
        <f t="shared" si="316"/>
        <v/>
      </c>
      <c r="H6668" s="255" t="str">
        <f>IF(G6668="기사임",(COUNTIF($B$2:B6668,B6668)-COUNTIFS($B$2:B6667,B6668,$G$2:G6667,"")),"")</f>
        <v/>
      </c>
      <c r="I6668" s="122" t="str">
        <f>IF(H6668=1,COUNTIF($H$1:H6668,1),"")</f>
        <v/>
      </c>
      <c r="J6668" s="122">
        <f t="shared" si="317"/>
        <v>0</v>
      </c>
      <c r="K6668" s="122" t="b">
        <f t="shared" si="318"/>
        <v>0</v>
      </c>
      <c r="L6668" s="122" t="str">
        <f>IF(K6668=FALSE,"",B6668&amp;"@"&amp;COUNTIFS($B$2:B6668,B6668,$K$2:K6668,TRUE))</f>
        <v/>
      </c>
    </row>
    <row r="6669" spans="7:12">
      <c r="G6669" s="122" t="str">
        <f t="shared" si="316"/>
        <v/>
      </c>
      <c r="H6669" s="255" t="str">
        <f>IF(G6669="기사임",(COUNTIF($B$2:B6669,B6669)-COUNTIFS($B$2:B6668,B6669,$G$2:G6668,"")),"")</f>
        <v/>
      </c>
      <c r="I6669" s="122" t="str">
        <f>IF(H6669=1,COUNTIF($H$1:H6669,1),"")</f>
        <v/>
      </c>
      <c r="J6669" s="122">
        <f t="shared" si="317"/>
        <v>0</v>
      </c>
      <c r="K6669" s="122" t="b">
        <f t="shared" si="318"/>
        <v>0</v>
      </c>
      <c r="L6669" s="122" t="str">
        <f>IF(K6669=FALSE,"",B6669&amp;"@"&amp;COUNTIFS($B$2:B6669,B6669,$K$2:K6669,TRUE))</f>
        <v/>
      </c>
    </row>
    <row r="6670" spans="7:12">
      <c r="G6670" s="122" t="str">
        <f t="shared" si="316"/>
        <v/>
      </c>
      <c r="H6670" s="255" t="str">
        <f>IF(G6670="기사임",(COUNTIF($B$2:B6670,B6670)-COUNTIFS($B$2:B6669,B6670,$G$2:G6669,"")),"")</f>
        <v/>
      </c>
      <c r="I6670" s="122" t="str">
        <f>IF(H6670=1,COUNTIF($H$1:H6670,1),"")</f>
        <v/>
      </c>
      <c r="J6670" s="122">
        <f t="shared" si="317"/>
        <v>0</v>
      </c>
      <c r="K6670" s="122" t="b">
        <f t="shared" si="318"/>
        <v>0</v>
      </c>
      <c r="L6670" s="122" t="str">
        <f>IF(K6670=FALSE,"",B6670&amp;"@"&amp;COUNTIFS($B$2:B6670,B6670,$K$2:K6670,TRUE))</f>
        <v/>
      </c>
    </row>
    <row r="6671" spans="7:12">
      <c r="G6671" s="122" t="str">
        <f t="shared" si="316"/>
        <v/>
      </c>
      <c r="H6671" s="255" t="str">
        <f>IF(G6671="기사임",(COUNTIF($B$2:B6671,B6671)-COUNTIFS($B$2:B6670,B6671,$G$2:G6670,"")),"")</f>
        <v/>
      </c>
      <c r="I6671" s="122" t="str">
        <f>IF(H6671=1,COUNTIF($H$1:H6671,1),"")</f>
        <v/>
      </c>
      <c r="J6671" s="122">
        <f t="shared" si="317"/>
        <v>0</v>
      </c>
      <c r="K6671" s="122" t="b">
        <f t="shared" si="318"/>
        <v>0</v>
      </c>
      <c r="L6671" s="122" t="str">
        <f>IF(K6671=FALSE,"",B6671&amp;"@"&amp;COUNTIFS($B$2:B6671,B6671,$K$2:K6671,TRUE))</f>
        <v/>
      </c>
    </row>
    <row r="6672" spans="7:12">
      <c r="G6672" s="122" t="str">
        <f t="shared" si="316"/>
        <v/>
      </c>
      <c r="H6672" s="255" t="str">
        <f>IF(G6672="기사임",(COUNTIF($B$2:B6672,B6672)-COUNTIFS($B$2:B6671,B6672,$G$2:G6671,"")),"")</f>
        <v/>
      </c>
      <c r="I6672" s="122" t="str">
        <f>IF(H6672=1,COUNTIF($H$1:H6672,1),"")</f>
        <v/>
      </c>
      <c r="J6672" s="122">
        <f t="shared" si="317"/>
        <v>0</v>
      </c>
      <c r="K6672" s="122" t="b">
        <f t="shared" si="318"/>
        <v>0</v>
      </c>
      <c r="L6672" s="122" t="str">
        <f>IF(K6672=FALSE,"",B6672&amp;"@"&amp;COUNTIFS($B$2:B6672,B6672,$K$2:K6672,TRUE))</f>
        <v/>
      </c>
    </row>
    <row r="6673" spans="7:12">
      <c r="G6673" s="122" t="str">
        <f t="shared" si="316"/>
        <v/>
      </c>
      <c r="H6673" s="255" t="str">
        <f>IF(G6673="기사임",(COUNTIF($B$2:B6673,B6673)-COUNTIFS($B$2:B6672,B6673,$G$2:G6672,"")),"")</f>
        <v/>
      </c>
      <c r="I6673" s="122" t="str">
        <f>IF(H6673=1,COUNTIF($H$1:H6673,1),"")</f>
        <v/>
      </c>
      <c r="J6673" s="122">
        <f t="shared" si="317"/>
        <v>0</v>
      </c>
      <c r="K6673" s="122" t="b">
        <f t="shared" si="318"/>
        <v>0</v>
      </c>
      <c r="L6673" s="122" t="str">
        <f>IF(K6673=FALSE,"",B6673&amp;"@"&amp;COUNTIFS($B$2:B6673,B6673,$K$2:K6673,TRUE))</f>
        <v/>
      </c>
    </row>
    <row r="6674" spans="7:12">
      <c r="G6674" s="122" t="str">
        <f t="shared" si="316"/>
        <v/>
      </c>
      <c r="H6674" s="255" t="str">
        <f>IF(G6674="기사임",(COUNTIF($B$2:B6674,B6674)-COUNTIFS($B$2:B6673,B6674,$G$2:G6673,"")),"")</f>
        <v/>
      </c>
      <c r="I6674" s="122" t="str">
        <f>IF(H6674=1,COUNTIF($H$1:H6674,1),"")</f>
        <v/>
      </c>
      <c r="J6674" s="122">
        <f t="shared" si="317"/>
        <v>0</v>
      </c>
      <c r="K6674" s="122" t="b">
        <f t="shared" si="318"/>
        <v>0</v>
      </c>
      <c r="L6674" s="122" t="str">
        <f>IF(K6674=FALSE,"",B6674&amp;"@"&amp;COUNTIFS($B$2:B6674,B6674,$K$2:K6674,TRUE))</f>
        <v/>
      </c>
    </row>
    <row r="6675" spans="7:12">
      <c r="G6675" s="122" t="str">
        <f t="shared" si="316"/>
        <v/>
      </c>
      <c r="H6675" s="255" t="str">
        <f>IF(G6675="기사임",(COUNTIF($B$2:B6675,B6675)-COUNTIFS($B$2:B6674,B6675,$G$2:G6674,"")),"")</f>
        <v/>
      </c>
      <c r="I6675" s="122" t="str">
        <f>IF(H6675=1,COUNTIF($H$1:H6675,1),"")</f>
        <v/>
      </c>
      <c r="J6675" s="122">
        <f t="shared" si="317"/>
        <v>0</v>
      </c>
      <c r="K6675" s="122" t="b">
        <f t="shared" si="318"/>
        <v>0</v>
      </c>
      <c r="L6675" s="122" t="str">
        <f>IF(K6675=FALSE,"",B6675&amp;"@"&amp;COUNTIFS($B$2:B6675,B6675,$K$2:K6675,TRUE))</f>
        <v/>
      </c>
    </row>
    <row r="6676" spans="7:12">
      <c r="G6676" s="122" t="str">
        <f t="shared" si="316"/>
        <v/>
      </c>
      <c r="H6676" s="255" t="str">
        <f>IF(G6676="기사임",(COUNTIF($B$2:B6676,B6676)-COUNTIFS($B$2:B6675,B6676,$G$2:G6675,"")),"")</f>
        <v/>
      </c>
      <c r="I6676" s="122" t="str">
        <f>IF(H6676=1,COUNTIF($H$1:H6676,1),"")</f>
        <v/>
      </c>
      <c r="J6676" s="122">
        <f t="shared" si="317"/>
        <v>0</v>
      </c>
      <c r="K6676" s="122" t="b">
        <f t="shared" si="318"/>
        <v>0</v>
      </c>
      <c r="L6676" s="122" t="str">
        <f>IF(K6676=FALSE,"",B6676&amp;"@"&amp;COUNTIFS($B$2:B6676,B6676,$K$2:K6676,TRUE))</f>
        <v/>
      </c>
    </row>
    <row r="6677" spans="7:12">
      <c r="G6677" s="122" t="str">
        <f t="shared" si="316"/>
        <v/>
      </c>
      <c r="H6677" s="255" t="str">
        <f>IF(G6677="기사임",(COUNTIF($B$2:B6677,B6677)-COUNTIFS($B$2:B6676,B6677,$G$2:G6676,"")),"")</f>
        <v/>
      </c>
      <c r="I6677" s="122" t="str">
        <f>IF(H6677=1,COUNTIF($H$1:H6677,1),"")</f>
        <v/>
      </c>
      <c r="J6677" s="122">
        <f t="shared" si="317"/>
        <v>0</v>
      </c>
      <c r="K6677" s="122" t="b">
        <f t="shared" si="318"/>
        <v>0</v>
      </c>
      <c r="L6677" s="122" t="str">
        <f>IF(K6677=FALSE,"",B6677&amp;"@"&amp;COUNTIFS($B$2:B6677,B6677,$K$2:K6677,TRUE))</f>
        <v/>
      </c>
    </row>
    <row r="6678" spans="7:12">
      <c r="G6678" s="122" t="str">
        <f t="shared" si="316"/>
        <v/>
      </c>
      <c r="H6678" s="255" t="str">
        <f>IF(G6678="기사임",(COUNTIF($B$2:B6678,B6678)-COUNTIFS($B$2:B6677,B6678,$G$2:G6677,"")),"")</f>
        <v/>
      </c>
      <c r="I6678" s="122" t="str">
        <f>IF(H6678=1,COUNTIF($H$1:H6678,1),"")</f>
        <v/>
      </c>
      <c r="J6678" s="122">
        <f t="shared" si="317"/>
        <v>0</v>
      </c>
      <c r="K6678" s="122" t="b">
        <f t="shared" si="318"/>
        <v>0</v>
      </c>
      <c r="L6678" s="122" t="str">
        <f>IF(K6678=FALSE,"",B6678&amp;"@"&amp;COUNTIFS($B$2:B6678,B6678,$K$2:K6678,TRUE))</f>
        <v/>
      </c>
    </row>
    <row r="6679" spans="7:12">
      <c r="G6679" s="122" t="str">
        <f t="shared" si="316"/>
        <v/>
      </c>
      <c r="H6679" s="255" t="str">
        <f>IF(G6679="기사임",(COUNTIF($B$2:B6679,B6679)-COUNTIFS($B$2:B6678,B6679,$G$2:G6678,"")),"")</f>
        <v/>
      </c>
      <c r="I6679" s="122" t="str">
        <f>IF(H6679=1,COUNTIF($H$1:H6679,1),"")</f>
        <v/>
      </c>
      <c r="J6679" s="122">
        <f t="shared" si="317"/>
        <v>0</v>
      </c>
      <c r="K6679" s="122" t="b">
        <f t="shared" si="318"/>
        <v>0</v>
      </c>
      <c r="L6679" s="122" t="str">
        <f>IF(K6679=FALSE,"",B6679&amp;"@"&amp;COUNTIFS($B$2:B6679,B6679,$K$2:K6679,TRUE))</f>
        <v/>
      </c>
    </row>
    <row r="6680" spans="7:12">
      <c r="G6680" s="122" t="str">
        <f t="shared" si="316"/>
        <v/>
      </c>
      <c r="H6680" s="255" t="str">
        <f>IF(G6680="기사임",(COUNTIF($B$2:B6680,B6680)-COUNTIFS($B$2:B6679,B6680,$G$2:G6679,"")),"")</f>
        <v/>
      </c>
      <c r="I6680" s="122" t="str">
        <f>IF(H6680=1,COUNTIF($H$1:H6680,1),"")</f>
        <v/>
      </c>
      <c r="J6680" s="122">
        <f t="shared" si="317"/>
        <v>0</v>
      </c>
      <c r="K6680" s="122" t="b">
        <f t="shared" si="318"/>
        <v>0</v>
      </c>
      <c r="L6680" s="122" t="str">
        <f>IF(K6680=FALSE,"",B6680&amp;"@"&amp;COUNTIFS($B$2:B6680,B6680,$K$2:K6680,TRUE))</f>
        <v/>
      </c>
    </row>
    <row r="6681" spans="7:12">
      <c r="G6681" s="122" t="str">
        <f t="shared" si="316"/>
        <v/>
      </c>
      <c r="H6681" s="255" t="str">
        <f>IF(G6681="기사임",(COUNTIF($B$2:B6681,B6681)-COUNTIFS($B$2:B6680,B6681,$G$2:G6680,"")),"")</f>
        <v/>
      </c>
      <c r="I6681" s="122" t="str">
        <f>IF(H6681=1,COUNTIF($H$1:H6681,1),"")</f>
        <v/>
      </c>
      <c r="J6681" s="122">
        <f t="shared" si="317"/>
        <v>0</v>
      </c>
      <c r="K6681" s="122" t="b">
        <f t="shared" si="318"/>
        <v>0</v>
      </c>
      <c r="L6681" s="122" t="str">
        <f>IF(K6681=FALSE,"",B6681&amp;"@"&amp;COUNTIFS($B$2:B6681,B6681,$K$2:K6681,TRUE))</f>
        <v/>
      </c>
    </row>
    <row r="6682" spans="7:12">
      <c r="G6682" s="122" t="str">
        <f t="shared" si="316"/>
        <v/>
      </c>
      <c r="H6682" s="255" t="str">
        <f>IF(G6682="기사임",(COUNTIF($B$2:B6682,B6682)-COUNTIFS($B$2:B6681,B6682,$G$2:G6681,"")),"")</f>
        <v/>
      </c>
      <c r="I6682" s="122" t="str">
        <f>IF(H6682=1,COUNTIF($H$1:H6682,1),"")</f>
        <v/>
      </c>
      <c r="J6682" s="122">
        <f t="shared" si="317"/>
        <v>0</v>
      </c>
      <c r="K6682" s="122" t="b">
        <f t="shared" si="318"/>
        <v>0</v>
      </c>
      <c r="L6682" s="122" t="str">
        <f>IF(K6682=FALSE,"",B6682&amp;"@"&amp;COUNTIFS($B$2:B6682,B6682,$K$2:K6682,TRUE))</f>
        <v/>
      </c>
    </row>
    <row r="6683" spans="7:12">
      <c r="G6683" s="122" t="str">
        <f t="shared" si="316"/>
        <v/>
      </c>
      <c r="H6683" s="255" t="str">
        <f>IF(G6683="기사임",(COUNTIF($B$2:B6683,B6683)-COUNTIFS($B$2:B6682,B6683,$G$2:G6682,"")),"")</f>
        <v/>
      </c>
      <c r="I6683" s="122" t="str">
        <f>IF(H6683=1,COUNTIF($H$1:H6683,1),"")</f>
        <v/>
      </c>
      <c r="J6683" s="122">
        <f t="shared" si="317"/>
        <v>0</v>
      </c>
      <c r="K6683" s="122" t="b">
        <f t="shared" si="318"/>
        <v>0</v>
      </c>
      <c r="L6683" s="122" t="str">
        <f>IF(K6683=FALSE,"",B6683&amp;"@"&amp;COUNTIFS($B$2:B6683,B6683,$K$2:K6683,TRUE))</f>
        <v/>
      </c>
    </row>
    <row r="6684" spans="7:12">
      <c r="G6684" s="122" t="str">
        <f t="shared" si="316"/>
        <v/>
      </c>
      <c r="H6684" s="255" t="str">
        <f>IF(G6684="기사임",(COUNTIF($B$2:B6684,B6684)-COUNTIFS($B$2:B6683,B6684,$G$2:G6683,"")),"")</f>
        <v/>
      </c>
      <c r="I6684" s="122" t="str">
        <f>IF(H6684=1,COUNTIF($H$1:H6684,1),"")</f>
        <v/>
      </c>
      <c r="J6684" s="122">
        <f t="shared" si="317"/>
        <v>0</v>
      </c>
      <c r="K6684" s="122" t="b">
        <f t="shared" si="318"/>
        <v>0</v>
      </c>
      <c r="L6684" s="122" t="str">
        <f>IF(K6684=FALSE,"",B6684&amp;"@"&amp;COUNTIFS($B$2:B6684,B6684,$K$2:K6684,TRUE))</f>
        <v/>
      </c>
    </row>
    <row r="6685" spans="7:12">
      <c r="G6685" s="122" t="str">
        <f t="shared" si="316"/>
        <v/>
      </c>
      <c r="H6685" s="255" t="str">
        <f>IF(G6685="기사임",(COUNTIF($B$2:B6685,B6685)-COUNTIFS($B$2:B6684,B6685,$G$2:G6684,"")),"")</f>
        <v/>
      </c>
      <c r="I6685" s="122" t="str">
        <f>IF(H6685=1,COUNTIF($H$1:H6685,1),"")</f>
        <v/>
      </c>
      <c r="J6685" s="122">
        <f t="shared" si="317"/>
        <v>0</v>
      </c>
      <c r="K6685" s="122" t="b">
        <f t="shared" si="318"/>
        <v>0</v>
      </c>
      <c r="L6685" s="122" t="str">
        <f>IF(K6685=FALSE,"",B6685&amp;"@"&amp;COUNTIFS($B$2:B6685,B6685,$K$2:K6685,TRUE))</f>
        <v/>
      </c>
    </row>
    <row r="6686" spans="7:12">
      <c r="G6686" s="122" t="str">
        <f t="shared" si="316"/>
        <v/>
      </c>
      <c r="H6686" s="255" t="str">
        <f>IF(G6686="기사임",(COUNTIF($B$2:B6686,B6686)-COUNTIFS($B$2:B6685,B6686,$G$2:G6685,"")),"")</f>
        <v/>
      </c>
      <c r="I6686" s="122" t="str">
        <f>IF(H6686=1,COUNTIF($H$1:H6686,1),"")</f>
        <v/>
      </c>
      <c r="J6686" s="122">
        <f t="shared" si="317"/>
        <v>0</v>
      </c>
      <c r="K6686" s="122" t="b">
        <f t="shared" si="318"/>
        <v>0</v>
      </c>
      <c r="L6686" s="122" t="str">
        <f>IF(K6686=FALSE,"",B6686&amp;"@"&amp;COUNTIFS($B$2:B6686,B6686,$K$2:K6686,TRUE))</f>
        <v/>
      </c>
    </row>
    <row r="6687" spans="7:12">
      <c r="G6687" s="122" t="str">
        <f t="shared" si="316"/>
        <v/>
      </c>
      <c r="H6687" s="255" t="str">
        <f>IF(G6687="기사임",(COUNTIF($B$2:B6687,B6687)-COUNTIFS($B$2:B6686,B6687,$G$2:G6686,"")),"")</f>
        <v/>
      </c>
      <c r="I6687" s="122" t="str">
        <f>IF(H6687=1,COUNTIF($H$1:H6687,1),"")</f>
        <v/>
      </c>
      <c r="J6687" s="122">
        <f t="shared" si="317"/>
        <v>0</v>
      </c>
      <c r="K6687" s="122" t="b">
        <f t="shared" si="318"/>
        <v>0</v>
      </c>
      <c r="L6687" s="122" t="str">
        <f>IF(K6687=FALSE,"",B6687&amp;"@"&amp;COUNTIFS($B$2:B6687,B6687,$K$2:K6687,TRUE))</f>
        <v/>
      </c>
    </row>
    <row r="6688" spans="7:12">
      <c r="G6688" s="122" t="str">
        <f t="shared" si="316"/>
        <v/>
      </c>
      <c r="H6688" s="255" t="str">
        <f>IF(G6688="기사임",(COUNTIF($B$2:B6688,B6688)-COUNTIFS($B$2:B6687,B6688,$G$2:G6687,"")),"")</f>
        <v/>
      </c>
      <c r="I6688" s="122" t="str">
        <f>IF(H6688=1,COUNTIF($H$1:H6688,1),"")</f>
        <v/>
      </c>
      <c r="J6688" s="122">
        <f t="shared" si="317"/>
        <v>0</v>
      </c>
      <c r="K6688" s="122" t="b">
        <f t="shared" si="318"/>
        <v>0</v>
      </c>
      <c r="L6688" s="122" t="str">
        <f>IF(K6688=FALSE,"",B6688&amp;"@"&amp;COUNTIFS($B$2:B6688,B6688,$K$2:K6688,TRUE))</f>
        <v/>
      </c>
    </row>
    <row r="6689" spans="7:12">
      <c r="G6689" s="122" t="str">
        <f t="shared" si="316"/>
        <v/>
      </c>
      <c r="H6689" s="255" t="str">
        <f>IF(G6689="기사임",(COUNTIF($B$2:B6689,B6689)-COUNTIFS($B$2:B6688,B6689,$G$2:G6688,"")),"")</f>
        <v/>
      </c>
      <c r="I6689" s="122" t="str">
        <f>IF(H6689=1,COUNTIF($H$1:H6689,1),"")</f>
        <v/>
      </c>
      <c r="J6689" s="122">
        <f t="shared" si="317"/>
        <v>0</v>
      </c>
      <c r="K6689" s="122" t="b">
        <f t="shared" si="318"/>
        <v>0</v>
      </c>
      <c r="L6689" s="122" t="str">
        <f>IF(K6689=FALSE,"",B6689&amp;"@"&amp;COUNTIFS($B$2:B6689,B6689,$K$2:K6689,TRUE))</f>
        <v/>
      </c>
    </row>
    <row r="6690" spans="7:12">
      <c r="G6690" s="122" t="str">
        <f t="shared" si="316"/>
        <v/>
      </c>
      <c r="H6690" s="255" t="str">
        <f>IF(G6690="기사임",(COUNTIF($B$2:B6690,B6690)-COUNTIFS($B$2:B6689,B6690,$G$2:G6689,"")),"")</f>
        <v/>
      </c>
      <c r="I6690" s="122" t="str">
        <f>IF(H6690=1,COUNTIF($H$1:H6690,1),"")</f>
        <v/>
      </c>
      <c r="J6690" s="122">
        <f t="shared" si="317"/>
        <v>0</v>
      </c>
      <c r="K6690" s="122" t="b">
        <f t="shared" si="318"/>
        <v>0</v>
      </c>
      <c r="L6690" s="122" t="str">
        <f>IF(K6690=FALSE,"",B6690&amp;"@"&amp;COUNTIFS($B$2:B6690,B6690,$K$2:K6690,TRUE))</f>
        <v/>
      </c>
    </row>
    <row r="6691" spans="7:12">
      <c r="G6691" s="122" t="str">
        <f t="shared" si="316"/>
        <v/>
      </c>
      <c r="H6691" s="255" t="str">
        <f>IF(G6691="기사임",(COUNTIF($B$2:B6691,B6691)-COUNTIFS($B$2:B6690,B6691,$G$2:G6690,"")),"")</f>
        <v/>
      </c>
      <c r="I6691" s="122" t="str">
        <f>IF(H6691=1,COUNTIF($H$1:H6691,1),"")</f>
        <v/>
      </c>
      <c r="J6691" s="122">
        <f t="shared" si="317"/>
        <v>0</v>
      </c>
      <c r="K6691" s="122" t="b">
        <f t="shared" si="318"/>
        <v>0</v>
      </c>
      <c r="L6691" s="122" t="str">
        <f>IF(K6691=FALSE,"",B6691&amp;"@"&amp;COUNTIFS($B$2:B6691,B6691,$K$2:K6691,TRUE))</f>
        <v/>
      </c>
    </row>
    <row r="6692" spans="7:12">
      <c r="G6692" s="122" t="str">
        <f t="shared" si="316"/>
        <v/>
      </c>
      <c r="H6692" s="255" t="str">
        <f>IF(G6692="기사임",(COUNTIF($B$2:B6692,B6692)-COUNTIFS($B$2:B6691,B6692,$G$2:G6691,"")),"")</f>
        <v/>
      </c>
      <c r="I6692" s="122" t="str">
        <f>IF(H6692=1,COUNTIF($H$1:H6692,1),"")</f>
        <v/>
      </c>
      <c r="J6692" s="122">
        <f t="shared" si="317"/>
        <v>0</v>
      </c>
      <c r="K6692" s="122" t="b">
        <f t="shared" si="318"/>
        <v>0</v>
      </c>
      <c r="L6692" s="122" t="str">
        <f>IF(K6692=FALSE,"",B6692&amp;"@"&amp;COUNTIFS($B$2:B6692,B6692,$K$2:K6692,TRUE))</f>
        <v/>
      </c>
    </row>
    <row r="6693" spans="7:12">
      <c r="G6693" s="122" t="str">
        <f t="shared" si="316"/>
        <v/>
      </c>
      <c r="H6693" s="255" t="str">
        <f>IF(G6693="기사임",(COUNTIF($B$2:B6693,B6693)-COUNTIFS($B$2:B6692,B6693,$G$2:G6692,"")),"")</f>
        <v/>
      </c>
      <c r="I6693" s="122" t="str">
        <f>IF(H6693=1,COUNTIF($H$1:H6693,1),"")</f>
        <v/>
      </c>
      <c r="J6693" s="122">
        <f t="shared" si="317"/>
        <v>0</v>
      </c>
      <c r="K6693" s="122" t="b">
        <f t="shared" si="318"/>
        <v>0</v>
      </c>
      <c r="L6693" s="122" t="str">
        <f>IF(K6693=FALSE,"",B6693&amp;"@"&amp;COUNTIFS($B$2:B6693,B6693,$K$2:K6693,TRUE))</f>
        <v/>
      </c>
    </row>
    <row r="6694" spans="7:12">
      <c r="G6694" s="122" t="str">
        <f t="shared" si="316"/>
        <v/>
      </c>
      <c r="H6694" s="255" t="str">
        <f>IF(G6694="기사임",(COUNTIF($B$2:B6694,B6694)-COUNTIFS($B$2:B6693,B6694,$G$2:G6693,"")),"")</f>
        <v/>
      </c>
      <c r="I6694" s="122" t="str">
        <f>IF(H6694=1,COUNTIF($H$1:H6694,1),"")</f>
        <v/>
      </c>
      <c r="J6694" s="122">
        <f t="shared" si="317"/>
        <v>0</v>
      </c>
      <c r="K6694" s="122" t="b">
        <f t="shared" si="318"/>
        <v>0</v>
      </c>
      <c r="L6694" s="122" t="str">
        <f>IF(K6694=FALSE,"",B6694&amp;"@"&amp;COUNTIFS($B$2:B6694,B6694,$K$2:K6694,TRUE))</f>
        <v/>
      </c>
    </row>
    <row r="6695" spans="7:12">
      <c r="G6695" s="122" t="str">
        <f t="shared" si="316"/>
        <v/>
      </c>
      <c r="H6695" s="255" t="str">
        <f>IF(G6695="기사임",(COUNTIF($B$2:B6695,B6695)-COUNTIFS($B$2:B6694,B6695,$G$2:G6694,"")),"")</f>
        <v/>
      </c>
      <c r="I6695" s="122" t="str">
        <f>IF(H6695=1,COUNTIF($H$1:H6695,1),"")</f>
        <v/>
      </c>
      <c r="J6695" s="122">
        <f t="shared" si="317"/>
        <v>0</v>
      </c>
      <c r="K6695" s="122" t="b">
        <f t="shared" si="318"/>
        <v>0</v>
      </c>
      <c r="L6695" s="122" t="str">
        <f>IF(K6695=FALSE,"",B6695&amp;"@"&amp;COUNTIFS($B$2:B6695,B6695,$K$2:K6695,TRUE))</f>
        <v/>
      </c>
    </row>
    <row r="6696" spans="7:12">
      <c r="G6696" s="122" t="str">
        <f t="shared" si="316"/>
        <v/>
      </c>
      <c r="H6696" s="255" t="str">
        <f>IF(G6696="기사임",(COUNTIF($B$2:B6696,B6696)-COUNTIFS($B$2:B6695,B6696,$G$2:G6695,"")),"")</f>
        <v/>
      </c>
      <c r="I6696" s="122" t="str">
        <f>IF(H6696=1,COUNTIF($H$1:H6696,1),"")</f>
        <v/>
      </c>
      <c r="J6696" s="122">
        <f t="shared" si="317"/>
        <v>0</v>
      </c>
      <c r="K6696" s="122" t="b">
        <f t="shared" si="318"/>
        <v>0</v>
      </c>
      <c r="L6696" s="122" t="str">
        <f>IF(K6696=FALSE,"",B6696&amp;"@"&amp;COUNTIFS($B$2:B6696,B6696,$K$2:K6696,TRUE))</f>
        <v/>
      </c>
    </row>
    <row r="6697" spans="7:12">
      <c r="G6697" s="122" t="str">
        <f t="shared" si="316"/>
        <v/>
      </c>
      <c r="H6697" s="255" t="str">
        <f>IF(G6697="기사임",(COUNTIF($B$2:B6697,B6697)-COUNTIFS($B$2:B6696,B6697,$G$2:G6696,"")),"")</f>
        <v/>
      </c>
      <c r="I6697" s="122" t="str">
        <f>IF(H6697=1,COUNTIF($H$1:H6697,1),"")</f>
        <v/>
      </c>
      <c r="J6697" s="122">
        <f t="shared" si="317"/>
        <v>0</v>
      </c>
      <c r="K6697" s="122" t="b">
        <f t="shared" si="318"/>
        <v>0</v>
      </c>
      <c r="L6697" s="122" t="str">
        <f>IF(K6697=FALSE,"",B6697&amp;"@"&amp;COUNTIFS($B$2:B6697,B6697,$K$2:K6697,TRUE))</f>
        <v/>
      </c>
    </row>
    <row r="6698" spans="7:12">
      <c r="G6698" s="122" t="str">
        <f t="shared" si="316"/>
        <v/>
      </c>
      <c r="H6698" s="255" t="str">
        <f>IF(G6698="기사임",(COUNTIF($B$2:B6698,B6698)-COUNTIFS($B$2:B6697,B6698,$G$2:G6697,"")),"")</f>
        <v/>
      </c>
      <c r="I6698" s="122" t="str">
        <f>IF(H6698=1,COUNTIF($H$1:H6698,1),"")</f>
        <v/>
      </c>
      <c r="J6698" s="122">
        <f t="shared" si="317"/>
        <v>0</v>
      </c>
      <c r="K6698" s="122" t="b">
        <f t="shared" si="318"/>
        <v>0</v>
      </c>
      <c r="L6698" s="122" t="str">
        <f>IF(K6698=FALSE,"",B6698&amp;"@"&amp;COUNTIFS($B$2:B6698,B6698,$K$2:K6698,TRUE))</f>
        <v/>
      </c>
    </row>
    <row r="6699" spans="7:12">
      <c r="G6699" s="122" t="str">
        <f t="shared" si="316"/>
        <v/>
      </c>
      <c r="H6699" s="255" t="str">
        <f>IF(G6699="기사임",(COUNTIF($B$2:B6699,B6699)-COUNTIFS($B$2:B6698,B6699,$G$2:G6698,"")),"")</f>
        <v/>
      </c>
      <c r="I6699" s="122" t="str">
        <f>IF(H6699=1,COUNTIF($H$1:H6699,1),"")</f>
        <v/>
      </c>
      <c r="J6699" s="122">
        <f t="shared" si="317"/>
        <v>0</v>
      </c>
      <c r="K6699" s="122" t="b">
        <f t="shared" si="318"/>
        <v>0</v>
      </c>
      <c r="L6699" s="122" t="str">
        <f>IF(K6699=FALSE,"",B6699&amp;"@"&amp;COUNTIFS($B$2:B6699,B6699,$K$2:K6699,TRUE))</f>
        <v/>
      </c>
    </row>
    <row r="6700" spans="7:12">
      <c r="G6700" s="122" t="str">
        <f t="shared" si="316"/>
        <v/>
      </c>
      <c r="H6700" s="255" t="str">
        <f>IF(G6700="기사임",(COUNTIF($B$2:B6700,B6700)-COUNTIFS($B$2:B6699,B6700,$G$2:G6699,"")),"")</f>
        <v/>
      </c>
      <c r="I6700" s="122" t="str">
        <f>IF(H6700=1,COUNTIF($H$1:H6700,1),"")</f>
        <v/>
      </c>
      <c r="J6700" s="122">
        <f t="shared" si="317"/>
        <v>0</v>
      </c>
      <c r="K6700" s="122" t="b">
        <f t="shared" si="318"/>
        <v>0</v>
      </c>
      <c r="L6700" s="122" t="str">
        <f>IF(K6700=FALSE,"",B6700&amp;"@"&amp;COUNTIFS($B$2:B6700,B6700,$K$2:K6700,TRUE))</f>
        <v/>
      </c>
    </row>
    <row r="6701" spans="7:12">
      <c r="G6701" s="122" t="str">
        <f t="shared" si="316"/>
        <v/>
      </c>
      <c r="H6701" s="255" t="str">
        <f>IF(G6701="기사임",(COUNTIF($B$2:B6701,B6701)-COUNTIFS($B$2:B6700,B6701,$G$2:G6700,"")),"")</f>
        <v/>
      </c>
      <c r="I6701" s="122" t="str">
        <f>IF(H6701=1,COUNTIF($H$1:H6701,1),"")</f>
        <v/>
      </c>
      <c r="J6701" s="122">
        <f t="shared" si="317"/>
        <v>0</v>
      </c>
      <c r="K6701" s="122" t="b">
        <f t="shared" si="318"/>
        <v>0</v>
      </c>
      <c r="L6701" s="122" t="str">
        <f>IF(K6701=FALSE,"",B6701&amp;"@"&amp;COUNTIFS($B$2:B6701,B6701,$K$2:K6701,TRUE))</f>
        <v/>
      </c>
    </row>
    <row r="6702" spans="7:12">
      <c r="G6702" s="122" t="str">
        <f t="shared" si="316"/>
        <v/>
      </c>
      <c r="H6702" s="255" t="str">
        <f>IF(G6702="기사임",(COUNTIF($B$2:B6702,B6702)-COUNTIFS($B$2:B6701,B6702,$G$2:G6701,"")),"")</f>
        <v/>
      </c>
      <c r="I6702" s="122" t="str">
        <f>IF(H6702=1,COUNTIF($H$1:H6702,1),"")</f>
        <v/>
      </c>
      <c r="J6702" s="122">
        <f t="shared" si="317"/>
        <v>0</v>
      </c>
      <c r="K6702" s="122" t="b">
        <f t="shared" si="318"/>
        <v>0</v>
      </c>
      <c r="L6702" s="122" t="str">
        <f>IF(K6702=FALSE,"",B6702&amp;"@"&amp;COUNTIFS($B$2:B6702,B6702,$K$2:K6702,TRUE))</f>
        <v/>
      </c>
    </row>
    <row r="6703" spans="7:12">
      <c r="G6703" s="122" t="str">
        <f t="shared" si="316"/>
        <v/>
      </c>
      <c r="H6703" s="255" t="str">
        <f>IF(G6703="기사임",(COUNTIF($B$2:B6703,B6703)-COUNTIFS($B$2:B6702,B6703,$G$2:G6702,"")),"")</f>
        <v/>
      </c>
      <c r="I6703" s="122" t="str">
        <f>IF(H6703=1,COUNTIF($H$1:H6703,1),"")</f>
        <v/>
      </c>
      <c r="J6703" s="122">
        <f t="shared" si="317"/>
        <v>0</v>
      </c>
      <c r="K6703" s="122" t="b">
        <f t="shared" si="318"/>
        <v>0</v>
      </c>
      <c r="L6703" s="122" t="str">
        <f>IF(K6703=FALSE,"",B6703&amp;"@"&amp;COUNTIFS($B$2:B6703,B6703,$K$2:K6703,TRUE))</f>
        <v/>
      </c>
    </row>
    <row r="6704" spans="7:12">
      <c r="G6704" s="122" t="str">
        <f t="shared" si="316"/>
        <v/>
      </c>
      <c r="H6704" s="255" t="str">
        <f>IF(G6704="기사임",(COUNTIF($B$2:B6704,B6704)-COUNTIFS($B$2:B6703,B6704,$G$2:G6703,"")),"")</f>
        <v/>
      </c>
      <c r="I6704" s="122" t="str">
        <f>IF(H6704=1,COUNTIF($H$1:H6704,1),"")</f>
        <v/>
      </c>
      <c r="J6704" s="122">
        <f t="shared" si="317"/>
        <v>0</v>
      </c>
      <c r="K6704" s="122" t="b">
        <f t="shared" si="318"/>
        <v>0</v>
      </c>
      <c r="L6704" s="122" t="str">
        <f>IF(K6704=FALSE,"",B6704&amp;"@"&amp;COUNTIFS($B$2:B6704,B6704,$K$2:K6704,TRUE))</f>
        <v/>
      </c>
    </row>
    <row r="6705" spans="7:12">
      <c r="G6705" s="122" t="str">
        <f t="shared" si="316"/>
        <v/>
      </c>
      <c r="H6705" s="255" t="str">
        <f>IF(G6705="기사임",(COUNTIF($B$2:B6705,B6705)-COUNTIFS($B$2:B6704,B6705,$G$2:G6704,"")),"")</f>
        <v/>
      </c>
      <c r="I6705" s="122" t="str">
        <f>IF(H6705=1,COUNTIF($H$1:H6705,1),"")</f>
        <v/>
      </c>
      <c r="J6705" s="122">
        <f t="shared" si="317"/>
        <v>0</v>
      </c>
      <c r="K6705" s="122" t="b">
        <f t="shared" si="318"/>
        <v>0</v>
      </c>
      <c r="L6705" s="122" t="str">
        <f>IF(K6705=FALSE,"",B6705&amp;"@"&amp;COUNTIFS($B$2:B6705,B6705,$K$2:K6705,TRUE))</f>
        <v/>
      </c>
    </row>
    <row r="6706" spans="7:12">
      <c r="G6706" s="122" t="str">
        <f t="shared" si="316"/>
        <v/>
      </c>
      <c r="H6706" s="255" t="str">
        <f>IF(G6706="기사임",(COUNTIF($B$2:B6706,B6706)-COUNTIFS($B$2:B6705,B6706,$G$2:G6705,"")),"")</f>
        <v/>
      </c>
      <c r="I6706" s="122" t="str">
        <f>IF(H6706=1,COUNTIF($H$1:H6706,1),"")</f>
        <v/>
      </c>
      <c r="J6706" s="122">
        <f t="shared" si="317"/>
        <v>0</v>
      </c>
      <c r="K6706" s="122" t="b">
        <f t="shared" si="318"/>
        <v>0</v>
      </c>
      <c r="L6706" s="122" t="str">
        <f>IF(K6706=FALSE,"",B6706&amp;"@"&amp;COUNTIFS($B$2:B6706,B6706,$K$2:K6706,TRUE))</f>
        <v/>
      </c>
    </row>
    <row r="6707" spans="7:12">
      <c r="G6707" s="122" t="str">
        <f t="shared" si="316"/>
        <v/>
      </c>
      <c r="H6707" s="255" t="str">
        <f>IF(G6707="기사임",(COUNTIF($B$2:B6707,B6707)-COUNTIFS($B$2:B6706,B6707,$G$2:G6706,"")),"")</f>
        <v/>
      </c>
      <c r="I6707" s="122" t="str">
        <f>IF(H6707=1,COUNTIF($H$1:H6707,1),"")</f>
        <v/>
      </c>
      <c r="J6707" s="122">
        <f t="shared" si="317"/>
        <v>0</v>
      </c>
      <c r="K6707" s="122" t="b">
        <f t="shared" si="318"/>
        <v>0</v>
      </c>
      <c r="L6707" s="122" t="str">
        <f>IF(K6707=FALSE,"",B6707&amp;"@"&amp;COUNTIFS($B$2:B6707,B6707,$K$2:K6707,TRUE))</f>
        <v/>
      </c>
    </row>
    <row r="6708" spans="7:12">
      <c r="G6708" s="122" t="str">
        <f t="shared" si="316"/>
        <v/>
      </c>
      <c r="H6708" s="255" t="str">
        <f>IF(G6708="기사임",(COUNTIF($B$2:B6708,B6708)-COUNTIFS($B$2:B6707,B6708,$G$2:G6707,"")),"")</f>
        <v/>
      </c>
      <c r="I6708" s="122" t="str">
        <f>IF(H6708=1,COUNTIF($H$1:H6708,1),"")</f>
        <v/>
      </c>
      <c r="J6708" s="122">
        <f t="shared" si="317"/>
        <v>0</v>
      </c>
      <c r="K6708" s="122" t="b">
        <f t="shared" si="318"/>
        <v>0</v>
      </c>
      <c r="L6708" s="122" t="str">
        <f>IF(K6708=FALSE,"",B6708&amp;"@"&amp;COUNTIFS($B$2:B6708,B6708,$K$2:K6708,TRUE))</f>
        <v/>
      </c>
    </row>
    <row r="6709" spans="7:12">
      <c r="G6709" s="122" t="str">
        <f t="shared" si="316"/>
        <v/>
      </c>
      <c r="H6709" s="255" t="str">
        <f>IF(G6709="기사임",(COUNTIF($B$2:B6709,B6709)-COUNTIFS($B$2:B6708,B6709,$G$2:G6708,"")),"")</f>
        <v/>
      </c>
      <c r="I6709" s="122" t="str">
        <f>IF(H6709=1,COUNTIF($H$1:H6709,1),"")</f>
        <v/>
      </c>
      <c r="J6709" s="122">
        <f t="shared" si="317"/>
        <v>0</v>
      </c>
      <c r="K6709" s="122" t="b">
        <f t="shared" si="318"/>
        <v>0</v>
      </c>
      <c r="L6709" s="122" t="str">
        <f>IF(K6709=FALSE,"",B6709&amp;"@"&amp;COUNTIFS($B$2:B6709,B6709,$K$2:K6709,TRUE))</f>
        <v/>
      </c>
    </row>
    <row r="6710" spans="7:12">
      <c r="G6710" s="122" t="str">
        <f t="shared" si="316"/>
        <v/>
      </c>
      <c r="H6710" s="255" t="str">
        <f>IF(G6710="기사임",(COUNTIF($B$2:B6710,B6710)-COUNTIFS($B$2:B6709,B6710,$G$2:G6709,"")),"")</f>
        <v/>
      </c>
      <c r="I6710" s="122" t="str">
        <f>IF(H6710=1,COUNTIF($H$1:H6710,1),"")</f>
        <v/>
      </c>
      <c r="J6710" s="122">
        <f t="shared" si="317"/>
        <v>0</v>
      </c>
      <c r="K6710" s="122" t="b">
        <f t="shared" si="318"/>
        <v>0</v>
      </c>
      <c r="L6710" s="122" t="str">
        <f>IF(K6710=FALSE,"",B6710&amp;"@"&amp;COUNTIFS($B$2:B6710,B6710,$K$2:K6710,TRUE))</f>
        <v/>
      </c>
    </row>
    <row r="6711" spans="7:12">
      <c r="G6711" s="122" t="str">
        <f t="shared" si="316"/>
        <v/>
      </c>
      <c r="H6711" s="255" t="str">
        <f>IF(G6711="기사임",(COUNTIF($B$2:B6711,B6711)-COUNTIFS($B$2:B6710,B6711,$G$2:G6710,"")),"")</f>
        <v/>
      </c>
      <c r="I6711" s="122" t="str">
        <f>IF(H6711=1,COUNTIF($H$1:H6711,1),"")</f>
        <v/>
      </c>
      <c r="J6711" s="122">
        <f t="shared" si="317"/>
        <v>0</v>
      </c>
      <c r="K6711" s="122" t="b">
        <f t="shared" si="318"/>
        <v>0</v>
      </c>
      <c r="L6711" s="122" t="str">
        <f>IF(K6711=FALSE,"",B6711&amp;"@"&amp;COUNTIFS($B$2:B6711,B6711,$K$2:K6711,TRUE))</f>
        <v/>
      </c>
    </row>
    <row r="6712" spans="7:12">
      <c r="G6712" s="122" t="str">
        <f t="shared" si="316"/>
        <v/>
      </c>
      <c r="H6712" s="255" t="str">
        <f>IF(G6712="기사임",(COUNTIF($B$2:B6712,B6712)-COUNTIFS($B$2:B6711,B6712,$G$2:G6711,"")),"")</f>
        <v/>
      </c>
      <c r="I6712" s="122" t="str">
        <f>IF(H6712=1,COUNTIF($H$1:H6712,1),"")</f>
        <v/>
      </c>
      <c r="J6712" s="122">
        <f t="shared" si="317"/>
        <v>0</v>
      </c>
      <c r="K6712" s="122" t="b">
        <f t="shared" si="318"/>
        <v>0</v>
      </c>
      <c r="L6712" s="122" t="str">
        <f>IF(K6712=FALSE,"",B6712&amp;"@"&amp;COUNTIFS($B$2:B6712,B6712,$K$2:K6712,TRUE))</f>
        <v/>
      </c>
    </row>
    <row r="6713" spans="7:12">
      <c r="G6713" s="122" t="str">
        <f t="shared" si="316"/>
        <v/>
      </c>
      <c r="H6713" s="255" t="str">
        <f>IF(G6713="기사임",(COUNTIF($B$2:B6713,B6713)-COUNTIFS($B$2:B6712,B6713,$G$2:G6712,"")),"")</f>
        <v/>
      </c>
      <c r="I6713" s="122" t="str">
        <f>IF(H6713=1,COUNTIF($H$1:H6713,1),"")</f>
        <v/>
      </c>
      <c r="J6713" s="122">
        <f t="shared" si="317"/>
        <v>0</v>
      </c>
      <c r="K6713" s="122" t="b">
        <f t="shared" si="318"/>
        <v>0</v>
      </c>
      <c r="L6713" s="122" t="str">
        <f>IF(K6713=FALSE,"",B6713&amp;"@"&amp;COUNTIFS($B$2:B6713,B6713,$K$2:K6713,TRUE))</f>
        <v/>
      </c>
    </row>
    <row r="6714" spans="7:12">
      <c r="G6714" s="122" t="str">
        <f t="shared" si="316"/>
        <v/>
      </c>
      <c r="H6714" s="255" t="str">
        <f>IF(G6714="기사임",(COUNTIF($B$2:B6714,B6714)-COUNTIFS($B$2:B6713,B6714,$G$2:G6713,"")),"")</f>
        <v/>
      </c>
      <c r="I6714" s="122" t="str">
        <f>IF(H6714=1,COUNTIF($H$1:H6714,1),"")</f>
        <v/>
      </c>
      <c r="J6714" s="122">
        <f t="shared" si="317"/>
        <v>0</v>
      </c>
      <c r="K6714" s="122" t="b">
        <f t="shared" si="318"/>
        <v>0</v>
      </c>
      <c r="L6714" s="122" t="str">
        <f>IF(K6714=FALSE,"",B6714&amp;"@"&amp;COUNTIFS($B$2:B6714,B6714,$K$2:K6714,TRUE))</f>
        <v/>
      </c>
    </row>
    <row r="6715" spans="7:12">
      <c r="G6715" s="122" t="str">
        <f t="shared" si="316"/>
        <v/>
      </c>
      <c r="H6715" s="255" t="str">
        <f>IF(G6715="기사임",(COUNTIF($B$2:B6715,B6715)-COUNTIFS($B$2:B6714,B6715,$G$2:G6714,"")),"")</f>
        <v/>
      </c>
      <c r="I6715" s="122" t="str">
        <f>IF(H6715=1,COUNTIF($H$1:H6715,1),"")</f>
        <v/>
      </c>
      <c r="J6715" s="122">
        <f t="shared" si="317"/>
        <v>0</v>
      </c>
      <c r="K6715" s="122" t="b">
        <f t="shared" si="318"/>
        <v>0</v>
      </c>
      <c r="L6715" s="122" t="str">
        <f>IF(K6715=FALSE,"",B6715&amp;"@"&amp;COUNTIFS($B$2:B6715,B6715,$K$2:K6715,TRUE))</f>
        <v/>
      </c>
    </row>
    <row r="6716" spans="7:12">
      <c r="G6716" s="122" t="str">
        <f t="shared" si="316"/>
        <v/>
      </c>
      <c r="H6716" s="255" t="str">
        <f>IF(G6716="기사임",(COUNTIF($B$2:B6716,B6716)-COUNTIFS($B$2:B6715,B6716,$G$2:G6715,"")),"")</f>
        <v/>
      </c>
      <c r="I6716" s="122" t="str">
        <f>IF(H6716=1,COUNTIF($H$1:H6716,1),"")</f>
        <v/>
      </c>
      <c r="J6716" s="122">
        <f t="shared" si="317"/>
        <v>0</v>
      </c>
      <c r="K6716" s="122" t="b">
        <f t="shared" si="318"/>
        <v>0</v>
      </c>
      <c r="L6716" s="122" t="str">
        <f>IF(K6716=FALSE,"",B6716&amp;"@"&amp;COUNTIFS($B$2:B6716,B6716,$K$2:K6716,TRUE))</f>
        <v/>
      </c>
    </row>
    <row r="6717" spans="7:12">
      <c r="G6717" s="122" t="str">
        <f t="shared" si="316"/>
        <v/>
      </c>
      <c r="H6717" s="255" t="str">
        <f>IF(G6717="기사임",(COUNTIF($B$2:B6717,B6717)-COUNTIFS($B$2:B6716,B6717,$G$2:G6716,"")),"")</f>
        <v/>
      </c>
      <c r="I6717" s="122" t="str">
        <f>IF(H6717=1,COUNTIF($H$1:H6717,1),"")</f>
        <v/>
      </c>
      <c r="J6717" s="122">
        <f t="shared" si="317"/>
        <v>0</v>
      </c>
      <c r="K6717" s="122" t="b">
        <f t="shared" si="318"/>
        <v>0</v>
      </c>
      <c r="L6717" s="122" t="str">
        <f>IF(K6717=FALSE,"",B6717&amp;"@"&amp;COUNTIFS($B$2:B6717,B6717,$K$2:K6717,TRUE))</f>
        <v/>
      </c>
    </row>
    <row r="6718" spans="7:12">
      <c r="G6718" s="122" t="str">
        <f t="shared" si="316"/>
        <v/>
      </c>
      <c r="H6718" s="255" t="str">
        <f>IF(G6718="기사임",(COUNTIF($B$2:B6718,B6718)-COUNTIFS($B$2:B6717,B6718,$G$2:G6717,"")),"")</f>
        <v/>
      </c>
      <c r="I6718" s="122" t="str">
        <f>IF(H6718=1,COUNTIF($H$1:H6718,1),"")</f>
        <v/>
      </c>
      <c r="J6718" s="122">
        <f t="shared" si="317"/>
        <v>0</v>
      </c>
      <c r="K6718" s="122" t="b">
        <f t="shared" si="318"/>
        <v>0</v>
      </c>
      <c r="L6718" s="122" t="str">
        <f>IF(K6718=FALSE,"",B6718&amp;"@"&amp;COUNTIFS($B$2:B6718,B6718,$K$2:K6718,TRUE))</f>
        <v/>
      </c>
    </row>
    <row r="6719" spans="7:12">
      <c r="G6719" s="122" t="str">
        <f t="shared" si="316"/>
        <v/>
      </c>
      <c r="H6719" s="255" t="str">
        <f>IF(G6719="기사임",(COUNTIF($B$2:B6719,B6719)-COUNTIFS($B$2:B6718,B6719,$G$2:G6718,"")),"")</f>
        <v/>
      </c>
      <c r="I6719" s="122" t="str">
        <f>IF(H6719=1,COUNTIF($H$1:H6719,1),"")</f>
        <v/>
      </c>
      <c r="J6719" s="122">
        <f t="shared" si="317"/>
        <v>0</v>
      </c>
      <c r="K6719" s="122" t="b">
        <f t="shared" si="318"/>
        <v>0</v>
      </c>
      <c r="L6719" s="122" t="str">
        <f>IF(K6719=FALSE,"",B6719&amp;"@"&amp;COUNTIFS($B$2:B6719,B6719,$K$2:K6719,TRUE))</f>
        <v/>
      </c>
    </row>
    <row r="6720" spans="7:12">
      <c r="G6720" s="122" t="str">
        <f t="shared" si="316"/>
        <v/>
      </c>
      <c r="H6720" s="255" t="str">
        <f>IF(G6720="기사임",(COUNTIF($B$2:B6720,B6720)-COUNTIFS($B$2:B6719,B6720,$G$2:G6719,"")),"")</f>
        <v/>
      </c>
      <c r="I6720" s="122" t="str">
        <f>IF(H6720=1,COUNTIF($H$1:H6720,1),"")</f>
        <v/>
      </c>
      <c r="J6720" s="122">
        <f t="shared" si="317"/>
        <v>0</v>
      </c>
      <c r="K6720" s="122" t="b">
        <f t="shared" si="318"/>
        <v>0</v>
      </c>
      <c r="L6720" s="122" t="str">
        <f>IF(K6720=FALSE,"",B6720&amp;"@"&amp;COUNTIFS($B$2:B6720,B6720,$K$2:K6720,TRUE))</f>
        <v/>
      </c>
    </row>
    <row r="6721" spans="7:12">
      <c r="G6721" s="122" t="str">
        <f t="shared" si="316"/>
        <v/>
      </c>
      <c r="H6721" s="255" t="str">
        <f>IF(G6721="기사임",(COUNTIF($B$2:B6721,B6721)-COUNTIFS($B$2:B6720,B6721,$G$2:G6720,"")),"")</f>
        <v/>
      </c>
      <c r="I6721" s="122" t="str">
        <f>IF(H6721=1,COUNTIF($H$1:H6721,1),"")</f>
        <v/>
      </c>
      <c r="J6721" s="122">
        <f t="shared" si="317"/>
        <v>0</v>
      </c>
      <c r="K6721" s="122" t="b">
        <f t="shared" si="318"/>
        <v>0</v>
      </c>
      <c r="L6721" s="122" t="str">
        <f>IF(K6721=FALSE,"",B6721&amp;"@"&amp;COUNTIFS($B$2:B6721,B6721,$K$2:K6721,TRUE))</f>
        <v/>
      </c>
    </row>
    <row r="6722" spans="7:12">
      <c r="G6722" s="122" t="str">
        <f t="shared" si="316"/>
        <v/>
      </c>
      <c r="H6722" s="255" t="str">
        <f>IF(G6722="기사임",(COUNTIF($B$2:B6722,B6722)-COUNTIFS($B$2:B6721,B6722,$G$2:G6721,"")),"")</f>
        <v/>
      </c>
      <c r="I6722" s="122" t="str">
        <f>IF(H6722=1,COUNTIF($H$1:H6722,1),"")</f>
        <v/>
      </c>
      <c r="J6722" s="122">
        <f t="shared" si="317"/>
        <v>0</v>
      </c>
      <c r="K6722" s="122" t="b">
        <f t="shared" si="318"/>
        <v>0</v>
      </c>
      <c r="L6722" s="122" t="str">
        <f>IF(K6722=FALSE,"",B6722&amp;"@"&amp;COUNTIFS($B$2:B6722,B6722,$K$2:K6722,TRUE))</f>
        <v/>
      </c>
    </row>
    <row r="6723" spans="7:12">
      <c r="G6723" s="122" t="str">
        <f t="shared" si="316"/>
        <v/>
      </c>
      <c r="H6723" s="255" t="str">
        <f>IF(G6723="기사임",(COUNTIF($B$2:B6723,B6723)-COUNTIFS($B$2:B6722,B6723,$G$2:G6722,"")),"")</f>
        <v/>
      </c>
      <c r="I6723" s="122" t="str">
        <f>IF(H6723=1,COUNTIF($H$1:H6723,1),"")</f>
        <v/>
      </c>
      <c r="J6723" s="122">
        <f t="shared" si="317"/>
        <v>0</v>
      </c>
      <c r="K6723" s="122" t="b">
        <f t="shared" si="318"/>
        <v>0</v>
      </c>
      <c r="L6723" s="122" t="str">
        <f>IF(K6723=FALSE,"",B6723&amp;"@"&amp;COUNTIFS($B$2:B6723,B6723,$K$2:K6723,TRUE))</f>
        <v/>
      </c>
    </row>
    <row r="6724" spans="7:12">
      <c r="G6724" s="122" t="str">
        <f t="shared" si="316"/>
        <v/>
      </c>
      <c r="H6724" s="255" t="str">
        <f>IF(G6724="기사임",(COUNTIF($B$2:B6724,B6724)-COUNTIFS($B$2:B6723,B6724,$G$2:G6723,"")),"")</f>
        <v/>
      </c>
      <c r="I6724" s="122" t="str">
        <f>IF(H6724=1,COUNTIF($H$1:H6724,1),"")</f>
        <v/>
      </c>
      <c r="J6724" s="122">
        <f t="shared" si="317"/>
        <v>0</v>
      </c>
      <c r="K6724" s="122" t="b">
        <f t="shared" si="318"/>
        <v>0</v>
      </c>
      <c r="L6724" s="122" t="str">
        <f>IF(K6724=FALSE,"",B6724&amp;"@"&amp;COUNTIFS($B$2:B6724,B6724,$K$2:K6724,TRUE))</f>
        <v/>
      </c>
    </row>
    <row r="6725" spans="7:12">
      <c r="G6725" s="122" t="str">
        <f t="shared" si="316"/>
        <v/>
      </c>
      <c r="H6725" s="255" t="str">
        <f>IF(G6725="기사임",(COUNTIF($B$2:B6725,B6725)-COUNTIFS($B$2:B6724,B6725,$G$2:G6724,"")),"")</f>
        <v/>
      </c>
      <c r="I6725" s="122" t="str">
        <f>IF(H6725=1,COUNTIF($H$1:H6725,1),"")</f>
        <v/>
      </c>
      <c r="J6725" s="122">
        <f t="shared" si="317"/>
        <v>0</v>
      </c>
      <c r="K6725" s="122" t="b">
        <f t="shared" si="318"/>
        <v>0</v>
      </c>
      <c r="L6725" s="122" t="str">
        <f>IF(K6725=FALSE,"",B6725&amp;"@"&amp;COUNTIFS($B$2:B6725,B6725,$K$2:K6725,TRUE))</f>
        <v/>
      </c>
    </row>
    <row r="6726" spans="7:12">
      <c r="G6726" s="122" t="str">
        <f t="shared" si="316"/>
        <v/>
      </c>
      <c r="H6726" s="255" t="str">
        <f>IF(G6726="기사임",(COUNTIF($B$2:B6726,B6726)-COUNTIFS($B$2:B6725,B6726,$G$2:G6725,"")),"")</f>
        <v/>
      </c>
      <c r="I6726" s="122" t="str">
        <f>IF(H6726=1,COUNTIF($H$1:H6726,1),"")</f>
        <v/>
      </c>
      <c r="J6726" s="122">
        <f t="shared" si="317"/>
        <v>0</v>
      </c>
      <c r="K6726" s="122" t="b">
        <f t="shared" si="318"/>
        <v>0</v>
      </c>
      <c r="L6726" s="122" t="str">
        <f>IF(K6726=FALSE,"",B6726&amp;"@"&amp;COUNTIFS($B$2:B6726,B6726,$K$2:K6726,TRUE))</f>
        <v/>
      </c>
    </row>
    <row r="6727" spans="7:12">
      <c r="G6727" s="122" t="str">
        <f t="shared" ref="G6727:G6790" si="319">IF(AND(LEFT(A6727,17)="/global/archives/",ISNUMBER(_xlfn.NUMBERVALUE(MID(A6727,18,1))),ISERROR(FIND("ckattempt",A6727)),ISERROR(FIND("preview",A6727))),"기사임","")</f>
        <v/>
      </c>
      <c r="H6727" s="255" t="str">
        <f>IF(G6727="기사임",(COUNTIF($B$2:B6727,B6727)-COUNTIFS($B$2:B6726,B6727,$G$2:G6726,"")),"")</f>
        <v/>
      </c>
      <c r="I6727" s="122" t="str">
        <f>IF(H6727=1,COUNTIF($H$1:H6727,1),"")</f>
        <v/>
      </c>
      <c r="J6727" s="122">
        <f t="shared" ref="J6727:J6790" si="320">COUNTIF($N$2:$N$4,B6727)</f>
        <v>0</v>
      </c>
      <c r="K6727" s="122" t="b">
        <f t="shared" ref="K6727:K6790" si="321">AND(J6727=1,H6727&gt;=1,H6727&lt;&gt;"")</f>
        <v>0</v>
      </c>
      <c r="L6727" s="122" t="str">
        <f>IF(K6727=FALSE,"",B6727&amp;"@"&amp;COUNTIFS($B$2:B6727,B6727,$K$2:K6727,TRUE))</f>
        <v/>
      </c>
    </row>
    <row r="6728" spans="7:12">
      <c r="G6728" s="122" t="str">
        <f t="shared" si="319"/>
        <v/>
      </c>
      <c r="H6728" s="255" t="str">
        <f>IF(G6728="기사임",(COUNTIF($B$2:B6728,B6728)-COUNTIFS($B$2:B6727,B6728,$G$2:G6727,"")),"")</f>
        <v/>
      </c>
      <c r="I6728" s="122" t="str">
        <f>IF(H6728=1,COUNTIF($H$1:H6728,1),"")</f>
        <v/>
      </c>
      <c r="J6728" s="122">
        <f t="shared" si="320"/>
        <v>0</v>
      </c>
      <c r="K6728" s="122" t="b">
        <f t="shared" si="321"/>
        <v>0</v>
      </c>
      <c r="L6728" s="122" t="str">
        <f>IF(K6728=FALSE,"",B6728&amp;"@"&amp;COUNTIFS($B$2:B6728,B6728,$K$2:K6728,TRUE))</f>
        <v/>
      </c>
    </row>
    <row r="6729" spans="7:12">
      <c r="G6729" s="122" t="str">
        <f t="shared" si="319"/>
        <v/>
      </c>
      <c r="H6729" s="255" t="str">
        <f>IF(G6729="기사임",(COUNTIF($B$2:B6729,B6729)-COUNTIFS($B$2:B6728,B6729,$G$2:G6728,"")),"")</f>
        <v/>
      </c>
      <c r="I6729" s="122" t="str">
        <f>IF(H6729=1,COUNTIF($H$1:H6729,1),"")</f>
        <v/>
      </c>
      <c r="J6729" s="122">
        <f t="shared" si="320"/>
        <v>0</v>
      </c>
      <c r="K6729" s="122" t="b">
        <f t="shared" si="321"/>
        <v>0</v>
      </c>
      <c r="L6729" s="122" t="str">
        <f>IF(K6729=FALSE,"",B6729&amp;"@"&amp;COUNTIFS($B$2:B6729,B6729,$K$2:K6729,TRUE))</f>
        <v/>
      </c>
    </row>
    <row r="6730" spans="7:12">
      <c r="G6730" s="122" t="str">
        <f t="shared" si="319"/>
        <v/>
      </c>
      <c r="H6730" s="255" t="str">
        <f>IF(G6730="기사임",(COUNTIF($B$2:B6730,B6730)-COUNTIFS($B$2:B6729,B6730,$G$2:G6729,"")),"")</f>
        <v/>
      </c>
      <c r="I6730" s="122" t="str">
        <f>IF(H6730=1,COUNTIF($H$1:H6730,1),"")</f>
        <v/>
      </c>
      <c r="J6730" s="122">
        <f t="shared" si="320"/>
        <v>0</v>
      </c>
      <c r="K6730" s="122" t="b">
        <f t="shared" si="321"/>
        <v>0</v>
      </c>
      <c r="L6730" s="122" t="str">
        <f>IF(K6730=FALSE,"",B6730&amp;"@"&amp;COUNTIFS($B$2:B6730,B6730,$K$2:K6730,TRUE))</f>
        <v/>
      </c>
    </row>
    <row r="6731" spans="7:12">
      <c r="G6731" s="122" t="str">
        <f t="shared" si="319"/>
        <v/>
      </c>
      <c r="H6731" s="255" t="str">
        <f>IF(G6731="기사임",(COUNTIF($B$2:B6731,B6731)-COUNTIFS($B$2:B6730,B6731,$G$2:G6730,"")),"")</f>
        <v/>
      </c>
      <c r="I6731" s="122" t="str">
        <f>IF(H6731=1,COUNTIF($H$1:H6731,1),"")</f>
        <v/>
      </c>
      <c r="J6731" s="122">
        <f t="shared" si="320"/>
        <v>0</v>
      </c>
      <c r="K6731" s="122" t="b">
        <f t="shared" si="321"/>
        <v>0</v>
      </c>
      <c r="L6731" s="122" t="str">
        <f>IF(K6731=FALSE,"",B6731&amp;"@"&amp;COUNTIFS($B$2:B6731,B6731,$K$2:K6731,TRUE))</f>
        <v/>
      </c>
    </row>
    <row r="6732" spans="7:12">
      <c r="G6732" s="122" t="str">
        <f t="shared" si="319"/>
        <v/>
      </c>
      <c r="H6732" s="255" t="str">
        <f>IF(G6732="기사임",(COUNTIF($B$2:B6732,B6732)-COUNTIFS($B$2:B6731,B6732,$G$2:G6731,"")),"")</f>
        <v/>
      </c>
      <c r="I6732" s="122" t="str">
        <f>IF(H6732=1,COUNTIF($H$1:H6732,1),"")</f>
        <v/>
      </c>
      <c r="J6732" s="122">
        <f t="shared" si="320"/>
        <v>0</v>
      </c>
      <c r="K6732" s="122" t="b">
        <f t="shared" si="321"/>
        <v>0</v>
      </c>
      <c r="L6732" s="122" t="str">
        <f>IF(K6732=FALSE,"",B6732&amp;"@"&amp;COUNTIFS($B$2:B6732,B6732,$K$2:K6732,TRUE))</f>
        <v/>
      </c>
    </row>
    <row r="6733" spans="7:12">
      <c r="G6733" s="122" t="str">
        <f t="shared" si="319"/>
        <v/>
      </c>
      <c r="H6733" s="255" t="str">
        <f>IF(G6733="기사임",(COUNTIF($B$2:B6733,B6733)-COUNTIFS($B$2:B6732,B6733,$G$2:G6732,"")),"")</f>
        <v/>
      </c>
      <c r="I6733" s="122" t="str">
        <f>IF(H6733=1,COUNTIF($H$1:H6733,1),"")</f>
        <v/>
      </c>
      <c r="J6733" s="122">
        <f t="shared" si="320"/>
        <v>0</v>
      </c>
      <c r="K6733" s="122" t="b">
        <f t="shared" si="321"/>
        <v>0</v>
      </c>
      <c r="L6733" s="122" t="str">
        <f>IF(K6733=FALSE,"",B6733&amp;"@"&amp;COUNTIFS($B$2:B6733,B6733,$K$2:K6733,TRUE))</f>
        <v/>
      </c>
    </row>
    <row r="6734" spans="7:12">
      <c r="G6734" s="122" t="str">
        <f t="shared" si="319"/>
        <v/>
      </c>
      <c r="H6734" s="255" t="str">
        <f>IF(G6734="기사임",(COUNTIF($B$2:B6734,B6734)-COUNTIFS($B$2:B6733,B6734,$G$2:G6733,"")),"")</f>
        <v/>
      </c>
      <c r="I6734" s="122" t="str">
        <f>IF(H6734=1,COUNTIF($H$1:H6734,1),"")</f>
        <v/>
      </c>
      <c r="J6734" s="122">
        <f t="shared" si="320"/>
        <v>0</v>
      </c>
      <c r="K6734" s="122" t="b">
        <f t="shared" si="321"/>
        <v>0</v>
      </c>
      <c r="L6734" s="122" t="str">
        <f>IF(K6734=FALSE,"",B6734&amp;"@"&amp;COUNTIFS($B$2:B6734,B6734,$K$2:K6734,TRUE))</f>
        <v/>
      </c>
    </row>
    <row r="6735" spans="7:12">
      <c r="G6735" s="122" t="str">
        <f t="shared" si="319"/>
        <v/>
      </c>
      <c r="H6735" s="255" t="str">
        <f>IF(G6735="기사임",(COUNTIF($B$2:B6735,B6735)-COUNTIFS($B$2:B6734,B6735,$G$2:G6734,"")),"")</f>
        <v/>
      </c>
      <c r="I6735" s="122" t="str">
        <f>IF(H6735=1,COUNTIF($H$1:H6735,1),"")</f>
        <v/>
      </c>
      <c r="J6735" s="122">
        <f t="shared" si="320"/>
        <v>0</v>
      </c>
      <c r="K6735" s="122" t="b">
        <f t="shared" si="321"/>
        <v>0</v>
      </c>
      <c r="L6735" s="122" t="str">
        <f>IF(K6735=FALSE,"",B6735&amp;"@"&amp;COUNTIFS($B$2:B6735,B6735,$K$2:K6735,TRUE))</f>
        <v/>
      </c>
    </row>
    <row r="6736" spans="7:12">
      <c r="G6736" s="122" t="str">
        <f t="shared" si="319"/>
        <v/>
      </c>
      <c r="H6736" s="255" t="str">
        <f>IF(G6736="기사임",(COUNTIF($B$2:B6736,B6736)-COUNTIFS($B$2:B6735,B6736,$G$2:G6735,"")),"")</f>
        <v/>
      </c>
      <c r="I6736" s="122" t="str">
        <f>IF(H6736=1,COUNTIF($H$1:H6736,1),"")</f>
        <v/>
      </c>
      <c r="J6736" s="122">
        <f t="shared" si="320"/>
        <v>0</v>
      </c>
      <c r="K6736" s="122" t="b">
        <f t="shared" si="321"/>
        <v>0</v>
      </c>
      <c r="L6736" s="122" t="str">
        <f>IF(K6736=FALSE,"",B6736&amp;"@"&amp;COUNTIFS($B$2:B6736,B6736,$K$2:K6736,TRUE))</f>
        <v/>
      </c>
    </row>
    <row r="6737" spans="7:12">
      <c r="G6737" s="122" t="str">
        <f t="shared" si="319"/>
        <v/>
      </c>
      <c r="H6737" s="255" t="str">
        <f>IF(G6737="기사임",(COUNTIF($B$2:B6737,B6737)-COUNTIFS($B$2:B6736,B6737,$G$2:G6736,"")),"")</f>
        <v/>
      </c>
      <c r="I6737" s="122" t="str">
        <f>IF(H6737=1,COUNTIF($H$1:H6737,1),"")</f>
        <v/>
      </c>
      <c r="J6737" s="122">
        <f t="shared" si="320"/>
        <v>0</v>
      </c>
      <c r="K6737" s="122" t="b">
        <f t="shared" si="321"/>
        <v>0</v>
      </c>
      <c r="L6737" s="122" t="str">
        <f>IF(K6737=FALSE,"",B6737&amp;"@"&amp;COUNTIFS($B$2:B6737,B6737,$K$2:K6737,TRUE))</f>
        <v/>
      </c>
    </row>
    <row r="6738" spans="7:12">
      <c r="G6738" s="122" t="str">
        <f t="shared" si="319"/>
        <v/>
      </c>
      <c r="H6738" s="255" t="str">
        <f>IF(G6738="기사임",(COUNTIF($B$2:B6738,B6738)-COUNTIFS($B$2:B6737,B6738,$G$2:G6737,"")),"")</f>
        <v/>
      </c>
      <c r="I6738" s="122" t="str">
        <f>IF(H6738=1,COUNTIF($H$1:H6738,1),"")</f>
        <v/>
      </c>
      <c r="J6738" s="122">
        <f t="shared" si="320"/>
        <v>0</v>
      </c>
      <c r="K6738" s="122" t="b">
        <f t="shared" si="321"/>
        <v>0</v>
      </c>
      <c r="L6738" s="122" t="str">
        <f>IF(K6738=FALSE,"",B6738&amp;"@"&amp;COUNTIFS($B$2:B6738,B6738,$K$2:K6738,TRUE))</f>
        <v/>
      </c>
    </row>
    <row r="6739" spans="7:12">
      <c r="G6739" s="122" t="str">
        <f t="shared" si="319"/>
        <v/>
      </c>
      <c r="H6739" s="255" t="str">
        <f>IF(G6739="기사임",(COUNTIF($B$2:B6739,B6739)-COUNTIFS($B$2:B6738,B6739,$G$2:G6738,"")),"")</f>
        <v/>
      </c>
      <c r="I6739" s="122" t="str">
        <f>IF(H6739=1,COUNTIF($H$1:H6739,1),"")</f>
        <v/>
      </c>
      <c r="J6739" s="122">
        <f t="shared" si="320"/>
        <v>0</v>
      </c>
      <c r="K6739" s="122" t="b">
        <f t="shared" si="321"/>
        <v>0</v>
      </c>
      <c r="L6739" s="122" t="str">
        <f>IF(K6739=FALSE,"",B6739&amp;"@"&amp;COUNTIFS($B$2:B6739,B6739,$K$2:K6739,TRUE))</f>
        <v/>
      </c>
    </row>
    <row r="6740" spans="7:12">
      <c r="G6740" s="122" t="str">
        <f t="shared" si="319"/>
        <v/>
      </c>
      <c r="H6740" s="255" t="str">
        <f>IF(G6740="기사임",(COUNTIF($B$2:B6740,B6740)-COUNTIFS($B$2:B6739,B6740,$G$2:G6739,"")),"")</f>
        <v/>
      </c>
      <c r="I6740" s="122" t="str">
        <f>IF(H6740=1,COUNTIF($H$1:H6740,1),"")</f>
        <v/>
      </c>
      <c r="J6740" s="122">
        <f t="shared" si="320"/>
        <v>0</v>
      </c>
      <c r="K6740" s="122" t="b">
        <f t="shared" si="321"/>
        <v>0</v>
      </c>
      <c r="L6740" s="122" t="str">
        <f>IF(K6740=FALSE,"",B6740&amp;"@"&amp;COUNTIFS($B$2:B6740,B6740,$K$2:K6740,TRUE))</f>
        <v/>
      </c>
    </row>
    <row r="6741" spans="7:12">
      <c r="G6741" s="122" t="str">
        <f t="shared" si="319"/>
        <v/>
      </c>
      <c r="H6741" s="255" t="str">
        <f>IF(G6741="기사임",(COUNTIF($B$2:B6741,B6741)-COUNTIFS($B$2:B6740,B6741,$G$2:G6740,"")),"")</f>
        <v/>
      </c>
      <c r="I6741" s="122" t="str">
        <f>IF(H6741=1,COUNTIF($H$1:H6741,1),"")</f>
        <v/>
      </c>
      <c r="J6741" s="122">
        <f t="shared" si="320"/>
        <v>0</v>
      </c>
      <c r="K6741" s="122" t="b">
        <f t="shared" si="321"/>
        <v>0</v>
      </c>
      <c r="L6741" s="122" t="str">
        <f>IF(K6741=FALSE,"",B6741&amp;"@"&amp;COUNTIFS($B$2:B6741,B6741,$K$2:K6741,TRUE))</f>
        <v/>
      </c>
    </row>
    <row r="6742" spans="7:12">
      <c r="G6742" s="122" t="str">
        <f t="shared" si="319"/>
        <v/>
      </c>
      <c r="H6742" s="255" t="str">
        <f>IF(G6742="기사임",(COUNTIF($B$2:B6742,B6742)-COUNTIFS($B$2:B6741,B6742,$G$2:G6741,"")),"")</f>
        <v/>
      </c>
      <c r="I6742" s="122" t="str">
        <f>IF(H6742=1,COUNTIF($H$1:H6742,1),"")</f>
        <v/>
      </c>
      <c r="J6742" s="122">
        <f t="shared" si="320"/>
        <v>0</v>
      </c>
      <c r="K6742" s="122" t="b">
        <f t="shared" si="321"/>
        <v>0</v>
      </c>
      <c r="L6742" s="122" t="str">
        <f>IF(K6742=FALSE,"",B6742&amp;"@"&amp;COUNTIFS($B$2:B6742,B6742,$K$2:K6742,TRUE))</f>
        <v/>
      </c>
    </row>
    <row r="6743" spans="7:12">
      <c r="G6743" s="122" t="str">
        <f t="shared" si="319"/>
        <v/>
      </c>
      <c r="H6743" s="255" t="str">
        <f>IF(G6743="기사임",(COUNTIF($B$2:B6743,B6743)-COUNTIFS($B$2:B6742,B6743,$G$2:G6742,"")),"")</f>
        <v/>
      </c>
      <c r="I6743" s="122" t="str">
        <f>IF(H6743=1,COUNTIF($H$1:H6743,1),"")</f>
        <v/>
      </c>
      <c r="J6743" s="122">
        <f t="shared" si="320"/>
        <v>0</v>
      </c>
      <c r="K6743" s="122" t="b">
        <f t="shared" si="321"/>
        <v>0</v>
      </c>
      <c r="L6743" s="122" t="str">
        <f>IF(K6743=FALSE,"",B6743&amp;"@"&amp;COUNTIFS($B$2:B6743,B6743,$K$2:K6743,TRUE))</f>
        <v/>
      </c>
    </row>
    <row r="6744" spans="7:12">
      <c r="G6744" s="122" t="str">
        <f t="shared" si="319"/>
        <v/>
      </c>
      <c r="H6744" s="255" t="str">
        <f>IF(G6744="기사임",(COUNTIF($B$2:B6744,B6744)-COUNTIFS($B$2:B6743,B6744,$G$2:G6743,"")),"")</f>
        <v/>
      </c>
      <c r="I6744" s="122" t="str">
        <f>IF(H6744=1,COUNTIF($H$1:H6744,1),"")</f>
        <v/>
      </c>
      <c r="J6744" s="122">
        <f t="shared" si="320"/>
        <v>0</v>
      </c>
      <c r="K6744" s="122" t="b">
        <f t="shared" si="321"/>
        <v>0</v>
      </c>
      <c r="L6744" s="122" t="str">
        <f>IF(K6744=FALSE,"",B6744&amp;"@"&amp;COUNTIFS($B$2:B6744,B6744,$K$2:K6744,TRUE))</f>
        <v/>
      </c>
    </row>
    <row r="6745" spans="7:12">
      <c r="G6745" s="122" t="str">
        <f t="shared" si="319"/>
        <v/>
      </c>
      <c r="H6745" s="255" t="str">
        <f>IF(G6745="기사임",(COUNTIF($B$2:B6745,B6745)-COUNTIFS($B$2:B6744,B6745,$G$2:G6744,"")),"")</f>
        <v/>
      </c>
      <c r="I6745" s="122" t="str">
        <f>IF(H6745=1,COUNTIF($H$1:H6745,1),"")</f>
        <v/>
      </c>
      <c r="J6745" s="122">
        <f t="shared" si="320"/>
        <v>0</v>
      </c>
      <c r="K6745" s="122" t="b">
        <f t="shared" si="321"/>
        <v>0</v>
      </c>
      <c r="L6745" s="122" t="str">
        <f>IF(K6745=FALSE,"",B6745&amp;"@"&amp;COUNTIFS($B$2:B6745,B6745,$K$2:K6745,TRUE))</f>
        <v/>
      </c>
    </row>
    <row r="6746" spans="7:12">
      <c r="G6746" s="122" t="str">
        <f t="shared" si="319"/>
        <v/>
      </c>
      <c r="H6746" s="255" t="str">
        <f>IF(G6746="기사임",(COUNTIF($B$2:B6746,B6746)-COUNTIFS($B$2:B6745,B6746,$G$2:G6745,"")),"")</f>
        <v/>
      </c>
      <c r="I6746" s="122" t="str">
        <f>IF(H6746=1,COUNTIF($H$1:H6746,1),"")</f>
        <v/>
      </c>
      <c r="J6746" s="122">
        <f t="shared" si="320"/>
        <v>0</v>
      </c>
      <c r="K6746" s="122" t="b">
        <f t="shared" si="321"/>
        <v>0</v>
      </c>
      <c r="L6746" s="122" t="str">
        <f>IF(K6746=FALSE,"",B6746&amp;"@"&amp;COUNTIFS($B$2:B6746,B6746,$K$2:K6746,TRUE))</f>
        <v/>
      </c>
    </row>
    <row r="6747" spans="7:12">
      <c r="G6747" s="122" t="str">
        <f t="shared" si="319"/>
        <v/>
      </c>
      <c r="H6747" s="255" t="str">
        <f>IF(G6747="기사임",(COUNTIF($B$2:B6747,B6747)-COUNTIFS($B$2:B6746,B6747,$G$2:G6746,"")),"")</f>
        <v/>
      </c>
      <c r="I6747" s="122" t="str">
        <f>IF(H6747=1,COUNTIF($H$1:H6747,1),"")</f>
        <v/>
      </c>
      <c r="J6747" s="122">
        <f t="shared" si="320"/>
        <v>0</v>
      </c>
      <c r="K6747" s="122" t="b">
        <f t="shared" si="321"/>
        <v>0</v>
      </c>
      <c r="L6747" s="122" t="str">
        <f>IF(K6747=FALSE,"",B6747&amp;"@"&amp;COUNTIFS($B$2:B6747,B6747,$K$2:K6747,TRUE))</f>
        <v/>
      </c>
    </row>
    <row r="6748" spans="7:12">
      <c r="G6748" s="122" t="str">
        <f t="shared" si="319"/>
        <v/>
      </c>
      <c r="H6748" s="255" t="str">
        <f>IF(G6748="기사임",(COUNTIF($B$2:B6748,B6748)-COUNTIFS($B$2:B6747,B6748,$G$2:G6747,"")),"")</f>
        <v/>
      </c>
      <c r="I6748" s="122" t="str">
        <f>IF(H6748=1,COUNTIF($H$1:H6748,1),"")</f>
        <v/>
      </c>
      <c r="J6748" s="122">
        <f t="shared" si="320"/>
        <v>0</v>
      </c>
      <c r="K6748" s="122" t="b">
        <f t="shared" si="321"/>
        <v>0</v>
      </c>
      <c r="L6748" s="122" t="str">
        <f>IF(K6748=FALSE,"",B6748&amp;"@"&amp;COUNTIFS($B$2:B6748,B6748,$K$2:K6748,TRUE))</f>
        <v/>
      </c>
    </row>
    <row r="6749" spans="7:12">
      <c r="G6749" s="122" t="str">
        <f t="shared" si="319"/>
        <v/>
      </c>
      <c r="H6749" s="255" t="str">
        <f>IF(G6749="기사임",(COUNTIF($B$2:B6749,B6749)-COUNTIFS($B$2:B6748,B6749,$G$2:G6748,"")),"")</f>
        <v/>
      </c>
      <c r="I6749" s="122" t="str">
        <f>IF(H6749=1,COUNTIF($H$1:H6749,1),"")</f>
        <v/>
      </c>
      <c r="J6749" s="122">
        <f t="shared" si="320"/>
        <v>0</v>
      </c>
      <c r="K6749" s="122" t="b">
        <f t="shared" si="321"/>
        <v>0</v>
      </c>
      <c r="L6749" s="122" t="str">
        <f>IF(K6749=FALSE,"",B6749&amp;"@"&amp;COUNTIFS($B$2:B6749,B6749,$K$2:K6749,TRUE))</f>
        <v/>
      </c>
    </row>
    <row r="6750" spans="7:12">
      <c r="G6750" s="122" t="str">
        <f t="shared" si="319"/>
        <v/>
      </c>
      <c r="H6750" s="255" t="str">
        <f>IF(G6750="기사임",(COUNTIF($B$2:B6750,B6750)-COUNTIFS($B$2:B6749,B6750,$G$2:G6749,"")),"")</f>
        <v/>
      </c>
      <c r="I6750" s="122" t="str">
        <f>IF(H6750=1,COUNTIF($H$1:H6750,1),"")</f>
        <v/>
      </c>
      <c r="J6750" s="122">
        <f t="shared" si="320"/>
        <v>0</v>
      </c>
      <c r="K6750" s="122" t="b">
        <f t="shared" si="321"/>
        <v>0</v>
      </c>
      <c r="L6750" s="122" t="str">
        <f>IF(K6750=FALSE,"",B6750&amp;"@"&amp;COUNTIFS($B$2:B6750,B6750,$K$2:K6750,TRUE))</f>
        <v/>
      </c>
    </row>
    <row r="6751" spans="7:12">
      <c r="G6751" s="122" t="str">
        <f t="shared" si="319"/>
        <v/>
      </c>
      <c r="H6751" s="255" t="str">
        <f>IF(G6751="기사임",(COUNTIF($B$2:B6751,B6751)-COUNTIFS($B$2:B6750,B6751,$G$2:G6750,"")),"")</f>
        <v/>
      </c>
      <c r="I6751" s="122" t="str">
        <f>IF(H6751=1,COUNTIF($H$1:H6751,1),"")</f>
        <v/>
      </c>
      <c r="J6751" s="122">
        <f t="shared" si="320"/>
        <v>0</v>
      </c>
      <c r="K6751" s="122" t="b">
        <f t="shared" si="321"/>
        <v>0</v>
      </c>
      <c r="L6751" s="122" t="str">
        <f>IF(K6751=FALSE,"",B6751&amp;"@"&amp;COUNTIFS($B$2:B6751,B6751,$K$2:K6751,TRUE))</f>
        <v/>
      </c>
    </row>
    <row r="6752" spans="7:12">
      <c r="G6752" s="122" t="str">
        <f t="shared" si="319"/>
        <v/>
      </c>
      <c r="H6752" s="255" t="str">
        <f>IF(G6752="기사임",(COUNTIF($B$2:B6752,B6752)-COUNTIFS($B$2:B6751,B6752,$G$2:G6751,"")),"")</f>
        <v/>
      </c>
      <c r="I6752" s="122" t="str">
        <f>IF(H6752=1,COUNTIF($H$1:H6752,1),"")</f>
        <v/>
      </c>
      <c r="J6752" s="122">
        <f t="shared" si="320"/>
        <v>0</v>
      </c>
      <c r="K6752" s="122" t="b">
        <f t="shared" si="321"/>
        <v>0</v>
      </c>
      <c r="L6752" s="122" t="str">
        <f>IF(K6752=FALSE,"",B6752&amp;"@"&amp;COUNTIFS($B$2:B6752,B6752,$K$2:K6752,TRUE))</f>
        <v/>
      </c>
    </row>
    <row r="6753" spans="7:12">
      <c r="G6753" s="122" t="str">
        <f t="shared" si="319"/>
        <v/>
      </c>
      <c r="H6753" s="255" t="str">
        <f>IF(G6753="기사임",(COUNTIF($B$2:B6753,B6753)-COUNTIFS($B$2:B6752,B6753,$G$2:G6752,"")),"")</f>
        <v/>
      </c>
      <c r="I6753" s="122" t="str">
        <f>IF(H6753=1,COUNTIF($H$1:H6753,1),"")</f>
        <v/>
      </c>
      <c r="J6753" s="122">
        <f t="shared" si="320"/>
        <v>0</v>
      </c>
      <c r="K6753" s="122" t="b">
        <f t="shared" si="321"/>
        <v>0</v>
      </c>
      <c r="L6753" s="122" t="str">
        <f>IF(K6753=FALSE,"",B6753&amp;"@"&amp;COUNTIFS($B$2:B6753,B6753,$K$2:K6753,TRUE))</f>
        <v/>
      </c>
    </row>
    <row r="6754" spans="7:12">
      <c r="G6754" s="122" t="str">
        <f t="shared" si="319"/>
        <v/>
      </c>
      <c r="H6754" s="255" t="str">
        <f>IF(G6754="기사임",(COUNTIF($B$2:B6754,B6754)-COUNTIFS($B$2:B6753,B6754,$G$2:G6753,"")),"")</f>
        <v/>
      </c>
      <c r="I6754" s="122" t="str">
        <f>IF(H6754=1,COUNTIF($H$1:H6754,1),"")</f>
        <v/>
      </c>
      <c r="J6754" s="122">
        <f t="shared" si="320"/>
        <v>0</v>
      </c>
      <c r="K6754" s="122" t="b">
        <f t="shared" si="321"/>
        <v>0</v>
      </c>
      <c r="L6754" s="122" t="str">
        <f>IF(K6754=FALSE,"",B6754&amp;"@"&amp;COUNTIFS($B$2:B6754,B6754,$K$2:K6754,TRUE))</f>
        <v/>
      </c>
    </row>
    <row r="6755" spans="7:12">
      <c r="G6755" s="122" t="str">
        <f t="shared" si="319"/>
        <v/>
      </c>
      <c r="H6755" s="255" t="str">
        <f>IF(G6755="기사임",(COUNTIF($B$2:B6755,B6755)-COUNTIFS($B$2:B6754,B6755,$G$2:G6754,"")),"")</f>
        <v/>
      </c>
      <c r="I6755" s="122" t="str">
        <f>IF(H6755=1,COUNTIF($H$1:H6755,1),"")</f>
        <v/>
      </c>
      <c r="J6755" s="122">
        <f t="shared" si="320"/>
        <v>0</v>
      </c>
      <c r="K6755" s="122" t="b">
        <f t="shared" si="321"/>
        <v>0</v>
      </c>
      <c r="L6755" s="122" t="str">
        <f>IF(K6755=FALSE,"",B6755&amp;"@"&amp;COUNTIFS($B$2:B6755,B6755,$K$2:K6755,TRUE))</f>
        <v/>
      </c>
    </row>
    <row r="6756" spans="7:12">
      <c r="G6756" s="122" t="str">
        <f t="shared" si="319"/>
        <v/>
      </c>
      <c r="H6756" s="255" t="str">
        <f>IF(G6756="기사임",(COUNTIF($B$2:B6756,B6756)-COUNTIFS($B$2:B6755,B6756,$G$2:G6755,"")),"")</f>
        <v/>
      </c>
      <c r="I6756" s="122" t="str">
        <f>IF(H6756=1,COUNTIF($H$1:H6756,1),"")</f>
        <v/>
      </c>
      <c r="J6756" s="122">
        <f t="shared" si="320"/>
        <v>0</v>
      </c>
      <c r="K6756" s="122" t="b">
        <f t="shared" si="321"/>
        <v>0</v>
      </c>
      <c r="L6756" s="122" t="str">
        <f>IF(K6756=FALSE,"",B6756&amp;"@"&amp;COUNTIFS($B$2:B6756,B6756,$K$2:K6756,TRUE))</f>
        <v/>
      </c>
    </row>
    <row r="6757" spans="7:12">
      <c r="G6757" s="122" t="str">
        <f t="shared" si="319"/>
        <v/>
      </c>
      <c r="H6757" s="255" t="str">
        <f>IF(G6757="기사임",(COUNTIF($B$2:B6757,B6757)-COUNTIFS($B$2:B6756,B6757,$G$2:G6756,"")),"")</f>
        <v/>
      </c>
      <c r="I6757" s="122" t="str">
        <f>IF(H6757=1,COUNTIF($H$1:H6757,1),"")</f>
        <v/>
      </c>
      <c r="J6757" s="122">
        <f t="shared" si="320"/>
        <v>0</v>
      </c>
      <c r="K6757" s="122" t="b">
        <f t="shared" si="321"/>
        <v>0</v>
      </c>
      <c r="L6757" s="122" t="str">
        <f>IF(K6757=FALSE,"",B6757&amp;"@"&amp;COUNTIFS($B$2:B6757,B6757,$K$2:K6757,TRUE))</f>
        <v/>
      </c>
    </row>
    <row r="6758" spans="7:12">
      <c r="G6758" s="122" t="str">
        <f t="shared" si="319"/>
        <v/>
      </c>
      <c r="H6758" s="255" t="str">
        <f>IF(G6758="기사임",(COUNTIF($B$2:B6758,B6758)-COUNTIFS($B$2:B6757,B6758,$G$2:G6757,"")),"")</f>
        <v/>
      </c>
      <c r="I6758" s="122" t="str">
        <f>IF(H6758=1,COUNTIF($H$1:H6758,1),"")</f>
        <v/>
      </c>
      <c r="J6758" s="122">
        <f t="shared" si="320"/>
        <v>0</v>
      </c>
      <c r="K6758" s="122" t="b">
        <f t="shared" si="321"/>
        <v>0</v>
      </c>
      <c r="L6758" s="122" t="str">
        <f>IF(K6758=FALSE,"",B6758&amp;"@"&amp;COUNTIFS($B$2:B6758,B6758,$K$2:K6758,TRUE))</f>
        <v/>
      </c>
    </row>
    <row r="6759" spans="7:12">
      <c r="G6759" s="122" t="str">
        <f t="shared" si="319"/>
        <v/>
      </c>
      <c r="H6759" s="255" t="str">
        <f>IF(G6759="기사임",(COUNTIF($B$2:B6759,B6759)-COUNTIFS($B$2:B6758,B6759,$G$2:G6758,"")),"")</f>
        <v/>
      </c>
      <c r="I6759" s="122" t="str">
        <f>IF(H6759=1,COUNTIF($H$1:H6759,1),"")</f>
        <v/>
      </c>
      <c r="J6759" s="122">
        <f t="shared" si="320"/>
        <v>0</v>
      </c>
      <c r="K6759" s="122" t="b">
        <f t="shared" si="321"/>
        <v>0</v>
      </c>
      <c r="L6759" s="122" t="str">
        <f>IF(K6759=FALSE,"",B6759&amp;"@"&amp;COUNTIFS($B$2:B6759,B6759,$K$2:K6759,TRUE))</f>
        <v/>
      </c>
    </row>
    <row r="6760" spans="7:12">
      <c r="G6760" s="122" t="str">
        <f t="shared" si="319"/>
        <v/>
      </c>
      <c r="H6760" s="255" t="str">
        <f>IF(G6760="기사임",(COUNTIF($B$2:B6760,B6760)-COUNTIFS($B$2:B6759,B6760,$G$2:G6759,"")),"")</f>
        <v/>
      </c>
      <c r="I6760" s="122" t="str">
        <f>IF(H6760=1,COUNTIF($H$1:H6760,1),"")</f>
        <v/>
      </c>
      <c r="J6760" s="122">
        <f t="shared" si="320"/>
        <v>0</v>
      </c>
      <c r="K6760" s="122" t="b">
        <f t="shared" si="321"/>
        <v>0</v>
      </c>
      <c r="L6760" s="122" t="str">
        <f>IF(K6760=FALSE,"",B6760&amp;"@"&amp;COUNTIFS($B$2:B6760,B6760,$K$2:K6760,TRUE))</f>
        <v/>
      </c>
    </row>
    <row r="6761" spans="7:12">
      <c r="G6761" s="122" t="str">
        <f t="shared" si="319"/>
        <v/>
      </c>
      <c r="H6761" s="255" t="str">
        <f>IF(G6761="기사임",(COUNTIF($B$2:B6761,B6761)-COUNTIFS($B$2:B6760,B6761,$G$2:G6760,"")),"")</f>
        <v/>
      </c>
      <c r="I6761" s="122" t="str">
        <f>IF(H6761=1,COUNTIF($H$1:H6761,1),"")</f>
        <v/>
      </c>
      <c r="J6761" s="122">
        <f t="shared" si="320"/>
        <v>0</v>
      </c>
      <c r="K6761" s="122" t="b">
        <f t="shared" si="321"/>
        <v>0</v>
      </c>
      <c r="L6761" s="122" t="str">
        <f>IF(K6761=FALSE,"",B6761&amp;"@"&amp;COUNTIFS($B$2:B6761,B6761,$K$2:K6761,TRUE))</f>
        <v/>
      </c>
    </row>
    <row r="6762" spans="7:12">
      <c r="G6762" s="122" t="str">
        <f t="shared" si="319"/>
        <v/>
      </c>
      <c r="H6762" s="255" t="str">
        <f>IF(G6762="기사임",(COUNTIF($B$2:B6762,B6762)-COUNTIFS($B$2:B6761,B6762,$G$2:G6761,"")),"")</f>
        <v/>
      </c>
      <c r="I6762" s="122" t="str">
        <f>IF(H6762=1,COUNTIF($H$1:H6762,1),"")</f>
        <v/>
      </c>
      <c r="J6762" s="122">
        <f t="shared" si="320"/>
        <v>0</v>
      </c>
      <c r="K6762" s="122" t="b">
        <f t="shared" si="321"/>
        <v>0</v>
      </c>
      <c r="L6762" s="122" t="str">
        <f>IF(K6762=FALSE,"",B6762&amp;"@"&amp;COUNTIFS($B$2:B6762,B6762,$K$2:K6762,TRUE))</f>
        <v/>
      </c>
    </row>
    <row r="6763" spans="7:12">
      <c r="G6763" s="122" t="str">
        <f t="shared" si="319"/>
        <v/>
      </c>
      <c r="H6763" s="255" t="str">
        <f>IF(G6763="기사임",(COUNTIF($B$2:B6763,B6763)-COUNTIFS($B$2:B6762,B6763,$G$2:G6762,"")),"")</f>
        <v/>
      </c>
      <c r="I6763" s="122" t="str">
        <f>IF(H6763=1,COUNTIF($H$1:H6763,1),"")</f>
        <v/>
      </c>
      <c r="J6763" s="122">
        <f t="shared" si="320"/>
        <v>0</v>
      </c>
      <c r="K6763" s="122" t="b">
        <f t="shared" si="321"/>
        <v>0</v>
      </c>
      <c r="L6763" s="122" t="str">
        <f>IF(K6763=FALSE,"",B6763&amp;"@"&amp;COUNTIFS($B$2:B6763,B6763,$K$2:K6763,TRUE))</f>
        <v/>
      </c>
    </row>
    <row r="6764" spans="7:12">
      <c r="G6764" s="122" t="str">
        <f t="shared" si="319"/>
        <v/>
      </c>
      <c r="H6764" s="255" t="str">
        <f>IF(G6764="기사임",(COUNTIF($B$2:B6764,B6764)-COUNTIFS($B$2:B6763,B6764,$G$2:G6763,"")),"")</f>
        <v/>
      </c>
      <c r="I6764" s="122" t="str">
        <f>IF(H6764=1,COUNTIF($H$1:H6764,1),"")</f>
        <v/>
      </c>
      <c r="J6764" s="122">
        <f t="shared" si="320"/>
        <v>0</v>
      </c>
      <c r="K6764" s="122" t="b">
        <f t="shared" si="321"/>
        <v>0</v>
      </c>
      <c r="L6764" s="122" t="str">
        <f>IF(K6764=FALSE,"",B6764&amp;"@"&amp;COUNTIFS($B$2:B6764,B6764,$K$2:K6764,TRUE))</f>
        <v/>
      </c>
    </row>
    <row r="6765" spans="7:12">
      <c r="G6765" s="122" t="str">
        <f t="shared" si="319"/>
        <v/>
      </c>
      <c r="H6765" s="255" t="str">
        <f>IF(G6765="기사임",(COUNTIF($B$2:B6765,B6765)-COUNTIFS($B$2:B6764,B6765,$G$2:G6764,"")),"")</f>
        <v/>
      </c>
      <c r="I6765" s="122" t="str">
        <f>IF(H6765=1,COUNTIF($H$1:H6765,1),"")</f>
        <v/>
      </c>
      <c r="J6765" s="122">
        <f t="shared" si="320"/>
        <v>0</v>
      </c>
      <c r="K6765" s="122" t="b">
        <f t="shared" si="321"/>
        <v>0</v>
      </c>
      <c r="L6765" s="122" t="str">
        <f>IF(K6765=FALSE,"",B6765&amp;"@"&amp;COUNTIFS($B$2:B6765,B6765,$K$2:K6765,TRUE))</f>
        <v/>
      </c>
    </row>
    <row r="6766" spans="7:12">
      <c r="G6766" s="122" t="str">
        <f t="shared" si="319"/>
        <v/>
      </c>
      <c r="H6766" s="255" t="str">
        <f>IF(G6766="기사임",(COUNTIF($B$2:B6766,B6766)-COUNTIFS($B$2:B6765,B6766,$G$2:G6765,"")),"")</f>
        <v/>
      </c>
      <c r="I6766" s="122" t="str">
        <f>IF(H6766=1,COUNTIF($H$1:H6766,1),"")</f>
        <v/>
      </c>
      <c r="J6766" s="122">
        <f t="shared" si="320"/>
        <v>0</v>
      </c>
      <c r="K6766" s="122" t="b">
        <f t="shared" si="321"/>
        <v>0</v>
      </c>
      <c r="L6766" s="122" t="str">
        <f>IF(K6766=FALSE,"",B6766&amp;"@"&amp;COUNTIFS($B$2:B6766,B6766,$K$2:K6766,TRUE))</f>
        <v/>
      </c>
    </row>
    <row r="6767" spans="7:12">
      <c r="G6767" s="122" t="str">
        <f t="shared" si="319"/>
        <v/>
      </c>
      <c r="H6767" s="255" t="str">
        <f>IF(G6767="기사임",(COUNTIF($B$2:B6767,B6767)-COUNTIFS($B$2:B6766,B6767,$G$2:G6766,"")),"")</f>
        <v/>
      </c>
      <c r="I6767" s="122" t="str">
        <f>IF(H6767=1,COUNTIF($H$1:H6767,1),"")</f>
        <v/>
      </c>
      <c r="J6767" s="122">
        <f t="shared" si="320"/>
        <v>0</v>
      </c>
      <c r="K6767" s="122" t="b">
        <f t="shared" si="321"/>
        <v>0</v>
      </c>
      <c r="L6767" s="122" t="str">
        <f>IF(K6767=FALSE,"",B6767&amp;"@"&amp;COUNTIFS($B$2:B6767,B6767,$K$2:K6767,TRUE))</f>
        <v/>
      </c>
    </row>
    <row r="6768" spans="7:12">
      <c r="G6768" s="122" t="str">
        <f t="shared" si="319"/>
        <v/>
      </c>
      <c r="H6768" s="255" t="str">
        <f>IF(G6768="기사임",(COUNTIF($B$2:B6768,B6768)-COUNTIFS($B$2:B6767,B6768,$G$2:G6767,"")),"")</f>
        <v/>
      </c>
      <c r="I6768" s="122" t="str">
        <f>IF(H6768=1,COUNTIF($H$1:H6768,1),"")</f>
        <v/>
      </c>
      <c r="J6768" s="122">
        <f t="shared" si="320"/>
        <v>0</v>
      </c>
      <c r="K6768" s="122" t="b">
        <f t="shared" si="321"/>
        <v>0</v>
      </c>
      <c r="L6768" s="122" t="str">
        <f>IF(K6768=FALSE,"",B6768&amp;"@"&amp;COUNTIFS($B$2:B6768,B6768,$K$2:K6768,TRUE))</f>
        <v/>
      </c>
    </row>
    <row r="6769" spans="7:12">
      <c r="G6769" s="122" t="str">
        <f t="shared" si="319"/>
        <v/>
      </c>
      <c r="H6769" s="255" t="str">
        <f>IF(G6769="기사임",(COUNTIF($B$2:B6769,B6769)-COUNTIFS($B$2:B6768,B6769,$G$2:G6768,"")),"")</f>
        <v/>
      </c>
      <c r="I6769" s="122" t="str">
        <f>IF(H6769=1,COUNTIF($H$1:H6769,1),"")</f>
        <v/>
      </c>
      <c r="J6769" s="122">
        <f t="shared" si="320"/>
        <v>0</v>
      </c>
      <c r="K6769" s="122" t="b">
        <f t="shared" si="321"/>
        <v>0</v>
      </c>
      <c r="L6769" s="122" t="str">
        <f>IF(K6769=FALSE,"",B6769&amp;"@"&amp;COUNTIFS($B$2:B6769,B6769,$K$2:K6769,TRUE))</f>
        <v/>
      </c>
    </row>
    <row r="6770" spans="7:12">
      <c r="G6770" s="122" t="str">
        <f t="shared" si="319"/>
        <v/>
      </c>
      <c r="H6770" s="255" t="str">
        <f>IF(G6770="기사임",(COUNTIF($B$2:B6770,B6770)-COUNTIFS($B$2:B6769,B6770,$G$2:G6769,"")),"")</f>
        <v/>
      </c>
      <c r="I6770" s="122" t="str">
        <f>IF(H6770=1,COUNTIF($H$1:H6770,1),"")</f>
        <v/>
      </c>
      <c r="J6770" s="122">
        <f t="shared" si="320"/>
        <v>0</v>
      </c>
      <c r="K6770" s="122" t="b">
        <f t="shared" si="321"/>
        <v>0</v>
      </c>
      <c r="L6770" s="122" t="str">
        <f>IF(K6770=FALSE,"",B6770&amp;"@"&amp;COUNTIFS($B$2:B6770,B6770,$K$2:K6770,TRUE))</f>
        <v/>
      </c>
    </row>
    <row r="6771" spans="7:12">
      <c r="G6771" s="122" t="str">
        <f t="shared" si="319"/>
        <v/>
      </c>
      <c r="H6771" s="255" t="str">
        <f>IF(G6771="기사임",(COUNTIF($B$2:B6771,B6771)-COUNTIFS($B$2:B6770,B6771,$G$2:G6770,"")),"")</f>
        <v/>
      </c>
      <c r="I6771" s="122" t="str">
        <f>IF(H6771=1,COUNTIF($H$1:H6771,1),"")</f>
        <v/>
      </c>
      <c r="J6771" s="122">
        <f t="shared" si="320"/>
        <v>0</v>
      </c>
      <c r="K6771" s="122" t="b">
        <f t="shared" si="321"/>
        <v>0</v>
      </c>
      <c r="L6771" s="122" t="str">
        <f>IF(K6771=FALSE,"",B6771&amp;"@"&amp;COUNTIFS($B$2:B6771,B6771,$K$2:K6771,TRUE))</f>
        <v/>
      </c>
    </row>
    <row r="6772" spans="7:12">
      <c r="G6772" s="122" t="str">
        <f t="shared" si="319"/>
        <v/>
      </c>
      <c r="H6772" s="255" t="str">
        <f>IF(G6772="기사임",(COUNTIF($B$2:B6772,B6772)-COUNTIFS($B$2:B6771,B6772,$G$2:G6771,"")),"")</f>
        <v/>
      </c>
      <c r="I6772" s="122" t="str">
        <f>IF(H6772=1,COUNTIF($H$1:H6772,1),"")</f>
        <v/>
      </c>
      <c r="J6772" s="122">
        <f t="shared" si="320"/>
        <v>0</v>
      </c>
      <c r="K6772" s="122" t="b">
        <f t="shared" si="321"/>
        <v>0</v>
      </c>
      <c r="L6772" s="122" t="str">
        <f>IF(K6772=FALSE,"",B6772&amp;"@"&amp;COUNTIFS($B$2:B6772,B6772,$K$2:K6772,TRUE))</f>
        <v/>
      </c>
    </row>
    <row r="6773" spans="7:12">
      <c r="G6773" s="122" t="str">
        <f t="shared" si="319"/>
        <v/>
      </c>
      <c r="H6773" s="255" t="str">
        <f>IF(G6773="기사임",(COUNTIF($B$2:B6773,B6773)-COUNTIFS($B$2:B6772,B6773,$G$2:G6772,"")),"")</f>
        <v/>
      </c>
      <c r="I6773" s="122" t="str">
        <f>IF(H6773=1,COUNTIF($H$1:H6773,1),"")</f>
        <v/>
      </c>
      <c r="J6773" s="122">
        <f t="shared" si="320"/>
        <v>0</v>
      </c>
      <c r="K6773" s="122" t="b">
        <f t="shared" si="321"/>
        <v>0</v>
      </c>
      <c r="L6773" s="122" t="str">
        <f>IF(K6773=FALSE,"",B6773&amp;"@"&amp;COUNTIFS($B$2:B6773,B6773,$K$2:K6773,TRUE))</f>
        <v/>
      </c>
    </row>
    <row r="6774" spans="7:12">
      <c r="G6774" s="122" t="str">
        <f t="shared" si="319"/>
        <v/>
      </c>
      <c r="H6774" s="255" t="str">
        <f>IF(G6774="기사임",(COUNTIF($B$2:B6774,B6774)-COUNTIFS($B$2:B6773,B6774,$G$2:G6773,"")),"")</f>
        <v/>
      </c>
      <c r="I6774" s="122" t="str">
        <f>IF(H6774=1,COUNTIF($H$1:H6774,1),"")</f>
        <v/>
      </c>
      <c r="J6774" s="122">
        <f t="shared" si="320"/>
        <v>0</v>
      </c>
      <c r="K6774" s="122" t="b">
        <f t="shared" si="321"/>
        <v>0</v>
      </c>
      <c r="L6774" s="122" t="str">
        <f>IF(K6774=FALSE,"",B6774&amp;"@"&amp;COUNTIFS($B$2:B6774,B6774,$K$2:K6774,TRUE))</f>
        <v/>
      </c>
    </row>
    <row r="6775" spans="7:12">
      <c r="G6775" s="122" t="str">
        <f t="shared" si="319"/>
        <v/>
      </c>
      <c r="H6775" s="255" t="str">
        <f>IF(G6775="기사임",(COUNTIF($B$2:B6775,B6775)-COUNTIFS($B$2:B6774,B6775,$G$2:G6774,"")),"")</f>
        <v/>
      </c>
      <c r="I6775" s="122" t="str">
        <f>IF(H6775=1,COUNTIF($H$1:H6775,1),"")</f>
        <v/>
      </c>
      <c r="J6775" s="122">
        <f t="shared" si="320"/>
        <v>0</v>
      </c>
      <c r="K6775" s="122" t="b">
        <f t="shared" si="321"/>
        <v>0</v>
      </c>
      <c r="L6775" s="122" t="str">
        <f>IF(K6775=FALSE,"",B6775&amp;"@"&amp;COUNTIFS($B$2:B6775,B6775,$K$2:K6775,TRUE))</f>
        <v/>
      </c>
    </row>
    <row r="6776" spans="7:12">
      <c r="G6776" s="122" t="str">
        <f t="shared" si="319"/>
        <v/>
      </c>
      <c r="H6776" s="255" t="str">
        <f>IF(G6776="기사임",(COUNTIF($B$2:B6776,B6776)-COUNTIFS($B$2:B6775,B6776,$G$2:G6775,"")),"")</f>
        <v/>
      </c>
      <c r="I6776" s="122" t="str">
        <f>IF(H6776=1,COUNTIF($H$1:H6776,1),"")</f>
        <v/>
      </c>
      <c r="J6776" s="122">
        <f t="shared" si="320"/>
        <v>0</v>
      </c>
      <c r="K6776" s="122" t="b">
        <f t="shared" si="321"/>
        <v>0</v>
      </c>
      <c r="L6776" s="122" t="str">
        <f>IF(K6776=FALSE,"",B6776&amp;"@"&amp;COUNTIFS($B$2:B6776,B6776,$K$2:K6776,TRUE))</f>
        <v/>
      </c>
    </row>
    <row r="6777" spans="7:12">
      <c r="G6777" s="122" t="str">
        <f t="shared" si="319"/>
        <v/>
      </c>
      <c r="H6777" s="255" t="str">
        <f>IF(G6777="기사임",(COUNTIF($B$2:B6777,B6777)-COUNTIFS($B$2:B6776,B6777,$G$2:G6776,"")),"")</f>
        <v/>
      </c>
      <c r="I6777" s="122" t="str">
        <f>IF(H6777=1,COUNTIF($H$1:H6777,1),"")</f>
        <v/>
      </c>
      <c r="J6777" s="122">
        <f t="shared" si="320"/>
        <v>0</v>
      </c>
      <c r="K6777" s="122" t="b">
        <f t="shared" si="321"/>
        <v>0</v>
      </c>
      <c r="L6777" s="122" t="str">
        <f>IF(K6777=FALSE,"",B6777&amp;"@"&amp;COUNTIFS($B$2:B6777,B6777,$K$2:K6777,TRUE))</f>
        <v/>
      </c>
    </row>
    <row r="6778" spans="7:12">
      <c r="G6778" s="122" t="str">
        <f t="shared" si="319"/>
        <v/>
      </c>
      <c r="H6778" s="255" t="str">
        <f>IF(G6778="기사임",(COUNTIF($B$2:B6778,B6778)-COUNTIFS($B$2:B6777,B6778,$G$2:G6777,"")),"")</f>
        <v/>
      </c>
      <c r="I6778" s="122" t="str">
        <f>IF(H6778=1,COUNTIF($H$1:H6778,1),"")</f>
        <v/>
      </c>
      <c r="J6778" s="122">
        <f t="shared" si="320"/>
        <v>0</v>
      </c>
      <c r="K6778" s="122" t="b">
        <f t="shared" si="321"/>
        <v>0</v>
      </c>
      <c r="L6778" s="122" t="str">
        <f>IF(K6778=FALSE,"",B6778&amp;"@"&amp;COUNTIFS($B$2:B6778,B6778,$K$2:K6778,TRUE))</f>
        <v/>
      </c>
    </row>
    <row r="6779" spans="7:12">
      <c r="G6779" s="122" t="str">
        <f t="shared" si="319"/>
        <v/>
      </c>
      <c r="H6779" s="255" t="str">
        <f>IF(G6779="기사임",(COUNTIF($B$2:B6779,B6779)-COUNTIFS($B$2:B6778,B6779,$G$2:G6778,"")),"")</f>
        <v/>
      </c>
      <c r="I6779" s="122" t="str">
        <f>IF(H6779=1,COUNTIF($H$1:H6779,1),"")</f>
        <v/>
      </c>
      <c r="J6779" s="122">
        <f t="shared" si="320"/>
        <v>0</v>
      </c>
      <c r="K6779" s="122" t="b">
        <f t="shared" si="321"/>
        <v>0</v>
      </c>
      <c r="L6779" s="122" t="str">
        <f>IF(K6779=FALSE,"",B6779&amp;"@"&amp;COUNTIFS($B$2:B6779,B6779,$K$2:K6779,TRUE))</f>
        <v/>
      </c>
    </row>
    <row r="6780" spans="7:12">
      <c r="G6780" s="122" t="str">
        <f t="shared" si="319"/>
        <v/>
      </c>
      <c r="H6780" s="255" t="str">
        <f>IF(G6780="기사임",(COUNTIF($B$2:B6780,B6780)-COUNTIFS($B$2:B6779,B6780,$G$2:G6779,"")),"")</f>
        <v/>
      </c>
      <c r="I6780" s="122" t="str">
        <f>IF(H6780=1,COUNTIF($H$1:H6780,1),"")</f>
        <v/>
      </c>
      <c r="J6780" s="122">
        <f t="shared" si="320"/>
        <v>0</v>
      </c>
      <c r="K6780" s="122" t="b">
        <f t="shared" si="321"/>
        <v>0</v>
      </c>
      <c r="L6780" s="122" t="str">
        <f>IF(K6780=FALSE,"",B6780&amp;"@"&amp;COUNTIFS($B$2:B6780,B6780,$K$2:K6780,TRUE))</f>
        <v/>
      </c>
    </row>
    <row r="6781" spans="7:12">
      <c r="G6781" s="122" t="str">
        <f t="shared" si="319"/>
        <v/>
      </c>
      <c r="H6781" s="255" t="str">
        <f>IF(G6781="기사임",(COUNTIF($B$2:B6781,B6781)-COUNTIFS($B$2:B6780,B6781,$G$2:G6780,"")),"")</f>
        <v/>
      </c>
      <c r="I6781" s="122" t="str">
        <f>IF(H6781=1,COUNTIF($H$1:H6781,1),"")</f>
        <v/>
      </c>
      <c r="J6781" s="122">
        <f t="shared" si="320"/>
        <v>0</v>
      </c>
      <c r="K6781" s="122" t="b">
        <f t="shared" si="321"/>
        <v>0</v>
      </c>
      <c r="L6781" s="122" t="str">
        <f>IF(K6781=FALSE,"",B6781&amp;"@"&amp;COUNTIFS($B$2:B6781,B6781,$K$2:K6781,TRUE))</f>
        <v/>
      </c>
    </row>
    <row r="6782" spans="7:12">
      <c r="G6782" s="122" t="str">
        <f t="shared" si="319"/>
        <v/>
      </c>
      <c r="H6782" s="255" t="str">
        <f>IF(G6782="기사임",(COUNTIF($B$2:B6782,B6782)-COUNTIFS($B$2:B6781,B6782,$G$2:G6781,"")),"")</f>
        <v/>
      </c>
      <c r="I6782" s="122" t="str">
        <f>IF(H6782=1,COUNTIF($H$1:H6782,1),"")</f>
        <v/>
      </c>
      <c r="J6782" s="122">
        <f t="shared" si="320"/>
        <v>0</v>
      </c>
      <c r="K6782" s="122" t="b">
        <f t="shared" si="321"/>
        <v>0</v>
      </c>
      <c r="L6782" s="122" t="str">
        <f>IF(K6782=FALSE,"",B6782&amp;"@"&amp;COUNTIFS($B$2:B6782,B6782,$K$2:K6782,TRUE))</f>
        <v/>
      </c>
    </row>
    <row r="6783" spans="7:12">
      <c r="G6783" s="122" t="str">
        <f t="shared" si="319"/>
        <v/>
      </c>
      <c r="H6783" s="255" t="str">
        <f>IF(G6783="기사임",(COUNTIF($B$2:B6783,B6783)-COUNTIFS($B$2:B6782,B6783,$G$2:G6782,"")),"")</f>
        <v/>
      </c>
      <c r="I6783" s="122" t="str">
        <f>IF(H6783=1,COUNTIF($H$1:H6783,1),"")</f>
        <v/>
      </c>
      <c r="J6783" s="122">
        <f t="shared" si="320"/>
        <v>0</v>
      </c>
      <c r="K6783" s="122" t="b">
        <f t="shared" si="321"/>
        <v>0</v>
      </c>
      <c r="L6783" s="122" t="str">
        <f>IF(K6783=FALSE,"",B6783&amp;"@"&amp;COUNTIFS($B$2:B6783,B6783,$K$2:K6783,TRUE))</f>
        <v/>
      </c>
    </row>
    <row r="6784" spans="7:12">
      <c r="G6784" s="122" t="str">
        <f t="shared" si="319"/>
        <v/>
      </c>
      <c r="H6784" s="255" t="str">
        <f>IF(G6784="기사임",(COUNTIF($B$2:B6784,B6784)-COUNTIFS($B$2:B6783,B6784,$G$2:G6783,"")),"")</f>
        <v/>
      </c>
      <c r="I6784" s="122" t="str">
        <f>IF(H6784=1,COUNTIF($H$1:H6784,1),"")</f>
        <v/>
      </c>
      <c r="J6784" s="122">
        <f t="shared" si="320"/>
        <v>0</v>
      </c>
      <c r="K6784" s="122" t="b">
        <f t="shared" si="321"/>
        <v>0</v>
      </c>
      <c r="L6784" s="122" t="str">
        <f>IF(K6784=FALSE,"",B6784&amp;"@"&amp;COUNTIFS($B$2:B6784,B6784,$K$2:K6784,TRUE))</f>
        <v/>
      </c>
    </row>
    <row r="6785" spans="7:12">
      <c r="G6785" s="122" t="str">
        <f t="shared" si="319"/>
        <v/>
      </c>
      <c r="H6785" s="255" t="str">
        <f>IF(G6785="기사임",(COUNTIF($B$2:B6785,B6785)-COUNTIFS($B$2:B6784,B6785,$G$2:G6784,"")),"")</f>
        <v/>
      </c>
      <c r="I6785" s="122" t="str">
        <f>IF(H6785=1,COUNTIF($H$1:H6785,1),"")</f>
        <v/>
      </c>
      <c r="J6785" s="122">
        <f t="shared" si="320"/>
        <v>0</v>
      </c>
      <c r="K6785" s="122" t="b">
        <f t="shared" si="321"/>
        <v>0</v>
      </c>
      <c r="L6785" s="122" t="str">
        <f>IF(K6785=FALSE,"",B6785&amp;"@"&amp;COUNTIFS($B$2:B6785,B6785,$K$2:K6785,TRUE))</f>
        <v/>
      </c>
    </row>
    <row r="6786" spans="7:12">
      <c r="G6786" s="122" t="str">
        <f t="shared" si="319"/>
        <v/>
      </c>
      <c r="H6786" s="255" t="str">
        <f>IF(G6786="기사임",(COUNTIF($B$2:B6786,B6786)-COUNTIFS($B$2:B6785,B6786,$G$2:G6785,"")),"")</f>
        <v/>
      </c>
      <c r="I6786" s="122" t="str">
        <f>IF(H6786=1,COUNTIF($H$1:H6786,1),"")</f>
        <v/>
      </c>
      <c r="J6786" s="122">
        <f t="shared" si="320"/>
        <v>0</v>
      </c>
      <c r="K6786" s="122" t="b">
        <f t="shared" si="321"/>
        <v>0</v>
      </c>
      <c r="L6786" s="122" t="str">
        <f>IF(K6786=FALSE,"",B6786&amp;"@"&amp;COUNTIFS($B$2:B6786,B6786,$K$2:K6786,TRUE))</f>
        <v/>
      </c>
    </row>
    <row r="6787" spans="7:12">
      <c r="G6787" s="122" t="str">
        <f t="shared" si="319"/>
        <v/>
      </c>
      <c r="H6787" s="255" t="str">
        <f>IF(G6787="기사임",(COUNTIF($B$2:B6787,B6787)-COUNTIFS($B$2:B6786,B6787,$G$2:G6786,"")),"")</f>
        <v/>
      </c>
      <c r="I6787" s="122" t="str">
        <f>IF(H6787=1,COUNTIF($H$1:H6787,1),"")</f>
        <v/>
      </c>
      <c r="J6787" s="122">
        <f t="shared" si="320"/>
        <v>0</v>
      </c>
      <c r="K6787" s="122" t="b">
        <f t="shared" si="321"/>
        <v>0</v>
      </c>
      <c r="L6787" s="122" t="str">
        <f>IF(K6787=FALSE,"",B6787&amp;"@"&amp;COUNTIFS($B$2:B6787,B6787,$K$2:K6787,TRUE))</f>
        <v/>
      </c>
    </row>
    <row r="6788" spans="7:12">
      <c r="G6788" s="122" t="str">
        <f t="shared" si="319"/>
        <v/>
      </c>
      <c r="H6788" s="255" t="str">
        <f>IF(G6788="기사임",(COUNTIF($B$2:B6788,B6788)-COUNTIFS($B$2:B6787,B6788,$G$2:G6787,"")),"")</f>
        <v/>
      </c>
      <c r="I6788" s="122" t="str">
        <f>IF(H6788=1,COUNTIF($H$1:H6788,1),"")</f>
        <v/>
      </c>
      <c r="J6788" s="122">
        <f t="shared" si="320"/>
        <v>0</v>
      </c>
      <c r="K6788" s="122" t="b">
        <f t="shared" si="321"/>
        <v>0</v>
      </c>
      <c r="L6788" s="122" t="str">
        <f>IF(K6788=FALSE,"",B6788&amp;"@"&amp;COUNTIFS($B$2:B6788,B6788,$K$2:K6788,TRUE))</f>
        <v/>
      </c>
    </row>
    <row r="6789" spans="7:12">
      <c r="G6789" s="122" t="str">
        <f t="shared" si="319"/>
        <v/>
      </c>
      <c r="H6789" s="255" t="str">
        <f>IF(G6789="기사임",(COUNTIF($B$2:B6789,B6789)-COUNTIFS($B$2:B6788,B6789,$G$2:G6788,"")),"")</f>
        <v/>
      </c>
      <c r="I6789" s="122" t="str">
        <f>IF(H6789=1,COUNTIF($H$1:H6789,1),"")</f>
        <v/>
      </c>
      <c r="J6789" s="122">
        <f t="shared" si="320"/>
        <v>0</v>
      </c>
      <c r="K6789" s="122" t="b">
        <f t="shared" si="321"/>
        <v>0</v>
      </c>
      <c r="L6789" s="122" t="str">
        <f>IF(K6789=FALSE,"",B6789&amp;"@"&amp;COUNTIFS($B$2:B6789,B6789,$K$2:K6789,TRUE))</f>
        <v/>
      </c>
    </row>
    <row r="6790" spans="7:12">
      <c r="G6790" s="122" t="str">
        <f t="shared" si="319"/>
        <v/>
      </c>
      <c r="H6790" s="255" t="str">
        <f>IF(G6790="기사임",(COUNTIF($B$2:B6790,B6790)-COUNTIFS($B$2:B6789,B6790,$G$2:G6789,"")),"")</f>
        <v/>
      </c>
      <c r="I6790" s="122" t="str">
        <f>IF(H6790=1,COUNTIF($H$1:H6790,1),"")</f>
        <v/>
      </c>
      <c r="J6790" s="122">
        <f t="shared" si="320"/>
        <v>0</v>
      </c>
      <c r="K6790" s="122" t="b">
        <f t="shared" si="321"/>
        <v>0</v>
      </c>
      <c r="L6790" s="122" t="str">
        <f>IF(K6790=FALSE,"",B6790&amp;"@"&amp;COUNTIFS($B$2:B6790,B6790,$K$2:K6790,TRUE))</f>
        <v/>
      </c>
    </row>
    <row r="6791" spans="7:12">
      <c r="G6791" s="122" t="str">
        <f t="shared" ref="G6791:G6854" si="322">IF(AND(LEFT(A6791,17)="/global/archives/",ISNUMBER(_xlfn.NUMBERVALUE(MID(A6791,18,1))),ISERROR(FIND("ckattempt",A6791)),ISERROR(FIND("preview",A6791))),"기사임","")</f>
        <v/>
      </c>
      <c r="H6791" s="255" t="str">
        <f>IF(G6791="기사임",(COUNTIF($B$2:B6791,B6791)-COUNTIFS($B$2:B6790,B6791,$G$2:G6790,"")),"")</f>
        <v/>
      </c>
      <c r="I6791" s="122" t="str">
        <f>IF(H6791=1,COUNTIF($H$1:H6791,1),"")</f>
        <v/>
      </c>
      <c r="J6791" s="122">
        <f t="shared" ref="J6791:J6854" si="323">COUNTIF($N$2:$N$4,B6791)</f>
        <v>0</v>
      </c>
      <c r="K6791" s="122" t="b">
        <f t="shared" ref="K6791:K6854" si="324">AND(J6791=1,H6791&gt;=1,H6791&lt;&gt;"")</f>
        <v>0</v>
      </c>
      <c r="L6791" s="122" t="str">
        <f>IF(K6791=FALSE,"",B6791&amp;"@"&amp;COUNTIFS($B$2:B6791,B6791,$K$2:K6791,TRUE))</f>
        <v/>
      </c>
    </row>
    <row r="6792" spans="7:12">
      <c r="G6792" s="122" t="str">
        <f t="shared" si="322"/>
        <v/>
      </c>
      <c r="H6792" s="255" t="str">
        <f>IF(G6792="기사임",(COUNTIF($B$2:B6792,B6792)-COUNTIFS($B$2:B6791,B6792,$G$2:G6791,"")),"")</f>
        <v/>
      </c>
      <c r="I6792" s="122" t="str">
        <f>IF(H6792=1,COUNTIF($H$1:H6792,1),"")</f>
        <v/>
      </c>
      <c r="J6792" s="122">
        <f t="shared" si="323"/>
        <v>0</v>
      </c>
      <c r="K6792" s="122" t="b">
        <f t="shared" si="324"/>
        <v>0</v>
      </c>
      <c r="L6792" s="122" t="str">
        <f>IF(K6792=FALSE,"",B6792&amp;"@"&amp;COUNTIFS($B$2:B6792,B6792,$K$2:K6792,TRUE))</f>
        <v/>
      </c>
    </row>
    <row r="6793" spans="7:12">
      <c r="G6793" s="122" t="str">
        <f t="shared" si="322"/>
        <v/>
      </c>
      <c r="H6793" s="255" t="str">
        <f>IF(G6793="기사임",(COUNTIF($B$2:B6793,B6793)-COUNTIFS($B$2:B6792,B6793,$G$2:G6792,"")),"")</f>
        <v/>
      </c>
      <c r="I6793" s="122" t="str">
        <f>IF(H6793=1,COUNTIF($H$1:H6793,1),"")</f>
        <v/>
      </c>
      <c r="J6793" s="122">
        <f t="shared" si="323"/>
        <v>0</v>
      </c>
      <c r="K6793" s="122" t="b">
        <f t="shared" si="324"/>
        <v>0</v>
      </c>
      <c r="L6793" s="122" t="str">
        <f>IF(K6793=FALSE,"",B6793&amp;"@"&amp;COUNTIFS($B$2:B6793,B6793,$K$2:K6793,TRUE))</f>
        <v/>
      </c>
    </row>
    <row r="6794" spans="7:12">
      <c r="G6794" s="122" t="str">
        <f t="shared" si="322"/>
        <v/>
      </c>
      <c r="H6794" s="255" t="str">
        <f>IF(G6794="기사임",(COUNTIF($B$2:B6794,B6794)-COUNTIFS($B$2:B6793,B6794,$G$2:G6793,"")),"")</f>
        <v/>
      </c>
      <c r="I6794" s="122" t="str">
        <f>IF(H6794=1,COUNTIF($H$1:H6794,1),"")</f>
        <v/>
      </c>
      <c r="J6794" s="122">
        <f t="shared" si="323"/>
        <v>0</v>
      </c>
      <c r="K6794" s="122" t="b">
        <f t="shared" si="324"/>
        <v>0</v>
      </c>
      <c r="L6794" s="122" t="str">
        <f>IF(K6794=FALSE,"",B6794&amp;"@"&amp;COUNTIFS($B$2:B6794,B6794,$K$2:K6794,TRUE))</f>
        <v/>
      </c>
    </row>
    <row r="6795" spans="7:12">
      <c r="G6795" s="122" t="str">
        <f t="shared" si="322"/>
        <v/>
      </c>
      <c r="H6795" s="255" t="str">
        <f>IF(G6795="기사임",(COUNTIF($B$2:B6795,B6795)-COUNTIFS($B$2:B6794,B6795,$G$2:G6794,"")),"")</f>
        <v/>
      </c>
      <c r="I6795" s="122" t="str">
        <f>IF(H6795=1,COUNTIF($H$1:H6795,1),"")</f>
        <v/>
      </c>
      <c r="J6795" s="122">
        <f t="shared" si="323"/>
        <v>0</v>
      </c>
      <c r="K6795" s="122" t="b">
        <f t="shared" si="324"/>
        <v>0</v>
      </c>
      <c r="L6795" s="122" t="str">
        <f>IF(K6795=FALSE,"",B6795&amp;"@"&amp;COUNTIFS($B$2:B6795,B6795,$K$2:K6795,TRUE))</f>
        <v/>
      </c>
    </row>
    <row r="6796" spans="7:12">
      <c r="G6796" s="122" t="str">
        <f t="shared" si="322"/>
        <v/>
      </c>
      <c r="H6796" s="255" t="str">
        <f>IF(G6796="기사임",(COUNTIF($B$2:B6796,B6796)-COUNTIFS($B$2:B6795,B6796,$G$2:G6795,"")),"")</f>
        <v/>
      </c>
      <c r="I6796" s="122" t="str">
        <f>IF(H6796=1,COUNTIF($H$1:H6796,1),"")</f>
        <v/>
      </c>
      <c r="J6796" s="122">
        <f t="shared" si="323"/>
        <v>0</v>
      </c>
      <c r="K6796" s="122" t="b">
        <f t="shared" si="324"/>
        <v>0</v>
      </c>
      <c r="L6796" s="122" t="str">
        <f>IF(K6796=FALSE,"",B6796&amp;"@"&amp;COUNTIFS($B$2:B6796,B6796,$K$2:K6796,TRUE))</f>
        <v/>
      </c>
    </row>
    <row r="6797" spans="7:12">
      <c r="G6797" s="122" t="str">
        <f t="shared" si="322"/>
        <v/>
      </c>
      <c r="H6797" s="255" t="str">
        <f>IF(G6797="기사임",(COUNTIF($B$2:B6797,B6797)-COUNTIFS($B$2:B6796,B6797,$G$2:G6796,"")),"")</f>
        <v/>
      </c>
      <c r="I6797" s="122" t="str">
        <f>IF(H6797=1,COUNTIF($H$1:H6797,1),"")</f>
        <v/>
      </c>
      <c r="J6797" s="122">
        <f t="shared" si="323"/>
        <v>0</v>
      </c>
      <c r="K6797" s="122" t="b">
        <f t="shared" si="324"/>
        <v>0</v>
      </c>
      <c r="L6797" s="122" t="str">
        <f>IF(K6797=FALSE,"",B6797&amp;"@"&amp;COUNTIFS($B$2:B6797,B6797,$K$2:K6797,TRUE))</f>
        <v/>
      </c>
    </row>
    <row r="6798" spans="7:12">
      <c r="G6798" s="122" t="str">
        <f t="shared" si="322"/>
        <v/>
      </c>
      <c r="H6798" s="255" t="str">
        <f>IF(G6798="기사임",(COUNTIF($B$2:B6798,B6798)-COUNTIFS($B$2:B6797,B6798,$G$2:G6797,"")),"")</f>
        <v/>
      </c>
      <c r="I6798" s="122" t="str">
        <f>IF(H6798=1,COUNTIF($H$1:H6798,1),"")</f>
        <v/>
      </c>
      <c r="J6798" s="122">
        <f t="shared" si="323"/>
        <v>0</v>
      </c>
      <c r="K6798" s="122" t="b">
        <f t="shared" si="324"/>
        <v>0</v>
      </c>
      <c r="L6798" s="122" t="str">
        <f>IF(K6798=FALSE,"",B6798&amp;"@"&amp;COUNTIFS($B$2:B6798,B6798,$K$2:K6798,TRUE))</f>
        <v/>
      </c>
    </row>
    <row r="6799" spans="7:12">
      <c r="G6799" s="122" t="str">
        <f t="shared" si="322"/>
        <v/>
      </c>
      <c r="H6799" s="255" t="str">
        <f>IF(G6799="기사임",(COUNTIF($B$2:B6799,B6799)-COUNTIFS($B$2:B6798,B6799,$G$2:G6798,"")),"")</f>
        <v/>
      </c>
      <c r="I6799" s="122" t="str">
        <f>IF(H6799=1,COUNTIF($H$1:H6799,1),"")</f>
        <v/>
      </c>
      <c r="J6799" s="122">
        <f t="shared" si="323"/>
        <v>0</v>
      </c>
      <c r="K6799" s="122" t="b">
        <f t="shared" si="324"/>
        <v>0</v>
      </c>
      <c r="L6799" s="122" t="str">
        <f>IF(K6799=FALSE,"",B6799&amp;"@"&amp;COUNTIFS($B$2:B6799,B6799,$K$2:K6799,TRUE))</f>
        <v/>
      </c>
    </row>
    <row r="6800" spans="7:12">
      <c r="G6800" s="122" t="str">
        <f t="shared" si="322"/>
        <v/>
      </c>
      <c r="H6800" s="255" t="str">
        <f>IF(G6800="기사임",(COUNTIF($B$2:B6800,B6800)-COUNTIFS($B$2:B6799,B6800,$G$2:G6799,"")),"")</f>
        <v/>
      </c>
      <c r="I6800" s="122" t="str">
        <f>IF(H6800=1,COUNTIF($H$1:H6800,1),"")</f>
        <v/>
      </c>
      <c r="J6800" s="122">
        <f t="shared" si="323"/>
        <v>0</v>
      </c>
      <c r="K6800" s="122" t="b">
        <f t="shared" si="324"/>
        <v>0</v>
      </c>
      <c r="L6800" s="122" t="str">
        <f>IF(K6800=FALSE,"",B6800&amp;"@"&amp;COUNTIFS($B$2:B6800,B6800,$K$2:K6800,TRUE))</f>
        <v/>
      </c>
    </row>
    <row r="6801" spans="7:12">
      <c r="G6801" s="122" t="str">
        <f t="shared" si="322"/>
        <v/>
      </c>
      <c r="H6801" s="255" t="str">
        <f>IF(G6801="기사임",(COUNTIF($B$2:B6801,B6801)-COUNTIFS($B$2:B6800,B6801,$G$2:G6800,"")),"")</f>
        <v/>
      </c>
      <c r="I6801" s="122" t="str">
        <f>IF(H6801=1,COUNTIF($H$1:H6801,1),"")</f>
        <v/>
      </c>
      <c r="J6801" s="122">
        <f t="shared" si="323"/>
        <v>0</v>
      </c>
      <c r="K6801" s="122" t="b">
        <f t="shared" si="324"/>
        <v>0</v>
      </c>
      <c r="L6801" s="122" t="str">
        <f>IF(K6801=FALSE,"",B6801&amp;"@"&amp;COUNTIFS($B$2:B6801,B6801,$K$2:K6801,TRUE))</f>
        <v/>
      </c>
    </row>
    <row r="6802" spans="7:12">
      <c r="G6802" s="122" t="str">
        <f t="shared" si="322"/>
        <v/>
      </c>
      <c r="H6802" s="255" t="str">
        <f>IF(G6802="기사임",(COUNTIF($B$2:B6802,B6802)-COUNTIFS($B$2:B6801,B6802,$G$2:G6801,"")),"")</f>
        <v/>
      </c>
      <c r="I6802" s="122" t="str">
        <f>IF(H6802=1,COUNTIF($H$1:H6802,1),"")</f>
        <v/>
      </c>
      <c r="J6802" s="122">
        <f t="shared" si="323"/>
        <v>0</v>
      </c>
      <c r="K6802" s="122" t="b">
        <f t="shared" si="324"/>
        <v>0</v>
      </c>
      <c r="L6802" s="122" t="str">
        <f>IF(K6802=FALSE,"",B6802&amp;"@"&amp;COUNTIFS($B$2:B6802,B6802,$K$2:K6802,TRUE))</f>
        <v/>
      </c>
    </row>
    <row r="6803" spans="7:12">
      <c r="G6803" s="122" t="str">
        <f t="shared" si="322"/>
        <v/>
      </c>
      <c r="H6803" s="255" t="str">
        <f>IF(G6803="기사임",(COUNTIF($B$2:B6803,B6803)-COUNTIFS($B$2:B6802,B6803,$G$2:G6802,"")),"")</f>
        <v/>
      </c>
      <c r="I6803" s="122" t="str">
        <f>IF(H6803=1,COUNTIF($H$1:H6803,1),"")</f>
        <v/>
      </c>
      <c r="J6803" s="122">
        <f t="shared" si="323"/>
        <v>0</v>
      </c>
      <c r="K6803" s="122" t="b">
        <f t="shared" si="324"/>
        <v>0</v>
      </c>
      <c r="L6803" s="122" t="str">
        <f>IF(K6803=FALSE,"",B6803&amp;"@"&amp;COUNTIFS($B$2:B6803,B6803,$K$2:K6803,TRUE))</f>
        <v/>
      </c>
    </row>
    <row r="6804" spans="7:12">
      <c r="G6804" s="122" t="str">
        <f t="shared" si="322"/>
        <v/>
      </c>
      <c r="H6804" s="255" t="str">
        <f>IF(G6804="기사임",(COUNTIF($B$2:B6804,B6804)-COUNTIFS($B$2:B6803,B6804,$G$2:G6803,"")),"")</f>
        <v/>
      </c>
      <c r="I6804" s="122" t="str">
        <f>IF(H6804=1,COUNTIF($H$1:H6804,1),"")</f>
        <v/>
      </c>
      <c r="J6804" s="122">
        <f t="shared" si="323"/>
        <v>0</v>
      </c>
      <c r="K6804" s="122" t="b">
        <f t="shared" si="324"/>
        <v>0</v>
      </c>
      <c r="L6804" s="122" t="str">
        <f>IF(K6804=FALSE,"",B6804&amp;"@"&amp;COUNTIFS($B$2:B6804,B6804,$K$2:K6804,TRUE))</f>
        <v/>
      </c>
    </row>
    <row r="6805" spans="7:12">
      <c r="G6805" s="122" t="str">
        <f t="shared" si="322"/>
        <v/>
      </c>
      <c r="H6805" s="255" t="str">
        <f>IF(G6805="기사임",(COUNTIF($B$2:B6805,B6805)-COUNTIFS($B$2:B6804,B6805,$G$2:G6804,"")),"")</f>
        <v/>
      </c>
      <c r="I6805" s="122" t="str">
        <f>IF(H6805=1,COUNTIF($H$1:H6805,1),"")</f>
        <v/>
      </c>
      <c r="J6805" s="122">
        <f t="shared" si="323"/>
        <v>0</v>
      </c>
      <c r="K6805" s="122" t="b">
        <f t="shared" si="324"/>
        <v>0</v>
      </c>
      <c r="L6805" s="122" t="str">
        <f>IF(K6805=FALSE,"",B6805&amp;"@"&amp;COUNTIFS($B$2:B6805,B6805,$K$2:K6805,TRUE))</f>
        <v/>
      </c>
    </row>
    <row r="6806" spans="7:12">
      <c r="G6806" s="122" t="str">
        <f t="shared" si="322"/>
        <v/>
      </c>
      <c r="H6806" s="255" t="str">
        <f>IF(G6806="기사임",(COUNTIF($B$2:B6806,B6806)-COUNTIFS($B$2:B6805,B6806,$G$2:G6805,"")),"")</f>
        <v/>
      </c>
      <c r="I6806" s="122" t="str">
        <f>IF(H6806=1,COUNTIF($H$1:H6806,1),"")</f>
        <v/>
      </c>
      <c r="J6806" s="122">
        <f t="shared" si="323"/>
        <v>0</v>
      </c>
      <c r="K6806" s="122" t="b">
        <f t="shared" si="324"/>
        <v>0</v>
      </c>
      <c r="L6806" s="122" t="str">
        <f>IF(K6806=FALSE,"",B6806&amp;"@"&amp;COUNTIFS($B$2:B6806,B6806,$K$2:K6806,TRUE))</f>
        <v/>
      </c>
    </row>
    <row r="6807" spans="7:12">
      <c r="G6807" s="122" t="str">
        <f t="shared" si="322"/>
        <v/>
      </c>
      <c r="H6807" s="255" t="str">
        <f>IF(G6807="기사임",(COUNTIF($B$2:B6807,B6807)-COUNTIFS($B$2:B6806,B6807,$G$2:G6806,"")),"")</f>
        <v/>
      </c>
      <c r="I6807" s="122" t="str">
        <f>IF(H6807=1,COUNTIF($H$1:H6807,1),"")</f>
        <v/>
      </c>
      <c r="J6807" s="122">
        <f t="shared" si="323"/>
        <v>0</v>
      </c>
      <c r="K6807" s="122" t="b">
        <f t="shared" si="324"/>
        <v>0</v>
      </c>
      <c r="L6807" s="122" t="str">
        <f>IF(K6807=FALSE,"",B6807&amp;"@"&amp;COUNTIFS($B$2:B6807,B6807,$K$2:K6807,TRUE))</f>
        <v/>
      </c>
    </row>
    <row r="6808" spans="7:12">
      <c r="G6808" s="122" t="str">
        <f t="shared" si="322"/>
        <v/>
      </c>
      <c r="H6808" s="255" t="str">
        <f>IF(G6808="기사임",(COUNTIF($B$2:B6808,B6808)-COUNTIFS($B$2:B6807,B6808,$G$2:G6807,"")),"")</f>
        <v/>
      </c>
      <c r="I6808" s="122" t="str">
        <f>IF(H6808=1,COUNTIF($H$1:H6808,1),"")</f>
        <v/>
      </c>
      <c r="J6808" s="122">
        <f t="shared" si="323"/>
        <v>0</v>
      </c>
      <c r="K6808" s="122" t="b">
        <f t="shared" si="324"/>
        <v>0</v>
      </c>
      <c r="L6808" s="122" t="str">
        <f>IF(K6808=FALSE,"",B6808&amp;"@"&amp;COUNTIFS($B$2:B6808,B6808,$K$2:K6808,TRUE))</f>
        <v/>
      </c>
    </row>
    <row r="6809" spans="7:12">
      <c r="G6809" s="122" t="str">
        <f t="shared" si="322"/>
        <v/>
      </c>
      <c r="H6809" s="255" t="str">
        <f>IF(G6809="기사임",(COUNTIF($B$2:B6809,B6809)-COUNTIFS($B$2:B6808,B6809,$G$2:G6808,"")),"")</f>
        <v/>
      </c>
      <c r="I6809" s="122" t="str">
        <f>IF(H6809=1,COUNTIF($H$1:H6809,1),"")</f>
        <v/>
      </c>
      <c r="J6809" s="122">
        <f t="shared" si="323"/>
        <v>0</v>
      </c>
      <c r="K6809" s="122" t="b">
        <f t="shared" si="324"/>
        <v>0</v>
      </c>
      <c r="L6809" s="122" t="str">
        <f>IF(K6809=FALSE,"",B6809&amp;"@"&amp;COUNTIFS($B$2:B6809,B6809,$K$2:K6809,TRUE))</f>
        <v/>
      </c>
    </row>
    <row r="6810" spans="7:12">
      <c r="G6810" s="122" t="str">
        <f t="shared" si="322"/>
        <v/>
      </c>
      <c r="H6810" s="255" t="str">
        <f>IF(G6810="기사임",(COUNTIF($B$2:B6810,B6810)-COUNTIFS($B$2:B6809,B6810,$G$2:G6809,"")),"")</f>
        <v/>
      </c>
      <c r="I6810" s="122" t="str">
        <f>IF(H6810=1,COUNTIF($H$1:H6810,1),"")</f>
        <v/>
      </c>
      <c r="J6810" s="122">
        <f t="shared" si="323"/>
        <v>0</v>
      </c>
      <c r="K6810" s="122" t="b">
        <f t="shared" si="324"/>
        <v>0</v>
      </c>
      <c r="L6810" s="122" t="str">
        <f>IF(K6810=FALSE,"",B6810&amp;"@"&amp;COUNTIFS($B$2:B6810,B6810,$K$2:K6810,TRUE))</f>
        <v/>
      </c>
    </row>
    <row r="6811" spans="7:12">
      <c r="G6811" s="122" t="str">
        <f t="shared" si="322"/>
        <v/>
      </c>
      <c r="H6811" s="255" t="str">
        <f>IF(G6811="기사임",(COUNTIF($B$2:B6811,B6811)-COUNTIFS($B$2:B6810,B6811,$G$2:G6810,"")),"")</f>
        <v/>
      </c>
      <c r="I6811" s="122" t="str">
        <f>IF(H6811=1,COUNTIF($H$1:H6811,1),"")</f>
        <v/>
      </c>
      <c r="J6811" s="122">
        <f t="shared" si="323"/>
        <v>0</v>
      </c>
      <c r="K6811" s="122" t="b">
        <f t="shared" si="324"/>
        <v>0</v>
      </c>
      <c r="L6811" s="122" t="str">
        <f>IF(K6811=FALSE,"",B6811&amp;"@"&amp;COUNTIFS($B$2:B6811,B6811,$K$2:K6811,TRUE))</f>
        <v/>
      </c>
    </row>
    <row r="6812" spans="7:12">
      <c r="G6812" s="122" t="str">
        <f t="shared" si="322"/>
        <v/>
      </c>
      <c r="H6812" s="255" t="str">
        <f>IF(G6812="기사임",(COUNTIF($B$2:B6812,B6812)-COUNTIFS($B$2:B6811,B6812,$G$2:G6811,"")),"")</f>
        <v/>
      </c>
      <c r="I6812" s="122" t="str">
        <f>IF(H6812=1,COUNTIF($H$1:H6812,1),"")</f>
        <v/>
      </c>
      <c r="J6812" s="122">
        <f t="shared" si="323"/>
        <v>0</v>
      </c>
      <c r="K6812" s="122" t="b">
        <f t="shared" si="324"/>
        <v>0</v>
      </c>
      <c r="L6812" s="122" t="str">
        <f>IF(K6812=FALSE,"",B6812&amp;"@"&amp;COUNTIFS($B$2:B6812,B6812,$K$2:K6812,TRUE))</f>
        <v/>
      </c>
    </row>
    <row r="6813" spans="7:12">
      <c r="G6813" s="122" t="str">
        <f t="shared" si="322"/>
        <v/>
      </c>
      <c r="H6813" s="255" t="str">
        <f>IF(G6813="기사임",(COUNTIF($B$2:B6813,B6813)-COUNTIFS($B$2:B6812,B6813,$G$2:G6812,"")),"")</f>
        <v/>
      </c>
      <c r="I6813" s="122" t="str">
        <f>IF(H6813=1,COUNTIF($H$1:H6813,1),"")</f>
        <v/>
      </c>
      <c r="J6813" s="122">
        <f t="shared" si="323"/>
        <v>0</v>
      </c>
      <c r="K6813" s="122" t="b">
        <f t="shared" si="324"/>
        <v>0</v>
      </c>
      <c r="L6813" s="122" t="str">
        <f>IF(K6813=FALSE,"",B6813&amp;"@"&amp;COUNTIFS($B$2:B6813,B6813,$K$2:K6813,TRUE))</f>
        <v/>
      </c>
    </row>
    <row r="6814" spans="7:12">
      <c r="G6814" s="122" t="str">
        <f t="shared" si="322"/>
        <v/>
      </c>
      <c r="H6814" s="255" t="str">
        <f>IF(G6814="기사임",(COUNTIF($B$2:B6814,B6814)-COUNTIFS($B$2:B6813,B6814,$G$2:G6813,"")),"")</f>
        <v/>
      </c>
      <c r="I6814" s="122" t="str">
        <f>IF(H6814=1,COUNTIF($H$1:H6814,1),"")</f>
        <v/>
      </c>
      <c r="J6814" s="122">
        <f t="shared" si="323"/>
        <v>0</v>
      </c>
      <c r="K6814" s="122" t="b">
        <f t="shared" si="324"/>
        <v>0</v>
      </c>
      <c r="L6814" s="122" t="str">
        <f>IF(K6814=FALSE,"",B6814&amp;"@"&amp;COUNTIFS($B$2:B6814,B6814,$K$2:K6814,TRUE))</f>
        <v/>
      </c>
    </row>
    <row r="6815" spans="7:12">
      <c r="G6815" s="122" t="str">
        <f t="shared" si="322"/>
        <v/>
      </c>
      <c r="H6815" s="255" t="str">
        <f>IF(G6815="기사임",(COUNTIF($B$2:B6815,B6815)-COUNTIFS($B$2:B6814,B6815,$G$2:G6814,"")),"")</f>
        <v/>
      </c>
      <c r="I6815" s="122" t="str">
        <f>IF(H6815=1,COUNTIF($H$1:H6815,1),"")</f>
        <v/>
      </c>
      <c r="J6815" s="122">
        <f t="shared" si="323"/>
        <v>0</v>
      </c>
      <c r="K6815" s="122" t="b">
        <f t="shared" si="324"/>
        <v>0</v>
      </c>
      <c r="L6815" s="122" t="str">
        <f>IF(K6815=FALSE,"",B6815&amp;"@"&amp;COUNTIFS($B$2:B6815,B6815,$K$2:K6815,TRUE))</f>
        <v/>
      </c>
    </row>
    <row r="6816" spans="7:12">
      <c r="G6816" s="122" t="str">
        <f t="shared" si="322"/>
        <v/>
      </c>
      <c r="H6816" s="255" t="str">
        <f>IF(G6816="기사임",(COUNTIF($B$2:B6816,B6816)-COUNTIFS($B$2:B6815,B6816,$G$2:G6815,"")),"")</f>
        <v/>
      </c>
      <c r="I6816" s="122" t="str">
        <f>IF(H6816=1,COUNTIF($H$1:H6816,1),"")</f>
        <v/>
      </c>
      <c r="J6816" s="122">
        <f t="shared" si="323"/>
        <v>0</v>
      </c>
      <c r="K6816" s="122" t="b">
        <f t="shared" si="324"/>
        <v>0</v>
      </c>
      <c r="L6816" s="122" t="str">
        <f>IF(K6816=FALSE,"",B6816&amp;"@"&amp;COUNTIFS($B$2:B6816,B6816,$K$2:K6816,TRUE))</f>
        <v/>
      </c>
    </row>
    <row r="6817" spans="7:12">
      <c r="G6817" s="122" t="str">
        <f t="shared" si="322"/>
        <v/>
      </c>
      <c r="H6817" s="255" t="str">
        <f>IF(G6817="기사임",(COUNTIF($B$2:B6817,B6817)-COUNTIFS($B$2:B6816,B6817,$G$2:G6816,"")),"")</f>
        <v/>
      </c>
      <c r="I6817" s="122" t="str">
        <f>IF(H6817=1,COUNTIF($H$1:H6817,1),"")</f>
        <v/>
      </c>
      <c r="J6817" s="122">
        <f t="shared" si="323"/>
        <v>0</v>
      </c>
      <c r="K6817" s="122" t="b">
        <f t="shared" si="324"/>
        <v>0</v>
      </c>
      <c r="L6817" s="122" t="str">
        <f>IF(K6817=FALSE,"",B6817&amp;"@"&amp;COUNTIFS($B$2:B6817,B6817,$K$2:K6817,TRUE))</f>
        <v/>
      </c>
    </row>
    <row r="6818" spans="7:12">
      <c r="G6818" s="122" t="str">
        <f t="shared" si="322"/>
        <v/>
      </c>
      <c r="H6818" s="255" t="str">
        <f>IF(G6818="기사임",(COUNTIF($B$2:B6818,B6818)-COUNTIFS($B$2:B6817,B6818,$G$2:G6817,"")),"")</f>
        <v/>
      </c>
      <c r="I6818" s="122" t="str">
        <f>IF(H6818=1,COUNTIF($H$1:H6818,1),"")</f>
        <v/>
      </c>
      <c r="J6818" s="122">
        <f t="shared" si="323"/>
        <v>0</v>
      </c>
      <c r="K6818" s="122" t="b">
        <f t="shared" si="324"/>
        <v>0</v>
      </c>
      <c r="L6818" s="122" t="str">
        <f>IF(K6818=FALSE,"",B6818&amp;"@"&amp;COUNTIFS($B$2:B6818,B6818,$K$2:K6818,TRUE))</f>
        <v/>
      </c>
    </row>
    <row r="6819" spans="7:12">
      <c r="G6819" s="122" t="str">
        <f t="shared" si="322"/>
        <v/>
      </c>
      <c r="H6819" s="255" t="str">
        <f>IF(G6819="기사임",(COUNTIF($B$2:B6819,B6819)-COUNTIFS($B$2:B6818,B6819,$G$2:G6818,"")),"")</f>
        <v/>
      </c>
      <c r="I6819" s="122" t="str">
        <f>IF(H6819=1,COUNTIF($H$1:H6819,1),"")</f>
        <v/>
      </c>
      <c r="J6819" s="122">
        <f t="shared" si="323"/>
        <v>0</v>
      </c>
      <c r="K6819" s="122" t="b">
        <f t="shared" si="324"/>
        <v>0</v>
      </c>
      <c r="L6819" s="122" t="str">
        <f>IF(K6819=FALSE,"",B6819&amp;"@"&amp;COUNTIFS($B$2:B6819,B6819,$K$2:K6819,TRUE))</f>
        <v/>
      </c>
    </row>
    <row r="6820" spans="7:12">
      <c r="G6820" s="122" t="str">
        <f t="shared" si="322"/>
        <v/>
      </c>
      <c r="H6820" s="255" t="str">
        <f>IF(G6820="기사임",(COUNTIF($B$2:B6820,B6820)-COUNTIFS($B$2:B6819,B6820,$G$2:G6819,"")),"")</f>
        <v/>
      </c>
      <c r="I6820" s="122" t="str">
        <f>IF(H6820=1,COUNTIF($H$1:H6820,1),"")</f>
        <v/>
      </c>
      <c r="J6820" s="122">
        <f t="shared" si="323"/>
        <v>0</v>
      </c>
      <c r="K6820" s="122" t="b">
        <f t="shared" si="324"/>
        <v>0</v>
      </c>
      <c r="L6820" s="122" t="str">
        <f>IF(K6820=FALSE,"",B6820&amp;"@"&amp;COUNTIFS($B$2:B6820,B6820,$K$2:K6820,TRUE))</f>
        <v/>
      </c>
    </row>
    <row r="6821" spans="7:12">
      <c r="G6821" s="122" t="str">
        <f t="shared" si="322"/>
        <v/>
      </c>
      <c r="H6821" s="255" t="str">
        <f>IF(G6821="기사임",(COUNTIF($B$2:B6821,B6821)-COUNTIFS($B$2:B6820,B6821,$G$2:G6820,"")),"")</f>
        <v/>
      </c>
      <c r="I6821" s="122" t="str">
        <f>IF(H6821=1,COUNTIF($H$1:H6821,1),"")</f>
        <v/>
      </c>
      <c r="J6821" s="122">
        <f t="shared" si="323"/>
        <v>0</v>
      </c>
      <c r="K6821" s="122" t="b">
        <f t="shared" si="324"/>
        <v>0</v>
      </c>
      <c r="L6821" s="122" t="str">
        <f>IF(K6821=FALSE,"",B6821&amp;"@"&amp;COUNTIFS($B$2:B6821,B6821,$K$2:K6821,TRUE))</f>
        <v/>
      </c>
    </row>
    <row r="6822" spans="7:12">
      <c r="G6822" s="122" t="str">
        <f t="shared" si="322"/>
        <v/>
      </c>
      <c r="H6822" s="255" t="str">
        <f>IF(G6822="기사임",(COUNTIF($B$2:B6822,B6822)-COUNTIFS($B$2:B6821,B6822,$G$2:G6821,"")),"")</f>
        <v/>
      </c>
      <c r="I6822" s="122" t="str">
        <f>IF(H6822=1,COUNTIF($H$1:H6822,1),"")</f>
        <v/>
      </c>
      <c r="J6822" s="122">
        <f t="shared" si="323"/>
        <v>0</v>
      </c>
      <c r="K6822" s="122" t="b">
        <f t="shared" si="324"/>
        <v>0</v>
      </c>
      <c r="L6822" s="122" t="str">
        <f>IF(K6822=FALSE,"",B6822&amp;"@"&amp;COUNTIFS($B$2:B6822,B6822,$K$2:K6822,TRUE))</f>
        <v/>
      </c>
    </row>
    <row r="6823" spans="7:12">
      <c r="G6823" s="122" t="str">
        <f t="shared" si="322"/>
        <v/>
      </c>
      <c r="H6823" s="255" t="str">
        <f>IF(G6823="기사임",(COUNTIF($B$2:B6823,B6823)-COUNTIFS($B$2:B6822,B6823,$G$2:G6822,"")),"")</f>
        <v/>
      </c>
      <c r="I6823" s="122" t="str">
        <f>IF(H6823=1,COUNTIF($H$1:H6823,1),"")</f>
        <v/>
      </c>
      <c r="J6823" s="122">
        <f t="shared" si="323"/>
        <v>0</v>
      </c>
      <c r="K6823" s="122" t="b">
        <f t="shared" si="324"/>
        <v>0</v>
      </c>
      <c r="L6823" s="122" t="str">
        <f>IF(K6823=FALSE,"",B6823&amp;"@"&amp;COUNTIFS($B$2:B6823,B6823,$K$2:K6823,TRUE))</f>
        <v/>
      </c>
    </row>
    <row r="6824" spans="7:12">
      <c r="G6824" s="122" t="str">
        <f t="shared" si="322"/>
        <v/>
      </c>
      <c r="H6824" s="255" t="str">
        <f>IF(G6824="기사임",(COUNTIF($B$2:B6824,B6824)-COUNTIFS($B$2:B6823,B6824,$G$2:G6823,"")),"")</f>
        <v/>
      </c>
      <c r="I6824" s="122" t="str">
        <f>IF(H6824=1,COUNTIF($H$1:H6824,1),"")</f>
        <v/>
      </c>
      <c r="J6824" s="122">
        <f t="shared" si="323"/>
        <v>0</v>
      </c>
      <c r="K6824" s="122" t="b">
        <f t="shared" si="324"/>
        <v>0</v>
      </c>
      <c r="L6824" s="122" t="str">
        <f>IF(K6824=FALSE,"",B6824&amp;"@"&amp;COUNTIFS($B$2:B6824,B6824,$K$2:K6824,TRUE))</f>
        <v/>
      </c>
    </row>
    <row r="6825" spans="7:12">
      <c r="G6825" s="122" t="str">
        <f t="shared" si="322"/>
        <v/>
      </c>
      <c r="H6825" s="255" t="str">
        <f>IF(G6825="기사임",(COUNTIF($B$2:B6825,B6825)-COUNTIFS($B$2:B6824,B6825,$G$2:G6824,"")),"")</f>
        <v/>
      </c>
      <c r="I6825" s="122" t="str">
        <f>IF(H6825=1,COUNTIF($H$1:H6825,1),"")</f>
        <v/>
      </c>
      <c r="J6825" s="122">
        <f t="shared" si="323"/>
        <v>0</v>
      </c>
      <c r="K6825" s="122" t="b">
        <f t="shared" si="324"/>
        <v>0</v>
      </c>
      <c r="L6825" s="122" t="str">
        <f>IF(K6825=FALSE,"",B6825&amp;"@"&amp;COUNTIFS($B$2:B6825,B6825,$K$2:K6825,TRUE))</f>
        <v/>
      </c>
    </row>
    <row r="6826" spans="7:12">
      <c r="G6826" s="122" t="str">
        <f t="shared" si="322"/>
        <v/>
      </c>
      <c r="H6826" s="255" t="str">
        <f>IF(G6826="기사임",(COUNTIF($B$2:B6826,B6826)-COUNTIFS($B$2:B6825,B6826,$G$2:G6825,"")),"")</f>
        <v/>
      </c>
      <c r="I6826" s="122" t="str">
        <f>IF(H6826=1,COUNTIF($H$1:H6826,1),"")</f>
        <v/>
      </c>
      <c r="J6826" s="122">
        <f t="shared" si="323"/>
        <v>0</v>
      </c>
      <c r="K6826" s="122" t="b">
        <f t="shared" si="324"/>
        <v>0</v>
      </c>
      <c r="L6826" s="122" t="str">
        <f>IF(K6826=FALSE,"",B6826&amp;"@"&amp;COUNTIFS($B$2:B6826,B6826,$K$2:K6826,TRUE))</f>
        <v/>
      </c>
    </row>
    <row r="6827" spans="7:12">
      <c r="G6827" s="122" t="str">
        <f t="shared" si="322"/>
        <v/>
      </c>
      <c r="H6827" s="255" t="str">
        <f>IF(G6827="기사임",(COUNTIF($B$2:B6827,B6827)-COUNTIFS($B$2:B6826,B6827,$G$2:G6826,"")),"")</f>
        <v/>
      </c>
      <c r="I6827" s="122" t="str">
        <f>IF(H6827=1,COUNTIF($H$1:H6827,1),"")</f>
        <v/>
      </c>
      <c r="J6827" s="122">
        <f t="shared" si="323"/>
        <v>0</v>
      </c>
      <c r="K6827" s="122" t="b">
        <f t="shared" si="324"/>
        <v>0</v>
      </c>
      <c r="L6827" s="122" t="str">
        <f>IF(K6827=FALSE,"",B6827&amp;"@"&amp;COUNTIFS($B$2:B6827,B6827,$K$2:K6827,TRUE))</f>
        <v/>
      </c>
    </row>
    <row r="6828" spans="7:12">
      <c r="G6828" s="122" t="str">
        <f t="shared" si="322"/>
        <v/>
      </c>
      <c r="H6828" s="255" t="str">
        <f>IF(G6828="기사임",(COUNTIF($B$2:B6828,B6828)-COUNTIFS($B$2:B6827,B6828,$G$2:G6827,"")),"")</f>
        <v/>
      </c>
      <c r="I6828" s="122" t="str">
        <f>IF(H6828=1,COUNTIF($H$1:H6828,1),"")</f>
        <v/>
      </c>
      <c r="J6828" s="122">
        <f t="shared" si="323"/>
        <v>0</v>
      </c>
      <c r="K6828" s="122" t="b">
        <f t="shared" si="324"/>
        <v>0</v>
      </c>
      <c r="L6828" s="122" t="str">
        <f>IF(K6828=FALSE,"",B6828&amp;"@"&amp;COUNTIFS($B$2:B6828,B6828,$K$2:K6828,TRUE))</f>
        <v/>
      </c>
    </row>
    <row r="6829" spans="7:12">
      <c r="G6829" s="122" t="str">
        <f t="shared" si="322"/>
        <v/>
      </c>
      <c r="H6829" s="255" t="str">
        <f>IF(G6829="기사임",(COUNTIF($B$2:B6829,B6829)-COUNTIFS($B$2:B6828,B6829,$G$2:G6828,"")),"")</f>
        <v/>
      </c>
      <c r="I6829" s="122" t="str">
        <f>IF(H6829=1,COUNTIF($H$1:H6829,1),"")</f>
        <v/>
      </c>
      <c r="J6829" s="122">
        <f t="shared" si="323"/>
        <v>0</v>
      </c>
      <c r="K6829" s="122" t="b">
        <f t="shared" si="324"/>
        <v>0</v>
      </c>
      <c r="L6829" s="122" t="str">
        <f>IF(K6829=FALSE,"",B6829&amp;"@"&amp;COUNTIFS($B$2:B6829,B6829,$K$2:K6829,TRUE))</f>
        <v/>
      </c>
    </row>
    <row r="6830" spans="7:12">
      <c r="G6830" s="122" t="str">
        <f t="shared" si="322"/>
        <v/>
      </c>
      <c r="H6830" s="255" t="str">
        <f>IF(G6830="기사임",(COUNTIF($B$2:B6830,B6830)-COUNTIFS($B$2:B6829,B6830,$G$2:G6829,"")),"")</f>
        <v/>
      </c>
      <c r="I6830" s="122" t="str">
        <f>IF(H6830=1,COUNTIF($H$1:H6830,1),"")</f>
        <v/>
      </c>
      <c r="J6830" s="122">
        <f t="shared" si="323"/>
        <v>0</v>
      </c>
      <c r="K6830" s="122" t="b">
        <f t="shared" si="324"/>
        <v>0</v>
      </c>
      <c r="L6830" s="122" t="str">
        <f>IF(K6830=FALSE,"",B6830&amp;"@"&amp;COUNTIFS($B$2:B6830,B6830,$K$2:K6830,TRUE))</f>
        <v/>
      </c>
    </row>
    <row r="6831" spans="7:12">
      <c r="G6831" s="122" t="str">
        <f t="shared" si="322"/>
        <v/>
      </c>
      <c r="H6831" s="255" t="str">
        <f>IF(G6831="기사임",(COUNTIF($B$2:B6831,B6831)-COUNTIFS($B$2:B6830,B6831,$G$2:G6830,"")),"")</f>
        <v/>
      </c>
      <c r="I6831" s="122" t="str">
        <f>IF(H6831=1,COUNTIF($H$1:H6831,1),"")</f>
        <v/>
      </c>
      <c r="J6831" s="122">
        <f t="shared" si="323"/>
        <v>0</v>
      </c>
      <c r="K6831" s="122" t="b">
        <f t="shared" si="324"/>
        <v>0</v>
      </c>
      <c r="L6831" s="122" t="str">
        <f>IF(K6831=FALSE,"",B6831&amp;"@"&amp;COUNTIFS($B$2:B6831,B6831,$K$2:K6831,TRUE))</f>
        <v/>
      </c>
    </row>
    <row r="6832" spans="7:12">
      <c r="G6832" s="122" t="str">
        <f t="shared" si="322"/>
        <v/>
      </c>
      <c r="H6832" s="255" t="str">
        <f>IF(G6832="기사임",(COUNTIF($B$2:B6832,B6832)-COUNTIFS($B$2:B6831,B6832,$G$2:G6831,"")),"")</f>
        <v/>
      </c>
      <c r="I6832" s="122" t="str">
        <f>IF(H6832=1,COUNTIF($H$1:H6832,1),"")</f>
        <v/>
      </c>
      <c r="J6832" s="122">
        <f t="shared" si="323"/>
        <v>0</v>
      </c>
      <c r="K6832" s="122" t="b">
        <f t="shared" si="324"/>
        <v>0</v>
      </c>
      <c r="L6832" s="122" t="str">
        <f>IF(K6832=FALSE,"",B6832&amp;"@"&amp;COUNTIFS($B$2:B6832,B6832,$K$2:K6832,TRUE))</f>
        <v/>
      </c>
    </row>
    <row r="6833" spans="7:12">
      <c r="G6833" s="122" t="str">
        <f t="shared" si="322"/>
        <v/>
      </c>
      <c r="H6833" s="255" t="str">
        <f>IF(G6833="기사임",(COUNTIF($B$2:B6833,B6833)-COUNTIFS($B$2:B6832,B6833,$G$2:G6832,"")),"")</f>
        <v/>
      </c>
      <c r="I6833" s="122" t="str">
        <f>IF(H6833=1,COUNTIF($H$1:H6833,1),"")</f>
        <v/>
      </c>
      <c r="J6833" s="122">
        <f t="shared" si="323"/>
        <v>0</v>
      </c>
      <c r="K6833" s="122" t="b">
        <f t="shared" si="324"/>
        <v>0</v>
      </c>
      <c r="L6833" s="122" t="str">
        <f>IF(K6833=FALSE,"",B6833&amp;"@"&amp;COUNTIFS($B$2:B6833,B6833,$K$2:K6833,TRUE))</f>
        <v/>
      </c>
    </row>
    <row r="6834" spans="7:12">
      <c r="G6834" s="122" t="str">
        <f t="shared" si="322"/>
        <v/>
      </c>
      <c r="H6834" s="255" t="str">
        <f>IF(G6834="기사임",(COUNTIF($B$2:B6834,B6834)-COUNTIFS($B$2:B6833,B6834,$G$2:G6833,"")),"")</f>
        <v/>
      </c>
      <c r="I6834" s="122" t="str">
        <f>IF(H6834=1,COUNTIF($H$1:H6834,1),"")</f>
        <v/>
      </c>
      <c r="J6834" s="122">
        <f t="shared" si="323"/>
        <v>0</v>
      </c>
      <c r="K6834" s="122" t="b">
        <f t="shared" si="324"/>
        <v>0</v>
      </c>
      <c r="L6834" s="122" t="str">
        <f>IF(K6834=FALSE,"",B6834&amp;"@"&amp;COUNTIFS($B$2:B6834,B6834,$K$2:K6834,TRUE))</f>
        <v/>
      </c>
    </row>
    <row r="6835" spans="7:12">
      <c r="G6835" s="122" t="str">
        <f t="shared" si="322"/>
        <v/>
      </c>
      <c r="H6835" s="255" t="str">
        <f>IF(G6835="기사임",(COUNTIF($B$2:B6835,B6835)-COUNTIFS($B$2:B6834,B6835,$G$2:G6834,"")),"")</f>
        <v/>
      </c>
      <c r="I6835" s="122" t="str">
        <f>IF(H6835=1,COUNTIF($H$1:H6835,1),"")</f>
        <v/>
      </c>
      <c r="J6835" s="122">
        <f t="shared" si="323"/>
        <v>0</v>
      </c>
      <c r="K6835" s="122" t="b">
        <f t="shared" si="324"/>
        <v>0</v>
      </c>
      <c r="L6835" s="122" t="str">
        <f>IF(K6835=FALSE,"",B6835&amp;"@"&amp;COUNTIFS($B$2:B6835,B6835,$K$2:K6835,TRUE))</f>
        <v/>
      </c>
    </row>
    <row r="6836" spans="7:12">
      <c r="G6836" s="122" t="str">
        <f t="shared" si="322"/>
        <v/>
      </c>
      <c r="H6836" s="255" t="str">
        <f>IF(G6836="기사임",(COUNTIF($B$2:B6836,B6836)-COUNTIFS($B$2:B6835,B6836,$G$2:G6835,"")),"")</f>
        <v/>
      </c>
      <c r="I6836" s="122" t="str">
        <f>IF(H6836=1,COUNTIF($H$1:H6836,1),"")</f>
        <v/>
      </c>
      <c r="J6836" s="122">
        <f t="shared" si="323"/>
        <v>0</v>
      </c>
      <c r="K6836" s="122" t="b">
        <f t="shared" si="324"/>
        <v>0</v>
      </c>
      <c r="L6836" s="122" t="str">
        <f>IF(K6836=FALSE,"",B6836&amp;"@"&amp;COUNTIFS($B$2:B6836,B6836,$K$2:K6836,TRUE))</f>
        <v/>
      </c>
    </row>
    <row r="6837" spans="7:12">
      <c r="G6837" s="122" t="str">
        <f t="shared" si="322"/>
        <v/>
      </c>
      <c r="H6837" s="255" t="str">
        <f>IF(G6837="기사임",(COUNTIF($B$2:B6837,B6837)-COUNTIFS($B$2:B6836,B6837,$G$2:G6836,"")),"")</f>
        <v/>
      </c>
      <c r="I6837" s="122" t="str">
        <f>IF(H6837=1,COUNTIF($H$1:H6837,1),"")</f>
        <v/>
      </c>
      <c r="J6837" s="122">
        <f t="shared" si="323"/>
        <v>0</v>
      </c>
      <c r="K6837" s="122" t="b">
        <f t="shared" si="324"/>
        <v>0</v>
      </c>
      <c r="L6837" s="122" t="str">
        <f>IF(K6837=FALSE,"",B6837&amp;"@"&amp;COUNTIFS($B$2:B6837,B6837,$K$2:K6837,TRUE))</f>
        <v/>
      </c>
    </row>
    <row r="6838" spans="7:12">
      <c r="G6838" s="122" t="str">
        <f t="shared" si="322"/>
        <v/>
      </c>
      <c r="H6838" s="255" t="str">
        <f>IF(G6838="기사임",(COUNTIF($B$2:B6838,B6838)-COUNTIFS($B$2:B6837,B6838,$G$2:G6837,"")),"")</f>
        <v/>
      </c>
      <c r="I6838" s="122" t="str">
        <f>IF(H6838=1,COUNTIF($H$1:H6838,1),"")</f>
        <v/>
      </c>
      <c r="J6838" s="122">
        <f t="shared" si="323"/>
        <v>0</v>
      </c>
      <c r="K6838" s="122" t="b">
        <f t="shared" si="324"/>
        <v>0</v>
      </c>
      <c r="L6838" s="122" t="str">
        <f>IF(K6838=FALSE,"",B6838&amp;"@"&amp;COUNTIFS($B$2:B6838,B6838,$K$2:K6838,TRUE))</f>
        <v/>
      </c>
    </row>
    <row r="6839" spans="7:12">
      <c r="G6839" s="122" t="str">
        <f t="shared" si="322"/>
        <v/>
      </c>
      <c r="H6839" s="255" t="str">
        <f>IF(G6839="기사임",(COUNTIF($B$2:B6839,B6839)-COUNTIFS($B$2:B6838,B6839,$G$2:G6838,"")),"")</f>
        <v/>
      </c>
      <c r="I6839" s="122" t="str">
        <f>IF(H6839=1,COUNTIF($H$1:H6839,1),"")</f>
        <v/>
      </c>
      <c r="J6839" s="122">
        <f t="shared" si="323"/>
        <v>0</v>
      </c>
      <c r="K6839" s="122" t="b">
        <f t="shared" si="324"/>
        <v>0</v>
      </c>
      <c r="L6839" s="122" t="str">
        <f>IF(K6839=FALSE,"",B6839&amp;"@"&amp;COUNTIFS($B$2:B6839,B6839,$K$2:K6839,TRUE))</f>
        <v/>
      </c>
    </row>
    <row r="6840" spans="7:12">
      <c r="G6840" s="122" t="str">
        <f t="shared" si="322"/>
        <v/>
      </c>
      <c r="H6840" s="255" t="str">
        <f>IF(G6840="기사임",(COUNTIF($B$2:B6840,B6840)-COUNTIFS($B$2:B6839,B6840,$G$2:G6839,"")),"")</f>
        <v/>
      </c>
      <c r="I6840" s="122" t="str">
        <f>IF(H6840=1,COUNTIF($H$1:H6840,1),"")</f>
        <v/>
      </c>
      <c r="J6840" s="122">
        <f t="shared" si="323"/>
        <v>0</v>
      </c>
      <c r="K6840" s="122" t="b">
        <f t="shared" si="324"/>
        <v>0</v>
      </c>
      <c r="L6840" s="122" t="str">
        <f>IF(K6840=FALSE,"",B6840&amp;"@"&amp;COUNTIFS($B$2:B6840,B6840,$K$2:K6840,TRUE))</f>
        <v/>
      </c>
    </row>
    <row r="6841" spans="7:12">
      <c r="G6841" s="122" t="str">
        <f t="shared" si="322"/>
        <v/>
      </c>
      <c r="H6841" s="255" t="str">
        <f>IF(G6841="기사임",(COUNTIF($B$2:B6841,B6841)-COUNTIFS($B$2:B6840,B6841,$G$2:G6840,"")),"")</f>
        <v/>
      </c>
      <c r="I6841" s="122" t="str">
        <f>IF(H6841=1,COUNTIF($H$1:H6841,1),"")</f>
        <v/>
      </c>
      <c r="J6841" s="122">
        <f t="shared" si="323"/>
        <v>0</v>
      </c>
      <c r="K6841" s="122" t="b">
        <f t="shared" si="324"/>
        <v>0</v>
      </c>
      <c r="L6841" s="122" t="str">
        <f>IF(K6841=FALSE,"",B6841&amp;"@"&amp;COUNTIFS($B$2:B6841,B6841,$K$2:K6841,TRUE))</f>
        <v/>
      </c>
    </row>
    <row r="6842" spans="7:12">
      <c r="G6842" s="122" t="str">
        <f t="shared" si="322"/>
        <v/>
      </c>
      <c r="H6842" s="255" t="str">
        <f>IF(G6842="기사임",(COUNTIF($B$2:B6842,B6842)-COUNTIFS($B$2:B6841,B6842,$G$2:G6841,"")),"")</f>
        <v/>
      </c>
      <c r="I6842" s="122" t="str">
        <f>IF(H6842=1,COUNTIF($H$1:H6842,1),"")</f>
        <v/>
      </c>
      <c r="J6842" s="122">
        <f t="shared" si="323"/>
        <v>0</v>
      </c>
      <c r="K6842" s="122" t="b">
        <f t="shared" si="324"/>
        <v>0</v>
      </c>
      <c r="L6842" s="122" t="str">
        <f>IF(K6842=FALSE,"",B6842&amp;"@"&amp;COUNTIFS($B$2:B6842,B6842,$K$2:K6842,TRUE))</f>
        <v/>
      </c>
    </row>
    <row r="6843" spans="7:12">
      <c r="G6843" s="122" t="str">
        <f t="shared" si="322"/>
        <v/>
      </c>
      <c r="H6843" s="255" t="str">
        <f>IF(G6843="기사임",(COUNTIF($B$2:B6843,B6843)-COUNTIFS($B$2:B6842,B6843,$G$2:G6842,"")),"")</f>
        <v/>
      </c>
      <c r="I6843" s="122" t="str">
        <f>IF(H6843=1,COUNTIF($H$1:H6843,1),"")</f>
        <v/>
      </c>
      <c r="J6843" s="122">
        <f t="shared" si="323"/>
        <v>0</v>
      </c>
      <c r="K6843" s="122" t="b">
        <f t="shared" si="324"/>
        <v>0</v>
      </c>
      <c r="L6843" s="122" t="str">
        <f>IF(K6843=FALSE,"",B6843&amp;"@"&amp;COUNTIFS($B$2:B6843,B6843,$K$2:K6843,TRUE))</f>
        <v/>
      </c>
    </row>
    <row r="6844" spans="7:12">
      <c r="G6844" s="122" t="str">
        <f t="shared" si="322"/>
        <v/>
      </c>
      <c r="H6844" s="255" t="str">
        <f>IF(G6844="기사임",(COUNTIF($B$2:B6844,B6844)-COUNTIFS($B$2:B6843,B6844,$G$2:G6843,"")),"")</f>
        <v/>
      </c>
      <c r="I6844" s="122" t="str">
        <f>IF(H6844=1,COUNTIF($H$1:H6844,1),"")</f>
        <v/>
      </c>
      <c r="J6844" s="122">
        <f t="shared" si="323"/>
        <v>0</v>
      </c>
      <c r="K6844" s="122" t="b">
        <f t="shared" si="324"/>
        <v>0</v>
      </c>
      <c r="L6844" s="122" t="str">
        <f>IF(K6844=FALSE,"",B6844&amp;"@"&amp;COUNTIFS($B$2:B6844,B6844,$K$2:K6844,TRUE))</f>
        <v/>
      </c>
    </row>
    <row r="6845" spans="7:12">
      <c r="G6845" s="122" t="str">
        <f t="shared" si="322"/>
        <v/>
      </c>
      <c r="H6845" s="255" t="str">
        <f>IF(G6845="기사임",(COUNTIF($B$2:B6845,B6845)-COUNTIFS($B$2:B6844,B6845,$G$2:G6844,"")),"")</f>
        <v/>
      </c>
      <c r="I6845" s="122" t="str">
        <f>IF(H6845=1,COUNTIF($H$1:H6845,1),"")</f>
        <v/>
      </c>
      <c r="J6845" s="122">
        <f t="shared" si="323"/>
        <v>0</v>
      </c>
      <c r="K6845" s="122" t="b">
        <f t="shared" si="324"/>
        <v>0</v>
      </c>
      <c r="L6845" s="122" t="str">
        <f>IF(K6845=FALSE,"",B6845&amp;"@"&amp;COUNTIFS($B$2:B6845,B6845,$K$2:K6845,TRUE))</f>
        <v/>
      </c>
    </row>
    <row r="6846" spans="7:12">
      <c r="G6846" s="122" t="str">
        <f t="shared" si="322"/>
        <v/>
      </c>
      <c r="H6846" s="255" t="str">
        <f>IF(G6846="기사임",(COUNTIF($B$2:B6846,B6846)-COUNTIFS($B$2:B6845,B6846,$G$2:G6845,"")),"")</f>
        <v/>
      </c>
      <c r="I6846" s="122" t="str">
        <f>IF(H6846=1,COUNTIF($H$1:H6846,1),"")</f>
        <v/>
      </c>
      <c r="J6846" s="122">
        <f t="shared" si="323"/>
        <v>0</v>
      </c>
      <c r="K6846" s="122" t="b">
        <f t="shared" si="324"/>
        <v>0</v>
      </c>
      <c r="L6846" s="122" t="str">
        <f>IF(K6846=FALSE,"",B6846&amp;"@"&amp;COUNTIFS($B$2:B6846,B6846,$K$2:K6846,TRUE))</f>
        <v/>
      </c>
    </row>
    <row r="6847" spans="7:12">
      <c r="G6847" s="122" t="str">
        <f t="shared" si="322"/>
        <v/>
      </c>
      <c r="H6847" s="255" t="str">
        <f>IF(G6847="기사임",(COUNTIF($B$2:B6847,B6847)-COUNTIFS($B$2:B6846,B6847,$G$2:G6846,"")),"")</f>
        <v/>
      </c>
      <c r="I6847" s="122" t="str">
        <f>IF(H6847=1,COUNTIF($H$1:H6847,1),"")</f>
        <v/>
      </c>
      <c r="J6847" s="122">
        <f t="shared" si="323"/>
        <v>0</v>
      </c>
      <c r="K6847" s="122" t="b">
        <f t="shared" si="324"/>
        <v>0</v>
      </c>
      <c r="L6847" s="122" t="str">
        <f>IF(K6847=FALSE,"",B6847&amp;"@"&amp;COUNTIFS($B$2:B6847,B6847,$K$2:K6847,TRUE))</f>
        <v/>
      </c>
    </row>
    <row r="6848" spans="7:12">
      <c r="G6848" s="122" t="str">
        <f t="shared" si="322"/>
        <v/>
      </c>
      <c r="H6848" s="255" t="str">
        <f>IF(G6848="기사임",(COUNTIF($B$2:B6848,B6848)-COUNTIFS($B$2:B6847,B6848,$G$2:G6847,"")),"")</f>
        <v/>
      </c>
      <c r="I6848" s="122" t="str">
        <f>IF(H6848=1,COUNTIF($H$1:H6848,1),"")</f>
        <v/>
      </c>
      <c r="J6848" s="122">
        <f t="shared" si="323"/>
        <v>0</v>
      </c>
      <c r="K6848" s="122" t="b">
        <f t="shared" si="324"/>
        <v>0</v>
      </c>
      <c r="L6848" s="122" t="str">
        <f>IF(K6848=FALSE,"",B6848&amp;"@"&amp;COUNTIFS($B$2:B6848,B6848,$K$2:K6848,TRUE))</f>
        <v/>
      </c>
    </row>
    <row r="6849" spans="7:12">
      <c r="G6849" s="122" t="str">
        <f t="shared" si="322"/>
        <v/>
      </c>
      <c r="H6849" s="255" t="str">
        <f>IF(G6849="기사임",(COUNTIF($B$2:B6849,B6849)-COUNTIFS($B$2:B6848,B6849,$G$2:G6848,"")),"")</f>
        <v/>
      </c>
      <c r="I6849" s="122" t="str">
        <f>IF(H6849=1,COUNTIF($H$1:H6849,1),"")</f>
        <v/>
      </c>
      <c r="J6849" s="122">
        <f t="shared" si="323"/>
        <v>0</v>
      </c>
      <c r="K6849" s="122" t="b">
        <f t="shared" si="324"/>
        <v>0</v>
      </c>
      <c r="L6849" s="122" t="str">
        <f>IF(K6849=FALSE,"",B6849&amp;"@"&amp;COUNTIFS($B$2:B6849,B6849,$K$2:K6849,TRUE))</f>
        <v/>
      </c>
    </row>
    <row r="6850" spans="7:12">
      <c r="G6850" s="122" t="str">
        <f t="shared" si="322"/>
        <v/>
      </c>
      <c r="H6850" s="255" t="str">
        <f>IF(G6850="기사임",(COUNTIF($B$2:B6850,B6850)-COUNTIFS($B$2:B6849,B6850,$G$2:G6849,"")),"")</f>
        <v/>
      </c>
      <c r="I6850" s="122" t="str">
        <f>IF(H6850=1,COUNTIF($H$1:H6850,1),"")</f>
        <v/>
      </c>
      <c r="J6850" s="122">
        <f t="shared" si="323"/>
        <v>0</v>
      </c>
      <c r="K6850" s="122" t="b">
        <f t="shared" si="324"/>
        <v>0</v>
      </c>
      <c r="L6850" s="122" t="str">
        <f>IF(K6850=FALSE,"",B6850&amp;"@"&amp;COUNTIFS($B$2:B6850,B6850,$K$2:K6850,TRUE))</f>
        <v/>
      </c>
    </row>
    <row r="6851" spans="7:12">
      <c r="G6851" s="122" t="str">
        <f t="shared" si="322"/>
        <v/>
      </c>
      <c r="H6851" s="255" t="str">
        <f>IF(G6851="기사임",(COUNTIF($B$2:B6851,B6851)-COUNTIFS($B$2:B6850,B6851,$G$2:G6850,"")),"")</f>
        <v/>
      </c>
      <c r="I6851" s="122" t="str">
        <f>IF(H6851=1,COUNTIF($H$1:H6851,1),"")</f>
        <v/>
      </c>
      <c r="J6851" s="122">
        <f t="shared" si="323"/>
        <v>0</v>
      </c>
      <c r="K6851" s="122" t="b">
        <f t="shared" si="324"/>
        <v>0</v>
      </c>
      <c r="L6851" s="122" t="str">
        <f>IF(K6851=FALSE,"",B6851&amp;"@"&amp;COUNTIFS($B$2:B6851,B6851,$K$2:K6851,TRUE))</f>
        <v/>
      </c>
    </row>
    <row r="6852" spans="7:12">
      <c r="G6852" s="122" t="str">
        <f t="shared" si="322"/>
        <v/>
      </c>
      <c r="H6852" s="255" t="str">
        <f>IF(G6852="기사임",(COUNTIF($B$2:B6852,B6852)-COUNTIFS($B$2:B6851,B6852,$G$2:G6851,"")),"")</f>
        <v/>
      </c>
      <c r="I6852" s="122" t="str">
        <f>IF(H6852=1,COUNTIF($H$1:H6852,1),"")</f>
        <v/>
      </c>
      <c r="J6852" s="122">
        <f t="shared" si="323"/>
        <v>0</v>
      </c>
      <c r="K6852" s="122" t="b">
        <f t="shared" si="324"/>
        <v>0</v>
      </c>
      <c r="L6852" s="122" t="str">
        <f>IF(K6852=FALSE,"",B6852&amp;"@"&amp;COUNTIFS($B$2:B6852,B6852,$K$2:K6852,TRUE))</f>
        <v/>
      </c>
    </row>
    <row r="6853" spans="7:12">
      <c r="G6853" s="122" t="str">
        <f t="shared" si="322"/>
        <v/>
      </c>
      <c r="H6853" s="255" t="str">
        <f>IF(G6853="기사임",(COUNTIF($B$2:B6853,B6853)-COUNTIFS($B$2:B6852,B6853,$G$2:G6852,"")),"")</f>
        <v/>
      </c>
      <c r="I6853" s="122" t="str">
        <f>IF(H6853=1,COUNTIF($H$1:H6853,1),"")</f>
        <v/>
      </c>
      <c r="J6853" s="122">
        <f t="shared" si="323"/>
        <v>0</v>
      </c>
      <c r="K6853" s="122" t="b">
        <f t="shared" si="324"/>
        <v>0</v>
      </c>
      <c r="L6853" s="122" t="str">
        <f>IF(K6853=FALSE,"",B6853&amp;"@"&amp;COUNTIFS($B$2:B6853,B6853,$K$2:K6853,TRUE))</f>
        <v/>
      </c>
    </row>
    <row r="6854" spans="7:12">
      <c r="G6854" s="122" t="str">
        <f t="shared" si="322"/>
        <v/>
      </c>
      <c r="H6854" s="255" t="str">
        <f>IF(G6854="기사임",(COUNTIF($B$2:B6854,B6854)-COUNTIFS($B$2:B6853,B6854,$G$2:G6853,"")),"")</f>
        <v/>
      </c>
      <c r="I6854" s="122" t="str">
        <f>IF(H6854=1,COUNTIF($H$1:H6854,1),"")</f>
        <v/>
      </c>
      <c r="J6854" s="122">
        <f t="shared" si="323"/>
        <v>0</v>
      </c>
      <c r="K6854" s="122" t="b">
        <f t="shared" si="324"/>
        <v>0</v>
      </c>
      <c r="L6854" s="122" t="str">
        <f>IF(K6854=FALSE,"",B6854&amp;"@"&amp;COUNTIFS($B$2:B6854,B6854,$K$2:K6854,TRUE))</f>
        <v/>
      </c>
    </row>
    <row r="6855" spans="7:12">
      <c r="G6855" s="122" t="str">
        <f t="shared" ref="G6855:G6918" si="325">IF(AND(LEFT(A6855,17)="/global/archives/",ISNUMBER(_xlfn.NUMBERVALUE(MID(A6855,18,1))),ISERROR(FIND("ckattempt",A6855)),ISERROR(FIND("preview",A6855))),"기사임","")</f>
        <v/>
      </c>
      <c r="H6855" s="255" t="str">
        <f>IF(G6855="기사임",(COUNTIF($B$2:B6855,B6855)-COUNTIFS($B$2:B6854,B6855,$G$2:G6854,"")),"")</f>
        <v/>
      </c>
      <c r="I6855" s="122" t="str">
        <f>IF(H6855=1,COUNTIF($H$1:H6855,1),"")</f>
        <v/>
      </c>
      <c r="J6855" s="122">
        <f t="shared" ref="J6855:J6918" si="326">COUNTIF($N$2:$N$4,B6855)</f>
        <v>0</v>
      </c>
      <c r="K6855" s="122" t="b">
        <f t="shared" ref="K6855:K6918" si="327">AND(J6855=1,H6855&gt;=1,H6855&lt;&gt;"")</f>
        <v>0</v>
      </c>
      <c r="L6855" s="122" t="str">
        <f>IF(K6855=FALSE,"",B6855&amp;"@"&amp;COUNTIFS($B$2:B6855,B6855,$K$2:K6855,TRUE))</f>
        <v/>
      </c>
    </row>
    <row r="6856" spans="7:12">
      <c r="G6856" s="122" t="str">
        <f t="shared" si="325"/>
        <v/>
      </c>
      <c r="H6856" s="255" t="str">
        <f>IF(G6856="기사임",(COUNTIF($B$2:B6856,B6856)-COUNTIFS($B$2:B6855,B6856,$G$2:G6855,"")),"")</f>
        <v/>
      </c>
      <c r="I6856" s="122" t="str">
        <f>IF(H6856=1,COUNTIF($H$1:H6856,1),"")</f>
        <v/>
      </c>
      <c r="J6856" s="122">
        <f t="shared" si="326"/>
        <v>0</v>
      </c>
      <c r="K6856" s="122" t="b">
        <f t="shared" si="327"/>
        <v>0</v>
      </c>
      <c r="L6856" s="122" t="str">
        <f>IF(K6856=FALSE,"",B6856&amp;"@"&amp;COUNTIFS($B$2:B6856,B6856,$K$2:K6856,TRUE))</f>
        <v/>
      </c>
    </row>
    <row r="6857" spans="7:12">
      <c r="G6857" s="122" t="str">
        <f t="shared" si="325"/>
        <v/>
      </c>
      <c r="H6857" s="255" t="str">
        <f>IF(G6857="기사임",(COUNTIF($B$2:B6857,B6857)-COUNTIFS($B$2:B6856,B6857,$G$2:G6856,"")),"")</f>
        <v/>
      </c>
      <c r="I6857" s="122" t="str">
        <f>IF(H6857=1,COUNTIF($H$1:H6857,1),"")</f>
        <v/>
      </c>
      <c r="J6857" s="122">
        <f t="shared" si="326"/>
        <v>0</v>
      </c>
      <c r="K6857" s="122" t="b">
        <f t="shared" si="327"/>
        <v>0</v>
      </c>
      <c r="L6857" s="122" t="str">
        <f>IF(K6857=FALSE,"",B6857&amp;"@"&amp;COUNTIFS($B$2:B6857,B6857,$K$2:K6857,TRUE))</f>
        <v/>
      </c>
    </row>
    <row r="6858" spans="7:12">
      <c r="G6858" s="122" t="str">
        <f t="shared" si="325"/>
        <v/>
      </c>
      <c r="H6858" s="255" t="str">
        <f>IF(G6858="기사임",(COUNTIF($B$2:B6858,B6858)-COUNTIFS($B$2:B6857,B6858,$G$2:G6857,"")),"")</f>
        <v/>
      </c>
      <c r="I6858" s="122" t="str">
        <f>IF(H6858=1,COUNTIF($H$1:H6858,1),"")</f>
        <v/>
      </c>
      <c r="J6858" s="122">
        <f t="shared" si="326"/>
        <v>0</v>
      </c>
      <c r="K6858" s="122" t="b">
        <f t="shared" si="327"/>
        <v>0</v>
      </c>
      <c r="L6858" s="122" t="str">
        <f>IF(K6858=FALSE,"",B6858&amp;"@"&amp;COUNTIFS($B$2:B6858,B6858,$K$2:K6858,TRUE))</f>
        <v/>
      </c>
    </row>
    <row r="6859" spans="7:12">
      <c r="G6859" s="122" t="str">
        <f t="shared" si="325"/>
        <v/>
      </c>
      <c r="H6859" s="255" t="str">
        <f>IF(G6859="기사임",(COUNTIF($B$2:B6859,B6859)-COUNTIFS($B$2:B6858,B6859,$G$2:G6858,"")),"")</f>
        <v/>
      </c>
      <c r="I6859" s="122" t="str">
        <f>IF(H6859=1,COUNTIF($H$1:H6859,1),"")</f>
        <v/>
      </c>
      <c r="J6859" s="122">
        <f t="shared" si="326"/>
        <v>0</v>
      </c>
      <c r="K6859" s="122" t="b">
        <f t="shared" si="327"/>
        <v>0</v>
      </c>
      <c r="L6859" s="122" t="str">
        <f>IF(K6859=FALSE,"",B6859&amp;"@"&amp;COUNTIFS($B$2:B6859,B6859,$K$2:K6859,TRUE))</f>
        <v/>
      </c>
    </row>
    <row r="6860" spans="7:12">
      <c r="G6860" s="122" t="str">
        <f t="shared" si="325"/>
        <v/>
      </c>
      <c r="H6860" s="255" t="str">
        <f>IF(G6860="기사임",(COUNTIF($B$2:B6860,B6860)-COUNTIFS($B$2:B6859,B6860,$G$2:G6859,"")),"")</f>
        <v/>
      </c>
      <c r="I6860" s="122" t="str">
        <f>IF(H6860=1,COUNTIF($H$1:H6860,1),"")</f>
        <v/>
      </c>
      <c r="J6860" s="122">
        <f t="shared" si="326"/>
        <v>0</v>
      </c>
      <c r="K6860" s="122" t="b">
        <f t="shared" si="327"/>
        <v>0</v>
      </c>
      <c r="L6860" s="122" t="str">
        <f>IF(K6860=FALSE,"",B6860&amp;"@"&amp;COUNTIFS($B$2:B6860,B6860,$K$2:K6860,TRUE))</f>
        <v/>
      </c>
    </row>
    <row r="6861" spans="7:12">
      <c r="G6861" s="122" t="str">
        <f t="shared" si="325"/>
        <v/>
      </c>
      <c r="H6861" s="255" t="str">
        <f>IF(G6861="기사임",(COUNTIF($B$2:B6861,B6861)-COUNTIFS($B$2:B6860,B6861,$G$2:G6860,"")),"")</f>
        <v/>
      </c>
      <c r="I6861" s="122" t="str">
        <f>IF(H6861=1,COUNTIF($H$1:H6861,1),"")</f>
        <v/>
      </c>
      <c r="J6861" s="122">
        <f t="shared" si="326"/>
        <v>0</v>
      </c>
      <c r="K6861" s="122" t="b">
        <f t="shared" si="327"/>
        <v>0</v>
      </c>
      <c r="L6861" s="122" t="str">
        <f>IF(K6861=FALSE,"",B6861&amp;"@"&amp;COUNTIFS($B$2:B6861,B6861,$K$2:K6861,TRUE))</f>
        <v/>
      </c>
    </row>
    <row r="6862" spans="7:12">
      <c r="G6862" s="122" t="str">
        <f t="shared" si="325"/>
        <v/>
      </c>
      <c r="H6862" s="255" t="str">
        <f>IF(G6862="기사임",(COUNTIF($B$2:B6862,B6862)-COUNTIFS($B$2:B6861,B6862,$G$2:G6861,"")),"")</f>
        <v/>
      </c>
      <c r="I6862" s="122" t="str">
        <f>IF(H6862=1,COUNTIF($H$1:H6862,1),"")</f>
        <v/>
      </c>
      <c r="J6862" s="122">
        <f t="shared" si="326"/>
        <v>0</v>
      </c>
      <c r="K6862" s="122" t="b">
        <f t="shared" si="327"/>
        <v>0</v>
      </c>
      <c r="L6862" s="122" t="str">
        <f>IF(K6862=FALSE,"",B6862&amp;"@"&amp;COUNTIFS($B$2:B6862,B6862,$K$2:K6862,TRUE))</f>
        <v/>
      </c>
    </row>
    <row r="6863" spans="7:12">
      <c r="G6863" s="122" t="str">
        <f t="shared" si="325"/>
        <v/>
      </c>
      <c r="H6863" s="255" t="str">
        <f>IF(G6863="기사임",(COUNTIF($B$2:B6863,B6863)-COUNTIFS($B$2:B6862,B6863,$G$2:G6862,"")),"")</f>
        <v/>
      </c>
      <c r="I6863" s="122" t="str">
        <f>IF(H6863=1,COUNTIF($H$1:H6863,1),"")</f>
        <v/>
      </c>
      <c r="J6863" s="122">
        <f t="shared" si="326"/>
        <v>0</v>
      </c>
      <c r="K6863" s="122" t="b">
        <f t="shared" si="327"/>
        <v>0</v>
      </c>
      <c r="L6863" s="122" t="str">
        <f>IF(K6863=FALSE,"",B6863&amp;"@"&amp;COUNTIFS($B$2:B6863,B6863,$K$2:K6863,TRUE))</f>
        <v/>
      </c>
    </row>
    <row r="6864" spans="7:12">
      <c r="G6864" s="122" t="str">
        <f t="shared" si="325"/>
        <v/>
      </c>
      <c r="H6864" s="255" t="str">
        <f>IF(G6864="기사임",(COUNTIF($B$2:B6864,B6864)-COUNTIFS($B$2:B6863,B6864,$G$2:G6863,"")),"")</f>
        <v/>
      </c>
      <c r="I6864" s="122" t="str">
        <f>IF(H6864=1,COUNTIF($H$1:H6864,1),"")</f>
        <v/>
      </c>
      <c r="J6864" s="122">
        <f t="shared" si="326"/>
        <v>0</v>
      </c>
      <c r="K6864" s="122" t="b">
        <f t="shared" si="327"/>
        <v>0</v>
      </c>
      <c r="L6864" s="122" t="str">
        <f>IF(K6864=FALSE,"",B6864&amp;"@"&amp;COUNTIFS($B$2:B6864,B6864,$K$2:K6864,TRUE))</f>
        <v/>
      </c>
    </row>
    <row r="6865" spans="7:12">
      <c r="G6865" s="122" t="str">
        <f t="shared" si="325"/>
        <v/>
      </c>
      <c r="H6865" s="255" t="str">
        <f>IF(G6865="기사임",(COUNTIF($B$2:B6865,B6865)-COUNTIFS($B$2:B6864,B6865,$G$2:G6864,"")),"")</f>
        <v/>
      </c>
      <c r="I6865" s="122" t="str">
        <f>IF(H6865=1,COUNTIF($H$1:H6865,1),"")</f>
        <v/>
      </c>
      <c r="J6865" s="122">
        <f t="shared" si="326"/>
        <v>0</v>
      </c>
      <c r="K6865" s="122" t="b">
        <f t="shared" si="327"/>
        <v>0</v>
      </c>
      <c r="L6865" s="122" t="str">
        <f>IF(K6865=FALSE,"",B6865&amp;"@"&amp;COUNTIFS($B$2:B6865,B6865,$K$2:K6865,TRUE))</f>
        <v/>
      </c>
    </row>
    <row r="6866" spans="7:12">
      <c r="G6866" s="122" t="str">
        <f t="shared" si="325"/>
        <v/>
      </c>
      <c r="H6866" s="255" t="str">
        <f>IF(G6866="기사임",(COUNTIF($B$2:B6866,B6866)-COUNTIFS($B$2:B6865,B6866,$G$2:G6865,"")),"")</f>
        <v/>
      </c>
      <c r="I6866" s="122" t="str">
        <f>IF(H6866=1,COUNTIF($H$1:H6866,1),"")</f>
        <v/>
      </c>
      <c r="J6866" s="122">
        <f t="shared" si="326"/>
        <v>0</v>
      </c>
      <c r="K6866" s="122" t="b">
        <f t="shared" si="327"/>
        <v>0</v>
      </c>
      <c r="L6866" s="122" t="str">
        <f>IF(K6866=FALSE,"",B6866&amp;"@"&amp;COUNTIFS($B$2:B6866,B6866,$K$2:K6866,TRUE))</f>
        <v/>
      </c>
    </row>
    <row r="6867" spans="7:12">
      <c r="G6867" s="122" t="str">
        <f t="shared" si="325"/>
        <v/>
      </c>
      <c r="H6867" s="255" t="str">
        <f>IF(G6867="기사임",(COUNTIF($B$2:B6867,B6867)-COUNTIFS($B$2:B6866,B6867,$G$2:G6866,"")),"")</f>
        <v/>
      </c>
      <c r="I6867" s="122" t="str">
        <f>IF(H6867=1,COUNTIF($H$1:H6867,1),"")</f>
        <v/>
      </c>
      <c r="J6867" s="122">
        <f t="shared" si="326"/>
        <v>0</v>
      </c>
      <c r="K6867" s="122" t="b">
        <f t="shared" si="327"/>
        <v>0</v>
      </c>
      <c r="L6867" s="122" t="str">
        <f>IF(K6867=FALSE,"",B6867&amp;"@"&amp;COUNTIFS($B$2:B6867,B6867,$K$2:K6867,TRUE))</f>
        <v/>
      </c>
    </row>
    <row r="6868" spans="7:12">
      <c r="G6868" s="122" t="str">
        <f t="shared" si="325"/>
        <v/>
      </c>
      <c r="H6868" s="255" t="str">
        <f>IF(G6868="기사임",(COUNTIF($B$2:B6868,B6868)-COUNTIFS($B$2:B6867,B6868,$G$2:G6867,"")),"")</f>
        <v/>
      </c>
      <c r="I6868" s="122" t="str">
        <f>IF(H6868=1,COUNTIF($H$1:H6868,1),"")</f>
        <v/>
      </c>
      <c r="J6868" s="122">
        <f t="shared" si="326"/>
        <v>0</v>
      </c>
      <c r="K6868" s="122" t="b">
        <f t="shared" si="327"/>
        <v>0</v>
      </c>
      <c r="L6868" s="122" t="str">
        <f>IF(K6868=FALSE,"",B6868&amp;"@"&amp;COUNTIFS($B$2:B6868,B6868,$K$2:K6868,TRUE))</f>
        <v/>
      </c>
    </row>
    <row r="6869" spans="7:12">
      <c r="G6869" s="122" t="str">
        <f t="shared" si="325"/>
        <v/>
      </c>
      <c r="H6869" s="255" t="str">
        <f>IF(G6869="기사임",(COUNTIF($B$2:B6869,B6869)-COUNTIFS($B$2:B6868,B6869,$G$2:G6868,"")),"")</f>
        <v/>
      </c>
      <c r="I6869" s="122" t="str">
        <f>IF(H6869=1,COUNTIF($H$1:H6869,1),"")</f>
        <v/>
      </c>
      <c r="J6869" s="122">
        <f t="shared" si="326"/>
        <v>0</v>
      </c>
      <c r="K6869" s="122" t="b">
        <f t="shared" si="327"/>
        <v>0</v>
      </c>
      <c r="L6869" s="122" t="str">
        <f>IF(K6869=FALSE,"",B6869&amp;"@"&amp;COUNTIFS($B$2:B6869,B6869,$K$2:K6869,TRUE))</f>
        <v/>
      </c>
    </row>
    <row r="6870" spans="7:12">
      <c r="G6870" s="122" t="str">
        <f t="shared" si="325"/>
        <v/>
      </c>
      <c r="H6870" s="255" t="str">
        <f>IF(G6870="기사임",(COUNTIF($B$2:B6870,B6870)-COUNTIFS($B$2:B6869,B6870,$G$2:G6869,"")),"")</f>
        <v/>
      </c>
      <c r="I6870" s="122" t="str">
        <f>IF(H6870=1,COUNTIF($H$1:H6870,1),"")</f>
        <v/>
      </c>
      <c r="J6870" s="122">
        <f t="shared" si="326"/>
        <v>0</v>
      </c>
      <c r="K6870" s="122" t="b">
        <f t="shared" si="327"/>
        <v>0</v>
      </c>
      <c r="L6870" s="122" t="str">
        <f>IF(K6870=FALSE,"",B6870&amp;"@"&amp;COUNTIFS($B$2:B6870,B6870,$K$2:K6870,TRUE))</f>
        <v/>
      </c>
    </row>
    <row r="6871" spans="7:12">
      <c r="G6871" s="122" t="str">
        <f t="shared" si="325"/>
        <v/>
      </c>
      <c r="H6871" s="255" t="str">
        <f>IF(G6871="기사임",(COUNTIF($B$2:B6871,B6871)-COUNTIFS($B$2:B6870,B6871,$G$2:G6870,"")),"")</f>
        <v/>
      </c>
      <c r="I6871" s="122" t="str">
        <f>IF(H6871=1,COUNTIF($H$1:H6871,1),"")</f>
        <v/>
      </c>
      <c r="J6871" s="122">
        <f t="shared" si="326"/>
        <v>0</v>
      </c>
      <c r="K6871" s="122" t="b">
        <f t="shared" si="327"/>
        <v>0</v>
      </c>
      <c r="L6871" s="122" t="str">
        <f>IF(K6871=FALSE,"",B6871&amp;"@"&amp;COUNTIFS($B$2:B6871,B6871,$K$2:K6871,TRUE))</f>
        <v/>
      </c>
    </row>
    <row r="6872" spans="7:12">
      <c r="G6872" s="122" t="str">
        <f t="shared" si="325"/>
        <v/>
      </c>
      <c r="H6872" s="255" t="str">
        <f>IF(G6872="기사임",(COUNTIF($B$2:B6872,B6872)-COUNTIFS($B$2:B6871,B6872,$G$2:G6871,"")),"")</f>
        <v/>
      </c>
      <c r="I6872" s="122" t="str">
        <f>IF(H6872=1,COUNTIF($H$1:H6872,1),"")</f>
        <v/>
      </c>
      <c r="J6872" s="122">
        <f t="shared" si="326"/>
        <v>0</v>
      </c>
      <c r="K6872" s="122" t="b">
        <f t="shared" si="327"/>
        <v>0</v>
      </c>
      <c r="L6872" s="122" t="str">
        <f>IF(K6872=FALSE,"",B6872&amp;"@"&amp;COUNTIFS($B$2:B6872,B6872,$K$2:K6872,TRUE))</f>
        <v/>
      </c>
    </row>
    <row r="6873" spans="7:12">
      <c r="G6873" s="122" t="str">
        <f t="shared" si="325"/>
        <v/>
      </c>
      <c r="H6873" s="255" t="str">
        <f>IF(G6873="기사임",(COUNTIF($B$2:B6873,B6873)-COUNTIFS($B$2:B6872,B6873,$G$2:G6872,"")),"")</f>
        <v/>
      </c>
      <c r="I6873" s="122" t="str">
        <f>IF(H6873=1,COUNTIF($H$1:H6873,1),"")</f>
        <v/>
      </c>
      <c r="J6873" s="122">
        <f t="shared" si="326"/>
        <v>0</v>
      </c>
      <c r="K6873" s="122" t="b">
        <f t="shared" si="327"/>
        <v>0</v>
      </c>
      <c r="L6873" s="122" t="str">
        <f>IF(K6873=FALSE,"",B6873&amp;"@"&amp;COUNTIFS($B$2:B6873,B6873,$K$2:K6873,TRUE))</f>
        <v/>
      </c>
    </row>
    <row r="6874" spans="7:12">
      <c r="G6874" s="122" t="str">
        <f t="shared" si="325"/>
        <v/>
      </c>
      <c r="H6874" s="255" t="str">
        <f>IF(G6874="기사임",(COUNTIF($B$2:B6874,B6874)-COUNTIFS($B$2:B6873,B6874,$G$2:G6873,"")),"")</f>
        <v/>
      </c>
      <c r="I6874" s="122" t="str">
        <f>IF(H6874=1,COUNTIF($H$1:H6874,1),"")</f>
        <v/>
      </c>
      <c r="J6874" s="122">
        <f t="shared" si="326"/>
        <v>0</v>
      </c>
      <c r="K6874" s="122" t="b">
        <f t="shared" si="327"/>
        <v>0</v>
      </c>
      <c r="L6874" s="122" t="str">
        <f>IF(K6874=FALSE,"",B6874&amp;"@"&amp;COUNTIFS($B$2:B6874,B6874,$K$2:K6874,TRUE))</f>
        <v/>
      </c>
    </row>
    <row r="6875" spans="7:12">
      <c r="G6875" s="122" t="str">
        <f t="shared" si="325"/>
        <v/>
      </c>
      <c r="H6875" s="255" t="str">
        <f>IF(G6875="기사임",(COUNTIF($B$2:B6875,B6875)-COUNTIFS($B$2:B6874,B6875,$G$2:G6874,"")),"")</f>
        <v/>
      </c>
      <c r="I6875" s="122" t="str">
        <f>IF(H6875=1,COUNTIF($H$1:H6875,1),"")</f>
        <v/>
      </c>
      <c r="J6875" s="122">
        <f t="shared" si="326"/>
        <v>0</v>
      </c>
      <c r="K6875" s="122" t="b">
        <f t="shared" si="327"/>
        <v>0</v>
      </c>
      <c r="L6875" s="122" t="str">
        <f>IF(K6875=FALSE,"",B6875&amp;"@"&amp;COUNTIFS($B$2:B6875,B6875,$K$2:K6875,TRUE))</f>
        <v/>
      </c>
    </row>
    <row r="6876" spans="7:12">
      <c r="G6876" s="122" t="str">
        <f t="shared" si="325"/>
        <v/>
      </c>
      <c r="H6876" s="255" t="str">
        <f>IF(G6876="기사임",(COUNTIF($B$2:B6876,B6876)-COUNTIFS($B$2:B6875,B6876,$G$2:G6875,"")),"")</f>
        <v/>
      </c>
      <c r="I6876" s="122" t="str">
        <f>IF(H6876=1,COUNTIF($H$1:H6876,1),"")</f>
        <v/>
      </c>
      <c r="J6876" s="122">
        <f t="shared" si="326"/>
        <v>0</v>
      </c>
      <c r="K6876" s="122" t="b">
        <f t="shared" si="327"/>
        <v>0</v>
      </c>
      <c r="L6876" s="122" t="str">
        <f>IF(K6876=FALSE,"",B6876&amp;"@"&amp;COUNTIFS($B$2:B6876,B6876,$K$2:K6876,TRUE))</f>
        <v/>
      </c>
    </row>
    <row r="6877" spans="7:12">
      <c r="G6877" s="122" t="str">
        <f t="shared" si="325"/>
        <v/>
      </c>
      <c r="H6877" s="255" t="str">
        <f>IF(G6877="기사임",(COUNTIF($B$2:B6877,B6877)-COUNTIFS($B$2:B6876,B6877,$G$2:G6876,"")),"")</f>
        <v/>
      </c>
      <c r="I6877" s="122" t="str">
        <f>IF(H6877=1,COUNTIF($H$1:H6877,1),"")</f>
        <v/>
      </c>
      <c r="J6877" s="122">
        <f t="shared" si="326"/>
        <v>0</v>
      </c>
      <c r="K6877" s="122" t="b">
        <f t="shared" si="327"/>
        <v>0</v>
      </c>
      <c r="L6877" s="122" t="str">
        <f>IF(K6877=FALSE,"",B6877&amp;"@"&amp;COUNTIFS($B$2:B6877,B6877,$K$2:K6877,TRUE))</f>
        <v/>
      </c>
    </row>
    <row r="6878" spans="7:12">
      <c r="G6878" s="122" t="str">
        <f t="shared" si="325"/>
        <v/>
      </c>
      <c r="H6878" s="255" t="str">
        <f>IF(G6878="기사임",(COUNTIF($B$2:B6878,B6878)-COUNTIFS($B$2:B6877,B6878,$G$2:G6877,"")),"")</f>
        <v/>
      </c>
      <c r="I6878" s="122" t="str">
        <f>IF(H6878=1,COUNTIF($H$1:H6878,1),"")</f>
        <v/>
      </c>
      <c r="J6878" s="122">
        <f t="shared" si="326"/>
        <v>0</v>
      </c>
      <c r="K6878" s="122" t="b">
        <f t="shared" si="327"/>
        <v>0</v>
      </c>
      <c r="L6878" s="122" t="str">
        <f>IF(K6878=FALSE,"",B6878&amp;"@"&amp;COUNTIFS($B$2:B6878,B6878,$K$2:K6878,TRUE))</f>
        <v/>
      </c>
    </row>
    <row r="6879" spans="7:12">
      <c r="G6879" s="122" t="str">
        <f t="shared" si="325"/>
        <v/>
      </c>
      <c r="H6879" s="255" t="str">
        <f>IF(G6879="기사임",(COUNTIF($B$2:B6879,B6879)-COUNTIFS($B$2:B6878,B6879,$G$2:G6878,"")),"")</f>
        <v/>
      </c>
      <c r="I6879" s="122" t="str">
        <f>IF(H6879=1,COUNTIF($H$1:H6879,1),"")</f>
        <v/>
      </c>
      <c r="J6879" s="122">
        <f t="shared" si="326"/>
        <v>0</v>
      </c>
      <c r="K6879" s="122" t="b">
        <f t="shared" si="327"/>
        <v>0</v>
      </c>
      <c r="L6879" s="122" t="str">
        <f>IF(K6879=FALSE,"",B6879&amp;"@"&amp;COUNTIFS($B$2:B6879,B6879,$K$2:K6879,TRUE))</f>
        <v/>
      </c>
    </row>
    <row r="6880" spans="7:12">
      <c r="G6880" s="122" t="str">
        <f t="shared" si="325"/>
        <v/>
      </c>
      <c r="H6880" s="255" t="str">
        <f>IF(G6880="기사임",(COUNTIF($B$2:B6880,B6880)-COUNTIFS($B$2:B6879,B6880,$G$2:G6879,"")),"")</f>
        <v/>
      </c>
      <c r="I6880" s="122" t="str">
        <f>IF(H6880=1,COUNTIF($H$1:H6880,1),"")</f>
        <v/>
      </c>
      <c r="J6880" s="122">
        <f t="shared" si="326"/>
        <v>0</v>
      </c>
      <c r="K6880" s="122" t="b">
        <f t="shared" si="327"/>
        <v>0</v>
      </c>
      <c r="L6880" s="122" t="str">
        <f>IF(K6880=FALSE,"",B6880&amp;"@"&amp;COUNTIFS($B$2:B6880,B6880,$K$2:K6880,TRUE))</f>
        <v/>
      </c>
    </row>
    <row r="6881" spans="7:12">
      <c r="G6881" s="122" t="str">
        <f t="shared" si="325"/>
        <v/>
      </c>
      <c r="H6881" s="255" t="str">
        <f>IF(G6881="기사임",(COUNTIF($B$2:B6881,B6881)-COUNTIFS($B$2:B6880,B6881,$G$2:G6880,"")),"")</f>
        <v/>
      </c>
      <c r="I6881" s="122" t="str">
        <f>IF(H6881=1,COUNTIF($H$1:H6881,1),"")</f>
        <v/>
      </c>
      <c r="J6881" s="122">
        <f t="shared" si="326"/>
        <v>0</v>
      </c>
      <c r="K6881" s="122" t="b">
        <f t="shared" si="327"/>
        <v>0</v>
      </c>
      <c r="L6881" s="122" t="str">
        <f>IF(K6881=FALSE,"",B6881&amp;"@"&amp;COUNTIFS($B$2:B6881,B6881,$K$2:K6881,TRUE))</f>
        <v/>
      </c>
    </row>
    <row r="6882" spans="7:12">
      <c r="G6882" s="122" t="str">
        <f t="shared" si="325"/>
        <v/>
      </c>
      <c r="H6882" s="255" t="str">
        <f>IF(G6882="기사임",(COUNTIF($B$2:B6882,B6882)-COUNTIFS($B$2:B6881,B6882,$G$2:G6881,"")),"")</f>
        <v/>
      </c>
      <c r="I6882" s="122" t="str">
        <f>IF(H6882=1,COUNTIF($H$1:H6882,1),"")</f>
        <v/>
      </c>
      <c r="J6882" s="122">
        <f t="shared" si="326"/>
        <v>0</v>
      </c>
      <c r="K6882" s="122" t="b">
        <f t="shared" si="327"/>
        <v>0</v>
      </c>
      <c r="L6882" s="122" t="str">
        <f>IF(K6882=FALSE,"",B6882&amp;"@"&amp;COUNTIFS($B$2:B6882,B6882,$K$2:K6882,TRUE))</f>
        <v/>
      </c>
    </row>
    <row r="6883" spans="7:12">
      <c r="G6883" s="122" t="str">
        <f t="shared" si="325"/>
        <v/>
      </c>
      <c r="H6883" s="255" t="str">
        <f>IF(G6883="기사임",(COUNTIF($B$2:B6883,B6883)-COUNTIFS($B$2:B6882,B6883,$G$2:G6882,"")),"")</f>
        <v/>
      </c>
      <c r="I6883" s="122" t="str">
        <f>IF(H6883=1,COUNTIF($H$1:H6883,1),"")</f>
        <v/>
      </c>
      <c r="J6883" s="122">
        <f t="shared" si="326"/>
        <v>0</v>
      </c>
      <c r="K6883" s="122" t="b">
        <f t="shared" si="327"/>
        <v>0</v>
      </c>
      <c r="L6883" s="122" t="str">
        <f>IF(K6883=FALSE,"",B6883&amp;"@"&amp;COUNTIFS($B$2:B6883,B6883,$K$2:K6883,TRUE))</f>
        <v/>
      </c>
    </row>
    <row r="6884" spans="7:12">
      <c r="G6884" s="122" t="str">
        <f t="shared" si="325"/>
        <v/>
      </c>
      <c r="H6884" s="255" t="str">
        <f>IF(G6884="기사임",(COUNTIF($B$2:B6884,B6884)-COUNTIFS($B$2:B6883,B6884,$G$2:G6883,"")),"")</f>
        <v/>
      </c>
      <c r="I6884" s="122" t="str">
        <f>IF(H6884=1,COUNTIF($H$1:H6884,1),"")</f>
        <v/>
      </c>
      <c r="J6884" s="122">
        <f t="shared" si="326"/>
        <v>0</v>
      </c>
      <c r="K6884" s="122" t="b">
        <f t="shared" si="327"/>
        <v>0</v>
      </c>
      <c r="L6884" s="122" t="str">
        <f>IF(K6884=FALSE,"",B6884&amp;"@"&amp;COUNTIFS($B$2:B6884,B6884,$K$2:K6884,TRUE))</f>
        <v/>
      </c>
    </row>
    <row r="6885" spans="7:12">
      <c r="G6885" s="122" t="str">
        <f t="shared" si="325"/>
        <v/>
      </c>
      <c r="H6885" s="255" t="str">
        <f>IF(G6885="기사임",(COUNTIF($B$2:B6885,B6885)-COUNTIFS($B$2:B6884,B6885,$G$2:G6884,"")),"")</f>
        <v/>
      </c>
      <c r="I6885" s="122" t="str">
        <f>IF(H6885=1,COUNTIF($H$1:H6885,1),"")</f>
        <v/>
      </c>
      <c r="J6885" s="122">
        <f t="shared" si="326"/>
        <v>0</v>
      </c>
      <c r="K6885" s="122" t="b">
        <f t="shared" si="327"/>
        <v>0</v>
      </c>
      <c r="L6885" s="122" t="str">
        <f>IF(K6885=FALSE,"",B6885&amp;"@"&amp;COUNTIFS($B$2:B6885,B6885,$K$2:K6885,TRUE))</f>
        <v/>
      </c>
    </row>
    <row r="6886" spans="7:12">
      <c r="G6886" s="122" t="str">
        <f t="shared" si="325"/>
        <v/>
      </c>
      <c r="H6886" s="255" t="str">
        <f>IF(G6886="기사임",(COUNTIF($B$2:B6886,B6886)-COUNTIFS($B$2:B6885,B6886,$G$2:G6885,"")),"")</f>
        <v/>
      </c>
      <c r="I6886" s="122" t="str">
        <f>IF(H6886=1,COUNTIF($H$1:H6886,1),"")</f>
        <v/>
      </c>
      <c r="J6886" s="122">
        <f t="shared" si="326"/>
        <v>0</v>
      </c>
      <c r="K6886" s="122" t="b">
        <f t="shared" si="327"/>
        <v>0</v>
      </c>
      <c r="L6886" s="122" t="str">
        <f>IF(K6886=FALSE,"",B6886&amp;"@"&amp;COUNTIFS($B$2:B6886,B6886,$K$2:K6886,TRUE))</f>
        <v/>
      </c>
    </row>
    <row r="6887" spans="7:12">
      <c r="G6887" s="122" t="str">
        <f t="shared" si="325"/>
        <v/>
      </c>
      <c r="H6887" s="255" t="str">
        <f>IF(G6887="기사임",(COUNTIF($B$2:B6887,B6887)-COUNTIFS($B$2:B6886,B6887,$G$2:G6886,"")),"")</f>
        <v/>
      </c>
      <c r="I6887" s="122" t="str">
        <f>IF(H6887=1,COUNTIF($H$1:H6887,1),"")</f>
        <v/>
      </c>
      <c r="J6887" s="122">
        <f t="shared" si="326"/>
        <v>0</v>
      </c>
      <c r="K6887" s="122" t="b">
        <f t="shared" si="327"/>
        <v>0</v>
      </c>
      <c r="L6887" s="122" t="str">
        <f>IF(K6887=FALSE,"",B6887&amp;"@"&amp;COUNTIFS($B$2:B6887,B6887,$K$2:K6887,TRUE))</f>
        <v/>
      </c>
    </row>
    <row r="6888" spans="7:12">
      <c r="G6888" s="122" t="str">
        <f t="shared" si="325"/>
        <v/>
      </c>
      <c r="H6888" s="255" t="str">
        <f>IF(G6888="기사임",(COUNTIF($B$2:B6888,B6888)-COUNTIFS($B$2:B6887,B6888,$G$2:G6887,"")),"")</f>
        <v/>
      </c>
      <c r="I6888" s="122" t="str">
        <f>IF(H6888=1,COUNTIF($H$1:H6888,1),"")</f>
        <v/>
      </c>
      <c r="J6888" s="122">
        <f t="shared" si="326"/>
        <v>0</v>
      </c>
      <c r="K6888" s="122" t="b">
        <f t="shared" si="327"/>
        <v>0</v>
      </c>
      <c r="L6888" s="122" t="str">
        <f>IF(K6888=FALSE,"",B6888&amp;"@"&amp;COUNTIFS($B$2:B6888,B6888,$K$2:K6888,TRUE))</f>
        <v/>
      </c>
    </row>
    <row r="6889" spans="7:12">
      <c r="G6889" s="122" t="str">
        <f t="shared" si="325"/>
        <v/>
      </c>
      <c r="H6889" s="255" t="str">
        <f>IF(G6889="기사임",(COUNTIF($B$2:B6889,B6889)-COUNTIFS($B$2:B6888,B6889,$G$2:G6888,"")),"")</f>
        <v/>
      </c>
      <c r="I6889" s="122" t="str">
        <f>IF(H6889=1,COUNTIF($H$1:H6889,1),"")</f>
        <v/>
      </c>
      <c r="J6889" s="122">
        <f t="shared" si="326"/>
        <v>0</v>
      </c>
      <c r="K6889" s="122" t="b">
        <f t="shared" si="327"/>
        <v>0</v>
      </c>
      <c r="L6889" s="122" t="str">
        <f>IF(K6889=FALSE,"",B6889&amp;"@"&amp;COUNTIFS($B$2:B6889,B6889,$K$2:K6889,TRUE))</f>
        <v/>
      </c>
    </row>
    <row r="6890" spans="7:12">
      <c r="G6890" s="122" t="str">
        <f t="shared" si="325"/>
        <v/>
      </c>
      <c r="H6890" s="255" t="str">
        <f>IF(G6890="기사임",(COUNTIF($B$2:B6890,B6890)-COUNTIFS($B$2:B6889,B6890,$G$2:G6889,"")),"")</f>
        <v/>
      </c>
      <c r="I6890" s="122" t="str">
        <f>IF(H6890=1,COUNTIF($H$1:H6890,1),"")</f>
        <v/>
      </c>
      <c r="J6890" s="122">
        <f t="shared" si="326"/>
        <v>0</v>
      </c>
      <c r="K6890" s="122" t="b">
        <f t="shared" si="327"/>
        <v>0</v>
      </c>
      <c r="L6890" s="122" t="str">
        <f>IF(K6890=FALSE,"",B6890&amp;"@"&amp;COUNTIFS($B$2:B6890,B6890,$K$2:K6890,TRUE))</f>
        <v/>
      </c>
    </row>
    <row r="6891" spans="7:12">
      <c r="G6891" s="122" t="str">
        <f t="shared" si="325"/>
        <v/>
      </c>
      <c r="H6891" s="255" t="str">
        <f>IF(G6891="기사임",(COUNTIF($B$2:B6891,B6891)-COUNTIFS($B$2:B6890,B6891,$G$2:G6890,"")),"")</f>
        <v/>
      </c>
      <c r="I6891" s="122" t="str">
        <f>IF(H6891=1,COUNTIF($H$1:H6891,1),"")</f>
        <v/>
      </c>
      <c r="J6891" s="122">
        <f t="shared" si="326"/>
        <v>0</v>
      </c>
      <c r="K6891" s="122" t="b">
        <f t="shared" si="327"/>
        <v>0</v>
      </c>
      <c r="L6891" s="122" t="str">
        <f>IF(K6891=FALSE,"",B6891&amp;"@"&amp;COUNTIFS($B$2:B6891,B6891,$K$2:K6891,TRUE))</f>
        <v/>
      </c>
    </row>
    <row r="6892" spans="7:12">
      <c r="G6892" s="122" t="str">
        <f t="shared" si="325"/>
        <v/>
      </c>
      <c r="H6892" s="255" t="str">
        <f>IF(G6892="기사임",(COUNTIF($B$2:B6892,B6892)-COUNTIFS($B$2:B6891,B6892,$G$2:G6891,"")),"")</f>
        <v/>
      </c>
      <c r="I6892" s="122" t="str">
        <f>IF(H6892=1,COUNTIF($H$1:H6892,1),"")</f>
        <v/>
      </c>
      <c r="J6892" s="122">
        <f t="shared" si="326"/>
        <v>0</v>
      </c>
      <c r="K6892" s="122" t="b">
        <f t="shared" si="327"/>
        <v>0</v>
      </c>
      <c r="L6892" s="122" t="str">
        <f>IF(K6892=FALSE,"",B6892&amp;"@"&amp;COUNTIFS($B$2:B6892,B6892,$K$2:K6892,TRUE))</f>
        <v/>
      </c>
    </row>
    <row r="6893" spans="7:12">
      <c r="G6893" s="122" t="str">
        <f t="shared" si="325"/>
        <v/>
      </c>
      <c r="H6893" s="255" t="str">
        <f>IF(G6893="기사임",(COUNTIF($B$2:B6893,B6893)-COUNTIFS($B$2:B6892,B6893,$G$2:G6892,"")),"")</f>
        <v/>
      </c>
      <c r="I6893" s="122" t="str">
        <f>IF(H6893=1,COUNTIF($H$1:H6893,1),"")</f>
        <v/>
      </c>
      <c r="J6893" s="122">
        <f t="shared" si="326"/>
        <v>0</v>
      </c>
      <c r="K6893" s="122" t="b">
        <f t="shared" si="327"/>
        <v>0</v>
      </c>
      <c r="L6893" s="122" t="str">
        <f>IF(K6893=FALSE,"",B6893&amp;"@"&amp;COUNTIFS($B$2:B6893,B6893,$K$2:K6893,TRUE))</f>
        <v/>
      </c>
    </row>
    <row r="6894" spans="7:12">
      <c r="G6894" s="122" t="str">
        <f t="shared" si="325"/>
        <v/>
      </c>
      <c r="H6894" s="255" t="str">
        <f>IF(G6894="기사임",(COUNTIF($B$2:B6894,B6894)-COUNTIFS($B$2:B6893,B6894,$G$2:G6893,"")),"")</f>
        <v/>
      </c>
      <c r="I6894" s="122" t="str">
        <f>IF(H6894=1,COUNTIF($H$1:H6894,1),"")</f>
        <v/>
      </c>
      <c r="J6894" s="122">
        <f t="shared" si="326"/>
        <v>0</v>
      </c>
      <c r="K6894" s="122" t="b">
        <f t="shared" si="327"/>
        <v>0</v>
      </c>
      <c r="L6894" s="122" t="str">
        <f>IF(K6894=FALSE,"",B6894&amp;"@"&amp;COUNTIFS($B$2:B6894,B6894,$K$2:K6894,TRUE))</f>
        <v/>
      </c>
    </row>
    <row r="6895" spans="7:12">
      <c r="G6895" s="122" t="str">
        <f t="shared" si="325"/>
        <v/>
      </c>
      <c r="H6895" s="255" t="str">
        <f>IF(G6895="기사임",(COUNTIF($B$2:B6895,B6895)-COUNTIFS($B$2:B6894,B6895,$G$2:G6894,"")),"")</f>
        <v/>
      </c>
      <c r="I6895" s="122" t="str">
        <f>IF(H6895=1,COUNTIF($H$1:H6895,1),"")</f>
        <v/>
      </c>
      <c r="J6895" s="122">
        <f t="shared" si="326"/>
        <v>0</v>
      </c>
      <c r="K6895" s="122" t="b">
        <f t="shared" si="327"/>
        <v>0</v>
      </c>
      <c r="L6895" s="122" t="str">
        <f>IF(K6895=FALSE,"",B6895&amp;"@"&amp;COUNTIFS($B$2:B6895,B6895,$K$2:K6895,TRUE))</f>
        <v/>
      </c>
    </row>
    <row r="6896" spans="7:12">
      <c r="G6896" s="122" t="str">
        <f t="shared" si="325"/>
        <v/>
      </c>
      <c r="H6896" s="255" t="str">
        <f>IF(G6896="기사임",(COUNTIF($B$2:B6896,B6896)-COUNTIFS($B$2:B6895,B6896,$G$2:G6895,"")),"")</f>
        <v/>
      </c>
      <c r="I6896" s="122" t="str">
        <f>IF(H6896=1,COUNTIF($H$1:H6896,1),"")</f>
        <v/>
      </c>
      <c r="J6896" s="122">
        <f t="shared" si="326"/>
        <v>0</v>
      </c>
      <c r="K6896" s="122" t="b">
        <f t="shared" si="327"/>
        <v>0</v>
      </c>
      <c r="L6896" s="122" t="str">
        <f>IF(K6896=FALSE,"",B6896&amp;"@"&amp;COUNTIFS($B$2:B6896,B6896,$K$2:K6896,TRUE))</f>
        <v/>
      </c>
    </row>
    <row r="6897" spans="7:12">
      <c r="G6897" s="122" t="str">
        <f t="shared" si="325"/>
        <v/>
      </c>
      <c r="H6897" s="255" t="str">
        <f>IF(G6897="기사임",(COUNTIF($B$2:B6897,B6897)-COUNTIFS($B$2:B6896,B6897,$G$2:G6896,"")),"")</f>
        <v/>
      </c>
      <c r="I6897" s="122" t="str">
        <f>IF(H6897=1,COUNTIF($H$1:H6897,1),"")</f>
        <v/>
      </c>
      <c r="J6897" s="122">
        <f t="shared" si="326"/>
        <v>0</v>
      </c>
      <c r="K6897" s="122" t="b">
        <f t="shared" si="327"/>
        <v>0</v>
      </c>
      <c r="L6897" s="122" t="str">
        <f>IF(K6897=FALSE,"",B6897&amp;"@"&amp;COUNTIFS($B$2:B6897,B6897,$K$2:K6897,TRUE))</f>
        <v/>
      </c>
    </row>
    <row r="6898" spans="7:12">
      <c r="G6898" s="122" t="str">
        <f t="shared" si="325"/>
        <v/>
      </c>
      <c r="H6898" s="255" t="str">
        <f>IF(G6898="기사임",(COUNTIF($B$2:B6898,B6898)-COUNTIFS($B$2:B6897,B6898,$G$2:G6897,"")),"")</f>
        <v/>
      </c>
      <c r="I6898" s="122" t="str">
        <f>IF(H6898=1,COUNTIF($H$1:H6898,1),"")</f>
        <v/>
      </c>
      <c r="J6898" s="122">
        <f t="shared" si="326"/>
        <v>0</v>
      </c>
      <c r="K6898" s="122" t="b">
        <f t="shared" si="327"/>
        <v>0</v>
      </c>
      <c r="L6898" s="122" t="str">
        <f>IF(K6898=FALSE,"",B6898&amp;"@"&amp;COUNTIFS($B$2:B6898,B6898,$K$2:K6898,TRUE))</f>
        <v/>
      </c>
    </row>
    <row r="6899" spans="7:12">
      <c r="G6899" s="122" t="str">
        <f t="shared" si="325"/>
        <v/>
      </c>
      <c r="H6899" s="255" t="str">
        <f>IF(G6899="기사임",(COUNTIF($B$2:B6899,B6899)-COUNTIFS($B$2:B6898,B6899,$G$2:G6898,"")),"")</f>
        <v/>
      </c>
      <c r="I6899" s="122" t="str">
        <f>IF(H6899=1,COUNTIF($H$1:H6899,1),"")</f>
        <v/>
      </c>
      <c r="J6899" s="122">
        <f t="shared" si="326"/>
        <v>0</v>
      </c>
      <c r="K6899" s="122" t="b">
        <f t="shared" si="327"/>
        <v>0</v>
      </c>
      <c r="L6899" s="122" t="str">
        <f>IF(K6899=FALSE,"",B6899&amp;"@"&amp;COUNTIFS($B$2:B6899,B6899,$K$2:K6899,TRUE))</f>
        <v/>
      </c>
    </row>
    <row r="6900" spans="7:12">
      <c r="G6900" s="122" t="str">
        <f t="shared" si="325"/>
        <v/>
      </c>
      <c r="H6900" s="255" t="str">
        <f>IF(G6900="기사임",(COUNTIF($B$2:B6900,B6900)-COUNTIFS($B$2:B6899,B6900,$G$2:G6899,"")),"")</f>
        <v/>
      </c>
      <c r="I6900" s="122" t="str">
        <f>IF(H6900=1,COUNTIF($H$1:H6900,1),"")</f>
        <v/>
      </c>
      <c r="J6900" s="122">
        <f t="shared" si="326"/>
        <v>0</v>
      </c>
      <c r="K6900" s="122" t="b">
        <f t="shared" si="327"/>
        <v>0</v>
      </c>
      <c r="L6900" s="122" t="str">
        <f>IF(K6900=FALSE,"",B6900&amp;"@"&amp;COUNTIFS($B$2:B6900,B6900,$K$2:K6900,TRUE))</f>
        <v/>
      </c>
    </row>
    <row r="6901" spans="7:12">
      <c r="G6901" s="122" t="str">
        <f t="shared" si="325"/>
        <v/>
      </c>
      <c r="H6901" s="255" t="str">
        <f>IF(G6901="기사임",(COUNTIF($B$2:B6901,B6901)-COUNTIFS($B$2:B6900,B6901,$G$2:G6900,"")),"")</f>
        <v/>
      </c>
      <c r="I6901" s="122" t="str">
        <f>IF(H6901=1,COUNTIF($H$1:H6901,1),"")</f>
        <v/>
      </c>
      <c r="J6901" s="122">
        <f t="shared" si="326"/>
        <v>0</v>
      </c>
      <c r="K6901" s="122" t="b">
        <f t="shared" si="327"/>
        <v>0</v>
      </c>
      <c r="L6901" s="122" t="str">
        <f>IF(K6901=FALSE,"",B6901&amp;"@"&amp;COUNTIFS($B$2:B6901,B6901,$K$2:K6901,TRUE))</f>
        <v/>
      </c>
    </row>
    <row r="6902" spans="7:12">
      <c r="G6902" s="122" t="str">
        <f t="shared" si="325"/>
        <v/>
      </c>
      <c r="H6902" s="255" t="str">
        <f>IF(G6902="기사임",(COUNTIF($B$2:B6902,B6902)-COUNTIFS($B$2:B6901,B6902,$G$2:G6901,"")),"")</f>
        <v/>
      </c>
      <c r="I6902" s="122" t="str">
        <f>IF(H6902=1,COUNTIF($H$1:H6902,1),"")</f>
        <v/>
      </c>
      <c r="J6902" s="122">
        <f t="shared" si="326"/>
        <v>0</v>
      </c>
      <c r="K6902" s="122" t="b">
        <f t="shared" si="327"/>
        <v>0</v>
      </c>
      <c r="L6902" s="122" t="str">
        <f>IF(K6902=FALSE,"",B6902&amp;"@"&amp;COUNTIFS($B$2:B6902,B6902,$K$2:K6902,TRUE))</f>
        <v/>
      </c>
    </row>
    <row r="6903" spans="7:12">
      <c r="G6903" s="122" t="str">
        <f t="shared" si="325"/>
        <v/>
      </c>
      <c r="H6903" s="255" t="str">
        <f>IF(G6903="기사임",(COUNTIF($B$2:B6903,B6903)-COUNTIFS($B$2:B6902,B6903,$G$2:G6902,"")),"")</f>
        <v/>
      </c>
      <c r="I6903" s="122" t="str">
        <f>IF(H6903=1,COUNTIF($H$1:H6903,1),"")</f>
        <v/>
      </c>
      <c r="J6903" s="122">
        <f t="shared" si="326"/>
        <v>0</v>
      </c>
      <c r="K6903" s="122" t="b">
        <f t="shared" si="327"/>
        <v>0</v>
      </c>
      <c r="L6903" s="122" t="str">
        <f>IF(K6903=FALSE,"",B6903&amp;"@"&amp;COUNTIFS($B$2:B6903,B6903,$K$2:K6903,TRUE))</f>
        <v/>
      </c>
    </row>
    <row r="6904" spans="7:12">
      <c r="G6904" s="122" t="str">
        <f t="shared" si="325"/>
        <v/>
      </c>
      <c r="H6904" s="255" t="str">
        <f>IF(G6904="기사임",(COUNTIF($B$2:B6904,B6904)-COUNTIFS($B$2:B6903,B6904,$G$2:G6903,"")),"")</f>
        <v/>
      </c>
      <c r="I6904" s="122" t="str">
        <f>IF(H6904=1,COUNTIF($H$1:H6904,1),"")</f>
        <v/>
      </c>
      <c r="J6904" s="122">
        <f t="shared" si="326"/>
        <v>0</v>
      </c>
      <c r="K6904" s="122" t="b">
        <f t="shared" si="327"/>
        <v>0</v>
      </c>
      <c r="L6904" s="122" t="str">
        <f>IF(K6904=FALSE,"",B6904&amp;"@"&amp;COUNTIFS($B$2:B6904,B6904,$K$2:K6904,TRUE))</f>
        <v/>
      </c>
    </row>
    <row r="6905" spans="7:12">
      <c r="G6905" s="122" t="str">
        <f t="shared" si="325"/>
        <v/>
      </c>
      <c r="H6905" s="255" t="str">
        <f>IF(G6905="기사임",(COUNTIF($B$2:B6905,B6905)-COUNTIFS($B$2:B6904,B6905,$G$2:G6904,"")),"")</f>
        <v/>
      </c>
      <c r="I6905" s="122" t="str">
        <f>IF(H6905=1,COUNTIF($H$1:H6905,1),"")</f>
        <v/>
      </c>
      <c r="J6905" s="122">
        <f t="shared" si="326"/>
        <v>0</v>
      </c>
      <c r="K6905" s="122" t="b">
        <f t="shared" si="327"/>
        <v>0</v>
      </c>
      <c r="L6905" s="122" t="str">
        <f>IF(K6905=FALSE,"",B6905&amp;"@"&amp;COUNTIFS($B$2:B6905,B6905,$K$2:K6905,TRUE))</f>
        <v/>
      </c>
    </row>
    <row r="6906" spans="7:12">
      <c r="G6906" s="122" t="str">
        <f t="shared" si="325"/>
        <v/>
      </c>
      <c r="H6906" s="255" t="str">
        <f>IF(G6906="기사임",(COUNTIF($B$2:B6906,B6906)-COUNTIFS($B$2:B6905,B6906,$G$2:G6905,"")),"")</f>
        <v/>
      </c>
      <c r="I6906" s="122" t="str">
        <f>IF(H6906=1,COUNTIF($H$1:H6906,1),"")</f>
        <v/>
      </c>
      <c r="J6906" s="122">
        <f t="shared" si="326"/>
        <v>0</v>
      </c>
      <c r="K6906" s="122" t="b">
        <f t="shared" si="327"/>
        <v>0</v>
      </c>
      <c r="L6906" s="122" t="str">
        <f>IF(K6906=FALSE,"",B6906&amp;"@"&amp;COUNTIFS($B$2:B6906,B6906,$K$2:K6906,TRUE))</f>
        <v/>
      </c>
    </row>
    <row r="6907" spans="7:12">
      <c r="G6907" s="122" t="str">
        <f t="shared" si="325"/>
        <v/>
      </c>
      <c r="H6907" s="255" t="str">
        <f>IF(G6907="기사임",(COUNTIF($B$2:B6907,B6907)-COUNTIFS($B$2:B6906,B6907,$G$2:G6906,"")),"")</f>
        <v/>
      </c>
      <c r="I6907" s="122" t="str">
        <f>IF(H6907=1,COUNTIF($H$1:H6907,1),"")</f>
        <v/>
      </c>
      <c r="J6907" s="122">
        <f t="shared" si="326"/>
        <v>0</v>
      </c>
      <c r="K6907" s="122" t="b">
        <f t="shared" si="327"/>
        <v>0</v>
      </c>
      <c r="L6907" s="122" t="str">
        <f>IF(K6907=FALSE,"",B6907&amp;"@"&amp;COUNTIFS($B$2:B6907,B6907,$K$2:K6907,TRUE))</f>
        <v/>
      </c>
    </row>
    <row r="6908" spans="7:12">
      <c r="G6908" s="122" t="str">
        <f t="shared" si="325"/>
        <v/>
      </c>
      <c r="H6908" s="255" t="str">
        <f>IF(G6908="기사임",(COUNTIF($B$2:B6908,B6908)-COUNTIFS($B$2:B6907,B6908,$G$2:G6907,"")),"")</f>
        <v/>
      </c>
      <c r="I6908" s="122" t="str">
        <f>IF(H6908=1,COUNTIF($H$1:H6908,1),"")</f>
        <v/>
      </c>
      <c r="J6908" s="122">
        <f t="shared" si="326"/>
        <v>0</v>
      </c>
      <c r="K6908" s="122" t="b">
        <f t="shared" si="327"/>
        <v>0</v>
      </c>
      <c r="L6908" s="122" t="str">
        <f>IF(K6908=FALSE,"",B6908&amp;"@"&amp;COUNTIFS($B$2:B6908,B6908,$K$2:K6908,TRUE))</f>
        <v/>
      </c>
    </row>
    <row r="6909" spans="7:12">
      <c r="G6909" s="122" t="str">
        <f t="shared" si="325"/>
        <v/>
      </c>
      <c r="H6909" s="255" t="str">
        <f>IF(G6909="기사임",(COUNTIF($B$2:B6909,B6909)-COUNTIFS($B$2:B6908,B6909,$G$2:G6908,"")),"")</f>
        <v/>
      </c>
      <c r="I6909" s="122" t="str">
        <f>IF(H6909=1,COUNTIF($H$1:H6909,1),"")</f>
        <v/>
      </c>
      <c r="J6909" s="122">
        <f t="shared" si="326"/>
        <v>0</v>
      </c>
      <c r="K6909" s="122" t="b">
        <f t="shared" si="327"/>
        <v>0</v>
      </c>
      <c r="L6909" s="122" t="str">
        <f>IF(K6909=FALSE,"",B6909&amp;"@"&amp;COUNTIFS($B$2:B6909,B6909,$K$2:K6909,TRUE))</f>
        <v/>
      </c>
    </row>
    <row r="6910" spans="7:12">
      <c r="G6910" s="122" t="str">
        <f t="shared" si="325"/>
        <v/>
      </c>
      <c r="H6910" s="255" t="str">
        <f>IF(G6910="기사임",(COUNTIF($B$2:B6910,B6910)-COUNTIFS($B$2:B6909,B6910,$G$2:G6909,"")),"")</f>
        <v/>
      </c>
      <c r="I6910" s="122" t="str">
        <f>IF(H6910=1,COUNTIF($H$1:H6910,1),"")</f>
        <v/>
      </c>
      <c r="J6910" s="122">
        <f t="shared" si="326"/>
        <v>0</v>
      </c>
      <c r="K6910" s="122" t="b">
        <f t="shared" si="327"/>
        <v>0</v>
      </c>
      <c r="L6910" s="122" t="str">
        <f>IF(K6910=FALSE,"",B6910&amp;"@"&amp;COUNTIFS($B$2:B6910,B6910,$K$2:K6910,TRUE))</f>
        <v/>
      </c>
    </row>
    <row r="6911" spans="7:12">
      <c r="G6911" s="122" t="str">
        <f t="shared" si="325"/>
        <v/>
      </c>
      <c r="H6911" s="255" t="str">
        <f>IF(G6911="기사임",(COUNTIF($B$2:B6911,B6911)-COUNTIFS($B$2:B6910,B6911,$G$2:G6910,"")),"")</f>
        <v/>
      </c>
      <c r="I6911" s="122" t="str">
        <f>IF(H6911=1,COUNTIF($H$1:H6911,1),"")</f>
        <v/>
      </c>
      <c r="J6911" s="122">
        <f t="shared" si="326"/>
        <v>0</v>
      </c>
      <c r="K6911" s="122" t="b">
        <f t="shared" si="327"/>
        <v>0</v>
      </c>
      <c r="L6911" s="122" t="str">
        <f>IF(K6911=FALSE,"",B6911&amp;"@"&amp;COUNTIFS($B$2:B6911,B6911,$K$2:K6911,TRUE))</f>
        <v/>
      </c>
    </row>
    <row r="6912" spans="7:12">
      <c r="G6912" s="122" t="str">
        <f t="shared" si="325"/>
        <v/>
      </c>
      <c r="H6912" s="255" t="str">
        <f>IF(G6912="기사임",(COUNTIF($B$2:B6912,B6912)-COUNTIFS($B$2:B6911,B6912,$G$2:G6911,"")),"")</f>
        <v/>
      </c>
      <c r="I6912" s="122" t="str">
        <f>IF(H6912=1,COUNTIF($H$1:H6912,1),"")</f>
        <v/>
      </c>
      <c r="J6912" s="122">
        <f t="shared" si="326"/>
        <v>0</v>
      </c>
      <c r="K6912" s="122" t="b">
        <f t="shared" si="327"/>
        <v>0</v>
      </c>
      <c r="L6912" s="122" t="str">
        <f>IF(K6912=FALSE,"",B6912&amp;"@"&amp;COUNTIFS($B$2:B6912,B6912,$K$2:K6912,TRUE))</f>
        <v/>
      </c>
    </row>
    <row r="6913" spans="7:12">
      <c r="G6913" s="122" t="str">
        <f t="shared" si="325"/>
        <v/>
      </c>
      <c r="H6913" s="255" t="str">
        <f>IF(G6913="기사임",(COUNTIF($B$2:B6913,B6913)-COUNTIFS($B$2:B6912,B6913,$G$2:G6912,"")),"")</f>
        <v/>
      </c>
      <c r="I6913" s="122" t="str">
        <f>IF(H6913=1,COUNTIF($H$1:H6913,1),"")</f>
        <v/>
      </c>
      <c r="J6913" s="122">
        <f t="shared" si="326"/>
        <v>0</v>
      </c>
      <c r="K6913" s="122" t="b">
        <f t="shared" si="327"/>
        <v>0</v>
      </c>
      <c r="L6913" s="122" t="str">
        <f>IF(K6913=FALSE,"",B6913&amp;"@"&amp;COUNTIFS($B$2:B6913,B6913,$K$2:K6913,TRUE))</f>
        <v/>
      </c>
    </row>
    <row r="6914" spans="7:12">
      <c r="G6914" s="122" t="str">
        <f t="shared" si="325"/>
        <v/>
      </c>
      <c r="H6914" s="255" t="str">
        <f>IF(G6914="기사임",(COUNTIF($B$2:B6914,B6914)-COUNTIFS($B$2:B6913,B6914,$G$2:G6913,"")),"")</f>
        <v/>
      </c>
      <c r="I6914" s="122" t="str">
        <f>IF(H6914=1,COUNTIF($H$1:H6914,1),"")</f>
        <v/>
      </c>
      <c r="J6914" s="122">
        <f t="shared" si="326"/>
        <v>0</v>
      </c>
      <c r="K6914" s="122" t="b">
        <f t="shared" si="327"/>
        <v>0</v>
      </c>
      <c r="L6914" s="122" t="str">
        <f>IF(K6914=FALSE,"",B6914&amp;"@"&amp;COUNTIFS($B$2:B6914,B6914,$K$2:K6914,TRUE))</f>
        <v/>
      </c>
    </row>
    <row r="6915" spans="7:12">
      <c r="G6915" s="122" t="str">
        <f t="shared" si="325"/>
        <v/>
      </c>
      <c r="H6915" s="255" t="str">
        <f>IF(G6915="기사임",(COUNTIF($B$2:B6915,B6915)-COUNTIFS($B$2:B6914,B6915,$G$2:G6914,"")),"")</f>
        <v/>
      </c>
      <c r="I6915" s="122" t="str">
        <f>IF(H6915=1,COUNTIF($H$1:H6915,1),"")</f>
        <v/>
      </c>
      <c r="J6915" s="122">
        <f t="shared" si="326"/>
        <v>0</v>
      </c>
      <c r="K6915" s="122" t="b">
        <f t="shared" si="327"/>
        <v>0</v>
      </c>
      <c r="L6915" s="122" t="str">
        <f>IF(K6915=FALSE,"",B6915&amp;"@"&amp;COUNTIFS($B$2:B6915,B6915,$K$2:K6915,TRUE))</f>
        <v/>
      </c>
    </row>
    <row r="6916" spans="7:12">
      <c r="G6916" s="122" t="str">
        <f t="shared" si="325"/>
        <v/>
      </c>
      <c r="H6916" s="255" t="str">
        <f>IF(G6916="기사임",(COUNTIF($B$2:B6916,B6916)-COUNTIFS($B$2:B6915,B6916,$G$2:G6915,"")),"")</f>
        <v/>
      </c>
      <c r="I6916" s="122" t="str">
        <f>IF(H6916=1,COUNTIF($H$1:H6916,1),"")</f>
        <v/>
      </c>
      <c r="J6916" s="122">
        <f t="shared" si="326"/>
        <v>0</v>
      </c>
      <c r="K6916" s="122" t="b">
        <f t="shared" si="327"/>
        <v>0</v>
      </c>
      <c r="L6916" s="122" t="str">
        <f>IF(K6916=FALSE,"",B6916&amp;"@"&amp;COUNTIFS($B$2:B6916,B6916,$K$2:K6916,TRUE))</f>
        <v/>
      </c>
    </row>
    <row r="6917" spans="7:12">
      <c r="G6917" s="122" t="str">
        <f t="shared" si="325"/>
        <v/>
      </c>
      <c r="H6917" s="255" t="str">
        <f>IF(G6917="기사임",(COUNTIF($B$2:B6917,B6917)-COUNTIFS($B$2:B6916,B6917,$G$2:G6916,"")),"")</f>
        <v/>
      </c>
      <c r="I6917" s="122" t="str">
        <f>IF(H6917=1,COUNTIF($H$1:H6917,1),"")</f>
        <v/>
      </c>
      <c r="J6917" s="122">
        <f t="shared" si="326"/>
        <v>0</v>
      </c>
      <c r="K6917" s="122" t="b">
        <f t="shared" si="327"/>
        <v>0</v>
      </c>
      <c r="L6917" s="122" t="str">
        <f>IF(K6917=FALSE,"",B6917&amp;"@"&amp;COUNTIFS($B$2:B6917,B6917,$K$2:K6917,TRUE))</f>
        <v/>
      </c>
    </row>
    <row r="6918" spans="7:12">
      <c r="G6918" s="122" t="str">
        <f t="shared" si="325"/>
        <v/>
      </c>
      <c r="H6918" s="255" t="str">
        <f>IF(G6918="기사임",(COUNTIF($B$2:B6918,B6918)-COUNTIFS($B$2:B6917,B6918,$G$2:G6917,"")),"")</f>
        <v/>
      </c>
      <c r="I6918" s="122" t="str">
        <f>IF(H6918=1,COUNTIF($H$1:H6918,1),"")</f>
        <v/>
      </c>
      <c r="J6918" s="122">
        <f t="shared" si="326"/>
        <v>0</v>
      </c>
      <c r="K6918" s="122" t="b">
        <f t="shared" si="327"/>
        <v>0</v>
      </c>
      <c r="L6918" s="122" t="str">
        <f>IF(K6918=FALSE,"",B6918&amp;"@"&amp;COUNTIFS($B$2:B6918,B6918,$K$2:K6918,TRUE))</f>
        <v/>
      </c>
    </row>
    <row r="6919" spans="7:12">
      <c r="G6919" s="122" t="str">
        <f t="shared" ref="G6919:G6982" si="328">IF(AND(LEFT(A6919,17)="/global/archives/",ISNUMBER(_xlfn.NUMBERVALUE(MID(A6919,18,1))),ISERROR(FIND("ckattempt",A6919)),ISERROR(FIND("preview",A6919))),"기사임","")</f>
        <v/>
      </c>
      <c r="H6919" s="255" t="str">
        <f>IF(G6919="기사임",(COUNTIF($B$2:B6919,B6919)-COUNTIFS($B$2:B6918,B6919,$G$2:G6918,"")),"")</f>
        <v/>
      </c>
      <c r="I6919" s="122" t="str">
        <f>IF(H6919=1,COUNTIF($H$1:H6919,1),"")</f>
        <v/>
      </c>
      <c r="J6919" s="122">
        <f t="shared" ref="J6919:J6982" si="329">COUNTIF($N$2:$N$4,B6919)</f>
        <v>0</v>
      </c>
      <c r="K6919" s="122" t="b">
        <f t="shared" ref="K6919:K6982" si="330">AND(J6919=1,H6919&gt;=1,H6919&lt;&gt;"")</f>
        <v>0</v>
      </c>
      <c r="L6919" s="122" t="str">
        <f>IF(K6919=FALSE,"",B6919&amp;"@"&amp;COUNTIFS($B$2:B6919,B6919,$K$2:K6919,TRUE))</f>
        <v/>
      </c>
    </row>
    <row r="6920" spans="7:12">
      <c r="G6920" s="122" t="str">
        <f t="shared" si="328"/>
        <v/>
      </c>
      <c r="H6920" s="255" t="str">
        <f>IF(G6920="기사임",(COUNTIF($B$2:B6920,B6920)-COUNTIFS($B$2:B6919,B6920,$G$2:G6919,"")),"")</f>
        <v/>
      </c>
      <c r="I6920" s="122" t="str">
        <f>IF(H6920=1,COUNTIF($H$1:H6920,1),"")</f>
        <v/>
      </c>
      <c r="J6920" s="122">
        <f t="shared" si="329"/>
        <v>0</v>
      </c>
      <c r="K6920" s="122" t="b">
        <f t="shared" si="330"/>
        <v>0</v>
      </c>
      <c r="L6920" s="122" t="str">
        <f>IF(K6920=FALSE,"",B6920&amp;"@"&amp;COUNTIFS($B$2:B6920,B6920,$K$2:K6920,TRUE))</f>
        <v/>
      </c>
    </row>
    <row r="6921" spans="7:12">
      <c r="G6921" s="122" t="str">
        <f t="shared" si="328"/>
        <v/>
      </c>
      <c r="H6921" s="255" t="str">
        <f>IF(G6921="기사임",(COUNTIF($B$2:B6921,B6921)-COUNTIFS($B$2:B6920,B6921,$G$2:G6920,"")),"")</f>
        <v/>
      </c>
      <c r="I6921" s="122" t="str">
        <f>IF(H6921=1,COUNTIF($H$1:H6921,1),"")</f>
        <v/>
      </c>
      <c r="J6921" s="122">
        <f t="shared" si="329"/>
        <v>0</v>
      </c>
      <c r="K6921" s="122" t="b">
        <f t="shared" si="330"/>
        <v>0</v>
      </c>
      <c r="L6921" s="122" t="str">
        <f>IF(K6921=FALSE,"",B6921&amp;"@"&amp;COUNTIFS($B$2:B6921,B6921,$K$2:K6921,TRUE))</f>
        <v/>
      </c>
    </row>
    <row r="6922" spans="7:12">
      <c r="G6922" s="122" t="str">
        <f t="shared" si="328"/>
        <v/>
      </c>
      <c r="H6922" s="255" t="str">
        <f>IF(G6922="기사임",(COUNTIF($B$2:B6922,B6922)-COUNTIFS($B$2:B6921,B6922,$G$2:G6921,"")),"")</f>
        <v/>
      </c>
      <c r="I6922" s="122" t="str">
        <f>IF(H6922=1,COUNTIF($H$1:H6922,1),"")</f>
        <v/>
      </c>
      <c r="J6922" s="122">
        <f t="shared" si="329"/>
        <v>0</v>
      </c>
      <c r="K6922" s="122" t="b">
        <f t="shared" si="330"/>
        <v>0</v>
      </c>
      <c r="L6922" s="122" t="str">
        <f>IF(K6922=FALSE,"",B6922&amp;"@"&amp;COUNTIFS($B$2:B6922,B6922,$K$2:K6922,TRUE))</f>
        <v/>
      </c>
    </row>
    <row r="6923" spans="7:12">
      <c r="G6923" s="122" t="str">
        <f t="shared" si="328"/>
        <v/>
      </c>
      <c r="H6923" s="255" t="str">
        <f>IF(G6923="기사임",(COUNTIF($B$2:B6923,B6923)-COUNTIFS($B$2:B6922,B6923,$G$2:G6922,"")),"")</f>
        <v/>
      </c>
      <c r="I6923" s="122" t="str">
        <f>IF(H6923=1,COUNTIF($H$1:H6923,1),"")</f>
        <v/>
      </c>
      <c r="J6923" s="122">
        <f t="shared" si="329"/>
        <v>0</v>
      </c>
      <c r="K6923" s="122" t="b">
        <f t="shared" si="330"/>
        <v>0</v>
      </c>
      <c r="L6923" s="122" t="str">
        <f>IF(K6923=FALSE,"",B6923&amp;"@"&amp;COUNTIFS($B$2:B6923,B6923,$K$2:K6923,TRUE))</f>
        <v/>
      </c>
    </row>
    <row r="6924" spans="7:12">
      <c r="G6924" s="122" t="str">
        <f t="shared" si="328"/>
        <v/>
      </c>
      <c r="H6924" s="255" t="str">
        <f>IF(G6924="기사임",(COUNTIF($B$2:B6924,B6924)-COUNTIFS($B$2:B6923,B6924,$G$2:G6923,"")),"")</f>
        <v/>
      </c>
      <c r="I6924" s="122" t="str">
        <f>IF(H6924=1,COUNTIF($H$1:H6924,1),"")</f>
        <v/>
      </c>
      <c r="J6924" s="122">
        <f t="shared" si="329"/>
        <v>0</v>
      </c>
      <c r="K6924" s="122" t="b">
        <f t="shared" si="330"/>
        <v>0</v>
      </c>
      <c r="L6924" s="122" t="str">
        <f>IF(K6924=FALSE,"",B6924&amp;"@"&amp;COUNTIFS($B$2:B6924,B6924,$K$2:K6924,TRUE))</f>
        <v/>
      </c>
    </row>
    <row r="6925" spans="7:12">
      <c r="G6925" s="122" t="str">
        <f t="shared" si="328"/>
        <v/>
      </c>
      <c r="H6925" s="255" t="str">
        <f>IF(G6925="기사임",(COUNTIF($B$2:B6925,B6925)-COUNTIFS($B$2:B6924,B6925,$G$2:G6924,"")),"")</f>
        <v/>
      </c>
      <c r="I6925" s="122" t="str">
        <f>IF(H6925=1,COUNTIF($H$1:H6925,1),"")</f>
        <v/>
      </c>
      <c r="J6925" s="122">
        <f t="shared" si="329"/>
        <v>0</v>
      </c>
      <c r="K6925" s="122" t="b">
        <f t="shared" si="330"/>
        <v>0</v>
      </c>
      <c r="L6925" s="122" t="str">
        <f>IF(K6925=FALSE,"",B6925&amp;"@"&amp;COUNTIFS($B$2:B6925,B6925,$K$2:K6925,TRUE))</f>
        <v/>
      </c>
    </row>
    <row r="6926" spans="7:12">
      <c r="G6926" s="122" t="str">
        <f t="shared" si="328"/>
        <v/>
      </c>
      <c r="H6926" s="255" t="str">
        <f>IF(G6926="기사임",(COUNTIF($B$2:B6926,B6926)-COUNTIFS($B$2:B6925,B6926,$G$2:G6925,"")),"")</f>
        <v/>
      </c>
      <c r="I6926" s="122" t="str">
        <f>IF(H6926=1,COUNTIF($H$1:H6926,1),"")</f>
        <v/>
      </c>
      <c r="J6926" s="122">
        <f t="shared" si="329"/>
        <v>0</v>
      </c>
      <c r="K6926" s="122" t="b">
        <f t="shared" si="330"/>
        <v>0</v>
      </c>
      <c r="L6926" s="122" t="str">
        <f>IF(K6926=FALSE,"",B6926&amp;"@"&amp;COUNTIFS($B$2:B6926,B6926,$K$2:K6926,TRUE))</f>
        <v/>
      </c>
    </row>
    <row r="6927" spans="7:12">
      <c r="G6927" s="122" t="str">
        <f t="shared" si="328"/>
        <v/>
      </c>
      <c r="H6927" s="255" t="str">
        <f>IF(G6927="기사임",(COUNTIF($B$2:B6927,B6927)-COUNTIFS($B$2:B6926,B6927,$G$2:G6926,"")),"")</f>
        <v/>
      </c>
      <c r="I6927" s="122" t="str">
        <f>IF(H6927=1,COUNTIF($H$1:H6927,1),"")</f>
        <v/>
      </c>
      <c r="J6927" s="122">
        <f t="shared" si="329"/>
        <v>0</v>
      </c>
      <c r="K6927" s="122" t="b">
        <f t="shared" si="330"/>
        <v>0</v>
      </c>
      <c r="L6927" s="122" t="str">
        <f>IF(K6927=FALSE,"",B6927&amp;"@"&amp;COUNTIFS($B$2:B6927,B6927,$K$2:K6927,TRUE))</f>
        <v/>
      </c>
    </row>
    <row r="6928" spans="7:12">
      <c r="G6928" s="122" t="str">
        <f t="shared" si="328"/>
        <v/>
      </c>
      <c r="H6928" s="255" t="str">
        <f>IF(G6928="기사임",(COUNTIF($B$2:B6928,B6928)-COUNTIFS($B$2:B6927,B6928,$G$2:G6927,"")),"")</f>
        <v/>
      </c>
      <c r="I6928" s="122" t="str">
        <f>IF(H6928=1,COUNTIF($H$1:H6928,1),"")</f>
        <v/>
      </c>
      <c r="J6928" s="122">
        <f t="shared" si="329"/>
        <v>0</v>
      </c>
      <c r="K6928" s="122" t="b">
        <f t="shared" si="330"/>
        <v>0</v>
      </c>
      <c r="L6928" s="122" t="str">
        <f>IF(K6928=FALSE,"",B6928&amp;"@"&amp;COUNTIFS($B$2:B6928,B6928,$K$2:K6928,TRUE))</f>
        <v/>
      </c>
    </row>
    <row r="6929" spans="7:12">
      <c r="G6929" s="122" t="str">
        <f t="shared" si="328"/>
        <v/>
      </c>
      <c r="H6929" s="255" t="str">
        <f>IF(G6929="기사임",(COUNTIF($B$2:B6929,B6929)-COUNTIFS($B$2:B6928,B6929,$G$2:G6928,"")),"")</f>
        <v/>
      </c>
      <c r="I6929" s="122" t="str">
        <f>IF(H6929=1,COUNTIF($H$1:H6929,1),"")</f>
        <v/>
      </c>
      <c r="J6929" s="122">
        <f t="shared" si="329"/>
        <v>0</v>
      </c>
      <c r="K6929" s="122" t="b">
        <f t="shared" si="330"/>
        <v>0</v>
      </c>
      <c r="L6929" s="122" t="str">
        <f>IF(K6929=FALSE,"",B6929&amp;"@"&amp;COUNTIFS($B$2:B6929,B6929,$K$2:K6929,TRUE))</f>
        <v/>
      </c>
    </row>
    <row r="6930" spans="7:12">
      <c r="G6930" s="122" t="str">
        <f t="shared" si="328"/>
        <v/>
      </c>
      <c r="H6930" s="255" t="str">
        <f>IF(G6930="기사임",(COUNTIF($B$2:B6930,B6930)-COUNTIFS($B$2:B6929,B6930,$G$2:G6929,"")),"")</f>
        <v/>
      </c>
      <c r="I6930" s="122" t="str">
        <f>IF(H6930=1,COUNTIF($H$1:H6930,1),"")</f>
        <v/>
      </c>
      <c r="J6930" s="122">
        <f t="shared" si="329"/>
        <v>0</v>
      </c>
      <c r="K6930" s="122" t="b">
        <f t="shared" si="330"/>
        <v>0</v>
      </c>
      <c r="L6930" s="122" t="str">
        <f>IF(K6930=FALSE,"",B6930&amp;"@"&amp;COUNTIFS($B$2:B6930,B6930,$K$2:K6930,TRUE))</f>
        <v/>
      </c>
    </row>
    <row r="6931" spans="7:12">
      <c r="G6931" s="122" t="str">
        <f t="shared" si="328"/>
        <v/>
      </c>
      <c r="H6931" s="255" t="str">
        <f>IF(G6931="기사임",(COUNTIF($B$2:B6931,B6931)-COUNTIFS($B$2:B6930,B6931,$G$2:G6930,"")),"")</f>
        <v/>
      </c>
      <c r="I6931" s="122" t="str">
        <f>IF(H6931=1,COUNTIF($H$1:H6931,1),"")</f>
        <v/>
      </c>
      <c r="J6931" s="122">
        <f t="shared" si="329"/>
        <v>0</v>
      </c>
      <c r="K6931" s="122" t="b">
        <f t="shared" si="330"/>
        <v>0</v>
      </c>
      <c r="L6931" s="122" t="str">
        <f>IF(K6931=FALSE,"",B6931&amp;"@"&amp;COUNTIFS($B$2:B6931,B6931,$K$2:K6931,TRUE))</f>
        <v/>
      </c>
    </row>
    <row r="6932" spans="7:12">
      <c r="G6932" s="122" t="str">
        <f t="shared" si="328"/>
        <v/>
      </c>
      <c r="H6932" s="255" t="str">
        <f>IF(G6932="기사임",(COUNTIF($B$2:B6932,B6932)-COUNTIFS($B$2:B6931,B6932,$G$2:G6931,"")),"")</f>
        <v/>
      </c>
      <c r="I6932" s="122" t="str">
        <f>IF(H6932=1,COUNTIF($H$1:H6932,1),"")</f>
        <v/>
      </c>
      <c r="J6932" s="122">
        <f t="shared" si="329"/>
        <v>0</v>
      </c>
      <c r="K6932" s="122" t="b">
        <f t="shared" si="330"/>
        <v>0</v>
      </c>
      <c r="L6932" s="122" t="str">
        <f>IF(K6932=FALSE,"",B6932&amp;"@"&amp;COUNTIFS($B$2:B6932,B6932,$K$2:K6932,TRUE))</f>
        <v/>
      </c>
    </row>
    <row r="6933" spans="7:12">
      <c r="G6933" s="122" t="str">
        <f t="shared" si="328"/>
        <v/>
      </c>
      <c r="H6933" s="255" t="str">
        <f>IF(G6933="기사임",(COUNTIF($B$2:B6933,B6933)-COUNTIFS($B$2:B6932,B6933,$G$2:G6932,"")),"")</f>
        <v/>
      </c>
      <c r="I6933" s="122" t="str">
        <f>IF(H6933=1,COUNTIF($H$1:H6933,1),"")</f>
        <v/>
      </c>
      <c r="J6933" s="122">
        <f t="shared" si="329"/>
        <v>0</v>
      </c>
      <c r="K6933" s="122" t="b">
        <f t="shared" si="330"/>
        <v>0</v>
      </c>
      <c r="L6933" s="122" t="str">
        <f>IF(K6933=FALSE,"",B6933&amp;"@"&amp;COUNTIFS($B$2:B6933,B6933,$K$2:K6933,TRUE))</f>
        <v/>
      </c>
    </row>
    <row r="6934" spans="7:12">
      <c r="G6934" s="122" t="str">
        <f t="shared" si="328"/>
        <v/>
      </c>
      <c r="H6934" s="255" t="str">
        <f>IF(G6934="기사임",(COUNTIF($B$2:B6934,B6934)-COUNTIFS($B$2:B6933,B6934,$G$2:G6933,"")),"")</f>
        <v/>
      </c>
      <c r="I6934" s="122" t="str">
        <f>IF(H6934=1,COUNTIF($H$1:H6934,1),"")</f>
        <v/>
      </c>
      <c r="J6934" s="122">
        <f t="shared" si="329"/>
        <v>0</v>
      </c>
      <c r="K6934" s="122" t="b">
        <f t="shared" si="330"/>
        <v>0</v>
      </c>
      <c r="L6934" s="122" t="str">
        <f>IF(K6934=FALSE,"",B6934&amp;"@"&amp;COUNTIFS($B$2:B6934,B6934,$K$2:K6934,TRUE))</f>
        <v/>
      </c>
    </row>
    <row r="6935" spans="7:12">
      <c r="G6935" s="122" t="str">
        <f t="shared" si="328"/>
        <v/>
      </c>
      <c r="H6935" s="255" t="str">
        <f>IF(G6935="기사임",(COUNTIF($B$2:B6935,B6935)-COUNTIFS($B$2:B6934,B6935,$G$2:G6934,"")),"")</f>
        <v/>
      </c>
      <c r="I6935" s="122" t="str">
        <f>IF(H6935=1,COUNTIF($H$1:H6935,1),"")</f>
        <v/>
      </c>
      <c r="J6935" s="122">
        <f t="shared" si="329"/>
        <v>0</v>
      </c>
      <c r="K6935" s="122" t="b">
        <f t="shared" si="330"/>
        <v>0</v>
      </c>
      <c r="L6935" s="122" t="str">
        <f>IF(K6935=FALSE,"",B6935&amp;"@"&amp;COUNTIFS($B$2:B6935,B6935,$K$2:K6935,TRUE))</f>
        <v/>
      </c>
    </row>
    <row r="6936" spans="7:12">
      <c r="G6936" s="122" t="str">
        <f t="shared" si="328"/>
        <v/>
      </c>
      <c r="H6936" s="255" t="str">
        <f>IF(G6936="기사임",(COUNTIF($B$2:B6936,B6936)-COUNTIFS($B$2:B6935,B6936,$G$2:G6935,"")),"")</f>
        <v/>
      </c>
      <c r="I6936" s="122" t="str">
        <f>IF(H6936=1,COUNTIF($H$1:H6936,1),"")</f>
        <v/>
      </c>
      <c r="J6936" s="122">
        <f t="shared" si="329"/>
        <v>0</v>
      </c>
      <c r="K6936" s="122" t="b">
        <f t="shared" si="330"/>
        <v>0</v>
      </c>
      <c r="L6936" s="122" t="str">
        <f>IF(K6936=FALSE,"",B6936&amp;"@"&amp;COUNTIFS($B$2:B6936,B6936,$K$2:K6936,TRUE))</f>
        <v/>
      </c>
    </row>
    <row r="6937" spans="7:12">
      <c r="G6937" s="122" t="str">
        <f t="shared" si="328"/>
        <v/>
      </c>
      <c r="H6937" s="255" t="str">
        <f>IF(G6937="기사임",(COUNTIF($B$2:B6937,B6937)-COUNTIFS($B$2:B6936,B6937,$G$2:G6936,"")),"")</f>
        <v/>
      </c>
      <c r="I6937" s="122" t="str">
        <f>IF(H6937=1,COUNTIF($H$1:H6937,1),"")</f>
        <v/>
      </c>
      <c r="J6937" s="122">
        <f t="shared" si="329"/>
        <v>0</v>
      </c>
      <c r="K6937" s="122" t="b">
        <f t="shared" si="330"/>
        <v>0</v>
      </c>
      <c r="L6937" s="122" t="str">
        <f>IF(K6937=FALSE,"",B6937&amp;"@"&amp;COUNTIFS($B$2:B6937,B6937,$K$2:K6937,TRUE))</f>
        <v/>
      </c>
    </row>
    <row r="6938" spans="7:12">
      <c r="G6938" s="122" t="str">
        <f t="shared" si="328"/>
        <v/>
      </c>
      <c r="H6938" s="255" t="str">
        <f>IF(G6938="기사임",(COUNTIF($B$2:B6938,B6938)-COUNTIFS($B$2:B6937,B6938,$G$2:G6937,"")),"")</f>
        <v/>
      </c>
      <c r="I6938" s="122" t="str">
        <f>IF(H6938=1,COUNTIF($H$1:H6938,1),"")</f>
        <v/>
      </c>
      <c r="J6938" s="122">
        <f t="shared" si="329"/>
        <v>0</v>
      </c>
      <c r="K6938" s="122" t="b">
        <f t="shared" si="330"/>
        <v>0</v>
      </c>
      <c r="L6938" s="122" t="str">
        <f>IF(K6938=FALSE,"",B6938&amp;"@"&amp;COUNTIFS($B$2:B6938,B6938,$K$2:K6938,TRUE))</f>
        <v/>
      </c>
    </row>
    <row r="6939" spans="7:12">
      <c r="G6939" s="122" t="str">
        <f t="shared" si="328"/>
        <v/>
      </c>
      <c r="H6939" s="255" t="str">
        <f>IF(G6939="기사임",(COUNTIF($B$2:B6939,B6939)-COUNTIFS($B$2:B6938,B6939,$G$2:G6938,"")),"")</f>
        <v/>
      </c>
      <c r="I6939" s="122" t="str">
        <f>IF(H6939=1,COUNTIF($H$1:H6939,1),"")</f>
        <v/>
      </c>
      <c r="J6939" s="122">
        <f t="shared" si="329"/>
        <v>0</v>
      </c>
      <c r="K6939" s="122" t="b">
        <f t="shared" si="330"/>
        <v>0</v>
      </c>
      <c r="L6939" s="122" t="str">
        <f>IF(K6939=FALSE,"",B6939&amp;"@"&amp;COUNTIFS($B$2:B6939,B6939,$K$2:K6939,TRUE))</f>
        <v/>
      </c>
    </row>
    <row r="6940" spans="7:12">
      <c r="G6940" s="122" t="str">
        <f t="shared" si="328"/>
        <v/>
      </c>
      <c r="H6940" s="255" t="str">
        <f>IF(G6940="기사임",(COUNTIF($B$2:B6940,B6940)-COUNTIFS($B$2:B6939,B6940,$G$2:G6939,"")),"")</f>
        <v/>
      </c>
      <c r="I6940" s="122" t="str">
        <f>IF(H6940=1,COUNTIF($H$1:H6940,1),"")</f>
        <v/>
      </c>
      <c r="J6940" s="122">
        <f t="shared" si="329"/>
        <v>0</v>
      </c>
      <c r="K6940" s="122" t="b">
        <f t="shared" si="330"/>
        <v>0</v>
      </c>
      <c r="L6940" s="122" t="str">
        <f>IF(K6940=FALSE,"",B6940&amp;"@"&amp;COUNTIFS($B$2:B6940,B6940,$K$2:K6940,TRUE))</f>
        <v/>
      </c>
    </row>
    <row r="6941" spans="7:12">
      <c r="G6941" s="122" t="str">
        <f t="shared" si="328"/>
        <v/>
      </c>
      <c r="H6941" s="255" t="str">
        <f>IF(G6941="기사임",(COUNTIF($B$2:B6941,B6941)-COUNTIFS($B$2:B6940,B6941,$G$2:G6940,"")),"")</f>
        <v/>
      </c>
      <c r="I6941" s="122" t="str">
        <f>IF(H6941=1,COUNTIF($H$1:H6941,1),"")</f>
        <v/>
      </c>
      <c r="J6941" s="122">
        <f t="shared" si="329"/>
        <v>0</v>
      </c>
      <c r="K6941" s="122" t="b">
        <f t="shared" si="330"/>
        <v>0</v>
      </c>
      <c r="L6941" s="122" t="str">
        <f>IF(K6941=FALSE,"",B6941&amp;"@"&amp;COUNTIFS($B$2:B6941,B6941,$K$2:K6941,TRUE))</f>
        <v/>
      </c>
    </row>
    <row r="6942" spans="7:12">
      <c r="G6942" s="122" t="str">
        <f t="shared" si="328"/>
        <v/>
      </c>
      <c r="H6942" s="255" t="str">
        <f>IF(G6942="기사임",(COUNTIF($B$2:B6942,B6942)-COUNTIFS($B$2:B6941,B6942,$G$2:G6941,"")),"")</f>
        <v/>
      </c>
      <c r="I6942" s="122" t="str">
        <f>IF(H6942=1,COUNTIF($H$1:H6942,1),"")</f>
        <v/>
      </c>
      <c r="J6942" s="122">
        <f t="shared" si="329"/>
        <v>0</v>
      </c>
      <c r="K6942" s="122" t="b">
        <f t="shared" si="330"/>
        <v>0</v>
      </c>
      <c r="L6942" s="122" t="str">
        <f>IF(K6942=FALSE,"",B6942&amp;"@"&amp;COUNTIFS($B$2:B6942,B6942,$K$2:K6942,TRUE))</f>
        <v/>
      </c>
    </row>
    <row r="6943" spans="7:12">
      <c r="G6943" s="122" t="str">
        <f t="shared" si="328"/>
        <v/>
      </c>
      <c r="H6943" s="255" t="str">
        <f>IF(G6943="기사임",(COUNTIF($B$2:B6943,B6943)-COUNTIFS($B$2:B6942,B6943,$G$2:G6942,"")),"")</f>
        <v/>
      </c>
      <c r="I6943" s="122" t="str">
        <f>IF(H6943=1,COUNTIF($H$1:H6943,1),"")</f>
        <v/>
      </c>
      <c r="J6943" s="122">
        <f t="shared" si="329"/>
        <v>0</v>
      </c>
      <c r="K6943" s="122" t="b">
        <f t="shared" si="330"/>
        <v>0</v>
      </c>
      <c r="L6943" s="122" t="str">
        <f>IF(K6943=FALSE,"",B6943&amp;"@"&amp;COUNTIFS($B$2:B6943,B6943,$K$2:K6943,TRUE))</f>
        <v/>
      </c>
    </row>
    <row r="6944" spans="7:12">
      <c r="G6944" s="122" t="str">
        <f t="shared" si="328"/>
        <v/>
      </c>
      <c r="H6944" s="255" t="str">
        <f>IF(G6944="기사임",(COUNTIF($B$2:B6944,B6944)-COUNTIFS($B$2:B6943,B6944,$G$2:G6943,"")),"")</f>
        <v/>
      </c>
      <c r="I6944" s="122" t="str">
        <f>IF(H6944=1,COUNTIF($H$1:H6944,1),"")</f>
        <v/>
      </c>
      <c r="J6944" s="122">
        <f t="shared" si="329"/>
        <v>0</v>
      </c>
      <c r="K6944" s="122" t="b">
        <f t="shared" si="330"/>
        <v>0</v>
      </c>
      <c r="L6944" s="122" t="str">
        <f>IF(K6944=FALSE,"",B6944&amp;"@"&amp;COUNTIFS($B$2:B6944,B6944,$K$2:K6944,TRUE))</f>
        <v/>
      </c>
    </row>
    <row r="6945" spans="7:12">
      <c r="G6945" s="122" t="str">
        <f t="shared" si="328"/>
        <v/>
      </c>
      <c r="H6945" s="255" t="str">
        <f>IF(G6945="기사임",(COUNTIF($B$2:B6945,B6945)-COUNTIFS($B$2:B6944,B6945,$G$2:G6944,"")),"")</f>
        <v/>
      </c>
      <c r="I6945" s="122" t="str">
        <f>IF(H6945=1,COUNTIF($H$1:H6945,1),"")</f>
        <v/>
      </c>
      <c r="J6945" s="122">
        <f t="shared" si="329"/>
        <v>0</v>
      </c>
      <c r="K6945" s="122" t="b">
        <f t="shared" si="330"/>
        <v>0</v>
      </c>
      <c r="L6945" s="122" t="str">
        <f>IF(K6945=FALSE,"",B6945&amp;"@"&amp;COUNTIFS($B$2:B6945,B6945,$K$2:K6945,TRUE))</f>
        <v/>
      </c>
    </row>
    <row r="6946" spans="7:12">
      <c r="G6946" s="122" t="str">
        <f t="shared" si="328"/>
        <v/>
      </c>
      <c r="H6946" s="255" t="str">
        <f>IF(G6946="기사임",(COUNTIF($B$2:B6946,B6946)-COUNTIFS($B$2:B6945,B6946,$G$2:G6945,"")),"")</f>
        <v/>
      </c>
      <c r="I6946" s="122" t="str">
        <f>IF(H6946=1,COUNTIF($H$1:H6946,1),"")</f>
        <v/>
      </c>
      <c r="J6946" s="122">
        <f t="shared" si="329"/>
        <v>0</v>
      </c>
      <c r="K6946" s="122" t="b">
        <f t="shared" si="330"/>
        <v>0</v>
      </c>
      <c r="L6946" s="122" t="str">
        <f>IF(K6946=FALSE,"",B6946&amp;"@"&amp;COUNTIFS($B$2:B6946,B6946,$K$2:K6946,TRUE))</f>
        <v/>
      </c>
    </row>
    <row r="6947" spans="7:12">
      <c r="G6947" s="122" t="str">
        <f t="shared" si="328"/>
        <v/>
      </c>
      <c r="H6947" s="255" t="str">
        <f>IF(G6947="기사임",(COUNTIF($B$2:B6947,B6947)-COUNTIFS($B$2:B6946,B6947,$G$2:G6946,"")),"")</f>
        <v/>
      </c>
      <c r="I6947" s="122" t="str">
        <f>IF(H6947=1,COUNTIF($H$1:H6947,1),"")</f>
        <v/>
      </c>
      <c r="J6947" s="122">
        <f t="shared" si="329"/>
        <v>0</v>
      </c>
      <c r="K6947" s="122" t="b">
        <f t="shared" si="330"/>
        <v>0</v>
      </c>
      <c r="L6947" s="122" t="str">
        <f>IF(K6947=FALSE,"",B6947&amp;"@"&amp;COUNTIFS($B$2:B6947,B6947,$K$2:K6947,TRUE))</f>
        <v/>
      </c>
    </row>
    <row r="6948" spans="7:12">
      <c r="G6948" s="122" t="str">
        <f t="shared" si="328"/>
        <v/>
      </c>
      <c r="H6948" s="255" t="str">
        <f>IF(G6948="기사임",(COUNTIF($B$2:B6948,B6948)-COUNTIFS($B$2:B6947,B6948,$G$2:G6947,"")),"")</f>
        <v/>
      </c>
      <c r="I6948" s="122" t="str">
        <f>IF(H6948=1,COUNTIF($H$1:H6948,1),"")</f>
        <v/>
      </c>
      <c r="J6948" s="122">
        <f t="shared" si="329"/>
        <v>0</v>
      </c>
      <c r="K6948" s="122" t="b">
        <f t="shared" si="330"/>
        <v>0</v>
      </c>
      <c r="L6948" s="122" t="str">
        <f>IF(K6948=FALSE,"",B6948&amp;"@"&amp;COUNTIFS($B$2:B6948,B6948,$K$2:K6948,TRUE))</f>
        <v/>
      </c>
    </row>
    <row r="6949" spans="7:12">
      <c r="G6949" s="122" t="str">
        <f t="shared" si="328"/>
        <v/>
      </c>
      <c r="H6949" s="255" t="str">
        <f>IF(G6949="기사임",(COUNTIF($B$2:B6949,B6949)-COUNTIFS($B$2:B6948,B6949,$G$2:G6948,"")),"")</f>
        <v/>
      </c>
      <c r="I6949" s="122" t="str">
        <f>IF(H6949=1,COUNTIF($H$1:H6949,1),"")</f>
        <v/>
      </c>
      <c r="J6949" s="122">
        <f t="shared" si="329"/>
        <v>0</v>
      </c>
      <c r="K6949" s="122" t="b">
        <f t="shared" si="330"/>
        <v>0</v>
      </c>
      <c r="L6949" s="122" t="str">
        <f>IF(K6949=FALSE,"",B6949&amp;"@"&amp;COUNTIFS($B$2:B6949,B6949,$K$2:K6949,TRUE))</f>
        <v/>
      </c>
    </row>
    <row r="6950" spans="7:12">
      <c r="G6950" s="122" t="str">
        <f t="shared" si="328"/>
        <v/>
      </c>
      <c r="H6950" s="255" t="str">
        <f>IF(G6950="기사임",(COUNTIF($B$2:B6950,B6950)-COUNTIFS($B$2:B6949,B6950,$G$2:G6949,"")),"")</f>
        <v/>
      </c>
      <c r="I6950" s="122" t="str">
        <f>IF(H6950=1,COUNTIF($H$1:H6950,1),"")</f>
        <v/>
      </c>
      <c r="J6950" s="122">
        <f t="shared" si="329"/>
        <v>0</v>
      </c>
      <c r="K6950" s="122" t="b">
        <f t="shared" si="330"/>
        <v>0</v>
      </c>
      <c r="L6950" s="122" t="str">
        <f>IF(K6950=FALSE,"",B6950&amp;"@"&amp;COUNTIFS($B$2:B6950,B6950,$K$2:K6950,TRUE))</f>
        <v/>
      </c>
    </row>
    <row r="6951" spans="7:12">
      <c r="G6951" s="122" t="str">
        <f t="shared" si="328"/>
        <v/>
      </c>
      <c r="H6951" s="255" t="str">
        <f>IF(G6951="기사임",(COUNTIF($B$2:B6951,B6951)-COUNTIFS($B$2:B6950,B6951,$G$2:G6950,"")),"")</f>
        <v/>
      </c>
      <c r="I6951" s="122" t="str">
        <f>IF(H6951=1,COUNTIF($H$1:H6951,1),"")</f>
        <v/>
      </c>
      <c r="J6951" s="122">
        <f t="shared" si="329"/>
        <v>0</v>
      </c>
      <c r="K6951" s="122" t="b">
        <f t="shared" si="330"/>
        <v>0</v>
      </c>
      <c r="L6951" s="122" t="str">
        <f>IF(K6951=FALSE,"",B6951&amp;"@"&amp;COUNTIFS($B$2:B6951,B6951,$K$2:K6951,TRUE))</f>
        <v/>
      </c>
    </row>
    <row r="6952" spans="7:12">
      <c r="G6952" s="122" t="str">
        <f t="shared" si="328"/>
        <v/>
      </c>
      <c r="H6952" s="255" t="str">
        <f>IF(G6952="기사임",(COUNTIF($B$2:B6952,B6952)-COUNTIFS($B$2:B6951,B6952,$G$2:G6951,"")),"")</f>
        <v/>
      </c>
      <c r="I6952" s="122" t="str">
        <f>IF(H6952=1,COUNTIF($H$1:H6952,1),"")</f>
        <v/>
      </c>
      <c r="J6952" s="122">
        <f t="shared" si="329"/>
        <v>0</v>
      </c>
      <c r="K6952" s="122" t="b">
        <f t="shared" si="330"/>
        <v>0</v>
      </c>
      <c r="L6952" s="122" t="str">
        <f>IF(K6952=FALSE,"",B6952&amp;"@"&amp;COUNTIFS($B$2:B6952,B6952,$K$2:K6952,TRUE))</f>
        <v/>
      </c>
    </row>
    <row r="6953" spans="7:12">
      <c r="G6953" s="122" t="str">
        <f t="shared" si="328"/>
        <v/>
      </c>
      <c r="H6953" s="255" t="str">
        <f>IF(G6953="기사임",(COUNTIF($B$2:B6953,B6953)-COUNTIFS($B$2:B6952,B6953,$G$2:G6952,"")),"")</f>
        <v/>
      </c>
      <c r="I6953" s="122" t="str">
        <f>IF(H6953=1,COUNTIF($H$1:H6953,1),"")</f>
        <v/>
      </c>
      <c r="J6953" s="122">
        <f t="shared" si="329"/>
        <v>0</v>
      </c>
      <c r="K6953" s="122" t="b">
        <f t="shared" si="330"/>
        <v>0</v>
      </c>
      <c r="L6953" s="122" t="str">
        <f>IF(K6953=FALSE,"",B6953&amp;"@"&amp;COUNTIFS($B$2:B6953,B6953,$K$2:K6953,TRUE))</f>
        <v/>
      </c>
    </row>
    <row r="6954" spans="7:12">
      <c r="G6954" s="122" t="str">
        <f t="shared" si="328"/>
        <v/>
      </c>
      <c r="H6954" s="255" t="str">
        <f>IF(G6954="기사임",(COUNTIF($B$2:B6954,B6954)-COUNTIFS($B$2:B6953,B6954,$G$2:G6953,"")),"")</f>
        <v/>
      </c>
      <c r="I6954" s="122" t="str">
        <f>IF(H6954=1,COUNTIF($H$1:H6954,1),"")</f>
        <v/>
      </c>
      <c r="J6954" s="122">
        <f t="shared" si="329"/>
        <v>0</v>
      </c>
      <c r="K6954" s="122" t="b">
        <f t="shared" si="330"/>
        <v>0</v>
      </c>
      <c r="L6954" s="122" t="str">
        <f>IF(K6954=FALSE,"",B6954&amp;"@"&amp;COUNTIFS($B$2:B6954,B6954,$K$2:K6954,TRUE))</f>
        <v/>
      </c>
    </row>
    <row r="6955" spans="7:12">
      <c r="G6955" s="122" t="str">
        <f t="shared" si="328"/>
        <v/>
      </c>
      <c r="H6955" s="255" t="str">
        <f>IF(G6955="기사임",(COUNTIF($B$2:B6955,B6955)-COUNTIFS($B$2:B6954,B6955,$G$2:G6954,"")),"")</f>
        <v/>
      </c>
      <c r="I6955" s="122" t="str">
        <f>IF(H6955=1,COUNTIF($H$1:H6955,1),"")</f>
        <v/>
      </c>
      <c r="J6955" s="122">
        <f t="shared" si="329"/>
        <v>0</v>
      </c>
      <c r="K6955" s="122" t="b">
        <f t="shared" si="330"/>
        <v>0</v>
      </c>
      <c r="L6955" s="122" t="str">
        <f>IF(K6955=FALSE,"",B6955&amp;"@"&amp;COUNTIFS($B$2:B6955,B6955,$K$2:K6955,TRUE))</f>
        <v/>
      </c>
    </row>
    <row r="6956" spans="7:12">
      <c r="G6956" s="122" t="str">
        <f t="shared" si="328"/>
        <v/>
      </c>
      <c r="H6956" s="255" t="str">
        <f>IF(G6956="기사임",(COUNTIF($B$2:B6956,B6956)-COUNTIFS($B$2:B6955,B6956,$G$2:G6955,"")),"")</f>
        <v/>
      </c>
      <c r="I6956" s="122" t="str">
        <f>IF(H6956=1,COUNTIF($H$1:H6956,1),"")</f>
        <v/>
      </c>
      <c r="J6956" s="122">
        <f t="shared" si="329"/>
        <v>0</v>
      </c>
      <c r="K6956" s="122" t="b">
        <f t="shared" si="330"/>
        <v>0</v>
      </c>
      <c r="L6956" s="122" t="str">
        <f>IF(K6956=FALSE,"",B6956&amp;"@"&amp;COUNTIFS($B$2:B6956,B6956,$K$2:K6956,TRUE))</f>
        <v/>
      </c>
    </row>
    <row r="6957" spans="7:12">
      <c r="G6957" s="122" t="str">
        <f t="shared" si="328"/>
        <v/>
      </c>
      <c r="H6957" s="255" t="str">
        <f>IF(G6957="기사임",(COUNTIF($B$2:B6957,B6957)-COUNTIFS($B$2:B6956,B6957,$G$2:G6956,"")),"")</f>
        <v/>
      </c>
      <c r="I6957" s="122" t="str">
        <f>IF(H6957=1,COUNTIF($H$1:H6957,1),"")</f>
        <v/>
      </c>
      <c r="J6957" s="122">
        <f t="shared" si="329"/>
        <v>0</v>
      </c>
      <c r="K6957" s="122" t="b">
        <f t="shared" si="330"/>
        <v>0</v>
      </c>
      <c r="L6957" s="122" t="str">
        <f>IF(K6957=FALSE,"",B6957&amp;"@"&amp;COUNTIFS($B$2:B6957,B6957,$K$2:K6957,TRUE))</f>
        <v/>
      </c>
    </row>
    <row r="6958" spans="7:12">
      <c r="G6958" s="122" t="str">
        <f t="shared" si="328"/>
        <v/>
      </c>
      <c r="H6958" s="255" t="str">
        <f>IF(G6958="기사임",(COUNTIF($B$2:B6958,B6958)-COUNTIFS($B$2:B6957,B6958,$G$2:G6957,"")),"")</f>
        <v/>
      </c>
      <c r="I6958" s="122" t="str">
        <f>IF(H6958=1,COUNTIF($H$1:H6958,1),"")</f>
        <v/>
      </c>
      <c r="J6958" s="122">
        <f t="shared" si="329"/>
        <v>0</v>
      </c>
      <c r="K6958" s="122" t="b">
        <f t="shared" si="330"/>
        <v>0</v>
      </c>
      <c r="L6958" s="122" t="str">
        <f>IF(K6958=FALSE,"",B6958&amp;"@"&amp;COUNTIFS($B$2:B6958,B6958,$K$2:K6958,TRUE))</f>
        <v/>
      </c>
    </row>
    <row r="6959" spans="7:12">
      <c r="G6959" s="122" t="str">
        <f t="shared" si="328"/>
        <v/>
      </c>
      <c r="H6959" s="255" t="str">
        <f>IF(G6959="기사임",(COUNTIF($B$2:B6959,B6959)-COUNTIFS($B$2:B6958,B6959,$G$2:G6958,"")),"")</f>
        <v/>
      </c>
      <c r="I6959" s="122" t="str">
        <f>IF(H6959=1,COUNTIF($H$1:H6959,1),"")</f>
        <v/>
      </c>
      <c r="J6959" s="122">
        <f t="shared" si="329"/>
        <v>0</v>
      </c>
      <c r="K6959" s="122" t="b">
        <f t="shared" si="330"/>
        <v>0</v>
      </c>
      <c r="L6959" s="122" t="str">
        <f>IF(K6959=FALSE,"",B6959&amp;"@"&amp;COUNTIFS($B$2:B6959,B6959,$K$2:K6959,TRUE))</f>
        <v/>
      </c>
    </row>
    <row r="6960" spans="7:12">
      <c r="G6960" s="122" t="str">
        <f t="shared" si="328"/>
        <v/>
      </c>
      <c r="H6960" s="255" t="str">
        <f>IF(G6960="기사임",(COUNTIF($B$2:B6960,B6960)-COUNTIFS($B$2:B6959,B6960,$G$2:G6959,"")),"")</f>
        <v/>
      </c>
      <c r="I6960" s="122" t="str">
        <f>IF(H6960=1,COUNTIF($H$1:H6960,1),"")</f>
        <v/>
      </c>
      <c r="J6960" s="122">
        <f t="shared" si="329"/>
        <v>0</v>
      </c>
      <c r="K6960" s="122" t="b">
        <f t="shared" si="330"/>
        <v>0</v>
      </c>
      <c r="L6960" s="122" t="str">
        <f>IF(K6960=FALSE,"",B6960&amp;"@"&amp;COUNTIFS($B$2:B6960,B6960,$K$2:K6960,TRUE))</f>
        <v/>
      </c>
    </row>
    <row r="6961" spans="7:12">
      <c r="G6961" s="122" t="str">
        <f t="shared" si="328"/>
        <v/>
      </c>
      <c r="H6961" s="255" t="str">
        <f>IF(G6961="기사임",(COUNTIF($B$2:B6961,B6961)-COUNTIFS($B$2:B6960,B6961,$G$2:G6960,"")),"")</f>
        <v/>
      </c>
      <c r="I6961" s="122" t="str">
        <f>IF(H6961=1,COUNTIF($H$1:H6961,1),"")</f>
        <v/>
      </c>
      <c r="J6961" s="122">
        <f t="shared" si="329"/>
        <v>0</v>
      </c>
      <c r="K6961" s="122" t="b">
        <f t="shared" si="330"/>
        <v>0</v>
      </c>
      <c r="L6961" s="122" t="str">
        <f>IF(K6961=FALSE,"",B6961&amp;"@"&amp;COUNTIFS($B$2:B6961,B6961,$K$2:K6961,TRUE))</f>
        <v/>
      </c>
    </row>
    <row r="6962" spans="7:12">
      <c r="G6962" s="122" t="str">
        <f t="shared" si="328"/>
        <v/>
      </c>
      <c r="H6962" s="255" t="str">
        <f>IF(G6962="기사임",(COUNTIF($B$2:B6962,B6962)-COUNTIFS($B$2:B6961,B6962,$G$2:G6961,"")),"")</f>
        <v/>
      </c>
      <c r="I6962" s="122" t="str">
        <f>IF(H6962=1,COUNTIF($H$1:H6962,1),"")</f>
        <v/>
      </c>
      <c r="J6962" s="122">
        <f t="shared" si="329"/>
        <v>0</v>
      </c>
      <c r="K6962" s="122" t="b">
        <f t="shared" si="330"/>
        <v>0</v>
      </c>
      <c r="L6962" s="122" t="str">
        <f>IF(K6962=FALSE,"",B6962&amp;"@"&amp;COUNTIFS($B$2:B6962,B6962,$K$2:K6962,TRUE))</f>
        <v/>
      </c>
    </row>
    <row r="6963" spans="7:12">
      <c r="G6963" s="122" t="str">
        <f t="shared" si="328"/>
        <v/>
      </c>
      <c r="H6963" s="255" t="str">
        <f>IF(G6963="기사임",(COUNTIF($B$2:B6963,B6963)-COUNTIFS($B$2:B6962,B6963,$G$2:G6962,"")),"")</f>
        <v/>
      </c>
      <c r="I6963" s="122" t="str">
        <f>IF(H6963=1,COUNTIF($H$1:H6963,1),"")</f>
        <v/>
      </c>
      <c r="J6963" s="122">
        <f t="shared" si="329"/>
        <v>0</v>
      </c>
      <c r="K6963" s="122" t="b">
        <f t="shared" si="330"/>
        <v>0</v>
      </c>
      <c r="L6963" s="122" t="str">
        <f>IF(K6963=FALSE,"",B6963&amp;"@"&amp;COUNTIFS($B$2:B6963,B6963,$K$2:K6963,TRUE))</f>
        <v/>
      </c>
    </row>
    <row r="6964" spans="7:12">
      <c r="G6964" s="122" t="str">
        <f t="shared" si="328"/>
        <v/>
      </c>
      <c r="H6964" s="255" t="str">
        <f>IF(G6964="기사임",(COUNTIF($B$2:B6964,B6964)-COUNTIFS($B$2:B6963,B6964,$G$2:G6963,"")),"")</f>
        <v/>
      </c>
      <c r="I6964" s="122" t="str">
        <f>IF(H6964=1,COUNTIF($H$1:H6964,1),"")</f>
        <v/>
      </c>
      <c r="J6964" s="122">
        <f t="shared" si="329"/>
        <v>0</v>
      </c>
      <c r="K6964" s="122" t="b">
        <f t="shared" si="330"/>
        <v>0</v>
      </c>
      <c r="L6964" s="122" t="str">
        <f>IF(K6964=FALSE,"",B6964&amp;"@"&amp;COUNTIFS($B$2:B6964,B6964,$K$2:K6964,TRUE))</f>
        <v/>
      </c>
    </row>
    <row r="6965" spans="7:12">
      <c r="G6965" s="122" t="str">
        <f t="shared" si="328"/>
        <v/>
      </c>
      <c r="H6965" s="255" t="str">
        <f>IF(G6965="기사임",(COUNTIF($B$2:B6965,B6965)-COUNTIFS($B$2:B6964,B6965,$G$2:G6964,"")),"")</f>
        <v/>
      </c>
      <c r="I6965" s="122" t="str">
        <f>IF(H6965=1,COUNTIF($H$1:H6965,1),"")</f>
        <v/>
      </c>
      <c r="J6965" s="122">
        <f t="shared" si="329"/>
        <v>0</v>
      </c>
      <c r="K6965" s="122" t="b">
        <f t="shared" si="330"/>
        <v>0</v>
      </c>
      <c r="L6965" s="122" t="str">
        <f>IF(K6965=FALSE,"",B6965&amp;"@"&amp;COUNTIFS($B$2:B6965,B6965,$K$2:K6965,TRUE))</f>
        <v/>
      </c>
    </row>
    <row r="6966" spans="7:12">
      <c r="G6966" s="122" t="str">
        <f t="shared" si="328"/>
        <v/>
      </c>
      <c r="H6966" s="255" t="str">
        <f>IF(G6966="기사임",(COUNTIF($B$2:B6966,B6966)-COUNTIFS($B$2:B6965,B6966,$G$2:G6965,"")),"")</f>
        <v/>
      </c>
      <c r="I6966" s="122" t="str">
        <f>IF(H6966=1,COUNTIF($H$1:H6966,1),"")</f>
        <v/>
      </c>
      <c r="J6966" s="122">
        <f t="shared" si="329"/>
        <v>0</v>
      </c>
      <c r="K6966" s="122" t="b">
        <f t="shared" si="330"/>
        <v>0</v>
      </c>
      <c r="L6966" s="122" t="str">
        <f>IF(K6966=FALSE,"",B6966&amp;"@"&amp;COUNTIFS($B$2:B6966,B6966,$K$2:K6966,TRUE))</f>
        <v/>
      </c>
    </row>
    <row r="6967" spans="7:12">
      <c r="G6967" s="122" t="str">
        <f t="shared" si="328"/>
        <v/>
      </c>
      <c r="H6967" s="255" t="str">
        <f>IF(G6967="기사임",(COUNTIF($B$2:B6967,B6967)-COUNTIFS($B$2:B6966,B6967,$G$2:G6966,"")),"")</f>
        <v/>
      </c>
      <c r="I6967" s="122" t="str">
        <f>IF(H6967=1,COUNTIF($H$1:H6967,1),"")</f>
        <v/>
      </c>
      <c r="J6967" s="122">
        <f t="shared" si="329"/>
        <v>0</v>
      </c>
      <c r="K6967" s="122" t="b">
        <f t="shared" si="330"/>
        <v>0</v>
      </c>
      <c r="L6967" s="122" t="str">
        <f>IF(K6967=FALSE,"",B6967&amp;"@"&amp;COUNTIFS($B$2:B6967,B6967,$K$2:K6967,TRUE))</f>
        <v/>
      </c>
    </row>
    <row r="6968" spans="7:12">
      <c r="G6968" s="122" t="str">
        <f t="shared" si="328"/>
        <v/>
      </c>
      <c r="H6968" s="255" t="str">
        <f>IF(G6968="기사임",(COUNTIF($B$2:B6968,B6968)-COUNTIFS($B$2:B6967,B6968,$G$2:G6967,"")),"")</f>
        <v/>
      </c>
      <c r="I6968" s="122" t="str">
        <f>IF(H6968=1,COUNTIF($H$1:H6968,1),"")</f>
        <v/>
      </c>
      <c r="J6968" s="122">
        <f t="shared" si="329"/>
        <v>0</v>
      </c>
      <c r="K6968" s="122" t="b">
        <f t="shared" si="330"/>
        <v>0</v>
      </c>
      <c r="L6968" s="122" t="str">
        <f>IF(K6968=FALSE,"",B6968&amp;"@"&amp;COUNTIFS($B$2:B6968,B6968,$K$2:K6968,TRUE))</f>
        <v/>
      </c>
    </row>
    <row r="6969" spans="7:12">
      <c r="G6969" s="122" t="str">
        <f t="shared" si="328"/>
        <v/>
      </c>
      <c r="H6969" s="255" t="str">
        <f>IF(G6969="기사임",(COUNTIF($B$2:B6969,B6969)-COUNTIFS($B$2:B6968,B6969,$G$2:G6968,"")),"")</f>
        <v/>
      </c>
      <c r="I6969" s="122" t="str">
        <f>IF(H6969=1,COUNTIF($H$1:H6969,1),"")</f>
        <v/>
      </c>
      <c r="J6969" s="122">
        <f t="shared" si="329"/>
        <v>0</v>
      </c>
      <c r="K6969" s="122" t="b">
        <f t="shared" si="330"/>
        <v>0</v>
      </c>
      <c r="L6969" s="122" t="str">
        <f>IF(K6969=FALSE,"",B6969&amp;"@"&amp;COUNTIFS($B$2:B6969,B6969,$K$2:K6969,TRUE))</f>
        <v/>
      </c>
    </row>
    <row r="6970" spans="7:12">
      <c r="G6970" s="122" t="str">
        <f t="shared" si="328"/>
        <v/>
      </c>
      <c r="H6970" s="255" t="str">
        <f>IF(G6970="기사임",(COUNTIF($B$2:B6970,B6970)-COUNTIFS($B$2:B6969,B6970,$G$2:G6969,"")),"")</f>
        <v/>
      </c>
      <c r="I6970" s="122" t="str">
        <f>IF(H6970=1,COUNTIF($H$1:H6970,1),"")</f>
        <v/>
      </c>
      <c r="J6970" s="122">
        <f t="shared" si="329"/>
        <v>0</v>
      </c>
      <c r="K6970" s="122" t="b">
        <f t="shared" si="330"/>
        <v>0</v>
      </c>
      <c r="L6970" s="122" t="str">
        <f>IF(K6970=FALSE,"",B6970&amp;"@"&amp;COUNTIFS($B$2:B6970,B6970,$K$2:K6970,TRUE))</f>
        <v/>
      </c>
    </row>
    <row r="6971" spans="7:12">
      <c r="G6971" s="122" t="str">
        <f t="shared" si="328"/>
        <v/>
      </c>
      <c r="H6971" s="255" t="str">
        <f>IF(G6971="기사임",(COUNTIF($B$2:B6971,B6971)-COUNTIFS($B$2:B6970,B6971,$G$2:G6970,"")),"")</f>
        <v/>
      </c>
      <c r="I6971" s="122" t="str">
        <f>IF(H6971=1,COUNTIF($H$1:H6971,1),"")</f>
        <v/>
      </c>
      <c r="J6971" s="122">
        <f t="shared" si="329"/>
        <v>0</v>
      </c>
      <c r="K6971" s="122" t="b">
        <f t="shared" si="330"/>
        <v>0</v>
      </c>
      <c r="L6971" s="122" t="str">
        <f>IF(K6971=FALSE,"",B6971&amp;"@"&amp;COUNTIFS($B$2:B6971,B6971,$K$2:K6971,TRUE))</f>
        <v/>
      </c>
    </row>
    <row r="6972" spans="7:12">
      <c r="G6972" s="122" t="str">
        <f t="shared" si="328"/>
        <v/>
      </c>
      <c r="H6972" s="255" t="str">
        <f>IF(G6972="기사임",(COUNTIF($B$2:B6972,B6972)-COUNTIFS($B$2:B6971,B6972,$G$2:G6971,"")),"")</f>
        <v/>
      </c>
      <c r="I6972" s="122" t="str">
        <f>IF(H6972=1,COUNTIF($H$1:H6972,1),"")</f>
        <v/>
      </c>
      <c r="J6972" s="122">
        <f t="shared" si="329"/>
        <v>0</v>
      </c>
      <c r="K6972" s="122" t="b">
        <f t="shared" si="330"/>
        <v>0</v>
      </c>
      <c r="L6972" s="122" t="str">
        <f>IF(K6972=FALSE,"",B6972&amp;"@"&amp;COUNTIFS($B$2:B6972,B6972,$K$2:K6972,TRUE))</f>
        <v/>
      </c>
    </row>
    <row r="6973" spans="7:12">
      <c r="G6973" s="122" t="str">
        <f t="shared" si="328"/>
        <v/>
      </c>
      <c r="H6973" s="255" t="str">
        <f>IF(G6973="기사임",(COUNTIF($B$2:B6973,B6973)-COUNTIFS($B$2:B6972,B6973,$G$2:G6972,"")),"")</f>
        <v/>
      </c>
      <c r="I6973" s="122" t="str">
        <f>IF(H6973=1,COUNTIF($H$1:H6973,1),"")</f>
        <v/>
      </c>
      <c r="J6973" s="122">
        <f t="shared" si="329"/>
        <v>0</v>
      </c>
      <c r="K6973" s="122" t="b">
        <f t="shared" si="330"/>
        <v>0</v>
      </c>
      <c r="L6973" s="122" t="str">
        <f>IF(K6973=FALSE,"",B6973&amp;"@"&amp;COUNTIFS($B$2:B6973,B6973,$K$2:K6973,TRUE))</f>
        <v/>
      </c>
    </row>
    <row r="6974" spans="7:12">
      <c r="G6974" s="122" t="str">
        <f t="shared" si="328"/>
        <v/>
      </c>
      <c r="H6974" s="255" t="str">
        <f>IF(G6974="기사임",(COUNTIF($B$2:B6974,B6974)-COUNTIFS($B$2:B6973,B6974,$G$2:G6973,"")),"")</f>
        <v/>
      </c>
      <c r="I6974" s="122" t="str">
        <f>IF(H6974=1,COUNTIF($H$1:H6974,1),"")</f>
        <v/>
      </c>
      <c r="J6974" s="122">
        <f t="shared" si="329"/>
        <v>0</v>
      </c>
      <c r="K6974" s="122" t="b">
        <f t="shared" si="330"/>
        <v>0</v>
      </c>
      <c r="L6974" s="122" t="str">
        <f>IF(K6974=FALSE,"",B6974&amp;"@"&amp;COUNTIFS($B$2:B6974,B6974,$K$2:K6974,TRUE))</f>
        <v/>
      </c>
    </row>
    <row r="6975" spans="7:12">
      <c r="G6975" s="122" t="str">
        <f t="shared" si="328"/>
        <v/>
      </c>
      <c r="H6975" s="255" t="str">
        <f>IF(G6975="기사임",(COUNTIF($B$2:B6975,B6975)-COUNTIFS($B$2:B6974,B6975,$G$2:G6974,"")),"")</f>
        <v/>
      </c>
      <c r="I6975" s="122" t="str">
        <f>IF(H6975=1,COUNTIF($H$1:H6975,1),"")</f>
        <v/>
      </c>
      <c r="J6975" s="122">
        <f t="shared" si="329"/>
        <v>0</v>
      </c>
      <c r="K6975" s="122" t="b">
        <f t="shared" si="330"/>
        <v>0</v>
      </c>
      <c r="L6975" s="122" t="str">
        <f>IF(K6975=FALSE,"",B6975&amp;"@"&amp;COUNTIFS($B$2:B6975,B6975,$K$2:K6975,TRUE))</f>
        <v/>
      </c>
    </row>
    <row r="6976" spans="7:12">
      <c r="G6976" s="122" t="str">
        <f t="shared" si="328"/>
        <v/>
      </c>
      <c r="H6976" s="255" t="str">
        <f>IF(G6976="기사임",(COUNTIF($B$2:B6976,B6976)-COUNTIFS($B$2:B6975,B6976,$G$2:G6975,"")),"")</f>
        <v/>
      </c>
      <c r="I6976" s="122" t="str">
        <f>IF(H6976=1,COUNTIF($H$1:H6976,1),"")</f>
        <v/>
      </c>
      <c r="J6976" s="122">
        <f t="shared" si="329"/>
        <v>0</v>
      </c>
      <c r="K6976" s="122" t="b">
        <f t="shared" si="330"/>
        <v>0</v>
      </c>
      <c r="L6976" s="122" t="str">
        <f>IF(K6976=FALSE,"",B6976&amp;"@"&amp;COUNTIFS($B$2:B6976,B6976,$K$2:K6976,TRUE))</f>
        <v/>
      </c>
    </row>
    <row r="6977" spans="7:12">
      <c r="G6977" s="122" t="str">
        <f t="shared" si="328"/>
        <v/>
      </c>
      <c r="H6977" s="255" t="str">
        <f>IF(G6977="기사임",(COUNTIF($B$2:B6977,B6977)-COUNTIFS($B$2:B6976,B6977,$G$2:G6976,"")),"")</f>
        <v/>
      </c>
      <c r="I6977" s="122" t="str">
        <f>IF(H6977=1,COUNTIF($H$1:H6977,1),"")</f>
        <v/>
      </c>
      <c r="J6977" s="122">
        <f t="shared" si="329"/>
        <v>0</v>
      </c>
      <c r="K6977" s="122" t="b">
        <f t="shared" si="330"/>
        <v>0</v>
      </c>
      <c r="L6977" s="122" t="str">
        <f>IF(K6977=FALSE,"",B6977&amp;"@"&amp;COUNTIFS($B$2:B6977,B6977,$K$2:K6977,TRUE))</f>
        <v/>
      </c>
    </row>
    <row r="6978" spans="7:12">
      <c r="G6978" s="122" t="str">
        <f t="shared" si="328"/>
        <v/>
      </c>
      <c r="H6978" s="255" t="str">
        <f>IF(G6978="기사임",(COUNTIF($B$2:B6978,B6978)-COUNTIFS($B$2:B6977,B6978,$G$2:G6977,"")),"")</f>
        <v/>
      </c>
      <c r="I6978" s="122" t="str">
        <f>IF(H6978=1,COUNTIF($H$1:H6978,1),"")</f>
        <v/>
      </c>
      <c r="J6978" s="122">
        <f t="shared" si="329"/>
        <v>0</v>
      </c>
      <c r="K6978" s="122" t="b">
        <f t="shared" si="330"/>
        <v>0</v>
      </c>
      <c r="L6978" s="122" t="str">
        <f>IF(K6978=FALSE,"",B6978&amp;"@"&amp;COUNTIFS($B$2:B6978,B6978,$K$2:K6978,TRUE))</f>
        <v/>
      </c>
    </row>
    <row r="6979" spans="7:12">
      <c r="G6979" s="122" t="str">
        <f t="shared" si="328"/>
        <v/>
      </c>
      <c r="H6979" s="255" t="str">
        <f>IF(G6979="기사임",(COUNTIF($B$2:B6979,B6979)-COUNTIFS($B$2:B6978,B6979,$G$2:G6978,"")),"")</f>
        <v/>
      </c>
      <c r="I6979" s="122" t="str">
        <f>IF(H6979=1,COUNTIF($H$1:H6979,1),"")</f>
        <v/>
      </c>
      <c r="J6979" s="122">
        <f t="shared" si="329"/>
        <v>0</v>
      </c>
      <c r="K6979" s="122" t="b">
        <f t="shared" si="330"/>
        <v>0</v>
      </c>
      <c r="L6979" s="122" t="str">
        <f>IF(K6979=FALSE,"",B6979&amp;"@"&amp;COUNTIFS($B$2:B6979,B6979,$K$2:K6979,TRUE))</f>
        <v/>
      </c>
    </row>
    <row r="6980" spans="7:12">
      <c r="G6980" s="122" t="str">
        <f t="shared" si="328"/>
        <v/>
      </c>
      <c r="H6980" s="255" t="str">
        <f>IF(G6980="기사임",(COUNTIF($B$2:B6980,B6980)-COUNTIFS($B$2:B6979,B6980,$G$2:G6979,"")),"")</f>
        <v/>
      </c>
      <c r="I6980" s="122" t="str">
        <f>IF(H6980=1,COUNTIF($H$1:H6980,1),"")</f>
        <v/>
      </c>
      <c r="J6980" s="122">
        <f t="shared" si="329"/>
        <v>0</v>
      </c>
      <c r="K6980" s="122" t="b">
        <f t="shared" si="330"/>
        <v>0</v>
      </c>
      <c r="L6980" s="122" t="str">
        <f>IF(K6980=FALSE,"",B6980&amp;"@"&amp;COUNTIFS($B$2:B6980,B6980,$K$2:K6980,TRUE))</f>
        <v/>
      </c>
    </row>
    <row r="6981" spans="7:12">
      <c r="G6981" s="122" t="str">
        <f t="shared" si="328"/>
        <v/>
      </c>
      <c r="H6981" s="255" t="str">
        <f>IF(G6981="기사임",(COUNTIF($B$2:B6981,B6981)-COUNTIFS($B$2:B6980,B6981,$G$2:G6980,"")),"")</f>
        <v/>
      </c>
      <c r="I6981" s="122" t="str">
        <f>IF(H6981=1,COUNTIF($H$1:H6981,1),"")</f>
        <v/>
      </c>
      <c r="J6981" s="122">
        <f t="shared" si="329"/>
        <v>0</v>
      </c>
      <c r="K6981" s="122" t="b">
        <f t="shared" si="330"/>
        <v>0</v>
      </c>
      <c r="L6981" s="122" t="str">
        <f>IF(K6981=FALSE,"",B6981&amp;"@"&amp;COUNTIFS($B$2:B6981,B6981,$K$2:K6981,TRUE))</f>
        <v/>
      </c>
    </row>
    <row r="6982" spans="7:12">
      <c r="G6982" s="122" t="str">
        <f t="shared" si="328"/>
        <v/>
      </c>
      <c r="H6982" s="255" t="str">
        <f>IF(G6982="기사임",(COUNTIF($B$2:B6982,B6982)-COUNTIFS($B$2:B6981,B6982,$G$2:G6981,"")),"")</f>
        <v/>
      </c>
      <c r="I6982" s="122" t="str">
        <f>IF(H6982=1,COUNTIF($H$1:H6982,1),"")</f>
        <v/>
      </c>
      <c r="J6982" s="122">
        <f t="shared" si="329"/>
        <v>0</v>
      </c>
      <c r="K6982" s="122" t="b">
        <f t="shared" si="330"/>
        <v>0</v>
      </c>
      <c r="L6982" s="122" t="str">
        <f>IF(K6982=FALSE,"",B6982&amp;"@"&amp;COUNTIFS($B$2:B6982,B6982,$K$2:K6982,TRUE))</f>
        <v/>
      </c>
    </row>
    <row r="6983" spans="7:12">
      <c r="G6983" s="122" t="str">
        <f t="shared" ref="G6983:G7046" si="331">IF(AND(LEFT(A6983,17)="/global/archives/",ISNUMBER(_xlfn.NUMBERVALUE(MID(A6983,18,1))),ISERROR(FIND("ckattempt",A6983)),ISERROR(FIND("preview",A6983))),"기사임","")</f>
        <v/>
      </c>
      <c r="H6983" s="255" t="str">
        <f>IF(G6983="기사임",(COUNTIF($B$2:B6983,B6983)-COUNTIFS($B$2:B6982,B6983,$G$2:G6982,"")),"")</f>
        <v/>
      </c>
      <c r="I6983" s="122" t="str">
        <f>IF(H6983=1,COUNTIF($H$1:H6983,1),"")</f>
        <v/>
      </c>
      <c r="J6983" s="122">
        <f t="shared" ref="J6983:J7046" si="332">COUNTIF($N$2:$N$4,B6983)</f>
        <v>0</v>
      </c>
      <c r="K6983" s="122" t="b">
        <f t="shared" ref="K6983:K7046" si="333">AND(J6983=1,H6983&gt;=1,H6983&lt;&gt;"")</f>
        <v>0</v>
      </c>
      <c r="L6983" s="122" t="str">
        <f>IF(K6983=FALSE,"",B6983&amp;"@"&amp;COUNTIFS($B$2:B6983,B6983,$K$2:K6983,TRUE))</f>
        <v/>
      </c>
    </row>
    <row r="6984" spans="7:12">
      <c r="G6984" s="122" t="str">
        <f t="shared" si="331"/>
        <v/>
      </c>
      <c r="H6984" s="255" t="str">
        <f>IF(G6984="기사임",(COUNTIF($B$2:B6984,B6984)-COUNTIFS($B$2:B6983,B6984,$G$2:G6983,"")),"")</f>
        <v/>
      </c>
      <c r="I6984" s="122" t="str">
        <f>IF(H6984=1,COUNTIF($H$1:H6984,1),"")</f>
        <v/>
      </c>
      <c r="J6984" s="122">
        <f t="shared" si="332"/>
        <v>0</v>
      </c>
      <c r="K6984" s="122" t="b">
        <f t="shared" si="333"/>
        <v>0</v>
      </c>
      <c r="L6984" s="122" t="str">
        <f>IF(K6984=FALSE,"",B6984&amp;"@"&amp;COUNTIFS($B$2:B6984,B6984,$K$2:K6984,TRUE))</f>
        <v/>
      </c>
    </row>
    <row r="6985" spans="7:12">
      <c r="G6985" s="122" t="str">
        <f t="shared" si="331"/>
        <v/>
      </c>
      <c r="H6985" s="255" t="str">
        <f>IF(G6985="기사임",(COUNTIF($B$2:B6985,B6985)-COUNTIFS($B$2:B6984,B6985,$G$2:G6984,"")),"")</f>
        <v/>
      </c>
      <c r="I6985" s="122" t="str">
        <f>IF(H6985=1,COUNTIF($H$1:H6985,1),"")</f>
        <v/>
      </c>
      <c r="J6985" s="122">
        <f t="shared" si="332"/>
        <v>0</v>
      </c>
      <c r="K6985" s="122" t="b">
        <f t="shared" si="333"/>
        <v>0</v>
      </c>
      <c r="L6985" s="122" t="str">
        <f>IF(K6985=FALSE,"",B6985&amp;"@"&amp;COUNTIFS($B$2:B6985,B6985,$K$2:K6985,TRUE))</f>
        <v/>
      </c>
    </row>
    <row r="6986" spans="7:12">
      <c r="G6986" s="122" t="str">
        <f t="shared" si="331"/>
        <v/>
      </c>
      <c r="H6986" s="255" t="str">
        <f>IF(G6986="기사임",(COUNTIF($B$2:B6986,B6986)-COUNTIFS($B$2:B6985,B6986,$G$2:G6985,"")),"")</f>
        <v/>
      </c>
      <c r="I6986" s="122" t="str">
        <f>IF(H6986=1,COUNTIF($H$1:H6986,1),"")</f>
        <v/>
      </c>
      <c r="J6986" s="122">
        <f t="shared" si="332"/>
        <v>0</v>
      </c>
      <c r="K6986" s="122" t="b">
        <f t="shared" si="333"/>
        <v>0</v>
      </c>
      <c r="L6986" s="122" t="str">
        <f>IF(K6986=FALSE,"",B6986&amp;"@"&amp;COUNTIFS($B$2:B6986,B6986,$K$2:K6986,TRUE))</f>
        <v/>
      </c>
    </row>
    <row r="6987" spans="7:12">
      <c r="G6987" s="122" t="str">
        <f t="shared" si="331"/>
        <v/>
      </c>
      <c r="H6987" s="255" t="str">
        <f>IF(G6987="기사임",(COUNTIF($B$2:B6987,B6987)-COUNTIFS($B$2:B6986,B6987,$G$2:G6986,"")),"")</f>
        <v/>
      </c>
      <c r="I6987" s="122" t="str">
        <f>IF(H6987=1,COUNTIF($H$1:H6987,1),"")</f>
        <v/>
      </c>
      <c r="J6987" s="122">
        <f t="shared" si="332"/>
        <v>0</v>
      </c>
      <c r="K6987" s="122" t="b">
        <f t="shared" si="333"/>
        <v>0</v>
      </c>
      <c r="L6987" s="122" t="str">
        <f>IF(K6987=FALSE,"",B6987&amp;"@"&amp;COUNTIFS($B$2:B6987,B6987,$K$2:K6987,TRUE))</f>
        <v/>
      </c>
    </row>
    <row r="6988" spans="7:12">
      <c r="G6988" s="122" t="str">
        <f t="shared" si="331"/>
        <v/>
      </c>
      <c r="H6988" s="255" t="str">
        <f>IF(G6988="기사임",(COUNTIF($B$2:B6988,B6988)-COUNTIFS($B$2:B6987,B6988,$G$2:G6987,"")),"")</f>
        <v/>
      </c>
      <c r="I6988" s="122" t="str">
        <f>IF(H6988=1,COUNTIF($H$1:H6988,1),"")</f>
        <v/>
      </c>
      <c r="J6988" s="122">
        <f t="shared" si="332"/>
        <v>0</v>
      </c>
      <c r="K6988" s="122" t="b">
        <f t="shared" si="333"/>
        <v>0</v>
      </c>
      <c r="L6988" s="122" t="str">
        <f>IF(K6988=FALSE,"",B6988&amp;"@"&amp;COUNTIFS($B$2:B6988,B6988,$K$2:K6988,TRUE))</f>
        <v/>
      </c>
    </row>
    <row r="6989" spans="7:12">
      <c r="G6989" s="122" t="str">
        <f t="shared" si="331"/>
        <v/>
      </c>
      <c r="H6989" s="255" t="str">
        <f>IF(G6989="기사임",(COUNTIF($B$2:B6989,B6989)-COUNTIFS($B$2:B6988,B6989,$G$2:G6988,"")),"")</f>
        <v/>
      </c>
      <c r="I6989" s="122" t="str">
        <f>IF(H6989=1,COUNTIF($H$1:H6989,1),"")</f>
        <v/>
      </c>
      <c r="J6989" s="122">
        <f t="shared" si="332"/>
        <v>0</v>
      </c>
      <c r="K6989" s="122" t="b">
        <f t="shared" si="333"/>
        <v>0</v>
      </c>
      <c r="L6989" s="122" t="str">
        <f>IF(K6989=FALSE,"",B6989&amp;"@"&amp;COUNTIFS($B$2:B6989,B6989,$K$2:K6989,TRUE))</f>
        <v/>
      </c>
    </row>
    <row r="6990" spans="7:12">
      <c r="G6990" s="122" t="str">
        <f t="shared" si="331"/>
        <v/>
      </c>
      <c r="H6990" s="255" t="str">
        <f>IF(G6990="기사임",(COUNTIF($B$2:B6990,B6990)-COUNTIFS($B$2:B6989,B6990,$G$2:G6989,"")),"")</f>
        <v/>
      </c>
      <c r="I6990" s="122" t="str">
        <f>IF(H6990=1,COUNTIF($H$1:H6990,1),"")</f>
        <v/>
      </c>
      <c r="J6990" s="122">
        <f t="shared" si="332"/>
        <v>0</v>
      </c>
      <c r="K6990" s="122" t="b">
        <f t="shared" si="333"/>
        <v>0</v>
      </c>
      <c r="L6990" s="122" t="str">
        <f>IF(K6990=FALSE,"",B6990&amp;"@"&amp;COUNTIFS($B$2:B6990,B6990,$K$2:K6990,TRUE))</f>
        <v/>
      </c>
    </row>
    <row r="6991" spans="7:12">
      <c r="G6991" s="122" t="str">
        <f t="shared" si="331"/>
        <v/>
      </c>
      <c r="H6991" s="255" t="str">
        <f>IF(G6991="기사임",(COUNTIF($B$2:B6991,B6991)-COUNTIFS($B$2:B6990,B6991,$G$2:G6990,"")),"")</f>
        <v/>
      </c>
      <c r="I6991" s="122" t="str">
        <f>IF(H6991=1,COUNTIF($H$1:H6991,1),"")</f>
        <v/>
      </c>
      <c r="J6991" s="122">
        <f t="shared" si="332"/>
        <v>0</v>
      </c>
      <c r="K6991" s="122" t="b">
        <f t="shared" si="333"/>
        <v>0</v>
      </c>
      <c r="L6991" s="122" t="str">
        <f>IF(K6991=FALSE,"",B6991&amp;"@"&amp;COUNTIFS($B$2:B6991,B6991,$K$2:K6991,TRUE))</f>
        <v/>
      </c>
    </row>
    <row r="6992" spans="7:12">
      <c r="G6992" s="122" t="str">
        <f t="shared" si="331"/>
        <v/>
      </c>
      <c r="H6992" s="255" t="str">
        <f>IF(G6992="기사임",(COUNTIF($B$2:B6992,B6992)-COUNTIFS($B$2:B6991,B6992,$G$2:G6991,"")),"")</f>
        <v/>
      </c>
      <c r="I6992" s="122" t="str">
        <f>IF(H6992=1,COUNTIF($H$1:H6992,1),"")</f>
        <v/>
      </c>
      <c r="J6992" s="122">
        <f t="shared" si="332"/>
        <v>0</v>
      </c>
      <c r="K6992" s="122" t="b">
        <f t="shared" si="333"/>
        <v>0</v>
      </c>
      <c r="L6992" s="122" t="str">
        <f>IF(K6992=FALSE,"",B6992&amp;"@"&amp;COUNTIFS($B$2:B6992,B6992,$K$2:K6992,TRUE))</f>
        <v/>
      </c>
    </row>
    <row r="6993" spans="7:12">
      <c r="G6993" s="122" t="str">
        <f t="shared" si="331"/>
        <v/>
      </c>
      <c r="H6993" s="255" t="str">
        <f>IF(G6993="기사임",(COUNTIF($B$2:B6993,B6993)-COUNTIFS($B$2:B6992,B6993,$G$2:G6992,"")),"")</f>
        <v/>
      </c>
      <c r="I6993" s="122" t="str">
        <f>IF(H6993=1,COUNTIF($H$1:H6993,1),"")</f>
        <v/>
      </c>
      <c r="J6993" s="122">
        <f t="shared" si="332"/>
        <v>0</v>
      </c>
      <c r="K6993" s="122" t="b">
        <f t="shared" si="333"/>
        <v>0</v>
      </c>
      <c r="L6993" s="122" t="str">
        <f>IF(K6993=FALSE,"",B6993&amp;"@"&amp;COUNTIFS($B$2:B6993,B6993,$K$2:K6993,TRUE))</f>
        <v/>
      </c>
    </row>
    <row r="6994" spans="7:12">
      <c r="G6994" s="122" t="str">
        <f t="shared" si="331"/>
        <v/>
      </c>
      <c r="H6994" s="255" t="str">
        <f>IF(G6994="기사임",(COUNTIF($B$2:B6994,B6994)-COUNTIFS($B$2:B6993,B6994,$G$2:G6993,"")),"")</f>
        <v/>
      </c>
      <c r="I6994" s="122" t="str">
        <f>IF(H6994=1,COUNTIF($H$1:H6994,1),"")</f>
        <v/>
      </c>
      <c r="J6994" s="122">
        <f t="shared" si="332"/>
        <v>0</v>
      </c>
      <c r="K6994" s="122" t="b">
        <f t="shared" si="333"/>
        <v>0</v>
      </c>
      <c r="L6994" s="122" t="str">
        <f>IF(K6994=FALSE,"",B6994&amp;"@"&amp;COUNTIFS($B$2:B6994,B6994,$K$2:K6994,TRUE))</f>
        <v/>
      </c>
    </row>
    <row r="6995" spans="7:12">
      <c r="G6995" s="122" t="str">
        <f t="shared" si="331"/>
        <v/>
      </c>
      <c r="H6995" s="255" t="str">
        <f>IF(G6995="기사임",(COUNTIF($B$2:B6995,B6995)-COUNTIFS($B$2:B6994,B6995,$G$2:G6994,"")),"")</f>
        <v/>
      </c>
      <c r="I6995" s="122" t="str">
        <f>IF(H6995=1,COUNTIF($H$1:H6995,1),"")</f>
        <v/>
      </c>
      <c r="J6995" s="122">
        <f t="shared" si="332"/>
        <v>0</v>
      </c>
      <c r="K6995" s="122" t="b">
        <f t="shared" si="333"/>
        <v>0</v>
      </c>
      <c r="L6995" s="122" t="str">
        <f>IF(K6995=FALSE,"",B6995&amp;"@"&amp;COUNTIFS($B$2:B6995,B6995,$K$2:K6995,TRUE))</f>
        <v/>
      </c>
    </row>
    <row r="6996" spans="7:12">
      <c r="G6996" s="122" t="str">
        <f t="shared" si="331"/>
        <v/>
      </c>
      <c r="H6996" s="255" t="str">
        <f>IF(G6996="기사임",(COUNTIF($B$2:B6996,B6996)-COUNTIFS($B$2:B6995,B6996,$G$2:G6995,"")),"")</f>
        <v/>
      </c>
      <c r="I6996" s="122" t="str">
        <f>IF(H6996=1,COUNTIF($H$1:H6996,1),"")</f>
        <v/>
      </c>
      <c r="J6996" s="122">
        <f t="shared" si="332"/>
        <v>0</v>
      </c>
      <c r="K6996" s="122" t="b">
        <f t="shared" si="333"/>
        <v>0</v>
      </c>
      <c r="L6996" s="122" t="str">
        <f>IF(K6996=FALSE,"",B6996&amp;"@"&amp;COUNTIFS($B$2:B6996,B6996,$K$2:K6996,TRUE))</f>
        <v/>
      </c>
    </row>
    <row r="6997" spans="7:12">
      <c r="G6997" s="122" t="str">
        <f t="shared" si="331"/>
        <v/>
      </c>
      <c r="H6997" s="255" t="str">
        <f>IF(G6997="기사임",(COUNTIF($B$2:B6997,B6997)-COUNTIFS($B$2:B6996,B6997,$G$2:G6996,"")),"")</f>
        <v/>
      </c>
      <c r="I6997" s="122" t="str">
        <f>IF(H6997=1,COUNTIF($H$1:H6997,1),"")</f>
        <v/>
      </c>
      <c r="J6997" s="122">
        <f t="shared" si="332"/>
        <v>0</v>
      </c>
      <c r="K6997" s="122" t="b">
        <f t="shared" si="333"/>
        <v>0</v>
      </c>
      <c r="L6997" s="122" t="str">
        <f>IF(K6997=FALSE,"",B6997&amp;"@"&amp;COUNTIFS($B$2:B6997,B6997,$K$2:K6997,TRUE))</f>
        <v/>
      </c>
    </row>
    <row r="6998" spans="7:12">
      <c r="G6998" s="122" t="str">
        <f t="shared" si="331"/>
        <v/>
      </c>
      <c r="H6998" s="255" t="str">
        <f>IF(G6998="기사임",(COUNTIF($B$2:B6998,B6998)-COUNTIFS($B$2:B6997,B6998,$G$2:G6997,"")),"")</f>
        <v/>
      </c>
      <c r="I6998" s="122" t="str">
        <f>IF(H6998=1,COUNTIF($H$1:H6998,1),"")</f>
        <v/>
      </c>
      <c r="J6998" s="122">
        <f t="shared" si="332"/>
        <v>0</v>
      </c>
      <c r="K6998" s="122" t="b">
        <f t="shared" si="333"/>
        <v>0</v>
      </c>
      <c r="L6998" s="122" t="str">
        <f>IF(K6998=FALSE,"",B6998&amp;"@"&amp;COUNTIFS($B$2:B6998,B6998,$K$2:K6998,TRUE))</f>
        <v/>
      </c>
    </row>
    <row r="6999" spans="7:12">
      <c r="G6999" s="122" t="str">
        <f t="shared" si="331"/>
        <v/>
      </c>
      <c r="H6999" s="255" t="str">
        <f>IF(G6999="기사임",(COUNTIF($B$2:B6999,B6999)-COUNTIFS($B$2:B6998,B6999,$G$2:G6998,"")),"")</f>
        <v/>
      </c>
      <c r="I6999" s="122" t="str">
        <f>IF(H6999=1,COUNTIF($H$1:H6999,1),"")</f>
        <v/>
      </c>
      <c r="J6999" s="122">
        <f t="shared" si="332"/>
        <v>0</v>
      </c>
      <c r="K6999" s="122" t="b">
        <f t="shared" si="333"/>
        <v>0</v>
      </c>
      <c r="L6999" s="122" t="str">
        <f>IF(K6999=FALSE,"",B6999&amp;"@"&amp;COUNTIFS($B$2:B6999,B6999,$K$2:K6999,TRUE))</f>
        <v/>
      </c>
    </row>
    <row r="7000" spans="7:12">
      <c r="G7000" s="122" t="str">
        <f t="shared" si="331"/>
        <v/>
      </c>
      <c r="H7000" s="255" t="str">
        <f>IF(G7000="기사임",(COUNTIF($B$2:B7000,B7000)-COUNTIFS($B$2:B6999,B7000,$G$2:G6999,"")),"")</f>
        <v/>
      </c>
      <c r="I7000" s="122" t="str">
        <f>IF(H7000=1,COUNTIF($H$1:H7000,1),"")</f>
        <v/>
      </c>
      <c r="J7000" s="122">
        <f t="shared" si="332"/>
        <v>0</v>
      </c>
      <c r="K7000" s="122" t="b">
        <f t="shared" si="333"/>
        <v>0</v>
      </c>
      <c r="L7000" s="122" t="str">
        <f>IF(K7000=FALSE,"",B7000&amp;"@"&amp;COUNTIFS($B$2:B7000,B7000,$K$2:K7000,TRUE))</f>
        <v/>
      </c>
    </row>
    <row r="7001" spans="7:12">
      <c r="G7001" s="122" t="str">
        <f t="shared" si="331"/>
        <v/>
      </c>
      <c r="H7001" s="255" t="str">
        <f>IF(G7001="기사임",(COUNTIF($B$2:B7001,B7001)-COUNTIFS($B$2:B7000,B7001,$G$2:G7000,"")),"")</f>
        <v/>
      </c>
      <c r="I7001" s="122" t="str">
        <f>IF(H7001=1,COUNTIF($H$1:H7001,1),"")</f>
        <v/>
      </c>
      <c r="J7001" s="122">
        <f t="shared" si="332"/>
        <v>0</v>
      </c>
      <c r="K7001" s="122" t="b">
        <f t="shared" si="333"/>
        <v>0</v>
      </c>
      <c r="L7001" s="122" t="str">
        <f>IF(K7001=FALSE,"",B7001&amp;"@"&amp;COUNTIFS($B$2:B7001,B7001,$K$2:K7001,TRUE))</f>
        <v/>
      </c>
    </row>
    <row r="7002" spans="7:12">
      <c r="G7002" s="122" t="str">
        <f t="shared" si="331"/>
        <v/>
      </c>
      <c r="H7002" s="255" t="str">
        <f>IF(G7002="기사임",(COUNTIF($B$2:B7002,B7002)-COUNTIFS($B$2:B7001,B7002,$G$2:G7001,"")),"")</f>
        <v/>
      </c>
      <c r="I7002" s="122" t="str">
        <f>IF(H7002=1,COUNTIF($H$1:H7002,1),"")</f>
        <v/>
      </c>
      <c r="J7002" s="122">
        <f t="shared" si="332"/>
        <v>0</v>
      </c>
      <c r="K7002" s="122" t="b">
        <f t="shared" si="333"/>
        <v>0</v>
      </c>
      <c r="L7002" s="122" t="str">
        <f>IF(K7002=FALSE,"",B7002&amp;"@"&amp;COUNTIFS($B$2:B7002,B7002,$K$2:K7002,TRUE))</f>
        <v/>
      </c>
    </row>
    <row r="7003" spans="7:12">
      <c r="G7003" s="122" t="str">
        <f t="shared" si="331"/>
        <v/>
      </c>
      <c r="H7003" s="255" t="str">
        <f>IF(G7003="기사임",(COUNTIF($B$2:B7003,B7003)-COUNTIFS($B$2:B7002,B7003,$G$2:G7002,"")),"")</f>
        <v/>
      </c>
      <c r="I7003" s="122" t="str">
        <f>IF(H7003=1,COUNTIF($H$1:H7003,1),"")</f>
        <v/>
      </c>
      <c r="J7003" s="122">
        <f t="shared" si="332"/>
        <v>0</v>
      </c>
      <c r="K7003" s="122" t="b">
        <f t="shared" si="333"/>
        <v>0</v>
      </c>
      <c r="L7003" s="122" t="str">
        <f>IF(K7003=FALSE,"",B7003&amp;"@"&amp;COUNTIFS($B$2:B7003,B7003,$K$2:K7003,TRUE))</f>
        <v/>
      </c>
    </row>
    <row r="7004" spans="7:12">
      <c r="G7004" s="122" t="str">
        <f t="shared" si="331"/>
        <v/>
      </c>
      <c r="H7004" s="255" t="str">
        <f>IF(G7004="기사임",(COUNTIF($B$2:B7004,B7004)-COUNTIFS($B$2:B7003,B7004,$G$2:G7003,"")),"")</f>
        <v/>
      </c>
      <c r="I7004" s="122" t="str">
        <f>IF(H7004=1,COUNTIF($H$1:H7004,1),"")</f>
        <v/>
      </c>
      <c r="J7004" s="122">
        <f t="shared" si="332"/>
        <v>0</v>
      </c>
      <c r="K7004" s="122" t="b">
        <f t="shared" si="333"/>
        <v>0</v>
      </c>
      <c r="L7004" s="122" t="str">
        <f>IF(K7004=FALSE,"",B7004&amp;"@"&amp;COUNTIFS($B$2:B7004,B7004,$K$2:K7004,TRUE))</f>
        <v/>
      </c>
    </row>
    <row r="7005" spans="7:12">
      <c r="G7005" s="122" t="str">
        <f t="shared" si="331"/>
        <v/>
      </c>
      <c r="H7005" s="255" t="str">
        <f>IF(G7005="기사임",(COUNTIF($B$2:B7005,B7005)-COUNTIFS($B$2:B7004,B7005,$G$2:G7004,"")),"")</f>
        <v/>
      </c>
      <c r="I7005" s="122" t="str">
        <f>IF(H7005=1,COUNTIF($H$1:H7005,1),"")</f>
        <v/>
      </c>
      <c r="J7005" s="122">
        <f t="shared" si="332"/>
        <v>0</v>
      </c>
      <c r="K7005" s="122" t="b">
        <f t="shared" si="333"/>
        <v>0</v>
      </c>
      <c r="L7005" s="122" t="str">
        <f>IF(K7005=FALSE,"",B7005&amp;"@"&amp;COUNTIFS($B$2:B7005,B7005,$K$2:K7005,TRUE))</f>
        <v/>
      </c>
    </row>
    <row r="7006" spans="7:12">
      <c r="G7006" s="122" t="str">
        <f t="shared" si="331"/>
        <v/>
      </c>
      <c r="H7006" s="255" t="str">
        <f>IF(G7006="기사임",(COUNTIF($B$2:B7006,B7006)-COUNTIFS($B$2:B7005,B7006,$G$2:G7005,"")),"")</f>
        <v/>
      </c>
      <c r="I7006" s="122" t="str">
        <f>IF(H7006=1,COUNTIF($H$1:H7006,1),"")</f>
        <v/>
      </c>
      <c r="J7006" s="122">
        <f t="shared" si="332"/>
        <v>0</v>
      </c>
      <c r="K7006" s="122" t="b">
        <f t="shared" si="333"/>
        <v>0</v>
      </c>
      <c r="L7006" s="122" t="str">
        <f>IF(K7006=FALSE,"",B7006&amp;"@"&amp;COUNTIFS($B$2:B7006,B7006,$K$2:K7006,TRUE))</f>
        <v/>
      </c>
    </row>
    <row r="7007" spans="7:12">
      <c r="G7007" s="122" t="str">
        <f t="shared" si="331"/>
        <v/>
      </c>
      <c r="H7007" s="255" t="str">
        <f>IF(G7007="기사임",(COUNTIF($B$2:B7007,B7007)-COUNTIFS($B$2:B7006,B7007,$G$2:G7006,"")),"")</f>
        <v/>
      </c>
      <c r="I7007" s="122" t="str">
        <f>IF(H7007=1,COUNTIF($H$1:H7007,1),"")</f>
        <v/>
      </c>
      <c r="J7007" s="122">
        <f t="shared" si="332"/>
        <v>0</v>
      </c>
      <c r="K7007" s="122" t="b">
        <f t="shared" si="333"/>
        <v>0</v>
      </c>
      <c r="L7007" s="122" t="str">
        <f>IF(K7007=FALSE,"",B7007&amp;"@"&amp;COUNTIFS($B$2:B7007,B7007,$K$2:K7007,TRUE))</f>
        <v/>
      </c>
    </row>
    <row r="7008" spans="7:12">
      <c r="G7008" s="122" t="str">
        <f t="shared" si="331"/>
        <v/>
      </c>
      <c r="H7008" s="255" t="str">
        <f>IF(G7008="기사임",(COUNTIF($B$2:B7008,B7008)-COUNTIFS($B$2:B7007,B7008,$G$2:G7007,"")),"")</f>
        <v/>
      </c>
      <c r="I7008" s="122" t="str">
        <f>IF(H7008=1,COUNTIF($H$1:H7008,1),"")</f>
        <v/>
      </c>
      <c r="J7008" s="122">
        <f t="shared" si="332"/>
        <v>0</v>
      </c>
      <c r="K7008" s="122" t="b">
        <f t="shared" si="333"/>
        <v>0</v>
      </c>
      <c r="L7008" s="122" t="str">
        <f>IF(K7008=FALSE,"",B7008&amp;"@"&amp;COUNTIFS($B$2:B7008,B7008,$K$2:K7008,TRUE))</f>
        <v/>
      </c>
    </row>
    <row r="7009" spans="7:12">
      <c r="G7009" s="122" t="str">
        <f t="shared" si="331"/>
        <v/>
      </c>
      <c r="H7009" s="255" t="str">
        <f>IF(G7009="기사임",(COUNTIF($B$2:B7009,B7009)-COUNTIFS($B$2:B7008,B7009,$G$2:G7008,"")),"")</f>
        <v/>
      </c>
      <c r="I7009" s="122" t="str">
        <f>IF(H7009=1,COUNTIF($H$1:H7009,1),"")</f>
        <v/>
      </c>
      <c r="J7009" s="122">
        <f t="shared" si="332"/>
        <v>0</v>
      </c>
      <c r="K7009" s="122" t="b">
        <f t="shared" si="333"/>
        <v>0</v>
      </c>
      <c r="L7009" s="122" t="str">
        <f>IF(K7009=FALSE,"",B7009&amp;"@"&amp;COUNTIFS($B$2:B7009,B7009,$K$2:K7009,TRUE))</f>
        <v/>
      </c>
    </row>
    <row r="7010" spans="7:12">
      <c r="G7010" s="122" t="str">
        <f t="shared" si="331"/>
        <v/>
      </c>
      <c r="H7010" s="255" t="str">
        <f>IF(G7010="기사임",(COUNTIF($B$2:B7010,B7010)-COUNTIFS($B$2:B7009,B7010,$G$2:G7009,"")),"")</f>
        <v/>
      </c>
      <c r="I7010" s="122" t="str">
        <f>IF(H7010=1,COUNTIF($H$1:H7010,1),"")</f>
        <v/>
      </c>
      <c r="J7010" s="122">
        <f t="shared" si="332"/>
        <v>0</v>
      </c>
      <c r="K7010" s="122" t="b">
        <f t="shared" si="333"/>
        <v>0</v>
      </c>
      <c r="L7010" s="122" t="str">
        <f>IF(K7010=FALSE,"",B7010&amp;"@"&amp;COUNTIFS($B$2:B7010,B7010,$K$2:K7010,TRUE))</f>
        <v/>
      </c>
    </row>
    <row r="7011" spans="7:12">
      <c r="G7011" s="122" t="str">
        <f t="shared" si="331"/>
        <v/>
      </c>
      <c r="H7011" s="255" t="str">
        <f>IF(G7011="기사임",(COUNTIF($B$2:B7011,B7011)-COUNTIFS($B$2:B7010,B7011,$G$2:G7010,"")),"")</f>
        <v/>
      </c>
      <c r="I7011" s="122" t="str">
        <f>IF(H7011=1,COUNTIF($H$1:H7011,1),"")</f>
        <v/>
      </c>
      <c r="J7011" s="122">
        <f t="shared" si="332"/>
        <v>0</v>
      </c>
      <c r="K7011" s="122" t="b">
        <f t="shared" si="333"/>
        <v>0</v>
      </c>
      <c r="L7011" s="122" t="str">
        <f>IF(K7011=FALSE,"",B7011&amp;"@"&amp;COUNTIFS($B$2:B7011,B7011,$K$2:K7011,TRUE))</f>
        <v/>
      </c>
    </row>
    <row r="7012" spans="7:12">
      <c r="G7012" s="122" t="str">
        <f t="shared" si="331"/>
        <v/>
      </c>
      <c r="H7012" s="255" t="str">
        <f>IF(G7012="기사임",(COUNTIF($B$2:B7012,B7012)-COUNTIFS($B$2:B7011,B7012,$G$2:G7011,"")),"")</f>
        <v/>
      </c>
      <c r="I7012" s="122" t="str">
        <f>IF(H7012=1,COUNTIF($H$1:H7012,1),"")</f>
        <v/>
      </c>
      <c r="J7012" s="122">
        <f t="shared" si="332"/>
        <v>0</v>
      </c>
      <c r="K7012" s="122" t="b">
        <f t="shared" si="333"/>
        <v>0</v>
      </c>
      <c r="L7012" s="122" t="str">
        <f>IF(K7012=FALSE,"",B7012&amp;"@"&amp;COUNTIFS($B$2:B7012,B7012,$K$2:K7012,TRUE))</f>
        <v/>
      </c>
    </row>
    <row r="7013" spans="7:12">
      <c r="G7013" s="122" t="str">
        <f t="shared" si="331"/>
        <v/>
      </c>
      <c r="H7013" s="255" t="str">
        <f>IF(G7013="기사임",(COUNTIF($B$2:B7013,B7013)-COUNTIFS($B$2:B7012,B7013,$G$2:G7012,"")),"")</f>
        <v/>
      </c>
      <c r="I7013" s="122" t="str">
        <f>IF(H7013=1,COUNTIF($H$1:H7013,1),"")</f>
        <v/>
      </c>
      <c r="J7013" s="122">
        <f t="shared" si="332"/>
        <v>0</v>
      </c>
      <c r="K7013" s="122" t="b">
        <f t="shared" si="333"/>
        <v>0</v>
      </c>
      <c r="L7013" s="122" t="str">
        <f>IF(K7013=FALSE,"",B7013&amp;"@"&amp;COUNTIFS($B$2:B7013,B7013,$K$2:K7013,TRUE))</f>
        <v/>
      </c>
    </row>
    <row r="7014" spans="7:12">
      <c r="G7014" s="122" t="str">
        <f t="shared" si="331"/>
        <v/>
      </c>
      <c r="H7014" s="255" t="str">
        <f>IF(G7014="기사임",(COUNTIF($B$2:B7014,B7014)-COUNTIFS($B$2:B7013,B7014,$G$2:G7013,"")),"")</f>
        <v/>
      </c>
      <c r="I7014" s="122" t="str">
        <f>IF(H7014=1,COUNTIF($H$1:H7014,1),"")</f>
        <v/>
      </c>
      <c r="J7014" s="122">
        <f t="shared" si="332"/>
        <v>0</v>
      </c>
      <c r="K7014" s="122" t="b">
        <f t="shared" si="333"/>
        <v>0</v>
      </c>
      <c r="L7014" s="122" t="str">
        <f>IF(K7014=FALSE,"",B7014&amp;"@"&amp;COUNTIFS($B$2:B7014,B7014,$K$2:K7014,TRUE))</f>
        <v/>
      </c>
    </row>
    <row r="7015" spans="7:12">
      <c r="G7015" s="122" t="str">
        <f t="shared" si="331"/>
        <v/>
      </c>
      <c r="H7015" s="255" t="str">
        <f>IF(G7015="기사임",(COUNTIF($B$2:B7015,B7015)-COUNTIFS($B$2:B7014,B7015,$G$2:G7014,"")),"")</f>
        <v/>
      </c>
      <c r="I7015" s="122" t="str">
        <f>IF(H7015=1,COUNTIF($H$1:H7015,1),"")</f>
        <v/>
      </c>
      <c r="J7015" s="122">
        <f t="shared" si="332"/>
        <v>0</v>
      </c>
      <c r="K7015" s="122" t="b">
        <f t="shared" si="333"/>
        <v>0</v>
      </c>
      <c r="L7015" s="122" t="str">
        <f>IF(K7015=FALSE,"",B7015&amp;"@"&amp;COUNTIFS($B$2:B7015,B7015,$K$2:K7015,TRUE))</f>
        <v/>
      </c>
    </row>
    <row r="7016" spans="7:12">
      <c r="G7016" s="122" t="str">
        <f t="shared" si="331"/>
        <v/>
      </c>
      <c r="H7016" s="255" t="str">
        <f>IF(G7016="기사임",(COUNTIF($B$2:B7016,B7016)-COUNTIFS($B$2:B7015,B7016,$G$2:G7015,"")),"")</f>
        <v/>
      </c>
      <c r="I7016" s="122" t="str">
        <f>IF(H7016=1,COUNTIF($H$1:H7016,1),"")</f>
        <v/>
      </c>
      <c r="J7016" s="122">
        <f t="shared" si="332"/>
        <v>0</v>
      </c>
      <c r="K7016" s="122" t="b">
        <f t="shared" si="333"/>
        <v>0</v>
      </c>
      <c r="L7016" s="122" t="str">
        <f>IF(K7016=FALSE,"",B7016&amp;"@"&amp;COUNTIFS($B$2:B7016,B7016,$K$2:K7016,TRUE))</f>
        <v/>
      </c>
    </row>
    <row r="7017" spans="7:12">
      <c r="G7017" s="122" t="str">
        <f t="shared" si="331"/>
        <v/>
      </c>
      <c r="H7017" s="255" t="str">
        <f>IF(G7017="기사임",(COUNTIF($B$2:B7017,B7017)-COUNTIFS($B$2:B7016,B7017,$G$2:G7016,"")),"")</f>
        <v/>
      </c>
      <c r="I7017" s="122" t="str">
        <f>IF(H7017=1,COUNTIF($H$1:H7017,1),"")</f>
        <v/>
      </c>
      <c r="J7017" s="122">
        <f t="shared" si="332"/>
        <v>0</v>
      </c>
      <c r="K7017" s="122" t="b">
        <f t="shared" si="333"/>
        <v>0</v>
      </c>
      <c r="L7017" s="122" t="str">
        <f>IF(K7017=FALSE,"",B7017&amp;"@"&amp;COUNTIFS($B$2:B7017,B7017,$K$2:K7017,TRUE))</f>
        <v/>
      </c>
    </row>
    <row r="7018" spans="7:12">
      <c r="G7018" s="122" t="str">
        <f t="shared" si="331"/>
        <v/>
      </c>
      <c r="H7018" s="255" t="str">
        <f>IF(G7018="기사임",(COUNTIF($B$2:B7018,B7018)-COUNTIFS($B$2:B7017,B7018,$G$2:G7017,"")),"")</f>
        <v/>
      </c>
      <c r="I7018" s="122" t="str">
        <f>IF(H7018=1,COUNTIF($H$1:H7018,1),"")</f>
        <v/>
      </c>
      <c r="J7018" s="122">
        <f t="shared" si="332"/>
        <v>0</v>
      </c>
      <c r="K7018" s="122" t="b">
        <f t="shared" si="333"/>
        <v>0</v>
      </c>
      <c r="L7018" s="122" t="str">
        <f>IF(K7018=FALSE,"",B7018&amp;"@"&amp;COUNTIFS($B$2:B7018,B7018,$K$2:K7018,TRUE))</f>
        <v/>
      </c>
    </row>
    <row r="7019" spans="7:12">
      <c r="G7019" s="122" t="str">
        <f t="shared" si="331"/>
        <v/>
      </c>
      <c r="H7019" s="255" t="str">
        <f>IF(G7019="기사임",(COUNTIF($B$2:B7019,B7019)-COUNTIFS($B$2:B7018,B7019,$G$2:G7018,"")),"")</f>
        <v/>
      </c>
      <c r="I7019" s="122" t="str">
        <f>IF(H7019=1,COUNTIF($H$1:H7019,1),"")</f>
        <v/>
      </c>
      <c r="J7019" s="122">
        <f t="shared" si="332"/>
        <v>0</v>
      </c>
      <c r="K7019" s="122" t="b">
        <f t="shared" si="333"/>
        <v>0</v>
      </c>
      <c r="L7019" s="122" t="str">
        <f>IF(K7019=FALSE,"",B7019&amp;"@"&amp;COUNTIFS($B$2:B7019,B7019,$K$2:K7019,TRUE))</f>
        <v/>
      </c>
    </row>
    <row r="7020" spans="7:12">
      <c r="G7020" s="122" t="str">
        <f t="shared" si="331"/>
        <v/>
      </c>
      <c r="H7020" s="255" t="str">
        <f>IF(G7020="기사임",(COUNTIF($B$2:B7020,B7020)-COUNTIFS($B$2:B7019,B7020,$G$2:G7019,"")),"")</f>
        <v/>
      </c>
      <c r="I7020" s="122" t="str">
        <f>IF(H7020=1,COUNTIF($H$1:H7020,1),"")</f>
        <v/>
      </c>
      <c r="J7020" s="122">
        <f t="shared" si="332"/>
        <v>0</v>
      </c>
      <c r="K7020" s="122" t="b">
        <f t="shared" si="333"/>
        <v>0</v>
      </c>
      <c r="L7020" s="122" t="str">
        <f>IF(K7020=FALSE,"",B7020&amp;"@"&amp;COUNTIFS($B$2:B7020,B7020,$K$2:K7020,TRUE))</f>
        <v/>
      </c>
    </row>
    <row r="7021" spans="7:12">
      <c r="G7021" s="122" t="str">
        <f t="shared" si="331"/>
        <v/>
      </c>
      <c r="H7021" s="255" t="str">
        <f>IF(G7021="기사임",(COUNTIF($B$2:B7021,B7021)-COUNTIFS($B$2:B7020,B7021,$G$2:G7020,"")),"")</f>
        <v/>
      </c>
      <c r="I7021" s="122" t="str">
        <f>IF(H7021=1,COUNTIF($H$1:H7021,1),"")</f>
        <v/>
      </c>
      <c r="J7021" s="122">
        <f t="shared" si="332"/>
        <v>0</v>
      </c>
      <c r="K7021" s="122" t="b">
        <f t="shared" si="333"/>
        <v>0</v>
      </c>
      <c r="L7021" s="122" t="str">
        <f>IF(K7021=FALSE,"",B7021&amp;"@"&amp;COUNTIFS($B$2:B7021,B7021,$K$2:K7021,TRUE))</f>
        <v/>
      </c>
    </row>
    <row r="7022" spans="7:12">
      <c r="G7022" s="122" t="str">
        <f t="shared" si="331"/>
        <v/>
      </c>
      <c r="H7022" s="255" t="str">
        <f>IF(G7022="기사임",(COUNTIF($B$2:B7022,B7022)-COUNTIFS($B$2:B7021,B7022,$G$2:G7021,"")),"")</f>
        <v/>
      </c>
      <c r="I7022" s="122" t="str">
        <f>IF(H7022=1,COUNTIF($H$1:H7022,1),"")</f>
        <v/>
      </c>
      <c r="J7022" s="122">
        <f t="shared" si="332"/>
        <v>0</v>
      </c>
      <c r="K7022" s="122" t="b">
        <f t="shared" si="333"/>
        <v>0</v>
      </c>
      <c r="L7022" s="122" t="str">
        <f>IF(K7022=FALSE,"",B7022&amp;"@"&amp;COUNTIFS($B$2:B7022,B7022,$K$2:K7022,TRUE))</f>
        <v/>
      </c>
    </row>
    <row r="7023" spans="7:12">
      <c r="G7023" s="122" t="str">
        <f t="shared" si="331"/>
        <v/>
      </c>
      <c r="H7023" s="255" t="str">
        <f>IF(G7023="기사임",(COUNTIF($B$2:B7023,B7023)-COUNTIFS($B$2:B7022,B7023,$G$2:G7022,"")),"")</f>
        <v/>
      </c>
      <c r="I7023" s="122" t="str">
        <f>IF(H7023=1,COUNTIF($H$1:H7023,1),"")</f>
        <v/>
      </c>
      <c r="J7023" s="122">
        <f t="shared" si="332"/>
        <v>0</v>
      </c>
      <c r="K7023" s="122" t="b">
        <f t="shared" si="333"/>
        <v>0</v>
      </c>
      <c r="L7023" s="122" t="str">
        <f>IF(K7023=FALSE,"",B7023&amp;"@"&amp;COUNTIFS($B$2:B7023,B7023,$K$2:K7023,TRUE))</f>
        <v/>
      </c>
    </row>
    <row r="7024" spans="7:12">
      <c r="G7024" s="122" t="str">
        <f t="shared" si="331"/>
        <v/>
      </c>
      <c r="H7024" s="255" t="str">
        <f>IF(G7024="기사임",(COUNTIF($B$2:B7024,B7024)-COUNTIFS($B$2:B7023,B7024,$G$2:G7023,"")),"")</f>
        <v/>
      </c>
      <c r="I7024" s="122" t="str">
        <f>IF(H7024=1,COUNTIF($H$1:H7024,1),"")</f>
        <v/>
      </c>
      <c r="J7024" s="122">
        <f t="shared" si="332"/>
        <v>0</v>
      </c>
      <c r="K7024" s="122" t="b">
        <f t="shared" si="333"/>
        <v>0</v>
      </c>
      <c r="L7024" s="122" t="str">
        <f>IF(K7024=FALSE,"",B7024&amp;"@"&amp;COUNTIFS($B$2:B7024,B7024,$K$2:K7024,TRUE))</f>
        <v/>
      </c>
    </row>
    <row r="7025" spans="7:12">
      <c r="G7025" s="122" t="str">
        <f t="shared" si="331"/>
        <v/>
      </c>
      <c r="H7025" s="255" t="str">
        <f>IF(G7025="기사임",(COUNTIF($B$2:B7025,B7025)-COUNTIFS($B$2:B7024,B7025,$G$2:G7024,"")),"")</f>
        <v/>
      </c>
      <c r="I7025" s="122" t="str">
        <f>IF(H7025=1,COUNTIF($H$1:H7025,1),"")</f>
        <v/>
      </c>
      <c r="J7025" s="122">
        <f t="shared" si="332"/>
        <v>0</v>
      </c>
      <c r="K7025" s="122" t="b">
        <f t="shared" si="333"/>
        <v>0</v>
      </c>
      <c r="L7025" s="122" t="str">
        <f>IF(K7025=FALSE,"",B7025&amp;"@"&amp;COUNTIFS($B$2:B7025,B7025,$K$2:K7025,TRUE))</f>
        <v/>
      </c>
    </row>
    <row r="7026" spans="7:12">
      <c r="G7026" s="122" t="str">
        <f t="shared" si="331"/>
        <v/>
      </c>
      <c r="H7026" s="255" t="str">
        <f>IF(G7026="기사임",(COUNTIF($B$2:B7026,B7026)-COUNTIFS($B$2:B7025,B7026,$G$2:G7025,"")),"")</f>
        <v/>
      </c>
      <c r="I7026" s="122" t="str">
        <f>IF(H7026=1,COUNTIF($H$1:H7026,1),"")</f>
        <v/>
      </c>
      <c r="J7026" s="122">
        <f t="shared" si="332"/>
        <v>0</v>
      </c>
      <c r="K7026" s="122" t="b">
        <f t="shared" si="333"/>
        <v>0</v>
      </c>
      <c r="L7026" s="122" t="str">
        <f>IF(K7026=FALSE,"",B7026&amp;"@"&amp;COUNTIFS($B$2:B7026,B7026,$K$2:K7026,TRUE))</f>
        <v/>
      </c>
    </row>
    <row r="7027" spans="7:12">
      <c r="G7027" s="122" t="str">
        <f t="shared" si="331"/>
        <v/>
      </c>
      <c r="H7027" s="255" t="str">
        <f>IF(G7027="기사임",(COUNTIF($B$2:B7027,B7027)-COUNTIFS($B$2:B7026,B7027,$G$2:G7026,"")),"")</f>
        <v/>
      </c>
      <c r="I7027" s="122" t="str">
        <f>IF(H7027=1,COUNTIF($H$1:H7027,1),"")</f>
        <v/>
      </c>
      <c r="J7027" s="122">
        <f t="shared" si="332"/>
        <v>0</v>
      </c>
      <c r="K7027" s="122" t="b">
        <f t="shared" si="333"/>
        <v>0</v>
      </c>
      <c r="L7027" s="122" t="str">
        <f>IF(K7027=FALSE,"",B7027&amp;"@"&amp;COUNTIFS($B$2:B7027,B7027,$K$2:K7027,TRUE))</f>
        <v/>
      </c>
    </row>
    <row r="7028" spans="7:12">
      <c r="G7028" s="122" t="str">
        <f t="shared" si="331"/>
        <v/>
      </c>
      <c r="H7028" s="255" t="str">
        <f>IF(G7028="기사임",(COUNTIF($B$2:B7028,B7028)-COUNTIFS($B$2:B7027,B7028,$G$2:G7027,"")),"")</f>
        <v/>
      </c>
      <c r="I7028" s="122" t="str">
        <f>IF(H7028=1,COUNTIF($H$1:H7028,1),"")</f>
        <v/>
      </c>
      <c r="J7028" s="122">
        <f t="shared" si="332"/>
        <v>0</v>
      </c>
      <c r="K7028" s="122" t="b">
        <f t="shared" si="333"/>
        <v>0</v>
      </c>
      <c r="L7028" s="122" t="str">
        <f>IF(K7028=FALSE,"",B7028&amp;"@"&amp;COUNTIFS($B$2:B7028,B7028,$K$2:K7028,TRUE))</f>
        <v/>
      </c>
    </row>
    <row r="7029" spans="7:12">
      <c r="G7029" s="122" t="str">
        <f t="shared" si="331"/>
        <v/>
      </c>
      <c r="H7029" s="255" t="str">
        <f>IF(G7029="기사임",(COUNTIF($B$2:B7029,B7029)-COUNTIFS($B$2:B7028,B7029,$G$2:G7028,"")),"")</f>
        <v/>
      </c>
      <c r="I7029" s="122" t="str">
        <f>IF(H7029=1,COUNTIF($H$1:H7029,1),"")</f>
        <v/>
      </c>
      <c r="J7029" s="122">
        <f t="shared" si="332"/>
        <v>0</v>
      </c>
      <c r="K7029" s="122" t="b">
        <f t="shared" si="333"/>
        <v>0</v>
      </c>
      <c r="L7029" s="122" t="str">
        <f>IF(K7029=FALSE,"",B7029&amp;"@"&amp;COUNTIFS($B$2:B7029,B7029,$K$2:K7029,TRUE))</f>
        <v/>
      </c>
    </row>
    <row r="7030" spans="7:12">
      <c r="G7030" s="122" t="str">
        <f t="shared" si="331"/>
        <v/>
      </c>
      <c r="H7030" s="255" t="str">
        <f>IF(G7030="기사임",(COUNTIF($B$2:B7030,B7030)-COUNTIFS($B$2:B7029,B7030,$G$2:G7029,"")),"")</f>
        <v/>
      </c>
      <c r="I7030" s="122" t="str">
        <f>IF(H7030=1,COUNTIF($H$1:H7030,1),"")</f>
        <v/>
      </c>
      <c r="J7030" s="122">
        <f t="shared" si="332"/>
        <v>0</v>
      </c>
      <c r="K7030" s="122" t="b">
        <f t="shared" si="333"/>
        <v>0</v>
      </c>
      <c r="L7030" s="122" t="str">
        <f>IF(K7030=FALSE,"",B7030&amp;"@"&amp;COUNTIFS($B$2:B7030,B7030,$K$2:K7030,TRUE))</f>
        <v/>
      </c>
    </row>
    <row r="7031" spans="7:12">
      <c r="G7031" s="122" t="str">
        <f t="shared" si="331"/>
        <v/>
      </c>
      <c r="H7031" s="255" t="str">
        <f>IF(G7031="기사임",(COUNTIF($B$2:B7031,B7031)-COUNTIFS($B$2:B7030,B7031,$G$2:G7030,"")),"")</f>
        <v/>
      </c>
      <c r="I7031" s="122" t="str">
        <f>IF(H7031=1,COUNTIF($H$1:H7031,1),"")</f>
        <v/>
      </c>
      <c r="J7031" s="122">
        <f t="shared" si="332"/>
        <v>0</v>
      </c>
      <c r="K7031" s="122" t="b">
        <f t="shared" si="333"/>
        <v>0</v>
      </c>
      <c r="L7031" s="122" t="str">
        <f>IF(K7031=FALSE,"",B7031&amp;"@"&amp;COUNTIFS($B$2:B7031,B7031,$K$2:K7031,TRUE))</f>
        <v/>
      </c>
    </row>
    <row r="7032" spans="7:12">
      <c r="G7032" s="122" t="str">
        <f t="shared" si="331"/>
        <v/>
      </c>
      <c r="H7032" s="255" t="str">
        <f>IF(G7032="기사임",(COUNTIF($B$2:B7032,B7032)-COUNTIFS($B$2:B7031,B7032,$G$2:G7031,"")),"")</f>
        <v/>
      </c>
      <c r="I7032" s="122" t="str">
        <f>IF(H7032=1,COUNTIF($H$1:H7032,1),"")</f>
        <v/>
      </c>
      <c r="J7032" s="122">
        <f t="shared" si="332"/>
        <v>0</v>
      </c>
      <c r="K7032" s="122" t="b">
        <f t="shared" si="333"/>
        <v>0</v>
      </c>
      <c r="L7032" s="122" t="str">
        <f>IF(K7032=FALSE,"",B7032&amp;"@"&amp;COUNTIFS($B$2:B7032,B7032,$K$2:K7032,TRUE))</f>
        <v/>
      </c>
    </row>
    <row r="7033" spans="7:12">
      <c r="G7033" s="122" t="str">
        <f t="shared" si="331"/>
        <v/>
      </c>
      <c r="H7033" s="255" t="str">
        <f>IF(G7033="기사임",(COUNTIF($B$2:B7033,B7033)-COUNTIFS($B$2:B7032,B7033,$G$2:G7032,"")),"")</f>
        <v/>
      </c>
      <c r="I7033" s="122" t="str">
        <f>IF(H7033=1,COUNTIF($H$1:H7033,1),"")</f>
        <v/>
      </c>
      <c r="J7033" s="122">
        <f t="shared" si="332"/>
        <v>0</v>
      </c>
      <c r="K7033" s="122" t="b">
        <f t="shared" si="333"/>
        <v>0</v>
      </c>
      <c r="L7033" s="122" t="str">
        <f>IF(K7033=FALSE,"",B7033&amp;"@"&amp;COUNTIFS($B$2:B7033,B7033,$K$2:K7033,TRUE))</f>
        <v/>
      </c>
    </row>
    <row r="7034" spans="7:12">
      <c r="G7034" s="122" t="str">
        <f t="shared" si="331"/>
        <v/>
      </c>
      <c r="H7034" s="255" t="str">
        <f>IF(G7034="기사임",(COUNTIF($B$2:B7034,B7034)-COUNTIFS($B$2:B7033,B7034,$G$2:G7033,"")),"")</f>
        <v/>
      </c>
      <c r="I7034" s="122" t="str">
        <f>IF(H7034=1,COUNTIF($H$1:H7034,1),"")</f>
        <v/>
      </c>
      <c r="J7034" s="122">
        <f t="shared" si="332"/>
        <v>0</v>
      </c>
      <c r="K7034" s="122" t="b">
        <f t="shared" si="333"/>
        <v>0</v>
      </c>
      <c r="L7034" s="122" t="str">
        <f>IF(K7034=FALSE,"",B7034&amp;"@"&amp;COUNTIFS($B$2:B7034,B7034,$K$2:K7034,TRUE))</f>
        <v/>
      </c>
    </row>
    <row r="7035" spans="7:12">
      <c r="G7035" s="122" t="str">
        <f t="shared" si="331"/>
        <v/>
      </c>
      <c r="H7035" s="255" t="str">
        <f>IF(G7035="기사임",(COUNTIF($B$2:B7035,B7035)-COUNTIFS($B$2:B7034,B7035,$G$2:G7034,"")),"")</f>
        <v/>
      </c>
      <c r="I7035" s="122" t="str">
        <f>IF(H7035=1,COUNTIF($H$1:H7035,1),"")</f>
        <v/>
      </c>
      <c r="J7035" s="122">
        <f t="shared" si="332"/>
        <v>0</v>
      </c>
      <c r="K7035" s="122" t="b">
        <f t="shared" si="333"/>
        <v>0</v>
      </c>
      <c r="L7035" s="122" t="str">
        <f>IF(K7035=FALSE,"",B7035&amp;"@"&amp;COUNTIFS($B$2:B7035,B7035,$K$2:K7035,TRUE))</f>
        <v/>
      </c>
    </row>
    <row r="7036" spans="7:12">
      <c r="G7036" s="122" t="str">
        <f t="shared" si="331"/>
        <v/>
      </c>
      <c r="H7036" s="255" t="str">
        <f>IF(G7036="기사임",(COUNTIF($B$2:B7036,B7036)-COUNTIFS($B$2:B7035,B7036,$G$2:G7035,"")),"")</f>
        <v/>
      </c>
      <c r="I7036" s="122" t="str">
        <f>IF(H7036=1,COUNTIF($H$1:H7036,1),"")</f>
        <v/>
      </c>
      <c r="J7036" s="122">
        <f t="shared" si="332"/>
        <v>0</v>
      </c>
      <c r="K7036" s="122" t="b">
        <f t="shared" si="333"/>
        <v>0</v>
      </c>
      <c r="L7036" s="122" t="str">
        <f>IF(K7036=FALSE,"",B7036&amp;"@"&amp;COUNTIFS($B$2:B7036,B7036,$K$2:K7036,TRUE))</f>
        <v/>
      </c>
    </row>
    <row r="7037" spans="7:12">
      <c r="G7037" s="122" t="str">
        <f t="shared" si="331"/>
        <v/>
      </c>
      <c r="H7037" s="255" t="str">
        <f>IF(G7037="기사임",(COUNTIF($B$2:B7037,B7037)-COUNTIFS($B$2:B7036,B7037,$G$2:G7036,"")),"")</f>
        <v/>
      </c>
      <c r="I7037" s="122" t="str">
        <f>IF(H7037=1,COUNTIF($H$1:H7037,1),"")</f>
        <v/>
      </c>
      <c r="J7037" s="122">
        <f t="shared" si="332"/>
        <v>0</v>
      </c>
      <c r="K7037" s="122" t="b">
        <f t="shared" si="333"/>
        <v>0</v>
      </c>
      <c r="L7037" s="122" t="str">
        <f>IF(K7037=FALSE,"",B7037&amp;"@"&amp;COUNTIFS($B$2:B7037,B7037,$K$2:K7037,TRUE))</f>
        <v/>
      </c>
    </row>
    <row r="7038" spans="7:12">
      <c r="G7038" s="122" t="str">
        <f t="shared" si="331"/>
        <v/>
      </c>
      <c r="H7038" s="255" t="str">
        <f>IF(G7038="기사임",(COUNTIF($B$2:B7038,B7038)-COUNTIFS($B$2:B7037,B7038,$G$2:G7037,"")),"")</f>
        <v/>
      </c>
      <c r="I7038" s="122" t="str">
        <f>IF(H7038=1,COUNTIF($H$1:H7038,1),"")</f>
        <v/>
      </c>
      <c r="J7038" s="122">
        <f t="shared" si="332"/>
        <v>0</v>
      </c>
      <c r="K7038" s="122" t="b">
        <f t="shared" si="333"/>
        <v>0</v>
      </c>
      <c r="L7038" s="122" t="str">
        <f>IF(K7038=FALSE,"",B7038&amp;"@"&amp;COUNTIFS($B$2:B7038,B7038,$K$2:K7038,TRUE))</f>
        <v/>
      </c>
    </row>
    <row r="7039" spans="7:12">
      <c r="G7039" s="122" t="str">
        <f t="shared" si="331"/>
        <v/>
      </c>
      <c r="H7039" s="255" t="str">
        <f>IF(G7039="기사임",(COUNTIF($B$2:B7039,B7039)-COUNTIFS($B$2:B7038,B7039,$G$2:G7038,"")),"")</f>
        <v/>
      </c>
      <c r="I7039" s="122" t="str">
        <f>IF(H7039=1,COUNTIF($H$1:H7039,1),"")</f>
        <v/>
      </c>
      <c r="J7039" s="122">
        <f t="shared" si="332"/>
        <v>0</v>
      </c>
      <c r="K7039" s="122" t="b">
        <f t="shared" si="333"/>
        <v>0</v>
      </c>
      <c r="L7039" s="122" t="str">
        <f>IF(K7039=FALSE,"",B7039&amp;"@"&amp;COUNTIFS($B$2:B7039,B7039,$K$2:K7039,TRUE))</f>
        <v/>
      </c>
    </row>
    <row r="7040" spans="7:12">
      <c r="G7040" s="122" t="str">
        <f t="shared" si="331"/>
        <v/>
      </c>
      <c r="H7040" s="255" t="str">
        <f>IF(G7040="기사임",(COUNTIF($B$2:B7040,B7040)-COUNTIFS($B$2:B7039,B7040,$G$2:G7039,"")),"")</f>
        <v/>
      </c>
      <c r="I7040" s="122" t="str">
        <f>IF(H7040=1,COUNTIF($H$1:H7040,1),"")</f>
        <v/>
      </c>
      <c r="J7040" s="122">
        <f t="shared" si="332"/>
        <v>0</v>
      </c>
      <c r="K7040" s="122" t="b">
        <f t="shared" si="333"/>
        <v>0</v>
      </c>
      <c r="L7040" s="122" t="str">
        <f>IF(K7040=FALSE,"",B7040&amp;"@"&amp;COUNTIFS($B$2:B7040,B7040,$K$2:K7040,TRUE))</f>
        <v/>
      </c>
    </row>
    <row r="7041" spans="7:12">
      <c r="G7041" s="122" t="str">
        <f t="shared" si="331"/>
        <v/>
      </c>
      <c r="H7041" s="255" t="str">
        <f>IF(G7041="기사임",(COUNTIF($B$2:B7041,B7041)-COUNTIFS($B$2:B7040,B7041,$G$2:G7040,"")),"")</f>
        <v/>
      </c>
      <c r="I7041" s="122" t="str">
        <f>IF(H7041=1,COUNTIF($H$1:H7041,1),"")</f>
        <v/>
      </c>
      <c r="J7041" s="122">
        <f t="shared" si="332"/>
        <v>0</v>
      </c>
      <c r="K7041" s="122" t="b">
        <f t="shared" si="333"/>
        <v>0</v>
      </c>
      <c r="L7041" s="122" t="str">
        <f>IF(K7041=FALSE,"",B7041&amp;"@"&amp;COUNTIFS($B$2:B7041,B7041,$K$2:K7041,TRUE))</f>
        <v/>
      </c>
    </row>
    <row r="7042" spans="7:12">
      <c r="G7042" s="122" t="str">
        <f t="shared" si="331"/>
        <v/>
      </c>
      <c r="H7042" s="255" t="str">
        <f>IF(G7042="기사임",(COUNTIF($B$2:B7042,B7042)-COUNTIFS($B$2:B7041,B7042,$G$2:G7041,"")),"")</f>
        <v/>
      </c>
      <c r="I7042" s="122" t="str">
        <f>IF(H7042=1,COUNTIF($H$1:H7042,1),"")</f>
        <v/>
      </c>
      <c r="J7042" s="122">
        <f t="shared" si="332"/>
        <v>0</v>
      </c>
      <c r="K7042" s="122" t="b">
        <f t="shared" si="333"/>
        <v>0</v>
      </c>
      <c r="L7042" s="122" t="str">
        <f>IF(K7042=FALSE,"",B7042&amp;"@"&amp;COUNTIFS($B$2:B7042,B7042,$K$2:K7042,TRUE))</f>
        <v/>
      </c>
    </row>
    <row r="7043" spans="7:12">
      <c r="G7043" s="122" t="str">
        <f t="shared" si="331"/>
        <v/>
      </c>
      <c r="H7043" s="255" t="str">
        <f>IF(G7043="기사임",(COUNTIF($B$2:B7043,B7043)-COUNTIFS($B$2:B7042,B7043,$G$2:G7042,"")),"")</f>
        <v/>
      </c>
      <c r="I7043" s="122" t="str">
        <f>IF(H7043=1,COUNTIF($H$1:H7043,1),"")</f>
        <v/>
      </c>
      <c r="J7043" s="122">
        <f t="shared" si="332"/>
        <v>0</v>
      </c>
      <c r="K7043" s="122" t="b">
        <f t="shared" si="333"/>
        <v>0</v>
      </c>
      <c r="L7043" s="122" t="str">
        <f>IF(K7043=FALSE,"",B7043&amp;"@"&amp;COUNTIFS($B$2:B7043,B7043,$K$2:K7043,TRUE))</f>
        <v/>
      </c>
    </row>
    <row r="7044" spans="7:12">
      <c r="G7044" s="122" t="str">
        <f t="shared" si="331"/>
        <v/>
      </c>
      <c r="H7044" s="255" t="str">
        <f>IF(G7044="기사임",(COUNTIF($B$2:B7044,B7044)-COUNTIFS($B$2:B7043,B7044,$G$2:G7043,"")),"")</f>
        <v/>
      </c>
      <c r="I7044" s="122" t="str">
        <f>IF(H7044=1,COUNTIF($H$1:H7044,1),"")</f>
        <v/>
      </c>
      <c r="J7044" s="122">
        <f t="shared" si="332"/>
        <v>0</v>
      </c>
      <c r="K7044" s="122" t="b">
        <f t="shared" si="333"/>
        <v>0</v>
      </c>
      <c r="L7044" s="122" t="str">
        <f>IF(K7044=FALSE,"",B7044&amp;"@"&amp;COUNTIFS($B$2:B7044,B7044,$K$2:K7044,TRUE))</f>
        <v/>
      </c>
    </row>
    <row r="7045" spans="7:12">
      <c r="G7045" s="122" t="str">
        <f t="shared" si="331"/>
        <v/>
      </c>
      <c r="H7045" s="255" t="str">
        <f>IF(G7045="기사임",(COUNTIF($B$2:B7045,B7045)-COUNTIFS($B$2:B7044,B7045,$G$2:G7044,"")),"")</f>
        <v/>
      </c>
      <c r="I7045" s="122" t="str">
        <f>IF(H7045=1,COUNTIF($H$1:H7045,1),"")</f>
        <v/>
      </c>
      <c r="J7045" s="122">
        <f t="shared" si="332"/>
        <v>0</v>
      </c>
      <c r="K7045" s="122" t="b">
        <f t="shared" si="333"/>
        <v>0</v>
      </c>
      <c r="L7045" s="122" t="str">
        <f>IF(K7045=FALSE,"",B7045&amp;"@"&amp;COUNTIFS($B$2:B7045,B7045,$K$2:K7045,TRUE))</f>
        <v/>
      </c>
    </row>
    <row r="7046" spans="7:12">
      <c r="G7046" s="122" t="str">
        <f t="shared" si="331"/>
        <v/>
      </c>
      <c r="H7046" s="255" t="str">
        <f>IF(G7046="기사임",(COUNTIF($B$2:B7046,B7046)-COUNTIFS($B$2:B7045,B7046,$G$2:G7045,"")),"")</f>
        <v/>
      </c>
      <c r="I7046" s="122" t="str">
        <f>IF(H7046=1,COUNTIF($H$1:H7046,1),"")</f>
        <v/>
      </c>
      <c r="J7046" s="122">
        <f t="shared" si="332"/>
        <v>0</v>
      </c>
      <c r="K7046" s="122" t="b">
        <f t="shared" si="333"/>
        <v>0</v>
      </c>
      <c r="L7046" s="122" t="str">
        <f>IF(K7046=FALSE,"",B7046&amp;"@"&amp;COUNTIFS($B$2:B7046,B7046,$K$2:K7046,TRUE))</f>
        <v/>
      </c>
    </row>
    <row r="7047" spans="7:12">
      <c r="G7047" s="122" t="str">
        <f t="shared" ref="G7047:G7110" si="334">IF(AND(LEFT(A7047,17)="/global/archives/",ISNUMBER(_xlfn.NUMBERVALUE(MID(A7047,18,1))),ISERROR(FIND("ckattempt",A7047)),ISERROR(FIND("preview",A7047))),"기사임","")</f>
        <v/>
      </c>
      <c r="H7047" s="255" t="str">
        <f>IF(G7047="기사임",(COUNTIF($B$2:B7047,B7047)-COUNTIFS($B$2:B7046,B7047,$G$2:G7046,"")),"")</f>
        <v/>
      </c>
      <c r="I7047" s="122" t="str">
        <f>IF(H7047=1,COUNTIF($H$1:H7047,1),"")</f>
        <v/>
      </c>
      <c r="J7047" s="122">
        <f t="shared" ref="J7047:J7110" si="335">COUNTIF($N$2:$N$4,B7047)</f>
        <v>0</v>
      </c>
      <c r="K7047" s="122" t="b">
        <f t="shared" ref="K7047:K7110" si="336">AND(J7047=1,H7047&gt;=1,H7047&lt;&gt;"")</f>
        <v>0</v>
      </c>
      <c r="L7047" s="122" t="str">
        <f>IF(K7047=FALSE,"",B7047&amp;"@"&amp;COUNTIFS($B$2:B7047,B7047,$K$2:K7047,TRUE))</f>
        <v/>
      </c>
    </row>
    <row r="7048" spans="7:12">
      <c r="G7048" s="122" t="str">
        <f t="shared" si="334"/>
        <v/>
      </c>
      <c r="H7048" s="255" t="str">
        <f>IF(G7048="기사임",(COUNTIF($B$2:B7048,B7048)-COUNTIFS($B$2:B7047,B7048,$G$2:G7047,"")),"")</f>
        <v/>
      </c>
      <c r="I7048" s="122" t="str">
        <f>IF(H7048=1,COUNTIF($H$1:H7048,1),"")</f>
        <v/>
      </c>
      <c r="J7048" s="122">
        <f t="shared" si="335"/>
        <v>0</v>
      </c>
      <c r="K7048" s="122" t="b">
        <f t="shared" si="336"/>
        <v>0</v>
      </c>
      <c r="L7048" s="122" t="str">
        <f>IF(K7048=FALSE,"",B7048&amp;"@"&amp;COUNTIFS($B$2:B7048,B7048,$K$2:K7048,TRUE))</f>
        <v/>
      </c>
    </row>
    <row r="7049" spans="7:12">
      <c r="G7049" s="122" t="str">
        <f t="shared" si="334"/>
        <v/>
      </c>
      <c r="H7049" s="255" t="str">
        <f>IF(G7049="기사임",(COUNTIF($B$2:B7049,B7049)-COUNTIFS($B$2:B7048,B7049,$G$2:G7048,"")),"")</f>
        <v/>
      </c>
      <c r="I7049" s="122" t="str">
        <f>IF(H7049=1,COUNTIF($H$1:H7049,1),"")</f>
        <v/>
      </c>
      <c r="J7049" s="122">
        <f t="shared" si="335"/>
        <v>0</v>
      </c>
      <c r="K7049" s="122" t="b">
        <f t="shared" si="336"/>
        <v>0</v>
      </c>
      <c r="L7049" s="122" t="str">
        <f>IF(K7049=FALSE,"",B7049&amp;"@"&amp;COUNTIFS($B$2:B7049,B7049,$K$2:K7049,TRUE))</f>
        <v/>
      </c>
    </row>
    <row r="7050" spans="7:12">
      <c r="G7050" s="122" t="str">
        <f t="shared" si="334"/>
        <v/>
      </c>
      <c r="H7050" s="255" t="str">
        <f>IF(G7050="기사임",(COUNTIF($B$2:B7050,B7050)-COUNTIFS($B$2:B7049,B7050,$G$2:G7049,"")),"")</f>
        <v/>
      </c>
      <c r="I7050" s="122" t="str">
        <f>IF(H7050=1,COUNTIF($H$1:H7050,1),"")</f>
        <v/>
      </c>
      <c r="J7050" s="122">
        <f t="shared" si="335"/>
        <v>0</v>
      </c>
      <c r="K7050" s="122" t="b">
        <f t="shared" si="336"/>
        <v>0</v>
      </c>
      <c r="L7050" s="122" t="str">
        <f>IF(K7050=FALSE,"",B7050&amp;"@"&amp;COUNTIFS($B$2:B7050,B7050,$K$2:K7050,TRUE))</f>
        <v/>
      </c>
    </row>
    <row r="7051" spans="7:12">
      <c r="G7051" s="122" t="str">
        <f t="shared" si="334"/>
        <v/>
      </c>
      <c r="H7051" s="255" t="str">
        <f>IF(G7051="기사임",(COUNTIF($B$2:B7051,B7051)-COUNTIFS($B$2:B7050,B7051,$G$2:G7050,"")),"")</f>
        <v/>
      </c>
      <c r="I7051" s="122" t="str">
        <f>IF(H7051=1,COUNTIF($H$1:H7051,1),"")</f>
        <v/>
      </c>
      <c r="J7051" s="122">
        <f t="shared" si="335"/>
        <v>0</v>
      </c>
      <c r="K7051" s="122" t="b">
        <f t="shared" si="336"/>
        <v>0</v>
      </c>
      <c r="L7051" s="122" t="str">
        <f>IF(K7051=FALSE,"",B7051&amp;"@"&amp;COUNTIFS($B$2:B7051,B7051,$K$2:K7051,TRUE))</f>
        <v/>
      </c>
    </row>
    <row r="7052" spans="7:12">
      <c r="G7052" s="122" t="str">
        <f t="shared" si="334"/>
        <v/>
      </c>
      <c r="H7052" s="255" t="str">
        <f>IF(G7052="기사임",(COUNTIF($B$2:B7052,B7052)-COUNTIFS($B$2:B7051,B7052,$G$2:G7051,"")),"")</f>
        <v/>
      </c>
      <c r="I7052" s="122" t="str">
        <f>IF(H7052=1,COUNTIF($H$1:H7052,1),"")</f>
        <v/>
      </c>
      <c r="J7052" s="122">
        <f t="shared" si="335"/>
        <v>0</v>
      </c>
      <c r="K7052" s="122" t="b">
        <f t="shared" si="336"/>
        <v>0</v>
      </c>
      <c r="L7052" s="122" t="str">
        <f>IF(K7052=FALSE,"",B7052&amp;"@"&amp;COUNTIFS($B$2:B7052,B7052,$K$2:K7052,TRUE))</f>
        <v/>
      </c>
    </row>
    <row r="7053" spans="7:12">
      <c r="G7053" s="122" t="str">
        <f t="shared" si="334"/>
        <v/>
      </c>
      <c r="H7053" s="255" t="str">
        <f>IF(G7053="기사임",(COUNTIF($B$2:B7053,B7053)-COUNTIFS($B$2:B7052,B7053,$G$2:G7052,"")),"")</f>
        <v/>
      </c>
      <c r="I7053" s="122" t="str">
        <f>IF(H7053=1,COUNTIF($H$1:H7053,1),"")</f>
        <v/>
      </c>
      <c r="J7053" s="122">
        <f t="shared" si="335"/>
        <v>0</v>
      </c>
      <c r="K7053" s="122" t="b">
        <f t="shared" si="336"/>
        <v>0</v>
      </c>
      <c r="L7053" s="122" t="str">
        <f>IF(K7053=FALSE,"",B7053&amp;"@"&amp;COUNTIFS($B$2:B7053,B7053,$K$2:K7053,TRUE))</f>
        <v/>
      </c>
    </row>
    <row r="7054" spans="7:12">
      <c r="G7054" s="122" t="str">
        <f t="shared" si="334"/>
        <v/>
      </c>
      <c r="H7054" s="255" t="str">
        <f>IF(G7054="기사임",(COUNTIF($B$2:B7054,B7054)-COUNTIFS($B$2:B7053,B7054,$G$2:G7053,"")),"")</f>
        <v/>
      </c>
      <c r="I7054" s="122" t="str">
        <f>IF(H7054=1,COUNTIF($H$1:H7054,1),"")</f>
        <v/>
      </c>
      <c r="J7054" s="122">
        <f t="shared" si="335"/>
        <v>0</v>
      </c>
      <c r="K7054" s="122" t="b">
        <f t="shared" si="336"/>
        <v>0</v>
      </c>
      <c r="L7054" s="122" t="str">
        <f>IF(K7054=FALSE,"",B7054&amp;"@"&amp;COUNTIFS($B$2:B7054,B7054,$K$2:K7054,TRUE))</f>
        <v/>
      </c>
    </row>
    <row r="7055" spans="7:12">
      <c r="G7055" s="122" t="str">
        <f t="shared" si="334"/>
        <v/>
      </c>
      <c r="H7055" s="255" t="str">
        <f>IF(G7055="기사임",(COUNTIF($B$2:B7055,B7055)-COUNTIFS($B$2:B7054,B7055,$G$2:G7054,"")),"")</f>
        <v/>
      </c>
      <c r="I7055" s="122" t="str">
        <f>IF(H7055=1,COUNTIF($H$1:H7055,1),"")</f>
        <v/>
      </c>
      <c r="J7055" s="122">
        <f t="shared" si="335"/>
        <v>0</v>
      </c>
      <c r="K7055" s="122" t="b">
        <f t="shared" si="336"/>
        <v>0</v>
      </c>
      <c r="L7055" s="122" t="str">
        <f>IF(K7055=FALSE,"",B7055&amp;"@"&amp;COUNTIFS($B$2:B7055,B7055,$K$2:K7055,TRUE))</f>
        <v/>
      </c>
    </row>
    <row r="7056" spans="7:12">
      <c r="G7056" s="122" t="str">
        <f t="shared" si="334"/>
        <v/>
      </c>
      <c r="H7056" s="255" t="str">
        <f>IF(G7056="기사임",(COUNTIF($B$2:B7056,B7056)-COUNTIFS($B$2:B7055,B7056,$G$2:G7055,"")),"")</f>
        <v/>
      </c>
      <c r="I7056" s="122" t="str">
        <f>IF(H7056=1,COUNTIF($H$1:H7056,1),"")</f>
        <v/>
      </c>
      <c r="J7056" s="122">
        <f t="shared" si="335"/>
        <v>0</v>
      </c>
      <c r="K7056" s="122" t="b">
        <f t="shared" si="336"/>
        <v>0</v>
      </c>
      <c r="L7056" s="122" t="str">
        <f>IF(K7056=FALSE,"",B7056&amp;"@"&amp;COUNTIFS($B$2:B7056,B7056,$K$2:K7056,TRUE))</f>
        <v/>
      </c>
    </row>
    <row r="7057" spans="7:12">
      <c r="G7057" s="122" t="str">
        <f t="shared" si="334"/>
        <v/>
      </c>
      <c r="H7057" s="255" t="str">
        <f>IF(G7057="기사임",(COUNTIF($B$2:B7057,B7057)-COUNTIFS($B$2:B7056,B7057,$G$2:G7056,"")),"")</f>
        <v/>
      </c>
      <c r="I7057" s="122" t="str">
        <f>IF(H7057=1,COUNTIF($H$1:H7057,1),"")</f>
        <v/>
      </c>
      <c r="J7057" s="122">
        <f t="shared" si="335"/>
        <v>0</v>
      </c>
      <c r="K7057" s="122" t="b">
        <f t="shared" si="336"/>
        <v>0</v>
      </c>
      <c r="L7057" s="122" t="str">
        <f>IF(K7057=FALSE,"",B7057&amp;"@"&amp;COUNTIFS($B$2:B7057,B7057,$K$2:K7057,TRUE))</f>
        <v/>
      </c>
    </row>
    <row r="7058" spans="7:12">
      <c r="G7058" s="122" t="str">
        <f t="shared" si="334"/>
        <v/>
      </c>
      <c r="H7058" s="255" t="str">
        <f>IF(G7058="기사임",(COUNTIF($B$2:B7058,B7058)-COUNTIFS($B$2:B7057,B7058,$G$2:G7057,"")),"")</f>
        <v/>
      </c>
      <c r="I7058" s="122" t="str">
        <f>IF(H7058=1,COUNTIF($H$1:H7058,1),"")</f>
        <v/>
      </c>
      <c r="J7058" s="122">
        <f t="shared" si="335"/>
        <v>0</v>
      </c>
      <c r="K7058" s="122" t="b">
        <f t="shared" si="336"/>
        <v>0</v>
      </c>
      <c r="L7058" s="122" t="str">
        <f>IF(K7058=FALSE,"",B7058&amp;"@"&amp;COUNTIFS($B$2:B7058,B7058,$K$2:K7058,TRUE))</f>
        <v/>
      </c>
    </row>
    <row r="7059" spans="7:12">
      <c r="G7059" s="122" t="str">
        <f t="shared" si="334"/>
        <v/>
      </c>
      <c r="H7059" s="255" t="str">
        <f>IF(G7059="기사임",(COUNTIF($B$2:B7059,B7059)-COUNTIFS($B$2:B7058,B7059,$G$2:G7058,"")),"")</f>
        <v/>
      </c>
      <c r="I7059" s="122" t="str">
        <f>IF(H7059=1,COUNTIF($H$1:H7059,1),"")</f>
        <v/>
      </c>
      <c r="J7059" s="122">
        <f t="shared" si="335"/>
        <v>0</v>
      </c>
      <c r="K7059" s="122" t="b">
        <f t="shared" si="336"/>
        <v>0</v>
      </c>
      <c r="L7059" s="122" t="str">
        <f>IF(K7059=FALSE,"",B7059&amp;"@"&amp;COUNTIFS($B$2:B7059,B7059,$K$2:K7059,TRUE))</f>
        <v/>
      </c>
    </row>
    <row r="7060" spans="7:12">
      <c r="G7060" s="122" t="str">
        <f t="shared" si="334"/>
        <v/>
      </c>
      <c r="H7060" s="255" t="str">
        <f>IF(G7060="기사임",(COUNTIF($B$2:B7060,B7060)-COUNTIFS($B$2:B7059,B7060,$G$2:G7059,"")),"")</f>
        <v/>
      </c>
      <c r="I7060" s="122" t="str">
        <f>IF(H7060=1,COUNTIF($H$1:H7060,1),"")</f>
        <v/>
      </c>
      <c r="J7060" s="122">
        <f t="shared" si="335"/>
        <v>0</v>
      </c>
      <c r="K7060" s="122" t="b">
        <f t="shared" si="336"/>
        <v>0</v>
      </c>
      <c r="L7060" s="122" t="str">
        <f>IF(K7060=FALSE,"",B7060&amp;"@"&amp;COUNTIFS($B$2:B7060,B7060,$K$2:K7060,TRUE))</f>
        <v/>
      </c>
    </row>
    <row r="7061" spans="7:12">
      <c r="G7061" s="122" t="str">
        <f t="shared" si="334"/>
        <v/>
      </c>
      <c r="H7061" s="255" t="str">
        <f>IF(G7061="기사임",(COUNTIF($B$2:B7061,B7061)-COUNTIFS($B$2:B7060,B7061,$G$2:G7060,"")),"")</f>
        <v/>
      </c>
      <c r="I7061" s="122" t="str">
        <f>IF(H7061=1,COUNTIF($H$1:H7061,1),"")</f>
        <v/>
      </c>
      <c r="J7061" s="122">
        <f t="shared" si="335"/>
        <v>0</v>
      </c>
      <c r="K7061" s="122" t="b">
        <f t="shared" si="336"/>
        <v>0</v>
      </c>
      <c r="L7061" s="122" t="str">
        <f>IF(K7061=FALSE,"",B7061&amp;"@"&amp;COUNTIFS($B$2:B7061,B7061,$K$2:K7061,TRUE))</f>
        <v/>
      </c>
    </row>
    <row r="7062" spans="7:12">
      <c r="G7062" s="122" t="str">
        <f t="shared" si="334"/>
        <v/>
      </c>
      <c r="H7062" s="255" t="str">
        <f>IF(G7062="기사임",(COUNTIF($B$2:B7062,B7062)-COUNTIFS($B$2:B7061,B7062,$G$2:G7061,"")),"")</f>
        <v/>
      </c>
      <c r="I7062" s="122" t="str">
        <f>IF(H7062=1,COUNTIF($H$1:H7062,1),"")</f>
        <v/>
      </c>
      <c r="J7062" s="122">
        <f t="shared" si="335"/>
        <v>0</v>
      </c>
      <c r="K7062" s="122" t="b">
        <f t="shared" si="336"/>
        <v>0</v>
      </c>
      <c r="L7062" s="122" t="str">
        <f>IF(K7062=FALSE,"",B7062&amp;"@"&amp;COUNTIFS($B$2:B7062,B7062,$K$2:K7062,TRUE))</f>
        <v/>
      </c>
    </row>
    <row r="7063" spans="7:12">
      <c r="G7063" s="122" t="str">
        <f t="shared" si="334"/>
        <v/>
      </c>
      <c r="H7063" s="255" t="str">
        <f>IF(G7063="기사임",(COUNTIF($B$2:B7063,B7063)-COUNTIFS($B$2:B7062,B7063,$G$2:G7062,"")),"")</f>
        <v/>
      </c>
      <c r="I7063" s="122" t="str">
        <f>IF(H7063=1,COUNTIF($H$1:H7063,1),"")</f>
        <v/>
      </c>
      <c r="J7063" s="122">
        <f t="shared" si="335"/>
        <v>0</v>
      </c>
      <c r="K7063" s="122" t="b">
        <f t="shared" si="336"/>
        <v>0</v>
      </c>
      <c r="L7063" s="122" t="str">
        <f>IF(K7063=FALSE,"",B7063&amp;"@"&amp;COUNTIFS($B$2:B7063,B7063,$K$2:K7063,TRUE))</f>
        <v/>
      </c>
    </row>
    <row r="7064" spans="7:12">
      <c r="G7064" s="122" t="str">
        <f t="shared" si="334"/>
        <v/>
      </c>
      <c r="H7064" s="255" t="str">
        <f>IF(G7064="기사임",(COUNTIF($B$2:B7064,B7064)-COUNTIFS($B$2:B7063,B7064,$G$2:G7063,"")),"")</f>
        <v/>
      </c>
      <c r="I7064" s="122" t="str">
        <f>IF(H7064=1,COUNTIF($H$1:H7064,1),"")</f>
        <v/>
      </c>
      <c r="J7064" s="122">
        <f t="shared" si="335"/>
        <v>0</v>
      </c>
      <c r="K7064" s="122" t="b">
        <f t="shared" si="336"/>
        <v>0</v>
      </c>
      <c r="L7064" s="122" t="str">
        <f>IF(K7064=FALSE,"",B7064&amp;"@"&amp;COUNTIFS($B$2:B7064,B7064,$K$2:K7064,TRUE))</f>
        <v/>
      </c>
    </row>
    <row r="7065" spans="7:12">
      <c r="G7065" s="122" t="str">
        <f t="shared" si="334"/>
        <v/>
      </c>
      <c r="H7065" s="255" t="str">
        <f>IF(G7065="기사임",(COUNTIF($B$2:B7065,B7065)-COUNTIFS($B$2:B7064,B7065,$G$2:G7064,"")),"")</f>
        <v/>
      </c>
      <c r="I7065" s="122" t="str">
        <f>IF(H7065=1,COUNTIF($H$1:H7065,1),"")</f>
        <v/>
      </c>
      <c r="J7065" s="122">
        <f t="shared" si="335"/>
        <v>0</v>
      </c>
      <c r="K7065" s="122" t="b">
        <f t="shared" si="336"/>
        <v>0</v>
      </c>
      <c r="L7065" s="122" t="str">
        <f>IF(K7065=FALSE,"",B7065&amp;"@"&amp;COUNTIFS($B$2:B7065,B7065,$K$2:K7065,TRUE))</f>
        <v/>
      </c>
    </row>
    <row r="7066" spans="7:12">
      <c r="G7066" s="122" t="str">
        <f t="shared" si="334"/>
        <v/>
      </c>
      <c r="H7066" s="255" t="str">
        <f>IF(G7066="기사임",(COUNTIF($B$2:B7066,B7066)-COUNTIFS($B$2:B7065,B7066,$G$2:G7065,"")),"")</f>
        <v/>
      </c>
      <c r="I7066" s="122" t="str">
        <f>IF(H7066=1,COUNTIF($H$1:H7066,1),"")</f>
        <v/>
      </c>
      <c r="J7066" s="122">
        <f t="shared" si="335"/>
        <v>0</v>
      </c>
      <c r="K7066" s="122" t="b">
        <f t="shared" si="336"/>
        <v>0</v>
      </c>
      <c r="L7066" s="122" t="str">
        <f>IF(K7066=FALSE,"",B7066&amp;"@"&amp;COUNTIFS($B$2:B7066,B7066,$K$2:K7066,TRUE))</f>
        <v/>
      </c>
    </row>
    <row r="7067" spans="7:12">
      <c r="G7067" s="122" t="str">
        <f t="shared" si="334"/>
        <v/>
      </c>
      <c r="H7067" s="255" t="str">
        <f>IF(G7067="기사임",(COUNTIF($B$2:B7067,B7067)-COUNTIFS($B$2:B7066,B7067,$G$2:G7066,"")),"")</f>
        <v/>
      </c>
      <c r="I7067" s="122" t="str">
        <f>IF(H7067=1,COUNTIF($H$1:H7067,1),"")</f>
        <v/>
      </c>
      <c r="J7067" s="122">
        <f t="shared" si="335"/>
        <v>0</v>
      </c>
      <c r="K7067" s="122" t="b">
        <f t="shared" si="336"/>
        <v>0</v>
      </c>
      <c r="L7067" s="122" t="str">
        <f>IF(K7067=FALSE,"",B7067&amp;"@"&amp;COUNTIFS($B$2:B7067,B7067,$K$2:K7067,TRUE))</f>
        <v/>
      </c>
    </row>
    <row r="7068" spans="7:12">
      <c r="G7068" s="122" t="str">
        <f t="shared" si="334"/>
        <v/>
      </c>
      <c r="H7068" s="255" t="str">
        <f>IF(G7068="기사임",(COUNTIF($B$2:B7068,B7068)-COUNTIFS($B$2:B7067,B7068,$G$2:G7067,"")),"")</f>
        <v/>
      </c>
      <c r="I7068" s="122" t="str">
        <f>IF(H7068=1,COUNTIF($H$1:H7068,1),"")</f>
        <v/>
      </c>
      <c r="J7068" s="122">
        <f t="shared" si="335"/>
        <v>0</v>
      </c>
      <c r="K7068" s="122" t="b">
        <f t="shared" si="336"/>
        <v>0</v>
      </c>
      <c r="L7068" s="122" t="str">
        <f>IF(K7068=FALSE,"",B7068&amp;"@"&amp;COUNTIFS($B$2:B7068,B7068,$K$2:K7068,TRUE))</f>
        <v/>
      </c>
    </row>
    <row r="7069" spans="7:12">
      <c r="G7069" s="122" t="str">
        <f t="shared" si="334"/>
        <v/>
      </c>
      <c r="H7069" s="255" t="str">
        <f>IF(G7069="기사임",(COUNTIF($B$2:B7069,B7069)-COUNTIFS($B$2:B7068,B7069,$G$2:G7068,"")),"")</f>
        <v/>
      </c>
      <c r="I7069" s="122" t="str">
        <f>IF(H7069=1,COUNTIF($H$1:H7069,1),"")</f>
        <v/>
      </c>
      <c r="J7069" s="122">
        <f t="shared" si="335"/>
        <v>0</v>
      </c>
      <c r="K7069" s="122" t="b">
        <f t="shared" si="336"/>
        <v>0</v>
      </c>
      <c r="L7069" s="122" t="str">
        <f>IF(K7069=FALSE,"",B7069&amp;"@"&amp;COUNTIFS($B$2:B7069,B7069,$K$2:K7069,TRUE))</f>
        <v/>
      </c>
    </row>
    <row r="7070" spans="7:12">
      <c r="G7070" s="122" t="str">
        <f t="shared" si="334"/>
        <v/>
      </c>
      <c r="H7070" s="255" t="str">
        <f>IF(G7070="기사임",(COUNTIF($B$2:B7070,B7070)-COUNTIFS($B$2:B7069,B7070,$G$2:G7069,"")),"")</f>
        <v/>
      </c>
      <c r="I7070" s="122" t="str">
        <f>IF(H7070=1,COUNTIF($H$1:H7070,1),"")</f>
        <v/>
      </c>
      <c r="J7070" s="122">
        <f t="shared" si="335"/>
        <v>0</v>
      </c>
      <c r="K7070" s="122" t="b">
        <f t="shared" si="336"/>
        <v>0</v>
      </c>
      <c r="L7070" s="122" t="str">
        <f>IF(K7070=FALSE,"",B7070&amp;"@"&amp;COUNTIFS($B$2:B7070,B7070,$K$2:K7070,TRUE))</f>
        <v/>
      </c>
    </row>
    <row r="7071" spans="7:12">
      <c r="G7071" s="122" t="str">
        <f t="shared" si="334"/>
        <v/>
      </c>
      <c r="H7071" s="255" t="str">
        <f>IF(G7071="기사임",(COUNTIF($B$2:B7071,B7071)-COUNTIFS($B$2:B7070,B7071,$G$2:G7070,"")),"")</f>
        <v/>
      </c>
      <c r="I7071" s="122" t="str">
        <f>IF(H7071=1,COUNTIF($H$1:H7071,1),"")</f>
        <v/>
      </c>
      <c r="J7071" s="122">
        <f t="shared" si="335"/>
        <v>0</v>
      </c>
      <c r="K7071" s="122" t="b">
        <f t="shared" si="336"/>
        <v>0</v>
      </c>
      <c r="L7071" s="122" t="str">
        <f>IF(K7071=FALSE,"",B7071&amp;"@"&amp;COUNTIFS($B$2:B7071,B7071,$K$2:K7071,TRUE))</f>
        <v/>
      </c>
    </row>
    <row r="7072" spans="7:12">
      <c r="G7072" s="122" t="str">
        <f t="shared" si="334"/>
        <v/>
      </c>
      <c r="H7072" s="255" t="str">
        <f>IF(G7072="기사임",(COUNTIF($B$2:B7072,B7072)-COUNTIFS($B$2:B7071,B7072,$G$2:G7071,"")),"")</f>
        <v/>
      </c>
      <c r="I7072" s="122" t="str">
        <f>IF(H7072=1,COUNTIF($H$1:H7072,1),"")</f>
        <v/>
      </c>
      <c r="J7072" s="122">
        <f t="shared" si="335"/>
        <v>0</v>
      </c>
      <c r="K7072" s="122" t="b">
        <f t="shared" si="336"/>
        <v>0</v>
      </c>
      <c r="L7072" s="122" t="str">
        <f>IF(K7072=FALSE,"",B7072&amp;"@"&amp;COUNTIFS($B$2:B7072,B7072,$K$2:K7072,TRUE))</f>
        <v/>
      </c>
    </row>
    <row r="7073" spans="7:12">
      <c r="G7073" s="122" t="str">
        <f t="shared" si="334"/>
        <v/>
      </c>
      <c r="H7073" s="255" t="str">
        <f>IF(G7073="기사임",(COUNTIF($B$2:B7073,B7073)-COUNTIFS($B$2:B7072,B7073,$G$2:G7072,"")),"")</f>
        <v/>
      </c>
      <c r="I7073" s="122" t="str">
        <f>IF(H7073=1,COUNTIF($H$1:H7073,1),"")</f>
        <v/>
      </c>
      <c r="J7073" s="122">
        <f t="shared" si="335"/>
        <v>0</v>
      </c>
      <c r="K7073" s="122" t="b">
        <f t="shared" si="336"/>
        <v>0</v>
      </c>
      <c r="L7073" s="122" t="str">
        <f>IF(K7073=FALSE,"",B7073&amp;"@"&amp;COUNTIFS($B$2:B7073,B7073,$K$2:K7073,TRUE))</f>
        <v/>
      </c>
    </row>
    <row r="7074" spans="7:12">
      <c r="G7074" s="122" t="str">
        <f t="shared" si="334"/>
        <v/>
      </c>
      <c r="H7074" s="255" t="str">
        <f>IF(G7074="기사임",(COUNTIF($B$2:B7074,B7074)-COUNTIFS($B$2:B7073,B7074,$G$2:G7073,"")),"")</f>
        <v/>
      </c>
      <c r="I7074" s="122" t="str">
        <f>IF(H7074=1,COUNTIF($H$1:H7074,1),"")</f>
        <v/>
      </c>
      <c r="J7074" s="122">
        <f t="shared" si="335"/>
        <v>0</v>
      </c>
      <c r="K7074" s="122" t="b">
        <f t="shared" si="336"/>
        <v>0</v>
      </c>
      <c r="L7074" s="122" t="str">
        <f>IF(K7074=FALSE,"",B7074&amp;"@"&amp;COUNTIFS($B$2:B7074,B7074,$K$2:K7074,TRUE))</f>
        <v/>
      </c>
    </row>
    <row r="7075" spans="7:12">
      <c r="G7075" s="122" t="str">
        <f t="shared" si="334"/>
        <v/>
      </c>
      <c r="H7075" s="255" t="str">
        <f>IF(G7075="기사임",(COUNTIF($B$2:B7075,B7075)-COUNTIFS($B$2:B7074,B7075,$G$2:G7074,"")),"")</f>
        <v/>
      </c>
      <c r="I7075" s="122" t="str">
        <f>IF(H7075=1,COUNTIF($H$1:H7075,1),"")</f>
        <v/>
      </c>
      <c r="J7075" s="122">
        <f t="shared" si="335"/>
        <v>0</v>
      </c>
      <c r="K7075" s="122" t="b">
        <f t="shared" si="336"/>
        <v>0</v>
      </c>
      <c r="L7075" s="122" t="str">
        <f>IF(K7075=FALSE,"",B7075&amp;"@"&amp;COUNTIFS($B$2:B7075,B7075,$K$2:K7075,TRUE))</f>
        <v/>
      </c>
    </row>
    <row r="7076" spans="7:12">
      <c r="G7076" s="122" t="str">
        <f t="shared" si="334"/>
        <v/>
      </c>
      <c r="H7076" s="255" t="str">
        <f>IF(G7076="기사임",(COUNTIF($B$2:B7076,B7076)-COUNTIFS($B$2:B7075,B7076,$G$2:G7075,"")),"")</f>
        <v/>
      </c>
      <c r="I7076" s="122" t="str">
        <f>IF(H7076=1,COUNTIF($H$1:H7076,1),"")</f>
        <v/>
      </c>
      <c r="J7076" s="122">
        <f t="shared" si="335"/>
        <v>0</v>
      </c>
      <c r="K7076" s="122" t="b">
        <f t="shared" si="336"/>
        <v>0</v>
      </c>
      <c r="L7076" s="122" t="str">
        <f>IF(K7076=FALSE,"",B7076&amp;"@"&amp;COUNTIFS($B$2:B7076,B7076,$K$2:K7076,TRUE))</f>
        <v/>
      </c>
    </row>
    <row r="7077" spans="7:12">
      <c r="G7077" s="122" t="str">
        <f t="shared" si="334"/>
        <v/>
      </c>
      <c r="H7077" s="255" t="str">
        <f>IF(G7077="기사임",(COUNTIF($B$2:B7077,B7077)-COUNTIFS($B$2:B7076,B7077,$G$2:G7076,"")),"")</f>
        <v/>
      </c>
      <c r="I7077" s="122" t="str">
        <f>IF(H7077=1,COUNTIF($H$1:H7077,1),"")</f>
        <v/>
      </c>
      <c r="J7077" s="122">
        <f t="shared" si="335"/>
        <v>0</v>
      </c>
      <c r="K7077" s="122" t="b">
        <f t="shared" si="336"/>
        <v>0</v>
      </c>
      <c r="L7077" s="122" t="str">
        <f>IF(K7077=FALSE,"",B7077&amp;"@"&amp;COUNTIFS($B$2:B7077,B7077,$K$2:K7077,TRUE))</f>
        <v/>
      </c>
    </row>
    <row r="7078" spans="7:12">
      <c r="G7078" s="122" t="str">
        <f t="shared" si="334"/>
        <v/>
      </c>
      <c r="H7078" s="255" t="str">
        <f>IF(G7078="기사임",(COUNTIF($B$2:B7078,B7078)-COUNTIFS($B$2:B7077,B7078,$G$2:G7077,"")),"")</f>
        <v/>
      </c>
      <c r="I7078" s="122" t="str">
        <f>IF(H7078=1,COUNTIF($H$1:H7078,1),"")</f>
        <v/>
      </c>
      <c r="J7078" s="122">
        <f t="shared" si="335"/>
        <v>0</v>
      </c>
      <c r="K7078" s="122" t="b">
        <f t="shared" si="336"/>
        <v>0</v>
      </c>
      <c r="L7078" s="122" t="str">
        <f>IF(K7078=FALSE,"",B7078&amp;"@"&amp;COUNTIFS($B$2:B7078,B7078,$K$2:K7078,TRUE))</f>
        <v/>
      </c>
    </row>
    <row r="7079" spans="7:12">
      <c r="G7079" s="122" t="str">
        <f t="shared" si="334"/>
        <v/>
      </c>
      <c r="H7079" s="255" t="str">
        <f>IF(G7079="기사임",(COUNTIF($B$2:B7079,B7079)-COUNTIFS($B$2:B7078,B7079,$G$2:G7078,"")),"")</f>
        <v/>
      </c>
      <c r="I7079" s="122" t="str">
        <f>IF(H7079=1,COUNTIF($H$1:H7079,1),"")</f>
        <v/>
      </c>
      <c r="J7079" s="122">
        <f t="shared" si="335"/>
        <v>0</v>
      </c>
      <c r="K7079" s="122" t="b">
        <f t="shared" si="336"/>
        <v>0</v>
      </c>
      <c r="L7079" s="122" t="str">
        <f>IF(K7079=FALSE,"",B7079&amp;"@"&amp;COUNTIFS($B$2:B7079,B7079,$K$2:K7079,TRUE))</f>
        <v/>
      </c>
    </row>
    <row r="7080" spans="7:12">
      <c r="G7080" s="122" t="str">
        <f t="shared" si="334"/>
        <v/>
      </c>
      <c r="H7080" s="255" t="str">
        <f>IF(G7080="기사임",(COUNTIF($B$2:B7080,B7080)-COUNTIFS($B$2:B7079,B7080,$G$2:G7079,"")),"")</f>
        <v/>
      </c>
      <c r="I7080" s="122" t="str">
        <f>IF(H7080=1,COUNTIF($H$1:H7080,1),"")</f>
        <v/>
      </c>
      <c r="J7080" s="122">
        <f t="shared" si="335"/>
        <v>0</v>
      </c>
      <c r="K7080" s="122" t="b">
        <f t="shared" si="336"/>
        <v>0</v>
      </c>
      <c r="L7080" s="122" t="str">
        <f>IF(K7080=FALSE,"",B7080&amp;"@"&amp;COUNTIFS($B$2:B7080,B7080,$K$2:K7080,TRUE))</f>
        <v/>
      </c>
    </row>
    <row r="7081" spans="7:12">
      <c r="G7081" s="122" t="str">
        <f t="shared" si="334"/>
        <v/>
      </c>
      <c r="H7081" s="255" t="str">
        <f>IF(G7081="기사임",(COUNTIF($B$2:B7081,B7081)-COUNTIFS($B$2:B7080,B7081,$G$2:G7080,"")),"")</f>
        <v/>
      </c>
      <c r="I7081" s="122" t="str">
        <f>IF(H7081=1,COUNTIF($H$1:H7081,1),"")</f>
        <v/>
      </c>
      <c r="J7081" s="122">
        <f t="shared" si="335"/>
        <v>0</v>
      </c>
      <c r="K7081" s="122" t="b">
        <f t="shared" si="336"/>
        <v>0</v>
      </c>
      <c r="L7081" s="122" t="str">
        <f>IF(K7081=FALSE,"",B7081&amp;"@"&amp;COUNTIFS($B$2:B7081,B7081,$K$2:K7081,TRUE))</f>
        <v/>
      </c>
    </row>
    <row r="7082" spans="7:12">
      <c r="G7082" s="122" t="str">
        <f t="shared" si="334"/>
        <v/>
      </c>
      <c r="H7082" s="255" t="str">
        <f>IF(G7082="기사임",(COUNTIF($B$2:B7082,B7082)-COUNTIFS($B$2:B7081,B7082,$G$2:G7081,"")),"")</f>
        <v/>
      </c>
      <c r="I7082" s="122" t="str">
        <f>IF(H7082=1,COUNTIF($H$1:H7082,1),"")</f>
        <v/>
      </c>
      <c r="J7082" s="122">
        <f t="shared" si="335"/>
        <v>0</v>
      </c>
      <c r="K7082" s="122" t="b">
        <f t="shared" si="336"/>
        <v>0</v>
      </c>
      <c r="L7082" s="122" t="str">
        <f>IF(K7082=FALSE,"",B7082&amp;"@"&amp;COUNTIFS($B$2:B7082,B7082,$K$2:K7082,TRUE))</f>
        <v/>
      </c>
    </row>
    <row r="7083" spans="7:12">
      <c r="G7083" s="122" t="str">
        <f t="shared" si="334"/>
        <v/>
      </c>
      <c r="H7083" s="255" t="str">
        <f>IF(G7083="기사임",(COUNTIF($B$2:B7083,B7083)-COUNTIFS($B$2:B7082,B7083,$G$2:G7082,"")),"")</f>
        <v/>
      </c>
      <c r="I7083" s="122" t="str">
        <f>IF(H7083=1,COUNTIF($H$1:H7083,1),"")</f>
        <v/>
      </c>
      <c r="J7083" s="122">
        <f t="shared" si="335"/>
        <v>0</v>
      </c>
      <c r="K7083" s="122" t="b">
        <f t="shared" si="336"/>
        <v>0</v>
      </c>
      <c r="L7083" s="122" t="str">
        <f>IF(K7083=FALSE,"",B7083&amp;"@"&amp;COUNTIFS($B$2:B7083,B7083,$K$2:K7083,TRUE))</f>
        <v/>
      </c>
    </row>
    <row r="7084" spans="7:12">
      <c r="G7084" s="122" t="str">
        <f t="shared" si="334"/>
        <v/>
      </c>
      <c r="H7084" s="255" t="str">
        <f>IF(G7084="기사임",(COUNTIF($B$2:B7084,B7084)-COUNTIFS($B$2:B7083,B7084,$G$2:G7083,"")),"")</f>
        <v/>
      </c>
      <c r="I7084" s="122" t="str">
        <f>IF(H7084=1,COUNTIF($H$1:H7084,1),"")</f>
        <v/>
      </c>
      <c r="J7084" s="122">
        <f t="shared" si="335"/>
        <v>0</v>
      </c>
      <c r="K7084" s="122" t="b">
        <f t="shared" si="336"/>
        <v>0</v>
      </c>
      <c r="L7084" s="122" t="str">
        <f>IF(K7084=FALSE,"",B7084&amp;"@"&amp;COUNTIFS($B$2:B7084,B7084,$K$2:K7084,TRUE))</f>
        <v/>
      </c>
    </row>
    <row r="7085" spans="7:12">
      <c r="G7085" s="122" t="str">
        <f t="shared" si="334"/>
        <v/>
      </c>
      <c r="H7085" s="255" t="str">
        <f>IF(G7085="기사임",(COUNTIF($B$2:B7085,B7085)-COUNTIFS($B$2:B7084,B7085,$G$2:G7084,"")),"")</f>
        <v/>
      </c>
      <c r="I7085" s="122" t="str">
        <f>IF(H7085=1,COUNTIF($H$1:H7085,1),"")</f>
        <v/>
      </c>
      <c r="J7085" s="122">
        <f t="shared" si="335"/>
        <v>0</v>
      </c>
      <c r="K7085" s="122" t="b">
        <f t="shared" si="336"/>
        <v>0</v>
      </c>
      <c r="L7085" s="122" t="str">
        <f>IF(K7085=FALSE,"",B7085&amp;"@"&amp;COUNTIFS($B$2:B7085,B7085,$K$2:K7085,TRUE))</f>
        <v/>
      </c>
    </row>
    <row r="7086" spans="7:12">
      <c r="G7086" s="122" t="str">
        <f t="shared" si="334"/>
        <v/>
      </c>
      <c r="H7086" s="255" t="str">
        <f>IF(G7086="기사임",(COUNTIF($B$2:B7086,B7086)-COUNTIFS($B$2:B7085,B7086,$G$2:G7085,"")),"")</f>
        <v/>
      </c>
      <c r="I7086" s="122" t="str">
        <f>IF(H7086=1,COUNTIF($H$1:H7086,1),"")</f>
        <v/>
      </c>
      <c r="J7086" s="122">
        <f t="shared" si="335"/>
        <v>0</v>
      </c>
      <c r="K7086" s="122" t="b">
        <f t="shared" si="336"/>
        <v>0</v>
      </c>
      <c r="L7086" s="122" t="str">
        <f>IF(K7086=FALSE,"",B7086&amp;"@"&amp;COUNTIFS($B$2:B7086,B7086,$K$2:K7086,TRUE))</f>
        <v/>
      </c>
    </row>
    <row r="7087" spans="7:12">
      <c r="G7087" s="122" t="str">
        <f t="shared" si="334"/>
        <v/>
      </c>
      <c r="H7087" s="255" t="str">
        <f>IF(G7087="기사임",(COUNTIF($B$2:B7087,B7087)-COUNTIFS($B$2:B7086,B7087,$G$2:G7086,"")),"")</f>
        <v/>
      </c>
      <c r="I7087" s="122" t="str">
        <f>IF(H7087=1,COUNTIF($H$1:H7087,1),"")</f>
        <v/>
      </c>
      <c r="J7087" s="122">
        <f t="shared" si="335"/>
        <v>0</v>
      </c>
      <c r="K7087" s="122" t="b">
        <f t="shared" si="336"/>
        <v>0</v>
      </c>
      <c r="L7087" s="122" t="str">
        <f>IF(K7087=FALSE,"",B7087&amp;"@"&amp;COUNTIFS($B$2:B7087,B7087,$K$2:K7087,TRUE))</f>
        <v/>
      </c>
    </row>
    <row r="7088" spans="7:12">
      <c r="G7088" s="122" t="str">
        <f t="shared" si="334"/>
        <v/>
      </c>
      <c r="H7088" s="255" t="str">
        <f>IF(G7088="기사임",(COUNTIF($B$2:B7088,B7088)-COUNTIFS($B$2:B7087,B7088,$G$2:G7087,"")),"")</f>
        <v/>
      </c>
      <c r="I7088" s="122" t="str">
        <f>IF(H7088=1,COUNTIF($H$1:H7088,1),"")</f>
        <v/>
      </c>
      <c r="J7088" s="122">
        <f t="shared" si="335"/>
        <v>0</v>
      </c>
      <c r="K7088" s="122" t="b">
        <f t="shared" si="336"/>
        <v>0</v>
      </c>
      <c r="L7088" s="122" t="str">
        <f>IF(K7088=FALSE,"",B7088&amp;"@"&amp;COUNTIFS($B$2:B7088,B7088,$K$2:K7088,TRUE))</f>
        <v/>
      </c>
    </row>
    <row r="7089" spans="7:12">
      <c r="G7089" s="122" t="str">
        <f t="shared" si="334"/>
        <v/>
      </c>
      <c r="H7089" s="255" t="str">
        <f>IF(G7089="기사임",(COUNTIF($B$2:B7089,B7089)-COUNTIFS($B$2:B7088,B7089,$G$2:G7088,"")),"")</f>
        <v/>
      </c>
      <c r="I7089" s="122" t="str">
        <f>IF(H7089=1,COUNTIF($H$1:H7089,1),"")</f>
        <v/>
      </c>
      <c r="J7089" s="122">
        <f t="shared" si="335"/>
        <v>0</v>
      </c>
      <c r="K7089" s="122" t="b">
        <f t="shared" si="336"/>
        <v>0</v>
      </c>
      <c r="L7089" s="122" t="str">
        <f>IF(K7089=FALSE,"",B7089&amp;"@"&amp;COUNTIFS($B$2:B7089,B7089,$K$2:K7089,TRUE))</f>
        <v/>
      </c>
    </row>
    <row r="7090" spans="7:12">
      <c r="G7090" s="122" t="str">
        <f t="shared" si="334"/>
        <v/>
      </c>
      <c r="H7090" s="255" t="str">
        <f>IF(G7090="기사임",(COUNTIF($B$2:B7090,B7090)-COUNTIFS($B$2:B7089,B7090,$G$2:G7089,"")),"")</f>
        <v/>
      </c>
      <c r="I7090" s="122" t="str">
        <f>IF(H7090=1,COUNTIF($H$1:H7090,1),"")</f>
        <v/>
      </c>
      <c r="J7090" s="122">
        <f t="shared" si="335"/>
        <v>0</v>
      </c>
      <c r="K7090" s="122" t="b">
        <f t="shared" si="336"/>
        <v>0</v>
      </c>
      <c r="L7090" s="122" t="str">
        <f>IF(K7090=FALSE,"",B7090&amp;"@"&amp;COUNTIFS($B$2:B7090,B7090,$K$2:K7090,TRUE))</f>
        <v/>
      </c>
    </row>
    <row r="7091" spans="7:12">
      <c r="G7091" s="122" t="str">
        <f t="shared" si="334"/>
        <v/>
      </c>
      <c r="H7091" s="255" t="str">
        <f>IF(G7091="기사임",(COUNTIF($B$2:B7091,B7091)-COUNTIFS($B$2:B7090,B7091,$G$2:G7090,"")),"")</f>
        <v/>
      </c>
      <c r="I7091" s="122" t="str">
        <f>IF(H7091=1,COUNTIF($H$1:H7091,1),"")</f>
        <v/>
      </c>
      <c r="J7091" s="122">
        <f t="shared" si="335"/>
        <v>0</v>
      </c>
      <c r="K7091" s="122" t="b">
        <f t="shared" si="336"/>
        <v>0</v>
      </c>
      <c r="L7091" s="122" t="str">
        <f>IF(K7091=FALSE,"",B7091&amp;"@"&amp;COUNTIFS($B$2:B7091,B7091,$K$2:K7091,TRUE))</f>
        <v/>
      </c>
    </row>
    <row r="7092" spans="7:12">
      <c r="G7092" s="122" t="str">
        <f t="shared" si="334"/>
        <v/>
      </c>
      <c r="H7092" s="255" t="str">
        <f>IF(G7092="기사임",(COUNTIF($B$2:B7092,B7092)-COUNTIFS($B$2:B7091,B7092,$G$2:G7091,"")),"")</f>
        <v/>
      </c>
      <c r="I7092" s="122" t="str">
        <f>IF(H7092=1,COUNTIF($H$1:H7092,1),"")</f>
        <v/>
      </c>
      <c r="J7092" s="122">
        <f t="shared" si="335"/>
        <v>0</v>
      </c>
      <c r="K7092" s="122" t="b">
        <f t="shared" si="336"/>
        <v>0</v>
      </c>
      <c r="L7092" s="122" t="str">
        <f>IF(K7092=FALSE,"",B7092&amp;"@"&amp;COUNTIFS($B$2:B7092,B7092,$K$2:K7092,TRUE))</f>
        <v/>
      </c>
    </row>
    <row r="7093" spans="7:12">
      <c r="G7093" s="122" t="str">
        <f t="shared" si="334"/>
        <v/>
      </c>
      <c r="H7093" s="255" t="str">
        <f>IF(G7093="기사임",(COUNTIF($B$2:B7093,B7093)-COUNTIFS($B$2:B7092,B7093,$G$2:G7092,"")),"")</f>
        <v/>
      </c>
      <c r="I7093" s="122" t="str">
        <f>IF(H7093=1,COUNTIF($H$1:H7093,1),"")</f>
        <v/>
      </c>
      <c r="J7093" s="122">
        <f t="shared" si="335"/>
        <v>0</v>
      </c>
      <c r="K7093" s="122" t="b">
        <f t="shared" si="336"/>
        <v>0</v>
      </c>
      <c r="L7093" s="122" t="str">
        <f>IF(K7093=FALSE,"",B7093&amp;"@"&amp;COUNTIFS($B$2:B7093,B7093,$K$2:K7093,TRUE))</f>
        <v/>
      </c>
    </row>
    <row r="7094" spans="7:12">
      <c r="G7094" s="122" t="str">
        <f t="shared" si="334"/>
        <v/>
      </c>
      <c r="H7094" s="255" t="str">
        <f>IF(G7094="기사임",(COUNTIF($B$2:B7094,B7094)-COUNTIFS($B$2:B7093,B7094,$G$2:G7093,"")),"")</f>
        <v/>
      </c>
      <c r="I7094" s="122" t="str">
        <f>IF(H7094=1,COUNTIF($H$1:H7094,1),"")</f>
        <v/>
      </c>
      <c r="J7094" s="122">
        <f t="shared" si="335"/>
        <v>0</v>
      </c>
      <c r="K7094" s="122" t="b">
        <f t="shared" si="336"/>
        <v>0</v>
      </c>
      <c r="L7094" s="122" t="str">
        <f>IF(K7094=FALSE,"",B7094&amp;"@"&amp;COUNTIFS($B$2:B7094,B7094,$K$2:K7094,TRUE))</f>
        <v/>
      </c>
    </row>
    <row r="7095" spans="7:12">
      <c r="G7095" s="122" t="str">
        <f t="shared" si="334"/>
        <v/>
      </c>
      <c r="H7095" s="255" t="str">
        <f>IF(G7095="기사임",(COUNTIF($B$2:B7095,B7095)-COUNTIFS($B$2:B7094,B7095,$G$2:G7094,"")),"")</f>
        <v/>
      </c>
      <c r="I7095" s="122" t="str">
        <f>IF(H7095=1,COUNTIF($H$1:H7095,1),"")</f>
        <v/>
      </c>
      <c r="J7095" s="122">
        <f t="shared" si="335"/>
        <v>0</v>
      </c>
      <c r="K7095" s="122" t="b">
        <f t="shared" si="336"/>
        <v>0</v>
      </c>
      <c r="L7095" s="122" t="str">
        <f>IF(K7095=FALSE,"",B7095&amp;"@"&amp;COUNTIFS($B$2:B7095,B7095,$K$2:K7095,TRUE))</f>
        <v/>
      </c>
    </row>
    <row r="7096" spans="7:12">
      <c r="G7096" s="122" t="str">
        <f t="shared" si="334"/>
        <v/>
      </c>
      <c r="H7096" s="255" t="str">
        <f>IF(G7096="기사임",(COUNTIF($B$2:B7096,B7096)-COUNTIFS($B$2:B7095,B7096,$G$2:G7095,"")),"")</f>
        <v/>
      </c>
      <c r="I7096" s="122" t="str">
        <f>IF(H7096=1,COUNTIF($H$1:H7096,1),"")</f>
        <v/>
      </c>
      <c r="J7096" s="122">
        <f t="shared" si="335"/>
        <v>0</v>
      </c>
      <c r="K7096" s="122" t="b">
        <f t="shared" si="336"/>
        <v>0</v>
      </c>
      <c r="L7096" s="122" t="str">
        <f>IF(K7096=FALSE,"",B7096&amp;"@"&amp;COUNTIFS($B$2:B7096,B7096,$K$2:K7096,TRUE))</f>
        <v/>
      </c>
    </row>
    <row r="7097" spans="7:12">
      <c r="G7097" s="122" t="str">
        <f t="shared" si="334"/>
        <v/>
      </c>
      <c r="H7097" s="255" t="str">
        <f>IF(G7097="기사임",(COUNTIF($B$2:B7097,B7097)-COUNTIFS($B$2:B7096,B7097,$G$2:G7096,"")),"")</f>
        <v/>
      </c>
      <c r="I7097" s="122" t="str">
        <f>IF(H7097=1,COUNTIF($H$1:H7097,1),"")</f>
        <v/>
      </c>
      <c r="J7097" s="122">
        <f t="shared" si="335"/>
        <v>0</v>
      </c>
      <c r="K7097" s="122" t="b">
        <f t="shared" si="336"/>
        <v>0</v>
      </c>
      <c r="L7097" s="122" t="str">
        <f>IF(K7097=FALSE,"",B7097&amp;"@"&amp;COUNTIFS($B$2:B7097,B7097,$K$2:K7097,TRUE))</f>
        <v/>
      </c>
    </row>
    <row r="7098" spans="7:12">
      <c r="G7098" s="122" t="str">
        <f t="shared" si="334"/>
        <v/>
      </c>
      <c r="H7098" s="255" t="str">
        <f>IF(G7098="기사임",(COUNTIF($B$2:B7098,B7098)-COUNTIFS($B$2:B7097,B7098,$G$2:G7097,"")),"")</f>
        <v/>
      </c>
      <c r="I7098" s="122" t="str">
        <f>IF(H7098=1,COUNTIF($H$1:H7098,1),"")</f>
        <v/>
      </c>
      <c r="J7098" s="122">
        <f t="shared" si="335"/>
        <v>0</v>
      </c>
      <c r="K7098" s="122" t="b">
        <f t="shared" si="336"/>
        <v>0</v>
      </c>
      <c r="L7098" s="122" t="str">
        <f>IF(K7098=FALSE,"",B7098&amp;"@"&amp;COUNTIFS($B$2:B7098,B7098,$K$2:K7098,TRUE))</f>
        <v/>
      </c>
    </row>
    <row r="7099" spans="7:12">
      <c r="G7099" s="122" t="str">
        <f t="shared" si="334"/>
        <v/>
      </c>
      <c r="H7099" s="255" t="str">
        <f>IF(G7099="기사임",(COUNTIF($B$2:B7099,B7099)-COUNTIFS($B$2:B7098,B7099,$G$2:G7098,"")),"")</f>
        <v/>
      </c>
      <c r="I7099" s="122" t="str">
        <f>IF(H7099=1,COUNTIF($H$1:H7099,1),"")</f>
        <v/>
      </c>
      <c r="J7099" s="122">
        <f t="shared" si="335"/>
        <v>0</v>
      </c>
      <c r="K7099" s="122" t="b">
        <f t="shared" si="336"/>
        <v>0</v>
      </c>
      <c r="L7099" s="122" t="str">
        <f>IF(K7099=FALSE,"",B7099&amp;"@"&amp;COUNTIFS($B$2:B7099,B7099,$K$2:K7099,TRUE))</f>
        <v/>
      </c>
    </row>
    <row r="7100" spans="7:12">
      <c r="G7100" s="122" t="str">
        <f t="shared" si="334"/>
        <v/>
      </c>
      <c r="H7100" s="255" t="str">
        <f>IF(G7100="기사임",(COUNTIF($B$2:B7100,B7100)-COUNTIFS($B$2:B7099,B7100,$G$2:G7099,"")),"")</f>
        <v/>
      </c>
      <c r="I7100" s="122" t="str">
        <f>IF(H7100=1,COUNTIF($H$1:H7100,1),"")</f>
        <v/>
      </c>
      <c r="J7100" s="122">
        <f t="shared" si="335"/>
        <v>0</v>
      </c>
      <c r="K7100" s="122" t="b">
        <f t="shared" si="336"/>
        <v>0</v>
      </c>
      <c r="L7100" s="122" t="str">
        <f>IF(K7100=FALSE,"",B7100&amp;"@"&amp;COUNTIFS($B$2:B7100,B7100,$K$2:K7100,TRUE))</f>
        <v/>
      </c>
    </row>
    <row r="7101" spans="7:12">
      <c r="G7101" s="122" t="str">
        <f t="shared" si="334"/>
        <v/>
      </c>
      <c r="H7101" s="255" t="str">
        <f>IF(G7101="기사임",(COUNTIF($B$2:B7101,B7101)-COUNTIFS($B$2:B7100,B7101,$G$2:G7100,"")),"")</f>
        <v/>
      </c>
      <c r="I7101" s="122" t="str">
        <f>IF(H7101=1,COUNTIF($H$1:H7101,1),"")</f>
        <v/>
      </c>
      <c r="J7101" s="122">
        <f t="shared" si="335"/>
        <v>0</v>
      </c>
      <c r="K7101" s="122" t="b">
        <f t="shared" si="336"/>
        <v>0</v>
      </c>
      <c r="L7101" s="122" t="str">
        <f>IF(K7101=FALSE,"",B7101&amp;"@"&amp;COUNTIFS($B$2:B7101,B7101,$K$2:K7101,TRUE))</f>
        <v/>
      </c>
    </row>
    <row r="7102" spans="7:12">
      <c r="G7102" s="122" t="str">
        <f t="shared" si="334"/>
        <v/>
      </c>
      <c r="H7102" s="255" t="str">
        <f>IF(G7102="기사임",(COUNTIF($B$2:B7102,B7102)-COUNTIFS($B$2:B7101,B7102,$G$2:G7101,"")),"")</f>
        <v/>
      </c>
      <c r="I7102" s="122" t="str">
        <f>IF(H7102=1,COUNTIF($H$1:H7102,1),"")</f>
        <v/>
      </c>
      <c r="J7102" s="122">
        <f t="shared" si="335"/>
        <v>0</v>
      </c>
      <c r="K7102" s="122" t="b">
        <f t="shared" si="336"/>
        <v>0</v>
      </c>
      <c r="L7102" s="122" t="str">
        <f>IF(K7102=FALSE,"",B7102&amp;"@"&amp;COUNTIFS($B$2:B7102,B7102,$K$2:K7102,TRUE))</f>
        <v/>
      </c>
    </row>
    <row r="7103" spans="7:12">
      <c r="G7103" s="122" t="str">
        <f t="shared" si="334"/>
        <v/>
      </c>
      <c r="H7103" s="255" t="str">
        <f>IF(G7103="기사임",(COUNTIF($B$2:B7103,B7103)-COUNTIFS($B$2:B7102,B7103,$G$2:G7102,"")),"")</f>
        <v/>
      </c>
      <c r="I7103" s="122" t="str">
        <f>IF(H7103=1,COUNTIF($H$1:H7103,1),"")</f>
        <v/>
      </c>
      <c r="J7103" s="122">
        <f t="shared" si="335"/>
        <v>0</v>
      </c>
      <c r="K7103" s="122" t="b">
        <f t="shared" si="336"/>
        <v>0</v>
      </c>
      <c r="L7103" s="122" t="str">
        <f>IF(K7103=FALSE,"",B7103&amp;"@"&amp;COUNTIFS($B$2:B7103,B7103,$K$2:K7103,TRUE))</f>
        <v/>
      </c>
    </row>
    <row r="7104" spans="7:12">
      <c r="G7104" s="122" t="str">
        <f t="shared" si="334"/>
        <v/>
      </c>
      <c r="H7104" s="255" t="str">
        <f>IF(G7104="기사임",(COUNTIF($B$2:B7104,B7104)-COUNTIFS($B$2:B7103,B7104,$G$2:G7103,"")),"")</f>
        <v/>
      </c>
      <c r="I7104" s="122" t="str">
        <f>IF(H7104=1,COUNTIF($H$1:H7104,1),"")</f>
        <v/>
      </c>
      <c r="J7104" s="122">
        <f t="shared" si="335"/>
        <v>0</v>
      </c>
      <c r="K7104" s="122" t="b">
        <f t="shared" si="336"/>
        <v>0</v>
      </c>
      <c r="L7104" s="122" t="str">
        <f>IF(K7104=FALSE,"",B7104&amp;"@"&amp;COUNTIFS($B$2:B7104,B7104,$K$2:K7104,TRUE))</f>
        <v/>
      </c>
    </row>
    <row r="7105" spans="7:12">
      <c r="G7105" s="122" t="str">
        <f t="shared" si="334"/>
        <v/>
      </c>
      <c r="H7105" s="255" t="str">
        <f>IF(G7105="기사임",(COUNTIF($B$2:B7105,B7105)-COUNTIFS($B$2:B7104,B7105,$G$2:G7104,"")),"")</f>
        <v/>
      </c>
      <c r="I7105" s="122" t="str">
        <f>IF(H7105=1,COUNTIF($H$1:H7105,1),"")</f>
        <v/>
      </c>
      <c r="J7105" s="122">
        <f t="shared" si="335"/>
        <v>0</v>
      </c>
      <c r="K7105" s="122" t="b">
        <f t="shared" si="336"/>
        <v>0</v>
      </c>
      <c r="L7105" s="122" t="str">
        <f>IF(K7105=FALSE,"",B7105&amp;"@"&amp;COUNTIFS($B$2:B7105,B7105,$K$2:K7105,TRUE))</f>
        <v/>
      </c>
    </row>
    <row r="7106" spans="7:12">
      <c r="G7106" s="122" t="str">
        <f t="shared" si="334"/>
        <v/>
      </c>
      <c r="H7106" s="255" t="str">
        <f>IF(G7106="기사임",(COUNTIF($B$2:B7106,B7106)-COUNTIFS($B$2:B7105,B7106,$G$2:G7105,"")),"")</f>
        <v/>
      </c>
      <c r="I7106" s="122" t="str">
        <f>IF(H7106=1,COUNTIF($H$1:H7106,1),"")</f>
        <v/>
      </c>
      <c r="J7106" s="122">
        <f t="shared" si="335"/>
        <v>0</v>
      </c>
      <c r="K7106" s="122" t="b">
        <f t="shared" si="336"/>
        <v>0</v>
      </c>
      <c r="L7106" s="122" t="str">
        <f>IF(K7106=FALSE,"",B7106&amp;"@"&amp;COUNTIFS($B$2:B7106,B7106,$K$2:K7106,TRUE))</f>
        <v/>
      </c>
    </row>
    <row r="7107" spans="7:12">
      <c r="G7107" s="122" t="str">
        <f t="shared" si="334"/>
        <v/>
      </c>
      <c r="H7107" s="255" t="str">
        <f>IF(G7107="기사임",(COUNTIF($B$2:B7107,B7107)-COUNTIFS($B$2:B7106,B7107,$G$2:G7106,"")),"")</f>
        <v/>
      </c>
      <c r="I7107" s="122" t="str">
        <f>IF(H7107=1,COUNTIF($H$1:H7107,1),"")</f>
        <v/>
      </c>
      <c r="J7107" s="122">
        <f t="shared" si="335"/>
        <v>0</v>
      </c>
      <c r="K7107" s="122" t="b">
        <f t="shared" si="336"/>
        <v>0</v>
      </c>
      <c r="L7107" s="122" t="str">
        <f>IF(K7107=FALSE,"",B7107&amp;"@"&amp;COUNTIFS($B$2:B7107,B7107,$K$2:K7107,TRUE))</f>
        <v/>
      </c>
    </row>
    <row r="7108" spans="7:12">
      <c r="G7108" s="122" t="str">
        <f t="shared" si="334"/>
        <v/>
      </c>
      <c r="H7108" s="255" t="str">
        <f>IF(G7108="기사임",(COUNTIF($B$2:B7108,B7108)-COUNTIFS($B$2:B7107,B7108,$G$2:G7107,"")),"")</f>
        <v/>
      </c>
      <c r="I7108" s="122" t="str">
        <f>IF(H7108=1,COUNTIF($H$1:H7108,1),"")</f>
        <v/>
      </c>
      <c r="J7108" s="122">
        <f t="shared" si="335"/>
        <v>0</v>
      </c>
      <c r="K7108" s="122" t="b">
        <f t="shared" si="336"/>
        <v>0</v>
      </c>
      <c r="L7108" s="122" t="str">
        <f>IF(K7108=FALSE,"",B7108&amp;"@"&amp;COUNTIFS($B$2:B7108,B7108,$K$2:K7108,TRUE))</f>
        <v/>
      </c>
    </row>
    <row r="7109" spans="7:12">
      <c r="G7109" s="122" t="str">
        <f t="shared" si="334"/>
        <v/>
      </c>
      <c r="H7109" s="255" t="str">
        <f>IF(G7109="기사임",(COUNTIF($B$2:B7109,B7109)-COUNTIFS($B$2:B7108,B7109,$G$2:G7108,"")),"")</f>
        <v/>
      </c>
      <c r="I7109" s="122" t="str">
        <f>IF(H7109=1,COUNTIF($H$1:H7109,1),"")</f>
        <v/>
      </c>
      <c r="J7109" s="122">
        <f t="shared" si="335"/>
        <v>0</v>
      </c>
      <c r="K7109" s="122" t="b">
        <f t="shared" si="336"/>
        <v>0</v>
      </c>
      <c r="L7109" s="122" t="str">
        <f>IF(K7109=FALSE,"",B7109&amp;"@"&amp;COUNTIFS($B$2:B7109,B7109,$K$2:K7109,TRUE))</f>
        <v/>
      </c>
    </row>
    <row r="7110" spans="7:12">
      <c r="G7110" s="122" t="str">
        <f t="shared" si="334"/>
        <v/>
      </c>
      <c r="H7110" s="255" t="str">
        <f>IF(G7110="기사임",(COUNTIF($B$2:B7110,B7110)-COUNTIFS($B$2:B7109,B7110,$G$2:G7109,"")),"")</f>
        <v/>
      </c>
      <c r="I7110" s="122" t="str">
        <f>IF(H7110=1,COUNTIF($H$1:H7110,1),"")</f>
        <v/>
      </c>
      <c r="J7110" s="122">
        <f t="shared" si="335"/>
        <v>0</v>
      </c>
      <c r="K7110" s="122" t="b">
        <f t="shared" si="336"/>
        <v>0</v>
      </c>
      <c r="L7110" s="122" t="str">
        <f>IF(K7110=FALSE,"",B7110&amp;"@"&amp;COUNTIFS($B$2:B7110,B7110,$K$2:K7110,TRUE))</f>
        <v/>
      </c>
    </row>
    <row r="7111" spans="7:12">
      <c r="G7111" s="122" t="str">
        <f t="shared" ref="G7111:G7174" si="337">IF(AND(LEFT(A7111,17)="/global/archives/",ISNUMBER(_xlfn.NUMBERVALUE(MID(A7111,18,1))),ISERROR(FIND("ckattempt",A7111)),ISERROR(FIND("preview",A7111))),"기사임","")</f>
        <v/>
      </c>
      <c r="H7111" s="255" t="str">
        <f>IF(G7111="기사임",(COUNTIF($B$2:B7111,B7111)-COUNTIFS($B$2:B7110,B7111,$G$2:G7110,"")),"")</f>
        <v/>
      </c>
      <c r="I7111" s="122" t="str">
        <f>IF(H7111=1,COUNTIF($H$1:H7111,1),"")</f>
        <v/>
      </c>
      <c r="J7111" s="122">
        <f t="shared" ref="J7111:J7174" si="338">COUNTIF($N$2:$N$4,B7111)</f>
        <v>0</v>
      </c>
      <c r="K7111" s="122" t="b">
        <f t="shared" ref="K7111:K7174" si="339">AND(J7111=1,H7111&gt;=1,H7111&lt;&gt;"")</f>
        <v>0</v>
      </c>
      <c r="L7111" s="122" t="str">
        <f>IF(K7111=FALSE,"",B7111&amp;"@"&amp;COUNTIFS($B$2:B7111,B7111,$K$2:K7111,TRUE))</f>
        <v/>
      </c>
    </row>
    <row r="7112" spans="7:12">
      <c r="G7112" s="122" t="str">
        <f t="shared" si="337"/>
        <v/>
      </c>
      <c r="H7112" s="255" t="str">
        <f>IF(G7112="기사임",(COUNTIF($B$2:B7112,B7112)-COUNTIFS($B$2:B7111,B7112,$G$2:G7111,"")),"")</f>
        <v/>
      </c>
      <c r="I7112" s="122" t="str">
        <f>IF(H7112=1,COUNTIF($H$1:H7112,1),"")</f>
        <v/>
      </c>
      <c r="J7112" s="122">
        <f t="shared" si="338"/>
        <v>0</v>
      </c>
      <c r="K7112" s="122" t="b">
        <f t="shared" si="339"/>
        <v>0</v>
      </c>
      <c r="L7112" s="122" t="str">
        <f>IF(K7112=FALSE,"",B7112&amp;"@"&amp;COUNTIFS($B$2:B7112,B7112,$K$2:K7112,TRUE))</f>
        <v/>
      </c>
    </row>
    <row r="7113" spans="7:12">
      <c r="G7113" s="122" t="str">
        <f t="shared" si="337"/>
        <v/>
      </c>
      <c r="H7113" s="255" t="str">
        <f>IF(G7113="기사임",(COUNTIF($B$2:B7113,B7113)-COUNTIFS($B$2:B7112,B7113,$G$2:G7112,"")),"")</f>
        <v/>
      </c>
      <c r="I7113" s="122" t="str">
        <f>IF(H7113=1,COUNTIF($H$1:H7113,1),"")</f>
        <v/>
      </c>
      <c r="J7113" s="122">
        <f t="shared" si="338"/>
        <v>0</v>
      </c>
      <c r="K7113" s="122" t="b">
        <f t="shared" si="339"/>
        <v>0</v>
      </c>
      <c r="L7113" s="122" t="str">
        <f>IF(K7113=FALSE,"",B7113&amp;"@"&amp;COUNTIFS($B$2:B7113,B7113,$K$2:K7113,TRUE))</f>
        <v/>
      </c>
    </row>
    <row r="7114" spans="7:12">
      <c r="G7114" s="122" t="str">
        <f t="shared" si="337"/>
        <v/>
      </c>
      <c r="H7114" s="255" t="str">
        <f>IF(G7114="기사임",(COUNTIF($B$2:B7114,B7114)-COUNTIFS($B$2:B7113,B7114,$G$2:G7113,"")),"")</f>
        <v/>
      </c>
      <c r="I7114" s="122" t="str">
        <f>IF(H7114=1,COUNTIF($H$1:H7114,1),"")</f>
        <v/>
      </c>
      <c r="J7114" s="122">
        <f t="shared" si="338"/>
        <v>0</v>
      </c>
      <c r="K7114" s="122" t="b">
        <f t="shared" si="339"/>
        <v>0</v>
      </c>
      <c r="L7114" s="122" t="str">
        <f>IF(K7114=FALSE,"",B7114&amp;"@"&amp;COUNTIFS($B$2:B7114,B7114,$K$2:K7114,TRUE))</f>
        <v/>
      </c>
    </row>
    <row r="7115" spans="7:12">
      <c r="G7115" s="122" t="str">
        <f t="shared" si="337"/>
        <v/>
      </c>
      <c r="H7115" s="255" t="str">
        <f>IF(G7115="기사임",(COUNTIF($B$2:B7115,B7115)-COUNTIFS($B$2:B7114,B7115,$G$2:G7114,"")),"")</f>
        <v/>
      </c>
      <c r="I7115" s="122" t="str">
        <f>IF(H7115=1,COUNTIF($H$1:H7115,1),"")</f>
        <v/>
      </c>
      <c r="J7115" s="122">
        <f t="shared" si="338"/>
        <v>0</v>
      </c>
      <c r="K7115" s="122" t="b">
        <f t="shared" si="339"/>
        <v>0</v>
      </c>
      <c r="L7115" s="122" t="str">
        <f>IF(K7115=FALSE,"",B7115&amp;"@"&amp;COUNTIFS($B$2:B7115,B7115,$K$2:K7115,TRUE))</f>
        <v/>
      </c>
    </row>
    <row r="7116" spans="7:12">
      <c r="G7116" s="122" t="str">
        <f t="shared" si="337"/>
        <v/>
      </c>
      <c r="H7116" s="255" t="str">
        <f>IF(G7116="기사임",(COUNTIF($B$2:B7116,B7116)-COUNTIFS($B$2:B7115,B7116,$G$2:G7115,"")),"")</f>
        <v/>
      </c>
      <c r="I7116" s="122" t="str">
        <f>IF(H7116=1,COUNTIF($H$1:H7116,1),"")</f>
        <v/>
      </c>
      <c r="J7116" s="122">
        <f t="shared" si="338"/>
        <v>0</v>
      </c>
      <c r="K7116" s="122" t="b">
        <f t="shared" si="339"/>
        <v>0</v>
      </c>
      <c r="L7116" s="122" t="str">
        <f>IF(K7116=FALSE,"",B7116&amp;"@"&amp;COUNTIFS($B$2:B7116,B7116,$K$2:K7116,TRUE))</f>
        <v/>
      </c>
    </row>
    <row r="7117" spans="7:12">
      <c r="G7117" s="122" t="str">
        <f t="shared" si="337"/>
        <v/>
      </c>
      <c r="H7117" s="255" t="str">
        <f>IF(G7117="기사임",(COUNTIF($B$2:B7117,B7117)-COUNTIFS($B$2:B7116,B7117,$G$2:G7116,"")),"")</f>
        <v/>
      </c>
      <c r="I7117" s="122" t="str">
        <f>IF(H7117=1,COUNTIF($H$1:H7117,1),"")</f>
        <v/>
      </c>
      <c r="J7117" s="122">
        <f t="shared" si="338"/>
        <v>0</v>
      </c>
      <c r="K7117" s="122" t="b">
        <f t="shared" si="339"/>
        <v>0</v>
      </c>
      <c r="L7117" s="122" t="str">
        <f>IF(K7117=FALSE,"",B7117&amp;"@"&amp;COUNTIFS($B$2:B7117,B7117,$K$2:K7117,TRUE))</f>
        <v/>
      </c>
    </row>
    <row r="7118" spans="7:12">
      <c r="G7118" s="122" t="str">
        <f t="shared" si="337"/>
        <v/>
      </c>
      <c r="H7118" s="255" t="str">
        <f>IF(G7118="기사임",(COUNTIF($B$2:B7118,B7118)-COUNTIFS($B$2:B7117,B7118,$G$2:G7117,"")),"")</f>
        <v/>
      </c>
      <c r="I7118" s="122" t="str">
        <f>IF(H7118=1,COUNTIF($H$1:H7118,1),"")</f>
        <v/>
      </c>
      <c r="J7118" s="122">
        <f t="shared" si="338"/>
        <v>0</v>
      </c>
      <c r="K7118" s="122" t="b">
        <f t="shared" si="339"/>
        <v>0</v>
      </c>
      <c r="L7118" s="122" t="str">
        <f>IF(K7118=FALSE,"",B7118&amp;"@"&amp;COUNTIFS($B$2:B7118,B7118,$K$2:K7118,TRUE))</f>
        <v/>
      </c>
    </row>
    <row r="7119" spans="7:12">
      <c r="G7119" s="122" t="str">
        <f t="shared" si="337"/>
        <v/>
      </c>
      <c r="H7119" s="255" t="str">
        <f>IF(G7119="기사임",(COUNTIF($B$2:B7119,B7119)-COUNTIFS($B$2:B7118,B7119,$G$2:G7118,"")),"")</f>
        <v/>
      </c>
      <c r="I7119" s="122" t="str">
        <f>IF(H7119=1,COUNTIF($H$1:H7119,1),"")</f>
        <v/>
      </c>
      <c r="J7119" s="122">
        <f t="shared" si="338"/>
        <v>0</v>
      </c>
      <c r="K7119" s="122" t="b">
        <f t="shared" si="339"/>
        <v>0</v>
      </c>
      <c r="L7119" s="122" t="str">
        <f>IF(K7119=FALSE,"",B7119&amp;"@"&amp;COUNTIFS($B$2:B7119,B7119,$K$2:K7119,TRUE))</f>
        <v/>
      </c>
    </row>
    <row r="7120" spans="7:12">
      <c r="G7120" s="122" t="str">
        <f t="shared" si="337"/>
        <v/>
      </c>
      <c r="H7120" s="255" t="str">
        <f>IF(G7120="기사임",(COUNTIF($B$2:B7120,B7120)-COUNTIFS($B$2:B7119,B7120,$G$2:G7119,"")),"")</f>
        <v/>
      </c>
      <c r="I7120" s="122" t="str">
        <f>IF(H7120=1,COUNTIF($H$1:H7120,1),"")</f>
        <v/>
      </c>
      <c r="J7120" s="122">
        <f t="shared" si="338"/>
        <v>0</v>
      </c>
      <c r="K7120" s="122" t="b">
        <f t="shared" si="339"/>
        <v>0</v>
      </c>
      <c r="L7120" s="122" t="str">
        <f>IF(K7120=FALSE,"",B7120&amp;"@"&amp;COUNTIFS($B$2:B7120,B7120,$K$2:K7120,TRUE))</f>
        <v/>
      </c>
    </row>
    <row r="7121" spans="7:12">
      <c r="G7121" s="122" t="str">
        <f t="shared" si="337"/>
        <v/>
      </c>
      <c r="H7121" s="255" t="str">
        <f>IF(G7121="기사임",(COUNTIF($B$2:B7121,B7121)-COUNTIFS($B$2:B7120,B7121,$G$2:G7120,"")),"")</f>
        <v/>
      </c>
      <c r="I7121" s="122" t="str">
        <f>IF(H7121=1,COUNTIF($H$1:H7121,1),"")</f>
        <v/>
      </c>
      <c r="J7121" s="122">
        <f t="shared" si="338"/>
        <v>0</v>
      </c>
      <c r="K7121" s="122" t="b">
        <f t="shared" si="339"/>
        <v>0</v>
      </c>
      <c r="L7121" s="122" t="str">
        <f>IF(K7121=FALSE,"",B7121&amp;"@"&amp;COUNTIFS($B$2:B7121,B7121,$K$2:K7121,TRUE))</f>
        <v/>
      </c>
    </row>
    <row r="7122" spans="7:12">
      <c r="G7122" s="122" t="str">
        <f t="shared" si="337"/>
        <v/>
      </c>
      <c r="H7122" s="255" t="str">
        <f>IF(G7122="기사임",(COUNTIF($B$2:B7122,B7122)-COUNTIFS($B$2:B7121,B7122,$G$2:G7121,"")),"")</f>
        <v/>
      </c>
      <c r="I7122" s="122" t="str">
        <f>IF(H7122=1,COUNTIF($H$1:H7122,1),"")</f>
        <v/>
      </c>
      <c r="J7122" s="122">
        <f t="shared" si="338"/>
        <v>0</v>
      </c>
      <c r="K7122" s="122" t="b">
        <f t="shared" si="339"/>
        <v>0</v>
      </c>
      <c r="L7122" s="122" t="str">
        <f>IF(K7122=FALSE,"",B7122&amp;"@"&amp;COUNTIFS($B$2:B7122,B7122,$K$2:K7122,TRUE))</f>
        <v/>
      </c>
    </row>
    <row r="7123" spans="7:12">
      <c r="G7123" s="122" t="str">
        <f t="shared" si="337"/>
        <v/>
      </c>
      <c r="H7123" s="255" t="str">
        <f>IF(G7123="기사임",(COUNTIF($B$2:B7123,B7123)-COUNTIFS($B$2:B7122,B7123,$G$2:G7122,"")),"")</f>
        <v/>
      </c>
      <c r="I7123" s="122" t="str">
        <f>IF(H7123=1,COUNTIF($H$1:H7123,1),"")</f>
        <v/>
      </c>
      <c r="J7123" s="122">
        <f t="shared" si="338"/>
        <v>0</v>
      </c>
      <c r="K7123" s="122" t="b">
        <f t="shared" si="339"/>
        <v>0</v>
      </c>
      <c r="L7123" s="122" t="str">
        <f>IF(K7123=FALSE,"",B7123&amp;"@"&amp;COUNTIFS($B$2:B7123,B7123,$K$2:K7123,TRUE))</f>
        <v/>
      </c>
    </row>
    <row r="7124" spans="7:12">
      <c r="G7124" s="122" t="str">
        <f t="shared" si="337"/>
        <v/>
      </c>
      <c r="H7124" s="255" t="str">
        <f>IF(G7124="기사임",(COUNTIF($B$2:B7124,B7124)-COUNTIFS($B$2:B7123,B7124,$G$2:G7123,"")),"")</f>
        <v/>
      </c>
      <c r="I7124" s="122" t="str">
        <f>IF(H7124=1,COUNTIF($H$1:H7124,1),"")</f>
        <v/>
      </c>
      <c r="J7124" s="122">
        <f t="shared" si="338"/>
        <v>0</v>
      </c>
      <c r="K7124" s="122" t="b">
        <f t="shared" si="339"/>
        <v>0</v>
      </c>
      <c r="L7124" s="122" t="str">
        <f>IF(K7124=FALSE,"",B7124&amp;"@"&amp;COUNTIFS($B$2:B7124,B7124,$K$2:K7124,TRUE))</f>
        <v/>
      </c>
    </row>
    <row r="7125" spans="7:12">
      <c r="G7125" s="122" t="str">
        <f t="shared" si="337"/>
        <v/>
      </c>
      <c r="H7125" s="255" t="str">
        <f>IF(G7125="기사임",(COUNTIF($B$2:B7125,B7125)-COUNTIFS($B$2:B7124,B7125,$G$2:G7124,"")),"")</f>
        <v/>
      </c>
      <c r="I7125" s="122" t="str">
        <f>IF(H7125=1,COUNTIF($H$1:H7125,1),"")</f>
        <v/>
      </c>
      <c r="J7125" s="122">
        <f t="shared" si="338"/>
        <v>0</v>
      </c>
      <c r="K7125" s="122" t="b">
        <f t="shared" si="339"/>
        <v>0</v>
      </c>
      <c r="L7125" s="122" t="str">
        <f>IF(K7125=FALSE,"",B7125&amp;"@"&amp;COUNTIFS($B$2:B7125,B7125,$K$2:K7125,TRUE))</f>
        <v/>
      </c>
    </row>
    <row r="7126" spans="7:12">
      <c r="G7126" s="122" t="str">
        <f t="shared" si="337"/>
        <v/>
      </c>
      <c r="H7126" s="255" t="str">
        <f>IF(G7126="기사임",(COUNTIF($B$2:B7126,B7126)-COUNTIFS($B$2:B7125,B7126,$G$2:G7125,"")),"")</f>
        <v/>
      </c>
      <c r="I7126" s="122" t="str">
        <f>IF(H7126=1,COUNTIF($H$1:H7126,1),"")</f>
        <v/>
      </c>
      <c r="J7126" s="122">
        <f t="shared" si="338"/>
        <v>0</v>
      </c>
      <c r="K7126" s="122" t="b">
        <f t="shared" si="339"/>
        <v>0</v>
      </c>
      <c r="L7126" s="122" t="str">
        <f>IF(K7126=FALSE,"",B7126&amp;"@"&amp;COUNTIFS($B$2:B7126,B7126,$K$2:K7126,TRUE))</f>
        <v/>
      </c>
    </row>
    <row r="7127" spans="7:12">
      <c r="G7127" s="122" t="str">
        <f t="shared" si="337"/>
        <v/>
      </c>
      <c r="H7127" s="255" t="str">
        <f>IF(G7127="기사임",(COUNTIF($B$2:B7127,B7127)-COUNTIFS($B$2:B7126,B7127,$G$2:G7126,"")),"")</f>
        <v/>
      </c>
      <c r="I7127" s="122" t="str">
        <f>IF(H7127=1,COUNTIF($H$1:H7127,1),"")</f>
        <v/>
      </c>
      <c r="J7127" s="122">
        <f t="shared" si="338"/>
        <v>0</v>
      </c>
      <c r="K7127" s="122" t="b">
        <f t="shared" si="339"/>
        <v>0</v>
      </c>
      <c r="L7127" s="122" t="str">
        <f>IF(K7127=FALSE,"",B7127&amp;"@"&amp;COUNTIFS($B$2:B7127,B7127,$K$2:K7127,TRUE))</f>
        <v/>
      </c>
    </row>
    <row r="7128" spans="7:12">
      <c r="G7128" s="122" t="str">
        <f t="shared" si="337"/>
        <v/>
      </c>
      <c r="H7128" s="255" t="str">
        <f>IF(G7128="기사임",(COUNTIF($B$2:B7128,B7128)-COUNTIFS($B$2:B7127,B7128,$G$2:G7127,"")),"")</f>
        <v/>
      </c>
      <c r="I7128" s="122" t="str">
        <f>IF(H7128=1,COUNTIF($H$1:H7128,1),"")</f>
        <v/>
      </c>
      <c r="J7128" s="122">
        <f t="shared" si="338"/>
        <v>0</v>
      </c>
      <c r="K7128" s="122" t="b">
        <f t="shared" si="339"/>
        <v>0</v>
      </c>
      <c r="L7128" s="122" t="str">
        <f>IF(K7128=FALSE,"",B7128&amp;"@"&amp;COUNTIFS($B$2:B7128,B7128,$K$2:K7128,TRUE))</f>
        <v/>
      </c>
    </row>
    <row r="7129" spans="7:12">
      <c r="G7129" s="122" t="str">
        <f t="shared" si="337"/>
        <v/>
      </c>
      <c r="H7129" s="255" t="str">
        <f>IF(G7129="기사임",(COUNTIF($B$2:B7129,B7129)-COUNTIFS($B$2:B7128,B7129,$G$2:G7128,"")),"")</f>
        <v/>
      </c>
      <c r="I7129" s="122" t="str">
        <f>IF(H7129=1,COUNTIF($H$1:H7129,1),"")</f>
        <v/>
      </c>
      <c r="J7129" s="122">
        <f t="shared" si="338"/>
        <v>0</v>
      </c>
      <c r="K7129" s="122" t="b">
        <f t="shared" si="339"/>
        <v>0</v>
      </c>
      <c r="L7129" s="122" t="str">
        <f>IF(K7129=FALSE,"",B7129&amp;"@"&amp;COUNTIFS($B$2:B7129,B7129,$K$2:K7129,TRUE))</f>
        <v/>
      </c>
    </row>
    <row r="7130" spans="7:12">
      <c r="G7130" s="122" t="str">
        <f t="shared" si="337"/>
        <v/>
      </c>
      <c r="H7130" s="255" t="str">
        <f>IF(G7130="기사임",(COUNTIF($B$2:B7130,B7130)-COUNTIFS($B$2:B7129,B7130,$G$2:G7129,"")),"")</f>
        <v/>
      </c>
      <c r="I7130" s="122" t="str">
        <f>IF(H7130=1,COUNTIF($H$1:H7130,1),"")</f>
        <v/>
      </c>
      <c r="J7130" s="122">
        <f t="shared" si="338"/>
        <v>0</v>
      </c>
      <c r="K7130" s="122" t="b">
        <f t="shared" si="339"/>
        <v>0</v>
      </c>
      <c r="L7130" s="122" t="str">
        <f>IF(K7130=FALSE,"",B7130&amp;"@"&amp;COUNTIFS($B$2:B7130,B7130,$K$2:K7130,TRUE))</f>
        <v/>
      </c>
    </row>
    <row r="7131" spans="7:12">
      <c r="G7131" s="122" t="str">
        <f t="shared" si="337"/>
        <v/>
      </c>
      <c r="H7131" s="255" t="str">
        <f>IF(G7131="기사임",(COUNTIF($B$2:B7131,B7131)-COUNTIFS($B$2:B7130,B7131,$G$2:G7130,"")),"")</f>
        <v/>
      </c>
      <c r="I7131" s="122" t="str">
        <f>IF(H7131=1,COUNTIF($H$1:H7131,1),"")</f>
        <v/>
      </c>
      <c r="J7131" s="122">
        <f t="shared" si="338"/>
        <v>0</v>
      </c>
      <c r="K7131" s="122" t="b">
        <f t="shared" si="339"/>
        <v>0</v>
      </c>
      <c r="L7131" s="122" t="str">
        <f>IF(K7131=FALSE,"",B7131&amp;"@"&amp;COUNTIFS($B$2:B7131,B7131,$K$2:K7131,TRUE))</f>
        <v/>
      </c>
    </row>
    <row r="7132" spans="7:12">
      <c r="G7132" s="122" t="str">
        <f t="shared" si="337"/>
        <v/>
      </c>
      <c r="H7132" s="255" t="str">
        <f>IF(G7132="기사임",(COUNTIF($B$2:B7132,B7132)-COUNTIFS($B$2:B7131,B7132,$G$2:G7131,"")),"")</f>
        <v/>
      </c>
      <c r="I7132" s="122" t="str">
        <f>IF(H7132=1,COUNTIF($H$1:H7132,1),"")</f>
        <v/>
      </c>
      <c r="J7132" s="122">
        <f t="shared" si="338"/>
        <v>0</v>
      </c>
      <c r="K7132" s="122" t="b">
        <f t="shared" si="339"/>
        <v>0</v>
      </c>
      <c r="L7132" s="122" t="str">
        <f>IF(K7132=FALSE,"",B7132&amp;"@"&amp;COUNTIFS($B$2:B7132,B7132,$K$2:K7132,TRUE))</f>
        <v/>
      </c>
    </row>
    <row r="7133" spans="7:12">
      <c r="G7133" s="122" t="str">
        <f t="shared" si="337"/>
        <v/>
      </c>
      <c r="H7133" s="255" t="str">
        <f>IF(G7133="기사임",(COUNTIF($B$2:B7133,B7133)-COUNTIFS($B$2:B7132,B7133,$G$2:G7132,"")),"")</f>
        <v/>
      </c>
      <c r="I7133" s="122" t="str">
        <f>IF(H7133=1,COUNTIF($H$1:H7133,1),"")</f>
        <v/>
      </c>
      <c r="J7133" s="122">
        <f t="shared" si="338"/>
        <v>0</v>
      </c>
      <c r="K7133" s="122" t="b">
        <f t="shared" si="339"/>
        <v>0</v>
      </c>
      <c r="L7133" s="122" t="str">
        <f>IF(K7133=FALSE,"",B7133&amp;"@"&amp;COUNTIFS($B$2:B7133,B7133,$K$2:K7133,TRUE))</f>
        <v/>
      </c>
    </row>
    <row r="7134" spans="7:12">
      <c r="G7134" s="122" t="str">
        <f t="shared" si="337"/>
        <v/>
      </c>
      <c r="H7134" s="255" t="str">
        <f>IF(G7134="기사임",(COUNTIF($B$2:B7134,B7134)-COUNTIFS($B$2:B7133,B7134,$G$2:G7133,"")),"")</f>
        <v/>
      </c>
      <c r="I7134" s="122" t="str">
        <f>IF(H7134=1,COUNTIF($H$1:H7134,1),"")</f>
        <v/>
      </c>
      <c r="J7134" s="122">
        <f t="shared" si="338"/>
        <v>0</v>
      </c>
      <c r="K7134" s="122" t="b">
        <f t="shared" si="339"/>
        <v>0</v>
      </c>
      <c r="L7134" s="122" t="str">
        <f>IF(K7134=FALSE,"",B7134&amp;"@"&amp;COUNTIFS($B$2:B7134,B7134,$K$2:K7134,TRUE))</f>
        <v/>
      </c>
    </row>
    <row r="7135" spans="7:12">
      <c r="G7135" s="122" t="str">
        <f t="shared" si="337"/>
        <v/>
      </c>
      <c r="H7135" s="255" t="str">
        <f>IF(G7135="기사임",(COUNTIF($B$2:B7135,B7135)-COUNTIFS($B$2:B7134,B7135,$G$2:G7134,"")),"")</f>
        <v/>
      </c>
      <c r="I7135" s="122" t="str">
        <f>IF(H7135=1,COUNTIF($H$1:H7135,1),"")</f>
        <v/>
      </c>
      <c r="J7135" s="122">
        <f t="shared" si="338"/>
        <v>0</v>
      </c>
      <c r="K7135" s="122" t="b">
        <f t="shared" si="339"/>
        <v>0</v>
      </c>
      <c r="L7135" s="122" t="str">
        <f>IF(K7135=FALSE,"",B7135&amp;"@"&amp;COUNTIFS($B$2:B7135,B7135,$K$2:K7135,TRUE))</f>
        <v/>
      </c>
    </row>
    <row r="7136" spans="7:12">
      <c r="G7136" s="122" t="str">
        <f t="shared" si="337"/>
        <v/>
      </c>
      <c r="H7136" s="255" t="str">
        <f>IF(G7136="기사임",(COUNTIF($B$2:B7136,B7136)-COUNTIFS($B$2:B7135,B7136,$G$2:G7135,"")),"")</f>
        <v/>
      </c>
      <c r="I7136" s="122" t="str">
        <f>IF(H7136=1,COUNTIF($H$1:H7136,1),"")</f>
        <v/>
      </c>
      <c r="J7136" s="122">
        <f t="shared" si="338"/>
        <v>0</v>
      </c>
      <c r="K7136" s="122" t="b">
        <f t="shared" si="339"/>
        <v>0</v>
      </c>
      <c r="L7136" s="122" t="str">
        <f>IF(K7136=FALSE,"",B7136&amp;"@"&amp;COUNTIFS($B$2:B7136,B7136,$K$2:K7136,TRUE))</f>
        <v/>
      </c>
    </row>
    <row r="7137" spans="7:12">
      <c r="G7137" s="122" t="str">
        <f t="shared" si="337"/>
        <v/>
      </c>
      <c r="H7137" s="255" t="str">
        <f>IF(G7137="기사임",(COUNTIF($B$2:B7137,B7137)-COUNTIFS($B$2:B7136,B7137,$G$2:G7136,"")),"")</f>
        <v/>
      </c>
      <c r="I7137" s="122" t="str">
        <f>IF(H7137=1,COUNTIF($H$1:H7137,1),"")</f>
        <v/>
      </c>
      <c r="J7137" s="122">
        <f t="shared" si="338"/>
        <v>0</v>
      </c>
      <c r="K7137" s="122" t="b">
        <f t="shared" si="339"/>
        <v>0</v>
      </c>
      <c r="L7137" s="122" t="str">
        <f>IF(K7137=FALSE,"",B7137&amp;"@"&amp;COUNTIFS($B$2:B7137,B7137,$K$2:K7137,TRUE))</f>
        <v/>
      </c>
    </row>
    <row r="7138" spans="7:12">
      <c r="G7138" s="122" t="str">
        <f t="shared" si="337"/>
        <v/>
      </c>
      <c r="H7138" s="255" t="str">
        <f>IF(G7138="기사임",(COUNTIF($B$2:B7138,B7138)-COUNTIFS($B$2:B7137,B7138,$G$2:G7137,"")),"")</f>
        <v/>
      </c>
      <c r="I7138" s="122" t="str">
        <f>IF(H7138=1,COUNTIF($H$1:H7138,1),"")</f>
        <v/>
      </c>
      <c r="J7138" s="122">
        <f t="shared" si="338"/>
        <v>0</v>
      </c>
      <c r="K7138" s="122" t="b">
        <f t="shared" si="339"/>
        <v>0</v>
      </c>
      <c r="L7138" s="122" t="str">
        <f>IF(K7138=FALSE,"",B7138&amp;"@"&amp;COUNTIFS($B$2:B7138,B7138,$K$2:K7138,TRUE))</f>
        <v/>
      </c>
    </row>
    <row r="7139" spans="7:12">
      <c r="G7139" s="122" t="str">
        <f t="shared" si="337"/>
        <v/>
      </c>
      <c r="H7139" s="255" t="str">
        <f>IF(G7139="기사임",(COUNTIF($B$2:B7139,B7139)-COUNTIFS($B$2:B7138,B7139,$G$2:G7138,"")),"")</f>
        <v/>
      </c>
      <c r="I7139" s="122" t="str">
        <f>IF(H7139=1,COUNTIF($H$1:H7139,1),"")</f>
        <v/>
      </c>
      <c r="J7139" s="122">
        <f t="shared" si="338"/>
        <v>0</v>
      </c>
      <c r="K7139" s="122" t="b">
        <f t="shared" si="339"/>
        <v>0</v>
      </c>
      <c r="L7139" s="122" t="str">
        <f>IF(K7139=FALSE,"",B7139&amp;"@"&amp;COUNTIFS($B$2:B7139,B7139,$K$2:K7139,TRUE))</f>
        <v/>
      </c>
    </row>
    <row r="7140" spans="7:12">
      <c r="G7140" s="122" t="str">
        <f t="shared" si="337"/>
        <v/>
      </c>
      <c r="H7140" s="255" t="str">
        <f>IF(G7140="기사임",(COUNTIF($B$2:B7140,B7140)-COUNTIFS($B$2:B7139,B7140,$G$2:G7139,"")),"")</f>
        <v/>
      </c>
      <c r="I7140" s="122" t="str">
        <f>IF(H7140=1,COUNTIF($H$1:H7140,1),"")</f>
        <v/>
      </c>
      <c r="J7140" s="122">
        <f t="shared" si="338"/>
        <v>0</v>
      </c>
      <c r="K7140" s="122" t="b">
        <f t="shared" si="339"/>
        <v>0</v>
      </c>
      <c r="L7140" s="122" t="str">
        <f>IF(K7140=FALSE,"",B7140&amp;"@"&amp;COUNTIFS($B$2:B7140,B7140,$K$2:K7140,TRUE))</f>
        <v/>
      </c>
    </row>
    <row r="7141" spans="7:12">
      <c r="G7141" s="122" t="str">
        <f t="shared" si="337"/>
        <v/>
      </c>
      <c r="H7141" s="255" t="str">
        <f>IF(G7141="기사임",(COUNTIF($B$2:B7141,B7141)-COUNTIFS($B$2:B7140,B7141,$G$2:G7140,"")),"")</f>
        <v/>
      </c>
      <c r="I7141" s="122" t="str">
        <f>IF(H7141=1,COUNTIF($H$1:H7141,1),"")</f>
        <v/>
      </c>
      <c r="J7141" s="122">
        <f t="shared" si="338"/>
        <v>0</v>
      </c>
      <c r="K7141" s="122" t="b">
        <f t="shared" si="339"/>
        <v>0</v>
      </c>
      <c r="L7141" s="122" t="str">
        <f>IF(K7141=FALSE,"",B7141&amp;"@"&amp;COUNTIFS($B$2:B7141,B7141,$K$2:K7141,TRUE))</f>
        <v/>
      </c>
    </row>
    <row r="7142" spans="7:12">
      <c r="G7142" s="122" t="str">
        <f t="shared" si="337"/>
        <v/>
      </c>
      <c r="H7142" s="255" t="str">
        <f>IF(G7142="기사임",(COUNTIF($B$2:B7142,B7142)-COUNTIFS($B$2:B7141,B7142,$G$2:G7141,"")),"")</f>
        <v/>
      </c>
      <c r="I7142" s="122" t="str">
        <f>IF(H7142=1,COUNTIF($H$1:H7142,1),"")</f>
        <v/>
      </c>
      <c r="J7142" s="122">
        <f t="shared" si="338"/>
        <v>0</v>
      </c>
      <c r="K7142" s="122" t="b">
        <f t="shared" si="339"/>
        <v>0</v>
      </c>
      <c r="L7142" s="122" t="str">
        <f>IF(K7142=FALSE,"",B7142&amp;"@"&amp;COUNTIFS($B$2:B7142,B7142,$K$2:K7142,TRUE))</f>
        <v/>
      </c>
    </row>
    <row r="7143" spans="7:12">
      <c r="G7143" s="122" t="str">
        <f t="shared" si="337"/>
        <v/>
      </c>
      <c r="H7143" s="255" t="str">
        <f>IF(G7143="기사임",(COUNTIF($B$2:B7143,B7143)-COUNTIFS($B$2:B7142,B7143,$G$2:G7142,"")),"")</f>
        <v/>
      </c>
      <c r="I7143" s="122" t="str">
        <f>IF(H7143=1,COUNTIF($H$1:H7143,1),"")</f>
        <v/>
      </c>
      <c r="J7143" s="122">
        <f t="shared" si="338"/>
        <v>0</v>
      </c>
      <c r="K7143" s="122" t="b">
        <f t="shared" si="339"/>
        <v>0</v>
      </c>
      <c r="L7143" s="122" t="str">
        <f>IF(K7143=FALSE,"",B7143&amp;"@"&amp;COUNTIFS($B$2:B7143,B7143,$K$2:K7143,TRUE))</f>
        <v/>
      </c>
    </row>
    <row r="7144" spans="7:12">
      <c r="G7144" s="122" t="str">
        <f t="shared" si="337"/>
        <v/>
      </c>
      <c r="H7144" s="255" t="str">
        <f>IF(G7144="기사임",(COUNTIF($B$2:B7144,B7144)-COUNTIFS($B$2:B7143,B7144,$G$2:G7143,"")),"")</f>
        <v/>
      </c>
      <c r="I7144" s="122" t="str">
        <f>IF(H7144=1,COUNTIF($H$1:H7144,1),"")</f>
        <v/>
      </c>
      <c r="J7144" s="122">
        <f t="shared" si="338"/>
        <v>0</v>
      </c>
      <c r="K7144" s="122" t="b">
        <f t="shared" si="339"/>
        <v>0</v>
      </c>
      <c r="L7144" s="122" t="str">
        <f>IF(K7144=FALSE,"",B7144&amp;"@"&amp;COUNTIFS($B$2:B7144,B7144,$K$2:K7144,TRUE))</f>
        <v/>
      </c>
    </row>
    <row r="7145" spans="7:12">
      <c r="G7145" s="122" t="str">
        <f t="shared" si="337"/>
        <v/>
      </c>
      <c r="H7145" s="255" t="str">
        <f>IF(G7145="기사임",(COUNTIF($B$2:B7145,B7145)-COUNTIFS($B$2:B7144,B7145,$G$2:G7144,"")),"")</f>
        <v/>
      </c>
      <c r="I7145" s="122" t="str">
        <f>IF(H7145=1,COUNTIF($H$1:H7145,1),"")</f>
        <v/>
      </c>
      <c r="J7145" s="122">
        <f t="shared" si="338"/>
        <v>0</v>
      </c>
      <c r="K7145" s="122" t="b">
        <f t="shared" si="339"/>
        <v>0</v>
      </c>
      <c r="L7145" s="122" t="str">
        <f>IF(K7145=FALSE,"",B7145&amp;"@"&amp;COUNTIFS($B$2:B7145,B7145,$K$2:K7145,TRUE))</f>
        <v/>
      </c>
    </row>
    <row r="7146" spans="7:12">
      <c r="G7146" s="122" t="str">
        <f t="shared" si="337"/>
        <v/>
      </c>
      <c r="H7146" s="255" t="str">
        <f>IF(G7146="기사임",(COUNTIF($B$2:B7146,B7146)-COUNTIFS($B$2:B7145,B7146,$G$2:G7145,"")),"")</f>
        <v/>
      </c>
      <c r="I7146" s="122" t="str">
        <f>IF(H7146=1,COUNTIF($H$1:H7146,1),"")</f>
        <v/>
      </c>
      <c r="J7146" s="122">
        <f t="shared" si="338"/>
        <v>0</v>
      </c>
      <c r="K7146" s="122" t="b">
        <f t="shared" si="339"/>
        <v>0</v>
      </c>
      <c r="L7146" s="122" t="str">
        <f>IF(K7146=FALSE,"",B7146&amp;"@"&amp;COUNTIFS($B$2:B7146,B7146,$K$2:K7146,TRUE))</f>
        <v/>
      </c>
    </row>
    <row r="7147" spans="7:12">
      <c r="G7147" s="122" t="str">
        <f t="shared" si="337"/>
        <v/>
      </c>
      <c r="H7147" s="255" t="str">
        <f>IF(G7147="기사임",(COUNTIF($B$2:B7147,B7147)-COUNTIFS($B$2:B7146,B7147,$G$2:G7146,"")),"")</f>
        <v/>
      </c>
      <c r="I7147" s="122" t="str">
        <f>IF(H7147=1,COUNTIF($H$1:H7147,1),"")</f>
        <v/>
      </c>
      <c r="J7147" s="122">
        <f t="shared" si="338"/>
        <v>0</v>
      </c>
      <c r="K7147" s="122" t="b">
        <f t="shared" si="339"/>
        <v>0</v>
      </c>
      <c r="L7147" s="122" t="str">
        <f>IF(K7147=FALSE,"",B7147&amp;"@"&amp;COUNTIFS($B$2:B7147,B7147,$K$2:K7147,TRUE))</f>
        <v/>
      </c>
    </row>
    <row r="7148" spans="7:12">
      <c r="G7148" s="122" t="str">
        <f t="shared" si="337"/>
        <v/>
      </c>
      <c r="H7148" s="255" t="str">
        <f>IF(G7148="기사임",(COUNTIF($B$2:B7148,B7148)-COUNTIFS($B$2:B7147,B7148,$G$2:G7147,"")),"")</f>
        <v/>
      </c>
      <c r="I7148" s="122" t="str">
        <f>IF(H7148=1,COUNTIF($H$1:H7148,1),"")</f>
        <v/>
      </c>
      <c r="J7148" s="122">
        <f t="shared" si="338"/>
        <v>0</v>
      </c>
      <c r="K7148" s="122" t="b">
        <f t="shared" si="339"/>
        <v>0</v>
      </c>
      <c r="L7148" s="122" t="str">
        <f>IF(K7148=FALSE,"",B7148&amp;"@"&amp;COUNTIFS($B$2:B7148,B7148,$K$2:K7148,TRUE))</f>
        <v/>
      </c>
    </row>
    <row r="7149" spans="7:12">
      <c r="G7149" s="122" t="str">
        <f t="shared" si="337"/>
        <v/>
      </c>
      <c r="H7149" s="255" t="str">
        <f>IF(G7149="기사임",(COUNTIF($B$2:B7149,B7149)-COUNTIFS($B$2:B7148,B7149,$G$2:G7148,"")),"")</f>
        <v/>
      </c>
      <c r="I7149" s="122" t="str">
        <f>IF(H7149=1,COUNTIF($H$1:H7149,1),"")</f>
        <v/>
      </c>
      <c r="J7149" s="122">
        <f t="shared" si="338"/>
        <v>0</v>
      </c>
      <c r="K7149" s="122" t="b">
        <f t="shared" si="339"/>
        <v>0</v>
      </c>
      <c r="L7149" s="122" t="str">
        <f>IF(K7149=FALSE,"",B7149&amp;"@"&amp;COUNTIFS($B$2:B7149,B7149,$K$2:K7149,TRUE))</f>
        <v/>
      </c>
    </row>
    <row r="7150" spans="7:12">
      <c r="G7150" s="122" t="str">
        <f t="shared" si="337"/>
        <v/>
      </c>
      <c r="H7150" s="255" t="str">
        <f>IF(G7150="기사임",(COUNTIF($B$2:B7150,B7150)-COUNTIFS($B$2:B7149,B7150,$G$2:G7149,"")),"")</f>
        <v/>
      </c>
      <c r="I7150" s="122" t="str">
        <f>IF(H7150=1,COUNTIF($H$1:H7150,1),"")</f>
        <v/>
      </c>
      <c r="J7150" s="122">
        <f t="shared" si="338"/>
        <v>0</v>
      </c>
      <c r="K7150" s="122" t="b">
        <f t="shared" si="339"/>
        <v>0</v>
      </c>
      <c r="L7150" s="122" t="str">
        <f>IF(K7150=FALSE,"",B7150&amp;"@"&amp;COUNTIFS($B$2:B7150,B7150,$K$2:K7150,TRUE))</f>
        <v/>
      </c>
    </row>
    <row r="7151" spans="7:12">
      <c r="G7151" s="122" t="str">
        <f t="shared" si="337"/>
        <v/>
      </c>
      <c r="H7151" s="255" t="str">
        <f>IF(G7151="기사임",(COUNTIF($B$2:B7151,B7151)-COUNTIFS($B$2:B7150,B7151,$G$2:G7150,"")),"")</f>
        <v/>
      </c>
      <c r="I7151" s="122" t="str">
        <f>IF(H7151=1,COUNTIF($H$1:H7151,1),"")</f>
        <v/>
      </c>
      <c r="J7151" s="122">
        <f t="shared" si="338"/>
        <v>0</v>
      </c>
      <c r="K7151" s="122" t="b">
        <f t="shared" si="339"/>
        <v>0</v>
      </c>
      <c r="L7151" s="122" t="str">
        <f>IF(K7151=FALSE,"",B7151&amp;"@"&amp;COUNTIFS($B$2:B7151,B7151,$K$2:K7151,TRUE))</f>
        <v/>
      </c>
    </row>
    <row r="7152" spans="7:12">
      <c r="G7152" s="122" t="str">
        <f t="shared" si="337"/>
        <v/>
      </c>
      <c r="H7152" s="255" t="str">
        <f>IF(G7152="기사임",(COUNTIF($B$2:B7152,B7152)-COUNTIFS($B$2:B7151,B7152,$G$2:G7151,"")),"")</f>
        <v/>
      </c>
      <c r="I7152" s="122" t="str">
        <f>IF(H7152=1,COUNTIF($H$1:H7152,1),"")</f>
        <v/>
      </c>
      <c r="J7152" s="122">
        <f t="shared" si="338"/>
        <v>0</v>
      </c>
      <c r="K7152" s="122" t="b">
        <f t="shared" si="339"/>
        <v>0</v>
      </c>
      <c r="L7152" s="122" t="str">
        <f>IF(K7152=FALSE,"",B7152&amp;"@"&amp;COUNTIFS($B$2:B7152,B7152,$K$2:K7152,TRUE))</f>
        <v/>
      </c>
    </row>
    <row r="7153" spans="7:12">
      <c r="G7153" s="122" t="str">
        <f t="shared" si="337"/>
        <v/>
      </c>
      <c r="H7153" s="255" t="str">
        <f>IF(G7153="기사임",(COUNTIF($B$2:B7153,B7153)-COUNTIFS($B$2:B7152,B7153,$G$2:G7152,"")),"")</f>
        <v/>
      </c>
      <c r="I7153" s="122" t="str">
        <f>IF(H7153=1,COUNTIF($H$1:H7153,1),"")</f>
        <v/>
      </c>
      <c r="J7153" s="122">
        <f t="shared" si="338"/>
        <v>0</v>
      </c>
      <c r="K7153" s="122" t="b">
        <f t="shared" si="339"/>
        <v>0</v>
      </c>
      <c r="L7153" s="122" t="str">
        <f>IF(K7153=FALSE,"",B7153&amp;"@"&amp;COUNTIFS($B$2:B7153,B7153,$K$2:K7153,TRUE))</f>
        <v/>
      </c>
    </row>
    <row r="7154" spans="7:12">
      <c r="G7154" s="122" t="str">
        <f t="shared" si="337"/>
        <v/>
      </c>
      <c r="H7154" s="255" t="str">
        <f>IF(G7154="기사임",(COUNTIF($B$2:B7154,B7154)-COUNTIFS($B$2:B7153,B7154,$G$2:G7153,"")),"")</f>
        <v/>
      </c>
      <c r="I7154" s="122" t="str">
        <f>IF(H7154=1,COUNTIF($H$1:H7154,1),"")</f>
        <v/>
      </c>
      <c r="J7154" s="122">
        <f t="shared" si="338"/>
        <v>0</v>
      </c>
      <c r="K7154" s="122" t="b">
        <f t="shared" si="339"/>
        <v>0</v>
      </c>
      <c r="L7154" s="122" t="str">
        <f>IF(K7154=FALSE,"",B7154&amp;"@"&amp;COUNTIFS($B$2:B7154,B7154,$K$2:K7154,TRUE))</f>
        <v/>
      </c>
    </row>
    <row r="7155" spans="7:12">
      <c r="G7155" s="122" t="str">
        <f t="shared" si="337"/>
        <v/>
      </c>
      <c r="H7155" s="255" t="str">
        <f>IF(G7155="기사임",(COUNTIF($B$2:B7155,B7155)-COUNTIFS($B$2:B7154,B7155,$G$2:G7154,"")),"")</f>
        <v/>
      </c>
      <c r="I7155" s="122" t="str">
        <f>IF(H7155=1,COUNTIF($H$1:H7155,1),"")</f>
        <v/>
      </c>
      <c r="J7155" s="122">
        <f t="shared" si="338"/>
        <v>0</v>
      </c>
      <c r="K7155" s="122" t="b">
        <f t="shared" si="339"/>
        <v>0</v>
      </c>
      <c r="L7155" s="122" t="str">
        <f>IF(K7155=FALSE,"",B7155&amp;"@"&amp;COUNTIFS($B$2:B7155,B7155,$K$2:K7155,TRUE))</f>
        <v/>
      </c>
    </row>
    <row r="7156" spans="7:12">
      <c r="G7156" s="122" t="str">
        <f t="shared" si="337"/>
        <v/>
      </c>
      <c r="H7156" s="255" t="str">
        <f>IF(G7156="기사임",(COUNTIF($B$2:B7156,B7156)-COUNTIFS($B$2:B7155,B7156,$G$2:G7155,"")),"")</f>
        <v/>
      </c>
      <c r="I7156" s="122" t="str">
        <f>IF(H7156=1,COUNTIF($H$1:H7156,1),"")</f>
        <v/>
      </c>
      <c r="J7156" s="122">
        <f t="shared" si="338"/>
        <v>0</v>
      </c>
      <c r="K7156" s="122" t="b">
        <f t="shared" si="339"/>
        <v>0</v>
      </c>
      <c r="L7156" s="122" t="str">
        <f>IF(K7156=FALSE,"",B7156&amp;"@"&amp;COUNTIFS($B$2:B7156,B7156,$K$2:K7156,TRUE))</f>
        <v/>
      </c>
    </row>
    <row r="7157" spans="7:12">
      <c r="G7157" s="122" t="str">
        <f t="shared" si="337"/>
        <v/>
      </c>
      <c r="H7157" s="255" t="str">
        <f>IF(G7157="기사임",(COUNTIF($B$2:B7157,B7157)-COUNTIFS($B$2:B7156,B7157,$G$2:G7156,"")),"")</f>
        <v/>
      </c>
      <c r="I7157" s="122" t="str">
        <f>IF(H7157=1,COUNTIF($H$1:H7157,1),"")</f>
        <v/>
      </c>
      <c r="J7157" s="122">
        <f t="shared" si="338"/>
        <v>0</v>
      </c>
      <c r="K7157" s="122" t="b">
        <f t="shared" si="339"/>
        <v>0</v>
      </c>
      <c r="L7157" s="122" t="str">
        <f>IF(K7157=FALSE,"",B7157&amp;"@"&amp;COUNTIFS($B$2:B7157,B7157,$K$2:K7157,TRUE))</f>
        <v/>
      </c>
    </row>
    <row r="7158" spans="7:12">
      <c r="G7158" s="122" t="str">
        <f t="shared" si="337"/>
        <v/>
      </c>
      <c r="H7158" s="255" t="str">
        <f>IF(G7158="기사임",(COUNTIF($B$2:B7158,B7158)-COUNTIFS($B$2:B7157,B7158,$G$2:G7157,"")),"")</f>
        <v/>
      </c>
      <c r="I7158" s="122" t="str">
        <f>IF(H7158=1,COUNTIF($H$1:H7158,1),"")</f>
        <v/>
      </c>
      <c r="J7158" s="122">
        <f t="shared" si="338"/>
        <v>0</v>
      </c>
      <c r="K7158" s="122" t="b">
        <f t="shared" si="339"/>
        <v>0</v>
      </c>
      <c r="L7158" s="122" t="str">
        <f>IF(K7158=FALSE,"",B7158&amp;"@"&amp;COUNTIFS($B$2:B7158,B7158,$K$2:K7158,TRUE))</f>
        <v/>
      </c>
    </row>
    <row r="7159" spans="7:12">
      <c r="G7159" s="122" t="str">
        <f t="shared" si="337"/>
        <v/>
      </c>
      <c r="H7159" s="255" t="str">
        <f>IF(G7159="기사임",(COUNTIF($B$2:B7159,B7159)-COUNTIFS($B$2:B7158,B7159,$G$2:G7158,"")),"")</f>
        <v/>
      </c>
      <c r="I7159" s="122" t="str">
        <f>IF(H7159=1,COUNTIF($H$1:H7159,1),"")</f>
        <v/>
      </c>
      <c r="J7159" s="122">
        <f t="shared" si="338"/>
        <v>0</v>
      </c>
      <c r="K7159" s="122" t="b">
        <f t="shared" si="339"/>
        <v>0</v>
      </c>
      <c r="L7159" s="122" t="str">
        <f>IF(K7159=FALSE,"",B7159&amp;"@"&amp;COUNTIFS($B$2:B7159,B7159,$K$2:K7159,TRUE))</f>
        <v/>
      </c>
    </row>
    <row r="7160" spans="7:12">
      <c r="G7160" s="122" t="str">
        <f t="shared" si="337"/>
        <v/>
      </c>
      <c r="H7160" s="255" t="str">
        <f>IF(G7160="기사임",(COUNTIF($B$2:B7160,B7160)-COUNTIFS($B$2:B7159,B7160,$G$2:G7159,"")),"")</f>
        <v/>
      </c>
      <c r="I7160" s="122" t="str">
        <f>IF(H7160=1,COUNTIF($H$1:H7160,1),"")</f>
        <v/>
      </c>
      <c r="J7160" s="122">
        <f t="shared" si="338"/>
        <v>0</v>
      </c>
      <c r="K7160" s="122" t="b">
        <f t="shared" si="339"/>
        <v>0</v>
      </c>
      <c r="L7160" s="122" t="str">
        <f>IF(K7160=FALSE,"",B7160&amp;"@"&amp;COUNTIFS($B$2:B7160,B7160,$K$2:K7160,TRUE))</f>
        <v/>
      </c>
    </row>
    <row r="7161" spans="7:12">
      <c r="G7161" s="122" t="str">
        <f t="shared" si="337"/>
        <v/>
      </c>
      <c r="H7161" s="255" t="str">
        <f>IF(G7161="기사임",(COUNTIF($B$2:B7161,B7161)-COUNTIFS($B$2:B7160,B7161,$G$2:G7160,"")),"")</f>
        <v/>
      </c>
      <c r="I7161" s="122" t="str">
        <f>IF(H7161=1,COUNTIF($H$1:H7161,1),"")</f>
        <v/>
      </c>
      <c r="J7161" s="122">
        <f t="shared" si="338"/>
        <v>0</v>
      </c>
      <c r="K7161" s="122" t="b">
        <f t="shared" si="339"/>
        <v>0</v>
      </c>
      <c r="L7161" s="122" t="str">
        <f>IF(K7161=FALSE,"",B7161&amp;"@"&amp;COUNTIFS($B$2:B7161,B7161,$K$2:K7161,TRUE))</f>
        <v/>
      </c>
    </row>
    <row r="7162" spans="7:12">
      <c r="G7162" s="122" t="str">
        <f t="shared" si="337"/>
        <v/>
      </c>
      <c r="H7162" s="255" t="str">
        <f>IF(G7162="기사임",(COUNTIF($B$2:B7162,B7162)-COUNTIFS($B$2:B7161,B7162,$G$2:G7161,"")),"")</f>
        <v/>
      </c>
      <c r="I7162" s="122" t="str">
        <f>IF(H7162=1,COUNTIF($H$1:H7162,1),"")</f>
        <v/>
      </c>
      <c r="J7162" s="122">
        <f t="shared" si="338"/>
        <v>0</v>
      </c>
      <c r="K7162" s="122" t="b">
        <f t="shared" si="339"/>
        <v>0</v>
      </c>
      <c r="L7162" s="122" t="str">
        <f>IF(K7162=FALSE,"",B7162&amp;"@"&amp;COUNTIFS($B$2:B7162,B7162,$K$2:K7162,TRUE))</f>
        <v/>
      </c>
    </row>
    <row r="7163" spans="7:12">
      <c r="G7163" s="122" t="str">
        <f t="shared" si="337"/>
        <v/>
      </c>
      <c r="H7163" s="255" t="str">
        <f>IF(G7163="기사임",(COUNTIF($B$2:B7163,B7163)-COUNTIFS($B$2:B7162,B7163,$G$2:G7162,"")),"")</f>
        <v/>
      </c>
      <c r="I7163" s="122" t="str">
        <f>IF(H7163=1,COUNTIF($H$1:H7163,1),"")</f>
        <v/>
      </c>
      <c r="J7163" s="122">
        <f t="shared" si="338"/>
        <v>0</v>
      </c>
      <c r="K7163" s="122" t="b">
        <f t="shared" si="339"/>
        <v>0</v>
      </c>
      <c r="L7163" s="122" t="str">
        <f>IF(K7163=FALSE,"",B7163&amp;"@"&amp;COUNTIFS($B$2:B7163,B7163,$K$2:K7163,TRUE))</f>
        <v/>
      </c>
    </row>
    <row r="7164" spans="7:12">
      <c r="G7164" s="122" t="str">
        <f t="shared" si="337"/>
        <v/>
      </c>
      <c r="H7164" s="255" t="str">
        <f>IF(G7164="기사임",(COUNTIF($B$2:B7164,B7164)-COUNTIFS($B$2:B7163,B7164,$G$2:G7163,"")),"")</f>
        <v/>
      </c>
      <c r="I7164" s="122" t="str">
        <f>IF(H7164=1,COUNTIF($H$1:H7164,1),"")</f>
        <v/>
      </c>
      <c r="J7164" s="122">
        <f t="shared" si="338"/>
        <v>0</v>
      </c>
      <c r="K7164" s="122" t="b">
        <f t="shared" si="339"/>
        <v>0</v>
      </c>
      <c r="L7164" s="122" t="str">
        <f>IF(K7164=FALSE,"",B7164&amp;"@"&amp;COUNTIFS($B$2:B7164,B7164,$K$2:K7164,TRUE))</f>
        <v/>
      </c>
    </row>
    <row r="7165" spans="7:12">
      <c r="G7165" s="122" t="str">
        <f t="shared" si="337"/>
        <v/>
      </c>
      <c r="H7165" s="255" t="str">
        <f>IF(G7165="기사임",(COUNTIF($B$2:B7165,B7165)-COUNTIFS($B$2:B7164,B7165,$G$2:G7164,"")),"")</f>
        <v/>
      </c>
      <c r="I7165" s="122" t="str">
        <f>IF(H7165=1,COUNTIF($H$1:H7165,1),"")</f>
        <v/>
      </c>
      <c r="J7165" s="122">
        <f t="shared" si="338"/>
        <v>0</v>
      </c>
      <c r="K7165" s="122" t="b">
        <f t="shared" si="339"/>
        <v>0</v>
      </c>
      <c r="L7165" s="122" t="str">
        <f>IF(K7165=FALSE,"",B7165&amp;"@"&amp;COUNTIFS($B$2:B7165,B7165,$K$2:K7165,TRUE))</f>
        <v/>
      </c>
    </row>
    <row r="7166" spans="7:12">
      <c r="G7166" s="122" t="str">
        <f t="shared" si="337"/>
        <v/>
      </c>
      <c r="H7166" s="255" t="str">
        <f>IF(G7166="기사임",(COUNTIF($B$2:B7166,B7166)-COUNTIFS($B$2:B7165,B7166,$G$2:G7165,"")),"")</f>
        <v/>
      </c>
      <c r="I7166" s="122" t="str">
        <f>IF(H7166=1,COUNTIF($H$1:H7166,1),"")</f>
        <v/>
      </c>
      <c r="J7166" s="122">
        <f t="shared" si="338"/>
        <v>0</v>
      </c>
      <c r="K7166" s="122" t="b">
        <f t="shared" si="339"/>
        <v>0</v>
      </c>
      <c r="L7166" s="122" t="str">
        <f>IF(K7166=FALSE,"",B7166&amp;"@"&amp;COUNTIFS($B$2:B7166,B7166,$K$2:K7166,TRUE))</f>
        <v/>
      </c>
    </row>
    <row r="7167" spans="7:12">
      <c r="G7167" s="122" t="str">
        <f t="shared" si="337"/>
        <v/>
      </c>
      <c r="H7167" s="255" t="str">
        <f>IF(G7167="기사임",(COUNTIF($B$2:B7167,B7167)-COUNTIFS($B$2:B7166,B7167,$G$2:G7166,"")),"")</f>
        <v/>
      </c>
      <c r="I7167" s="122" t="str">
        <f>IF(H7167=1,COUNTIF($H$1:H7167,1),"")</f>
        <v/>
      </c>
      <c r="J7167" s="122">
        <f t="shared" si="338"/>
        <v>0</v>
      </c>
      <c r="K7167" s="122" t="b">
        <f t="shared" si="339"/>
        <v>0</v>
      </c>
      <c r="L7167" s="122" t="str">
        <f>IF(K7167=FALSE,"",B7167&amp;"@"&amp;COUNTIFS($B$2:B7167,B7167,$K$2:K7167,TRUE))</f>
        <v/>
      </c>
    </row>
    <row r="7168" spans="7:12">
      <c r="G7168" s="122" t="str">
        <f t="shared" si="337"/>
        <v/>
      </c>
      <c r="H7168" s="255" t="str">
        <f>IF(G7168="기사임",(COUNTIF($B$2:B7168,B7168)-COUNTIFS($B$2:B7167,B7168,$G$2:G7167,"")),"")</f>
        <v/>
      </c>
      <c r="I7168" s="122" t="str">
        <f>IF(H7168=1,COUNTIF($H$1:H7168,1),"")</f>
        <v/>
      </c>
      <c r="J7168" s="122">
        <f t="shared" si="338"/>
        <v>0</v>
      </c>
      <c r="K7168" s="122" t="b">
        <f t="shared" si="339"/>
        <v>0</v>
      </c>
      <c r="L7168" s="122" t="str">
        <f>IF(K7168=FALSE,"",B7168&amp;"@"&amp;COUNTIFS($B$2:B7168,B7168,$K$2:K7168,TRUE))</f>
        <v/>
      </c>
    </row>
    <row r="7169" spans="7:12">
      <c r="G7169" s="122" t="str">
        <f t="shared" si="337"/>
        <v/>
      </c>
      <c r="H7169" s="255" t="str">
        <f>IF(G7169="기사임",(COUNTIF($B$2:B7169,B7169)-COUNTIFS($B$2:B7168,B7169,$G$2:G7168,"")),"")</f>
        <v/>
      </c>
      <c r="I7169" s="122" t="str">
        <f>IF(H7169=1,COUNTIF($H$1:H7169,1),"")</f>
        <v/>
      </c>
      <c r="J7169" s="122">
        <f t="shared" si="338"/>
        <v>0</v>
      </c>
      <c r="K7169" s="122" t="b">
        <f t="shared" si="339"/>
        <v>0</v>
      </c>
      <c r="L7169" s="122" t="str">
        <f>IF(K7169=FALSE,"",B7169&amp;"@"&amp;COUNTIFS($B$2:B7169,B7169,$K$2:K7169,TRUE))</f>
        <v/>
      </c>
    </row>
    <row r="7170" spans="7:12">
      <c r="G7170" s="122" t="str">
        <f t="shared" si="337"/>
        <v/>
      </c>
      <c r="H7170" s="255" t="str">
        <f>IF(G7170="기사임",(COUNTIF($B$2:B7170,B7170)-COUNTIFS($B$2:B7169,B7170,$G$2:G7169,"")),"")</f>
        <v/>
      </c>
      <c r="I7170" s="122" t="str">
        <f>IF(H7170=1,COUNTIF($H$1:H7170,1),"")</f>
        <v/>
      </c>
      <c r="J7170" s="122">
        <f t="shared" si="338"/>
        <v>0</v>
      </c>
      <c r="K7170" s="122" t="b">
        <f t="shared" si="339"/>
        <v>0</v>
      </c>
      <c r="L7170" s="122" t="str">
        <f>IF(K7170=FALSE,"",B7170&amp;"@"&amp;COUNTIFS($B$2:B7170,B7170,$K$2:K7170,TRUE))</f>
        <v/>
      </c>
    </row>
    <row r="7171" spans="7:12">
      <c r="G7171" s="122" t="str">
        <f t="shared" si="337"/>
        <v/>
      </c>
      <c r="H7171" s="255" t="str">
        <f>IF(G7171="기사임",(COUNTIF($B$2:B7171,B7171)-COUNTIFS($B$2:B7170,B7171,$G$2:G7170,"")),"")</f>
        <v/>
      </c>
      <c r="I7171" s="122" t="str">
        <f>IF(H7171=1,COUNTIF($H$1:H7171,1),"")</f>
        <v/>
      </c>
      <c r="J7171" s="122">
        <f t="shared" si="338"/>
        <v>0</v>
      </c>
      <c r="K7171" s="122" t="b">
        <f t="shared" si="339"/>
        <v>0</v>
      </c>
      <c r="L7171" s="122" t="str">
        <f>IF(K7171=FALSE,"",B7171&amp;"@"&amp;COUNTIFS($B$2:B7171,B7171,$K$2:K7171,TRUE))</f>
        <v/>
      </c>
    </row>
    <row r="7172" spans="7:12">
      <c r="G7172" s="122" t="str">
        <f t="shared" si="337"/>
        <v/>
      </c>
      <c r="H7172" s="255" t="str">
        <f>IF(G7172="기사임",(COUNTIF($B$2:B7172,B7172)-COUNTIFS($B$2:B7171,B7172,$G$2:G7171,"")),"")</f>
        <v/>
      </c>
      <c r="I7172" s="122" t="str">
        <f>IF(H7172=1,COUNTIF($H$1:H7172,1),"")</f>
        <v/>
      </c>
      <c r="J7172" s="122">
        <f t="shared" si="338"/>
        <v>0</v>
      </c>
      <c r="K7172" s="122" t="b">
        <f t="shared" si="339"/>
        <v>0</v>
      </c>
      <c r="L7172" s="122" t="str">
        <f>IF(K7172=FALSE,"",B7172&amp;"@"&amp;COUNTIFS($B$2:B7172,B7172,$K$2:K7172,TRUE))</f>
        <v/>
      </c>
    </row>
    <row r="7173" spans="7:12">
      <c r="G7173" s="122" t="str">
        <f t="shared" si="337"/>
        <v/>
      </c>
      <c r="H7173" s="255" t="str">
        <f>IF(G7173="기사임",(COUNTIF($B$2:B7173,B7173)-COUNTIFS($B$2:B7172,B7173,$G$2:G7172,"")),"")</f>
        <v/>
      </c>
      <c r="I7173" s="122" t="str">
        <f>IF(H7173=1,COUNTIF($H$1:H7173,1),"")</f>
        <v/>
      </c>
      <c r="J7173" s="122">
        <f t="shared" si="338"/>
        <v>0</v>
      </c>
      <c r="K7173" s="122" t="b">
        <f t="shared" si="339"/>
        <v>0</v>
      </c>
      <c r="L7173" s="122" t="str">
        <f>IF(K7173=FALSE,"",B7173&amp;"@"&amp;COUNTIFS($B$2:B7173,B7173,$K$2:K7173,TRUE))</f>
        <v/>
      </c>
    </row>
    <row r="7174" spans="7:12">
      <c r="G7174" s="122" t="str">
        <f t="shared" si="337"/>
        <v/>
      </c>
      <c r="H7174" s="255" t="str">
        <f>IF(G7174="기사임",(COUNTIF($B$2:B7174,B7174)-COUNTIFS($B$2:B7173,B7174,$G$2:G7173,"")),"")</f>
        <v/>
      </c>
      <c r="I7174" s="122" t="str">
        <f>IF(H7174=1,COUNTIF($H$1:H7174,1),"")</f>
        <v/>
      </c>
      <c r="J7174" s="122">
        <f t="shared" si="338"/>
        <v>0</v>
      </c>
      <c r="K7174" s="122" t="b">
        <f t="shared" si="339"/>
        <v>0</v>
      </c>
      <c r="L7174" s="122" t="str">
        <f>IF(K7174=FALSE,"",B7174&amp;"@"&amp;COUNTIFS($B$2:B7174,B7174,$K$2:K7174,TRUE))</f>
        <v/>
      </c>
    </row>
    <row r="7175" spans="7:12">
      <c r="G7175" s="122" t="str">
        <f t="shared" ref="G7175:G7238" si="340">IF(AND(LEFT(A7175,17)="/global/archives/",ISNUMBER(_xlfn.NUMBERVALUE(MID(A7175,18,1))),ISERROR(FIND("ckattempt",A7175)),ISERROR(FIND("preview",A7175))),"기사임","")</f>
        <v/>
      </c>
      <c r="H7175" s="255" t="str">
        <f>IF(G7175="기사임",(COUNTIF($B$2:B7175,B7175)-COUNTIFS($B$2:B7174,B7175,$G$2:G7174,"")),"")</f>
        <v/>
      </c>
      <c r="I7175" s="122" t="str">
        <f>IF(H7175=1,COUNTIF($H$1:H7175,1),"")</f>
        <v/>
      </c>
      <c r="J7175" s="122">
        <f t="shared" ref="J7175:J7238" si="341">COUNTIF($N$2:$N$4,B7175)</f>
        <v>0</v>
      </c>
      <c r="K7175" s="122" t="b">
        <f t="shared" ref="K7175:K7238" si="342">AND(J7175=1,H7175&gt;=1,H7175&lt;&gt;"")</f>
        <v>0</v>
      </c>
      <c r="L7175" s="122" t="str">
        <f>IF(K7175=FALSE,"",B7175&amp;"@"&amp;COUNTIFS($B$2:B7175,B7175,$K$2:K7175,TRUE))</f>
        <v/>
      </c>
    </row>
    <row r="7176" spans="7:12">
      <c r="G7176" s="122" t="str">
        <f t="shared" si="340"/>
        <v/>
      </c>
      <c r="H7176" s="255" t="str">
        <f>IF(G7176="기사임",(COUNTIF($B$2:B7176,B7176)-COUNTIFS($B$2:B7175,B7176,$G$2:G7175,"")),"")</f>
        <v/>
      </c>
      <c r="I7176" s="122" t="str">
        <f>IF(H7176=1,COUNTIF($H$1:H7176,1),"")</f>
        <v/>
      </c>
      <c r="J7176" s="122">
        <f t="shared" si="341"/>
        <v>0</v>
      </c>
      <c r="K7176" s="122" t="b">
        <f t="shared" si="342"/>
        <v>0</v>
      </c>
      <c r="L7176" s="122" t="str">
        <f>IF(K7176=FALSE,"",B7176&amp;"@"&amp;COUNTIFS($B$2:B7176,B7176,$K$2:K7176,TRUE))</f>
        <v/>
      </c>
    </row>
    <row r="7177" spans="7:12">
      <c r="G7177" s="122" t="str">
        <f t="shared" si="340"/>
        <v/>
      </c>
      <c r="H7177" s="255" t="str">
        <f>IF(G7177="기사임",(COUNTIF($B$2:B7177,B7177)-COUNTIFS($B$2:B7176,B7177,$G$2:G7176,"")),"")</f>
        <v/>
      </c>
      <c r="I7177" s="122" t="str">
        <f>IF(H7177=1,COUNTIF($H$1:H7177,1),"")</f>
        <v/>
      </c>
      <c r="J7177" s="122">
        <f t="shared" si="341"/>
        <v>0</v>
      </c>
      <c r="K7177" s="122" t="b">
        <f t="shared" si="342"/>
        <v>0</v>
      </c>
      <c r="L7177" s="122" t="str">
        <f>IF(K7177=FALSE,"",B7177&amp;"@"&amp;COUNTIFS($B$2:B7177,B7177,$K$2:K7177,TRUE))</f>
        <v/>
      </c>
    </row>
    <row r="7178" spans="7:12">
      <c r="G7178" s="122" t="str">
        <f t="shared" si="340"/>
        <v/>
      </c>
      <c r="H7178" s="255" t="str">
        <f>IF(G7178="기사임",(COUNTIF($B$2:B7178,B7178)-COUNTIFS($B$2:B7177,B7178,$G$2:G7177,"")),"")</f>
        <v/>
      </c>
      <c r="I7178" s="122" t="str">
        <f>IF(H7178=1,COUNTIF($H$1:H7178,1),"")</f>
        <v/>
      </c>
      <c r="J7178" s="122">
        <f t="shared" si="341"/>
        <v>0</v>
      </c>
      <c r="K7178" s="122" t="b">
        <f t="shared" si="342"/>
        <v>0</v>
      </c>
      <c r="L7178" s="122" t="str">
        <f>IF(K7178=FALSE,"",B7178&amp;"@"&amp;COUNTIFS($B$2:B7178,B7178,$K$2:K7178,TRUE))</f>
        <v/>
      </c>
    </row>
    <row r="7179" spans="7:12">
      <c r="G7179" s="122" t="str">
        <f t="shared" si="340"/>
        <v/>
      </c>
      <c r="H7179" s="255" t="str">
        <f>IF(G7179="기사임",(COUNTIF($B$2:B7179,B7179)-COUNTIFS($B$2:B7178,B7179,$G$2:G7178,"")),"")</f>
        <v/>
      </c>
      <c r="I7179" s="122" t="str">
        <f>IF(H7179=1,COUNTIF($H$1:H7179,1),"")</f>
        <v/>
      </c>
      <c r="J7179" s="122">
        <f t="shared" si="341"/>
        <v>0</v>
      </c>
      <c r="K7179" s="122" t="b">
        <f t="shared" si="342"/>
        <v>0</v>
      </c>
      <c r="L7179" s="122" t="str">
        <f>IF(K7179=FALSE,"",B7179&amp;"@"&amp;COUNTIFS($B$2:B7179,B7179,$K$2:K7179,TRUE))</f>
        <v/>
      </c>
    </row>
    <row r="7180" spans="7:12">
      <c r="G7180" s="122" t="str">
        <f t="shared" si="340"/>
        <v/>
      </c>
      <c r="H7180" s="255" t="str">
        <f>IF(G7180="기사임",(COUNTIF($B$2:B7180,B7180)-COUNTIFS($B$2:B7179,B7180,$G$2:G7179,"")),"")</f>
        <v/>
      </c>
      <c r="I7180" s="122" t="str">
        <f>IF(H7180=1,COUNTIF($H$1:H7180,1),"")</f>
        <v/>
      </c>
      <c r="J7180" s="122">
        <f t="shared" si="341"/>
        <v>0</v>
      </c>
      <c r="K7180" s="122" t="b">
        <f t="shared" si="342"/>
        <v>0</v>
      </c>
      <c r="L7180" s="122" t="str">
        <f>IF(K7180=FALSE,"",B7180&amp;"@"&amp;COUNTIFS($B$2:B7180,B7180,$K$2:K7180,TRUE))</f>
        <v/>
      </c>
    </row>
    <row r="7181" spans="7:12">
      <c r="G7181" s="122" t="str">
        <f t="shared" si="340"/>
        <v/>
      </c>
      <c r="H7181" s="255" t="str">
        <f>IF(G7181="기사임",(COUNTIF($B$2:B7181,B7181)-COUNTIFS($B$2:B7180,B7181,$G$2:G7180,"")),"")</f>
        <v/>
      </c>
      <c r="I7181" s="122" t="str">
        <f>IF(H7181=1,COUNTIF($H$1:H7181,1),"")</f>
        <v/>
      </c>
      <c r="J7181" s="122">
        <f t="shared" si="341"/>
        <v>0</v>
      </c>
      <c r="K7181" s="122" t="b">
        <f t="shared" si="342"/>
        <v>0</v>
      </c>
      <c r="L7181" s="122" t="str">
        <f>IF(K7181=FALSE,"",B7181&amp;"@"&amp;COUNTIFS($B$2:B7181,B7181,$K$2:K7181,TRUE))</f>
        <v/>
      </c>
    </row>
    <row r="7182" spans="7:12">
      <c r="G7182" s="122" t="str">
        <f t="shared" si="340"/>
        <v/>
      </c>
      <c r="H7182" s="255" t="str">
        <f>IF(G7182="기사임",(COUNTIF($B$2:B7182,B7182)-COUNTIFS($B$2:B7181,B7182,$G$2:G7181,"")),"")</f>
        <v/>
      </c>
      <c r="I7182" s="122" t="str">
        <f>IF(H7182=1,COUNTIF($H$1:H7182,1),"")</f>
        <v/>
      </c>
      <c r="J7182" s="122">
        <f t="shared" si="341"/>
        <v>0</v>
      </c>
      <c r="K7182" s="122" t="b">
        <f t="shared" si="342"/>
        <v>0</v>
      </c>
      <c r="L7182" s="122" t="str">
        <f>IF(K7182=FALSE,"",B7182&amp;"@"&amp;COUNTIFS($B$2:B7182,B7182,$K$2:K7182,TRUE))</f>
        <v/>
      </c>
    </row>
    <row r="7183" spans="7:12">
      <c r="G7183" s="122" t="str">
        <f t="shared" si="340"/>
        <v/>
      </c>
      <c r="H7183" s="255" t="str">
        <f>IF(G7183="기사임",(COUNTIF($B$2:B7183,B7183)-COUNTIFS($B$2:B7182,B7183,$G$2:G7182,"")),"")</f>
        <v/>
      </c>
      <c r="I7183" s="122" t="str">
        <f>IF(H7183=1,COUNTIF($H$1:H7183,1),"")</f>
        <v/>
      </c>
      <c r="J7183" s="122">
        <f t="shared" si="341"/>
        <v>0</v>
      </c>
      <c r="K7183" s="122" t="b">
        <f t="shared" si="342"/>
        <v>0</v>
      </c>
      <c r="L7183" s="122" t="str">
        <f>IF(K7183=FALSE,"",B7183&amp;"@"&amp;COUNTIFS($B$2:B7183,B7183,$K$2:K7183,TRUE))</f>
        <v/>
      </c>
    </row>
    <row r="7184" spans="7:12">
      <c r="G7184" s="122" t="str">
        <f t="shared" si="340"/>
        <v/>
      </c>
      <c r="H7184" s="255" t="str">
        <f>IF(G7184="기사임",(COUNTIF($B$2:B7184,B7184)-COUNTIFS($B$2:B7183,B7184,$G$2:G7183,"")),"")</f>
        <v/>
      </c>
      <c r="I7184" s="122" t="str">
        <f>IF(H7184=1,COUNTIF($H$1:H7184,1),"")</f>
        <v/>
      </c>
      <c r="J7184" s="122">
        <f t="shared" si="341"/>
        <v>0</v>
      </c>
      <c r="K7184" s="122" t="b">
        <f t="shared" si="342"/>
        <v>0</v>
      </c>
      <c r="L7184" s="122" t="str">
        <f>IF(K7184=FALSE,"",B7184&amp;"@"&amp;COUNTIFS($B$2:B7184,B7184,$K$2:K7184,TRUE))</f>
        <v/>
      </c>
    </row>
    <row r="7185" spans="7:12">
      <c r="G7185" s="122" t="str">
        <f t="shared" si="340"/>
        <v/>
      </c>
      <c r="H7185" s="255" t="str">
        <f>IF(G7185="기사임",(COUNTIF($B$2:B7185,B7185)-COUNTIFS($B$2:B7184,B7185,$G$2:G7184,"")),"")</f>
        <v/>
      </c>
      <c r="I7185" s="122" t="str">
        <f>IF(H7185=1,COUNTIF($H$1:H7185,1),"")</f>
        <v/>
      </c>
      <c r="J7185" s="122">
        <f t="shared" si="341"/>
        <v>0</v>
      </c>
      <c r="K7185" s="122" t="b">
        <f t="shared" si="342"/>
        <v>0</v>
      </c>
      <c r="L7185" s="122" t="str">
        <f>IF(K7185=FALSE,"",B7185&amp;"@"&amp;COUNTIFS($B$2:B7185,B7185,$K$2:K7185,TRUE))</f>
        <v/>
      </c>
    </row>
    <row r="7186" spans="7:12">
      <c r="G7186" s="122" t="str">
        <f t="shared" si="340"/>
        <v/>
      </c>
      <c r="H7186" s="255" t="str">
        <f>IF(G7186="기사임",(COUNTIF($B$2:B7186,B7186)-COUNTIFS($B$2:B7185,B7186,$G$2:G7185,"")),"")</f>
        <v/>
      </c>
      <c r="I7186" s="122" t="str">
        <f>IF(H7186=1,COUNTIF($H$1:H7186,1),"")</f>
        <v/>
      </c>
      <c r="J7186" s="122">
        <f t="shared" si="341"/>
        <v>0</v>
      </c>
      <c r="K7186" s="122" t="b">
        <f t="shared" si="342"/>
        <v>0</v>
      </c>
      <c r="L7186" s="122" t="str">
        <f>IF(K7186=FALSE,"",B7186&amp;"@"&amp;COUNTIFS($B$2:B7186,B7186,$K$2:K7186,TRUE))</f>
        <v/>
      </c>
    </row>
    <row r="7187" spans="7:12">
      <c r="G7187" s="122" t="str">
        <f t="shared" si="340"/>
        <v/>
      </c>
      <c r="H7187" s="255" t="str">
        <f>IF(G7187="기사임",(COUNTIF($B$2:B7187,B7187)-COUNTIFS($B$2:B7186,B7187,$G$2:G7186,"")),"")</f>
        <v/>
      </c>
      <c r="I7187" s="122" t="str">
        <f>IF(H7187=1,COUNTIF($H$1:H7187,1),"")</f>
        <v/>
      </c>
      <c r="J7187" s="122">
        <f t="shared" si="341"/>
        <v>0</v>
      </c>
      <c r="K7187" s="122" t="b">
        <f t="shared" si="342"/>
        <v>0</v>
      </c>
      <c r="L7187" s="122" t="str">
        <f>IF(K7187=FALSE,"",B7187&amp;"@"&amp;COUNTIFS($B$2:B7187,B7187,$K$2:K7187,TRUE))</f>
        <v/>
      </c>
    </row>
    <row r="7188" spans="7:12">
      <c r="G7188" s="122" t="str">
        <f t="shared" si="340"/>
        <v/>
      </c>
      <c r="H7188" s="255" t="str">
        <f>IF(G7188="기사임",(COUNTIF($B$2:B7188,B7188)-COUNTIFS($B$2:B7187,B7188,$G$2:G7187,"")),"")</f>
        <v/>
      </c>
      <c r="I7188" s="122" t="str">
        <f>IF(H7188=1,COUNTIF($H$1:H7188,1),"")</f>
        <v/>
      </c>
      <c r="J7188" s="122">
        <f t="shared" si="341"/>
        <v>0</v>
      </c>
      <c r="K7188" s="122" t="b">
        <f t="shared" si="342"/>
        <v>0</v>
      </c>
      <c r="L7188" s="122" t="str">
        <f>IF(K7188=FALSE,"",B7188&amp;"@"&amp;COUNTIFS($B$2:B7188,B7188,$K$2:K7188,TRUE))</f>
        <v/>
      </c>
    </row>
    <row r="7189" spans="7:12">
      <c r="G7189" s="122" t="str">
        <f t="shared" si="340"/>
        <v/>
      </c>
      <c r="H7189" s="255" t="str">
        <f>IF(G7189="기사임",(COUNTIF($B$2:B7189,B7189)-COUNTIFS($B$2:B7188,B7189,$G$2:G7188,"")),"")</f>
        <v/>
      </c>
      <c r="I7189" s="122" t="str">
        <f>IF(H7189=1,COUNTIF($H$1:H7189,1),"")</f>
        <v/>
      </c>
      <c r="J7189" s="122">
        <f t="shared" si="341"/>
        <v>0</v>
      </c>
      <c r="K7189" s="122" t="b">
        <f t="shared" si="342"/>
        <v>0</v>
      </c>
      <c r="L7189" s="122" t="str">
        <f>IF(K7189=FALSE,"",B7189&amp;"@"&amp;COUNTIFS($B$2:B7189,B7189,$K$2:K7189,TRUE))</f>
        <v/>
      </c>
    </row>
    <row r="7190" spans="7:12">
      <c r="G7190" s="122" t="str">
        <f t="shared" si="340"/>
        <v/>
      </c>
      <c r="H7190" s="255" t="str">
        <f>IF(G7190="기사임",(COUNTIF($B$2:B7190,B7190)-COUNTIFS($B$2:B7189,B7190,$G$2:G7189,"")),"")</f>
        <v/>
      </c>
      <c r="I7190" s="122" t="str">
        <f>IF(H7190=1,COUNTIF($H$1:H7190,1),"")</f>
        <v/>
      </c>
      <c r="J7190" s="122">
        <f t="shared" si="341"/>
        <v>0</v>
      </c>
      <c r="K7190" s="122" t="b">
        <f t="shared" si="342"/>
        <v>0</v>
      </c>
      <c r="L7190" s="122" t="str">
        <f>IF(K7190=FALSE,"",B7190&amp;"@"&amp;COUNTIFS($B$2:B7190,B7190,$K$2:K7190,TRUE))</f>
        <v/>
      </c>
    </row>
    <row r="7191" spans="7:12">
      <c r="G7191" s="122" t="str">
        <f t="shared" si="340"/>
        <v/>
      </c>
      <c r="H7191" s="255" t="str">
        <f>IF(G7191="기사임",(COUNTIF($B$2:B7191,B7191)-COUNTIFS($B$2:B7190,B7191,$G$2:G7190,"")),"")</f>
        <v/>
      </c>
      <c r="I7191" s="122" t="str">
        <f>IF(H7191=1,COUNTIF($H$1:H7191,1),"")</f>
        <v/>
      </c>
      <c r="J7191" s="122">
        <f t="shared" si="341"/>
        <v>0</v>
      </c>
      <c r="K7191" s="122" t="b">
        <f t="shared" si="342"/>
        <v>0</v>
      </c>
      <c r="L7191" s="122" t="str">
        <f>IF(K7191=FALSE,"",B7191&amp;"@"&amp;COUNTIFS($B$2:B7191,B7191,$K$2:K7191,TRUE))</f>
        <v/>
      </c>
    </row>
    <row r="7192" spans="7:12">
      <c r="G7192" s="122" t="str">
        <f t="shared" si="340"/>
        <v/>
      </c>
      <c r="H7192" s="255" t="str">
        <f>IF(G7192="기사임",(COUNTIF($B$2:B7192,B7192)-COUNTIFS($B$2:B7191,B7192,$G$2:G7191,"")),"")</f>
        <v/>
      </c>
      <c r="I7192" s="122" t="str">
        <f>IF(H7192=1,COUNTIF($H$1:H7192,1),"")</f>
        <v/>
      </c>
      <c r="J7192" s="122">
        <f t="shared" si="341"/>
        <v>0</v>
      </c>
      <c r="K7192" s="122" t="b">
        <f t="shared" si="342"/>
        <v>0</v>
      </c>
      <c r="L7192" s="122" t="str">
        <f>IF(K7192=FALSE,"",B7192&amp;"@"&amp;COUNTIFS($B$2:B7192,B7192,$K$2:K7192,TRUE))</f>
        <v/>
      </c>
    </row>
    <row r="7193" spans="7:12">
      <c r="G7193" s="122" t="str">
        <f t="shared" si="340"/>
        <v/>
      </c>
      <c r="H7193" s="255" t="str">
        <f>IF(G7193="기사임",(COUNTIF($B$2:B7193,B7193)-COUNTIFS($B$2:B7192,B7193,$G$2:G7192,"")),"")</f>
        <v/>
      </c>
      <c r="I7193" s="122" t="str">
        <f>IF(H7193=1,COUNTIF($H$1:H7193,1),"")</f>
        <v/>
      </c>
      <c r="J7193" s="122">
        <f t="shared" si="341"/>
        <v>0</v>
      </c>
      <c r="K7193" s="122" t="b">
        <f t="shared" si="342"/>
        <v>0</v>
      </c>
      <c r="L7193" s="122" t="str">
        <f>IF(K7193=FALSE,"",B7193&amp;"@"&amp;COUNTIFS($B$2:B7193,B7193,$K$2:K7193,TRUE))</f>
        <v/>
      </c>
    </row>
    <row r="7194" spans="7:12">
      <c r="G7194" s="122" t="str">
        <f t="shared" si="340"/>
        <v/>
      </c>
      <c r="H7194" s="255" t="str">
        <f>IF(G7194="기사임",(COUNTIF($B$2:B7194,B7194)-COUNTIFS($B$2:B7193,B7194,$G$2:G7193,"")),"")</f>
        <v/>
      </c>
      <c r="I7194" s="122" t="str">
        <f>IF(H7194=1,COUNTIF($H$1:H7194,1),"")</f>
        <v/>
      </c>
      <c r="J7194" s="122">
        <f t="shared" si="341"/>
        <v>0</v>
      </c>
      <c r="K7194" s="122" t="b">
        <f t="shared" si="342"/>
        <v>0</v>
      </c>
      <c r="L7194" s="122" t="str">
        <f>IF(K7194=FALSE,"",B7194&amp;"@"&amp;COUNTIFS($B$2:B7194,B7194,$K$2:K7194,TRUE))</f>
        <v/>
      </c>
    </row>
    <row r="7195" spans="7:12">
      <c r="G7195" s="122" t="str">
        <f t="shared" si="340"/>
        <v/>
      </c>
      <c r="H7195" s="255" t="str">
        <f>IF(G7195="기사임",(COUNTIF($B$2:B7195,B7195)-COUNTIFS($B$2:B7194,B7195,$G$2:G7194,"")),"")</f>
        <v/>
      </c>
      <c r="I7195" s="122" t="str">
        <f>IF(H7195=1,COUNTIF($H$1:H7195,1),"")</f>
        <v/>
      </c>
      <c r="J7195" s="122">
        <f t="shared" si="341"/>
        <v>0</v>
      </c>
      <c r="K7195" s="122" t="b">
        <f t="shared" si="342"/>
        <v>0</v>
      </c>
      <c r="L7195" s="122" t="str">
        <f>IF(K7195=FALSE,"",B7195&amp;"@"&amp;COUNTIFS($B$2:B7195,B7195,$K$2:K7195,TRUE))</f>
        <v/>
      </c>
    </row>
    <row r="7196" spans="7:12">
      <c r="G7196" s="122" t="str">
        <f t="shared" si="340"/>
        <v/>
      </c>
      <c r="H7196" s="255" t="str">
        <f>IF(G7196="기사임",(COUNTIF($B$2:B7196,B7196)-COUNTIFS($B$2:B7195,B7196,$G$2:G7195,"")),"")</f>
        <v/>
      </c>
      <c r="I7196" s="122" t="str">
        <f>IF(H7196=1,COUNTIF($H$1:H7196,1),"")</f>
        <v/>
      </c>
      <c r="J7196" s="122">
        <f t="shared" si="341"/>
        <v>0</v>
      </c>
      <c r="K7196" s="122" t="b">
        <f t="shared" si="342"/>
        <v>0</v>
      </c>
      <c r="L7196" s="122" t="str">
        <f>IF(K7196=FALSE,"",B7196&amp;"@"&amp;COUNTIFS($B$2:B7196,B7196,$K$2:K7196,TRUE))</f>
        <v/>
      </c>
    </row>
    <row r="7197" spans="7:12">
      <c r="G7197" s="122" t="str">
        <f t="shared" si="340"/>
        <v/>
      </c>
      <c r="H7197" s="255" t="str">
        <f>IF(G7197="기사임",(COUNTIF($B$2:B7197,B7197)-COUNTIFS($B$2:B7196,B7197,$G$2:G7196,"")),"")</f>
        <v/>
      </c>
      <c r="I7197" s="122" t="str">
        <f>IF(H7197=1,COUNTIF($H$1:H7197,1),"")</f>
        <v/>
      </c>
      <c r="J7197" s="122">
        <f t="shared" si="341"/>
        <v>0</v>
      </c>
      <c r="K7197" s="122" t="b">
        <f t="shared" si="342"/>
        <v>0</v>
      </c>
      <c r="L7197" s="122" t="str">
        <f>IF(K7197=FALSE,"",B7197&amp;"@"&amp;COUNTIFS($B$2:B7197,B7197,$K$2:K7197,TRUE))</f>
        <v/>
      </c>
    </row>
    <row r="7198" spans="7:12">
      <c r="G7198" s="122" t="str">
        <f t="shared" si="340"/>
        <v/>
      </c>
      <c r="H7198" s="255" t="str">
        <f>IF(G7198="기사임",(COUNTIF($B$2:B7198,B7198)-COUNTIFS($B$2:B7197,B7198,$G$2:G7197,"")),"")</f>
        <v/>
      </c>
      <c r="I7198" s="122" t="str">
        <f>IF(H7198=1,COUNTIF($H$1:H7198,1),"")</f>
        <v/>
      </c>
      <c r="J7198" s="122">
        <f t="shared" si="341"/>
        <v>0</v>
      </c>
      <c r="K7198" s="122" t="b">
        <f t="shared" si="342"/>
        <v>0</v>
      </c>
      <c r="L7198" s="122" t="str">
        <f>IF(K7198=FALSE,"",B7198&amp;"@"&amp;COUNTIFS($B$2:B7198,B7198,$K$2:K7198,TRUE))</f>
        <v/>
      </c>
    </row>
    <row r="7199" spans="7:12">
      <c r="G7199" s="122" t="str">
        <f t="shared" si="340"/>
        <v/>
      </c>
      <c r="H7199" s="255" t="str">
        <f>IF(G7199="기사임",(COUNTIF($B$2:B7199,B7199)-COUNTIFS($B$2:B7198,B7199,$G$2:G7198,"")),"")</f>
        <v/>
      </c>
      <c r="I7199" s="122" t="str">
        <f>IF(H7199=1,COUNTIF($H$1:H7199,1),"")</f>
        <v/>
      </c>
      <c r="J7199" s="122">
        <f t="shared" si="341"/>
        <v>0</v>
      </c>
      <c r="K7199" s="122" t="b">
        <f t="shared" si="342"/>
        <v>0</v>
      </c>
      <c r="L7199" s="122" t="str">
        <f>IF(K7199=FALSE,"",B7199&amp;"@"&amp;COUNTIFS($B$2:B7199,B7199,$K$2:K7199,TRUE))</f>
        <v/>
      </c>
    </row>
    <row r="7200" spans="7:12">
      <c r="G7200" s="122" t="str">
        <f t="shared" si="340"/>
        <v/>
      </c>
      <c r="H7200" s="255" t="str">
        <f>IF(G7200="기사임",(COUNTIF($B$2:B7200,B7200)-COUNTIFS($B$2:B7199,B7200,$G$2:G7199,"")),"")</f>
        <v/>
      </c>
      <c r="I7200" s="122" t="str">
        <f>IF(H7200=1,COUNTIF($H$1:H7200,1),"")</f>
        <v/>
      </c>
      <c r="J7200" s="122">
        <f t="shared" si="341"/>
        <v>0</v>
      </c>
      <c r="K7200" s="122" t="b">
        <f t="shared" si="342"/>
        <v>0</v>
      </c>
      <c r="L7200" s="122" t="str">
        <f>IF(K7200=FALSE,"",B7200&amp;"@"&amp;COUNTIFS($B$2:B7200,B7200,$K$2:K7200,TRUE))</f>
        <v/>
      </c>
    </row>
    <row r="7201" spans="7:12">
      <c r="G7201" s="122" t="str">
        <f t="shared" si="340"/>
        <v/>
      </c>
      <c r="H7201" s="255" t="str">
        <f>IF(G7201="기사임",(COUNTIF($B$2:B7201,B7201)-COUNTIFS($B$2:B7200,B7201,$G$2:G7200,"")),"")</f>
        <v/>
      </c>
      <c r="I7201" s="122" t="str">
        <f>IF(H7201=1,COUNTIF($H$1:H7201,1),"")</f>
        <v/>
      </c>
      <c r="J7201" s="122">
        <f t="shared" si="341"/>
        <v>0</v>
      </c>
      <c r="K7201" s="122" t="b">
        <f t="shared" si="342"/>
        <v>0</v>
      </c>
      <c r="L7201" s="122" t="str">
        <f>IF(K7201=FALSE,"",B7201&amp;"@"&amp;COUNTIFS($B$2:B7201,B7201,$K$2:K7201,TRUE))</f>
        <v/>
      </c>
    </row>
    <row r="7202" spans="7:12">
      <c r="G7202" s="122" t="str">
        <f t="shared" si="340"/>
        <v/>
      </c>
      <c r="H7202" s="255" t="str">
        <f>IF(G7202="기사임",(COUNTIF($B$2:B7202,B7202)-COUNTIFS($B$2:B7201,B7202,$G$2:G7201,"")),"")</f>
        <v/>
      </c>
      <c r="I7202" s="122" t="str">
        <f>IF(H7202=1,COUNTIF($H$1:H7202,1),"")</f>
        <v/>
      </c>
      <c r="J7202" s="122">
        <f t="shared" si="341"/>
        <v>0</v>
      </c>
      <c r="K7202" s="122" t="b">
        <f t="shared" si="342"/>
        <v>0</v>
      </c>
      <c r="L7202" s="122" t="str">
        <f>IF(K7202=FALSE,"",B7202&amp;"@"&amp;COUNTIFS($B$2:B7202,B7202,$K$2:K7202,TRUE))</f>
        <v/>
      </c>
    </row>
    <row r="7203" spans="7:12">
      <c r="G7203" s="122" t="str">
        <f t="shared" si="340"/>
        <v/>
      </c>
      <c r="H7203" s="255" t="str">
        <f>IF(G7203="기사임",(COUNTIF($B$2:B7203,B7203)-COUNTIFS($B$2:B7202,B7203,$G$2:G7202,"")),"")</f>
        <v/>
      </c>
      <c r="I7203" s="122" t="str">
        <f>IF(H7203=1,COUNTIF($H$1:H7203,1),"")</f>
        <v/>
      </c>
      <c r="J7203" s="122">
        <f t="shared" si="341"/>
        <v>0</v>
      </c>
      <c r="K7203" s="122" t="b">
        <f t="shared" si="342"/>
        <v>0</v>
      </c>
      <c r="L7203" s="122" t="str">
        <f>IF(K7203=FALSE,"",B7203&amp;"@"&amp;COUNTIFS($B$2:B7203,B7203,$K$2:K7203,TRUE))</f>
        <v/>
      </c>
    </row>
    <row r="7204" spans="7:12">
      <c r="G7204" s="122" t="str">
        <f t="shared" si="340"/>
        <v/>
      </c>
      <c r="H7204" s="255" t="str">
        <f>IF(G7204="기사임",(COUNTIF($B$2:B7204,B7204)-COUNTIFS($B$2:B7203,B7204,$G$2:G7203,"")),"")</f>
        <v/>
      </c>
      <c r="I7204" s="122" t="str">
        <f>IF(H7204=1,COUNTIF($H$1:H7204,1),"")</f>
        <v/>
      </c>
      <c r="J7204" s="122">
        <f t="shared" si="341"/>
        <v>0</v>
      </c>
      <c r="K7204" s="122" t="b">
        <f t="shared" si="342"/>
        <v>0</v>
      </c>
      <c r="L7204" s="122" t="str">
        <f>IF(K7204=FALSE,"",B7204&amp;"@"&amp;COUNTIFS($B$2:B7204,B7204,$K$2:K7204,TRUE))</f>
        <v/>
      </c>
    </row>
    <row r="7205" spans="7:12">
      <c r="G7205" s="122" t="str">
        <f t="shared" si="340"/>
        <v/>
      </c>
      <c r="H7205" s="255" t="str">
        <f>IF(G7205="기사임",(COUNTIF($B$2:B7205,B7205)-COUNTIFS($B$2:B7204,B7205,$G$2:G7204,"")),"")</f>
        <v/>
      </c>
      <c r="I7205" s="122" t="str">
        <f>IF(H7205=1,COUNTIF($H$1:H7205,1),"")</f>
        <v/>
      </c>
      <c r="J7205" s="122">
        <f t="shared" si="341"/>
        <v>0</v>
      </c>
      <c r="K7205" s="122" t="b">
        <f t="shared" si="342"/>
        <v>0</v>
      </c>
      <c r="L7205" s="122" t="str">
        <f>IF(K7205=FALSE,"",B7205&amp;"@"&amp;COUNTIFS($B$2:B7205,B7205,$K$2:K7205,TRUE))</f>
        <v/>
      </c>
    </row>
    <row r="7206" spans="7:12">
      <c r="G7206" s="122" t="str">
        <f t="shared" si="340"/>
        <v/>
      </c>
      <c r="H7206" s="255" t="str">
        <f>IF(G7206="기사임",(COUNTIF($B$2:B7206,B7206)-COUNTIFS($B$2:B7205,B7206,$G$2:G7205,"")),"")</f>
        <v/>
      </c>
      <c r="I7206" s="122" t="str">
        <f>IF(H7206=1,COUNTIF($H$1:H7206,1),"")</f>
        <v/>
      </c>
      <c r="J7206" s="122">
        <f t="shared" si="341"/>
        <v>0</v>
      </c>
      <c r="K7206" s="122" t="b">
        <f t="shared" si="342"/>
        <v>0</v>
      </c>
      <c r="L7206" s="122" t="str">
        <f>IF(K7206=FALSE,"",B7206&amp;"@"&amp;COUNTIFS($B$2:B7206,B7206,$K$2:K7206,TRUE))</f>
        <v/>
      </c>
    </row>
    <row r="7207" spans="7:12">
      <c r="G7207" s="122" t="str">
        <f t="shared" si="340"/>
        <v/>
      </c>
      <c r="H7207" s="255" t="str">
        <f>IF(G7207="기사임",(COUNTIF($B$2:B7207,B7207)-COUNTIFS($B$2:B7206,B7207,$G$2:G7206,"")),"")</f>
        <v/>
      </c>
      <c r="I7207" s="122" t="str">
        <f>IF(H7207=1,COUNTIF($H$1:H7207,1),"")</f>
        <v/>
      </c>
      <c r="J7207" s="122">
        <f t="shared" si="341"/>
        <v>0</v>
      </c>
      <c r="K7207" s="122" t="b">
        <f t="shared" si="342"/>
        <v>0</v>
      </c>
      <c r="L7207" s="122" t="str">
        <f>IF(K7207=FALSE,"",B7207&amp;"@"&amp;COUNTIFS($B$2:B7207,B7207,$K$2:K7207,TRUE))</f>
        <v/>
      </c>
    </row>
    <row r="7208" spans="7:12">
      <c r="G7208" s="122" t="str">
        <f t="shared" si="340"/>
        <v/>
      </c>
      <c r="H7208" s="255" t="str">
        <f>IF(G7208="기사임",(COUNTIF($B$2:B7208,B7208)-COUNTIFS($B$2:B7207,B7208,$G$2:G7207,"")),"")</f>
        <v/>
      </c>
      <c r="I7208" s="122" t="str">
        <f>IF(H7208=1,COUNTIF($H$1:H7208,1),"")</f>
        <v/>
      </c>
      <c r="J7208" s="122">
        <f t="shared" si="341"/>
        <v>0</v>
      </c>
      <c r="K7208" s="122" t="b">
        <f t="shared" si="342"/>
        <v>0</v>
      </c>
      <c r="L7208" s="122" t="str">
        <f>IF(K7208=FALSE,"",B7208&amp;"@"&amp;COUNTIFS($B$2:B7208,B7208,$K$2:K7208,TRUE))</f>
        <v/>
      </c>
    </row>
    <row r="7209" spans="7:12">
      <c r="G7209" s="122" t="str">
        <f t="shared" si="340"/>
        <v/>
      </c>
      <c r="H7209" s="255" t="str">
        <f>IF(G7209="기사임",(COUNTIF($B$2:B7209,B7209)-COUNTIFS($B$2:B7208,B7209,$G$2:G7208,"")),"")</f>
        <v/>
      </c>
      <c r="I7209" s="122" t="str">
        <f>IF(H7209=1,COUNTIF($H$1:H7209,1),"")</f>
        <v/>
      </c>
      <c r="J7209" s="122">
        <f t="shared" si="341"/>
        <v>0</v>
      </c>
      <c r="K7209" s="122" t="b">
        <f t="shared" si="342"/>
        <v>0</v>
      </c>
      <c r="L7209" s="122" t="str">
        <f>IF(K7209=FALSE,"",B7209&amp;"@"&amp;COUNTIFS($B$2:B7209,B7209,$K$2:K7209,TRUE))</f>
        <v/>
      </c>
    </row>
    <row r="7210" spans="7:12">
      <c r="G7210" s="122" t="str">
        <f t="shared" si="340"/>
        <v/>
      </c>
      <c r="H7210" s="255" t="str">
        <f>IF(G7210="기사임",(COUNTIF($B$2:B7210,B7210)-COUNTIFS($B$2:B7209,B7210,$G$2:G7209,"")),"")</f>
        <v/>
      </c>
      <c r="I7210" s="122" t="str">
        <f>IF(H7210=1,COUNTIF($H$1:H7210,1),"")</f>
        <v/>
      </c>
      <c r="J7210" s="122">
        <f t="shared" si="341"/>
        <v>0</v>
      </c>
      <c r="K7210" s="122" t="b">
        <f t="shared" si="342"/>
        <v>0</v>
      </c>
      <c r="L7210" s="122" t="str">
        <f>IF(K7210=FALSE,"",B7210&amp;"@"&amp;COUNTIFS($B$2:B7210,B7210,$K$2:K7210,TRUE))</f>
        <v/>
      </c>
    </row>
    <row r="7211" spans="7:12">
      <c r="G7211" s="122" t="str">
        <f t="shared" si="340"/>
        <v/>
      </c>
      <c r="H7211" s="255" t="str">
        <f>IF(G7211="기사임",(COUNTIF($B$2:B7211,B7211)-COUNTIFS($B$2:B7210,B7211,$G$2:G7210,"")),"")</f>
        <v/>
      </c>
      <c r="I7211" s="122" t="str">
        <f>IF(H7211=1,COUNTIF($H$1:H7211,1),"")</f>
        <v/>
      </c>
      <c r="J7211" s="122">
        <f t="shared" si="341"/>
        <v>0</v>
      </c>
      <c r="K7211" s="122" t="b">
        <f t="shared" si="342"/>
        <v>0</v>
      </c>
      <c r="L7211" s="122" t="str">
        <f>IF(K7211=FALSE,"",B7211&amp;"@"&amp;COUNTIFS($B$2:B7211,B7211,$K$2:K7211,TRUE))</f>
        <v/>
      </c>
    </row>
    <row r="7212" spans="7:12">
      <c r="G7212" s="122" t="str">
        <f t="shared" si="340"/>
        <v/>
      </c>
      <c r="H7212" s="255" t="str">
        <f>IF(G7212="기사임",(COUNTIF($B$2:B7212,B7212)-COUNTIFS($B$2:B7211,B7212,$G$2:G7211,"")),"")</f>
        <v/>
      </c>
      <c r="I7212" s="122" t="str">
        <f>IF(H7212=1,COUNTIF($H$1:H7212,1),"")</f>
        <v/>
      </c>
      <c r="J7212" s="122">
        <f t="shared" si="341"/>
        <v>0</v>
      </c>
      <c r="K7212" s="122" t="b">
        <f t="shared" si="342"/>
        <v>0</v>
      </c>
      <c r="L7212" s="122" t="str">
        <f>IF(K7212=FALSE,"",B7212&amp;"@"&amp;COUNTIFS($B$2:B7212,B7212,$K$2:K7212,TRUE))</f>
        <v/>
      </c>
    </row>
    <row r="7213" spans="7:12">
      <c r="G7213" s="122" t="str">
        <f t="shared" si="340"/>
        <v/>
      </c>
      <c r="H7213" s="255" t="str">
        <f>IF(G7213="기사임",(COUNTIF($B$2:B7213,B7213)-COUNTIFS($B$2:B7212,B7213,$G$2:G7212,"")),"")</f>
        <v/>
      </c>
      <c r="I7213" s="122" t="str">
        <f>IF(H7213=1,COUNTIF($H$1:H7213,1),"")</f>
        <v/>
      </c>
      <c r="J7213" s="122">
        <f t="shared" si="341"/>
        <v>0</v>
      </c>
      <c r="K7213" s="122" t="b">
        <f t="shared" si="342"/>
        <v>0</v>
      </c>
      <c r="L7213" s="122" t="str">
        <f>IF(K7213=FALSE,"",B7213&amp;"@"&amp;COUNTIFS($B$2:B7213,B7213,$K$2:K7213,TRUE))</f>
        <v/>
      </c>
    </row>
    <row r="7214" spans="7:12">
      <c r="G7214" s="122" t="str">
        <f t="shared" si="340"/>
        <v/>
      </c>
      <c r="H7214" s="255" t="str">
        <f>IF(G7214="기사임",(COUNTIF($B$2:B7214,B7214)-COUNTIFS($B$2:B7213,B7214,$G$2:G7213,"")),"")</f>
        <v/>
      </c>
      <c r="I7214" s="122" t="str">
        <f>IF(H7214=1,COUNTIF($H$1:H7214,1),"")</f>
        <v/>
      </c>
      <c r="J7214" s="122">
        <f t="shared" si="341"/>
        <v>0</v>
      </c>
      <c r="K7214" s="122" t="b">
        <f t="shared" si="342"/>
        <v>0</v>
      </c>
      <c r="L7214" s="122" t="str">
        <f>IF(K7214=FALSE,"",B7214&amp;"@"&amp;COUNTIFS($B$2:B7214,B7214,$K$2:K7214,TRUE))</f>
        <v/>
      </c>
    </row>
    <row r="7215" spans="7:12">
      <c r="G7215" s="122" t="str">
        <f t="shared" si="340"/>
        <v/>
      </c>
      <c r="H7215" s="255" t="str">
        <f>IF(G7215="기사임",(COUNTIF($B$2:B7215,B7215)-COUNTIFS($B$2:B7214,B7215,$G$2:G7214,"")),"")</f>
        <v/>
      </c>
      <c r="I7215" s="122" t="str">
        <f>IF(H7215=1,COUNTIF($H$1:H7215,1),"")</f>
        <v/>
      </c>
      <c r="J7215" s="122">
        <f t="shared" si="341"/>
        <v>0</v>
      </c>
      <c r="K7215" s="122" t="b">
        <f t="shared" si="342"/>
        <v>0</v>
      </c>
      <c r="L7215" s="122" t="str">
        <f>IF(K7215=FALSE,"",B7215&amp;"@"&amp;COUNTIFS($B$2:B7215,B7215,$K$2:K7215,TRUE))</f>
        <v/>
      </c>
    </row>
    <row r="7216" spans="7:12">
      <c r="G7216" s="122" t="str">
        <f t="shared" si="340"/>
        <v/>
      </c>
      <c r="H7216" s="255" t="str">
        <f>IF(G7216="기사임",(COUNTIF($B$2:B7216,B7216)-COUNTIFS($B$2:B7215,B7216,$G$2:G7215,"")),"")</f>
        <v/>
      </c>
      <c r="I7216" s="122" t="str">
        <f>IF(H7216=1,COUNTIF($H$1:H7216,1),"")</f>
        <v/>
      </c>
      <c r="J7216" s="122">
        <f t="shared" si="341"/>
        <v>0</v>
      </c>
      <c r="K7216" s="122" t="b">
        <f t="shared" si="342"/>
        <v>0</v>
      </c>
      <c r="L7216" s="122" t="str">
        <f>IF(K7216=FALSE,"",B7216&amp;"@"&amp;COUNTIFS($B$2:B7216,B7216,$K$2:K7216,TRUE))</f>
        <v/>
      </c>
    </row>
    <row r="7217" spans="7:12">
      <c r="G7217" s="122" t="str">
        <f t="shared" si="340"/>
        <v/>
      </c>
      <c r="H7217" s="255" t="str">
        <f>IF(G7217="기사임",(COUNTIF($B$2:B7217,B7217)-COUNTIFS($B$2:B7216,B7217,$G$2:G7216,"")),"")</f>
        <v/>
      </c>
      <c r="I7217" s="122" t="str">
        <f>IF(H7217=1,COUNTIF($H$1:H7217,1),"")</f>
        <v/>
      </c>
      <c r="J7217" s="122">
        <f t="shared" si="341"/>
        <v>0</v>
      </c>
      <c r="K7217" s="122" t="b">
        <f t="shared" si="342"/>
        <v>0</v>
      </c>
      <c r="L7217" s="122" t="str">
        <f>IF(K7217=FALSE,"",B7217&amp;"@"&amp;COUNTIFS($B$2:B7217,B7217,$K$2:K7217,TRUE))</f>
        <v/>
      </c>
    </row>
    <row r="7218" spans="7:12">
      <c r="G7218" s="122" t="str">
        <f t="shared" si="340"/>
        <v/>
      </c>
      <c r="H7218" s="255" t="str">
        <f>IF(G7218="기사임",(COUNTIF($B$2:B7218,B7218)-COUNTIFS($B$2:B7217,B7218,$G$2:G7217,"")),"")</f>
        <v/>
      </c>
      <c r="I7218" s="122" t="str">
        <f>IF(H7218=1,COUNTIF($H$1:H7218,1),"")</f>
        <v/>
      </c>
      <c r="J7218" s="122">
        <f t="shared" si="341"/>
        <v>0</v>
      </c>
      <c r="K7218" s="122" t="b">
        <f t="shared" si="342"/>
        <v>0</v>
      </c>
      <c r="L7218" s="122" t="str">
        <f>IF(K7218=FALSE,"",B7218&amp;"@"&amp;COUNTIFS($B$2:B7218,B7218,$K$2:K7218,TRUE))</f>
        <v/>
      </c>
    </row>
    <row r="7219" spans="7:12">
      <c r="G7219" s="122" t="str">
        <f t="shared" si="340"/>
        <v/>
      </c>
      <c r="H7219" s="255" t="str">
        <f>IF(G7219="기사임",(COUNTIF($B$2:B7219,B7219)-COUNTIFS($B$2:B7218,B7219,$G$2:G7218,"")),"")</f>
        <v/>
      </c>
      <c r="I7219" s="122" t="str">
        <f>IF(H7219=1,COUNTIF($H$1:H7219,1),"")</f>
        <v/>
      </c>
      <c r="J7219" s="122">
        <f t="shared" si="341"/>
        <v>0</v>
      </c>
      <c r="K7219" s="122" t="b">
        <f t="shared" si="342"/>
        <v>0</v>
      </c>
      <c r="L7219" s="122" t="str">
        <f>IF(K7219=FALSE,"",B7219&amp;"@"&amp;COUNTIFS($B$2:B7219,B7219,$K$2:K7219,TRUE))</f>
        <v/>
      </c>
    </row>
    <row r="7220" spans="7:12">
      <c r="G7220" s="122" t="str">
        <f t="shared" si="340"/>
        <v/>
      </c>
      <c r="H7220" s="255" t="str">
        <f>IF(G7220="기사임",(COUNTIF($B$2:B7220,B7220)-COUNTIFS($B$2:B7219,B7220,$G$2:G7219,"")),"")</f>
        <v/>
      </c>
      <c r="I7220" s="122" t="str">
        <f>IF(H7220=1,COUNTIF($H$1:H7220,1),"")</f>
        <v/>
      </c>
      <c r="J7220" s="122">
        <f t="shared" si="341"/>
        <v>0</v>
      </c>
      <c r="K7220" s="122" t="b">
        <f t="shared" si="342"/>
        <v>0</v>
      </c>
      <c r="L7220" s="122" t="str">
        <f>IF(K7220=FALSE,"",B7220&amp;"@"&amp;COUNTIFS($B$2:B7220,B7220,$K$2:K7220,TRUE))</f>
        <v/>
      </c>
    </row>
    <row r="7221" spans="7:12">
      <c r="G7221" s="122" t="str">
        <f t="shared" si="340"/>
        <v/>
      </c>
      <c r="H7221" s="255" t="str">
        <f>IF(G7221="기사임",(COUNTIF($B$2:B7221,B7221)-COUNTIFS($B$2:B7220,B7221,$G$2:G7220,"")),"")</f>
        <v/>
      </c>
      <c r="I7221" s="122" t="str">
        <f>IF(H7221=1,COUNTIF($H$1:H7221,1),"")</f>
        <v/>
      </c>
      <c r="J7221" s="122">
        <f t="shared" si="341"/>
        <v>0</v>
      </c>
      <c r="K7221" s="122" t="b">
        <f t="shared" si="342"/>
        <v>0</v>
      </c>
      <c r="L7221" s="122" t="str">
        <f>IF(K7221=FALSE,"",B7221&amp;"@"&amp;COUNTIFS($B$2:B7221,B7221,$K$2:K7221,TRUE))</f>
        <v/>
      </c>
    </row>
    <row r="7222" spans="7:12">
      <c r="G7222" s="122" t="str">
        <f t="shared" si="340"/>
        <v/>
      </c>
      <c r="H7222" s="255" t="str">
        <f>IF(G7222="기사임",(COUNTIF($B$2:B7222,B7222)-COUNTIFS($B$2:B7221,B7222,$G$2:G7221,"")),"")</f>
        <v/>
      </c>
      <c r="I7222" s="122" t="str">
        <f>IF(H7222=1,COUNTIF($H$1:H7222,1),"")</f>
        <v/>
      </c>
      <c r="J7222" s="122">
        <f t="shared" si="341"/>
        <v>0</v>
      </c>
      <c r="K7222" s="122" t="b">
        <f t="shared" si="342"/>
        <v>0</v>
      </c>
      <c r="L7222" s="122" t="str">
        <f>IF(K7222=FALSE,"",B7222&amp;"@"&amp;COUNTIFS($B$2:B7222,B7222,$K$2:K7222,TRUE))</f>
        <v/>
      </c>
    </row>
    <row r="7223" spans="7:12">
      <c r="G7223" s="122" t="str">
        <f t="shared" si="340"/>
        <v/>
      </c>
      <c r="H7223" s="255" t="str">
        <f>IF(G7223="기사임",(COUNTIF($B$2:B7223,B7223)-COUNTIFS($B$2:B7222,B7223,$G$2:G7222,"")),"")</f>
        <v/>
      </c>
      <c r="I7223" s="122" t="str">
        <f>IF(H7223=1,COUNTIF($H$1:H7223,1),"")</f>
        <v/>
      </c>
      <c r="J7223" s="122">
        <f t="shared" si="341"/>
        <v>0</v>
      </c>
      <c r="K7223" s="122" t="b">
        <f t="shared" si="342"/>
        <v>0</v>
      </c>
      <c r="L7223" s="122" t="str">
        <f>IF(K7223=FALSE,"",B7223&amp;"@"&amp;COUNTIFS($B$2:B7223,B7223,$K$2:K7223,TRUE))</f>
        <v/>
      </c>
    </row>
    <row r="7224" spans="7:12">
      <c r="G7224" s="122" t="str">
        <f t="shared" si="340"/>
        <v/>
      </c>
      <c r="H7224" s="255" t="str">
        <f>IF(G7224="기사임",(COUNTIF($B$2:B7224,B7224)-COUNTIFS($B$2:B7223,B7224,$G$2:G7223,"")),"")</f>
        <v/>
      </c>
      <c r="I7224" s="122" t="str">
        <f>IF(H7224=1,COUNTIF($H$1:H7224,1),"")</f>
        <v/>
      </c>
      <c r="J7224" s="122">
        <f t="shared" si="341"/>
        <v>0</v>
      </c>
      <c r="K7224" s="122" t="b">
        <f t="shared" si="342"/>
        <v>0</v>
      </c>
      <c r="L7224" s="122" t="str">
        <f>IF(K7224=FALSE,"",B7224&amp;"@"&amp;COUNTIFS($B$2:B7224,B7224,$K$2:K7224,TRUE))</f>
        <v/>
      </c>
    </row>
    <row r="7225" spans="7:12">
      <c r="G7225" s="122" t="str">
        <f t="shared" si="340"/>
        <v/>
      </c>
      <c r="H7225" s="255" t="str">
        <f>IF(G7225="기사임",(COUNTIF($B$2:B7225,B7225)-COUNTIFS($B$2:B7224,B7225,$G$2:G7224,"")),"")</f>
        <v/>
      </c>
      <c r="I7225" s="122" t="str">
        <f>IF(H7225=1,COUNTIF($H$1:H7225,1),"")</f>
        <v/>
      </c>
      <c r="J7225" s="122">
        <f t="shared" si="341"/>
        <v>0</v>
      </c>
      <c r="K7225" s="122" t="b">
        <f t="shared" si="342"/>
        <v>0</v>
      </c>
      <c r="L7225" s="122" t="str">
        <f>IF(K7225=FALSE,"",B7225&amp;"@"&amp;COUNTIFS($B$2:B7225,B7225,$K$2:K7225,TRUE))</f>
        <v/>
      </c>
    </row>
    <row r="7226" spans="7:12">
      <c r="G7226" s="122" t="str">
        <f t="shared" si="340"/>
        <v/>
      </c>
      <c r="H7226" s="255" t="str">
        <f>IF(G7226="기사임",(COUNTIF($B$2:B7226,B7226)-COUNTIFS($B$2:B7225,B7226,$G$2:G7225,"")),"")</f>
        <v/>
      </c>
      <c r="I7226" s="122" t="str">
        <f>IF(H7226=1,COUNTIF($H$1:H7226,1),"")</f>
        <v/>
      </c>
      <c r="J7226" s="122">
        <f t="shared" si="341"/>
        <v>0</v>
      </c>
      <c r="K7226" s="122" t="b">
        <f t="shared" si="342"/>
        <v>0</v>
      </c>
      <c r="L7226" s="122" t="str">
        <f>IF(K7226=FALSE,"",B7226&amp;"@"&amp;COUNTIFS($B$2:B7226,B7226,$K$2:K7226,TRUE))</f>
        <v/>
      </c>
    </row>
    <row r="7227" spans="7:12">
      <c r="G7227" s="122" t="str">
        <f t="shared" si="340"/>
        <v/>
      </c>
      <c r="H7227" s="255" t="str">
        <f>IF(G7227="기사임",(COUNTIF($B$2:B7227,B7227)-COUNTIFS($B$2:B7226,B7227,$G$2:G7226,"")),"")</f>
        <v/>
      </c>
      <c r="I7227" s="122" t="str">
        <f>IF(H7227=1,COUNTIF($H$1:H7227,1),"")</f>
        <v/>
      </c>
      <c r="J7227" s="122">
        <f t="shared" si="341"/>
        <v>0</v>
      </c>
      <c r="K7227" s="122" t="b">
        <f t="shared" si="342"/>
        <v>0</v>
      </c>
      <c r="L7227" s="122" t="str">
        <f>IF(K7227=FALSE,"",B7227&amp;"@"&amp;COUNTIFS($B$2:B7227,B7227,$K$2:K7227,TRUE))</f>
        <v/>
      </c>
    </row>
    <row r="7228" spans="7:12">
      <c r="G7228" s="122" t="str">
        <f t="shared" si="340"/>
        <v/>
      </c>
      <c r="H7228" s="255" t="str">
        <f>IF(G7228="기사임",(COUNTIF($B$2:B7228,B7228)-COUNTIFS($B$2:B7227,B7228,$G$2:G7227,"")),"")</f>
        <v/>
      </c>
      <c r="I7228" s="122" t="str">
        <f>IF(H7228=1,COUNTIF($H$1:H7228,1),"")</f>
        <v/>
      </c>
      <c r="J7228" s="122">
        <f t="shared" si="341"/>
        <v>0</v>
      </c>
      <c r="K7228" s="122" t="b">
        <f t="shared" si="342"/>
        <v>0</v>
      </c>
      <c r="L7228" s="122" t="str">
        <f>IF(K7228=FALSE,"",B7228&amp;"@"&amp;COUNTIFS($B$2:B7228,B7228,$K$2:K7228,TRUE))</f>
        <v/>
      </c>
    </row>
    <row r="7229" spans="7:12">
      <c r="G7229" s="122" t="str">
        <f t="shared" si="340"/>
        <v/>
      </c>
      <c r="H7229" s="255" t="str">
        <f>IF(G7229="기사임",(COUNTIF($B$2:B7229,B7229)-COUNTIFS($B$2:B7228,B7229,$G$2:G7228,"")),"")</f>
        <v/>
      </c>
      <c r="I7229" s="122" t="str">
        <f>IF(H7229=1,COUNTIF($H$1:H7229,1),"")</f>
        <v/>
      </c>
      <c r="J7229" s="122">
        <f t="shared" si="341"/>
        <v>0</v>
      </c>
      <c r="K7229" s="122" t="b">
        <f t="shared" si="342"/>
        <v>0</v>
      </c>
      <c r="L7229" s="122" t="str">
        <f>IF(K7229=FALSE,"",B7229&amp;"@"&amp;COUNTIFS($B$2:B7229,B7229,$K$2:K7229,TRUE))</f>
        <v/>
      </c>
    </row>
    <row r="7230" spans="7:12">
      <c r="G7230" s="122" t="str">
        <f t="shared" si="340"/>
        <v/>
      </c>
      <c r="H7230" s="255" t="str">
        <f>IF(G7230="기사임",(COUNTIF($B$2:B7230,B7230)-COUNTIFS($B$2:B7229,B7230,$G$2:G7229,"")),"")</f>
        <v/>
      </c>
      <c r="I7230" s="122" t="str">
        <f>IF(H7230=1,COUNTIF($H$1:H7230,1),"")</f>
        <v/>
      </c>
      <c r="J7230" s="122">
        <f t="shared" si="341"/>
        <v>0</v>
      </c>
      <c r="K7230" s="122" t="b">
        <f t="shared" si="342"/>
        <v>0</v>
      </c>
      <c r="L7230" s="122" t="str">
        <f>IF(K7230=FALSE,"",B7230&amp;"@"&amp;COUNTIFS($B$2:B7230,B7230,$K$2:K7230,TRUE))</f>
        <v/>
      </c>
    </row>
    <row r="7231" spans="7:12">
      <c r="G7231" s="122" t="str">
        <f t="shared" si="340"/>
        <v/>
      </c>
      <c r="H7231" s="255" t="str">
        <f>IF(G7231="기사임",(COUNTIF($B$2:B7231,B7231)-COUNTIFS($B$2:B7230,B7231,$G$2:G7230,"")),"")</f>
        <v/>
      </c>
      <c r="I7231" s="122" t="str">
        <f>IF(H7231=1,COUNTIF($H$1:H7231,1),"")</f>
        <v/>
      </c>
      <c r="J7231" s="122">
        <f t="shared" si="341"/>
        <v>0</v>
      </c>
      <c r="K7231" s="122" t="b">
        <f t="shared" si="342"/>
        <v>0</v>
      </c>
      <c r="L7231" s="122" t="str">
        <f>IF(K7231=FALSE,"",B7231&amp;"@"&amp;COUNTIFS($B$2:B7231,B7231,$K$2:K7231,TRUE))</f>
        <v/>
      </c>
    </row>
    <row r="7232" spans="7:12">
      <c r="G7232" s="122" t="str">
        <f t="shared" si="340"/>
        <v/>
      </c>
      <c r="H7232" s="255" t="str">
        <f>IF(G7232="기사임",(COUNTIF($B$2:B7232,B7232)-COUNTIFS($B$2:B7231,B7232,$G$2:G7231,"")),"")</f>
        <v/>
      </c>
      <c r="I7232" s="122" t="str">
        <f>IF(H7232=1,COUNTIF($H$1:H7232,1),"")</f>
        <v/>
      </c>
      <c r="J7232" s="122">
        <f t="shared" si="341"/>
        <v>0</v>
      </c>
      <c r="K7232" s="122" t="b">
        <f t="shared" si="342"/>
        <v>0</v>
      </c>
      <c r="L7232" s="122" t="str">
        <f>IF(K7232=FALSE,"",B7232&amp;"@"&amp;COUNTIFS($B$2:B7232,B7232,$K$2:K7232,TRUE))</f>
        <v/>
      </c>
    </row>
    <row r="7233" spans="7:12">
      <c r="G7233" s="122" t="str">
        <f t="shared" si="340"/>
        <v/>
      </c>
      <c r="H7233" s="255" t="str">
        <f>IF(G7233="기사임",(COUNTIF($B$2:B7233,B7233)-COUNTIFS($B$2:B7232,B7233,$G$2:G7232,"")),"")</f>
        <v/>
      </c>
      <c r="I7233" s="122" t="str">
        <f>IF(H7233=1,COUNTIF($H$1:H7233,1),"")</f>
        <v/>
      </c>
      <c r="J7233" s="122">
        <f t="shared" si="341"/>
        <v>0</v>
      </c>
      <c r="K7233" s="122" t="b">
        <f t="shared" si="342"/>
        <v>0</v>
      </c>
      <c r="L7233" s="122" t="str">
        <f>IF(K7233=FALSE,"",B7233&amp;"@"&amp;COUNTIFS($B$2:B7233,B7233,$K$2:K7233,TRUE))</f>
        <v/>
      </c>
    </row>
    <row r="7234" spans="7:12">
      <c r="G7234" s="122" t="str">
        <f t="shared" si="340"/>
        <v/>
      </c>
      <c r="H7234" s="255" t="str">
        <f>IF(G7234="기사임",(COUNTIF($B$2:B7234,B7234)-COUNTIFS($B$2:B7233,B7234,$G$2:G7233,"")),"")</f>
        <v/>
      </c>
      <c r="I7234" s="122" t="str">
        <f>IF(H7234=1,COUNTIF($H$1:H7234,1),"")</f>
        <v/>
      </c>
      <c r="J7234" s="122">
        <f t="shared" si="341"/>
        <v>0</v>
      </c>
      <c r="K7234" s="122" t="b">
        <f t="shared" si="342"/>
        <v>0</v>
      </c>
      <c r="L7234" s="122" t="str">
        <f>IF(K7234=FALSE,"",B7234&amp;"@"&amp;COUNTIFS($B$2:B7234,B7234,$K$2:K7234,TRUE))</f>
        <v/>
      </c>
    </row>
    <row r="7235" spans="7:12">
      <c r="G7235" s="122" t="str">
        <f t="shared" si="340"/>
        <v/>
      </c>
      <c r="H7235" s="255" t="str">
        <f>IF(G7235="기사임",(COUNTIF($B$2:B7235,B7235)-COUNTIFS($B$2:B7234,B7235,$G$2:G7234,"")),"")</f>
        <v/>
      </c>
      <c r="I7235" s="122" t="str">
        <f>IF(H7235=1,COUNTIF($H$1:H7235,1),"")</f>
        <v/>
      </c>
      <c r="J7235" s="122">
        <f t="shared" si="341"/>
        <v>0</v>
      </c>
      <c r="K7235" s="122" t="b">
        <f t="shared" si="342"/>
        <v>0</v>
      </c>
      <c r="L7235" s="122" t="str">
        <f>IF(K7235=FALSE,"",B7235&amp;"@"&amp;COUNTIFS($B$2:B7235,B7235,$K$2:K7235,TRUE))</f>
        <v/>
      </c>
    </row>
    <row r="7236" spans="7:12">
      <c r="G7236" s="122" t="str">
        <f t="shared" si="340"/>
        <v/>
      </c>
      <c r="H7236" s="255" t="str">
        <f>IF(G7236="기사임",(COUNTIF($B$2:B7236,B7236)-COUNTIFS($B$2:B7235,B7236,$G$2:G7235,"")),"")</f>
        <v/>
      </c>
      <c r="I7236" s="122" t="str">
        <f>IF(H7236=1,COUNTIF($H$1:H7236,1),"")</f>
        <v/>
      </c>
      <c r="J7236" s="122">
        <f t="shared" si="341"/>
        <v>0</v>
      </c>
      <c r="K7236" s="122" t="b">
        <f t="shared" si="342"/>
        <v>0</v>
      </c>
      <c r="L7236" s="122" t="str">
        <f>IF(K7236=FALSE,"",B7236&amp;"@"&amp;COUNTIFS($B$2:B7236,B7236,$K$2:K7236,TRUE))</f>
        <v/>
      </c>
    </row>
    <row r="7237" spans="7:12">
      <c r="G7237" s="122" t="str">
        <f t="shared" si="340"/>
        <v/>
      </c>
      <c r="H7237" s="255" t="str">
        <f>IF(G7237="기사임",(COUNTIF($B$2:B7237,B7237)-COUNTIFS($B$2:B7236,B7237,$G$2:G7236,"")),"")</f>
        <v/>
      </c>
      <c r="I7237" s="122" t="str">
        <f>IF(H7237=1,COUNTIF($H$1:H7237,1),"")</f>
        <v/>
      </c>
      <c r="J7237" s="122">
        <f t="shared" si="341"/>
        <v>0</v>
      </c>
      <c r="K7237" s="122" t="b">
        <f t="shared" si="342"/>
        <v>0</v>
      </c>
      <c r="L7237" s="122" t="str">
        <f>IF(K7237=FALSE,"",B7237&amp;"@"&amp;COUNTIFS($B$2:B7237,B7237,$K$2:K7237,TRUE))</f>
        <v/>
      </c>
    </row>
    <row r="7238" spans="7:12">
      <c r="G7238" s="122" t="str">
        <f t="shared" si="340"/>
        <v/>
      </c>
      <c r="H7238" s="255" t="str">
        <f>IF(G7238="기사임",(COUNTIF($B$2:B7238,B7238)-COUNTIFS($B$2:B7237,B7238,$G$2:G7237,"")),"")</f>
        <v/>
      </c>
      <c r="I7238" s="122" t="str">
        <f>IF(H7238=1,COUNTIF($H$1:H7238,1),"")</f>
        <v/>
      </c>
      <c r="J7238" s="122">
        <f t="shared" si="341"/>
        <v>0</v>
      </c>
      <c r="K7238" s="122" t="b">
        <f t="shared" si="342"/>
        <v>0</v>
      </c>
      <c r="L7238" s="122" t="str">
        <f>IF(K7238=FALSE,"",B7238&amp;"@"&amp;COUNTIFS($B$2:B7238,B7238,$K$2:K7238,TRUE))</f>
        <v/>
      </c>
    </row>
    <row r="7239" spans="7:12">
      <c r="G7239" s="122" t="str">
        <f t="shared" ref="G7239:G7302" si="343">IF(AND(LEFT(A7239,17)="/global/archives/",ISNUMBER(_xlfn.NUMBERVALUE(MID(A7239,18,1))),ISERROR(FIND("ckattempt",A7239)),ISERROR(FIND("preview",A7239))),"기사임","")</f>
        <v/>
      </c>
      <c r="H7239" s="255" t="str">
        <f>IF(G7239="기사임",(COUNTIF($B$2:B7239,B7239)-COUNTIFS($B$2:B7238,B7239,$G$2:G7238,"")),"")</f>
        <v/>
      </c>
      <c r="I7239" s="122" t="str">
        <f>IF(H7239=1,COUNTIF($H$1:H7239,1),"")</f>
        <v/>
      </c>
      <c r="J7239" s="122">
        <f t="shared" ref="J7239:J7302" si="344">COUNTIF($N$2:$N$4,B7239)</f>
        <v>0</v>
      </c>
      <c r="K7239" s="122" t="b">
        <f t="shared" ref="K7239:K7302" si="345">AND(J7239=1,H7239&gt;=1,H7239&lt;&gt;"")</f>
        <v>0</v>
      </c>
      <c r="L7239" s="122" t="str">
        <f>IF(K7239=FALSE,"",B7239&amp;"@"&amp;COUNTIFS($B$2:B7239,B7239,$K$2:K7239,TRUE))</f>
        <v/>
      </c>
    </row>
    <row r="7240" spans="7:12">
      <c r="G7240" s="122" t="str">
        <f t="shared" si="343"/>
        <v/>
      </c>
      <c r="H7240" s="255" t="str">
        <f>IF(G7240="기사임",(COUNTIF($B$2:B7240,B7240)-COUNTIFS($B$2:B7239,B7240,$G$2:G7239,"")),"")</f>
        <v/>
      </c>
      <c r="I7240" s="122" t="str">
        <f>IF(H7240=1,COUNTIF($H$1:H7240,1),"")</f>
        <v/>
      </c>
      <c r="J7240" s="122">
        <f t="shared" si="344"/>
        <v>0</v>
      </c>
      <c r="K7240" s="122" t="b">
        <f t="shared" si="345"/>
        <v>0</v>
      </c>
      <c r="L7240" s="122" t="str">
        <f>IF(K7240=FALSE,"",B7240&amp;"@"&amp;COUNTIFS($B$2:B7240,B7240,$K$2:K7240,TRUE))</f>
        <v/>
      </c>
    </row>
    <row r="7241" spans="7:12">
      <c r="G7241" s="122" t="str">
        <f t="shared" si="343"/>
        <v/>
      </c>
      <c r="H7241" s="255" t="str">
        <f>IF(G7241="기사임",(COUNTIF($B$2:B7241,B7241)-COUNTIFS($B$2:B7240,B7241,$G$2:G7240,"")),"")</f>
        <v/>
      </c>
      <c r="I7241" s="122" t="str">
        <f>IF(H7241=1,COUNTIF($H$1:H7241,1),"")</f>
        <v/>
      </c>
      <c r="J7241" s="122">
        <f t="shared" si="344"/>
        <v>0</v>
      </c>
      <c r="K7241" s="122" t="b">
        <f t="shared" si="345"/>
        <v>0</v>
      </c>
      <c r="L7241" s="122" t="str">
        <f>IF(K7241=FALSE,"",B7241&amp;"@"&amp;COUNTIFS($B$2:B7241,B7241,$K$2:K7241,TRUE))</f>
        <v/>
      </c>
    </row>
    <row r="7242" spans="7:12">
      <c r="G7242" s="122" t="str">
        <f t="shared" si="343"/>
        <v/>
      </c>
      <c r="H7242" s="255" t="str">
        <f>IF(G7242="기사임",(COUNTIF($B$2:B7242,B7242)-COUNTIFS($B$2:B7241,B7242,$G$2:G7241,"")),"")</f>
        <v/>
      </c>
      <c r="I7242" s="122" t="str">
        <f>IF(H7242=1,COUNTIF($H$1:H7242,1),"")</f>
        <v/>
      </c>
      <c r="J7242" s="122">
        <f t="shared" si="344"/>
        <v>0</v>
      </c>
      <c r="K7242" s="122" t="b">
        <f t="shared" si="345"/>
        <v>0</v>
      </c>
      <c r="L7242" s="122" t="str">
        <f>IF(K7242=FALSE,"",B7242&amp;"@"&amp;COUNTIFS($B$2:B7242,B7242,$K$2:K7242,TRUE))</f>
        <v/>
      </c>
    </row>
    <row r="7243" spans="7:12">
      <c r="G7243" s="122" t="str">
        <f t="shared" si="343"/>
        <v/>
      </c>
      <c r="H7243" s="255" t="str">
        <f>IF(G7243="기사임",(COUNTIF($B$2:B7243,B7243)-COUNTIFS($B$2:B7242,B7243,$G$2:G7242,"")),"")</f>
        <v/>
      </c>
      <c r="I7243" s="122" t="str">
        <f>IF(H7243=1,COUNTIF($H$1:H7243,1),"")</f>
        <v/>
      </c>
      <c r="J7243" s="122">
        <f t="shared" si="344"/>
        <v>0</v>
      </c>
      <c r="K7243" s="122" t="b">
        <f t="shared" si="345"/>
        <v>0</v>
      </c>
      <c r="L7243" s="122" t="str">
        <f>IF(K7243=FALSE,"",B7243&amp;"@"&amp;COUNTIFS($B$2:B7243,B7243,$K$2:K7243,TRUE))</f>
        <v/>
      </c>
    </row>
    <row r="7244" spans="7:12">
      <c r="G7244" s="122" t="str">
        <f t="shared" si="343"/>
        <v/>
      </c>
      <c r="H7244" s="255" t="str">
        <f>IF(G7244="기사임",(COUNTIF($B$2:B7244,B7244)-COUNTIFS($B$2:B7243,B7244,$G$2:G7243,"")),"")</f>
        <v/>
      </c>
      <c r="I7244" s="122" t="str">
        <f>IF(H7244=1,COUNTIF($H$1:H7244,1),"")</f>
        <v/>
      </c>
      <c r="J7244" s="122">
        <f t="shared" si="344"/>
        <v>0</v>
      </c>
      <c r="K7244" s="122" t="b">
        <f t="shared" si="345"/>
        <v>0</v>
      </c>
      <c r="L7244" s="122" t="str">
        <f>IF(K7244=FALSE,"",B7244&amp;"@"&amp;COUNTIFS($B$2:B7244,B7244,$K$2:K7244,TRUE))</f>
        <v/>
      </c>
    </row>
    <row r="7245" spans="7:12">
      <c r="G7245" s="122" t="str">
        <f t="shared" si="343"/>
        <v/>
      </c>
      <c r="H7245" s="255" t="str">
        <f>IF(G7245="기사임",(COUNTIF($B$2:B7245,B7245)-COUNTIFS($B$2:B7244,B7245,$G$2:G7244,"")),"")</f>
        <v/>
      </c>
      <c r="I7245" s="122" t="str">
        <f>IF(H7245=1,COUNTIF($H$1:H7245,1),"")</f>
        <v/>
      </c>
      <c r="J7245" s="122">
        <f t="shared" si="344"/>
        <v>0</v>
      </c>
      <c r="K7245" s="122" t="b">
        <f t="shared" si="345"/>
        <v>0</v>
      </c>
      <c r="L7245" s="122" t="str">
        <f>IF(K7245=FALSE,"",B7245&amp;"@"&amp;COUNTIFS($B$2:B7245,B7245,$K$2:K7245,TRUE))</f>
        <v/>
      </c>
    </row>
    <row r="7246" spans="7:12">
      <c r="G7246" s="122" t="str">
        <f t="shared" si="343"/>
        <v/>
      </c>
      <c r="H7246" s="255" t="str">
        <f>IF(G7246="기사임",(COUNTIF($B$2:B7246,B7246)-COUNTIFS($B$2:B7245,B7246,$G$2:G7245,"")),"")</f>
        <v/>
      </c>
      <c r="I7246" s="122" t="str">
        <f>IF(H7246=1,COUNTIF($H$1:H7246,1),"")</f>
        <v/>
      </c>
      <c r="J7246" s="122">
        <f t="shared" si="344"/>
        <v>0</v>
      </c>
      <c r="K7246" s="122" t="b">
        <f t="shared" si="345"/>
        <v>0</v>
      </c>
      <c r="L7246" s="122" t="str">
        <f>IF(K7246=FALSE,"",B7246&amp;"@"&amp;COUNTIFS($B$2:B7246,B7246,$K$2:K7246,TRUE))</f>
        <v/>
      </c>
    </row>
    <row r="7247" spans="7:12">
      <c r="G7247" s="122" t="str">
        <f t="shared" si="343"/>
        <v/>
      </c>
      <c r="H7247" s="255" t="str">
        <f>IF(G7247="기사임",(COUNTIF($B$2:B7247,B7247)-COUNTIFS($B$2:B7246,B7247,$G$2:G7246,"")),"")</f>
        <v/>
      </c>
      <c r="I7247" s="122" t="str">
        <f>IF(H7247=1,COUNTIF($H$1:H7247,1),"")</f>
        <v/>
      </c>
      <c r="J7247" s="122">
        <f t="shared" si="344"/>
        <v>0</v>
      </c>
      <c r="K7247" s="122" t="b">
        <f t="shared" si="345"/>
        <v>0</v>
      </c>
      <c r="L7247" s="122" t="str">
        <f>IF(K7247=FALSE,"",B7247&amp;"@"&amp;COUNTIFS($B$2:B7247,B7247,$K$2:K7247,TRUE))</f>
        <v/>
      </c>
    </row>
    <row r="7248" spans="7:12">
      <c r="G7248" s="122" t="str">
        <f t="shared" si="343"/>
        <v/>
      </c>
      <c r="H7248" s="255" t="str">
        <f>IF(G7248="기사임",(COUNTIF($B$2:B7248,B7248)-COUNTIFS($B$2:B7247,B7248,$G$2:G7247,"")),"")</f>
        <v/>
      </c>
      <c r="I7248" s="122" t="str">
        <f>IF(H7248=1,COUNTIF($H$1:H7248,1),"")</f>
        <v/>
      </c>
      <c r="J7248" s="122">
        <f t="shared" si="344"/>
        <v>0</v>
      </c>
      <c r="K7248" s="122" t="b">
        <f t="shared" si="345"/>
        <v>0</v>
      </c>
      <c r="L7248" s="122" t="str">
        <f>IF(K7248=FALSE,"",B7248&amp;"@"&amp;COUNTIFS($B$2:B7248,B7248,$K$2:K7248,TRUE))</f>
        <v/>
      </c>
    </row>
    <row r="7249" spans="7:12">
      <c r="G7249" s="122" t="str">
        <f t="shared" si="343"/>
        <v/>
      </c>
      <c r="H7249" s="255" t="str">
        <f>IF(G7249="기사임",(COUNTIF($B$2:B7249,B7249)-COUNTIFS($B$2:B7248,B7249,$G$2:G7248,"")),"")</f>
        <v/>
      </c>
      <c r="I7249" s="122" t="str">
        <f>IF(H7249=1,COUNTIF($H$1:H7249,1),"")</f>
        <v/>
      </c>
      <c r="J7249" s="122">
        <f t="shared" si="344"/>
        <v>0</v>
      </c>
      <c r="K7249" s="122" t="b">
        <f t="shared" si="345"/>
        <v>0</v>
      </c>
      <c r="L7249" s="122" t="str">
        <f>IF(K7249=FALSE,"",B7249&amp;"@"&amp;COUNTIFS($B$2:B7249,B7249,$K$2:K7249,TRUE))</f>
        <v/>
      </c>
    </row>
    <row r="7250" spans="7:12">
      <c r="G7250" s="122" t="str">
        <f t="shared" si="343"/>
        <v/>
      </c>
      <c r="H7250" s="255" t="str">
        <f>IF(G7250="기사임",(COUNTIF($B$2:B7250,B7250)-COUNTIFS($B$2:B7249,B7250,$G$2:G7249,"")),"")</f>
        <v/>
      </c>
      <c r="I7250" s="122" t="str">
        <f>IF(H7250=1,COUNTIF($H$1:H7250,1),"")</f>
        <v/>
      </c>
      <c r="J7250" s="122">
        <f t="shared" si="344"/>
        <v>0</v>
      </c>
      <c r="K7250" s="122" t="b">
        <f t="shared" si="345"/>
        <v>0</v>
      </c>
      <c r="L7250" s="122" t="str">
        <f>IF(K7250=FALSE,"",B7250&amp;"@"&amp;COUNTIFS($B$2:B7250,B7250,$K$2:K7250,TRUE))</f>
        <v/>
      </c>
    </row>
    <row r="7251" spans="7:12">
      <c r="G7251" s="122" t="str">
        <f t="shared" si="343"/>
        <v/>
      </c>
      <c r="H7251" s="255" t="str">
        <f>IF(G7251="기사임",(COUNTIF($B$2:B7251,B7251)-COUNTIFS($B$2:B7250,B7251,$G$2:G7250,"")),"")</f>
        <v/>
      </c>
      <c r="I7251" s="122" t="str">
        <f>IF(H7251=1,COUNTIF($H$1:H7251,1),"")</f>
        <v/>
      </c>
      <c r="J7251" s="122">
        <f t="shared" si="344"/>
        <v>0</v>
      </c>
      <c r="K7251" s="122" t="b">
        <f t="shared" si="345"/>
        <v>0</v>
      </c>
      <c r="L7251" s="122" t="str">
        <f>IF(K7251=FALSE,"",B7251&amp;"@"&amp;COUNTIFS($B$2:B7251,B7251,$K$2:K7251,TRUE))</f>
        <v/>
      </c>
    </row>
    <row r="7252" spans="7:12">
      <c r="G7252" s="122" t="str">
        <f t="shared" si="343"/>
        <v/>
      </c>
      <c r="H7252" s="255" t="str">
        <f>IF(G7252="기사임",(COUNTIF($B$2:B7252,B7252)-COUNTIFS($B$2:B7251,B7252,$G$2:G7251,"")),"")</f>
        <v/>
      </c>
      <c r="I7252" s="122" t="str">
        <f>IF(H7252=1,COUNTIF($H$1:H7252,1),"")</f>
        <v/>
      </c>
      <c r="J7252" s="122">
        <f t="shared" si="344"/>
        <v>0</v>
      </c>
      <c r="K7252" s="122" t="b">
        <f t="shared" si="345"/>
        <v>0</v>
      </c>
      <c r="L7252" s="122" t="str">
        <f>IF(K7252=FALSE,"",B7252&amp;"@"&amp;COUNTIFS($B$2:B7252,B7252,$K$2:K7252,TRUE))</f>
        <v/>
      </c>
    </row>
    <row r="7253" spans="7:12">
      <c r="G7253" s="122" t="str">
        <f t="shared" si="343"/>
        <v/>
      </c>
      <c r="H7253" s="255" t="str">
        <f>IF(G7253="기사임",(COUNTIF($B$2:B7253,B7253)-COUNTIFS($B$2:B7252,B7253,$G$2:G7252,"")),"")</f>
        <v/>
      </c>
      <c r="I7253" s="122" t="str">
        <f>IF(H7253=1,COUNTIF($H$1:H7253,1),"")</f>
        <v/>
      </c>
      <c r="J7253" s="122">
        <f t="shared" si="344"/>
        <v>0</v>
      </c>
      <c r="K7253" s="122" t="b">
        <f t="shared" si="345"/>
        <v>0</v>
      </c>
      <c r="L7253" s="122" t="str">
        <f>IF(K7253=FALSE,"",B7253&amp;"@"&amp;COUNTIFS($B$2:B7253,B7253,$K$2:K7253,TRUE))</f>
        <v/>
      </c>
    </row>
    <row r="7254" spans="7:12">
      <c r="G7254" s="122" t="str">
        <f t="shared" si="343"/>
        <v/>
      </c>
      <c r="H7254" s="255" t="str">
        <f>IF(G7254="기사임",(COUNTIF($B$2:B7254,B7254)-COUNTIFS($B$2:B7253,B7254,$G$2:G7253,"")),"")</f>
        <v/>
      </c>
      <c r="I7254" s="122" t="str">
        <f>IF(H7254=1,COUNTIF($H$1:H7254,1),"")</f>
        <v/>
      </c>
      <c r="J7254" s="122">
        <f t="shared" si="344"/>
        <v>0</v>
      </c>
      <c r="K7254" s="122" t="b">
        <f t="shared" si="345"/>
        <v>0</v>
      </c>
      <c r="L7254" s="122" t="str">
        <f>IF(K7254=FALSE,"",B7254&amp;"@"&amp;COUNTIFS($B$2:B7254,B7254,$K$2:K7254,TRUE))</f>
        <v/>
      </c>
    </row>
    <row r="7255" spans="7:12">
      <c r="G7255" s="122" t="str">
        <f t="shared" si="343"/>
        <v/>
      </c>
      <c r="H7255" s="255" t="str">
        <f>IF(G7255="기사임",(COUNTIF($B$2:B7255,B7255)-COUNTIFS($B$2:B7254,B7255,$G$2:G7254,"")),"")</f>
        <v/>
      </c>
      <c r="I7255" s="122" t="str">
        <f>IF(H7255=1,COUNTIF($H$1:H7255,1),"")</f>
        <v/>
      </c>
      <c r="J7255" s="122">
        <f t="shared" si="344"/>
        <v>0</v>
      </c>
      <c r="K7255" s="122" t="b">
        <f t="shared" si="345"/>
        <v>0</v>
      </c>
      <c r="L7255" s="122" t="str">
        <f>IF(K7255=FALSE,"",B7255&amp;"@"&amp;COUNTIFS($B$2:B7255,B7255,$K$2:K7255,TRUE))</f>
        <v/>
      </c>
    </row>
    <row r="7256" spans="7:12">
      <c r="G7256" s="122" t="str">
        <f t="shared" si="343"/>
        <v/>
      </c>
      <c r="H7256" s="255" t="str">
        <f>IF(G7256="기사임",(COUNTIF($B$2:B7256,B7256)-COUNTIFS($B$2:B7255,B7256,$G$2:G7255,"")),"")</f>
        <v/>
      </c>
      <c r="I7256" s="122" t="str">
        <f>IF(H7256=1,COUNTIF($H$1:H7256,1),"")</f>
        <v/>
      </c>
      <c r="J7256" s="122">
        <f t="shared" si="344"/>
        <v>0</v>
      </c>
      <c r="K7256" s="122" t="b">
        <f t="shared" si="345"/>
        <v>0</v>
      </c>
      <c r="L7256" s="122" t="str">
        <f>IF(K7256=FALSE,"",B7256&amp;"@"&amp;COUNTIFS($B$2:B7256,B7256,$K$2:K7256,TRUE))</f>
        <v/>
      </c>
    </row>
    <row r="7257" spans="7:12">
      <c r="G7257" s="122" t="str">
        <f t="shared" si="343"/>
        <v/>
      </c>
      <c r="H7257" s="255" t="str">
        <f>IF(G7257="기사임",(COUNTIF($B$2:B7257,B7257)-COUNTIFS($B$2:B7256,B7257,$G$2:G7256,"")),"")</f>
        <v/>
      </c>
      <c r="I7257" s="122" t="str">
        <f>IF(H7257=1,COUNTIF($H$1:H7257,1),"")</f>
        <v/>
      </c>
      <c r="J7257" s="122">
        <f t="shared" si="344"/>
        <v>0</v>
      </c>
      <c r="K7257" s="122" t="b">
        <f t="shared" si="345"/>
        <v>0</v>
      </c>
      <c r="L7257" s="122" t="str">
        <f>IF(K7257=FALSE,"",B7257&amp;"@"&amp;COUNTIFS($B$2:B7257,B7257,$K$2:K7257,TRUE))</f>
        <v/>
      </c>
    </row>
    <row r="7258" spans="7:12">
      <c r="G7258" s="122" t="str">
        <f t="shared" si="343"/>
        <v/>
      </c>
      <c r="H7258" s="255" t="str">
        <f>IF(G7258="기사임",(COUNTIF($B$2:B7258,B7258)-COUNTIFS($B$2:B7257,B7258,$G$2:G7257,"")),"")</f>
        <v/>
      </c>
      <c r="I7258" s="122" t="str">
        <f>IF(H7258=1,COUNTIF($H$1:H7258,1),"")</f>
        <v/>
      </c>
      <c r="J7258" s="122">
        <f t="shared" si="344"/>
        <v>0</v>
      </c>
      <c r="K7258" s="122" t="b">
        <f t="shared" si="345"/>
        <v>0</v>
      </c>
      <c r="L7258" s="122" t="str">
        <f>IF(K7258=FALSE,"",B7258&amp;"@"&amp;COUNTIFS($B$2:B7258,B7258,$K$2:K7258,TRUE))</f>
        <v/>
      </c>
    </row>
    <row r="7259" spans="7:12">
      <c r="G7259" s="122" t="str">
        <f t="shared" si="343"/>
        <v/>
      </c>
      <c r="H7259" s="255" t="str">
        <f>IF(G7259="기사임",(COUNTIF($B$2:B7259,B7259)-COUNTIFS($B$2:B7258,B7259,$G$2:G7258,"")),"")</f>
        <v/>
      </c>
      <c r="I7259" s="122" t="str">
        <f>IF(H7259=1,COUNTIF($H$1:H7259,1),"")</f>
        <v/>
      </c>
      <c r="J7259" s="122">
        <f t="shared" si="344"/>
        <v>0</v>
      </c>
      <c r="K7259" s="122" t="b">
        <f t="shared" si="345"/>
        <v>0</v>
      </c>
      <c r="L7259" s="122" t="str">
        <f>IF(K7259=FALSE,"",B7259&amp;"@"&amp;COUNTIFS($B$2:B7259,B7259,$K$2:K7259,TRUE))</f>
        <v/>
      </c>
    </row>
    <row r="7260" spans="7:12">
      <c r="G7260" s="122" t="str">
        <f t="shared" si="343"/>
        <v/>
      </c>
      <c r="H7260" s="255" t="str">
        <f>IF(G7260="기사임",(COUNTIF($B$2:B7260,B7260)-COUNTIFS($B$2:B7259,B7260,$G$2:G7259,"")),"")</f>
        <v/>
      </c>
      <c r="I7260" s="122" t="str">
        <f>IF(H7260=1,COUNTIF($H$1:H7260,1),"")</f>
        <v/>
      </c>
      <c r="J7260" s="122">
        <f t="shared" si="344"/>
        <v>0</v>
      </c>
      <c r="K7260" s="122" t="b">
        <f t="shared" si="345"/>
        <v>0</v>
      </c>
      <c r="L7260" s="122" t="str">
        <f>IF(K7260=FALSE,"",B7260&amp;"@"&amp;COUNTIFS($B$2:B7260,B7260,$K$2:K7260,TRUE))</f>
        <v/>
      </c>
    </row>
    <row r="7261" spans="7:12">
      <c r="G7261" s="122" t="str">
        <f t="shared" si="343"/>
        <v/>
      </c>
      <c r="H7261" s="255" t="str">
        <f>IF(G7261="기사임",(COUNTIF($B$2:B7261,B7261)-COUNTIFS($B$2:B7260,B7261,$G$2:G7260,"")),"")</f>
        <v/>
      </c>
      <c r="I7261" s="122" t="str">
        <f>IF(H7261=1,COUNTIF($H$1:H7261,1),"")</f>
        <v/>
      </c>
      <c r="J7261" s="122">
        <f t="shared" si="344"/>
        <v>0</v>
      </c>
      <c r="K7261" s="122" t="b">
        <f t="shared" si="345"/>
        <v>0</v>
      </c>
      <c r="L7261" s="122" t="str">
        <f>IF(K7261=FALSE,"",B7261&amp;"@"&amp;COUNTIFS($B$2:B7261,B7261,$K$2:K7261,TRUE))</f>
        <v/>
      </c>
    </row>
    <row r="7262" spans="7:12">
      <c r="G7262" s="122" t="str">
        <f t="shared" si="343"/>
        <v/>
      </c>
      <c r="H7262" s="255" t="str">
        <f>IF(G7262="기사임",(COUNTIF($B$2:B7262,B7262)-COUNTIFS($B$2:B7261,B7262,$G$2:G7261,"")),"")</f>
        <v/>
      </c>
      <c r="I7262" s="122" t="str">
        <f>IF(H7262=1,COUNTIF($H$1:H7262,1),"")</f>
        <v/>
      </c>
      <c r="J7262" s="122">
        <f t="shared" si="344"/>
        <v>0</v>
      </c>
      <c r="K7262" s="122" t="b">
        <f t="shared" si="345"/>
        <v>0</v>
      </c>
      <c r="L7262" s="122" t="str">
        <f>IF(K7262=FALSE,"",B7262&amp;"@"&amp;COUNTIFS($B$2:B7262,B7262,$K$2:K7262,TRUE))</f>
        <v/>
      </c>
    </row>
    <row r="7263" spans="7:12">
      <c r="G7263" s="122" t="str">
        <f t="shared" si="343"/>
        <v/>
      </c>
      <c r="H7263" s="255" t="str">
        <f>IF(G7263="기사임",(COUNTIF($B$2:B7263,B7263)-COUNTIFS($B$2:B7262,B7263,$G$2:G7262,"")),"")</f>
        <v/>
      </c>
      <c r="I7263" s="122" t="str">
        <f>IF(H7263=1,COUNTIF($H$1:H7263,1),"")</f>
        <v/>
      </c>
      <c r="J7263" s="122">
        <f t="shared" si="344"/>
        <v>0</v>
      </c>
      <c r="K7263" s="122" t="b">
        <f t="shared" si="345"/>
        <v>0</v>
      </c>
      <c r="L7263" s="122" t="str">
        <f>IF(K7263=FALSE,"",B7263&amp;"@"&amp;COUNTIFS($B$2:B7263,B7263,$K$2:K7263,TRUE))</f>
        <v/>
      </c>
    </row>
    <row r="7264" spans="7:12">
      <c r="G7264" s="122" t="str">
        <f t="shared" si="343"/>
        <v/>
      </c>
      <c r="H7264" s="255" t="str">
        <f>IF(G7264="기사임",(COUNTIF($B$2:B7264,B7264)-COUNTIFS($B$2:B7263,B7264,$G$2:G7263,"")),"")</f>
        <v/>
      </c>
      <c r="I7264" s="122" t="str">
        <f>IF(H7264=1,COUNTIF($H$1:H7264,1),"")</f>
        <v/>
      </c>
      <c r="J7264" s="122">
        <f t="shared" si="344"/>
        <v>0</v>
      </c>
      <c r="K7264" s="122" t="b">
        <f t="shared" si="345"/>
        <v>0</v>
      </c>
      <c r="L7264" s="122" t="str">
        <f>IF(K7264=FALSE,"",B7264&amp;"@"&amp;COUNTIFS($B$2:B7264,B7264,$K$2:K7264,TRUE))</f>
        <v/>
      </c>
    </row>
    <row r="7265" spans="7:12">
      <c r="G7265" s="122" t="str">
        <f t="shared" si="343"/>
        <v/>
      </c>
      <c r="H7265" s="255" t="str">
        <f>IF(G7265="기사임",(COUNTIF($B$2:B7265,B7265)-COUNTIFS($B$2:B7264,B7265,$G$2:G7264,"")),"")</f>
        <v/>
      </c>
      <c r="I7265" s="122" t="str">
        <f>IF(H7265=1,COUNTIF($H$1:H7265,1),"")</f>
        <v/>
      </c>
      <c r="J7265" s="122">
        <f t="shared" si="344"/>
        <v>0</v>
      </c>
      <c r="K7265" s="122" t="b">
        <f t="shared" si="345"/>
        <v>0</v>
      </c>
      <c r="L7265" s="122" t="str">
        <f>IF(K7265=FALSE,"",B7265&amp;"@"&amp;COUNTIFS($B$2:B7265,B7265,$K$2:K7265,TRUE))</f>
        <v/>
      </c>
    </row>
    <row r="7266" spans="7:12">
      <c r="G7266" s="122" t="str">
        <f t="shared" si="343"/>
        <v/>
      </c>
      <c r="H7266" s="255" t="str">
        <f>IF(G7266="기사임",(COUNTIF($B$2:B7266,B7266)-COUNTIFS($B$2:B7265,B7266,$G$2:G7265,"")),"")</f>
        <v/>
      </c>
      <c r="I7266" s="122" t="str">
        <f>IF(H7266=1,COUNTIF($H$1:H7266,1),"")</f>
        <v/>
      </c>
      <c r="J7266" s="122">
        <f t="shared" si="344"/>
        <v>0</v>
      </c>
      <c r="K7266" s="122" t="b">
        <f t="shared" si="345"/>
        <v>0</v>
      </c>
      <c r="L7266" s="122" t="str">
        <f>IF(K7266=FALSE,"",B7266&amp;"@"&amp;COUNTIFS($B$2:B7266,B7266,$K$2:K7266,TRUE))</f>
        <v/>
      </c>
    </row>
    <row r="7267" spans="7:12">
      <c r="G7267" s="122" t="str">
        <f t="shared" si="343"/>
        <v/>
      </c>
      <c r="H7267" s="255" t="str">
        <f>IF(G7267="기사임",(COUNTIF($B$2:B7267,B7267)-COUNTIFS($B$2:B7266,B7267,$G$2:G7266,"")),"")</f>
        <v/>
      </c>
      <c r="I7267" s="122" t="str">
        <f>IF(H7267=1,COUNTIF($H$1:H7267,1),"")</f>
        <v/>
      </c>
      <c r="J7267" s="122">
        <f t="shared" si="344"/>
        <v>0</v>
      </c>
      <c r="K7267" s="122" t="b">
        <f t="shared" si="345"/>
        <v>0</v>
      </c>
      <c r="L7267" s="122" t="str">
        <f>IF(K7267=FALSE,"",B7267&amp;"@"&amp;COUNTIFS($B$2:B7267,B7267,$K$2:K7267,TRUE))</f>
        <v/>
      </c>
    </row>
    <row r="7268" spans="7:12">
      <c r="G7268" s="122" t="str">
        <f t="shared" si="343"/>
        <v/>
      </c>
      <c r="H7268" s="255" t="str">
        <f>IF(G7268="기사임",(COUNTIF($B$2:B7268,B7268)-COUNTIFS($B$2:B7267,B7268,$G$2:G7267,"")),"")</f>
        <v/>
      </c>
      <c r="I7268" s="122" t="str">
        <f>IF(H7268=1,COUNTIF($H$1:H7268,1),"")</f>
        <v/>
      </c>
      <c r="J7268" s="122">
        <f t="shared" si="344"/>
        <v>0</v>
      </c>
      <c r="K7268" s="122" t="b">
        <f t="shared" si="345"/>
        <v>0</v>
      </c>
      <c r="L7268" s="122" t="str">
        <f>IF(K7268=FALSE,"",B7268&amp;"@"&amp;COUNTIFS($B$2:B7268,B7268,$K$2:K7268,TRUE))</f>
        <v/>
      </c>
    </row>
    <row r="7269" spans="7:12">
      <c r="G7269" s="122" t="str">
        <f t="shared" si="343"/>
        <v/>
      </c>
      <c r="H7269" s="255" t="str">
        <f>IF(G7269="기사임",(COUNTIF($B$2:B7269,B7269)-COUNTIFS($B$2:B7268,B7269,$G$2:G7268,"")),"")</f>
        <v/>
      </c>
      <c r="I7269" s="122" t="str">
        <f>IF(H7269=1,COUNTIF($H$1:H7269,1),"")</f>
        <v/>
      </c>
      <c r="J7269" s="122">
        <f t="shared" si="344"/>
        <v>0</v>
      </c>
      <c r="K7269" s="122" t="b">
        <f t="shared" si="345"/>
        <v>0</v>
      </c>
      <c r="L7269" s="122" t="str">
        <f>IF(K7269=FALSE,"",B7269&amp;"@"&amp;COUNTIFS($B$2:B7269,B7269,$K$2:K7269,TRUE))</f>
        <v/>
      </c>
    </row>
    <row r="7270" spans="7:12">
      <c r="G7270" s="122" t="str">
        <f t="shared" si="343"/>
        <v/>
      </c>
      <c r="H7270" s="255" t="str">
        <f>IF(G7270="기사임",(COUNTIF($B$2:B7270,B7270)-COUNTIFS($B$2:B7269,B7270,$G$2:G7269,"")),"")</f>
        <v/>
      </c>
      <c r="I7270" s="122" t="str">
        <f>IF(H7270=1,COUNTIF($H$1:H7270,1),"")</f>
        <v/>
      </c>
      <c r="J7270" s="122">
        <f t="shared" si="344"/>
        <v>0</v>
      </c>
      <c r="K7270" s="122" t="b">
        <f t="shared" si="345"/>
        <v>0</v>
      </c>
      <c r="L7270" s="122" t="str">
        <f>IF(K7270=FALSE,"",B7270&amp;"@"&amp;COUNTIFS($B$2:B7270,B7270,$K$2:K7270,TRUE))</f>
        <v/>
      </c>
    </row>
    <row r="7271" spans="7:12">
      <c r="G7271" s="122" t="str">
        <f t="shared" si="343"/>
        <v/>
      </c>
      <c r="H7271" s="255" t="str">
        <f>IF(G7271="기사임",(COUNTIF($B$2:B7271,B7271)-COUNTIFS($B$2:B7270,B7271,$G$2:G7270,"")),"")</f>
        <v/>
      </c>
      <c r="I7271" s="122" t="str">
        <f>IF(H7271=1,COUNTIF($H$1:H7271,1),"")</f>
        <v/>
      </c>
      <c r="J7271" s="122">
        <f t="shared" si="344"/>
        <v>0</v>
      </c>
      <c r="K7271" s="122" t="b">
        <f t="shared" si="345"/>
        <v>0</v>
      </c>
      <c r="L7271" s="122" t="str">
        <f>IF(K7271=FALSE,"",B7271&amp;"@"&amp;COUNTIFS($B$2:B7271,B7271,$K$2:K7271,TRUE))</f>
        <v/>
      </c>
    </row>
    <row r="7272" spans="7:12">
      <c r="G7272" s="122" t="str">
        <f t="shared" si="343"/>
        <v/>
      </c>
      <c r="H7272" s="255" t="str">
        <f>IF(G7272="기사임",(COUNTIF($B$2:B7272,B7272)-COUNTIFS($B$2:B7271,B7272,$G$2:G7271,"")),"")</f>
        <v/>
      </c>
      <c r="I7272" s="122" t="str">
        <f>IF(H7272=1,COUNTIF($H$1:H7272,1),"")</f>
        <v/>
      </c>
      <c r="J7272" s="122">
        <f t="shared" si="344"/>
        <v>0</v>
      </c>
      <c r="K7272" s="122" t="b">
        <f t="shared" si="345"/>
        <v>0</v>
      </c>
      <c r="L7272" s="122" t="str">
        <f>IF(K7272=FALSE,"",B7272&amp;"@"&amp;COUNTIFS($B$2:B7272,B7272,$K$2:K7272,TRUE))</f>
        <v/>
      </c>
    </row>
    <row r="7273" spans="7:12">
      <c r="G7273" s="122" t="str">
        <f t="shared" si="343"/>
        <v/>
      </c>
      <c r="H7273" s="255" t="str">
        <f>IF(G7273="기사임",(COUNTIF($B$2:B7273,B7273)-COUNTIFS($B$2:B7272,B7273,$G$2:G7272,"")),"")</f>
        <v/>
      </c>
      <c r="I7273" s="122" t="str">
        <f>IF(H7273=1,COUNTIF($H$1:H7273,1),"")</f>
        <v/>
      </c>
      <c r="J7273" s="122">
        <f t="shared" si="344"/>
        <v>0</v>
      </c>
      <c r="K7273" s="122" t="b">
        <f t="shared" si="345"/>
        <v>0</v>
      </c>
      <c r="L7273" s="122" t="str">
        <f>IF(K7273=FALSE,"",B7273&amp;"@"&amp;COUNTIFS($B$2:B7273,B7273,$K$2:K7273,TRUE))</f>
        <v/>
      </c>
    </row>
    <row r="7274" spans="7:12">
      <c r="G7274" s="122" t="str">
        <f t="shared" si="343"/>
        <v/>
      </c>
      <c r="H7274" s="255" t="str">
        <f>IF(G7274="기사임",(COUNTIF($B$2:B7274,B7274)-COUNTIFS($B$2:B7273,B7274,$G$2:G7273,"")),"")</f>
        <v/>
      </c>
      <c r="I7274" s="122" t="str">
        <f>IF(H7274=1,COUNTIF($H$1:H7274,1),"")</f>
        <v/>
      </c>
      <c r="J7274" s="122">
        <f t="shared" si="344"/>
        <v>0</v>
      </c>
      <c r="K7274" s="122" t="b">
        <f t="shared" si="345"/>
        <v>0</v>
      </c>
      <c r="L7274" s="122" t="str">
        <f>IF(K7274=FALSE,"",B7274&amp;"@"&amp;COUNTIFS($B$2:B7274,B7274,$K$2:K7274,TRUE))</f>
        <v/>
      </c>
    </row>
    <row r="7275" spans="7:12">
      <c r="G7275" s="122" t="str">
        <f t="shared" si="343"/>
        <v/>
      </c>
      <c r="H7275" s="255" t="str">
        <f>IF(G7275="기사임",(COUNTIF($B$2:B7275,B7275)-COUNTIFS($B$2:B7274,B7275,$G$2:G7274,"")),"")</f>
        <v/>
      </c>
      <c r="I7275" s="122" t="str">
        <f>IF(H7275=1,COUNTIF($H$1:H7275,1),"")</f>
        <v/>
      </c>
      <c r="J7275" s="122">
        <f t="shared" si="344"/>
        <v>0</v>
      </c>
      <c r="K7275" s="122" t="b">
        <f t="shared" si="345"/>
        <v>0</v>
      </c>
      <c r="L7275" s="122" t="str">
        <f>IF(K7275=FALSE,"",B7275&amp;"@"&amp;COUNTIFS($B$2:B7275,B7275,$K$2:K7275,TRUE))</f>
        <v/>
      </c>
    </row>
    <row r="7276" spans="7:12">
      <c r="G7276" s="122" t="str">
        <f t="shared" si="343"/>
        <v/>
      </c>
      <c r="H7276" s="255" t="str">
        <f>IF(G7276="기사임",(COUNTIF($B$2:B7276,B7276)-COUNTIFS($B$2:B7275,B7276,$G$2:G7275,"")),"")</f>
        <v/>
      </c>
      <c r="I7276" s="122" t="str">
        <f>IF(H7276=1,COUNTIF($H$1:H7276,1),"")</f>
        <v/>
      </c>
      <c r="J7276" s="122">
        <f t="shared" si="344"/>
        <v>0</v>
      </c>
      <c r="K7276" s="122" t="b">
        <f t="shared" si="345"/>
        <v>0</v>
      </c>
      <c r="L7276" s="122" t="str">
        <f>IF(K7276=FALSE,"",B7276&amp;"@"&amp;COUNTIFS($B$2:B7276,B7276,$K$2:K7276,TRUE))</f>
        <v/>
      </c>
    </row>
    <row r="7277" spans="7:12">
      <c r="G7277" s="122" t="str">
        <f t="shared" si="343"/>
        <v/>
      </c>
      <c r="H7277" s="255" t="str">
        <f>IF(G7277="기사임",(COUNTIF($B$2:B7277,B7277)-COUNTIFS($B$2:B7276,B7277,$G$2:G7276,"")),"")</f>
        <v/>
      </c>
      <c r="I7277" s="122" t="str">
        <f>IF(H7277=1,COUNTIF($H$1:H7277,1),"")</f>
        <v/>
      </c>
      <c r="J7277" s="122">
        <f t="shared" si="344"/>
        <v>0</v>
      </c>
      <c r="K7277" s="122" t="b">
        <f t="shared" si="345"/>
        <v>0</v>
      </c>
      <c r="L7277" s="122" t="str">
        <f>IF(K7277=FALSE,"",B7277&amp;"@"&amp;COUNTIFS($B$2:B7277,B7277,$K$2:K7277,TRUE))</f>
        <v/>
      </c>
    </row>
    <row r="7278" spans="7:12">
      <c r="G7278" s="122" t="str">
        <f t="shared" si="343"/>
        <v/>
      </c>
      <c r="H7278" s="255" t="str">
        <f>IF(G7278="기사임",(COUNTIF($B$2:B7278,B7278)-COUNTIFS($B$2:B7277,B7278,$G$2:G7277,"")),"")</f>
        <v/>
      </c>
      <c r="I7278" s="122" t="str">
        <f>IF(H7278=1,COUNTIF($H$1:H7278,1),"")</f>
        <v/>
      </c>
      <c r="J7278" s="122">
        <f t="shared" si="344"/>
        <v>0</v>
      </c>
      <c r="K7278" s="122" t="b">
        <f t="shared" si="345"/>
        <v>0</v>
      </c>
      <c r="L7278" s="122" t="str">
        <f>IF(K7278=FALSE,"",B7278&amp;"@"&amp;COUNTIFS($B$2:B7278,B7278,$K$2:K7278,TRUE))</f>
        <v/>
      </c>
    </row>
    <row r="7279" spans="7:12">
      <c r="G7279" s="122" t="str">
        <f t="shared" si="343"/>
        <v/>
      </c>
      <c r="H7279" s="255" t="str">
        <f>IF(G7279="기사임",(COUNTIF($B$2:B7279,B7279)-COUNTIFS($B$2:B7278,B7279,$G$2:G7278,"")),"")</f>
        <v/>
      </c>
      <c r="I7279" s="122" t="str">
        <f>IF(H7279=1,COUNTIF($H$1:H7279,1),"")</f>
        <v/>
      </c>
      <c r="J7279" s="122">
        <f t="shared" si="344"/>
        <v>0</v>
      </c>
      <c r="K7279" s="122" t="b">
        <f t="shared" si="345"/>
        <v>0</v>
      </c>
      <c r="L7279" s="122" t="str">
        <f>IF(K7279=FALSE,"",B7279&amp;"@"&amp;COUNTIFS($B$2:B7279,B7279,$K$2:K7279,TRUE))</f>
        <v/>
      </c>
    </row>
    <row r="7280" spans="7:12">
      <c r="G7280" s="122" t="str">
        <f t="shared" si="343"/>
        <v/>
      </c>
      <c r="H7280" s="255" t="str">
        <f>IF(G7280="기사임",(COUNTIF($B$2:B7280,B7280)-COUNTIFS($B$2:B7279,B7280,$G$2:G7279,"")),"")</f>
        <v/>
      </c>
      <c r="I7280" s="122" t="str">
        <f>IF(H7280=1,COUNTIF($H$1:H7280,1),"")</f>
        <v/>
      </c>
      <c r="J7280" s="122">
        <f t="shared" si="344"/>
        <v>0</v>
      </c>
      <c r="K7280" s="122" t="b">
        <f t="shared" si="345"/>
        <v>0</v>
      </c>
      <c r="L7280" s="122" t="str">
        <f>IF(K7280=FALSE,"",B7280&amp;"@"&amp;COUNTIFS($B$2:B7280,B7280,$K$2:K7280,TRUE))</f>
        <v/>
      </c>
    </row>
    <row r="7281" spans="7:12">
      <c r="G7281" s="122" t="str">
        <f t="shared" si="343"/>
        <v/>
      </c>
      <c r="H7281" s="255" t="str">
        <f>IF(G7281="기사임",(COUNTIF($B$2:B7281,B7281)-COUNTIFS($B$2:B7280,B7281,$G$2:G7280,"")),"")</f>
        <v/>
      </c>
      <c r="I7281" s="122" t="str">
        <f>IF(H7281=1,COUNTIF($H$1:H7281,1),"")</f>
        <v/>
      </c>
      <c r="J7281" s="122">
        <f t="shared" si="344"/>
        <v>0</v>
      </c>
      <c r="K7281" s="122" t="b">
        <f t="shared" si="345"/>
        <v>0</v>
      </c>
      <c r="L7281" s="122" t="str">
        <f>IF(K7281=FALSE,"",B7281&amp;"@"&amp;COUNTIFS($B$2:B7281,B7281,$K$2:K7281,TRUE))</f>
        <v/>
      </c>
    </row>
    <row r="7282" spans="7:12">
      <c r="G7282" s="122" t="str">
        <f t="shared" si="343"/>
        <v/>
      </c>
      <c r="H7282" s="255" t="str">
        <f>IF(G7282="기사임",(COUNTIF($B$2:B7282,B7282)-COUNTIFS($B$2:B7281,B7282,$G$2:G7281,"")),"")</f>
        <v/>
      </c>
      <c r="I7282" s="122" t="str">
        <f>IF(H7282=1,COUNTIF($H$1:H7282,1),"")</f>
        <v/>
      </c>
      <c r="J7282" s="122">
        <f t="shared" si="344"/>
        <v>0</v>
      </c>
      <c r="K7282" s="122" t="b">
        <f t="shared" si="345"/>
        <v>0</v>
      </c>
      <c r="L7282" s="122" t="str">
        <f>IF(K7282=FALSE,"",B7282&amp;"@"&amp;COUNTIFS($B$2:B7282,B7282,$K$2:K7282,TRUE))</f>
        <v/>
      </c>
    </row>
    <row r="7283" spans="7:12">
      <c r="G7283" s="122" t="str">
        <f t="shared" si="343"/>
        <v/>
      </c>
      <c r="H7283" s="255" t="str">
        <f>IF(G7283="기사임",(COUNTIF($B$2:B7283,B7283)-COUNTIFS($B$2:B7282,B7283,$G$2:G7282,"")),"")</f>
        <v/>
      </c>
      <c r="I7283" s="122" t="str">
        <f>IF(H7283=1,COUNTIF($H$1:H7283,1),"")</f>
        <v/>
      </c>
      <c r="J7283" s="122">
        <f t="shared" si="344"/>
        <v>0</v>
      </c>
      <c r="K7283" s="122" t="b">
        <f t="shared" si="345"/>
        <v>0</v>
      </c>
      <c r="L7283" s="122" t="str">
        <f>IF(K7283=FALSE,"",B7283&amp;"@"&amp;COUNTIFS($B$2:B7283,B7283,$K$2:K7283,TRUE))</f>
        <v/>
      </c>
    </row>
    <row r="7284" spans="7:12">
      <c r="G7284" s="122" t="str">
        <f t="shared" si="343"/>
        <v/>
      </c>
      <c r="H7284" s="255" t="str">
        <f>IF(G7284="기사임",(COUNTIF($B$2:B7284,B7284)-COUNTIFS($B$2:B7283,B7284,$G$2:G7283,"")),"")</f>
        <v/>
      </c>
      <c r="I7284" s="122" t="str">
        <f>IF(H7284=1,COUNTIF($H$1:H7284,1),"")</f>
        <v/>
      </c>
      <c r="J7284" s="122">
        <f t="shared" si="344"/>
        <v>0</v>
      </c>
      <c r="K7284" s="122" t="b">
        <f t="shared" si="345"/>
        <v>0</v>
      </c>
      <c r="L7284" s="122" t="str">
        <f>IF(K7284=FALSE,"",B7284&amp;"@"&amp;COUNTIFS($B$2:B7284,B7284,$K$2:K7284,TRUE))</f>
        <v/>
      </c>
    </row>
    <row r="7285" spans="7:12">
      <c r="G7285" s="122" t="str">
        <f t="shared" si="343"/>
        <v/>
      </c>
      <c r="H7285" s="255" t="str">
        <f>IF(G7285="기사임",(COUNTIF($B$2:B7285,B7285)-COUNTIFS($B$2:B7284,B7285,$G$2:G7284,"")),"")</f>
        <v/>
      </c>
      <c r="I7285" s="122" t="str">
        <f>IF(H7285=1,COUNTIF($H$1:H7285,1),"")</f>
        <v/>
      </c>
      <c r="J7285" s="122">
        <f t="shared" si="344"/>
        <v>0</v>
      </c>
      <c r="K7285" s="122" t="b">
        <f t="shared" si="345"/>
        <v>0</v>
      </c>
      <c r="L7285" s="122" t="str">
        <f>IF(K7285=FALSE,"",B7285&amp;"@"&amp;COUNTIFS($B$2:B7285,B7285,$K$2:K7285,TRUE))</f>
        <v/>
      </c>
    </row>
    <row r="7286" spans="7:12">
      <c r="G7286" s="122" t="str">
        <f t="shared" si="343"/>
        <v/>
      </c>
      <c r="H7286" s="255" t="str">
        <f>IF(G7286="기사임",(COUNTIF($B$2:B7286,B7286)-COUNTIFS($B$2:B7285,B7286,$G$2:G7285,"")),"")</f>
        <v/>
      </c>
      <c r="I7286" s="122" t="str">
        <f>IF(H7286=1,COUNTIF($H$1:H7286,1),"")</f>
        <v/>
      </c>
      <c r="J7286" s="122">
        <f t="shared" si="344"/>
        <v>0</v>
      </c>
      <c r="K7286" s="122" t="b">
        <f t="shared" si="345"/>
        <v>0</v>
      </c>
      <c r="L7286" s="122" t="str">
        <f>IF(K7286=FALSE,"",B7286&amp;"@"&amp;COUNTIFS($B$2:B7286,B7286,$K$2:K7286,TRUE))</f>
        <v/>
      </c>
    </row>
    <row r="7287" spans="7:12">
      <c r="G7287" s="122" t="str">
        <f t="shared" si="343"/>
        <v/>
      </c>
      <c r="H7287" s="255" t="str">
        <f>IF(G7287="기사임",(COUNTIF($B$2:B7287,B7287)-COUNTIFS($B$2:B7286,B7287,$G$2:G7286,"")),"")</f>
        <v/>
      </c>
      <c r="I7287" s="122" t="str">
        <f>IF(H7287=1,COUNTIF($H$1:H7287,1),"")</f>
        <v/>
      </c>
      <c r="J7287" s="122">
        <f t="shared" si="344"/>
        <v>0</v>
      </c>
      <c r="K7287" s="122" t="b">
        <f t="shared" si="345"/>
        <v>0</v>
      </c>
      <c r="L7287" s="122" t="str">
        <f>IF(K7287=FALSE,"",B7287&amp;"@"&amp;COUNTIFS($B$2:B7287,B7287,$K$2:K7287,TRUE))</f>
        <v/>
      </c>
    </row>
    <row r="7288" spans="7:12">
      <c r="G7288" s="122" t="str">
        <f t="shared" si="343"/>
        <v/>
      </c>
      <c r="H7288" s="255" t="str">
        <f>IF(G7288="기사임",(COUNTIF($B$2:B7288,B7288)-COUNTIFS($B$2:B7287,B7288,$G$2:G7287,"")),"")</f>
        <v/>
      </c>
      <c r="I7288" s="122" t="str">
        <f>IF(H7288=1,COUNTIF($H$1:H7288,1),"")</f>
        <v/>
      </c>
      <c r="J7288" s="122">
        <f t="shared" si="344"/>
        <v>0</v>
      </c>
      <c r="K7288" s="122" t="b">
        <f t="shared" si="345"/>
        <v>0</v>
      </c>
      <c r="L7288" s="122" t="str">
        <f>IF(K7288=FALSE,"",B7288&amp;"@"&amp;COUNTIFS($B$2:B7288,B7288,$K$2:K7288,TRUE))</f>
        <v/>
      </c>
    </row>
    <row r="7289" spans="7:12">
      <c r="G7289" s="122" t="str">
        <f t="shared" si="343"/>
        <v/>
      </c>
      <c r="H7289" s="255" t="str">
        <f>IF(G7289="기사임",(COUNTIF($B$2:B7289,B7289)-COUNTIFS($B$2:B7288,B7289,$G$2:G7288,"")),"")</f>
        <v/>
      </c>
      <c r="I7289" s="122" t="str">
        <f>IF(H7289=1,COUNTIF($H$1:H7289,1),"")</f>
        <v/>
      </c>
      <c r="J7289" s="122">
        <f t="shared" si="344"/>
        <v>0</v>
      </c>
      <c r="K7289" s="122" t="b">
        <f t="shared" si="345"/>
        <v>0</v>
      </c>
      <c r="L7289" s="122" t="str">
        <f>IF(K7289=FALSE,"",B7289&amp;"@"&amp;COUNTIFS($B$2:B7289,B7289,$K$2:K7289,TRUE))</f>
        <v/>
      </c>
    </row>
    <row r="7290" spans="7:12">
      <c r="G7290" s="122" t="str">
        <f t="shared" si="343"/>
        <v/>
      </c>
      <c r="H7290" s="255" t="str">
        <f>IF(G7290="기사임",(COUNTIF($B$2:B7290,B7290)-COUNTIFS($B$2:B7289,B7290,$G$2:G7289,"")),"")</f>
        <v/>
      </c>
      <c r="I7290" s="122" t="str">
        <f>IF(H7290=1,COUNTIF($H$1:H7290,1),"")</f>
        <v/>
      </c>
      <c r="J7290" s="122">
        <f t="shared" si="344"/>
        <v>0</v>
      </c>
      <c r="K7290" s="122" t="b">
        <f t="shared" si="345"/>
        <v>0</v>
      </c>
      <c r="L7290" s="122" t="str">
        <f>IF(K7290=FALSE,"",B7290&amp;"@"&amp;COUNTIFS($B$2:B7290,B7290,$K$2:K7290,TRUE))</f>
        <v/>
      </c>
    </row>
    <row r="7291" spans="7:12">
      <c r="G7291" s="122" t="str">
        <f t="shared" si="343"/>
        <v/>
      </c>
      <c r="H7291" s="255" t="str">
        <f>IF(G7291="기사임",(COUNTIF($B$2:B7291,B7291)-COUNTIFS($B$2:B7290,B7291,$G$2:G7290,"")),"")</f>
        <v/>
      </c>
      <c r="I7291" s="122" t="str">
        <f>IF(H7291=1,COUNTIF($H$1:H7291,1),"")</f>
        <v/>
      </c>
      <c r="J7291" s="122">
        <f t="shared" si="344"/>
        <v>0</v>
      </c>
      <c r="K7291" s="122" t="b">
        <f t="shared" si="345"/>
        <v>0</v>
      </c>
      <c r="L7291" s="122" t="str">
        <f>IF(K7291=FALSE,"",B7291&amp;"@"&amp;COUNTIFS($B$2:B7291,B7291,$K$2:K7291,TRUE))</f>
        <v/>
      </c>
    </row>
    <row r="7292" spans="7:12">
      <c r="G7292" s="122" t="str">
        <f t="shared" si="343"/>
        <v/>
      </c>
      <c r="H7292" s="255" t="str">
        <f>IF(G7292="기사임",(COUNTIF($B$2:B7292,B7292)-COUNTIFS($B$2:B7291,B7292,$G$2:G7291,"")),"")</f>
        <v/>
      </c>
      <c r="I7292" s="122" t="str">
        <f>IF(H7292=1,COUNTIF($H$1:H7292,1),"")</f>
        <v/>
      </c>
      <c r="J7292" s="122">
        <f t="shared" si="344"/>
        <v>0</v>
      </c>
      <c r="K7292" s="122" t="b">
        <f t="shared" si="345"/>
        <v>0</v>
      </c>
      <c r="L7292" s="122" t="str">
        <f>IF(K7292=FALSE,"",B7292&amp;"@"&amp;COUNTIFS($B$2:B7292,B7292,$K$2:K7292,TRUE))</f>
        <v/>
      </c>
    </row>
    <row r="7293" spans="7:12">
      <c r="G7293" s="122" t="str">
        <f t="shared" si="343"/>
        <v/>
      </c>
      <c r="H7293" s="255" t="str">
        <f>IF(G7293="기사임",(COUNTIF($B$2:B7293,B7293)-COUNTIFS($B$2:B7292,B7293,$G$2:G7292,"")),"")</f>
        <v/>
      </c>
      <c r="I7293" s="122" t="str">
        <f>IF(H7293=1,COUNTIF($H$1:H7293,1),"")</f>
        <v/>
      </c>
      <c r="J7293" s="122">
        <f t="shared" si="344"/>
        <v>0</v>
      </c>
      <c r="K7293" s="122" t="b">
        <f t="shared" si="345"/>
        <v>0</v>
      </c>
      <c r="L7293" s="122" t="str">
        <f>IF(K7293=FALSE,"",B7293&amp;"@"&amp;COUNTIFS($B$2:B7293,B7293,$K$2:K7293,TRUE))</f>
        <v/>
      </c>
    </row>
    <row r="7294" spans="7:12">
      <c r="G7294" s="122" t="str">
        <f t="shared" si="343"/>
        <v/>
      </c>
      <c r="H7294" s="255" t="str">
        <f>IF(G7294="기사임",(COUNTIF($B$2:B7294,B7294)-COUNTIFS($B$2:B7293,B7294,$G$2:G7293,"")),"")</f>
        <v/>
      </c>
      <c r="I7294" s="122" t="str">
        <f>IF(H7294=1,COUNTIF($H$1:H7294,1),"")</f>
        <v/>
      </c>
      <c r="J7294" s="122">
        <f t="shared" si="344"/>
        <v>0</v>
      </c>
      <c r="K7294" s="122" t="b">
        <f t="shared" si="345"/>
        <v>0</v>
      </c>
      <c r="L7294" s="122" t="str">
        <f>IF(K7294=FALSE,"",B7294&amp;"@"&amp;COUNTIFS($B$2:B7294,B7294,$K$2:K7294,TRUE))</f>
        <v/>
      </c>
    </row>
    <row r="7295" spans="7:12">
      <c r="G7295" s="122" t="str">
        <f t="shared" si="343"/>
        <v/>
      </c>
      <c r="H7295" s="255" t="str">
        <f>IF(G7295="기사임",(COUNTIF($B$2:B7295,B7295)-COUNTIFS($B$2:B7294,B7295,$G$2:G7294,"")),"")</f>
        <v/>
      </c>
      <c r="I7295" s="122" t="str">
        <f>IF(H7295=1,COUNTIF($H$1:H7295,1),"")</f>
        <v/>
      </c>
      <c r="J7295" s="122">
        <f t="shared" si="344"/>
        <v>0</v>
      </c>
      <c r="K7295" s="122" t="b">
        <f t="shared" si="345"/>
        <v>0</v>
      </c>
      <c r="L7295" s="122" t="str">
        <f>IF(K7295=FALSE,"",B7295&amp;"@"&amp;COUNTIFS($B$2:B7295,B7295,$K$2:K7295,TRUE))</f>
        <v/>
      </c>
    </row>
    <row r="7296" spans="7:12">
      <c r="G7296" s="122" t="str">
        <f t="shared" si="343"/>
        <v/>
      </c>
      <c r="H7296" s="255" t="str">
        <f>IF(G7296="기사임",(COUNTIF($B$2:B7296,B7296)-COUNTIFS($B$2:B7295,B7296,$G$2:G7295,"")),"")</f>
        <v/>
      </c>
      <c r="I7296" s="122" t="str">
        <f>IF(H7296=1,COUNTIF($H$1:H7296,1),"")</f>
        <v/>
      </c>
      <c r="J7296" s="122">
        <f t="shared" si="344"/>
        <v>0</v>
      </c>
      <c r="K7296" s="122" t="b">
        <f t="shared" si="345"/>
        <v>0</v>
      </c>
      <c r="L7296" s="122" t="str">
        <f>IF(K7296=FALSE,"",B7296&amp;"@"&amp;COUNTIFS($B$2:B7296,B7296,$K$2:K7296,TRUE))</f>
        <v/>
      </c>
    </row>
    <row r="7297" spans="7:12">
      <c r="G7297" s="122" t="str">
        <f t="shared" si="343"/>
        <v/>
      </c>
      <c r="H7297" s="255" t="str">
        <f>IF(G7297="기사임",(COUNTIF($B$2:B7297,B7297)-COUNTIFS($B$2:B7296,B7297,$G$2:G7296,"")),"")</f>
        <v/>
      </c>
      <c r="I7297" s="122" t="str">
        <f>IF(H7297=1,COUNTIF($H$1:H7297,1),"")</f>
        <v/>
      </c>
      <c r="J7297" s="122">
        <f t="shared" si="344"/>
        <v>0</v>
      </c>
      <c r="K7297" s="122" t="b">
        <f t="shared" si="345"/>
        <v>0</v>
      </c>
      <c r="L7297" s="122" t="str">
        <f>IF(K7297=FALSE,"",B7297&amp;"@"&amp;COUNTIFS($B$2:B7297,B7297,$K$2:K7297,TRUE))</f>
        <v/>
      </c>
    </row>
    <row r="7298" spans="7:12">
      <c r="G7298" s="122" t="str">
        <f t="shared" si="343"/>
        <v/>
      </c>
      <c r="H7298" s="255" t="str">
        <f>IF(G7298="기사임",(COUNTIF($B$2:B7298,B7298)-COUNTIFS($B$2:B7297,B7298,$G$2:G7297,"")),"")</f>
        <v/>
      </c>
      <c r="I7298" s="122" t="str">
        <f>IF(H7298=1,COUNTIF($H$1:H7298,1),"")</f>
        <v/>
      </c>
      <c r="J7298" s="122">
        <f t="shared" si="344"/>
        <v>0</v>
      </c>
      <c r="K7298" s="122" t="b">
        <f t="shared" si="345"/>
        <v>0</v>
      </c>
      <c r="L7298" s="122" t="str">
        <f>IF(K7298=FALSE,"",B7298&amp;"@"&amp;COUNTIFS($B$2:B7298,B7298,$K$2:K7298,TRUE))</f>
        <v/>
      </c>
    </row>
    <row r="7299" spans="7:12">
      <c r="G7299" s="122" t="str">
        <f t="shared" si="343"/>
        <v/>
      </c>
      <c r="H7299" s="255" t="str">
        <f>IF(G7299="기사임",(COUNTIF($B$2:B7299,B7299)-COUNTIFS($B$2:B7298,B7299,$G$2:G7298,"")),"")</f>
        <v/>
      </c>
      <c r="I7299" s="122" t="str">
        <f>IF(H7299=1,COUNTIF($H$1:H7299,1),"")</f>
        <v/>
      </c>
      <c r="J7299" s="122">
        <f t="shared" si="344"/>
        <v>0</v>
      </c>
      <c r="K7299" s="122" t="b">
        <f t="shared" si="345"/>
        <v>0</v>
      </c>
      <c r="L7299" s="122" t="str">
        <f>IF(K7299=FALSE,"",B7299&amp;"@"&amp;COUNTIFS($B$2:B7299,B7299,$K$2:K7299,TRUE))</f>
        <v/>
      </c>
    </row>
    <row r="7300" spans="7:12">
      <c r="G7300" s="122" t="str">
        <f t="shared" si="343"/>
        <v/>
      </c>
      <c r="H7300" s="255" t="str">
        <f>IF(G7300="기사임",(COUNTIF($B$2:B7300,B7300)-COUNTIFS($B$2:B7299,B7300,$G$2:G7299,"")),"")</f>
        <v/>
      </c>
      <c r="I7300" s="122" t="str">
        <f>IF(H7300=1,COUNTIF($H$1:H7300,1),"")</f>
        <v/>
      </c>
      <c r="J7300" s="122">
        <f t="shared" si="344"/>
        <v>0</v>
      </c>
      <c r="K7300" s="122" t="b">
        <f t="shared" si="345"/>
        <v>0</v>
      </c>
      <c r="L7300" s="122" t="str">
        <f>IF(K7300=FALSE,"",B7300&amp;"@"&amp;COUNTIFS($B$2:B7300,B7300,$K$2:K7300,TRUE))</f>
        <v/>
      </c>
    </row>
    <row r="7301" spans="7:12">
      <c r="G7301" s="122" t="str">
        <f t="shared" si="343"/>
        <v/>
      </c>
      <c r="H7301" s="255" t="str">
        <f>IF(G7301="기사임",(COUNTIF($B$2:B7301,B7301)-COUNTIFS($B$2:B7300,B7301,$G$2:G7300,"")),"")</f>
        <v/>
      </c>
      <c r="I7301" s="122" t="str">
        <f>IF(H7301=1,COUNTIF($H$1:H7301,1),"")</f>
        <v/>
      </c>
      <c r="J7301" s="122">
        <f t="shared" si="344"/>
        <v>0</v>
      </c>
      <c r="K7301" s="122" t="b">
        <f t="shared" si="345"/>
        <v>0</v>
      </c>
      <c r="L7301" s="122" t="str">
        <f>IF(K7301=FALSE,"",B7301&amp;"@"&amp;COUNTIFS($B$2:B7301,B7301,$K$2:K7301,TRUE))</f>
        <v/>
      </c>
    </row>
    <row r="7302" spans="7:12">
      <c r="G7302" s="122" t="str">
        <f t="shared" si="343"/>
        <v/>
      </c>
      <c r="H7302" s="255" t="str">
        <f>IF(G7302="기사임",(COUNTIF($B$2:B7302,B7302)-COUNTIFS($B$2:B7301,B7302,$G$2:G7301,"")),"")</f>
        <v/>
      </c>
      <c r="I7302" s="122" t="str">
        <f>IF(H7302=1,COUNTIF($H$1:H7302,1),"")</f>
        <v/>
      </c>
      <c r="J7302" s="122">
        <f t="shared" si="344"/>
        <v>0</v>
      </c>
      <c r="K7302" s="122" t="b">
        <f t="shared" si="345"/>
        <v>0</v>
      </c>
      <c r="L7302" s="122" t="str">
        <f>IF(K7302=FALSE,"",B7302&amp;"@"&amp;COUNTIFS($B$2:B7302,B7302,$K$2:K7302,TRUE))</f>
        <v/>
      </c>
    </row>
    <row r="7303" spans="7:12">
      <c r="G7303" s="122" t="str">
        <f t="shared" ref="G7303:G7366" si="346">IF(AND(LEFT(A7303,17)="/global/archives/",ISNUMBER(_xlfn.NUMBERVALUE(MID(A7303,18,1))),ISERROR(FIND("ckattempt",A7303)),ISERROR(FIND("preview",A7303))),"기사임","")</f>
        <v/>
      </c>
      <c r="H7303" s="255" t="str">
        <f>IF(G7303="기사임",(COUNTIF($B$2:B7303,B7303)-COUNTIFS($B$2:B7302,B7303,$G$2:G7302,"")),"")</f>
        <v/>
      </c>
      <c r="I7303" s="122" t="str">
        <f>IF(H7303=1,COUNTIF($H$1:H7303,1),"")</f>
        <v/>
      </c>
      <c r="J7303" s="122">
        <f t="shared" ref="J7303:J7366" si="347">COUNTIF($N$2:$N$4,B7303)</f>
        <v>0</v>
      </c>
      <c r="K7303" s="122" t="b">
        <f t="shared" ref="K7303:K7366" si="348">AND(J7303=1,H7303&gt;=1,H7303&lt;&gt;"")</f>
        <v>0</v>
      </c>
      <c r="L7303" s="122" t="str">
        <f>IF(K7303=FALSE,"",B7303&amp;"@"&amp;COUNTIFS($B$2:B7303,B7303,$K$2:K7303,TRUE))</f>
        <v/>
      </c>
    </row>
    <row r="7304" spans="7:12">
      <c r="G7304" s="122" t="str">
        <f t="shared" si="346"/>
        <v/>
      </c>
      <c r="H7304" s="255" t="str">
        <f>IF(G7304="기사임",(COUNTIF($B$2:B7304,B7304)-COUNTIFS($B$2:B7303,B7304,$G$2:G7303,"")),"")</f>
        <v/>
      </c>
      <c r="I7304" s="122" t="str">
        <f>IF(H7304=1,COUNTIF($H$1:H7304,1),"")</f>
        <v/>
      </c>
      <c r="J7304" s="122">
        <f t="shared" si="347"/>
        <v>0</v>
      </c>
      <c r="K7304" s="122" t="b">
        <f t="shared" si="348"/>
        <v>0</v>
      </c>
      <c r="L7304" s="122" t="str">
        <f>IF(K7304=FALSE,"",B7304&amp;"@"&amp;COUNTIFS($B$2:B7304,B7304,$K$2:K7304,TRUE))</f>
        <v/>
      </c>
    </row>
    <row r="7305" spans="7:12">
      <c r="G7305" s="122" t="str">
        <f t="shared" si="346"/>
        <v/>
      </c>
      <c r="H7305" s="255" t="str">
        <f>IF(G7305="기사임",(COUNTIF($B$2:B7305,B7305)-COUNTIFS($B$2:B7304,B7305,$G$2:G7304,"")),"")</f>
        <v/>
      </c>
      <c r="I7305" s="122" t="str">
        <f>IF(H7305=1,COUNTIF($H$1:H7305,1),"")</f>
        <v/>
      </c>
      <c r="J7305" s="122">
        <f t="shared" si="347"/>
        <v>0</v>
      </c>
      <c r="K7305" s="122" t="b">
        <f t="shared" si="348"/>
        <v>0</v>
      </c>
      <c r="L7305" s="122" t="str">
        <f>IF(K7305=FALSE,"",B7305&amp;"@"&amp;COUNTIFS($B$2:B7305,B7305,$K$2:K7305,TRUE))</f>
        <v/>
      </c>
    </row>
    <row r="7306" spans="7:12">
      <c r="G7306" s="122" t="str">
        <f t="shared" si="346"/>
        <v/>
      </c>
      <c r="H7306" s="255" t="str">
        <f>IF(G7306="기사임",(COUNTIF($B$2:B7306,B7306)-COUNTIFS($B$2:B7305,B7306,$G$2:G7305,"")),"")</f>
        <v/>
      </c>
      <c r="I7306" s="122" t="str">
        <f>IF(H7306=1,COUNTIF($H$1:H7306,1),"")</f>
        <v/>
      </c>
      <c r="J7306" s="122">
        <f t="shared" si="347"/>
        <v>0</v>
      </c>
      <c r="K7306" s="122" t="b">
        <f t="shared" si="348"/>
        <v>0</v>
      </c>
      <c r="L7306" s="122" t="str">
        <f>IF(K7306=FALSE,"",B7306&amp;"@"&amp;COUNTIFS($B$2:B7306,B7306,$K$2:K7306,TRUE))</f>
        <v/>
      </c>
    </row>
    <row r="7307" spans="7:12">
      <c r="G7307" s="122" t="str">
        <f t="shared" si="346"/>
        <v/>
      </c>
      <c r="H7307" s="255" t="str">
        <f>IF(G7307="기사임",(COUNTIF($B$2:B7307,B7307)-COUNTIFS($B$2:B7306,B7307,$G$2:G7306,"")),"")</f>
        <v/>
      </c>
      <c r="I7307" s="122" t="str">
        <f>IF(H7307=1,COUNTIF($H$1:H7307,1),"")</f>
        <v/>
      </c>
      <c r="J7307" s="122">
        <f t="shared" si="347"/>
        <v>0</v>
      </c>
      <c r="K7307" s="122" t="b">
        <f t="shared" si="348"/>
        <v>0</v>
      </c>
      <c r="L7307" s="122" t="str">
        <f>IF(K7307=FALSE,"",B7307&amp;"@"&amp;COUNTIFS($B$2:B7307,B7307,$K$2:K7307,TRUE))</f>
        <v/>
      </c>
    </row>
    <row r="7308" spans="7:12">
      <c r="G7308" s="122" t="str">
        <f t="shared" si="346"/>
        <v/>
      </c>
      <c r="H7308" s="255" t="str">
        <f>IF(G7308="기사임",(COUNTIF($B$2:B7308,B7308)-COUNTIFS($B$2:B7307,B7308,$G$2:G7307,"")),"")</f>
        <v/>
      </c>
      <c r="I7308" s="122" t="str">
        <f>IF(H7308=1,COUNTIF($H$1:H7308,1),"")</f>
        <v/>
      </c>
      <c r="J7308" s="122">
        <f t="shared" si="347"/>
        <v>0</v>
      </c>
      <c r="K7308" s="122" t="b">
        <f t="shared" si="348"/>
        <v>0</v>
      </c>
      <c r="L7308" s="122" t="str">
        <f>IF(K7308=FALSE,"",B7308&amp;"@"&amp;COUNTIFS($B$2:B7308,B7308,$K$2:K7308,TRUE))</f>
        <v/>
      </c>
    </row>
    <row r="7309" spans="7:12">
      <c r="G7309" s="122" t="str">
        <f t="shared" si="346"/>
        <v/>
      </c>
      <c r="H7309" s="255" t="str">
        <f>IF(G7309="기사임",(COUNTIF($B$2:B7309,B7309)-COUNTIFS($B$2:B7308,B7309,$G$2:G7308,"")),"")</f>
        <v/>
      </c>
      <c r="I7309" s="122" t="str">
        <f>IF(H7309=1,COUNTIF($H$1:H7309,1),"")</f>
        <v/>
      </c>
      <c r="J7309" s="122">
        <f t="shared" si="347"/>
        <v>0</v>
      </c>
      <c r="K7309" s="122" t="b">
        <f t="shared" si="348"/>
        <v>0</v>
      </c>
      <c r="L7309" s="122" t="str">
        <f>IF(K7309=FALSE,"",B7309&amp;"@"&amp;COUNTIFS($B$2:B7309,B7309,$K$2:K7309,TRUE))</f>
        <v/>
      </c>
    </row>
    <row r="7310" spans="7:12">
      <c r="G7310" s="122" t="str">
        <f t="shared" si="346"/>
        <v/>
      </c>
      <c r="H7310" s="255" t="str">
        <f>IF(G7310="기사임",(COUNTIF($B$2:B7310,B7310)-COUNTIFS($B$2:B7309,B7310,$G$2:G7309,"")),"")</f>
        <v/>
      </c>
      <c r="I7310" s="122" t="str">
        <f>IF(H7310=1,COUNTIF($H$1:H7310,1),"")</f>
        <v/>
      </c>
      <c r="J7310" s="122">
        <f t="shared" si="347"/>
        <v>0</v>
      </c>
      <c r="K7310" s="122" t="b">
        <f t="shared" si="348"/>
        <v>0</v>
      </c>
      <c r="L7310" s="122" t="str">
        <f>IF(K7310=FALSE,"",B7310&amp;"@"&amp;COUNTIFS($B$2:B7310,B7310,$K$2:K7310,TRUE))</f>
        <v/>
      </c>
    </row>
    <row r="7311" spans="7:12">
      <c r="G7311" s="122" t="str">
        <f t="shared" si="346"/>
        <v/>
      </c>
      <c r="H7311" s="255" t="str">
        <f>IF(G7311="기사임",(COUNTIF($B$2:B7311,B7311)-COUNTIFS($B$2:B7310,B7311,$G$2:G7310,"")),"")</f>
        <v/>
      </c>
      <c r="I7311" s="122" t="str">
        <f>IF(H7311=1,COUNTIF($H$1:H7311,1),"")</f>
        <v/>
      </c>
      <c r="J7311" s="122">
        <f t="shared" si="347"/>
        <v>0</v>
      </c>
      <c r="K7311" s="122" t="b">
        <f t="shared" si="348"/>
        <v>0</v>
      </c>
      <c r="L7311" s="122" t="str">
        <f>IF(K7311=FALSE,"",B7311&amp;"@"&amp;COUNTIFS($B$2:B7311,B7311,$K$2:K7311,TRUE))</f>
        <v/>
      </c>
    </row>
    <row r="7312" spans="7:12">
      <c r="G7312" s="122" t="str">
        <f t="shared" si="346"/>
        <v/>
      </c>
      <c r="H7312" s="255" t="str">
        <f>IF(G7312="기사임",(COUNTIF($B$2:B7312,B7312)-COUNTIFS($B$2:B7311,B7312,$G$2:G7311,"")),"")</f>
        <v/>
      </c>
      <c r="I7312" s="122" t="str">
        <f>IF(H7312=1,COUNTIF($H$1:H7312,1),"")</f>
        <v/>
      </c>
      <c r="J7312" s="122">
        <f t="shared" si="347"/>
        <v>0</v>
      </c>
      <c r="K7312" s="122" t="b">
        <f t="shared" si="348"/>
        <v>0</v>
      </c>
      <c r="L7312" s="122" t="str">
        <f>IF(K7312=FALSE,"",B7312&amp;"@"&amp;COUNTIFS($B$2:B7312,B7312,$K$2:K7312,TRUE))</f>
        <v/>
      </c>
    </row>
    <row r="7313" spans="7:12">
      <c r="G7313" s="122" t="str">
        <f t="shared" si="346"/>
        <v/>
      </c>
      <c r="H7313" s="255" t="str">
        <f>IF(G7313="기사임",(COUNTIF($B$2:B7313,B7313)-COUNTIFS($B$2:B7312,B7313,$G$2:G7312,"")),"")</f>
        <v/>
      </c>
      <c r="I7313" s="122" t="str">
        <f>IF(H7313=1,COUNTIF($H$1:H7313,1),"")</f>
        <v/>
      </c>
      <c r="J7313" s="122">
        <f t="shared" si="347"/>
        <v>0</v>
      </c>
      <c r="K7313" s="122" t="b">
        <f t="shared" si="348"/>
        <v>0</v>
      </c>
      <c r="L7313" s="122" t="str">
        <f>IF(K7313=FALSE,"",B7313&amp;"@"&amp;COUNTIFS($B$2:B7313,B7313,$K$2:K7313,TRUE))</f>
        <v/>
      </c>
    </row>
    <row r="7314" spans="7:12">
      <c r="G7314" s="122" t="str">
        <f t="shared" si="346"/>
        <v/>
      </c>
      <c r="H7314" s="255" t="str">
        <f>IF(G7314="기사임",(COUNTIF($B$2:B7314,B7314)-COUNTIFS($B$2:B7313,B7314,$G$2:G7313,"")),"")</f>
        <v/>
      </c>
      <c r="I7314" s="122" t="str">
        <f>IF(H7314=1,COUNTIF($H$1:H7314,1),"")</f>
        <v/>
      </c>
      <c r="J7314" s="122">
        <f t="shared" si="347"/>
        <v>0</v>
      </c>
      <c r="K7314" s="122" t="b">
        <f t="shared" si="348"/>
        <v>0</v>
      </c>
      <c r="L7314" s="122" t="str">
        <f>IF(K7314=FALSE,"",B7314&amp;"@"&amp;COUNTIFS($B$2:B7314,B7314,$K$2:K7314,TRUE))</f>
        <v/>
      </c>
    </row>
    <row r="7315" spans="7:12">
      <c r="G7315" s="122" t="str">
        <f t="shared" si="346"/>
        <v/>
      </c>
      <c r="H7315" s="255" t="str">
        <f>IF(G7315="기사임",(COUNTIF($B$2:B7315,B7315)-COUNTIFS($B$2:B7314,B7315,$G$2:G7314,"")),"")</f>
        <v/>
      </c>
      <c r="I7315" s="122" t="str">
        <f>IF(H7315=1,COUNTIF($H$1:H7315,1),"")</f>
        <v/>
      </c>
      <c r="J7315" s="122">
        <f t="shared" si="347"/>
        <v>0</v>
      </c>
      <c r="K7315" s="122" t="b">
        <f t="shared" si="348"/>
        <v>0</v>
      </c>
      <c r="L7315" s="122" t="str">
        <f>IF(K7315=FALSE,"",B7315&amp;"@"&amp;COUNTIFS($B$2:B7315,B7315,$K$2:K7315,TRUE))</f>
        <v/>
      </c>
    </row>
    <row r="7316" spans="7:12">
      <c r="G7316" s="122" t="str">
        <f t="shared" si="346"/>
        <v/>
      </c>
      <c r="H7316" s="255" t="str">
        <f>IF(G7316="기사임",(COUNTIF($B$2:B7316,B7316)-COUNTIFS($B$2:B7315,B7316,$G$2:G7315,"")),"")</f>
        <v/>
      </c>
      <c r="I7316" s="122" t="str">
        <f>IF(H7316=1,COUNTIF($H$1:H7316,1),"")</f>
        <v/>
      </c>
      <c r="J7316" s="122">
        <f t="shared" si="347"/>
        <v>0</v>
      </c>
      <c r="K7316" s="122" t="b">
        <f t="shared" si="348"/>
        <v>0</v>
      </c>
      <c r="L7316" s="122" t="str">
        <f>IF(K7316=FALSE,"",B7316&amp;"@"&amp;COUNTIFS($B$2:B7316,B7316,$K$2:K7316,TRUE))</f>
        <v/>
      </c>
    </row>
    <row r="7317" spans="7:12">
      <c r="G7317" s="122" t="str">
        <f t="shared" si="346"/>
        <v/>
      </c>
      <c r="H7317" s="255" t="str">
        <f>IF(G7317="기사임",(COUNTIF($B$2:B7317,B7317)-COUNTIFS($B$2:B7316,B7317,$G$2:G7316,"")),"")</f>
        <v/>
      </c>
      <c r="I7317" s="122" t="str">
        <f>IF(H7317=1,COUNTIF($H$1:H7317,1),"")</f>
        <v/>
      </c>
      <c r="J7317" s="122">
        <f t="shared" si="347"/>
        <v>0</v>
      </c>
      <c r="K7317" s="122" t="b">
        <f t="shared" si="348"/>
        <v>0</v>
      </c>
      <c r="L7317" s="122" t="str">
        <f>IF(K7317=FALSE,"",B7317&amp;"@"&amp;COUNTIFS($B$2:B7317,B7317,$K$2:K7317,TRUE))</f>
        <v/>
      </c>
    </row>
    <row r="7318" spans="7:12">
      <c r="G7318" s="122" t="str">
        <f t="shared" si="346"/>
        <v/>
      </c>
      <c r="H7318" s="255" t="str">
        <f>IF(G7318="기사임",(COUNTIF($B$2:B7318,B7318)-COUNTIFS($B$2:B7317,B7318,$G$2:G7317,"")),"")</f>
        <v/>
      </c>
      <c r="I7318" s="122" t="str">
        <f>IF(H7318=1,COUNTIF($H$1:H7318,1),"")</f>
        <v/>
      </c>
      <c r="J7318" s="122">
        <f t="shared" si="347"/>
        <v>0</v>
      </c>
      <c r="K7318" s="122" t="b">
        <f t="shared" si="348"/>
        <v>0</v>
      </c>
      <c r="L7318" s="122" t="str">
        <f>IF(K7318=FALSE,"",B7318&amp;"@"&amp;COUNTIFS($B$2:B7318,B7318,$K$2:K7318,TRUE))</f>
        <v/>
      </c>
    </row>
    <row r="7319" spans="7:12">
      <c r="G7319" s="122" t="str">
        <f t="shared" si="346"/>
        <v/>
      </c>
      <c r="H7319" s="255" t="str">
        <f>IF(G7319="기사임",(COUNTIF($B$2:B7319,B7319)-COUNTIFS($B$2:B7318,B7319,$G$2:G7318,"")),"")</f>
        <v/>
      </c>
      <c r="I7319" s="122" t="str">
        <f>IF(H7319=1,COUNTIF($H$1:H7319,1),"")</f>
        <v/>
      </c>
      <c r="J7319" s="122">
        <f t="shared" si="347"/>
        <v>0</v>
      </c>
      <c r="K7319" s="122" t="b">
        <f t="shared" si="348"/>
        <v>0</v>
      </c>
      <c r="L7319" s="122" t="str">
        <f>IF(K7319=FALSE,"",B7319&amp;"@"&amp;COUNTIFS($B$2:B7319,B7319,$K$2:K7319,TRUE))</f>
        <v/>
      </c>
    </row>
    <row r="7320" spans="7:12">
      <c r="G7320" s="122" t="str">
        <f t="shared" si="346"/>
        <v/>
      </c>
      <c r="H7320" s="255" t="str">
        <f>IF(G7320="기사임",(COUNTIF($B$2:B7320,B7320)-COUNTIFS($B$2:B7319,B7320,$G$2:G7319,"")),"")</f>
        <v/>
      </c>
      <c r="I7320" s="122" t="str">
        <f>IF(H7320=1,COUNTIF($H$1:H7320,1),"")</f>
        <v/>
      </c>
      <c r="J7320" s="122">
        <f t="shared" si="347"/>
        <v>0</v>
      </c>
      <c r="K7320" s="122" t="b">
        <f t="shared" si="348"/>
        <v>0</v>
      </c>
      <c r="L7320" s="122" t="str">
        <f>IF(K7320=FALSE,"",B7320&amp;"@"&amp;COUNTIFS($B$2:B7320,B7320,$K$2:K7320,TRUE))</f>
        <v/>
      </c>
    </row>
    <row r="7321" spans="7:12">
      <c r="G7321" s="122" t="str">
        <f t="shared" si="346"/>
        <v/>
      </c>
      <c r="H7321" s="255" t="str">
        <f>IF(G7321="기사임",(COUNTIF($B$2:B7321,B7321)-COUNTIFS($B$2:B7320,B7321,$G$2:G7320,"")),"")</f>
        <v/>
      </c>
      <c r="I7321" s="122" t="str">
        <f>IF(H7321=1,COUNTIF($H$1:H7321,1),"")</f>
        <v/>
      </c>
      <c r="J7321" s="122">
        <f t="shared" si="347"/>
        <v>0</v>
      </c>
      <c r="K7321" s="122" t="b">
        <f t="shared" si="348"/>
        <v>0</v>
      </c>
      <c r="L7321" s="122" t="str">
        <f>IF(K7321=FALSE,"",B7321&amp;"@"&amp;COUNTIFS($B$2:B7321,B7321,$K$2:K7321,TRUE))</f>
        <v/>
      </c>
    </row>
    <row r="7322" spans="7:12">
      <c r="G7322" s="122" t="str">
        <f t="shared" si="346"/>
        <v/>
      </c>
      <c r="H7322" s="255" t="str">
        <f>IF(G7322="기사임",(COUNTIF($B$2:B7322,B7322)-COUNTIFS($B$2:B7321,B7322,$G$2:G7321,"")),"")</f>
        <v/>
      </c>
      <c r="I7322" s="122" t="str">
        <f>IF(H7322=1,COUNTIF($H$1:H7322,1),"")</f>
        <v/>
      </c>
      <c r="J7322" s="122">
        <f t="shared" si="347"/>
        <v>0</v>
      </c>
      <c r="K7322" s="122" t="b">
        <f t="shared" si="348"/>
        <v>0</v>
      </c>
      <c r="L7322" s="122" t="str">
        <f>IF(K7322=FALSE,"",B7322&amp;"@"&amp;COUNTIFS($B$2:B7322,B7322,$K$2:K7322,TRUE))</f>
        <v/>
      </c>
    </row>
    <row r="7323" spans="7:12">
      <c r="G7323" s="122" t="str">
        <f t="shared" si="346"/>
        <v/>
      </c>
      <c r="H7323" s="255" t="str">
        <f>IF(G7323="기사임",(COUNTIF($B$2:B7323,B7323)-COUNTIFS($B$2:B7322,B7323,$G$2:G7322,"")),"")</f>
        <v/>
      </c>
      <c r="I7323" s="122" t="str">
        <f>IF(H7323=1,COUNTIF($H$1:H7323,1),"")</f>
        <v/>
      </c>
      <c r="J7323" s="122">
        <f t="shared" si="347"/>
        <v>0</v>
      </c>
      <c r="K7323" s="122" t="b">
        <f t="shared" si="348"/>
        <v>0</v>
      </c>
      <c r="L7323" s="122" t="str">
        <f>IF(K7323=FALSE,"",B7323&amp;"@"&amp;COUNTIFS($B$2:B7323,B7323,$K$2:K7323,TRUE))</f>
        <v/>
      </c>
    </row>
    <row r="7324" spans="7:12">
      <c r="G7324" s="122" t="str">
        <f t="shared" si="346"/>
        <v/>
      </c>
      <c r="H7324" s="255" t="str">
        <f>IF(G7324="기사임",(COUNTIF($B$2:B7324,B7324)-COUNTIFS($B$2:B7323,B7324,$G$2:G7323,"")),"")</f>
        <v/>
      </c>
      <c r="I7324" s="122" t="str">
        <f>IF(H7324=1,COUNTIF($H$1:H7324,1),"")</f>
        <v/>
      </c>
      <c r="J7324" s="122">
        <f t="shared" si="347"/>
        <v>0</v>
      </c>
      <c r="K7324" s="122" t="b">
        <f t="shared" si="348"/>
        <v>0</v>
      </c>
      <c r="L7324" s="122" t="str">
        <f>IF(K7324=FALSE,"",B7324&amp;"@"&amp;COUNTIFS($B$2:B7324,B7324,$K$2:K7324,TRUE))</f>
        <v/>
      </c>
    </row>
    <row r="7325" spans="7:12">
      <c r="G7325" s="122" t="str">
        <f t="shared" si="346"/>
        <v/>
      </c>
      <c r="H7325" s="255" t="str">
        <f>IF(G7325="기사임",(COUNTIF($B$2:B7325,B7325)-COUNTIFS($B$2:B7324,B7325,$G$2:G7324,"")),"")</f>
        <v/>
      </c>
      <c r="I7325" s="122" t="str">
        <f>IF(H7325=1,COUNTIF($H$1:H7325,1),"")</f>
        <v/>
      </c>
      <c r="J7325" s="122">
        <f t="shared" si="347"/>
        <v>0</v>
      </c>
      <c r="K7325" s="122" t="b">
        <f t="shared" si="348"/>
        <v>0</v>
      </c>
      <c r="L7325" s="122" t="str">
        <f>IF(K7325=FALSE,"",B7325&amp;"@"&amp;COUNTIFS($B$2:B7325,B7325,$K$2:K7325,TRUE))</f>
        <v/>
      </c>
    </row>
    <row r="7326" spans="7:12">
      <c r="G7326" s="122" t="str">
        <f t="shared" si="346"/>
        <v/>
      </c>
      <c r="H7326" s="255" t="str">
        <f>IF(G7326="기사임",(COUNTIF($B$2:B7326,B7326)-COUNTIFS($B$2:B7325,B7326,$G$2:G7325,"")),"")</f>
        <v/>
      </c>
      <c r="I7326" s="122" t="str">
        <f>IF(H7326=1,COUNTIF($H$1:H7326,1),"")</f>
        <v/>
      </c>
      <c r="J7326" s="122">
        <f t="shared" si="347"/>
        <v>0</v>
      </c>
      <c r="K7326" s="122" t="b">
        <f t="shared" si="348"/>
        <v>0</v>
      </c>
      <c r="L7326" s="122" t="str">
        <f>IF(K7326=FALSE,"",B7326&amp;"@"&amp;COUNTIFS($B$2:B7326,B7326,$K$2:K7326,TRUE))</f>
        <v/>
      </c>
    </row>
    <row r="7327" spans="7:12">
      <c r="G7327" s="122" t="str">
        <f t="shared" si="346"/>
        <v/>
      </c>
      <c r="H7327" s="255" t="str">
        <f>IF(G7327="기사임",(COUNTIF($B$2:B7327,B7327)-COUNTIFS($B$2:B7326,B7327,$G$2:G7326,"")),"")</f>
        <v/>
      </c>
      <c r="I7327" s="122" t="str">
        <f>IF(H7327=1,COUNTIF($H$1:H7327,1),"")</f>
        <v/>
      </c>
      <c r="J7327" s="122">
        <f t="shared" si="347"/>
        <v>0</v>
      </c>
      <c r="K7327" s="122" t="b">
        <f t="shared" si="348"/>
        <v>0</v>
      </c>
      <c r="L7327" s="122" t="str">
        <f>IF(K7327=FALSE,"",B7327&amp;"@"&amp;COUNTIFS($B$2:B7327,B7327,$K$2:K7327,TRUE))</f>
        <v/>
      </c>
    </row>
    <row r="7328" spans="7:12">
      <c r="G7328" s="122" t="str">
        <f t="shared" si="346"/>
        <v/>
      </c>
      <c r="H7328" s="255" t="str">
        <f>IF(G7328="기사임",(COUNTIF($B$2:B7328,B7328)-COUNTIFS($B$2:B7327,B7328,$G$2:G7327,"")),"")</f>
        <v/>
      </c>
      <c r="I7328" s="122" t="str">
        <f>IF(H7328=1,COUNTIF($H$1:H7328,1),"")</f>
        <v/>
      </c>
      <c r="J7328" s="122">
        <f t="shared" si="347"/>
        <v>0</v>
      </c>
      <c r="K7328" s="122" t="b">
        <f t="shared" si="348"/>
        <v>0</v>
      </c>
      <c r="L7328" s="122" t="str">
        <f>IF(K7328=FALSE,"",B7328&amp;"@"&amp;COUNTIFS($B$2:B7328,B7328,$K$2:K7328,TRUE))</f>
        <v/>
      </c>
    </row>
    <row r="7329" spans="7:12">
      <c r="G7329" s="122" t="str">
        <f t="shared" si="346"/>
        <v/>
      </c>
      <c r="H7329" s="255" t="str">
        <f>IF(G7329="기사임",(COUNTIF($B$2:B7329,B7329)-COUNTIFS($B$2:B7328,B7329,$G$2:G7328,"")),"")</f>
        <v/>
      </c>
      <c r="I7329" s="122" t="str">
        <f>IF(H7329=1,COUNTIF($H$1:H7329,1),"")</f>
        <v/>
      </c>
      <c r="J7329" s="122">
        <f t="shared" si="347"/>
        <v>0</v>
      </c>
      <c r="K7329" s="122" t="b">
        <f t="shared" si="348"/>
        <v>0</v>
      </c>
      <c r="L7329" s="122" t="str">
        <f>IF(K7329=FALSE,"",B7329&amp;"@"&amp;COUNTIFS($B$2:B7329,B7329,$K$2:K7329,TRUE))</f>
        <v/>
      </c>
    </row>
    <row r="7330" spans="7:12">
      <c r="G7330" s="122" t="str">
        <f t="shared" si="346"/>
        <v/>
      </c>
      <c r="H7330" s="255" t="str">
        <f>IF(G7330="기사임",(COUNTIF($B$2:B7330,B7330)-COUNTIFS($B$2:B7329,B7330,$G$2:G7329,"")),"")</f>
        <v/>
      </c>
      <c r="I7330" s="122" t="str">
        <f>IF(H7330=1,COUNTIF($H$1:H7330,1),"")</f>
        <v/>
      </c>
      <c r="J7330" s="122">
        <f t="shared" si="347"/>
        <v>0</v>
      </c>
      <c r="K7330" s="122" t="b">
        <f t="shared" si="348"/>
        <v>0</v>
      </c>
      <c r="L7330" s="122" t="str">
        <f>IF(K7330=FALSE,"",B7330&amp;"@"&amp;COUNTIFS($B$2:B7330,B7330,$K$2:K7330,TRUE))</f>
        <v/>
      </c>
    </row>
    <row r="7331" spans="7:12">
      <c r="G7331" s="122" t="str">
        <f t="shared" si="346"/>
        <v/>
      </c>
      <c r="H7331" s="255" t="str">
        <f>IF(G7331="기사임",(COUNTIF($B$2:B7331,B7331)-COUNTIFS($B$2:B7330,B7331,$G$2:G7330,"")),"")</f>
        <v/>
      </c>
      <c r="I7331" s="122" t="str">
        <f>IF(H7331=1,COUNTIF($H$1:H7331,1),"")</f>
        <v/>
      </c>
      <c r="J7331" s="122">
        <f t="shared" si="347"/>
        <v>0</v>
      </c>
      <c r="K7331" s="122" t="b">
        <f t="shared" si="348"/>
        <v>0</v>
      </c>
      <c r="L7331" s="122" t="str">
        <f>IF(K7331=FALSE,"",B7331&amp;"@"&amp;COUNTIFS($B$2:B7331,B7331,$K$2:K7331,TRUE))</f>
        <v/>
      </c>
    </row>
    <row r="7332" spans="7:12">
      <c r="G7332" s="122" t="str">
        <f t="shared" si="346"/>
        <v/>
      </c>
      <c r="H7332" s="255" t="str">
        <f>IF(G7332="기사임",(COUNTIF($B$2:B7332,B7332)-COUNTIFS($B$2:B7331,B7332,$G$2:G7331,"")),"")</f>
        <v/>
      </c>
      <c r="I7332" s="122" t="str">
        <f>IF(H7332=1,COUNTIF($H$1:H7332,1),"")</f>
        <v/>
      </c>
      <c r="J7332" s="122">
        <f t="shared" si="347"/>
        <v>0</v>
      </c>
      <c r="K7332" s="122" t="b">
        <f t="shared" si="348"/>
        <v>0</v>
      </c>
      <c r="L7332" s="122" t="str">
        <f>IF(K7332=FALSE,"",B7332&amp;"@"&amp;COUNTIFS($B$2:B7332,B7332,$K$2:K7332,TRUE))</f>
        <v/>
      </c>
    </row>
    <row r="7333" spans="7:12">
      <c r="G7333" s="122" t="str">
        <f t="shared" si="346"/>
        <v/>
      </c>
      <c r="H7333" s="255" t="str">
        <f>IF(G7333="기사임",(COUNTIF($B$2:B7333,B7333)-COUNTIFS($B$2:B7332,B7333,$G$2:G7332,"")),"")</f>
        <v/>
      </c>
      <c r="I7333" s="122" t="str">
        <f>IF(H7333=1,COUNTIF($H$1:H7333,1),"")</f>
        <v/>
      </c>
      <c r="J7333" s="122">
        <f t="shared" si="347"/>
        <v>0</v>
      </c>
      <c r="K7333" s="122" t="b">
        <f t="shared" si="348"/>
        <v>0</v>
      </c>
      <c r="L7333" s="122" t="str">
        <f>IF(K7333=FALSE,"",B7333&amp;"@"&amp;COUNTIFS($B$2:B7333,B7333,$K$2:K7333,TRUE))</f>
        <v/>
      </c>
    </row>
    <row r="7334" spans="7:12">
      <c r="G7334" s="122" t="str">
        <f t="shared" si="346"/>
        <v/>
      </c>
      <c r="H7334" s="255" t="str">
        <f>IF(G7334="기사임",(COUNTIF($B$2:B7334,B7334)-COUNTIFS($B$2:B7333,B7334,$G$2:G7333,"")),"")</f>
        <v/>
      </c>
      <c r="I7334" s="122" t="str">
        <f>IF(H7334=1,COUNTIF($H$1:H7334,1),"")</f>
        <v/>
      </c>
      <c r="J7334" s="122">
        <f t="shared" si="347"/>
        <v>0</v>
      </c>
      <c r="K7334" s="122" t="b">
        <f t="shared" si="348"/>
        <v>0</v>
      </c>
      <c r="L7334" s="122" t="str">
        <f>IF(K7334=FALSE,"",B7334&amp;"@"&amp;COUNTIFS($B$2:B7334,B7334,$K$2:K7334,TRUE))</f>
        <v/>
      </c>
    </row>
    <row r="7335" spans="7:12">
      <c r="G7335" s="122" t="str">
        <f t="shared" si="346"/>
        <v/>
      </c>
      <c r="H7335" s="255" t="str">
        <f>IF(G7335="기사임",(COUNTIF($B$2:B7335,B7335)-COUNTIFS($B$2:B7334,B7335,$G$2:G7334,"")),"")</f>
        <v/>
      </c>
      <c r="I7335" s="122" t="str">
        <f>IF(H7335=1,COUNTIF($H$1:H7335,1),"")</f>
        <v/>
      </c>
      <c r="J7335" s="122">
        <f t="shared" si="347"/>
        <v>0</v>
      </c>
      <c r="K7335" s="122" t="b">
        <f t="shared" si="348"/>
        <v>0</v>
      </c>
      <c r="L7335" s="122" t="str">
        <f>IF(K7335=FALSE,"",B7335&amp;"@"&amp;COUNTIFS($B$2:B7335,B7335,$K$2:K7335,TRUE))</f>
        <v/>
      </c>
    </row>
    <row r="7336" spans="7:12">
      <c r="G7336" s="122" t="str">
        <f t="shared" si="346"/>
        <v/>
      </c>
      <c r="H7336" s="255" t="str">
        <f>IF(G7336="기사임",(COUNTIF($B$2:B7336,B7336)-COUNTIFS($B$2:B7335,B7336,$G$2:G7335,"")),"")</f>
        <v/>
      </c>
      <c r="I7336" s="122" t="str">
        <f>IF(H7336=1,COUNTIF($H$1:H7336,1),"")</f>
        <v/>
      </c>
      <c r="J7336" s="122">
        <f t="shared" si="347"/>
        <v>0</v>
      </c>
      <c r="K7336" s="122" t="b">
        <f t="shared" si="348"/>
        <v>0</v>
      </c>
      <c r="L7336" s="122" t="str">
        <f>IF(K7336=FALSE,"",B7336&amp;"@"&amp;COUNTIFS($B$2:B7336,B7336,$K$2:K7336,TRUE))</f>
        <v/>
      </c>
    </row>
    <row r="7337" spans="7:12">
      <c r="G7337" s="122" t="str">
        <f t="shared" si="346"/>
        <v/>
      </c>
      <c r="H7337" s="255" t="str">
        <f>IF(G7337="기사임",(COUNTIF($B$2:B7337,B7337)-COUNTIFS($B$2:B7336,B7337,$G$2:G7336,"")),"")</f>
        <v/>
      </c>
      <c r="I7337" s="122" t="str">
        <f>IF(H7337=1,COUNTIF($H$1:H7337,1),"")</f>
        <v/>
      </c>
      <c r="J7337" s="122">
        <f t="shared" si="347"/>
        <v>0</v>
      </c>
      <c r="K7337" s="122" t="b">
        <f t="shared" si="348"/>
        <v>0</v>
      </c>
      <c r="L7337" s="122" t="str">
        <f>IF(K7337=FALSE,"",B7337&amp;"@"&amp;COUNTIFS($B$2:B7337,B7337,$K$2:K7337,TRUE))</f>
        <v/>
      </c>
    </row>
    <row r="7338" spans="7:12">
      <c r="G7338" s="122" t="str">
        <f t="shared" si="346"/>
        <v/>
      </c>
      <c r="H7338" s="255" t="str">
        <f>IF(G7338="기사임",(COUNTIF($B$2:B7338,B7338)-COUNTIFS($B$2:B7337,B7338,$G$2:G7337,"")),"")</f>
        <v/>
      </c>
      <c r="I7338" s="122" t="str">
        <f>IF(H7338=1,COUNTIF($H$1:H7338,1),"")</f>
        <v/>
      </c>
      <c r="J7338" s="122">
        <f t="shared" si="347"/>
        <v>0</v>
      </c>
      <c r="K7338" s="122" t="b">
        <f t="shared" si="348"/>
        <v>0</v>
      </c>
      <c r="L7338" s="122" t="str">
        <f>IF(K7338=FALSE,"",B7338&amp;"@"&amp;COUNTIFS($B$2:B7338,B7338,$K$2:K7338,TRUE))</f>
        <v/>
      </c>
    </row>
    <row r="7339" spans="7:12">
      <c r="G7339" s="122" t="str">
        <f t="shared" si="346"/>
        <v/>
      </c>
      <c r="H7339" s="255" t="str">
        <f>IF(G7339="기사임",(COUNTIF($B$2:B7339,B7339)-COUNTIFS($B$2:B7338,B7339,$G$2:G7338,"")),"")</f>
        <v/>
      </c>
      <c r="I7339" s="122" t="str">
        <f>IF(H7339=1,COUNTIF($H$1:H7339,1),"")</f>
        <v/>
      </c>
      <c r="J7339" s="122">
        <f t="shared" si="347"/>
        <v>0</v>
      </c>
      <c r="K7339" s="122" t="b">
        <f t="shared" si="348"/>
        <v>0</v>
      </c>
      <c r="L7339" s="122" t="str">
        <f>IF(K7339=FALSE,"",B7339&amp;"@"&amp;COUNTIFS($B$2:B7339,B7339,$K$2:K7339,TRUE))</f>
        <v/>
      </c>
    </row>
    <row r="7340" spans="7:12">
      <c r="G7340" s="122" t="str">
        <f t="shared" si="346"/>
        <v/>
      </c>
      <c r="H7340" s="255" t="str">
        <f>IF(G7340="기사임",(COUNTIF($B$2:B7340,B7340)-COUNTIFS($B$2:B7339,B7340,$G$2:G7339,"")),"")</f>
        <v/>
      </c>
      <c r="I7340" s="122" t="str">
        <f>IF(H7340=1,COUNTIF($H$1:H7340,1),"")</f>
        <v/>
      </c>
      <c r="J7340" s="122">
        <f t="shared" si="347"/>
        <v>0</v>
      </c>
      <c r="K7340" s="122" t="b">
        <f t="shared" si="348"/>
        <v>0</v>
      </c>
      <c r="L7340" s="122" t="str">
        <f>IF(K7340=FALSE,"",B7340&amp;"@"&amp;COUNTIFS($B$2:B7340,B7340,$K$2:K7340,TRUE))</f>
        <v/>
      </c>
    </row>
    <row r="7341" spans="7:12">
      <c r="G7341" s="122" t="str">
        <f t="shared" si="346"/>
        <v/>
      </c>
      <c r="H7341" s="255" t="str">
        <f>IF(G7341="기사임",(COUNTIF($B$2:B7341,B7341)-COUNTIFS($B$2:B7340,B7341,$G$2:G7340,"")),"")</f>
        <v/>
      </c>
      <c r="I7341" s="122" t="str">
        <f>IF(H7341=1,COUNTIF($H$1:H7341,1),"")</f>
        <v/>
      </c>
      <c r="J7341" s="122">
        <f t="shared" si="347"/>
        <v>0</v>
      </c>
      <c r="K7341" s="122" t="b">
        <f t="shared" si="348"/>
        <v>0</v>
      </c>
      <c r="L7341" s="122" t="str">
        <f>IF(K7341=FALSE,"",B7341&amp;"@"&amp;COUNTIFS($B$2:B7341,B7341,$K$2:K7341,TRUE))</f>
        <v/>
      </c>
    </row>
    <row r="7342" spans="7:12">
      <c r="G7342" s="122" t="str">
        <f t="shared" si="346"/>
        <v/>
      </c>
      <c r="H7342" s="255" t="str">
        <f>IF(G7342="기사임",(COUNTIF($B$2:B7342,B7342)-COUNTIFS($B$2:B7341,B7342,$G$2:G7341,"")),"")</f>
        <v/>
      </c>
      <c r="I7342" s="122" t="str">
        <f>IF(H7342=1,COUNTIF($H$1:H7342,1),"")</f>
        <v/>
      </c>
      <c r="J7342" s="122">
        <f t="shared" si="347"/>
        <v>0</v>
      </c>
      <c r="K7342" s="122" t="b">
        <f t="shared" si="348"/>
        <v>0</v>
      </c>
      <c r="L7342" s="122" t="str">
        <f>IF(K7342=FALSE,"",B7342&amp;"@"&amp;COUNTIFS($B$2:B7342,B7342,$K$2:K7342,TRUE))</f>
        <v/>
      </c>
    </row>
    <row r="7343" spans="7:12">
      <c r="G7343" s="122" t="str">
        <f t="shared" si="346"/>
        <v/>
      </c>
      <c r="H7343" s="255" t="str">
        <f>IF(G7343="기사임",(COUNTIF($B$2:B7343,B7343)-COUNTIFS($B$2:B7342,B7343,$G$2:G7342,"")),"")</f>
        <v/>
      </c>
      <c r="I7343" s="122" t="str">
        <f>IF(H7343=1,COUNTIF($H$1:H7343,1),"")</f>
        <v/>
      </c>
      <c r="J7343" s="122">
        <f t="shared" si="347"/>
        <v>0</v>
      </c>
      <c r="K7343" s="122" t="b">
        <f t="shared" si="348"/>
        <v>0</v>
      </c>
      <c r="L7343" s="122" t="str">
        <f>IF(K7343=FALSE,"",B7343&amp;"@"&amp;COUNTIFS($B$2:B7343,B7343,$K$2:K7343,TRUE))</f>
        <v/>
      </c>
    </row>
    <row r="7344" spans="7:12">
      <c r="G7344" s="122" t="str">
        <f t="shared" si="346"/>
        <v/>
      </c>
      <c r="H7344" s="255" t="str">
        <f>IF(G7344="기사임",(COUNTIF($B$2:B7344,B7344)-COUNTIFS($B$2:B7343,B7344,$G$2:G7343,"")),"")</f>
        <v/>
      </c>
      <c r="I7344" s="122" t="str">
        <f>IF(H7344=1,COUNTIF($H$1:H7344,1),"")</f>
        <v/>
      </c>
      <c r="J7344" s="122">
        <f t="shared" si="347"/>
        <v>0</v>
      </c>
      <c r="K7344" s="122" t="b">
        <f t="shared" si="348"/>
        <v>0</v>
      </c>
      <c r="L7344" s="122" t="str">
        <f>IF(K7344=FALSE,"",B7344&amp;"@"&amp;COUNTIFS($B$2:B7344,B7344,$K$2:K7344,TRUE))</f>
        <v/>
      </c>
    </row>
    <row r="7345" spans="7:12">
      <c r="G7345" s="122" t="str">
        <f t="shared" si="346"/>
        <v/>
      </c>
      <c r="H7345" s="255" t="str">
        <f>IF(G7345="기사임",(COUNTIF($B$2:B7345,B7345)-COUNTIFS($B$2:B7344,B7345,$G$2:G7344,"")),"")</f>
        <v/>
      </c>
      <c r="I7345" s="122" t="str">
        <f>IF(H7345=1,COUNTIF($H$1:H7345,1),"")</f>
        <v/>
      </c>
      <c r="J7345" s="122">
        <f t="shared" si="347"/>
        <v>0</v>
      </c>
      <c r="K7345" s="122" t="b">
        <f t="shared" si="348"/>
        <v>0</v>
      </c>
      <c r="L7345" s="122" t="str">
        <f>IF(K7345=FALSE,"",B7345&amp;"@"&amp;COUNTIFS($B$2:B7345,B7345,$K$2:K7345,TRUE))</f>
        <v/>
      </c>
    </row>
    <row r="7346" spans="7:12">
      <c r="G7346" s="122" t="str">
        <f t="shared" si="346"/>
        <v/>
      </c>
      <c r="H7346" s="255" t="str">
        <f>IF(G7346="기사임",(COUNTIF($B$2:B7346,B7346)-COUNTIFS($B$2:B7345,B7346,$G$2:G7345,"")),"")</f>
        <v/>
      </c>
      <c r="I7346" s="122" t="str">
        <f>IF(H7346=1,COUNTIF($H$1:H7346,1),"")</f>
        <v/>
      </c>
      <c r="J7346" s="122">
        <f t="shared" si="347"/>
        <v>0</v>
      </c>
      <c r="K7346" s="122" t="b">
        <f t="shared" si="348"/>
        <v>0</v>
      </c>
      <c r="L7346" s="122" t="str">
        <f>IF(K7346=FALSE,"",B7346&amp;"@"&amp;COUNTIFS($B$2:B7346,B7346,$K$2:K7346,TRUE))</f>
        <v/>
      </c>
    </row>
    <row r="7347" spans="7:12">
      <c r="G7347" s="122" t="str">
        <f t="shared" si="346"/>
        <v/>
      </c>
      <c r="H7347" s="255" t="str">
        <f>IF(G7347="기사임",(COUNTIF($B$2:B7347,B7347)-COUNTIFS($B$2:B7346,B7347,$G$2:G7346,"")),"")</f>
        <v/>
      </c>
      <c r="I7347" s="122" t="str">
        <f>IF(H7347=1,COUNTIF($H$1:H7347,1),"")</f>
        <v/>
      </c>
      <c r="J7347" s="122">
        <f t="shared" si="347"/>
        <v>0</v>
      </c>
      <c r="K7347" s="122" t="b">
        <f t="shared" si="348"/>
        <v>0</v>
      </c>
      <c r="L7347" s="122" t="str">
        <f>IF(K7347=FALSE,"",B7347&amp;"@"&amp;COUNTIFS($B$2:B7347,B7347,$K$2:K7347,TRUE))</f>
        <v/>
      </c>
    </row>
    <row r="7348" spans="7:12">
      <c r="G7348" s="122" t="str">
        <f t="shared" si="346"/>
        <v/>
      </c>
      <c r="H7348" s="255" t="str">
        <f>IF(G7348="기사임",(COUNTIF($B$2:B7348,B7348)-COUNTIFS($B$2:B7347,B7348,$G$2:G7347,"")),"")</f>
        <v/>
      </c>
      <c r="I7348" s="122" t="str">
        <f>IF(H7348=1,COUNTIF($H$1:H7348,1),"")</f>
        <v/>
      </c>
      <c r="J7348" s="122">
        <f t="shared" si="347"/>
        <v>0</v>
      </c>
      <c r="K7348" s="122" t="b">
        <f t="shared" si="348"/>
        <v>0</v>
      </c>
      <c r="L7348" s="122" t="str">
        <f>IF(K7348=FALSE,"",B7348&amp;"@"&amp;COUNTIFS($B$2:B7348,B7348,$K$2:K7348,TRUE))</f>
        <v/>
      </c>
    </row>
    <row r="7349" spans="7:12">
      <c r="G7349" s="122" t="str">
        <f t="shared" si="346"/>
        <v/>
      </c>
      <c r="H7349" s="255" t="str">
        <f>IF(G7349="기사임",(COUNTIF($B$2:B7349,B7349)-COUNTIFS($B$2:B7348,B7349,$G$2:G7348,"")),"")</f>
        <v/>
      </c>
      <c r="I7349" s="122" t="str">
        <f>IF(H7349=1,COUNTIF($H$1:H7349,1),"")</f>
        <v/>
      </c>
      <c r="J7349" s="122">
        <f t="shared" si="347"/>
        <v>0</v>
      </c>
      <c r="K7349" s="122" t="b">
        <f t="shared" si="348"/>
        <v>0</v>
      </c>
      <c r="L7349" s="122" t="str">
        <f>IF(K7349=FALSE,"",B7349&amp;"@"&amp;COUNTIFS($B$2:B7349,B7349,$K$2:K7349,TRUE))</f>
        <v/>
      </c>
    </row>
    <row r="7350" spans="7:12">
      <c r="G7350" s="122" t="str">
        <f t="shared" si="346"/>
        <v/>
      </c>
      <c r="H7350" s="255" t="str">
        <f>IF(G7350="기사임",(COUNTIF($B$2:B7350,B7350)-COUNTIFS($B$2:B7349,B7350,$G$2:G7349,"")),"")</f>
        <v/>
      </c>
      <c r="I7350" s="122" t="str">
        <f>IF(H7350=1,COUNTIF($H$1:H7350,1),"")</f>
        <v/>
      </c>
      <c r="J7350" s="122">
        <f t="shared" si="347"/>
        <v>0</v>
      </c>
      <c r="K7350" s="122" t="b">
        <f t="shared" si="348"/>
        <v>0</v>
      </c>
      <c r="L7350" s="122" t="str">
        <f>IF(K7350=FALSE,"",B7350&amp;"@"&amp;COUNTIFS($B$2:B7350,B7350,$K$2:K7350,TRUE))</f>
        <v/>
      </c>
    </row>
    <row r="7351" spans="7:12">
      <c r="G7351" s="122" t="str">
        <f t="shared" si="346"/>
        <v/>
      </c>
      <c r="H7351" s="255" t="str">
        <f>IF(G7351="기사임",(COUNTIF($B$2:B7351,B7351)-COUNTIFS($B$2:B7350,B7351,$G$2:G7350,"")),"")</f>
        <v/>
      </c>
      <c r="I7351" s="122" t="str">
        <f>IF(H7351=1,COUNTIF($H$1:H7351,1),"")</f>
        <v/>
      </c>
      <c r="J7351" s="122">
        <f t="shared" si="347"/>
        <v>0</v>
      </c>
      <c r="K7351" s="122" t="b">
        <f t="shared" si="348"/>
        <v>0</v>
      </c>
      <c r="L7351" s="122" t="str">
        <f>IF(K7351=FALSE,"",B7351&amp;"@"&amp;COUNTIFS($B$2:B7351,B7351,$K$2:K7351,TRUE))</f>
        <v/>
      </c>
    </row>
    <row r="7352" spans="7:12">
      <c r="G7352" s="122" t="str">
        <f t="shared" si="346"/>
        <v/>
      </c>
      <c r="H7352" s="255" t="str">
        <f>IF(G7352="기사임",(COUNTIF($B$2:B7352,B7352)-COUNTIFS($B$2:B7351,B7352,$G$2:G7351,"")),"")</f>
        <v/>
      </c>
      <c r="I7352" s="122" t="str">
        <f>IF(H7352=1,COUNTIF($H$1:H7352,1),"")</f>
        <v/>
      </c>
      <c r="J7352" s="122">
        <f t="shared" si="347"/>
        <v>0</v>
      </c>
      <c r="K7352" s="122" t="b">
        <f t="shared" si="348"/>
        <v>0</v>
      </c>
      <c r="L7352" s="122" t="str">
        <f>IF(K7352=FALSE,"",B7352&amp;"@"&amp;COUNTIFS($B$2:B7352,B7352,$K$2:K7352,TRUE))</f>
        <v/>
      </c>
    </row>
    <row r="7353" spans="7:12">
      <c r="G7353" s="122" t="str">
        <f t="shared" si="346"/>
        <v/>
      </c>
      <c r="H7353" s="255" t="str">
        <f>IF(G7353="기사임",(COUNTIF($B$2:B7353,B7353)-COUNTIFS($B$2:B7352,B7353,$G$2:G7352,"")),"")</f>
        <v/>
      </c>
      <c r="I7353" s="122" t="str">
        <f>IF(H7353=1,COUNTIF($H$1:H7353,1),"")</f>
        <v/>
      </c>
      <c r="J7353" s="122">
        <f t="shared" si="347"/>
        <v>0</v>
      </c>
      <c r="K7353" s="122" t="b">
        <f t="shared" si="348"/>
        <v>0</v>
      </c>
      <c r="L7353" s="122" t="str">
        <f>IF(K7353=FALSE,"",B7353&amp;"@"&amp;COUNTIFS($B$2:B7353,B7353,$K$2:K7353,TRUE))</f>
        <v/>
      </c>
    </row>
    <row r="7354" spans="7:12">
      <c r="G7354" s="122" t="str">
        <f t="shared" si="346"/>
        <v/>
      </c>
      <c r="H7354" s="255" t="str">
        <f>IF(G7354="기사임",(COUNTIF($B$2:B7354,B7354)-COUNTIFS($B$2:B7353,B7354,$G$2:G7353,"")),"")</f>
        <v/>
      </c>
      <c r="I7354" s="122" t="str">
        <f>IF(H7354=1,COUNTIF($H$1:H7354,1),"")</f>
        <v/>
      </c>
      <c r="J7354" s="122">
        <f t="shared" si="347"/>
        <v>0</v>
      </c>
      <c r="K7354" s="122" t="b">
        <f t="shared" si="348"/>
        <v>0</v>
      </c>
      <c r="L7354" s="122" t="str">
        <f>IF(K7354=FALSE,"",B7354&amp;"@"&amp;COUNTIFS($B$2:B7354,B7354,$K$2:K7354,TRUE))</f>
        <v/>
      </c>
    </row>
    <row r="7355" spans="7:12">
      <c r="G7355" s="122" t="str">
        <f t="shared" si="346"/>
        <v/>
      </c>
      <c r="H7355" s="255" t="str">
        <f>IF(G7355="기사임",(COUNTIF($B$2:B7355,B7355)-COUNTIFS($B$2:B7354,B7355,$G$2:G7354,"")),"")</f>
        <v/>
      </c>
      <c r="I7355" s="122" t="str">
        <f>IF(H7355=1,COUNTIF($H$1:H7355,1),"")</f>
        <v/>
      </c>
      <c r="J7355" s="122">
        <f t="shared" si="347"/>
        <v>0</v>
      </c>
      <c r="K7355" s="122" t="b">
        <f t="shared" si="348"/>
        <v>0</v>
      </c>
      <c r="L7355" s="122" t="str">
        <f>IF(K7355=FALSE,"",B7355&amp;"@"&amp;COUNTIFS($B$2:B7355,B7355,$K$2:K7355,TRUE))</f>
        <v/>
      </c>
    </row>
    <row r="7356" spans="7:12">
      <c r="G7356" s="122" t="str">
        <f t="shared" si="346"/>
        <v/>
      </c>
      <c r="H7356" s="255" t="str">
        <f>IF(G7356="기사임",(COUNTIF($B$2:B7356,B7356)-COUNTIFS($B$2:B7355,B7356,$G$2:G7355,"")),"")</f>
        <v/>
      </c>
      <c r="I7356" s="122" t="str">
        <f>IF(H7356=1,COUNTIF($H$1:H7356,1),"")</f>
        <v/>
      </c>
      <c r="J7356" s="122">
        <f t="shared" si="347"/>
        <v>0</v>
      </c>
      <c r="K7356" s="122" t="b">
        <f t="shared" si="348"/>
        <v>0</v>
      </c>
      <c r="L7356" s="122" t="str">
        <f>IF(K7356=FALSE,"",B7356&amp;"@"&amp;COUNTIFS($B$2:B7356,B7356,$K$2:K7356,TRUE))</f>
        <v/>
      </c>
    </row>
    <row r="7357" spans="7:12">
      <c r="G7357" s="122" t="str">
        <f t="shared" si="346"/>
        <v/>
      </c>
      <c r="H7357" s="255" t="str">
        <f>IF(G7357="기사임",(COUNTIF($B$2:B7357,B7357)-COUNTIFS($B$2:B7356,B7357,$G$2:G7356,"")),"")</f>
        <v/>
      </c>
      <c r="I7357" s="122" t="str">
        <f>IF(H7357=1,COUNTIF($H$1:H7357,1),"")</f>
        <v/>
      </c>
      <c r="J7357" s="122">
        <f t="shared" si="347"/>
        <v>0</v>
      </c>
      <c r="K7357" s="122" t="b">
        <f t="shared" si="348"/>
        <v>0</v>
      </c>
      <c r="L7357" s="122" t="str">
        <f>IF(K7357=FALSE,"",B7357&amp;"@"&amp;COUNTIFS($B$2:B7357,B7357,$K$2:K7357,TRUE))</f>
        <v/>
      </c>
    </row>
    <row r="7358" spans="7:12">
      <c r="G7358" s="122" t="str">
        <f t="shared" si="346"/>
        <v/>
      </c>
      <c r="H7358" s="255" t="str">
        <f>IF(G7358="기사임",(COUNTIF($B$2:B7358,B7358)-COUNTIFS($B$2:B7357,B7358,$G$2:G7357,"")),"")</f>
        <v/>
      </c>
      <c r="I7358" s="122" t="str">
        <f>IF(H7358=1,COUNTIF($H$1:H7358,1),"")</f>
        <v/>
      </c>
      <c r="J7358" s="122">
        <f t="shared" si="347"/>
        <v>0</v>
      </c>
      <c r="K7358" s="122" t="b">
        <f t="shared" si="348"/>
        <v>0</v>
      </c>
      <c r="L7358" s="122" t="str">
        <f>IF(K7358=FALSE,"",B7358&amp;"@"&amp;COUNTIFS($B$2:B7358,B7358,$K$2:K7358,TRUE))</f>
        <v/>
      </c>
    </row>
    <row r="7359" spans="7:12">
      <c r="G7359" s="122" t="str">
        <f t="shared" si="346"/>
        <v/>
      </c>
      <c r="H7359" s="255" t="str">
        <f>IF(G7359="기사임",(COUNTIF($B$2:B7359,B7359)-COUNTIFS($B$2:B7358,B7359,$G$2:G7358,"")),"")</f>
        <v/>
      </c>
      <c r="I7359" s="122" t="str">
        <f>IF(H7359=1,COUNTIF($H$1:H7359,1),"")</f>
        <v/>
      </c>
      <c r="J7359" s="122">
        <f t="shared" si="347"/>
        <v>0</v>
      </c>
      <c r="K7359" s="122" t="b">
        <f t="shared" si="348"/>
        <v>0</v>
      </c>
      <c r="L7359" s="122" t="str">
        <f>IF(K7359=FALSE,"",B7359&amp;"@"&amp;COUNTIFS($B$2:B7359,B7359,$K$2:K7359,TRUE))</f>
        <v/>
      </c>
    </row>
    <row r="7360" spans="7:12">
      <c r="G7360" s="122" t="str">
        <f t="shared" si="346"/>
        <v/>
      </c>
      <c r="H7360" s="255" t="str">
        <f>IF(G7360="기사임",(COUNTIF($B$2:B7360,B7360)-COUNTIFS($B$2:B7359,B7360,$G$2:G7359,"")),"")</f>
        <v/>
      </c>
      <c r="I7360" s="122" t="str">
        <f>IF(H7360=1,COUNTIF($H$1:H7360,1),"")</f>
        <v/>
      </c>
      <c r="J7360" s="122">
        <f t="shared" si="347"/>
        <v>0</v>
      </c>
      <c r="K7360" s="122" t="b">
        <f t="shared" si="348"/>
        <v>0</v>
      </c>
      <c r="L7360" s="122" t="str">
        <f>IF(K7360=FALSE,"",B7360&amp;"@"&amp;COUNTIFS($B$2:B7360,B7360,$K$2:K7360,TRUE))</f>
        <v/>
      </c>
    </row>
    <row r="7361" spans="7:12">
      <c r="G7361" s="122" t="str">
        <f t="shared" si="346"/>
        <v/>
      </c>
      <c r="H7361" s="255" t="str">
        <f>IF(G7361="기사임",(COUNTIF($B$2:B7361,B7361)-COUNTIFS($B$2:B7360,B7361,$G$2:G7360,"")),"")</f>
        <v/>
      </c>
      <c r="I7361" s="122" t="str">
        <f>IF(H7361=1,COUNTIF($H$1:H7361,1),"")</f>
        <v/>
      </c>
      <c r="J7361" s="122">
        <f t="shared" si="347"/>
        <v>0</v>
      </c>
      <c r="K7361" s="122" t="b">
        <f t="shared" si="348"/>
        <v>0</v>
      </c>
      <c r="L7361" s="122" t="str">
        <f>IF(K7361=FALSE,"",B7361&amp;"@"&amp;COUNTIFS($B$2:B7361,B7361,$K$2:K7361,TRUE))</f>
        <v/>
      </c>
    </row>
    <row r="7362" spans="7:12">
      <c r="G7362" s="122" t="str">
        <f t="shared" si="346"/>
        <v/>
      </c>
      <c r="H7362" s="255" t="str">
        <f>IF(G7362="기사임",(COUNTIF($B$2:B7362,B7362)-COUNTIFS($B$2:B7361,B7362,$G$2:G7361,"")),"")</f>
        <v/>
      </c>
      <c r="I7362" s="122" t="str">
        <f>IF(H7362=1,COUNTIF($H$1:H7362,1),"")</f>
        <v/>
      </c>
      <c r="J7362" s="122">
        <f t="shared" si="347"/>
        <v>0</v>
      </c>
      <c r="K7362" s="122" t="b">
        <f t="shared" si="348"/>
        <v>0</v>
      </c>
      <c r="L7362" s="122" t="str">
        <f>IF(K7362=FALSE,"",B7362&amp;"@"&amp;COUNTIFS($B$2:B7362,B7362,$K$2:K7362,TRUE))</f>
        <v/>
      </c>
    </row>
    <row r="7363" spans="7:12">
      <c r="G7363" s="122" t="str">
        <f t="shared" si="346"/>
        <v/>
      </c>
      <c r="H7363" s="255" t="str">
        <f>IF(G7363="기사임",(COUNTIF($B$2:B7363,B7363)-COUNTIFS($B$2:B7362,B7363,$G$2:G7362,"")),"")</f>
        <v/>
      </c>
      <c r="I7363" s="122" t="str">
        <f>IF(H7363=1,COUNTIF($H$1:H7363,1),"")</f>
        <v/>
      </c>
      <c r="J7363" s="122">
        <f t="shared" si="347"/>
        <v>0</v>
      </c>
      <c r="K7363" s="122" t="b">
        <f t="shared" si="348"/>
        <v>0</v>
      </c>
      <c r="L7363" s="122" t="str">
        <f>IF(K7363=FALSE,"",B7363&amp;"@"&amp;COUNTIFS($B$2:B7363,B7363,$K$2:K7363,TRUE))</f>
        <v/>
      </c>
    </row>
    <row r="7364" spans="7:12">
      <c r="G7364" s="122" t="str">
        <f t="shared" si="346"/>
        <v/>
      </c>
      <c r="H7364" s="255" t="str">
        <f>IF(G7364="기사임",(COUNTIF($B$2:B7364,B7364)-COUNTIFS($B$2:B7363,B7364,$G$2:G7363,"")),"")</f>
        <v/>
      </c>
      <c r="I7364" s="122" t="str">
        <f>IF(H7364=1,COUNTIF($H$1:H7364,1),"")</f>
        <v/>
      </c>
      <c r="J7364" s="122">
        <f t="shared" si="347"/>
        <v>0</v>
      </c>
      <c r="K7364" s="122" t="b">
        <f t="shared" si="348"/>
        <v>0</v>
      </c>
      <c r="L7364" s="122" t="str">
        <f>IF(K7364=FALSE,"",B7364&amp;"@"&amp;COUNTIFS($B$2:B7364,B7364,$K$2:K7364,TRUE))</f>
        <v/>
      </c>
    </row>
    <row r="7365" spans="7:12">
      <c r="G7365" s="122" t="str">
        <f t="shared" si="346"/>
        <v/>
      </c>
      <c r="H7365" s="255" t="str">
        <f>IF(G7365="기사임",(COUNTIF($B$2:B7365,B7365)-COUNTIFS($B$2:B7364,B7365,$G$2:G7364,"")),"")</f>
        <v/>
      </c>
      <c r="I7365" s="122" t="str">
        <f>IF(H7365=1,COUNTIF($H$1:H7365,1),"")</f>
        <v/>
      </c>
      <c r="J7365" s="122">
        <f t="shared" si="347"/>
        <v>0</v>
      </c>
      <c r="K7365" s="122" t="b">
        <f t="shared" si="348"/>
        <v>0</v>
      </c>
      <c r="L7365" s="122" t="str">
        <f>IF(K7365=FALSE,"",B7365&amp;"@"&amp;COUNTIFS($B$2:B7365,B7365,$K$2:K7365,TRUE))</f>
        <v/>
      </c>
    </row>
    <row r="7366" spans="7:12">
      <c r="G7366" s="122" t="str">
        <f t="shared" si="346"/>
        <v/>
      </c>
      <c r="H7366" s="255" t="str">
        <f>IF(G7366="기사임",(COUNTIF($B$2:B7366,B7366)-COUNTIFS($B$2:B7365,B7366,$G$2:G7365,"")),"")</f>
        <v/>
      </c>
      <c r="I7366" s="122" t="str">
        <f>IF(H7366=1,COUNTIF($H$1:H7366,1),"")</f>
        <v/>
      </c>
      <c r="J7366" s="122">
        <f t="shared" si="347"/>
        <v>0</v>
      </c>
      <c r="K7366" s="122" t="b">
        <f t="shared" si="348"/>
        <v>0</v>
      </c>
      <c r="L7366" s="122" t="str">
        <f>IF(K7366=FALSE,"",B7366&amp;"@"&amp;COUNTIFS($B$2:B7366,B7366,$K$2:K7366,TRUE))</f>
        <v/>
      </c>
    </row>
    <row r="7367" spans="7:12">
      <c r="G7367" s="122" t="str">
        <f t="shared" ref="G7367:G7430" si="349">IF(AND(LEFT(A7367,17)="/global/archives/",ISNUMBER(_xlfn.NUMBERVALUE(MID(A7367,18,1))),ISERROR(FIND("ckattempt",A7367)),ISERROR(FIND("preview",A7367))),"기사임","")</f>
        <v/>
      </c>
      <c r="H7367" s="255" t="str">
        <f>IF(G7367="기사임",(COUNTIF($B$2:B7367,B7367)-COUNTIFS($B$2:B7366,B7367,$G$2:G7366,"")),"")</f>
        <v/>
      </c>
      <c r="I7367" s="122" t="str">
        <f>IF(H7367=1,COUNTIF($H$1:H7367,1),"")</f>
        <v/>
      </c>
      <c r="J7367" s="122">
        <f t="shared" ref="J7367:J7430" si="350">COUNTIF($N$2:$N$4,B7367)</f>
        <v>0</v>
      </c>
      <c r="K7367" s="122" t="b">
        <f t="shared" ref="K7367:K7430" si="351">AND(J7367=1,H7367&gt;=1,H7367&lt;&gt;"")</f>
        <v>0</v>
      </c>
      <c r="L7367" s="122" t="str">
        <f>IF(K7367=FALSE,"",B7367&amp;"@"&amp;COUNTIFS($B$2:B7367,B7367,$K$2:K7367,TRUE))</f>
        <v/>
      </c>
    </row>
    <row r="7368" spans="7:12">
      <c r="G7368" s="122" t="str">
        <f t="shared" si="349"/>
        <v/>
      </c>
      <c r="H7368" s="255" t="str">
        <f>IF(G7368="기사임",(COUNTIF($B$2:B7368,B7368)-COUNTIFS($B$2:B7367,B7368,$G$2:G7367,"")),"")</f>
        <v/>
      </c>
      <c r="I7368" s="122" t="str">
        <f>IF(H7368=1,COUNTIF($H$1:H7368,1),"")</f>
        <v/>
      </c>
      <c r="J7368" s="122">
        <f t="shared" si="350"/>
        <v>0</v>
      </c>
      <c r="K7368" s="122" t="b">
        <f t="shared" si="351"/>
        <v>0</v>
      </c>
      <c r="L7368" s="122" t="str">
        <f>IF(K7368=FALSE,"",B7368&amp;"@"&amp;COUNTIFS($B$2:B7368,B7368,$K$2:K7368,TRUE))</f>
        <v/>
      </c>
    </row>
    <row r="7369" spans="7:12">
      <c r="G7369" s="122" t="str">
        <f t="shared" si="349"/>
        <v/>
      </c>
      <c r="H7369" s="255" t="str">
        <f>IF(G7369="기사임",(COUNTIF($B$2:B7369,B7369)-COUNTIFS($B$2:B7368,B7369,$G$2:G7368,"")),"")</f>
        <v/>
      </c>
      <c r="I7369" s="122" t="str">
        <f>IF(H7369=1,COUNTIF($H$1:H7369,1),"")</f>
        <v/>
      </c>
      <c r="J7369" s="122">
        <f t="shared" si="350"/>
        <v>0</v>
      </c>
      <c r="K7369" s="122" t="b">
        <f t="shared" si="351"/>
        <v>0</v>
      </c>
      <c r="L7369" s="122" t="str">
        <f>IF(K7369=FALSE,"",B7369&amp;"@"&amp;COUNTIFS($B$2:B7369,B7369,$K$2:K7369,TRUE))</f>
        <v/>
      </c>
    </row>
    <row r="7370" spans="7:12">
      <c r="G7370" s="122" t="str">
        <f t="shared" si="349"/>
        <v/>
      </c>
      <c r="H7370" s="255" t="str">
        <f>IF(G7370="기사임",(COUNTIF($B$2:B7370,B7370)-COUNTIFS($B$2:B7369,B7370,$G$2:G7369,"")),"")</f>
        <v/>
      </c>
      <c r="I7370" s="122" t="str">
        <f>IF(H7370=1,COUNTIF($H$1:H7370,1),"")</f>
        <v/>
      </c>
      <c r="J7370" s="122">
        <f t="shared" si="350"/>
        <v>0</v>
      </c>
      <c r="K7370" s="122" t="b">
        <f t="shared" si="351"/>
        <v>0</v>
      </c>
      <c r="L7370" s="122" t="str">
        <f>IF(K7370=FALSE,"",B7370&amp;"@"&amp;COUNTIFS($B$2:B7370,B7370,$K$2:K7370,TRUE))</f>
        <v/>
      </c>
    </row>
    <row r="7371" spans="7:12">
      <c r="G7371" s="122" t="str">
        <f t="shared" si="349"/>
        <v/>
      </c>
      <c r="H7371" s="255" t="str">
        <f>IF(G7371="기사임",(COUNTIF($B$2:B7371,B7371)-COUNTIFS($B$2:B7370,B7371,$G$2:G7370,"")),"")</f>
        <v/>
      </c>
      <c r="I7371" s="122" t="str">
        <f>IF(H7371=1,COUNTIF($H$1:H7371,1),"")</f>
        <v/>
      </c>
      <c r="J7371" s="122">
        <f t="shared" si="350"/>
        <v>0</v>
      </c>
      <c r="K7371" s="122" t="b">
        <f t="shared" si="351"/>
        <v>0</v>
      </c>
      <c r="L7371" s="122" t="str">
        <f>IF(K7371=FALSE,"",B7371&amp;"@"&amp;COUNTIFS($B$2:B7371,B7371,$K$2:K7371,TRUE))</f>
        <v/>
      </c>
    </row>
    <row r="7372" spans="7:12">
      <c r="G7372" s="122" t="str">
        <f t="shared" si="349"/>
        <v/>
      </c>
      <c r="H7372" s="255" t="str">
        <f>IF(G7372="기사임",(COUNTIF($B$2:B7372,B7372)-COUNTIFS($B$2:B7371,B7372,$G$2:G7371,"")),"")</f>
        <v/>
      </c>
      <c r="I7372" s="122" t="str">
        <f>IF(H7372=1,COUNTIF($H$1:H7372,1),"")</f>
        <v/>
      </c>
      <c r="J7372" s="122">
        <f t="shared" si="350"/>
        <v>0</v>
      </c>
      <c r="K7372" s="122" t="b">
        <f t="shared" si="351"/>
        <v>0</v>
      </c>
      <c r="L7372" s="122" t="str">
        <f>IF(K7372=FALSE,"",B7372&amp;"@"&amp;COUNTIFS($B$2:B7372,B7372,$K$2:K7372,TRUE))</f>
        <v/>
      </c>
    </row>
    <row r="7373" spans="7:12">
      <c r="G7373" s="122" t="str">
        <f t="shared" si="349"/>
        <v/>
      </c>
      <c r="H7373" s="255" t="str">
        <f>IF(G7373="기사임",(COUNTIF($B$2:B7373,B7373)-COUNTIFS($B$2:B7372,B7373,$G$2:G7372,"")),"")</f>
        <v/>
      </c>
      <c r="I7373" s="122" t="str">
        <f>IF(H7373=1,COUNTIF($H$1:H7373,1),"")</f>
        <v/>
      </c>
      <c r="J7373" s="122">
        <f t="shared" si="350"/>
        <v>0</v>
      </c>
      <c r="K7373" s="122" t="b">
        <f t="shared" si="351"/>
        <v>0</v>
      </c>
      <c r="L7373" s="122" t="str">
        <f>IF(K7373=FALSE,"",B7373&amp;"@"&amp;COUNTIFS($B$2:B7373,B7373,$K$2:K7373,TRUE))</f>
        <v/>
      </c>
    </row>
    <row r="7374" spans="7:12">
      <c r="G7374" s="122" t="str">
        <f t="shared" si="349"/>
        <v/>
      </c>
      <c r="H7374" s="255" t="str">
        <f>IF(G7374="기사임",(COUNTIF($B$2:B7374,B7374)-COUNTIFS($B$2:B7373,B7374,$G$2:G7373,"")),"")</f>
        <v/>
      </c>
      <c r="I7374" s="122" t="str">
        <f>IF(H7374=1,COUNTIF($H$1:H7374,1),"")</f>
        <v/>
      </c>
      <c r="J7374" s="122">
        <f t="shared" si="350"/>
        <v>0</v>
      </c>
      <c r="K7374" s="122" t="b">
        <f t="shared" si="351"/>
        <v>0</v>
      </c>
      <c r="L7374" s="122" t="str">
        <f>IF(K7374=FALSE,"",B7374&amp;"@"&amp;COUNTIFS($B$2:B7374,B7374,$K$2:K7374,TRUE))</f>
        <v/>
      </c>
    </row>
    <row r="7375" spans="7:12">
      <c r="G7375" s="122" t="str">
        <f t="shared" si="349"/>
        <v/>
      </c>
      <c r="H7375" s="255" t="str">
        <f>IF(G7375="기사임",(COUNTIF($B$2:B7375,B7375)-COUNTIFS($B$2:B7374,B7375,$G$2:G7374,"")),"")</f>
        <v/>
      </c>
      <c r="I7375" s="122" t="str">
        <f>IF(H7375=1,COUNTIF($H$1:H7375,1),"")</f>
        <v/>
      </c>
      <c r="J7375" s="122">
        <f t="shared" si="350"/>
        <v>0</v>
      </c>
      <c r="K7375" s="122" t="b">
        <f t="shared" si="351"/>
        <v>0</v>
      </c>
      <c r="L7375" s="122" t="str">
        <f>IF(K7375=FALSE,"",B7375&amp;"@"&amp;COUNTIFS($B$2:B7375,B7375,$K$2:K7375,TRUE))</f>
        <v/>
      </c>
    </row>
    <row r="7376" spans="7:12">
      <c r="G7376" s="122" t="str">
        <f t="shared" si="349"/>
        <v/>
      </c>
      <c r="H7376" s="255" t="str">
        <f>IF(G7376="기사임",(COUNTIF($B$2:B7376,B7376)-COUNTIFS($B$2:B7375,B7376,$G$2:G7375,"")),"")</f>
        <v/>
      </c>
      <c r="I7376" s="122" t="str">
        <f>IF(H7376=1,COUNTIF($H$1:H7376,1),"")</f>
        <v/>
      </c>
      <c r="J7376" s="122">
        <f t="shared" si="350"/>
        <v>0</v>
      </c>
      <c r="K7376" s="122" t="b">
        <f t="shared" si="351"/>
        <v>0</v>
      </c>
      <c r="L7376" s="122" t="str">
        <f>IF(K7376=FALSE,"",B7376&amp;"@"&amp;COUNTIFS($B$2:B7376,B7376,$K$2:K7376,TRUE))</f>
        <v/>
      </c>
    </row>
    <row r="7377" spans="7:12">
      <c r="G7377" s="122" t="str">
        <f t="shared" si="349"/>
        <v/>
      </c>
      <c r="H7377" s="255" t="str">
        <f>IF(G7377="기사임",(COUNTIF($B$2:B7377,B7377)-COUNTIFS($B$2:B7376,B7377,$G$2:G7376,"")),"")</f>
        <v/>
      </c>
      <c r="I7377" s="122" t="str">
        <f>IF(H7377=1,COUNTIF($H$1:H7377,1),"")</f>
        <v/>
      </c>
      <c r="J7377" s="122">
        <f t="shared" si="350"/>
        <v>0</v>
      </c>
      <c r="K7377" s="122" t="b">
        <f t="shared" si="351"/>
        <v>0</v>
      </c>
      <c r="L7377" s="122" t="str">
        <f>IF(K7377=FALSE,"",B7377&amp;"@"&amp;COUNTIFS($B$2:B7377,B7377,$K$2:K7377,TRUE))</f>
        <v/>
      </c>
    </row>
    <row r="7378" spans="7:12">
      <c r="G7378" s="122" t="str">
        <f t="shared" si="349"/>
        <v/>
      </c>
      <c r="H7378" s="255" t="str">
        <f>IF(G7378="기사임",(COUNTIF($B$2:B7378,B7378)-COUNTIFS($B$2:B7377,B7378,$G$2:G7377,"")),"")</f>
        <v/>
      </c>
      <c r="I7378" s="122" t="str">
        <f>IF(H7378=1,COUNTIF($H$1:H7378,1),"")</f>
        <v/>
      </c>
      <c r="J7378" s="122">
        <f t="shared" si="350"/>
        <v>0</v>
      </c>
      <c r="K7378" s="122" t="b">
        <f t="shared" si="351"/>
        <v>0</v>
      </c>
      <c r="L7378" s="122" t="str">
        <f>IF(K7378=FALSE,"",B7378&amp;"@"&amp;COUNTIFS($B$2:B7378,B7378,$K$2:K7378,TRUE))</f>
        <v/>
      </c>
    </row>
    <row r="7379" spans="7:12">
      <c r="G7379" s="122" t="str">
        <f t="shared" si="349"/>
        <v/>
      </c>
      <c r="H7379" s="255" t="str">
        <f>IF(G7379="기사임",(COUNTIF($B$2:B7379,B7379)-COUNTIFS($B$2:B7378,B7379,$G$2:G7378,"")),"")</f>
        <v/>
      </c>
      <c r="I7379" s="122" t="str">
        <f>IF(H7379=1,COUNTIF($H$1:H7379,1),"")</f>
        <v/>
      </c>
      <c r="J7379" s="122">
        <f t="shared" si="350"/>
        <v>0</v>
      </c>
      <c r="K7379" s="122" t="b">
        <f t="shared" si="351"/>
        <v>0</v>
      </c>
      <c r="L7379" s="122" t="str">
        <f>IF(K7379=FALSE,"",B7379&amp;"@"&amp;COUNTIFS($B$2:B7379,B7379,$K$2:K7379,TRUE))</f>
        <v/>
      </c>
    </row>
    <row r="7380" spans="7:12">
      <c r="G7380" s="122" t="str">
        <f t="shared" si="349"/>
        <v/>
      </c>
      <c r="H7380" s="255" t="str">
        <f>IF(G7380="기사임",(COUNTIF($B$2:B7380,B7380)-COUNTIFS($B$2:B7379,B7380,$G$2:G7379,"")),"")</f>
        <v/>
      </c>
      <c r="I7380" s="122" t="str">
        <f>IF(H7380=1,COUNTIF($H$1:H7380,1),"")</f>
        <v/>
      </c>
      <c r="J7380" s="122">
        <f t="shared" si="350"/>
        <v>0</v>
      </c>
      <c r="K7380" s="122" t="b">
        <f t="shared" si="351"/>
        <v>0</v>
      </c>
      <c r="L7380" s="122" t="str">
        <f>IF(K7380=FALSE,"",B7380&amp;"@"&amp;COUNTIFS($B$2:B7380,B7380,$K$2:K7380,TRUE))</f>
        <v/>
      </c>
    </row>
    <row r="7381" spans="7:12">
      <c r="G7381" s="122" t="str">
        <f t="shared" si="349"/>
        <v/>
      </c>
      <c r="H7381" s="255" t="str">
        <f>IF(G7381="기사임",(COUNTIF($B$2:B7381,B7381)-COUNTIFS($B$2:B7380,B7381,$G$2:G7380,"")),"")</f>
        <v/>
      </c>
      <c r="I7381" s="122" t="str">
        <f>IF(H7381=1,COUNTIF($H$1:H7381,1),"")</f>
        <v/>
      </c>
      <c r="J7381" s="122">
        <f t="shared" si="350"/>
        <v>0</v>
      </c>
      <c r="K7381" s="122" t="b">
        <f t="shared" si="351"/>
        <v>0</v>
      </c>
      <c r="L7381" s="122" t="str">
        <f>IF(K7381=FALSE,"",B7381&amp;"@"&amp;COUNTIFS($B$2:B7381,B7381,$K$2:K7381,TRUE))</f>
        <v/>
      </c>
    </row>
    <row r="7382" spans="7:12">
      <c r="G7382" s="122" t="str">
        <f t="shared" si="349"/>
        <v/>
      </c>
      <c r="H7382" s="255" t="str">
        <f>IF(G7382="기사임",(COUNTIF($B$2:B7382,B7382)-COUNTIFS($B$2:B7381,B7382,$G$2:G7381,"")),"")</f>
        <v/>
      </c>
      <c r="I7382" s="122" t="str">
        <f>IF(H7382=1,COUNTIF($H$1:H7382,1),"")</f>
        <v/>
      </c>
      <c r="J7382" s="122">
        <f t="shared" si="350"/>
        <v>0</v>
      </c>
      <c r="K7382" s="122" t="b">
        <f t="shared" si="351"/>
        <v>0</v>
      </c>
      <c r="L7382" s="122" t="str">
        <f>IF(K7382=FALSE,"",B7382&amp;"@"&amp;COUNTIFS($B$2:B7382,B7382,$K$2:K7382,TRUE))</f>
        <v/>
      </c>
    </row>
    <row r="7383" spans="7:12">
      <c r="G7383" s="122" t="str">
        <f t="shared" si="349"/>
        <v/>
      </c>
      <c r="H7383" s="255" t="str">
        <f>IF(G7383="기사임",(COUNTIF($B$2:B7383,B7383)-COUNTIFS($B$2:B7382,B7383,$G$2:G7382,"")),"")</f>
        <v/>
      </c>
      <c r="I7383" s="122" t="str">
        <f>IF(H7383=1,COUNTIF($H$1:H7383,1),"")</f>
        <v/>
      </c>
      <c r="J7383" s="122">
        <f t="shared" si="350"/>
        <v>0</v>
      </c>
      <c r="K7383" s="122" t="b">
        <f t="shared" si="351"/>
        <v>0</v>
      </c>
      <c r="L7383" s="122" t="str">
        <f>IF(K7383=FALSE,"",B7383&amp;"@"&amp;COUNTIFS($B$2:B7383,B7383,$K$2:K7383,TRUE))</f>
        <v/>
      </c>
    </row>
    <row r="7384" spans="7:12">
      <c r="G7384" s="122" t="str">
        <f t="shared" si="349"/>
        <v/>
      </c>
      <c r="H7384" s="255" t="str">
        <f>IF(G7384="기사임",(COUNTIF($B$2:B7384,B7384)-COUNTIFS($B$2:B7383,B7384,$G$2:G7383,"")),"")</f>
        <v/>
      </c>
      <c r="I7384" s="122" t="str">
        <f>IF(H7384=1,COUNTIF($H$1:H7384,1),"")</f>
        <v/>
      </c>
      <c r="J7384" s="122">
        <f t="shared" si="350"/>
        <v>0</v>
      </c>
      <c r="K7384" s="122" t="b">
        <f t="shared" si="351"/>
        <v>0</v>
      </c>
      <c r="L7384" s="122" t="str">
        <f>IF(K7384=FALSE,"",B7384&amp;"@"&amp;COUNTIFS($B$2:B7384,B7384,$K$2:K7384,TRUE))</f>
        <v/>
      </c>
    </row>
    <row r="7385" spans="7:12">
      <c r="G7385" s="122" t="str">
        <f t="shared" si="349"/>
        <v/>
      </c>
      <c r="H7385" s="255" t="str">
        <f>IF(G7385="기사임",(COUNTIF($B$2:B7385,B7385)-COUNTIFS($B$2:B7384,B7385,$G$2:G7384,"")),"")</f>
        <v/>
      </c>
      <c r="I7385" s="122" t="str">
        <f>IF(H7385=1,COUNTIF($H$1:H7385,1),"")</f>
        <v/>
      </c>
      <c r="J7385" s="122">
        <f t="shared" si="350"/>
        <v>0</v>
      </c>
      <c r="K7385" s="122" t="b">
        <f t="shared" si="351"/>
        <v>0</v>
      </c>
      <c r="L7385" s="122" t="str">
        <f>IF(K7385=FALSE,"",B7385&amp;"@"&amp;COUNTIFS($B$2:B7385,B7385,$K$2:K7385,TRUE))</f>
        <v/>
      </c>
    </row>
    <row r="7386" spans="7:12">
      <c r="G7386" s="122" t="str">
        <f t="shared" si="349"/>
        <v/>
      </c>
      <c r="H7386" s="255" t="str">
        <f>IF(G7386="기사임",(COUNTIF($B$2:B7386,B7386)-COUNTIFS($B$2:B7385,B7386,$G$2:G7385,"")),"")</f>
        <v/>
      </c>
      <c r="I7386" s="122" t="str">
        <f>IF(H7386=1,COUNTIF($H$1:H7386,1),"")</f>
        <v/>
      </c>
      <c r="J7386" s="122">
        <f t="shared" si="350"/>
        <v>0</v>
      </c>
      <c r="K7386" s="122" t="b">
        <f t="shared" si="351"/>
        <v>0</v>
      </c>
      <c r="L7386" s="122" t="str">
        <f>IF(K7386=FALSE,"",B7386&amp;"@"&amp;COUNTIFS($B$2:B7386,B7386,$K$2:K7386,TRUE))</f>
        <v/>
      </c>
    </row>
    <row r="7387" spans="7:12">
      <c r="G7387" s="122" t="str">
        <f t="shared" si="349"/>
        <v/>
      </c>
      <c r="H7387" s="255" t="str">
        <f>IF(G7387="기사임",(COUNTIF($B$2:B7387,B7387)-COUNTIFS($B$2:B7386,B7387,$G$2:G7386,"")),"")</f>
        <v/>
      </c>
      <c r="I7387" s="122" t="str">
        <f>IF(H7387=1,COUNTIF($H$1:H7387,1),"")</f>
        <v/>
      </c>
      <c r="J7387" s="122">
        <f t="shared" si="350"/>
        <v>0</v>
      </c>
      <c r="K7387" s="122" t="b">
        <f t="shared" si="351"/>
        <v>0</v>
      </c>
      <c r="L7387" s="122" t="str">
        <f>IF(K7387=FALSE,"",B7387&amp;"@"&amp;COUNTIFS($B$2:B7387,B7387,$K$2:K7387,TRUE))</f>
        <v/>
      </c>
    </row>
    <row r="7388" spans="7:12">
      <c r="G7388" s="122" t="str">
        <f t="shared" si="349"/>
        <v/>
      </c>
      <c r="H7388" s="255" t="str">
        <f>IF(G7388="기사임",(COUNTIF($B$2:B7388,B7388)-COUNTIFS($B$2:B7387,B7388,$G$2:G7387,"")),"")</f>
        <v/>
      </c>
      <c r="I7388" s="122" t="str">
        <f>IF(H7388=1,COUNTIF($H$1:H7388,1),"")</f>
        <v/>
      </c>
      <c r="J7388" s="122">
        <f t="shared" si="350"/>
        <v>0</v>
      </c>
      <c r="K7388" s="122" t="b">
        <f t="shared" si="351"/>
        <v>0</v>
      </c>
      <c r="L7388" s="122" t="str">
        <f>IF(K7388=FALSE,"",B7388&amp;"@"&amp;COUNTIFS($B$2:B7388,B7388,$K$2:K7388,TRUE))</f>
        <v/>
      </c>
    </row>
    <row r="7389" spans="7:12">
      <c r="G7389" s="122" t="str">
        <f t="shared" si="349"/>
        <v/>
      </c>
      <c r="H7389" s="255" t="str">
        <f>IF(G7389="기사임",(COUNTIF($B$2:B7389,B7389)-COUNTIFS($B$2:B7388,B7389,$G$2:G7388,"")),"")</f>
        <v/>
      </c>
      <c r="I7389" s="122" t="str">
        <f>IF(H7389=1,COUNTIF($H$1:H7389,1),"")</f>
        <v/>
      </c>
      <c r="J7389" s="122">
        <f t="shared" si="350"/>
        <v>0</v>
      </c>
      <c r="K7389" s="122" t="b">
        <f t="shared" si="351"/>
        <v>0</v>
      </c>
      <c r="L7389" s="122" t="str">
        <f>IF(K7389=FALSE,"",B7389&amp;"@"&amp;COUNTIFS($B$2:B7389,B7389,$K$2:K7389,TRUE))</f>
        <v/>
      </c>
    </row>
    <row r="7390" spans="7:12">
      <c r="G7390" s="122" t="str">
        <f t="shared" si="349"/>
        <v/>
      </c>
      <c r="H7390" s="255" t="str">
        <f>IF(G7390="기사임",(COUNTIF($B$2:B7390,B7390)-COUNTIFS($B$2:B7389,B7390,$G$2:G7389,"")),"")</f>
        <v/>
      </c>
      <c r="I7390" s="122" t="str">
        <f>IF(H7390=1,COUNTIF($H$1:H7390,1),"")</f>
        <v/>
      </c>
      <c r="J7390" s="122">
        <f t="shared" si="350"/>
        <v>0</v>
      </c>
      <c r="K7390" s="122" t="b">
        <f t="shared" si="351"/>
        <v>0</v>
      </c>
      <c r="L7390" s="122" t="str">
        <f>IF(K7390=FALSE,"",B7390&amp;"@"&amp;COUNTIFS($B$2:B7390,B7390,$K$2:K7390,TRUE))</f>
        <v/>
      </c>
    </row>
    <row r="7391" spans="7:12">
      <c r="G7391" s="122" t="str">
        <f t="shared" si="349"/>
        <v/>
      </c>
      <c r="H7391" s="255" t="str">
        <f>IF(G7391="기사임",(COUNTIF($B$2:B7391,B7391)-COUNTIFS($B$2:B7390,B7391,$G$2:G7390,"")),"")</f>
        <v/>
      </c>
      <c r="I7391" s="122" t="str">
        <f>IF(H7391=1,COUNTIF($H$1:H7391,1),"")</f>
        <v/>
      </c>
      <c r="J7391" s="122">
        <f t="shared" si="350"/>
        <v>0</v>
      </c>
      <c r="K7391" s="122" t="b">
        <f t="shared" si="351"/>
        <v>0</v>
      </c>
      <c r="L7391" s="122" t="str">
        <f>IF(K7391=FALSE,"",B7391&amp;"@"&amp;COUNTIFS($B$2:B7391,B7391,$K$2:K7391,TRUE))</f>
        <v/>
      </c>
    </row>
    <row r="7392" spans="7:12">
      <c r="G7392" s="122" t="str">
        <f t="shared" si="349"/>
        <v/>
      </c>
      <c r="H7392" s="255" t="str">
        <f>IF(G7392="기사임",(COUNTIF($B$2:B7392,B7392)-COUNTIFS($B$2:B7391,B7392,$G$2:G7391,"")),"")</f>
        <v/>
      </c>
      <c r="I7392" s="122" t="str">
        <f>IF(H7392=1,COUNTIF($H$1:H7392,1),"")</f>
        <v/>
      </c>
      <c r="J7392" s="122">
        <f t="shared" si="350"/>
        <v>0</v>
      </c>
      <c r="K7392" s="122" t="b">
        <f t="shared" si="351"/>
        <v>0</v>
      </c>
      <c r="L7392" s="122" t="str">
        <f>IF(K7392=FALSE,"",B7392&amp;"@"&amp;COUNTIFS($B$2:B7392,B7392,$K$2:K7392,TRUE))</f>
        <v/>
      </c>
    </row>
    <row r="7393" spans="7:12">
      <c r="G7393" s="122" t="str">
        <f t="shared" si="349"/>
        <v/>
      </c>
      <c r="H7393" s="255" t="str">
        <f>IF(G7393="기사임",(COUNTIF($B$2:B7393,B7393)-COUNTIFS($B$2:B7392,B7393,$G$2:G7392,"")),"")</f>
        <v/>
      </c>
      <c r="I7393" s="122" t="str">
        <f>IF(H7393=1,COUNTIF($H$1:H7393,1),"")</f>
        <v/>
      </c>
      <c r="J7393" s="122">
        <f t="shared" si="350"/>
        <v>0</v>
      </c>
      <c r="K7393" s="122" t="b">
        <f t="shared" si="351"/>
        <v>0</v>
      </c>
      <c r="L7393" s="122" t="str">
        <f>IF(K7393=FALSE,"",B7393&amp;"@"&amp;COUNTIFS($B$2:B7393,B7393,$K$2:K7393,TRUE))</f>
        <v/>
      </c>
    </row>
    <row r="7394" spans="7:12">
      <c r="G7394" s="122" t="str">
        <f t="shared" si="349"/>
        <v/>
      </c>
      <c r="H7394" s="255" t="str">
        <f>IF(G7394="기사임",(COUNTIF($B$2:B7394,B7394)-COUNTIFS($B$2:B7393,B7394,$G$2:G7393,"")),"")</f>
        <v/>
      </c>
      <c r="I7394" s="122" t="str">
        <f>IF(H7394=1,COUNTIF($H$1:H7394,1),"")</f>
        <v/>
      </c>
      <c r="J7394" s="122">
        <f t="shared" si="350"/>
        <v>0</v>
      </c>
      <c r="K7394" s="122" t="b">
        <f t="shared" si="351"/>
        <v>0</v>
      </c>
      <c r="L7394" s="122" t="str">
        <f>IF(K7394=FALSE,"",B7394&amp;"@"&amp;COUNTIFS($B$2:B7394,B7394,$K$2:K7394,TRUE))</f>
        <v/>
      </c>
    </row>
    <row r="7395" spans="7:12">
      <c r="G7395" s="122" t="str">
        <f t="shared" si="349"/>
        <v/>
      </c>
      <c r="H7395" s="255" t="str">
        <f>IF(G7395="기사임",(COUNTIF($B$2:B7395,B7395)-COUNTIFS($B$2:B7394,B7395,$G$2:G7394,"")),"")</f>
        <v/>
      </c>
      <c r="I7395" s="122" t="str">
        <f>IF(H7395=1,COUNTIF($H$1:H7395,1),"")</f>
        <v/>
      </c>
      <c r="J7395" s="122">
        <f t="shared" si="350"/>
        <v>0</v>
      </c>
      <c r="K7395" s="122" t="b">
        <f t="shared" si="351"/>
        <v>0</v>
      </c>
      <c r="L7395" s="122" t="str">
        <f>IF(K7395=FALSE,"",B7395&amp;"@"&amp;COUNTIFS($B$2:B7395,B7395,$K$2:K7395,TRUE))</f>
        <v/>
      </c>
    </row>
    <row r="7396" spans="7:12">
      <c r="G7396" s="122" t="str">
        <f t="shared" si="349"/>
        <v/>
      </c>
      <c r="H7396" s="255" t="str">
        <f>IF(G7396="기사임",(COUNTIF($B$2:B7396,B7396)-COUNTIFS($B$2:B7395,B7396,$G$2:G7395,"")),"")</f>
        <v/>
      </c>
      <c r="I7396" s="122" t="str">
        <f>IF(H7396=1,COUNTIF($H$1:H7396,1),"")</f>
        <v/>
      </c>
      <c r="J7396" s="122">
        <f t="shared" si="350"/>
        <v>0</v>
      </c>
      <c r="K7396" s="122" t="b">
        <f t="shared" si="351"/>
        <v>0</v>
      </c>
      <c r="L7396" s="122" t="str">
        <f>IF(K7396=FALSE,"",B7396&amp;"@"&amp;COUNTIFS($B$2:B7396,B7396,$K$2:K7396,TRUE))</f>
        <v/>
      </c>
    </row>
    <row r="7397" spans="7:12">
      <c r="G7397" s="122" t="str">
        <f t="shared" si="349"/>
        <v/>
      </c>
      <c r="H7397" s="255" t="str">
        <f>IF(G7397="기사임",(COUNTIF($B$2:B7397,B7397)-COUNTIFS($B$2:B7396,B7397,$G$2:G7396,"")),"")</f>
        <v/>
      </c>
      <c r="I7397" s="122" t="str">
        <f>IF(H7397=1,COUNTIF($H$1:H7397,1),"")</f>
        <v/>
      </c>
      <c r="J7397" s="122">
        <f t="shared" si="350"/>
        <v>0</v>
      </c>
      <c r="K7397" s="122" t="b">
        <f t="shared" si="351"/>
        <v>0</v>
      </c>
      <c r="L7397" s="122" t="str">
        <f>IF(K7397=FALSE,"",B7397&amp;"@"&amp;COUNTIFS($B$2:B7397,B7397,$K$2:K7397,TRUE))</f>
        <v/>
      </c>
    </row>
    <row r="7398" spans="7:12">
      <c r="G7398" s="122" t="str">
        <f t="shared" si="349"/>
        <v/>
      </c>
      <c r="H7398" s="255" t="str">
        <f>IF(G7398="기사임",(COUNTIF($B$2:B7398,B7398)-COUNTIFS($B$2:B7397,B7398,$G$2:G7397,"")),"")</f>
        <v/>
      </c>
      <c r="I7398" s="122" t="str">
        <f>IF(H7398=1,COUNTIF($H$1:H7398,1),"")</f>
        <v/>
      </c>
      <c r="J7398" s="122">
        <f t="shared" si="350"/>
        <v>0</v>
      </c>
      <c r="K7398" s="122" t="b">
        <f t="shared" si="351"/>
        <v>0</v>
      </c>
      <c r="L7398" s="122" t="str">
        <f>IF(K7398=FALSE,"",B7398&amp;"@"&amp;COUNTIFS($B$2:B7398,B7398,$K$2:K7398,TRUE))</f>
        <v/>
      </c>
    </row>
    <row r="7399" spans="7:12">
      <c r="G7399" s="122" t="str">
        <f t="shared" si="349"/>
        <v/>
      </c>
      <c r="H7399" s="255" t="str">
        <f>IF(G7399="기사임",(COUNTIF($B$2:B7399,B7399)-COUNTIFS($B$2:B7398,B7399,$G$2:G7398,"")),"")</f>
        <v/>
      </c>
      <c r="I7399" s="122" t="str">
        <f>IF(H7399=1,COUNTIF($H$1:H7399,1),"")</f>
        <v/>
      </c>
      <c r="J7399" s="122">
        <f t="shared" si="350"/>
        <v>0</v>
      </c>
      <c r="K7399" s="122" t="b">
        <f t="shared" si="351"/>
        <v>0</v>
      </c>
      <c r="L7399" s="122" t="str">
        <f>IF(K7399=FALSE,"",B7399&amp;"@"&amp;COUNTIFS($B$2:B7399,B7399,$K$2:K7399,TRUE))</f>
        <v/>
      </c>
    </row>
    <row r="7400" spans="7:12">
      <c r="G7400" s="122" t="str">
        <f t="shared" si="349"/>
        <v/>
      </c>
      <c r="H7400" s="255" t="str">
        <f>IF(G7400="기사임",(COUNTIF($B$2:B7400,B7400)-COUNTIFS($B$2:B7399,B7400,$G$2:G7399,"")),"")</f>
        <v/>
      </c>
      <c r="I7400" s="122" t="str">
        <f>IF(H7400=1,COUNTIF($H$1:H7400,1),"")</f>
        <v/>
      </c>
      <c r="J7400" s="122">
        <f t="shared" si="350"/>
        <v>0</v>
      </c>
      <c r="K7400" s="122" t="b">
        <f t="shared" si="351"/>
        <v>0</v>
      </c>
      <c r="L7400" s="122" t="str">
        <f>IF(K7400=FALSE,"",B7400&amp;"@"&amp;COUNTIFS($B$2:B7400,B7400,$K$2:K7400,TRUE))</f>
        <v/>
      </c>
    </row>
    <row r="7401" spans="7:12">
      <c r="G7401" s="122" t="str">
        <f t="shared" si="349"/>
        <v/>
      </c>
      <c r="H7401" s="255" t="str">
        <f>IF(G7401="기사임",(COUNTIF($B$2:B7401,B7401)-COUNTIFS($B$2:B7400,B7401,$G$2:G7400,"")),"")</f>
        <v/>
      </c>
      <c r="I7401" s="122" t="str">
        <f>IF(H7401=1,COUNTIF($H$1:H7401,1),"")</f>
        <v/>
      </c>
      <c r="J7401" s="122">
        <f t="shared" si="350"/>
        <v>0</v>
      </c>
      <c r="K7401" s="122" t="b">
        <f t="shared" si="351"/>
        <v>0</v>
      </c>
      <c r="L7401" s="122" t="str">
        <f>IF(K7401=FALSE,"",B7401&amp;"@"&amp;COUNTIFS($B$2:B7401,B7401,$K$2:K7401,TRUE))</f>
        <v/>
      </c>
    </row>
    <row r="7402" spans="7:12">
      <c r="G7402" s="122" t="str">
        <f t="shared" si="349"/>
        <v/>
      </c>
      <c r="H7402" s="255" t="str">
        <f>IF(G7402="기사임",(COUNTIF($B$2:B7402,B7402)-COUNTIFS($B$2:B7401,B7402,$G$2:G7401,"")),"")</f>
        <v/>
      </c>
      <c r="I7402" s="122" t="str">
        <f>IF(H7402=1,COUNTIF($H$1:H7402,1),"")</f>
        <v/>
      </c>
      <c r="J7402" s="122">
        <f t="shared" si="350"/>
        <v>0</v>
      </c>
      <c r="K7402" s="122" t="b">
        <f t="shared" si="351"/>
        <v>0</v>
      </c>
      <c r="L7402" s="122" t="str">
        <f>IF(K7402=FALSE,"",B7402&amp;"@"&amp;COUNTIFS($B$2:B7402,B7402,$K$2:K7402,TRUE))</f>
        <v/>
      </c>
    </row>
    <row r="7403" spans="7:12">
      <c r="G7403" s="122" t="str">
        <f t="shared" si="349"/>
        <v/>
      </c>
      <c r="H7403" s="255" t="str">
        <f>IF(G7403="기사임",(COUNTIF($B$2:B7403,B7403)-COUNTIFS($B$2:B7402,B7403,$G$2:G7402,"")),"")</f>
        <v/>
      </c>
      <c r="I7403" s="122" t="str">
        <f>IF(H7403=1,COUNTIF($H$1:H7403,1),"")</f>
        <v/>
      </c>
      <c r="J7403" s="122">
        <f t="shared" si="350"/>
        <v>0</v>
      </c>
      <c r="K7403" s="122" t="b">
        <f t="shared" si="351"/>
        <v>0</v>
      </c>
      <c r="L7403" s="122" t="str">
        <f>IF(K7403=FALSE,"",B7403&amp;"@"&amp;COUNTIFS($B$2:B7403,B7403,$K$2:K7403,TRUE))</f>
        <v/>
      </c>
    </row>
    <row r="7404" spans="7:12">
      <c r="G7404" s="122" t="str">
        <f t="shared" si="349"/>
        <v/>
      </c>
      <c r="H7404" s="255" t="str">
        <f>IF(G7404="기사임",(COUNTIF($B$2:B7404,B7404)-COUNTIFS($B$2:B7403,B7404,$G$2:G7403,"")),"")</f>
        <v/>
      </c>
      <c r="I7404" s="122" t="str">
        <f>IF(H7404=1,COUNTIF($H$1:H7404,1),"")</f>
        <v/>
      </c>
      <c r="J7404" s="122">
        <f t="shared" si="350"/>
        <v>0</v>
      </c>
      <c r="K7404" s="122" t="b">
        <f t="shared" si="351"/>
        <v>0</v>
      </c>
      <c r="L7404" s="122" t="str">
        <f>IF(K7404=FALSE,"",B7404&amp;"@"&amp;COUNTIFS($B$2:B7404,B7404,$K$2:K7404,TRUE))</f>
        <v/>
      </c>
    </row>
    <row r="7405" spans="7:12">
      <c r="G7405" s="122" t="str">
        <f t="shared" si="349"/>
        <v/>
      </c>
      <c r="H7405" s="255" t="str">
        <f>IF(G7405="기사임",(COUNTIF($B$2:B7405,B7405)-COUNTIFS($B$2:B7404,B7405,$G$2:G7404,"")),"")</f>
        <v/>
      </c>
      <c r="I7405" s="122" t="str">
        <f>IF(H7405=1,COUNTIF($H$1:H7405,1),"")</f>
        <v/>
      </c>
      <c r="J7405" s="122">
        <f t="shared" si="350"/>
        <v>0</v>
      </c>
      <c r="K7405" s="122" t="b">
        <f t="shared" si="351"/>
        <v>0</v>
      </c>
      <c r="L7405" s="122" t="str">
        <f>IF(K7405=FALSE,"",B7405&amp;"@"&amp;COUNTIFS($B$2:B7405,B7405,$K$2:K7405,TRUE))</f>
        <v/>
      </c>
    </row>
    <row r="7406" spans="7:12">
      <c r="G7406" s="122" t="str">
        <f t="shared" si="349"/>
        <v/>
      </c>
      <c r="H7406" s="255" t="str">
        <f>IF(G7406="기사임",(COUNTIF($B$2:B7406,B7406)-COUNTIFS($B$2:B7405,B7406,$G$2:G7405,"")),"")</f>
        <v/>
      </c>
      <c r="I7406" s="122" t="str">
        <f>IF(H7406=1,COUNTIF($H$1:H7406,1),"")</f>
        <v/>
      </c>
      <c r="J7406" s="122">
        <f t="shared" si="350"/>
        <v>0</v>
      </c>
      <c r="K7406" s="122" t="b">
        <f t="shared" si="351"/>
        <v>0</v>
      </c>
      <c r="L7406" s="122" t="str">
        <f>IF(K7406=FALSE,"",B7406&amp;"@"&amp;COUNTIFS($B$2:B7406,B7406,$K$2:K7406,TRUE))</f>
        <v/>
      </c>
    </row>
    <row r="7407" spans="7:12">
      <c r="G7407" s="122" t="str">
        <f t="shared" si="349"/>
        <v/>
      </c>
      <c r="H7407" s="255" t="str">
        <f>IF(G7407="기사임",(COUNTIF($B$2:B7407,B7407)-COUNTIFS($B$2:B7406,B7407,$G$2:G7406,"")),"")</f>
        <v/>
      </c>
      <c r="I7407" s="122" t="str">
        <f>IF(H7407=1,COUNTIF($H$1:H7407,1),"")</f>
        <v/>
      </c>
      <c r="J7407" s="122">
        <f t="shared" si="350"/>
        <v>0</v>
      </c>
      <c r="K7407" s="122" t="b">
        <f t="shared" si="351"/>
        <v>0</v>
      </c>
      <c r="L7407" s="122" t="str">
        <f>IF(K7407=FALSE,"",B7407&amp;"@"&amp;COUNTIFS($B$2:B7407,B7407,$K$2:K7407,TRUE))</f>
        <v/>
      </c>
    </row>
    <row r="7408" spans="7:12">
      <c r="G7408" s="122" t="str">
        <f t="shared" si="349"/>
        <v/>
      </c>
      <c r="H7408" s="255" t="str">
        <f>IF(G7408="기사임",(COUNTIF($B$2:B7408,B7408)-COUNTIFS($B$2:B7407,B7408,$G$2:G7407,"")),"")</f>
        <v/>
      </c>
      <c r="I7408" s="122" t="str">
        <f>IF(H7408=1,COUNTIF($H$1:H7408,1),"")</f>
        <v/>
      </c>
      <c r="J7408" s="122">
        <f t="shared" si="350"/>
        <v>0</v>
      </c>
      <c r="K7408" s="122" t="b">
        <f t="shared" si="351"/>
        <v>0</v>
      </c>
      <c r="L7408" s="122" t="str">
        <f>IF(K7408=FALSE,"",B7408&amp;"@"&amp;COUNTIFS($B$2:B7408,B7408,$K$2:K7408,TRUE))</f>
        <v/>
      </c>
    </row>
    <row r="7409" spans="7:12">
      <c r="G7409" s="122" t="str">
        <f t="shared" si="349"/>
        <v/>
      </c>
      <c r="H7409" s="255" t="str">
        <f>IF(G7409="기사임",(COUNTIF($B$2:B7409,B7409)-COUNTIFS($B$2:B7408,B7409,$G$2:G7408,"")),"")</f>
        <v/>
      </c>
      <c r="I7409" s="122" t="str">
        <f>IF(H7409=1,COUNTIF($H$1:H7409,1),"")</f>
        <v/>
      </c>
      <c r="J7409" s="122">
        <f t="shared" si="350"/>
        <v>0</v>
      </c>
      <c r="K7409" s="122" t="b">
        <f t="shared" si="351"/>
        <v>0</v>
      </c>
      <c r="L7409" s="122" t="str">
        <f>IF(K7409=FALSE,"",B7409&amp;"@"&amp;COUNTIFS($B$2:B7409,B7409,$K$2:K7409,TRUE))</f>
        <v/>
      </c>
    </row>
    <row r="7410" spans="7:12">
      <c r="G7410" s="122" t="str">
        <f t="shared" si="349"/>
        <v/>
      </c>
      <c r="H7410" s="255" t="str">
        <f>IF(G7410="기사임",(COUNTIF($B$2:B7410,B7410)-COUNTIFS($B$2:B7409,B7410,$G$2:G7409,"")),"")</f>
        <v/>
      </c>
      <c r="I7410" s="122" t="str">
        <f>IF(H7410=1,COUNTIF($H$1:H7410,1),"")</f>
        <v/>
      </c>
      <c r="J7410" s="122">
        <f t="shared" si="350"/>
        <v>0</v>
      </c>
      <c r="K7410" s="122" t="b">
        <f t="shared" si="351"/>
        <v>0</v>
      </c>
      <c r="L7410" s="122" t="str">
        <f>IF(K7410=FALSE,"",B7410&amp;"@"&amp;COUNTIFS($B$2:B7410,B7410,$K$2:K7410,TRUE))</f>
        <v/>
      </c>
    </row>
    <row r="7411" spans="7:12">
      <c r="G7411" s="122" t="str">
        <f t="shared" si="349"/>
        <v/>
      </c>
      <c r="H7411" s="255" t="str">
        <f>IF(G7411="기사임",(COUNTIF($B$2:B7411,B7411)-COUNTIFS($B$2:B7410,B7411,$G$2:G7410,"")),"")</f>
        <v/>
      </c>
      <c r="I7411" s="122" t="str">
        <f>IF(H7411=1,COUNTIF($H$1:H7411,1),"")</f>
        <v/>
      </c>
      <c r="J7411" s="122">
        <f t="shared" si="350"/>
        <v>0</v>
      </c>
      <c r="K7411" s="122" t="b">
        <f t="shared" si="351"/>
        <v>0</v>
      </c>
      <c r="L7411" s="122" t="str">
        <f>IF(K7411=FALSE,"",B7411&amp;"@"&amp;COUNTIFS($B$2:B7411,B7411,$K$2:K7411,TRUE))</f>
        <v/>
      </c>
    </row>
    <row r="7412" spans="7:12">
      <c r="G7412" s="122" t="str">
        <f t="shared" si="349"/>
        <v/>
      </c>
      <c r="H7412" s="255" t="str">
        <f>IF(G7412="기사임",(COUNTIF($B$2:B7412,B7412)-COUNTIFS($B$2:B7411,B7412,$G$2:G7411,"")),"")</f>
        <v/>
      </c>
      <c r="I7412" s="122" t="str">
        <f>IF(H7412=1,COUNTIF($H$1:H7412,1),"")</f>
        <v/>
      </c>
      <c r="J7412" s="122">
        <f t="shared" si="350"/>
        <v>0</v>
      </c>
      <c r="K7412" s="122" t="b">
        <f t="shared" si="351"/>
        <v>0</v>
      </c>
      <c r="L7412" s="122" t="str">
        <f>IF(K7412=FALSE,"",B7412&amp;"@"&amp;COUNTIFS($B$2:B7412,B7412,$K$2:K7412,TRUE))</f>
        <v/>
      </c>
    </row>
    <row r="7413" spans="7:12">
      <c r="G7413" s="122" t="str">
        <f t="shared" si="349"/>
        <v/>
      </c>
      <c r="H7413" s="255" t="str">
        <f>IF(G7413="기사임",(COUNTIF($B$2:B7413,B7413)-COUNTIFS($B$2:B7412,B7413,$G$2:G7412,"")),"")</f>
        <v/>
      </c>
      <c r="I7413" s="122" t="str">
        <f>IF(H7413=1,COUNTIF($H$1:H7413,1),"")</f>
        <v/>
      </c>
      <c r="J7413" s="122">
        <f t="shared" si="350"/>
        <v>0</v>
      </c>
      <c r="K7413" s="122" t="b">
        <f t="shared" si="351"/>
        <v>0</v>
      </c>
      <c r="L7413" s="122" t="str">
        <f>IF(K7413=FALSE,"",B7413&amp;"@"&amp;COUNTIFS($B$2:B7413,B7413,$K$2:K7413,TRUE))</f>
        <v/>
      </c>
    </row>
    <row r="7414" spans="7:12">
      <c r="G7414" s="122" t="str">
        <f t="shared" si="349"/>
        <v/>
      </c>
      <c r="H7414" s="255" t="str">
        <f>IF(G7414="기사임",(COUNTIF($B$2:B7414,B7414)-COUNTIFS($B$2:B7413,B7414,$G$2:G7413,"")),"")</f>
        <v/>
      </c>
      <c r="I7414" s="122" t="str">
        <f>IF(H7414=1,COUNTIF($H$1:H7414,1),"")</f>
        <v/>
      </c>
      <c r="J7414" s="122">
        <f t="shared" si="350"/>
        <v>0</v>
      </c>
      <c r="K7414" s="122" t="b">
        <f t="shared" si="351"/>
        <v>0</v>
      </c>
      <c r="L7414" s="122" t="str">
        <f>IF(K7414=FALSE,"",B7414&amp;"@"&amp;COUNTIFS($B$2:B7414,B7414,$K$2:K7414,TRUE))</f>
        <v/>
      </c>
    </row>
    <row r="7415" spans="7:12">
      <c r="G7415" s="122" t="str">
        <f t="shared" si="349"/>
        <v/>
      </c>
      <c r="H7415" s="255" t="str">
        <f>IF(G7415="기사임",(COUNTIF($B$2:B7415,B7415)-COUNTIFS($B$2:B7414,B7415,$G$2:G7414,"")),"")</f>
        <v/>
      </c>
      <c r="I7415" s="122" t="str">
        <f>IF(H7415=1,COUNTIF($H$1:H7415,1),"")</f>
        <v/>
      </c>
      <c r="J7415" s="122">
        <f t="shared" si="350"/>
        <v>0</v>
      </c>
      <c r="K7415" s="122" t="b">
        <f t="shared" si="351"/>
        <v>0</v>
      </c>
      <c r="L7415" s="122" t="str">
        <f>IF(K7415=FALSE,"",B7415&amp;"@"&amp;COUNTIFS($B$2:B7415,B7415,$K$2:K7415,TRUE))</f>
        <v/>
      </c>
    </row>
    <row r="7416" spans="7:12">
      <c r="G7416" s="122" t="str">
        <f t="shared" si="349"/>
        <v/>
      </c>
      <c r="H7416" s="255" t="str">
        <f>IF(G7416="기사임",(COUNTIF($B$2:B7416,B7416)-COUNTIFS($B$2:B7415,B7416,$G$2:G7415,"")),"")</f>
        <v/>
      </c>
      <c r="I7416" s="122" t="str">
        <f>IF(H7416=1,COUNTIF($H$1:H7416,1),"")</f>
        <v/>
      </c>
      <c r="J7416" s="122">
        <f t="shared" si="350"/>
        <v>0</v>
      </c>
      <c r="K7416" s="122" t="b">
        <f t="shared" si="351"/>
        <v>0</v>
      </c>
      <c r="L7416" s="122" t="str">
        <f>IF(K7416=FALSE,"",B7416&amp;"@"&amp;COUNTIFS($B$2:B7416,B7416,$K$2:K7416,TRUE))</f>
        <v/>
      </c>
    </row>
    <row r="7417" spans="7:12">
      <c r="G7417" s="122" t="str">
        <f t="shared" si="349"/>
        <v/>
      </c>
      <c r="H7417" s="255" t="str">
        <f>IF(G7417="기사임",(COUNTIF($B$2:B7417,B7417)-COUNTIFS($B$2:B7416,B7417,$G$2:G7416,"")),"")</f>
        <v/>
      </c>
      <c r="I7417" s="122" t="str">
        <f>IF(H7417=1,COUNTIF($H$1:H7417,1),"")</f>
        <v/>
      </c>
      <c r="J7417" s="122">
        <f t="shared" si="350"/>
        <v>0</v>
      </c>
      <c r="K7417" s="122" t="b">
        <f t="shared" si="351"/>
        <v>0</v>
      </c>
      <c r="L7417" s="122" t="str">
        <f>IF(K7417=FALSE,"",B7417&amp;"@"&amp;COUNTIFS($B$2:B7417,B7417,$K$2:K7417,TRUE))</f>
        <v/>
      </c>
    </row>
    <row r="7418" spans="7:12">
      <c r="G7418" s="122" t="str">
        <f t="shared" si="349"/>
        <v/>
      </c>
      <c r="H7418" s="255" t="str">
        <f>IF(G7418="기사임",(COUNTIF($B$2:B7418,B7418)-COUNTIFS($B$2:B7417,B7418,$G$2:G7417,"")),"")</f>
        <v/>
      </c>
      <c r="I7418" s="122" t="str">
        <f>IF(H7418=1,COUNTIF($H$1:H7418,1),"")</f>
        <v/>
      </c>
      <c r="J7418" s="122">
        <f t="shared" si="350"/>
        <v>0</v>
      </c>
      <c r="K7418" s="122" t="b">
        <f t="shared" si="351"/>
        <v>0</v>
      </c>
      <c r="L7418" s="122" t="str">
        <f>IF(K7418=FALSE,"",B7418&amp;"@"&amp;COUNTIFS($B$2:B7418,B7418,$K$2:K7418,TRUE))</f>
        <v/>
      </c>
    </row>
    <row r="7419" spans="7:12">
      <c r="G7419" s="122" t="str">
        <f t="shared" si="349"/>
        <v/>
      </c>
      <c r="H7419" s="255" t="str">
        <f>IF(G7419="기사임",(COUNTIF($B$2:B7419,B7419)-COUNTIFS($B$2:B7418,B7419,$G$2:G7418,"")),"")</f>
        <v/>
      </c>
      <c r="I7419" s="122" t="str">
        <f>IF(H7419=1,COUNTIF($H$1:H7419,1),"")</f>
        <v/>
      </c>
      <c r="J7419" s="122">
        <f t="shared" si="350"/>
        <v>0</v>
      </c>
      <c r="K7419" s="122" t="b">
        <f t="shared" si="351"/>
        <v>0</v>
      </c>
      <c r="L7419" s="122" t="str">
        <f>IF(K7419=FALSE,"",B7419&amp;"@"&amp;COUNTIFS($B$2:B7419,B7419,$K$2:K7419,TRUE))</f>
        <v/>
      </c>
    </row>
    <row r="7420" spans="7:12">
      <c r="G7420" s="122" t="str">
        <f t="shared" si="349"/>
        <v/>
      </c>
      <c r="H7420" s="255" t="str">
        <f>IF(G7420="기사임",(COUNTIF($B$2:B7420,B7420)-COUNTIFS($B$2:B7419,B7420,$G$2:G7419,"")),"")</f>
        <v/>
      </c>
      <c r="I7420" s="122" t="str">
        <f>IF(H7420=1,COUNTIF($H$1:H7420,1),"")</f>
        <v/>
      </c>
      <c r="J7420" s="122">
        <f t="shared" si="350"/>
        <v>0</v>
      </c>
      <c r="K7420" s="122" t="b">
        <f t="shared" si="351"/>
        <v>0</v>
      </c>
      <c r="L7420" s="122" t="str">
        <f>IF(K7420=FALSE,"",B7420&amp;"@"&amp;COUNTIFS($B$2:B7420,B7420,$K$2:K7420,TRUE))</f>
        <v/>
      </c>
    </row>
    <row r="7421" spans="7:12">
      <c r="G7421" s="122" t="str">
        <f t="shared" si="349"/>
        <v/>
      </c>
      <c r="H7421" s="255" t="str">
        <f>IF(G7421="기사임",(COUNTIF($B$2:B7421,B7421)-COUNTIFS($B$2:B7420,B7421,$G$2:G7420,"")),"")</f>
        <v/>
      </c>
      <c r="I7421" s="122" t="str">
        <f>IF(H7421=1,COUNTIF($H$1:H7421,1),"")</f>
        <v/>
      </c>
      <c r="J7421" s="122">
        <f t="shared" si="350"/>
        <v>0</v>
      </c>
      <c r="K7421" s="122" t="b">
        <f t="shared" si="351"/>
        <v>0</v>
      </c>
      <c r="L7421" s="122" t="str">
        <f>IF(K7421=FALSE,"",B7421&amp;"@"&amp;COUNTIFS($B$2:B7421,B7421,$K$2:K7421,TRUE))</f>
        <v/>
      </c>
    </row>
    <row r="7422" spans="7:12">
      <c r="G7422" s="122" t="str">
        <f t="shared" si="349"/>
        <v/>
      </c>
      <c r="H7422" s="255" t="str">
        <f>IF(G7422="기사임",(COUNTIF($B$2:B7422,B7422)-COUNTIFS($B$2:B7421,B7422,$G$2:G7421,"")),"")</f>
        <v/>
      </c>
      <c r="I7422" s="122" t="str">
        <f>IF(H7422=1,COUNTIF($H$1:H7422,1),"")</f>
        <v/>
      </c>
      <c r="J7422" s="122">
        <f t="shared" si="350"/>
        <v>0</v>
      </c>
      <c r="K7422" s="122" t="b">
        <f t="shared" si="351"/>
        <v>0</v>
      </c>
      <c r="L7422" s="122" t="str">
        <f>IF(K7422=FALSE,"",B7422&amp;"@"&amp;COUNTIFS($B$2:B7422,B7422,$K$2:K7422,TRUE))</f>
        <v/>
      </c>
    </row>
    <row r="7423" spans="7:12">
      <c r="G7423" s="122" t="str">
        <f t="shared" si="349"/>
        <v/>
      </c>
      <c r="H7423" s="255" t="str">
        <f>IF(G7423="기사임",(COUNTIF($B$2:B7423,B7423)-COUNTIFS($B$2:B7422,B7423,$G$2:G7422,"")),"")</f>
        <v/>
      </c>
      <c r="I7423" s="122" t="str">
        <f>IF(H7423=1,COUNTIF($H$1:H7423,1),"")</f>
        <v/>
      </c>
      <c r="J7423" s="122">
        <f t="shared" si="350"/>
        <v>0</v>
      </c>
      <c r="K7423" s="122" t="b">
        <f t="shared" si="351"/>
        <v>0</v>
      </c>
      <c r="L7423" s="122" t="str">
        <f>IF(K7423=FALSE,"",B7423&amp;"@"&amp;COUNTIFS($B$2:B7423,B7423,$K$2:K7423,TRUE))</f>
        <v/>
      </c>
    </row>
    <row r="7424" spans="7:12">
      <c r="G7424" s="122" t="str">
        <f t="shared" si="349"/>
        <v/>
      </c>
      <c r="H7424" s="255" t="str">
        <f>IF(G7424="기사임",(COUNTIF($B$2:B7424,B7424)-COUNTIFS($B$2:B7423,B7424,$G$2:G7423,"")),"")</f>
        <v/>
      </c>
      <c r="I7424" s="122" t="str">
        <f>IF(H7424=1,COUNTIF($H$1:H7424,1),"")</f>
        <v/>
      </c>
      <c r="J7424" s="122">
        <f t="shared" si="350"/>
        <v>0</v>
      </c>
      <c r="K7424" s="122" t="b">
        <f t="shared" si="351"/>
        <v>0</v>
      </c>
      <c r="L7424" s="122" t="str">
        <f>IF(K7424=FALSE,"",B7424&amp;"@"&amp;COUNTIFS($B$2:B7424,B7424,$K$2:K7424,TRUE))</f>
        <v/>
      </c>
    </row>
    <row r="7425" spans="7:12">
      <c r="G7425" s="122" t="str">
        <f t="shared" si="349"/>
        <v/>
      </c>
      <c r="H7425" s="255" t="str">
        <f>IF(G7425="기사임",(COUNTIF($B$2:B7425,B7425)-COUNTIFS($B$2:B7424,B7425,$G$2:G7424,"")),"")</f>
        <v/>
      </c>
      <c r="I7425" s="122" t="str">
        <f>IF(H7425=1,COUNTIF($H$1:H7425,1),"")</f>
        <v/>
      </c>
      <c r="J7425" s="122">
        <f t="shared" si="350"/>
        <v>0</v>
      </c>
      <c r="K7425" s="122" t="b">
        <f t="shared" si="351"/>
        <v>0</v>
      </c>
      <c r="L7425" s="122" t="str">
        <f>IF(K7425=FALSE,"",B7425&amp;"@"&amp;COUNTIFS($B$2:B7425,B7425,$K$2:K7425,TRUE))</f>
        <v/>
      </c>
    </row>
    <row r="7426" spans="7:12">
      <c r="G7426" s="122" t="str">
        <f t="shared" si="349"/>
        <v/>
      </c>
      <c r="H7426" s="255" t="str">
        <f>IF(G7426="기사임",(COUNTIF($B$2:B7426,B7426)-COUNTIFS($B$2:B7425,B7426,$G$2:G7425,"")),"")</f>
        <v/>
      </c>
      <c r="I7426" s="122" t="str">
        <f>IF(H7426=1,COUNTIF($H$1:H7426,1),"")</f>
        <v/>
      </c>
      <c r="J7426" s="122">
        <f t="shared" si="350"/>
        <v>0</v>
      </c>
      <c r="K7426" s="122" t="b">
        <f t="shared" si="351"/>
        <v>0</v>
      </c>
      <c r="L7426" s="122" t="str">
        <f>IF(K7426=FALSE,"",B7426&amp;"@"&amp;COUNTIFS($B$2:B7426,B7426,$K$2:K7426,TRUE))</f>
        <v/>
      </c>
    </row>
    <row r="7427" spans="7:12">
      <c r="G7427" s="122" t="str">
        <f t="shared" si="349"/>
        <v/>
      </c>
      <c r="H7427" s="255" t="str">
        <f>IF(G7427="기사임",(COUNTIF($B$2:B7427,B7427)-COUNTIFS($B$2:B7426,B7427,$G$2:G7426,"")),"")</f>
        <v/>
      </c>
      <c r="I7427" s="122" t="str">
        <f>IF(H7427=1,COUNTIF($H$1:H7427,1),"")</f>
        <v/>
      </c>
      <c r="J7427" s="122">
        <f t="shared" si="350"/>
        <v>0</v>
      </c>
      <c r="K7427" s="122" t="b">
        <f t="shared" si="351"/>
        <v>0</v>
      </c>
      <c r="L7427" s="122" t="str">
        <f>IF(K7427=FALSE,"",B7427&amp;"@"&amp;COUNTIFS($B$2:B7427,B7427,$K$2:K7427,TRUE))</f>
        <v/>
      </c>
    </row>
    <row r="7428" spans="7:12">
      <c r="G7428" s="122" t="str">
        <f t="shared" si="349"/>
        <v/>
      </c>
      <c r="H7428" s="255" t="str">
        <f>IF(G7428="기사임",(COUNTIF($B$2:B7428,B7428)-COUNTIFS($B$2:B7427,B7428,$G$2:G7427,"")),"")</f>
        <v/>
      </c>
      <c r="I7428" s="122" t="str">
        <f>IF(H7428=1,COUNTIF($H$1:H7428,1),"")</f>
        <v/>
      </c>
      <c r="J7428" s="122">
        <f t="shared" si="350"/>
        <v>0</v>
      </c>
      <c r="K7428" s="122" t="b">
        <f t="shared" si="351"/>
        <v>0</v>
      </c>
      <c r="L7428" s="122" t="str">
        <f>IF(K7428=FALSE,"",B7428&amp;"@"&amp;COUNTIFS($B$2:B7428,B7428,$K$2:K7428,TRUE))</f>
        <v/>
      </c>
    </row>
    <row r="7429" spans="7:12">
      <c r="G7429" s="122" t="str">
        <f t="shared" si="349"/>
        <v/>
      </c>
      <c r="H7429" s="255" t="str">
        <f>IF(G7429="기사임",(COUNTIF($B$2:B7429,B7429)-COUNTIFS($B$2:B7428,B7429,$G$2:G7428,"")),"")</f>
        <v/>
      </c>
      <c r="I7429" s="122" t="str">
        <f>IF(H7429=1,COUNTIF($H$1:H7429,1),"")</f>
        <v/>
      </c>
      <c r="J7429" s="122">
        <f t="shared" si="350"/>
        <v>0</v>
      </c>
      <c r="K7429" s="122" t="b">
        <f t="shared" si="351"/>
        <v>0</v>
      </c>
      <c r="L7429" s="122" t="str">
        <f>IF(K7429=FALSE,"",B7429&amp;"@"&amp;COUNTIFS($B$2:B7429,B7429,$K$2:K7429,TRUE))</f>
        <v/>
      </c>
    </row>
    <row r="7430" spans="7:12">
      <c r="G7430" s="122" t="str">
        <f t="shared" si="349"/>
        <v/>
      </c>
      <c r="H7430" s="255" t="str">
        <f>IF(G7430="기사임",(COUNTIF($B$2:B7430,B7430)-COUNTIFS($B$2:B7429,B7430,$G$2:G7429,"")),"")</f>
        <v/>
      </c>
      <c r="I7430" s="122" t="str">
        <f>IF(H7430=1,COUNTIF($H$1:H7430,1),"")</f>
        <v/>
      </c>
      <c r="J7430" s="122">
        <f t="shared" si="350"/>
        <v>0</v>
      </c>
      <c r="K7430" s="122" t="b">
        <f t="shared" si="351"/>
        <v>0</v>
      </c>
      <c r="L7430" s="122" t="str">
        <f>IF(K7430=FALSE,"",B7430&amp;"@"&amp;COUNTIFS($B$2:B7430,B7430,$K$2:K7430,TRUE))</f>
        <v/>
      </c>
    </row>
    <row r="7431" spans="7:12">
      <c r="G7431" s="122" t="str">
        <f t="shared" ref="G7431:G7494" si="352">IF(AND(LEFT(A7431,17)="/global/archives/",ISNUMBER(_xlfn.NUMBERVALUE(MID(A7431,18,1))),ISERROR(FIND("ckattempt",A7431)),ISERROR(FIND("preview",A7431))),"기사임","")</f>
        <v/>
      </c>
      <c r="H7431" s="255" t="str">
        <f>IF(G7431="기사임",(COUNTIF($B$2:B7431,B7431)-COUNTIFS($B$2:B7430,B7431,$G$2:G7430,"")),"")</f>
        <v/>
      </c>
      <c r="I7431" s="122" t="str">
        <f>IF(H7431=1,COUNTIF($H$1:H7431,1),"")</f>
        <v/>
      </c>
      <c r="J7431" s="122">
        <f t="shared" ref="J7431:J7494" si="353">COUNTIF($N$2:$N$4,B7431)</f>
        <v>0</v>
      </c>
      <c r="K7431" s="122" t="b">
        <f t="shared" ref="K7431:K7494" si="354">AND(J7431=1,H7431&gt;=1,H7431&lt;&gt;"")</f>
        <v>0</v>
      </c>
      <c r="L7431" s="122" t="str">
        <f>IF(K7431=FALSE,"",B7431&amp;"@"&amp;COUNTIFS($B$2:B7431,B7431,$K$2:K7431,TRUE))</f>
        <v/>
      </c>
    </row>
    <row r="7432" spans="7:12">
      <c r="G7432" s="122" t="str">
        <f t="shared" si="352"/>
        <v/>
      </c>
      <c r="H7432" s="255" t="str">
        <f>IF(G7432="기사임",(COUNTIF($B$2:B7432,B7432)-COUNTIFS($B$2:B7431,B7432,$G$2:G7431,"")),"")</f>
        <v/>
      </c>
      <c r="I7432" s="122" t="str">
        <f>IF(H7432=1,COUNTIF($H$1:H7432,1),"")</f>
        <v/>
      </c>
      <c r="J7432" s="122">
        <f t="shared" si="353"/>
        <v>0</v>
      </c>
      <c r="K7432" s="122" t="b">
        <f t="shared" si="354"/>
        <v>0</v>
      </c>
      <c r="L7432" s="122" t="str">
        <f>IF(K7432=FALSE,"",B7432&amp;"@"&amp;COUNTIFS($B$2:B7432,B7432,$K$2:K7432,TRUE))</f>
        <v/>
      </c>
    </row>
    <row r="7433" spans="7:12">
      <c r="G7433" s="122" t="str">
        <f t="shared" si="352"/>
        <v/>
      </c>
      <c r="H7433" s="255" t="str">
        <f>IF(G7433="기사임",(COUNTIF($B$2:B7433,B7433)-COUNTIFS($B$2:B7432,B7433,$G$2:G7432,"")),"")</f>
        <v/>
      </c>
      <c r="I7433" s="122" t="str">
        <f>IF(H7433=1,COUNTIF($H$1:H7433,1),"")</f>
        <v/>
      </c>
      <c r="J7433" s="122">
        <f t="shared" si="353"/>
        <v>0</v>
      </c>
      <c r="K7433" s="122" t="b">
        <f t="shared" si="354"/>
        <v>0</v>
      </c>
      <c r="L7433" s="122" t="str">
        <f>IF(K7433=FALSE,"",B7433&amp;"@"&amp;COUNTIFS($B$2:B7433,B7433,$K$2:K7433,TRUE))</f>
        <v/>
      </c>
    </row>
    <row r="7434" spans="7:12">
      <c r="G7434" s="122" t="str">
        <f t="shared" si="352"/>
        <v/>
      </c>
      <c r="H7434" s="255" t="str">
        <f>IF(G7434="기사임",(COUNTIF($B$2:B7434,B7434)-COUNTIFS($B$2:B7433,B7434,$G$2:G7433,"")),"")</f>
        <v/>
      </c>
      <c r="I7434" s="122" t="str">
        <f>IF(H7434=1,COUNTIF($H$1:H7434,1),"")</f>
        <v/>
      </c>
      <c r="J7434" s="122">
        <f t="shared" si="353"/>
        <v>0</v>
      </c>
      <c r="K7434" s="122" t="b">
        <f t="shared" si="354"/>
        <v>0</v>
      </c>
      <c r="L7434" s="122" t="str">
        <f>IF(K7434=FALSE,"",B7434&amp;"@"&amp;COUNTIFS($B$2:B7434,B7434,$K$2:K7434,TRUE))</f>
        <v/>
      </c>
    </row>
    <row r="7435" spans="7:12">
      <c r="G7435" s="122" t="str">
        <f t="shared" si="352"/>
        <v/>
      </c>
      <c r="H7435" s="255" t="str">
        <f>IF(G7435="기사임",(COUNTIF($B$2:B7435,B7435)-COUNTIFS($B$2:B7434,B7435,$G$2:G7434,"")),"")</f>
        <v/>
      </c>
      <c r="I7435" s="122" t="str">
        <f>IF(H7435=1,COUNTIF($H$1:H7435,1),"")</f>
        <v/>
      </c>
      <c r="J7435" s="122">
        <f t="shared" si="353"/>
        <v>0</v>
      </c>
      <c r="K7435" s="122" t="b">
        <f t="shared" si="354"/>
        <v>0</v>
      </c>
      <c r="L7435" s="122" t="str">
        <f>IF(K7435=FALSE,"",B7435&amp;"@"&amp;COUNTIFS($B$2:B7435,B7435,$K$2:K7435,TRUE))</f>
        <v/>
      </c>
    </row>
    <row r="7436" spans="7:12">
      <c r="G7436" s="122" t="str">
        <f t="shared" si="352"/>
        <v/>
      </c>
      <c r="H7436" s="255" t="str">
        <f>IF(G7436="기사임",(COUNTIF($B$2:B7436,B7436)-COUNTIFS($B$2:B7435,B7436,$G$2:G7435,"")),"")</f>
        <v/>
      </c>
      <c r="I7436" s="122" t="str">
        <f>IF(H7436=1,COUNTIF($H$1:H7436,1),"")</f>
        <v/>
      </c>
      <c r="J7436" s="122">
        <f t="shared" si="353"/>
        <v>0</v>
      </c>
      <c r="K7436" s="122" t="b">
        <f t="shared" si="354"/>
        <v>0</v>
      </c>
      <c r="L7436" s="122" t="str">
        <f>IF(K7436=FALSE,"",B7436&amp;"@"&amp;COUNTIFS($B$2:B7436,B7436,$K$2:K7436,TRUE))</f>
        <v/>
      </c>
    </row>
    <row r="7437" spans="7:12">
      <c r="G7437" s="122" t="str">
        <f t="shared" si="352"/>
        <v/>
      </c>
      <c r="H7437" s="255" t="str">
        <f>IF(G7437="기사임",(COUNTIF($B$2:B7437,B7437)-COUNTIFS($B$2:B7436,B7437,$G$2:G7436,"")),"")</f>
        <v/>
      </c>
      <c r="I7437" s="122" t="str">
        <f>IF(H7437=1,COUNTIF($H$1:H7437,1),"")</f>
        <v/>
      </c>
      <c r="J7437" s="122">
        <f t="shared" si="353"/>
        <v>0</v>
      </c>
      <c r="K7437" s="122" t="b">
        <f t="shared" si="354"/>
        <v>0</v>
      </c>
      <c r="L7437" s="122" t="str">
        <f>IF(K7437=FALSE,"",B7437&amp;"@"&amp;COUNTIFS($B$2:B7437,B7437,$K$2:K7437,TRUE))</f>
        <v/>
      </c>
    </row>
    <row r="7438" spans="7:12">
      <c r="G7438" s="122" t="str">
        <f t="shared" si="352"/>
        <v/>
      </c>
      <c r="H7438" s="255" t="str">
        <f>IF(G7438="기사임",(COUNTIF($B$2:B7438,B7438)-COUNTIFS($B$2:B7437,B7438,$G$2:G7437,"")),"")</f>
        <v/>
      </c>
      <c r="I7438" s="122" t="str">
        <f>IF(H7438=1,COUNTIF($H$1:H7438,1),"")</f>
        <v/>
      </c>
      <c r="J7438" s="122">
        <f t="shared" si="353"/>
        <v>0</v>
      </c>
      <c r="K7438" s="122" t="b">
        <f t="shared" si="354"/>
        <v>0</v>
      </c>
      <c r="L7438" s="122" t="str">
        <f>IF(K7438=FALSE,"",B7438&amp;"@"&amp;COUNTIFS($B$2:B7438,B7438,$K$2:K7438,TRUE))</f>
        <v/>
      </c>
    </row>
    <row r="7439" spans="7:12">
      <c r="G7439" s="122" t="str">
        <f t="shared" si="352"/>
        <v/>
      </c>
      <c r="H7439" s="255" t="str">
        <f>IF(G7439="기사임",(COUNTIF($B$2:B7439,B7439)-COUNTIFS($B$2:B7438,B7439,$G$2:G7438,"")),"")</f>
        <v/>
      </c>
      <c r="I7439" s="122" t="str">
        <f>IF(H7439=1,COUNTIF($H$1:H7439,1),"")</f>
        <v/>
      </c>
      <c r="J7439" s="122">
        <f t="shared" si="353"/>
        <v>0</v>
      </c>
      <c r="K7439" s="122" t="b">
        <f t="shared" si="354"/>
        <v>0</v>
      </c>
      <c r="L7439" s="122" t="str">
        <f>IF(K7439=FALSE,"",B7439&amp;"@"&amp;COUNTIFS($B$2:B7439,B7439,$K$2:K7439,TRUE))</f>
        <v/>
      </c>
    </row>
    <row r="7440" spans="7:12">
      <c r="G7440" s="122" t="str">
        <f t="shared" si="352"/>
        <v/>
      </c>
      <c r="H7440" s="255" t="str">
        <f>IF(G7440="기사임",(COUNTIF($B$2:B7440,B7440)-COUNTIFS($B$2:B7439,B7440,$G$2:G7439,"")),"")</f>
        <v/>
      </c>
      <c r="I7440" s="122" t="str">
        <f>IF(H7440=1,COUNTIF($H$1:H7440,1),"")</f>
        <v/>
      </c>
      <c r="J7440" s="122">
        <f t="shared" si="353"/>
        <v>0</v>
      </c>
      <c r="K7440" s="122" t="b">
        <f t="shared" si="354"/>
        <v>0</v>
      </c>
      <c r="L7440" s="122" t="str">
        <f>IF(K7440=FALSE,"",B7440&amp;"@"&amp;COUNTIFS($B$2:B7440,B7440,$K$2:K7440,TRUE))</f>
        <v/>
      </c>
    </row>
    <row r="7441" spans="7:12">
      <c r="G7441" s="122" t="str">
        <f t="shared" si="352"/>
        <v/>
      </c>
      <c r="H7441" s="255" t="str">
        <f>IF(G7441="기사임",(COUNTIF($B$2:B7441,B7441)-COUNTIFS($B$2:B7440,B7441,$G$2:G7440,"")),"")</f>
        <v/>
      </c>
      <c r="I7441" s="122" t="str">
        <f>IF(H7441=1,COUNTIF($H$1:H7441,1),"")</f>
        <v/>
      </c>
      <c r="J7441" s="122">
        <f t="shared" si="353"/>
        <v>0</v>
      </c>
      <c r="K7441" s="122" t="b">
        <f t="shared" si="354"/>
        <v>0</v>
      </c>
      <c r="L7441" s="122" t="str">
        <f>IF(K7441=FALSE,"",B7441&amp;"@"&amp;COUNTIFS($B$2:B7441,B7441,$K$2:K7441,TRUE))</f>
        <v/>
      </c>
    </row>
    <row r="7442" spans="7:12">
      <c r="G7442" s="122" t="str">
        <f t="shared" si="352"/>
        <v/>
      </c>
      <c r="H7442" s="255" t="str">
        <f>IF(G7442="기사임",(COUNTIF($B$2:B7442,B7442)-COUNTIFS($B$2:B7441,B7442,$G$2:G7441,"")),"")</f>
        <v/>
      </c>
      <c r="I7442" s="122" t="str">
        <f>IF(H7442=1,COUNTIF($H$1:H7442,1),"")</f>
        <v/>
      </c>
      <c r="J7442" s="122">
        <f t="shared" si="353"/>
        <v>0</v>
      </c>
      <c r="K7442" s="122" t="b">
        <f t="shared" si="354"/>
        <v>0</v>
      </c>
      <c r="L7442" s="122" t="str">
        <f>IF(K7442=FALSE,"",B7442&amp;"@"&amp;COUNTIFS($B$2:B7442,B7442,$K$2:K7442,TRUE))</f>
        <v/>
      </c>
    </row>
    <row r="7443" spans="7:12">
      <c r="G7443" s="122" t="str">
        <f t="shared" si="352"/>
        <v/>
      </c>
      <c r="H7443" s="255" t="str">
        <f>IF(G7443="기사임",(COUNTIF($B$2:B7443,B7443)-COUNTIFS($B$2:B7442,B7443,$G$2:G7442,"")),"")</f>
        <v/>
      </c>
      <c r="I7443" s="122" t="str">
        <f>IF(H7443=1,COUNTIF($H$1:H7443,1),"")</f>
        <v/>
      </c>
      <c r="J7443" s="122">
        <f t="shared" si="353"/>
        <v>0</v>
      </c>
      <c r="K7443" s="122" t="b">
        <f t="shared" si="354"/>
        <v>0</v>
      </c>
      <c r="L7443" s="122" t="str">
        <f>IF(K7443=FALSE,"",B7443&amp;"@"&amp;COUNTIFS($B$2:B7443,B7443,$K$2:K7443,TRUE))</f>
        <v/>
      </c>
    </row>
    <row r="7444" spans="7:12">
      <c r="G7444" s="122" t="str">
        <f t="shared" si="352"/>
        <v/>
      </c>
      <c r="H7444" s="255" t="str">
        <f>IF(G7444="기사임",(COUNTIF($B$2:B7444,B7444)-COUNTIFS($B$2:B7443,B7444,$G$2:G7443,"")),"")</f>
        <v/>
      </c>
      <c r="I7444" s="122" t="str">
        <f>IF(H7444=1,COUNTIF($H$1:H7444,1),"")</f>
        <v/>
      </c>
      <c r="J7444" s="122">
        <f t="shared" si="353"/>
        <v>0</v>
      </c>
      <c r="K7444" s="122" t="b">
        <f t="shared" si="354"/>
        <v>0</v>
      </c>
      <c r="L7444" s="122" t="str">
        <f>IF(K7444=FALSE,"",B7444&amp;"@"&amp;COUNTIFS($B$2:B7444,B7444,$K$2:K7444,TRUE))</f>
        <v/>
      </c>
    </row>
    <row r="7445" spans="7:12">
      <c r="G7445" s="122" t="str">
        <f t="shared" si="352"/>
        <v/>
      </c>
      <c r="H7445" s="255" t="str">
        <f>IF(G7445="기사임",(COUNTIF($B$2:B7445,B7445)-COUNTIFS($B$2:B7444,B7445,$G$2:G7444,"")),"")</f>
        <v/>
      </c>
      <c r="I7445" s="122" t="str">
        <f>IF(H7445=1,COUNTIF($H$1:H7445,1),"")</f>
        <v/>
      </c>
      <c r="J7445" s="122">
        <f t="shared" si="353"/>
        <v>0</v>
      </c>
      <c r="K7445" s="122" t="b">
        <f t="shared" si="354"/>
        <v>0</v>
      </c>
      <c r="L7445" s="122" t="str">
        <f>IF(K7445=FALSE,"",B7445&amp;"@"&amp;COUNTIFS($B$2:B7445,B7445,$K$2:K7445,TRUE))</f>
        <v/>
      </c>
    </row>
    <row r="7446" spans="7:12">
      <c r="G7446" s="122" t="str">
        <f t="shared" si="352"/>
        <v/>
      </c>
      <c r="H7446" s="255" t="str">
        <f>IF(G7446="기사임",(COUNTIF($B$2:B7446,B7446)-COUNTIFS($B$2:B7445,B7446,$G$2:G7445,"")),"")</f>
        <v/>
      </c>
      <c r="I7446" s="122" t="str">
        <f>IF(H7446=1,COUNTIF($H$1:H7446,1),"")</f>
        <v/>
      </c>
      <c r="J7446" s="122">
        <f t="shared" si="353"/>
        <v>0</v>
      </c>
      <c r="K7446" s="122" t="b">
        <f t="shared" si="354"/>
        <v>0</v>
      </c>
      <c r="L7446" s="122" t="str">
        <f>IF(K7446=FALSE,"",B7446&amp;"@"&amp;COUNTIFS($B$2:B7446,B7446,$K$2:K7446,TRUE))</f>
        <v/>
      </c>
    </row>
    <row r="7447" spans="7:12">
      <c r="G7447" s="122" t="str">
        <f t="shared" si="352"/>
        <v/>
      </c>
      <c r="H7447" s="255" t="str">
        <f>IF(G7447="기사임",(COUNTIF($B$2:B7447,B7447)-COUNTIFS($B$2:B7446,B7447,$G$2:G7446,"")),"")</f>
        <v/>
      </c>
      <c r="I7447" s="122" t="str">
        <f>IF(H7447=1,COUNTIF($H$1:H7447,1),"")</f>
        <v/>
      </c>
      <c r="J7447" s="122">
        <f t="shared" si="353"/>
        <v>0</v>
      </c>
      <c r="K7447" s="122" t="b">
        <f t="shared" si="354"/>
        <v>0</v>
      </c>
      <c r="L7447" s="122" t="str">
        <f>IF(K7447=FALSE,"",B7447&amp;"@"&amp;COUNTIFS($B$2:B7447,B7447,$K$2:K7447,TRUE))</f>
        <v/>
      </c>
    </row>
    <row r="7448" spans="7:12">
      <c r="G7448" s="122" t="str">
        <f t="shared" si="352"/>
        <v/>
      </c>
      <c r="H7448" s="255" t="str">
        <f>IF(G7448="기사임",(COUNTIF($B$2:B7448,B7448)-COUNTIFS($B$2:B7447,B7448,$G$2:G7447,"")),"")</f>
        <v/>
      </c>
      <c r="I7448" s="122" t="str">
        <f>IF(H7448=1,COUNTIF($H$1:H7448,1),"")</f>
        <v/>
      </c>
      <c r="J7448" s="122">
        <f t="shared" si="353"/>
        <v>0</v>
      </c>
      <c r="K7448" s="122" t="b">
        <f t="shared" si="354"/>
        <v>0</v>
      </c>
      <c r="L7448" s="122" t="str">
        <f>IF(K7448=FALSE,"",B7448&amp;"@"&amp;COUNTIFS($B$2:B7448,B7448,$K$2:K7448,TRUE))</f>
        <v/>
      </c>
    </row>
    <row r="7449" spans="7:12">
      <c r="G7449" s="122" t="str">
        <f t="shared" si="352"/>
        <v/>
      </c>
      <c r="H7449" s="255" t="str">
        <f>IF(G7449="기사임",(COUNTIF($B$2:B7449,B7449)-COUNTIFS($B$2:B7448,B7449,$G$2:G7448,"")),"")</f>
        <v/>
      </c>
      <c r="I7449" s="122" t="str">
        <f>IF(H7449=1,COUNTIF($H$1:H7449,1),"")</f>
        <v/>
      </c>
      <c r="J7449" s="122">
        <f t="shared" si="353"/>
        <v>0</v>
      </c>
      <c r="K7449" s="122" t="b">
        <f t="shared" si="354"/>
        <v>0</v>
      </c>
      <c r="L7449" s="122" t="str">
        <f>IF(K7449=FALSE,"",B7449&amp;"@"&amp;COUNTIFS($B$2:B7449,B7449,$K$2:K7449,TRUE))</f>
        <v/>
      </c>
    </row>
    <row r="7450" spans="7:12">
      <c r="G7450" s="122" t="str">
        <f t="shared" si="352"/>
        <v/>
      </c>
      <c r="H7450" s="255" t="str">
        <f>IF(G7450="기사임",(COUNTIF($B$2:B7450,B7450)-COUNTIFS($B$2:B7449,B7450,$G$2:G7449,"")),"")</f>
        <v/>
      </c>
      <c r="I7450" s="122" t="str">
        <f>IF(H7450=1,COUNTIF($H$1:H7450,1),"")</f>
        <v/>
      </c>
      <c r="J7450" s="122">
        <f t="shared" si="353"/>
        <v>0</v>
      </c>
      <c r="K7450" s="122" t="b">
        <f t="shared" si="354"/>
        <v>0</v>
      </c>
      <c r="L7450" s="122" t="str">
        <f>IF(K7450=FALSE,"",B7450&amp;"@"&amp;COUNTIFS($B$2:B7450,B7450,$K$2:K7450,TRUE))</f>
        <v/>
      </c>
    </row>
    <row r="7451" spans="7:12">
      <c r="G7451" s="122" t="str">
        <f t="shared" si="352"/>
        <v/>
      </c>
      <c r="H7451" s="255" t="str">
        <f>IF(G7451="기사임",(COUNTIF($B$2:B7451,B7451)-COUNTIFS($B$2:B7450,B7451,$G$2:G7450,"")),"")</f>
        <v/>
      </c>
      <c r="I7451" s="122" t="str">
        <f>IF(H7451=1,COUNTIF($H$1:H7451,1),"")</f>
        <v/>
      </c>
      <c r="J7451" s="122">
        <f t="shared" si="353"/>
        <v>0</v>
      </c>
      <c r="K7451" s="122" t="b">
        <f t="shared" si="354"/>
        <v>0</v>
      </c>
      <c r="L7451" s="122" t="str">
        <f>IF(K7451=FALSE,"",B7451&amp;"@"&amp;COUNTIFS($B$2:B7451,B7451,$K$2:K7451,TRUE))</f>
        <v/>
      </c>
    </row>
    <row r="7452" spans="7:12">
      <c r="G7452" s="122" t="str">
        <f t="shared" si="352"/>
        <v/>
      </c>
      <c r="H7452" s="255" t="str">
        <f>IF(G7452="기사임",(COUNTIF($B$2:B7452,B7452)-COUNTIFS($B$2:B7451,B7452,$G$2:G7451,"")),"")</f>
        <v/>
      </c>
      <c r="I7452" s="122" t="str">
        <f>IF(H7452=1,COUNTIF($H$1:H7452,1),"")</f>
        <v/>
      </c>
      <c r="J7452" s="122">
        <f t="shared" si="353"/>
        <v>0</v>
      </c>
      <c r="K7452" s="122" t="b">
        <f t="shared" si="354"/>
        <v>0</v>
      </c>
      <c r="L7452" s="122" t="str">
        <f>IF(K7452=FALSE,"",B7452&amp;"@"&amp;COUNTIFS($B$2:B7452,B7452,$K$2:K7452,TRUE))</f>
        <v/>
      </c>
    </row>
    <row r="7453" spans="7:12">
      <c r="G7453" s="122" t="str">
        <f t="shared" si="352"/>
        <v/>
      </c>
      <c r="H7453" s="255" t="str">
        <f>IF(G7453="기사임",(COUNTIF($B$2:B7453,B7453)-COUNTIFS($B$2:B7452,B7453,$G$2:G7452,"")),"")</f>
        <v/>
      </c>
      <c r="I7453" s="122" t="str">
        <f>IF(H7453=1,COUNTIF($H$1:H7453,1),"")</f>
        <v/>
      </c>
      <c r="J7453" s="122">
        <f t="shared" si="353"/>
        <v>0</v>
      </c>
      <c r="K7453" s="122" t="b">
        <f t="shared" si="354"/>
        <v>0</v>
      </c>
      <c r="L7453" s="122" t="str">
        <f>IF(K7453=FALSE,"",B7453&amp;"@"&amp;COUNTIFS($B$2:B7453,B7453,$K$2:K7453,TRUE))</f>
        <v/>
      </c>
    </row>
    <row r="7454" spans="7:12">
      <c r="G7454" s="122" t="str">
        <f t="shared" si="352"/>
        <v/>
      </c>
      <c r="H7454" s="255" t="str">
        <f>IF(G7454="기사임",(COUNTIF($B$2:B7454,B7454)-COUNTIFS($B$2:B7453,B7454,$G$2:G7453,"")),"")</f>
        <v/>
      </c>
      <c r="I7454" s="122" t="str">
        <f>IF(H7454=1,COUNTIF($H$1:H7454,1),"")</f>
        <v/>
      </c>
      <c r="J7454" s="122">
        <f t="shared" si="353"/>
        <v>0</v>
      </c>
      <c r="K7454" s="122" t="b">
        <f t="shared" si="354"/>
        <v>0</v>
      </c>
      <c r="L7454" s="122" t="str">
        <f>IF(K7454=FALSE,"",B7454&amp;"@"&amp;COUNTIFS($B$2:B7454,B7454,$K$2:K7454,TRUE))</f>
        <v/>
      </c>
    </row>
    <row r="7455" spans="7:12">
      <c r="G7455" s="122" t="str">
        <f t="shared" si="352"/>
        <v/>
      </c>
      <c r="H7455" s="255" t="str">
        <f>IF(G7455="기사임",(COUNTIF($B$2:B7455,B7455)-COUNTIFS($B$2:B7454,B7455,$G$2:G7454,"")),"")</f>
        <v/>
      </c>
      <c r="I7455" s="122" t="str">
        <f>IF(H7455=1,COUNTIF($H$1:H7455,1),"")</f>
        <v/>
      </c>
      <c r="J7455" s="122">
        <f t="shared" si="353"/>
        <v>0</v>
      </c>
      <c r="K7455" s="122" t="b">
        <f t="shared" si="354"/>
        <v>0</v>
      </c>
      <c r="L7455" s="122" t="str">
        <f>IF(K7455=FALSE,"",B7455&amp;"@"&amp;COUNTIFS($B$2:B7455,B7455,$K$2:K7455,TRUE))</f>
        <v/>
      </c>
    </row>
    <row r="7456" spans="7:12">
      <c r="G7456" s="122" t="str">
        <f t="shared" si="352"/>
        <v/>
      </c>
      <c r="H7456" s="255" t="str">
        <f>IF(G7456="기사임",(COUNTIF($B$2:B7456,B7456)-COUNTIFS($B$2:B7455,B7456,$G$2:G7455,"")),"")</f>
        <v/>
      </c>
      <c r="I7456" s="122" t="str">
        <f>IF(H7456=1,COUNTIF($H$1:H7456,1),"")</f>
        <v/>
      </c>
      <c r="J7456" s="122">
        <f t="shared" si="353"/>
        <v>0</v>
      </c>
      <c r="K7456" s="122" t="b">
        <f t="shared" si="354"/>
        <v>0</v>
      </c>
      <c r="L7456" s="122" t="str">
        <f>IF(K7456=FALSE,"",B7456&amp;"@"&amp;COUNTIFS($B$2:B7456,B7456,$K$2:K7456,TRUE))</f>
        <v/>
      </c>
    </row>
    <row r="7457" spans="7:12">
      <c r="G7457" s="122" t="str">
        <f t="shared" si="352"/>
        <v/>
      </c>
      <c r="H7457" s="255" t="str">
        <f>IF(G7457="기사임",(COUNTIF($B$2:B7457,B7457)-COUNTIFS($B$2:B7456,B7457,$G$2:G7456,"")),"")</f>
        <v/>
      </c>
      <c r="I7457" s="122" t="str">
        <f>IF(H7457=1,COUNTIF($H$1:H7457,1),"")</f>
        <v/>
      </c>
      <c r="J7457" s="122">
        <f t="shared" si="353"/>
        <v>0</v>
      </c>
      <c r="K7457" s="122" t="b">
        <f t="shared" si="354"/>
        <v>0</v>
      </c>
      <c r="L7457" s="122" t="str">
        <f>IF(K7457=FALSE,"",B7457&amp;"@"&amp;COUNTIFS($B$2:B7457,B7457,$K$2:K7457,TRUE))</f>
        <v/>
      </c>
    </row>
    <row r="7458" spans="7:12">
      <c r="G7458" s="122" t="str">
        <f t="shared" si="352"/>
        <v/>
      </c>
      <c r="H7458" s="255" t="str">
        <f>IF(G7458="기사임",(COUNTIF($B$2:B7458,B7458)-COUNTIFS($B$2:B7457,B7458,$G$2:G7457,"")),"")</f>
        <v/>
      </c>
      <c r="I7458" s="122" t="str">
        <f>IF(H7458=1,COUNTIF($H$1:H7458,1),"")</f>
        <v/>
      </c>
      <c r="J7458" s="122">
        <f t="shared" si="353"/>
        <v>0</v>
      </c>
      <c r="K7458" s="122" t="b">
        <f t="shared" si="354"/>
        <v>0</v>
      </c>
      <c r="L7458" s="122" t="str">
        <f>IF(K7458=FALSE,"",B7458&amp;"@"&amp;COUNTIFS($B$2:B7458,B7458,$K$2:K7458,TRUE))</f>
        <v/>
      </c>
    </row>
    <row r="7459" spans="7:12">
      <c r="G7459" s="122" t="str">
        <f t="shared" si="352"/>
        <v/>
      </c>
      <c r="H7459" s="255" t="str">
        <f>IF(G7459="기사임",(COUNTIF($B$2:B7459,B7459)-COUNTIFS($B$2:B7458,B7459,$G$2:G7458,"")),"")</f>
        <v/>
      </c>
      <c r="I7459" s="122" t="str">
        <f>IF(H7459=1,COUNTIF($H$1:H7459,1),"")</f>
        <v/>
      </c>
      <c r="J7459" s="122">
        <f t="shared" si="353"/>
        <v>0</v>
      </c>
      <c r="K7459" s="122" t="b">
        <f t="shared" si="354"/>
        <v>0</v>
      </c>
      <c r="L7459" s="122" t="str">
        <f>IF(K7459=FALSE,"",B7459&amp;"@"&amp;COUNTIFS($B$2:B7459,B7459,$K$2:K7459,TRUE))</f>
        <v/>
      </c>
    </row>
    <row r="7460" spans="7:12">
      <c r="G7460" s="122" t="str">
        <f t="shared" si="352"/>
        <v/>
      </c>
      <c r="H7460" s="255" t="str">
        <f>IF(G7460="기사임",(COUNTIF($B$2:B7460,B7460)-COUNTIFS($B$2:B7459,B7460,$G$2:G7459,"")),"")</f>
        <v/>
      </c>
      <c r="I7460" s="122" t="str">
        <f>IF(H7460=1,COUNTIF($H$1:H7460,1),"")</f>
        <v/>
      </c>
      <c r="J7460" s="122">
        <f t="shared" si="353"/>
        <v>0</v>
      </c>
      <c r="K7460" s="122" t="b">
        <f t="shared" si="354"/>
        <v>0</v>
      </c>
      <c r="L7460" s="122" t="str">
        <f>IF(K7460=FALSE,"",B7460&amp;"@"&amp;COUNTIFS($B$2:B7460,B7460,$K$2:K7460,TRUE))</f>
        <v/>
      </c>
    </row>
    <row r="7461" spans="7:12">
      <c r="G7461" s="122" t="str">
        <f t="shared" si="352"/>
        <v/>
      </c>
      <c r="H7461" s="255" t="str">
        <f>IF(G7461="기사임",(COUNTIF($B$2:B7461,B7461)-COUNTIFS($B$2:B7460,B7461,$G$2:G7460,"")),"")</f>
        <v/>
      </c>
      <c r="I7461" s="122" t="str">
        <f>IF(H7461=1,COUNTIF($H$1:H7461,1),"")</f>
        <v/>
      </c>
      <c r="J7461" s="122">
        <f t="shared" si="353"/>
        <v>0</v>
      </c>
      <c r="K7461" s="122" t="b">
        <f t="shared" si="354"/>
        <v>0</v>
      </c>
      <c r="L7461" s="122" t="str">
        <f>IF(K7461=FALSE,"",B7461&amp;"@"&amp;COUNTIFS($B$2:B7461,B7461,$K$2:K7461,TRUE))</f>
        <v/>
      </c>
    </row>
    <row r="7462" spans="7:12">
      <c r="G7462" s="122" t="str">
        <f t="shared" si="352"/>
        <v/>
      </c>
      <c r="H7462" s="255" t="str">
        <f>IF(G7462="기사임",(COUNTIF($B$2:B7462,B7462)-COUNTIFS($B$2:B7461,B7462,$G$2:G7461,"")),"")</f>
        <v/>
      </c>
      <c r="I7462" s="122" t="str">
        <f>IF(H7462=1,COUNTIF($H$1:H7462,1),"")</f>
        <v/>
      </c>
      <c r="J7462" s="122">
        <f t="shared" si="353"/>
        <v>0</v>
      </c>
      <c r="K7462" s="122" t="b">
        <f t="shared" si="354"/>
        <v>0</v>
      </c>
      <c r="L7462" s="122" t="str">
        <f>IF(K7462=FALSE,"",B7462&amp;"@"&amp;COUNTIFS($B$2:B7462,B7462,$K$2:K7462,TRUE))</f>
        <v/>
      </c>
    </row>
    <row r="7463" spans="7:12">
      <c r="G7463" s="122" t="str">
        <f t="shared" si="352"/>
        <v/>
      </c>
      <c r="H7463" s="255" t="str">
        <f>IF(G7463="기사임",(COUNTIF($B$2:B7463,B7463)-COUNTIFS($B$2:B7462,B7463,$G$2:G7462,"")),"")</f>
        <v/>
      </c>
      <c r="I7463" s="122" t="str">
        <f>IF(H7463=1,COUNTIF($H$1:H7463,1),"")</f>
        <v/>
      </c>
      <c r="J7463" s="122">
        <f t="shared" si="353"/>
        <v>0</v>
      </c>
      <c r="K7463" s="122" t="b">
        <f t="shared" si="354"/>
        <v>0</v>
      </c>
      <c r="L7463" s="122" t="str">
        <f>IF(K7463=FALSE,"",B7463&amp;"@"&amp;COUNTIFS($B$2:B7463,B7463,$K$2:K7463,TRUE))</f>
        <v/>
      </c>
    </row>
    <row r="7464" spans="7:12">
      <c r="G7464" s="122" t="str">
        <f t="shared" si="352"/>
        <v/>
      </c>
      <c r="H7464" s="255" t="str">
        <f>IF(G7464="기사임",(COUNTIF($B$2:B7464,B7464)-COUNTIFS($B$2:B7463,B7464,$G$2:G7463,"")),"")</f>
        <v/>
      </c>
      <c r="I7464" s="122" t="str">
        <f>IF(H7464=1,COUNTIF($H$1:H7464,1),"")</f>
        <v/>
      </c>
      <c r="J7464" s="122">
        <f t="shared" si="353"/>
        <v>0</v>
      </c>
      <c r="K7464" s="122" t="b">
        <f t="shared" si="354"/>
        <v>0</v>
      </c>
      <c r="L7464" s="122" t="str">
        <f>IF(K7464=FALSE,"",B7464&amp;"@"&amp;COUNTIFS($B$2:B7464,B7464,$K$2:K7464,TRUE))</f>
        <v/>
      </c>
    </row>
    <row r="7465" spans="7:12">
      <c r="G7465" s="122" t="str">
        <f t="shared" si="352"/>
        <v/>
      </c>
      <c r="H7465" s="255" t="str">
        <f>IF(G7465="기사임",(COUNTIF($B$2:B7465,B7465)-COUNTIFS($B$2:B7464,B7465,$G$2:G7464,"")),"")</f>
        <v/>
      </c>
      <c r="I7465" s="122" t="str">
        <f>IF(H7465=1,COUNTIF($H$1:H7465,1),"")</f>
        <v/>
      </c>
      <c r="J7465" s="122">
        <f t="shared" si="353"/>
        <v>0</v>
      </c>
      <c r="K7465" s="122" t="b">
        <f t="shared" si="354"/>
        <v>0</v>
      </c>
      <c r="L7465" s="122" t="str">
        <f>IF(K7465=FALSE,"",B7465&amp;"@"&amp;COUNTIFS($B$2:B7465,B7465,$K$2:K7465,TRUE))</f>
        <v/>
      </c>
    </row>
    <row r="7466" spans="7:12">
      <c r="G7466" s="122" t="str">
        <f t="shared" si="352"/>
        <v/>
      </c>
      <c r="H7466" s="255" t="str">
        <f>IF(G7466="기사임",(COUNTIF($B$2:B7466,B7466)-COUNTIFS($B$2:B7465,B7466,$G$2:G7465,"")),"")</f>
        <v/>
      </c>
      <c r="I7466" s="122" t="str">
        <f>IF(H7466=1,COUNTIF($H$1:H7466,1),"")</f>
        <v/>
      </c>
      <c r="J7466" s="122">
        <f t="shared" si="353"/>
        <v>0</v>
      </c>
      <c r="K7466" s="122" t="b">
        <f t="shared" si="354"/>
        <v>0</v>
      </c>
      <c r="L7466" s="122" t="str">
        <f>IF(K7466=FALSE,"",B7466&amp;"@"&amp;COUNTIFS($B$2:B7466,B7466,$K$2:K7466,TRUE))</f>
        <v/>
      </c>
    </row>
    <row r="7467" spans="7:12">
      <c r="G7467" s="122" t="str">
        <f t="shared" si="352"/>
        <v/>
      </c>
      <c r="H7467" s="255" t="str">
        <f>IF(G7467="기사임",(COUNTIF($B$2:B7467,B7467)-COUNTIFS($B$2:B7466,B7467,$G$2:G7466,"")),"")</f>
        <v/>
      </c>
      <c r="I7467" s="122" t="str">
        <f>IF(H7467=1,COUNTIF($H$1:H7467,1),"")</f>
        <v/>
      </c>
      <c r="J7467" s="122">
        <f t="shared" si="353"/>
        <v>0</v>
      </c>
      <c r="K7467" s="122" t="b">
        <f t="shared" si="354"/>
        <v>0</v>
      </c>
      <c r="L7467" s="122" t="str">
        <f>IF(K7467=FALSE,"",B7467&amp;"@"&amp;COUNTIFS($B$2:B7467,B7467,$K$2:K7467,TRUE))</f>
        <v/>
      </c>
    </row>
    <row r="7468" spans="7:12">
      <c r="G7468" s="122" t="str">
        <f t="shared" si="352"/>
        <v/>
      </c>
      <c r="H7468" s="255" t="str">
        <f>IF(G7468="기사임",(COUNTIF($B$2:B7468,B7468)-COUNTIFS($B$2:B7467,B7468,$G$2:G7467,"")),"")</f>
        <v/>
      </c>
      <c r="I7468" s="122" t="str">
        <f>IF(H7468=1,COUNTIF($H$1:H7468,1),"")</f>
        <v/>
      </c>
      <c r="J7468" s="122">
        <f t="shared" si="353"/>
        <v>0</v>
      </c>
      <c r="K7468" s="122" t="b">
        <f t="shared" si="354"/>
        <v>0</v>
      </c>
      <c r="L7468" s="122" t="str">
        <f>IF(K7468=FALSE,"",B7468&amp;"@"&amp;COUNTIFS($B$2:B7468,B7468,$K$2:K7468,TRUE))</f>
        <v/>
      </c>
    </row>
    <row r="7469" spans="7:12">
      <c r="G7469" s="122" t="str">
        <f t="shared" si="352"/>
        <v/>
      </c>
      <c r="H7469" s="255" t="str">
        <f>IF(G7469="기사임",(COUNTIF($B$2:B7469,B7469)-COUNTIFS($B$2:B7468,B7469,$G$2:G7468,"")),"")</f>
        <v/>
      </c>
      <c r="I7469" s="122" t="str">
        <f>IF(H7469=1,COUNTIF($H$1:H7469,1),"")</f>
        <v/>
      </c>
      <c r="J7469" s="122">
        <f t="shared" si="353"/>
        <v>0</v>
      </c>
      <c r="K7469" s="122" t="b">
        <f t="shared" si="354"/>
        <v>0</v>
      </c>
      <c r="L7469" s="122" t="str">
        <f>IF(K7469=FALSE,"",B7469&amp;"@"&amp;COUNTIFS($B$2:B7469,B7469,$K$2:K7469,TRUE))</f>
        <v/>
      </c>
    </row>
    <row r="7470" spans="7:12">
      <c r="G7470" s="122" t="str">
        <f t="shared" si="352"/>
        <v/>
      </c>
      <c r="H7470" s="255" t="str">
        <f>IF(G7470="기사임",(COUNTIF($B$2:B7470,B7470)-COUNTIFS($B$2:B7469,B7470,$G$2:G7469,"")),"")</f>
        <v/>
      </c>
      <c r="I7470" s="122" t="str">
        <f>IF(H7470=1,COUNTIF($H$1:H7470,1),"")</f>
        <v/>
      </c>
      <c r="J7470" s="122">
        <f t="shared" si="353"/>
        <v>0</v>
      </c>
      <c r="K7470" s="122" t="b">
        <f t="shared" si="354"/>
        <v>0</v>
      </c>
      <c r="L7470" s="122" t="str">
        <f>IF(K7470=FALSE,"",B7470&amp;"@"&amp;COUNTIFS($B$2:B7470,B7470,$K$2:K7470,TRUE))</f>
        <v/>
      </c>
    </row>
    <row r="7471" spans="7:12">
      <c r="G7471" s="122" t="str">
        <f t="shared" si="352"/>
        <v/>
      </c>
      <c r="H7471" s="255" t="str">
        <f>IF(G7471="기사임",(COUNTIF($B$2:B7471,B7471)-COUNTIFS($B$2:B7470,B7471,$G$2:G7470,"")),"")</f>
        <v/>
      </c>
      <c r="I7471" s="122" t="str">
        <f>IF(H7471=1,COUNTIF($H$1:H7471,1),"")</f>
        <v/>
      </c>
      <c r="J7471" s="122">
        <f t="shared" si="353"/>
        <v>0</v>
      </c>
      <c r="K7471" s="122" t="b">
        <f t="shared" si="354"/>
        <v>0</v>
      </c>
      <c r="L7471" s="122" t="str">
        <f>IF(K7471=FALSE,"",B7471&amp;"@"&amp;COUNTIFS($B$2:B7471,B7471,$K$2:K7471,TRUE))</f>
        <v/>
      </c>
    </row>
    <row r="7472" spans="7:12">
      <c r="G7472" s="122" t="str">
        <f t="shared" si="352"/>
        <v/>
      </c>
      <c r="H7472" s="255" t="str">
        <f>IF(G7472="기사임",(COUNTIF($B$2:B7472,B7472)-COUNTIFS($B$2:B7471,B7472,$G$2:G7471,"")),"")</f>
        <v/>
      </c>
      <c r="I7472" s="122" t="str">
        <f>IF(H7472=1,COUNTIF($H$1:H7472,1),"")</f>
        <v/>
      </c>
      <c r="J7472" s="122">
        <f t="shared" si="353"/>
        <v>0</v>
      </c>
      <c r="K7472" s="122" t="b">
        <f t="shared" si="354"/>
        <v>0</v>
      </c>
      <c r="L7472" s="122" t="str">
        <f>IF(K7472=FALSE,"",B7472&amp;"@"&amp;COUNTIFS($B$2:B7472,B7472,$K$2:K7472,TRUE))</f>
        <v/>
      </c>
    </row>
    <row r="7473" spans="7:12">
      <c r="G7473" s="122" t="str">
        <f t="shared" si="352"/>
        <v/>
      </c>
      <c r="H7473" s="255" t="str">
        <f>IF(G7473="기사임",(COUNTIF($B$2:B7473,B7473)-COUNTIFS($B$2:B7472,B7473,$G$2:G7472,"")),"")</f>
        <v/>
      </c>
      <c r="I7473" s="122" t="str">
        <f>IF(H7473=1,COUNTIF($H$1:H7473,1),"")</f>
        <v/>
      </c>
      <c r="J7473" s="122">
        <f t="shared" si="353"/>
        <v>0</v>
      </c>
      <c r="K7473" s="122" t="b">
        <f t="shared" si="354"/>
        <v>0</v>
      </c>
      <c r="L7473" s="122" t="str">
        <f>IF(K7473=FALSE,"",B7473&amp;"@"&amp;COUNTIFS($B$2:B7473,B7473,$K$2:K7473,TRUE))</f>
        <v/>
      </c>
    </row>
    <row r="7474" spans="7:12">
      <c r="G7474" s="122" t="str">
        <f t="shared" si="352"/>
        <v/>
      </c>
      <c r="H7474" s="255" t="str">
        <f>IF(G7474="기사임",(COUNTIF($B$2:B7474,B7474)-COUNTIFS($B$2:B7473,B7474,$G$2:G7473,"")),"")</f>
        <v/>
      </c>
      <c r="I7474" s="122" t="str">
        <f>IF(H7474=1,COUNTIF($H$1:H7474,1),"")</f>
        <v/>
      </c>
      <c r="J7474" s="122">
        <f t="shared" si="353"/>
        <v>0</v>
      </c>
      <c r="K7474" s="122" t="b">
        <f t="shared" si="354"/>
        <v>0</v>
      </c>
      <c r="L7474" s="122" t="str">
        <f>IF(K7474=FALSE,"",B7474&amp;"@"&amp;COUNTIFS($B$2:B7474,B7474,$K$2:K7474,TRUE))</f>
        <v/>
      </c>
    </row>
    <row r="7475" spans="7:12">
      <c r="G7475" s="122" t="str">
        <f t="shared" si="352"/>
        <v/>
      </c>
      <c r="H7475" s="255" t="str">
        <f>IF(G7475="기사임",(COUNTIF($B$2:B7475,B7475)-COUNTIFS($B$2:B7474,B7475,$G$2:G7474,"")),"")</f>
        <v/>
      </c>
      <c r="I7475" s="122" t="str">
        <f>IF(H7475=1,COUNTIF($H$1:H7475,1),"")</f>
        <v/>
      </c>
      <c r="J7475" s="122">
        <f t="shared" si="353"/>
        <v>0</v>
      </c>
      <c r="K7475" s="122" t="b">
        <f t="shared" si="354"/>
        <v>0</v>
      </c>
      <c r="L7475" s="122" t="str">
        <f>IF(K7475=FALSE,"",B7475&amp;"@"&amp;COUNTIFS($B$2:B7475,B7475,$K$2:K7475,TRUE))</f>
        <v/>
      </c>
    </row>
    <row r="7476" spans="7:12">
      <c r="G7476" s="122" t="str">
        <f t="shared" si="352"/>
        <v/>
      </c>
      <c r="H7476" s="255" t="str">
        <f>IF(G7476="기사임",(COUNTIF($B$2:B7476,B7476)-COUNTIFS($B$2:B7475,B7476,$G$2:G7475,"")),"")</f>
        <v/>
      </c>
      <c r="I7476" s="122" t="str">
        <f>IF(H7476=1,COUNTIF($H$1:H7476,1),"")</f>
        <v/>
      </c>
      <c r="J7476" s="122">
        <f t="shared" si="353"/>
        <v>0</v>
      </c>
      <c r="K7476" s="122" t="b">
        <f t="shared" si="354"/>
        <v>0</v>
      </c>
      <c r="L7476" s="122" t="str">
        <f>IF(K7476=FALSE,"",B7476&amp;"@"&amp;COUNTIFS($B$2:B7476,B7476,$K$2:K7476,TRUE))</f>
        <v/>
      </c>
    </row>
    <row r="7477" spans="7:12">
      <c r="G7477" s="122" t="str">
        <f t="shared" si="352"/>
        <v/>
      </c>
      <c r="H7477" s="255" t="str">
        <f>IF(G7477="기사임",(COUNTIF($B$2:B7477,B7477)-COUNTIFS($B$2:B7476,B7477,$G$2:G7476,"")),"")</f>
        <v/>
      </c>
      <c r="I7477" s="122" t="str">
        <f>IF(H7477=1,COUNTIF($H$1:H7477,1),"")</f>
        <v/>
      </c>
      <c r="J7477" s="122">
        <f t="shared" si="353"/>
        <v>0</v>
      </c>
      <c r="K7477" s="122" t="b">
        <f t="shared" si="354"/>
        <v>0</v>
      </c>
      <c r="L7477" s="122" t="str">
        <f>IF(K7477=FALSE,"",B7477&amp;"@"&amp;COUNTIFS($B$2:B7477,B7477,$K$2:K7477,TRUE))</f>
        <v/>
      </c>
    </row>
    <row r="7478" spans="7:12">
      <c r="G7478" s="122" t="str">
        <f t="shared" si="352"/>
        <v/>
      </c>
      <c r="H7478" s="255" t="str">
        <f>IF(G7478="기사임",(COUNTIF($B$2:B7478,B7478)-COUNTIFS($B$2:B7477,B7478,$G$2:G7477,"")),"")</f>
        <v/>
      </c>
      <c r="I7478" s="122" t="str">
        <f>IF(H7478=1,COUNTIF($H$1:H7478,1),"")</f>
        <v/>
      </c>
      <c r="J7478" s="122">
        <f t="shared" si="353"/>
        <v>0</v>
      </c>
      <c r="K7478" s="122" t="b">
        <f t="shared" si="354"/>
        <v>0</v>
      </c>
      <c r="L7478" s="122" t="str">
        <f>IF(K7478=FALSE,"",B7478&amp;"@"&amp;COUNTIFS($B$2:B7478,B7478,$K$2:K7478,TRUE))</f>
        <v/>
      </c>
    </row>
    <row r="7479" spans="7:12">
      <c r="G7479" s="122" t="str">
        <f t="shared" si="352"/>
        <v/>
      </c>
      <c r="H7479" s="255" t="str">
        <f>IF(G7479="기사임",(COUNTIF($B$2:B7479,B7479)-COUNTIFS($B$2:B7478,B7479,$G$2:G7478,"")),"")</f>
        <v/>
      </c>
      <c r="I7479" s="122" t="str">
        <f>IF(H7479=1,COUNTIF($H$1:H7479,1),"")</f>
        <v/>
      </c>
      <c r="J7479" s="122">
        <f t="shared" si="353"/>
        <v>0</v>
      </c>
      <c r="K7479" s="122" t="b">
        <f t="shared" si="354"/>
        <v>0</v>
      </c>
      <c r="L7479" s="122" t="str">
        <f>IF(K7479=FALSE,"",B7479&amp;"@"&amp;COUNTIFS($B$2:B7479,B7479,$K$2:K7479,TRUE))</f>
        <v/>
      </c>
    </row>
    <row r="7480" spans="7:12">
      <c r="G7480" s="122" t="str">
        <f t="shared" si="352"/>
        <v/>
      </c>
      <c r="H7480" s="255" t="str">
        <f>IF(G7480="기사임",(COUNTIF($B$2:B7480,B7480)-COUNTIFS($B$2:B7479,B7480,$G$2:G7479,"")),"")</f>
        <v/>
      </c>
      <c r="I7480" s="122" t="str">
        <f>IF(H7480=1,COUNTIF($H$1:H7480,1),"")</f>
        <v/>
      </c>
      <c r="J7480" s="122">
        <f t="shared" si="353"/>
        <v>0</v>
      </c>
      <c r="K7480" s="122" t="b">
        <f t="shared" si="354"/>
        <v>0</v>
      </c>
      <c r="L7480" s="122" t="str">
        <f>IF(K7480=FALSE,"",B7480&amp;"@"&amp;COUNTIFS($B$2:B7480,B7480,$K$2:K7480,TRUE))</f>
        <v/>
      </c>
    </row>
    <row r="7481" spans="7:12">
      <c r="G7481" s="122" t="str">
        <f t="shared" si="352"/>
        <v/>
      </c>
      <c r="H7481" s="255" t="str">
        <f>IF(G7481="기사임",(COUNTIF($B$2:B7481,B7481)-COUNTIFS($B$2:B7480,B7481,$G$2:G7480,"")),"")</f>
        <v/>
      </c>
      <c r="I7481" s="122" t="str">
        <f>IF(H7481=1,COUNTIF($H$1:H7481,1),"")</f>
        <v/>
      </c>
      <c r="J7481" s="122">
        <f t="shared" si="353"/>
        <v>0</v>
      </c>
      <c r="K7481" s="122" t="b">
        <f t="shared" si="354"/>
        <v>0</v>
      </c>
      <c r="L7481" s="122" t="str">
        <f>IF(K7481=FALSE,"",B7481&amp;"@"&amp;COUNTIFS($B$2:B7481,B7481,$K$2:K7481,TRUE))</f>
        <v/>
      </c>
    </row>
    <row r="7482" spans="7:12">
      <c r="G7482" s="122" t="str">
        <f t="shared" si="352"/>
        <v/>
      </c>
      <c r="H7482" s="255" t="str">
        <f>IF(G7482="기사임",(COUNTIF($B$2:B7482,B7482)-COUNTIFS($B$2:B7481,B7482,$G$2:G7481,"")),"")</f>
        <v/>
      </c>
      <c r="I7482" s="122" t="str">
        <f>IF(H7482=1,COUNTIF($H$1:H7482,1),"")</f>
        <v/>
      </c>
      <c r="J7482" s="122">
        <f t="shared" si="353"/>
        <v>0</v>
      </c>
      <c r="K7482" s="122" t="b">
        <f t="shared" si="354"/>
        <v>0</v>
      </c>
      <c r="L7482" s="122" t="str">
        <f>IF(K7482=FALSE,"",B7482&amp;"@"&amp;COUNTIFS($B$2:B7482,B7482,$K$2:K7482,TRUE))</f>
        <v/>
      </c>
    </row>
    <row r="7483" spans="7:12">
      <c r="G7483" s="122" t="str">
        <f t="shared" si="352"/>
        <v/>
      </c>
      <c r="H7483" s="255" t="str">
        <f>IF(G7483="기사임",(COUNTIF($B$2:B7483,B7483)-COUNTIFS($B$2:B7482,B7483,$G$2:G7482,"")),"")</f>
        <v/>
      </c>
      <c r="I7483" s="122" t="str">
        <f>IF(H7483=1,COUNTIF($H$1:H7483,1),"")</f>
        <v/>
      </c>
      <c r="J7483" s="122">
        <f t="shared" si="353"/>
        <v>0</v>
      </c>
      <c r="K7483" s="122" t="b">
        <f t="shared" si="354"/>
        <v>0</v>
      </c>
      <c r="L7483" s="122" t="str">
        <f>IF(K7483=FALSE,"",B7483&amp;"@"&amp;COUNTIFS($B$2:B7483,B7483,$K$2:K7483,TRUE))</f>
        <v/>
      </c>
    </row>
    <row r="7484" spans="7:12">
      <c r="G7484" s="122" t="str">
        <f t="shared" si="352"/>
        <v/>
      </c>
      <c r="H7484" s="255" t="str">
        <f>IF(G7484="기사임",(COUNTIF($B$2:B7484,B7484)-COUNTIFS($B$2:B7483,B7484,$G$2:G7483,"")),"")</f>
        <v/>
      </c>
      <c r="I7484" s="122" t="str">
        <f>IF(H7484=1,COUNTIF($H$1:H7484,1),"")</f>
        <v/>
      </c>
      <c r="J7484" s="122">
        <f t="shared" si="353"/>
        <v>0</v>
      </c>
      <c r="K7484" s="122" t="b">
        <f t="shared" si="354"/>
        <v>0</v>
      </c>
      <c r="L7484" s="122" t="str">
        <f>IF(K7484=FALSE,"",B7484&amp;"@"&amp;COUNTIFS($B$2:B7484,B7484,$K$2:K7484,TRUE))</f>
        <v/>
      </c>
    </row>
    <row r="7485" spans="7:12">
      <c r="G7485" s="122" t="str">
        <f t="shared" si="352"/>
        <v/>
      </c>
      <c r="H7485" s="255" t="str">
        <f>IF(G7485="기사임",(COUNTIF($B$2:B7485,B7485)-COUNTIFS($B$2:B7484,B7485,$G$2:G7484,"")),"")</f>
        <v/>
      </c>
      <c r="I7485" s="122" t="str">
        <f>IF(H7485=1,COUNTIF($H$1:H7485,1),"")</f>
        <v/>
      </c>
      <c r="J7485" s="122">
        <f t="shared" si="353"/>
        <v>0</v>
      </c>
      <c r="K7485" s="122" t="b">
        <f t="shared" si="354"/>
        <v>0</v>
      </c>
      <c r="L7485" s="122" t="str">
        <f>IF(K7485=FALSE,"",B7485&amp;"@"&amp;COUNTIFS($B$2:B7485,B7485,$K$2:K7485,TRUE))</f>
        <v/>
      </c>
    </row>
    <row r="7486" spans="7:12">
      <c r="G7486" s="122" t="str">
        <f t="shared" si="352"/>
        <v/>
      </c>
      <c r="H7486" s="255" t="str">
        <f>IF(G7486="기사임",(COUNTIF($B$2:B7486,B7486)-COUNTIFS($B$2:B7485,B7486,$G$2:G7485,"")),"")</f>
        <v/>
      </c>
      <c r="I7486" s="122" t="str">
        <f>IF(H7486=1,COUNTIF($H$1:H7486,1),"")</f>
        <v/>
      </c>
      <c r="J7486" s="122">
        <f t="shared" si="353"/>
        <v>0</v>
      </c>
      <c r="K7486" s="122" t="b">
        <f t="shared" si="354"/>
        <v>0</v>
      </c>
      <c r="L7486" s="122" t="str">
        <f>IF(K7486=FALSE,"",B7486&amp;"@"&amp;COUNTIFS($B$2:B7486,B7486,$K$2:K7486,TRUE))</f>
        <v/>
      </c>
    </row>
    <row r="7487" spans="7:12">
      <c r="G7487" s="122" t="str">
        <f t="shared" si="352"/>
        <v/>
      </c>
      <c r="H7487" s="255" t="str">
        <f>IF(G7487="기사임",(COUNTIF($B$2:B7487,B7487)-COUNTIFS($B$2:B7486,B7487,$G$2:G7486,"")),"")</f>
        <v/>
      </c>
      <c r="I7487" s="122" t="str">
        <f>IF(H7487=1,COUNTIF($H$1:H7487,1),"")</f>
        <v/>
      </c>
      <c r="J7487" s="122">
        <f t="shared" si="353"/>
        <v>0</v>
      </c>
      <c r="K7487" s="122" t="b">
        <f t="shared" si="354"/>
        <v>0</v>
      </c>
      <c r="L7487" s="122" t="str">
        <f>IF(K7487=FALSE,"",B7487&amp;"@"&amp;COUNTIFS($B$2:B7487,B7487,$K$2:K7487,TRUE))</f>
        <v/>
      </c>
    </row>
    <row r="7488" spans="7:12">
      <c r="G7488" s="122" t="str">
        <f t="shared" si="352"/>
        <v/>
      </c>
      <c r="H7488" s="255" t="str">
        <f>IF(G7488="기사임",(COUNTIF($B$2:B7488,B7488)-COUNTIFS($B$2:B7487,B7488,$G$2:G7487,"")),"")</f>
        <v/>
      </c>
      <c r="I7488" s="122" t="str">
        <f>IF(H7488=1,COUNTIF($H$1:H7488,1),"")</f>
        <v/>
      </c>
      <c r="J7488" s="122">
        <f t="shared" si="353"/>
        <v>0</v>
      </c>
      <c r="K7488" s="122" t="b">
        <f t="shared" si="354"/>
        <v>0</v>
      </c>
      <c r="L7488" s="122" t="str">
        <f>IF(K7488=FALSE,"",B7488&amp;"@"&amp;COUNTIFS($B$2:B7488,B7488,$K$2:K7488,TRUE))</f>
        <v/>
      </c>
    </row>
    <row r="7489" spans="7:12">
      <c r="G7489" s="122" t="str">
        <f t="shared" si="352"/>
        <v/>
      </c>
      <c r="H7489" s="255" t="str">
        <f>IF(G7489="기사임",(COUNTIF($B$2:B7489,B7489)-COUNTIFS($B$2:B7488,B7489,$G$2:G7488,"")),"")</f>
        <v/>
      </c>
      <c r="I7489" s="122" t="str">
        <f>IF(H7489=1,COUNTIF($H$1:H7489,1),"")</f>
        <v/>
      </c>
      <c r="J7489" s="122">
        <f t="shared" si="353"/>
        <v>0</v>
      </c>
      <c r="K7489" s="122" t="b">
        <f t="shared" si="354"/>
        <v>0</v>
      </c>
      <c r="L7489" s="122" t="str">
        <f>IF(K7489=FALSE,"",B7489&amp;"@"&amp;COUNTIFS($B$2:B7489,B7489,$K$2:K7489,TRUE))</f>
        <v/>
      </c>
    </row>
    <row r="7490" spans="7:12">
      <c r="G7490" s="122" t="str">
        <f t="shared" si="352"/>
        <v/>
      </c>
      <c r="H7490" s="255" t="str">
        <f>IF(G7490="기사임",(COUNTIF($B$2:B7490,B7490)-COUNTIFS($B$2:B7489,B7490,$G$2:G7489,"")),"")</f>
        <v/>
      </c>
      <c r="I7490" s="122" t="str">
        <f>IF(H7490=1,COUNTIF($H$1:H7490,1),"")</f>
        <v/>
      </c>
      <c r="J7490" s="122">
        <f t="shared" si="353"/>
        <v>0</v>
      </c>
      <c r="K7490" s="122" t="b">
        <f t="shared" si="354"/>
        <v>0</v>
      </c>
      <c r="L7490" s="122" t="str">
        <f>IF(K7490=FALSE,"",B7490&amp;"@"&amp;COUNTIFS($B$2:B7490,B7490,$K$2:K7490,TRUE))</f>
        <v/>
      </c>
    </row>
    <row r="7491" spans="7:12">
      <c r="G7491" s="122" t="str">
        <f t="shared" si="352"/>
        <v/>
      </c>
      <c r="H7491" s="255" t="str">
        <f>IF(G7491="기사임",(COUNTIF($B$2:B7491,B7491)-COUNTIFS($B$2:B7490,B7491,$G$2:G7490,"")),"")</f>
        <v/>
      </c>
      <c r="I7491" s="122" t="str">
        <f>IF(H7491=1,COUNTIF($H$1:H7491,1),"")</f>
        <v/>
      </c>
      <c r="J7491" s="122">
        <f t="shared" si="353"/>
        <v>0</v>
      </c>
      <c r="K7491" s="122" t="b">
        <f t="shared" si="354"/>
        <v>0</v>
      </c>
      <c r="L7491" s="122" t="str">
        <f>IF(K7491=FALSE,"",B7491&amp;"@"&amp;COUNTIFS($B$2:B7491,B7491,$K$2:K7491,TRUE))</f>
        <v/>
      </c>
    </row>
    <row r="7492" spans="7:12">
      <c r="G7492" s="122" t="str">
        <f t="shared" si="352"/>
        <v/>
      </c>
      <c r="H7492" s="255" t="str">
        <f>IF(G7492="기사임",(COUNTIF($B$2:B7492,B7492)-COUNTIFS($B$2:B7491,B7492,$G$2:G7491,"")),"")</f>
        <v/>
      </c>
      <c r="I7492" s="122" t="str">
        <f>IF(H7492=1,COUNTIF($H$1:H7492,1),"")</f>
        <v/>
      </c>
      <c r="J7492" s="122">
        <f t="shared" si="353"/>
        <v>0</v>
      </c>
      <c r="K7492" s="122" t="b">
        <f t="shared" si="354"/>
        <v>0</v>
      </c>
      <c r="L7492" s="122" t="str">
        <f>IF(K7492=FALSE,"",B7492&amp;"@"&amp;COUNTIFS($B$2:B7492,B7492,$K$2:K7492,TRUE))</f>
        <v/>
      </c>
    </row>
    <row r="7493" spans="7:12">
      <c r="G7493" s="122" t="str">
        <f t="shared" si="352"/>
        <v/>
      </c>
      <c r="H7493" s="255" t="str">
        <f>IF(G7493="기사임",(COUNTIF($B$2:B7493,B7493)-COUNTIFS($B$2:B7492,B7493,$G$2:G7492,"")),"")</f>
        <v/>
      </c>
      <c r="I7493" s="122" t="str">
        <f>IF(H7493=1,COUNTIF($H$1:H7493,1),"")</f>
        <v/>
      </c>
      <c r="J7493" s="122">
        <f t="shared" si="353"/>
        <v>0</v>
      </c>
      <c r="K7493" s="122" t="b">
        <f t="shared" si="354"/>
        <v>0</v>
      </c>
      <c r="L7493" s="122" t="str">
        <f>IF(K7493=FALSE,"",B7493&amp;"@"&amp;COUNTIFS($B$2:B7493,B7493,$K$2:K7493,TRUE))</f>
        <v/>
      </c>
    </row>
    <row r="7494" spans="7:12">
      <c r="G7494" s="122" t="str">
        <f t="shared" si="352"/>
        <v/>
      </c>
      <c r="H7494" s="255" t="str">
        <f>IF(G7494="기사임",(COUNTIF($B$2:B7494,B7494)-COUNTIFS($B$2:B7493,B7494,$G$2:G7493,"")),"")</f>
        <v/>
      </c>
      <c r="I7494" s="122" t="str">
        <f>IF(H7494=1,COUNTIF($H$1:H7494,1),"")</f>
        <v/>
      </c>
      <c r="J7494" s="122">
        <f t="shared" si="353"/>
        <v>0</v>
      </c>
      <c r="K7494" s="122" t="b">
        <f t="shared" si="354"/>
        <v>0</v>
      </c>
      <c r="L7494" s="122" t="str">
        <f>IF(K7494=FALSE,"",B7494&amp;"@"&amp;COUNTIFS($B$2:B7494,B7494,$K$2:K7494,TRUE))</f>
        <v/>
      </c>
    </row>
    <row r="7495" spans="7:12">
      <c r="G7495" s="122" t="str">
        <f t="shared" ref="G7495:G7503" si="355">IF(AND(LEFT(A7495,17)="/global/archives/",ISNUMBER(_xlfn.NUMBERVALUE(MID(A7495,18,1))),ISERROR(FIND("ckattempt",A7495)),ISERROR(FIND("preview",A7495))),"기사임","")</f>
        <v/>
      </c>
      <c r="H7495" s="255" t="str">
        <f>IF(G7495="기사임",(COUNTIF($B$2:B7495,B7495)-COUNTIFS($B$2:B7494,B7495,$G$2:G7494,"")),"")</f>
        <v/>
      </c>
      <c r="I7495" s="122" t="str">
        <f>IF(H7495=1,COUNTIF($H$1:H7495,1),"")</f>
        <v/>
      </c>
      <c r="J7495" s="122">
        <f t="shared" ref="J7495:J7503" si="356">COUNTIF($N$2:$N$4,B7495)</f>
        <v>0</v>
      </c>
      <c r="K7495" s="122" t="b">
        <f t="shared" ref="K7495:K7503" si="357">AND(J7495=1,H7495&gt;=1,H7495&lt;&gt;"")</f>
        <v>0</v>
      </c>
      <c r="L7495" s="122" t="str">
        <f>IF(K7495=FALSE,"",B7495&amp;"@"&amp;COUNTIFS($B$2:B7495,B7495,$K$2:K7495,TRUE))</f>
        <v/>
      </c>
    </row>
    <row r="7496" spans="7:12">
      <c r="G7496" s="122" t="str">
        <f t="shared" si="355"/>
        <v/>
      </c>
      <c r="H7496" s="255" t="str">
        <f>IF(G7496="기사임",(COUNTIF($B$2:B7496,B7496)-COUNTIFS($B$2:B7495,B7496,$G$2:G7495,"")),"")</f>
        <v/>
      </c>
      <c r="I7496" s="122" t="str">
        <f>IF(H7496=1,COUNTIF($H$1:H7496,1),"")</f>
        <v/>
      </c>
      <c r="J7496" s="122">
        <f t="shared" si="356"/>
        <v>0</v>
      </c>
      <c r="K7496" s="122" t="b">
        <f t="shared" si="357"/>
        <v>0</v>
      </c>
      <c r="L7496" s="122" t="str">
        <f>IF(K7496=FALSE,"",B7496&amp;"@"&amp;COUNTIFS($B$2:B7496,B7496,$K$2:K7496,TRUE))</f>
        <v/>
      </c>
    </row>
    <row r="7497" spans="7:12">
      <c r="G7497" s="122" t="str">
        <f t="shared" si="355"/>
        <v/>
      </c>
      <c r="H7497" s="255" t="str">
        <f>IF(G7497="기사임",(COUNTIF($B$2:B7497,B7497)-COUNTIFS($B$2:B7496,B7497,$G$2:G7496,"")),"")</f>
        <v/>
      </c>
      <c r="I7497" s="122" t="str">
        <f>IF(H7497=1,COUNTIF($H$1:H7497,1),"")</f>
        <v/>
      </c>
      <c r="J7497" s="122">
        <f t="shared" si="356"/>
        <v>0</v>
      </c>
      <c r="K7497" s="122" t="b">
        <f t="shared" si="357"/>
        <v>0</v>
      </c>
      <c r="L7497" s="122" t="str">
        <f>IF(K7497=FALSE,"",B7497&amp;"@"&amp;COUNTIFS($B$2:B7497,B7497,$K$2:K7497,TRUE))</f>
        <v/>
      </c>
    </row>
    <row r="7498" spans="7:12">
      <c r="G7498" s="122" t="str">
        <f t="shared" si="355"/>
        <v/>
      </c>
      <c r="H7498" s="255" t="str">
        <f>IF(G7498="기사임",(COUNTIF($B$2:B7498,B7498)-COUNTIFS($B$2:B7497,B7498,$G$2:G7497,"")),"")</f>
        <v/>
      </c>
      <c r="I7498" s="122" t="str">
        <f>IF(H7498=1,COUNTIF($H$1:H7498,1),"")</f>
        <v/>
      </c>
      <c r="J7498" s="122">
        <f t="shared" si="356"/>
        <v>0</v>
      </c>
      <c r="K7498" s="122" t="b">
        <f t="shared" si="357"/>
        <v>0</v>
      </c>
      <c r="L7498" s="122" t="str">
        <f>IF(K7498=FALSE,"",B7498&amp;"@"&amp;COUNTIFS($B$2:B7498,B7498,$K$2:K7498,TRUE))</f>
        <v/>
      </c>
    </row>
    <row r="7499" spans="7:12">
      <c r="G7499" s="122" t="str">
        <f t="shared" si="355"/>
        <v/>
      </c>
      <c r="H7499" s="255" t="str">
        <f>IF(G7499="기사임",(COUNTIF($B$2:B7499,B7499)-COUNTIFS($B$2:B7498,B7499,$G$2:G7498,"")),"")</f>
        <v/>
      </c>
      <c r="I7499" s="122" t="str">
        <f>IF(H7499=1,COUNTIF($H$1:H7499,1),"")</f>
        <v/>
      </c>
      <c r="J7499" s="122">
        <f t="shared" si="356"/>
        <v>0</v>
      </c>
      <c r="K7499" s="122" t="b">
        <f t="shared" si="357"/>
        <v>0</v>
      </c>
      <c r="L7499" s="122" t="str">
        <f>IF(K7499=FALSE,"",B7499&amp;"@"&amp;COUNTIFS($B$2:B7499,B7499,$K$2:K7499,TRUE))</f>
        <v/>
      </c>
    </row>
    <row r="7500" spans="7:12">
      <c r="G7500" s="122" t="str">
        <f t="shared" si="355"/>
        <v/>
      </c>
      <c r="H7500" s="255" t="str">
        <f>IF(G7500="기사임",(COUNTIF($B$2:B7500,B7500)-COUNTIFS($B$2:B7499,B7500,$G$2:G7499,"")),"")</f>
        <v/>
      </c>
      <c r="I7500" s="122" t="str">
        <f>IF(H7500=1,COUNTIF($H$1:H7500,1),"")</f>
        <v/>
      </c>
      <c r="J7500" s="122">
        <f t="shared" si="356"/>
        <v>0</v>
      </c>
      <c r="K7500" s="122" t="b">
        <f t="shared" si="357"/>
        <v>0</v>
      </c>
      <c r="L7500" s="122" t="str">
        <f>IF(K7500=FALSE,"",B7500&amp;"@"&amp;COUNTIFS($B$2:B7500,B7500,$K$2:K7500,TRUE))</f>
        <v/>
      </c>
    </row>
    <row r="7501" spans="7:12">
      <c r="G7501" s="122" t="str">
        <f t="shared" si="355"/>
        <v/>
      </c>
      <c r="H7501" s="255" t="str">
        <f>IF(G7501="기사임",(COUNTIF($B$2:B7501,B7501)-COUNTIFS($B$2:B7500,B7501,$G$2:G7500,"")),"")</f>
        <v/>
      </c>
      <c r="I7501" s="122" t="str">
        <f>IF(H7501=1,COUNTIF($H$1:H7501,1),"")</f>
        <v/>
      </c>
      <c r="J7501" s="122">
        <f t="shared" si="356"/>
        <v>0</v>
      </c>
      <c r="K7501" s="122" t="b">
        <f t="shared" si="357"/>
        <v>0</v>
      </c>
      <c r="L7501" s="122" t="str">
        <f>IF(K7501=FALSE,"",B7501&amp;"@"&amp;COUNTIFS($B$2:B7501,B7501,$K$2:K7501,TRUE))</f>
        <v/>
      </c>
    </row>
    <row r="7502" spans="7:12">
      <c r="G7502" s="122" t="str">
        <f t="shared" si="355"/>
        <v/>
      </c>
      <c r="H7502" s="255" t="str">
        <f>IF(G7502="기사임",(COUNTIF($B$2:B7502,B7502)-COUNTIFS($B$2:B7501,B7502,$G$2:G7501,"")),"")</f>
        <v/>
      </c>
      <c r="I7502" s="122" t="str">
        <f>IF(H7502=1,COUNTIF($H$1:H7502,1),"")</f>
        <v/>
      </c>
      <c r="J7502" s="122">
        <f t="shared" si="356"/>
        <v>0</v>
      </c>
      <c r="K7502" s="122" t="b">
        <f t="shared" si="357"/>
        <v>0</v>
      </c>
      <c r="L7502" s="122" t="str">
        <f>IF(K7502=FALSE,"",B7502&amp;"@"&amp;COUNTIFS($B$2:B7502,B7502,$K$2:K7502,TRUE))</f>
        <v/>
      </c>
    </row>
    <row r="7503" spans="7:12">
      <c r="G7503" s="122" t="str">
        <f t="shared" si="355"/>
        <v/>
      </c>
      <c r="H7503" s="255" t="str">
        <f>IF(G7503="기사임",(COUNTIF($B$2:B7503,B7503)-COUNTIFS($B$2:B7502,B7503,$G$2:G7502,"")),"")</f>
        <v/>
      </c>
      <c r="I7503" s="122" t="str">
        <f>IF(H7503=1,COUNTIF($H$1:H7503,1),"")</f>
        <v/>
      </c>
      <c r="J7503" s="122">
        <f t="shared" si="356"/>
        <v>0</v>
      </c>
      <c r="K7503" s="122" t="b">
        <f t="shared" si="357"/>
        <v>0</v>
      </c>
      <c r="L7503" s="122" t="str">
        <f>IF(K7503=FALSE,"",B7503&amp;"@"&amp;COUNTIFS($B$2:B7503,B7503,$K$2:K7503,TRUE))</f>
        <v/>
      </c>
    </row>
  </sheetData>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B2:H40"/>
  <sheetViews>
    <sheetView zoomScale="115" zoomScaleNormal="115" workbookViewId="0">
      <selection activeCell="B2" sqref="B2:F13"/>
    </sheetView>
  </sheetViews>
  <sheetFormatPr defaultRowHeight="17.399999999999999"/>
  <cols>
    <col min="2" max="2" width="3.5" customWidth="1"/>
    <col min="3" max="3" width="7.8984375" customWidth="1"/>
    <col min="4" max="4" width="117" customWidth="1"/>
    <col min="5" max="5" width="7.09765625" customWidth="1"/>
    <col min="6" max="6" width="7" customWidth="1"/>
    <col min="8" max="8" width="21.8984375" customWidth="1"/>
  </cols>
  <sheetData>
    <row r="2" spans="2:8">
      <c r="B2" s="33" t="s">
        <v>335</v>
      </c>
      <c r="C2" s="33" t="s">
        <v>336</v>
      </c>
      <c r="D2" s="33" t="s">
        <v>337</v>
      </c>
      <c r="E2" s="33" t="s">
        <v>381</v>
      </c>
      <c r="F2" s="33" t="s">
        <v>332</v>
      </c>
      <c r="H2" s="302" t="s">
        <v>1186</v>
      </c>
    </row>
    <row r="3" spans="2:8">
      <c r="B3" s="165">
        <v>1</v>
      </c>
      <c r="C3" s="166">
        <f>IF(D3="","",INDEX('기사 리스트'!A:A,MATCH(B3,'기사 리스트'!G:G)))</f>
        <v>45110</v>
      </c>
      <c r="D3" s="167" t="str">
        <f>IF(B3&gt;MAX('기사 리스트'!G:G),"",INDEX('기사 리스트'!B:B,MATCH(B3,'기사 리스트'!G:G,0)))</f>
        <v>[Tasty Inno Life] Xin chào! Do you know “somaek?” 😋 (ft. SK Earthon HCMC Branch)</v>
      </c>
      <c r="E3" s="168">
        <f>IF(D3="","",VLOOKUP(RIGHT(VLOOKUP(D3,'기사 리스트'!B:C,2,FALSE),LEN(VLOOKUP(D3,'기사 리스트'!B:C,2,FALSE))-21),'7p data (2)'!A:E,5,FALSE))</f>
        <v>6</v>
      </c>
      <c r="F3" s="168">
        <f>IF(D3="","",VLOOKUP(RIGHT(VLOOKUP(D3,'기사 리스트'!B:C,2,FALSE),LEN(VLOOKUP(D3,'기사 리스트'!B:C,2,FALSE))-21),'7p data (2)'!A:B,2,FALSE))</f>
        <v>46</v>
      </c>
      <c r="H3" t="str">
        <f>IFERROR(IF(VLOOKUP(D3,'기사 리스트'!B:D,3,FALSE)="yes","yes",""),"")</f>
        <v/>
      </c>
    </row>
    <row r="4" spans="2:8">
      <c r="B4" s="165">
        <v>2</v>
      </c>
      <c r="C4" s="166">
        <f>IF(D4="","",INDEX('기사 리스트'!A:A,MATCH(B4,'기사 리스트'!G:G)))</f>
        <v>45112</v>
      </c>
      <c r="D4" s="167" t="str">
        <f>IF(B4&gt;MAX('기사 리스트'!G:G),"",INDEX('기사 리스트'!B:B,MATCH(B4,'기사 리스트'!G:G,0)))</f>
        <v>SK Innovation proudly supports the World Choir Games Gangneung 2023</v>
      </c>
      <c r="E4" s="168">
        <f>IF(D4="","",VLOOKUP(RIGHT(VLOOKUP(D4,'기사 리스트'!B:C,2,FALSE),LEN(VLOOKUP(D4,'기사 리스트'!B:C,2,FALSE))-21),'7p data (2)'!A:E,5,FALSE))</f>
        <v>25</v>
      </c>
      <c r="F4" s="168">
        <f>IF(D4="","",VLOOKUP(RIGHT(VLOOKUP(D4,'기사 리스트'!B:C,2,FALSE),LEN(VLOOKUP(D4,'기사 리스트'!B:C,2,FALSE))-21),'7p data (2)'!A:B,2,FALSE))</f>
        <v>102</v>
      </c>
      <c r="H4" t="str">
        <f>IFERROR(IF(VLOOKUP(D4,'기사 리스트'!B:D,3,FALSE)="yes","yes",""),"")</f>
        <v/>
      </c>
    </row>
    <row r="5" spans="2:8">
      <c r="B5" s="165">
        <v>3</v>
      </c>
      <c r="C5" s="166">
        <f>IF(D5="","",INDEX('기사 리스트'!A:A,MATCH(B5,'기사 리스트'!G:G)))</f>
        <v>45113</v>
      </c>
      <c r="D5" s="167" t="str">
        <f>IF(B5&gt;MAX('기사 리스트'!G:G),"",INDEX('기사 리스트'!B:B,MATCH(B5,'기사 리스트'!G:G,0)))</f>
        <v>[Recap] Visit Gangneung to enjoy the World Choir Games 2023 with SK Innovation</v>
      </c>
      <c r="E5" s="168">
        <f>IF(D5="","",VLOOKUP(RIGHT(VLOOKUP(D5,'기사 리스트'!B:C,2,FALSE),LEN(VLOOKUP(D5,'기사 리스트'!B:C,2,FALSE))-21),'7p data (2)'!A:E,5,FALSE))</f>
        <v>50</v>
      </c>
      <c r="F5" s="168">
        <f>IF(D5="","",VLOOKUP(RIGHT(VLOOKUP(D5,'기사 리스트'!B:C,2,FALSE),LEN(VLOOKUP(D5,'기사 리스트'!B:C,2,FALSE))-21),'7p data (2)'!A:B,2,FALSE))</f>
        <v>137</v>
      </c>
      <c r="H5" t="str">
        <f>IFERROR(IF(VLOOKUP(D5,'기사 리스트'!B:D,3,FALSE)="yes","yes",""),"")</f>
        <v/>
      </c>
    </row>
    <row r="6" spans="2:8">
      <c r="B6" s="165">
        <v>4</v>
      </c>
      <c r="C6" s="166">
        <f>IF(D6="","",INDEX('기사 리스트'!A:A,MATCH(B6,'기사 리스트'!G:G)))</f>
        <v>45118</v>
      </c>
      <c r="D6" s="167" t="str">
        <f>IF(B6&gt;MAX('기사 리스트'!G:G),"",INDEX('기사 리스트'!B:B,MATCH(B6,'기사 리스트'!G:G,0)))</f>
        <v>[Interview] Meet Park Jin-Hei, SK Innovation’s new Chairman of the Board</v>
      </c>
      <c r="E6" s="168">
        <f>IF(D6="","",VLOOKUP(RIGHT(VLOOKUP(D6,'기사 리스트'!B:C,2,FALSE),LEN(VLOOKUP(D6,'기사 리스트'!B:C,2,FALSE))-21),'7p data (2)'!A:E,5,FALSE))</f>
        <v>57</v>
      </c>
      <c r="F6" s="168">
        <f>IF(D6="","",VLOOKUP(RIGHT(VLOOKUP(D6,'기사 리스트'!B:C,2,FALSE),LEN(VLOOKUP(D6,'기사 리스트'!B:C,2,FALSE))-21),'7p data (2)'!A:B,2,FALSE))</f>
        <v>115</v>
      </c>
      <c r="H6" t="str">
        <f>IFERROR(IF(VLOOKUP(D6,'기사 리스트'!B:D,3,FALSE)="yes","yes",""),"")</f>
        <v/>
      </c>
    </row>
    <row r="7" spans="2:8">
      <c r="B7" s="165">
        <v>5</v>
      </c>
      <c r="C7" s="166">
        <f>IF(D7="","",INDEX('기사 리스트'!A:A,MATCH(B7,'기사 리스트'!G:G)))</f>
        <v>45124</v>
      </c>
      <c r="D7" s="167" t="str">
        <f>IF(B7&gt;MAX('기사 리스트'!G:G),"",INDEX('기사 리스트'!B:B,MATCH(B7,'기사 리스트'!G:G,0)))</f>
        <v>The SK Liquor Station pop-up store in Ulsan, a hot spot to refuel your life with positive energy</v>
      </c>
      <c r="E7" s="168">
        <f>IF(D7="","",VLOOKUP(RIGHT(VLOOKUP(D7,'기사 리스트'!B:C,2,FALSE),LEN(VLOOKUP(D7,'기사 리스트'!B:C,2,FALSE))-21),'7p data (2)'!A:E,5,FALSE))</f>
        <v>28</v>
      </c>
      <c r="F7" s="168">
        <f>IF(D7="","",VLOOKUP(RIGHT(VLOOKUP(D7,'기사 리스트'!B:C,2,FALSE),LEN(VLOOKUP(D7,'기사 리스트'!B:C,2,FALSE))-21),'7p data (2)'!A:B,2,FALSE))</f>
        <v>106</v>
      </c>
      <c r="H7" t="str">
        <f>IFERROR(IF(VLOOKUP(D7,'기사 리스트'!B:D,3,FALSE)="yes","yes",""),"")</f>
        <v/>
      </c>
    </row>
    <row r="8" spans="2:8">
      <c r="B8" s="165">
        <v>6</v>
      </c>
      <c r="C8" s="166">
        <f>IF(D8="","",INDEX('기사 리스트'!A:A,MATCH(B8,'기사 리스트'!G:G)))</f>
        <v>45125</v>
      </c>
      <c r="D8" s="167" t="str">
        <f>IF(B8&gt;MAX('기사 리스트'!G:G),"",INDEX('기사 리스트'!B:B,MATCH(B8,'기사 리스트'!G:G,0)))</f>
        <v>[Interview] Meet Lee Bok-hee, an Independent Director of SK Innovation</v>
      </c>
      <c r="E8" s="168">
        <f>IF(D8="","",VLOOKUP(RIGHT(VLOOKUP(D8,'기사 리스트'!B:C,2,FALSE),LEN(VLOOKUP(D8,'기사 리스트'!B:C,2,FALSE))-21),'7p data (2)'!A:E,5,FALSE))</f>
        <v>88</v>
      </c>
      <c r="F8" s="168">
        <f>IF(D8="","",VLOOKUP(RIGHT(VLOOKUP(D8,'기사 리스트'!B:C,2,FALSE),LEN(VLOOKUP(D8,'기사 리스트'!B:C,2,FALSE))-21),'7p data (2)'!A:B,2,FALSE))</f>
        <v>159</v>
      </c>
      <c r="H8" t="str">
        <f>IFERROR(IF(VLOOKUP(D8,'기사 리스트'!B:D,3,FALSE)="yes","yes",""),"")</f>
        <v/>
      </c>
    </row>
    <row r="9" spans="2:8">
      <c r="B9" s="165">
        <v>7</v>
      </c>
      <c r="C9" s="166">
        <f>IF(D9="","",INDEX('기사 리스트'!A:A,MATCH(B9,'기사 리스트'!G:G)))</f>
        <v>45127</v>
      </c>
      <c r="D9" s="167" t="str">
        <f>IF(B9&gt;MAX('기사 리스트'!G:G),"",INDEX('기사 리스트'!B:B,MATCH(B9,'기사 리스트'!G:G,0)))</f>
        <v>SK Boulevard unveiled, celebrating SK On’s local impact in Jackson County</v>
      </c>
      <c r="E9" s="168">
        <f>IF(D9="","",VLOOKUP(RIGHT(VLOOKUP(D9,'기사 리스트'!B:C,2,FALSE),LEN(VLOOKUP(D9,'기사 리스트'!B:C,2,FALSE))-21),'7p data (2)'!A:E,5,FALSE))</f>
        <v>89</v>
      </c>
      <c r="F9" s="168">
        <f>IF(D9="","",VLOOKUP(RIGHT(VLOOKUP(D9,'기사 리스트'!B:C,2,FALSE),LEN(VLOOKUP(D9,'기사 리스트'!B:C,2,FALSE))-21),'7p data (2)'!A:B,2,FALSE))</f>
        <v>183</v>
      </c>
      <c r="H9" t="str">
        <f>IFERROR(IF(VLOOKUP(D9,'기사 리스트'!B:D,3,FALSE)="yes","yes",""),"")</f>
        <v/>
      </c>
    </row>
    <row r="10" spans="2:8">
      <c r="B10" s="165">
        <v>8</v>
      </c>
      <c r="C10" s="166">
        <f>IF(D10="","",INDEX('기사 리스트'!A:A,MATCH(B10,'기사 리스트'!G:G)))</f>
        <v>45128</v>
      </c>
      <c r="D10" s="167" t="str">
        <f>IF(B10&gt;MAX('기사 리스트'!G:G),"",INDEX('기사 리스트'!B:B,MATCH(B10,'기사 리스트'!G:G,0)))</f>
        <v>Social enterprise Morethan receives a global LCA certificate with the support of SK Innovation</v>
      </c>
      <c r="E10" s="168">
        <f>IF(D10="","",VLOOKUP(RIGHT(VLOOKUP(D10,'기사 리스트'!B:C,2,FALSE),LEN(VLOOKUP(D10,'기사 리스트'!B:C,2,FALSE))-21),'7p data (2)'!A:E,5,FALSE))</f>
        <v>38</v>
      </c>
      <c r="F10" s="168">
        <f>IF(D10="","",VLOOKUP(RIGHT(VLOOKUP(D10,'기사 리스트'!B:C,2,FALSE),LEN(VLOOKUP(D10,'기사 리스트'!B:C,2,FALSE))-21),'7p data (2)'!A:B,2,FALSE))</f>
        <v>108</v>
      </c>
      <c r="H10" t="str">
        <f>IFERROR(IF(VLOOKUP(D10,'기사 리스트'!B:D,3,FALSE)="yes","yes",""),"")</f>
        <v/>
      </c>
    </row>
    <row r="11" spans="2:8">
      <c r="B11" s="165">
        <v>9</v>
      </c>
      <c r="C11" s="166">
        <f>IF(D11="","",INDEX('기사 리스트'!A:A,MATCH(B11,'기사 리스트'!G:G)))</f>
        <v>45133</v>
      </c>
      <c r="D11" s="167" t="str">
        <f>IF(B11&gt;MAX('기사 리스트'!G:G),"",INDEX('기사 리스트'!B:B,MATCH(B11,'기사 리스트'!G:G,0)))</f>
        <v xml:space="preserve">SK On opens Battery Safety Evaluation Center </v>
      </c>
      <c r="E11" s="168">
        <f>IF(D11="","",VLOOKUP(RIGHT(VLOOKUP(D11,'기사 리스트'!B:C,2,FALSE),LEN(VLOOKUP(D11,'기사 리스트'!B:C,2,FALSE))-21),'7p data (2)'!A:E,5,FALSE))</f>
        <v>1686</v>
      </c>
      <c r="F11" s="168">
        <f>IF(D11="","",VLOOKUP(RIGHT(VLOOKUP(D11,'기사 리스트'!B:C,2,FALSE),LEN(VLOOKUP(D11,'기사 리스트'!B:C,2,FALSE))-21),'7p data (2)'!A:B,2,FALSE))</f>
        <v>1981</v>
      </c>
      <c r="H11" t="str">
        <f>IFERROR(IF(VLOOKUP(D11,'기사 리스트'!B:D,3,FALSE)="yes","yes",""),"")</f>
        <v>yes</v>
      </c>
    </row>
    <row r="12" spans="2:8">
      <c r="B12" s="165">
        <v>10</v>
      </c>
      <c r="C12" s="166">
        <f>IF(D12="","",INDEX('기사 리스트'!A:A,MATCH(B12,'기사 리스트'!G:G)))</f>
        <v>45133</v>
      </c>
      <c r="D12" s="167" t="str">
        <f>IF(B12&gt;MAX('기사 리스트'!G:G),"",INDEX('기사 리스트'!B:B,MATCH(B12,'기사 리스트'!G:G,0)))</f>
        <v>[Inno Info] From M to E, what you should know about Mangrove</v>
      </c>
      <c r="E12" s="168">
        <f>IF(D12="","",VLOOKUP(RIGHT(VLOOKUP(D12,'기사 리스트'!B:C,2,FALSE),LEN(VLOOKUP(D12,'기사 리스트'!B:C,2,FALSE))-21),'7p data (2)'!A:E,5,FALSE))</f>
        <v>11</v>
      </c>
      <c r="F12" s="168">
        <f>IF(D12="","",VLOOKUP(RIGHT(VLOOKUP(D12,'기사 리스트'!B:C,2,FALSE),LEN(VLOOKUP(D12,'기사 리스트'!B:C,2,FALSE))-21),'7p data (2)'!A:B,2,FALSE))</f>
        <v>45</v>
      </c>
      <c r="H12" t="str">
        <f>IFERROR(IF(VLOOKUP(D12,'기사 리스트'!B:D,3,FALSE)="yes","yes",""),"")</f>
        <v/>
      </c>
    </row>
    <row r="13" spans="2:8">
      <c r="B13" s="165">
        <v>11</v>
      </c>
      <c r="C13" s="166">
        <f>IF(D13="","",INDEX('기사 리스트'!A:A,MATCH(B13,'기사 리스트'!G:G)))</f>
        <v>45135</v>
      </c>
      <c r="D13" s="167" t="str">
        <f>IF(B13&gt;MAX('기사 리스트'!G:G),"",INDEX('기사 리스트'!B:B,MATCH(B13,'기사 리스트'!G:G,0)))</f>
        <v>[SK Innovation’s Q2 2023 Financial Results] Recording sales of KRW 18.73 trillion and operating loss of KRW 106.8 billion</v>
      </c>
      <c r="E13" s="168">
        <f>IF(D13="","",VLOOKUP(RIGHT(VLOOKUP(D13,'기사 리스트'!B:C,2,FALSE),LEN(VLOOKUP(D13,'기사 리스트'!B:C,2,FALSE))-21),'7p data (2)'!A:E,5,FALSE))</f>
        <v>67</v>
      </c>
      <c r="F13" s="168">
        <f>IF(D13="","",VLOOKUP(RIGHT(VLOOKUP(D13,'기사 리스트'!B:C,2,FALSE),LEN(VLOOKUP(D13,'기사 리스트'!B:C,2,FALSE))-21),'7p data (2)'!A:B,2,FALSE))</f>
        <v>130</v>
      </c>
      <c r="H13" t="str">
        <f>IFERROR(IF(VLOOKUP(D13,'기사 리스트'!B:D,3,FALSE)="yes","yes",""),"")</f>
        <v/>
      </c>
    </row>
    <row r="14" spans="2:8">
      <c r="B14" s="165">
        <v>12</v>
      </c>
      <c r="C14" s="166" t="str">
        <f>IF(D14="","",INDEX('기사 리스트'!A:A,MATCH(B14,'기사 리스트'!G:G)))</f>
        <v/>
      </c>
      <c r="D14" s="167" t="str">
        <f>IF(B14&gt;MAX('기사 리스트'!G:G),"",INDEX('기사 리스트'!B:B,MATCH(B14,'기사 리스트'!G:G,0)))</f>
        <v/>
      </c>
      <c r="E14" s="168" t="str">
        <f>IF(D14="","",VLOOKUP(RIGHT(VLOOKUP(D14,'기사 리스트'!B:C,2,FALSE),LEN(VLOOKUP(D14,'기사 리스트'!B:C,2,FALSE))-21),'7p data (2)'!A:E,5,FALSE))</f>
        <v/>
      </c>
      <c r="F14" s="168" t="str">
        <f>IF(D14="","",VLOOKUP(RIGHT(VLOOKUP(D14,'기사 리스트'!B:C,2,FALSE),LEN(VLOOKUP(D14,'기사 리스트'!B:C,2,FALSE))-21),'7p data (2)'!A:B,2,FALSE))</f>
        <v/>
      </c>
      <c r="H14" t="str">
        <f>IFERROR(IF(VLOOKUP(D14,'기사 리스트'!B:D,3,FALSE)="yes","yes",""),"")</f>
        <v/>
      </c>
    </row>
    <row r="15" spans="2:8">
      <c r="B15" s="165">
        <v>13</v>
      </c>
      <c r="C15" s="166" t="str">
        <f>IF(D15="","",INDEX('기사 리스트'!A:A,MATCH(B15,'기사 리스트'!G:G)))</f>
        <v/>
      </c>
      <c r="D15" s="167" t="str">
        <f>IF(B15&gt;MAX('기사 리스트'!G:G),"",INDEX('기사 리스트'!B:B,MATCH(B15,'기사 리스트'!G:G,0)))</f>
        <v/>
      </c>
      <c r="E15" s="168" t="str">
        <f>IF(D15="","",VLOOKUP(RIGHT(VLOOKUP(D15,'기사 리스트'!B:C,2,FALSE),LEN(VLOOKUP(D15,'기사 리스트'!B:C,2,FALSE))-21),'7p data (2)'!A:E,5,FALSE))</f>
        <v/>
      </c>
      <c r="F15" s="168" t="str">
        <f>IF(D15="","",VLOOKUP(RIGHT(VLOOKUP(D15,'기사 리스트'!B:C,2,FALSE),LEN(VLOOKUP(D15,'기사 리스트'!B:C,2,FALSE))-21),'7p data (2)'!A:B,2,FALSE))</f>
        <v/>
      </c>
      <c r="H15" t="str">
        <f>IFERROR(IF(VLOOKUP(D15,'기사 리스트'!B:D,3,FALSE)="yes","yes",""),"")</f>
        <v/>
      </c>
    </row>
    <row r="16" spans="2:8">
      <c r="B16" s="165">
        <v>14</v>
      </c>
      <c r="C16" s="166" t="str">
        <f>IF(D16="","",INDEX('기사 리스트'!A:A,MATCH(B16,'기사 리스트'!G:G)))</f>
        <v/>
      </c>
      <c r="D16" s="167" t="str">
        <f>IF(B16&gt;MAX('기사 리스트'!G:G),"",INDEX('기사 리스트'!B:B,MATCH(B16,'기사 리스트'!G:G,0)))</f>
        <v/>
      </c>
      <c r="E16" s="168" t="str">
        <f>IF(D16="","",VLOOKUP(RIGHT(VLOOKUP(D16,'기사 리스트'!B:C,2,FALSE),LEN(VLOOKUP(D16,'기사 리스트'!B:C,2,FALSE))-21),'7p data (2)'!A:E,5,FALSE))</f>
        <v/>
      </c>
      <c r="F16" s="168" t="str">
        <f>IF(D16="","",VLOOKUP(RIGHT(VLOOKUP(D16,'기사 리스트'!B:C,2,FALSE),LEN(VLOOKUP(D16,'기사 리스트'!B:C,2,FALSE))-21),'7p data (2)'!A:B,2,FALSE))</f>
        <v/>
      </c>
      <c r="H16" t="str">
        <f>IFERROR(IF(VLOOKUP(D16,'기사 리스트'!B:D,3,FALSE)="yes","yes",""),"")</f>
        <v/>
      </c>
    </row>
    <row r="17" spans="2:8">
      <c r="B17" s="165">
        <v>15</v>
      </c>
      <c r="C17" s="166" t="str">
        <f>IF(D17="","",INDEX('기사 리스트'!A:A,MATCH(B17,'기사 리스트'!G:G)))</f>
        <v/>
      </c>
      <c r="D17" s="167" t="str">
        <f>IF(B17&gt;MAX('기사 리스트'!G:G),"",INDEX('기사 리스트'!B:B,MATCH(B17,'기사 리스트'!G:G,0)))</f>
        <v/>
      </c>
      <c r="E17" s="168" t="str">
        <f>IF(D17="","",VLOOKUP(RIGHT(VLOOKUP(D17,'기사 리스트'!B:C,2,FALSE),LEN(VLOOKUP(D17,'기사 리스트'!B:C,2,FALSE))-21),'7p data (2)'!A:E,5,FALSE))</f>
        <v/>
      </c>
      <c r="F17" s="168" t="str">
        <f>IF(D17="","",VLOOKUP(RIGHT(VLOOKUP(D17,'기사 리스트'!B:C,2,FALSE),LEN(VLOOKUP(D17,'기사 리스트'!B:C,2,FALSE))-21),'7p data (2)'!A:B,2,FALSE))</f>
        <v/>
      </c>
      <c r="H17" t="str">
        <f>IFERROR(IF(VLOOKUP(D17,'기사 리스트'!B:D,3,FALSE)="yes","yes",""),"")</f>
        <v/>
      </c>
    </row>
    <row r="18" spans="2:8">
      <c r="B18" s="165">
        <v>16</v>
      </c>
      <c r="C18" s="166" t="str">
        <f>IF(D18="","",INDEX('기사 리스트'!A:A,MATCH(B18,'기사 리스트'!G:G)))</f>
        <v/>
      </c>
      <c r="D18" s="167" t="str">
        <f>IF(B18&gt;MAX('기사 리스트'!G:G),"",INDEX('기사 리스트'!B:B,MATCH(B18,'기사 리스트'!G:G,0)))</f>
        <v/>
      </c>
      <c r="E18" s="168" t="str">
        <f>IF(D18="","",VLOOKUP(RIGHT(VLOOKUP(D18,'기사 리스트'!B:C,2,FALSE),LEN(VLOOKUP(D18,'기사 리스트'!B:C,2,FALSE))-21),'7p data (2)'!A:E,5,FALSE))</f>
        <v/>
      </c>
      <c r="F18" s="168" t="str">
        <f>IF(D18="","",VLOOKUP(RIGHT(VLOOKUP(D18,'기사 리스트'!B:C,2,FALSE),LEN(VLOOKUP(D18,'기사 리스트'!B:C,2,FALSE))-21),'7p data (2)'!A:B,2,FALSE))</f>
        <v/>
      </c>
      <c r="H18" t="str">
        <f>IFERROR(IF(VLOOKUP(D18,'기사 리스트'!B:D,3,FALSE)="yes","yes",""),"")</f>
        <v/>
      </c>
    </row>
    <row r="19" spans="2:8">
      <c r="B19" s="165">
        <v>17</v>
      </c>
      <c r="C19" s="166" t="str">
        <f>IF(D19="","",INDEX('기사 리스트'!A:A,MATCH(B19,'기사 리스트'!G:G)))</f>
        <v/>
      </c>
      <c r="D19" s="167" t="str">
        <f>IF(B19&gt;MAX('기사 리스트'!G:G),"",INDEX('기사 리스트'!B:B,MATCH(B19,'기사 리스트'!G:G,0)))</f>
        <v/>
      </c>
      <c r="E19" s="168" t="str">
        <f>IF(D19="","",VLOOKUP(RIGHT(VLOOKUP(D19,'기사 리스트'!B:C,2,FALSE),LEN(VLOOKUP(D19,'기사 리스트'!B:C,2,FALSE))-21),'7p data (2)'!A:E,5,FALSE))</f>
        <v/>
      </c>
      <c r="F19" s="168" t="str">
        <f>IF(D19="","",VLOOKUP(RIGHT(VLOOKUP(D19,'기사 리스트'!B:C,2,FALSE),LEN(VLOOKUP(D19,'기사 리스트'!B:C,2,FALSE))-21),'7p data (2)'!A:B,2,FALSE))</f>
        <v/>
      </c>
      <c r="H19" t="str">
        <f>IFERROR(IF(VLOOKUP(D19,'기사 리스트'!B:D,3,FALSE)="yes","yes",""),"")</f>
        <v/>
      </c>
    </row>
    <row r="20" spans="2:8">
      <c r="B20" s="165">
        <v>18</v>
      </c>
      <c r="C20" s="166" t="str">
        <f>IF(D20="","",INDEX('기사 리스트'!A:A,MATCH(B20,'기사 리스트'!G:G)))</f>
        <v/>
      </c>
      <c r="D20" s="167" t="str">
        <f>IF(B20&gt;MAX('기사 리스트'!G:G),"",INDEX('기사 리스트'!B:B,MATCH(B20,'기사 리스트'!G:G,0)))</f>
        <v/>
      </c>
      <c r="E20" s="168" t="str">
        <f>IF(D20="","",VLOOKUP(RIGHT(VLOOKUP(D20,'기사 리스트'!B:C,2,FALSE),LEN(VLOOKUP(D20,'기사 리스트'!B:C,2,FALSE))-21),'7p data (2)'!A:E,5,FALSE))</f>
        <v/>
      </c>
      <c r="F20" s="168" t="str">
        <f>IF(D20="","",VLOOKUP(RIGHT(VLOOKUP(D20,'기사 리스트'!B:C,2,FALSE),LEN(VLOOKUP(D20,'기사 리스트'!B:C,2,FALSE))-21),'7p data (2)'!A:B,2,FALSE))</f>
        <v/>
      </c>
      <c r="H20" t="str">
        <f>IFERROR(IF(VLOOKUP(D20,'기사 리스트'!B:D,3,FALSE)="yes","yes",""),"")</f>
        <v/>
      </c>
    </row>
    <row r="21" spans="2:8">
      <c r="B21" s="165">
        <v>19</v>
      </c>
      <c r="C21" s="166" t="str">
        <f>IF(D21="","",INDEX('기사 리스트'!A:A,MATCH(B21,'기사 리스트'!G:G)))</f>
        <v/>
      </c>
      <c r="D21" s="167" t="str">
        <f>IF(B21&gt;MAX('기사 리스트'!G:G),"",INDEX('기사 리스트'!B:B,MATCH(B21,'기사 리스트'!G:G,0)))</f>
        <v/>
      </c>
      <c r="E21" s="168" t="str">
        <f>IF(D21="","",VLOOKUP(RIGHT(VLOOKUP(D21,'기사 리스트'!B:C,2,FALSE),LEN(VLOOKUP(D21,'기사 리스트'!B:C,2,FALSE))-21),'7p data (2)'!A:E,5,FALSE))</f>
        <v/>
      </c>
      <c r="F21" s="168" t="str">
        <f>IF(D21="","",VLOOKUP(RIGHT(VLOOKUP(D21,'기사 리스트'!B:C,2,FALSE),LEN(VLOOKUP(D21,'기사 리스트'!B:C,2,FALSE))-21),'7p data (2)'!A:B,2,FALSE))</f>
        <v/>
      </c>
      <c r="H21" t="str">
        <f>IFERROR(IF(VLOOKUP(D21,'기사 리스트'!B:D,3,FALSE)="yes","yes",""),"")</f>
        <v/>
      </c>
    </row>
    <row r="22" spans="2:8">
      <c r="B22" s="165">
        <v>20</v>
      </c>
      <c r="C22" s="166" t="str">
        <f>IF(D22="","",INDEX('기사 리스트'!A:A,MATCH(B22,'기사 리스트'!G:G)))</f>
        <v/>
      </c>
      <c r="D22" s="167" t="str">
        <f>IF(B22&gt;MAX('기사 리스트'!G:G),"",INDEX('기사 리스트'!B:B,MATCH(B22,'기사 리스트'!G:G,0)))</f>
        <v/>
      </c>
      <c r="E22" s="168" t="str">
        <f>IF(D22="","",VLOOKUP(RIGHT(VLOOKUP(D22,'기사 리스트'!B:C,2,FALSE),LEN(VLOOKUP(D22,'기사 리스트'!B:C,2,FALSE))-21),'7p data (2)'!A:E,5,FALSE))</f>
        <v/>
      </c>
      <c r="F22" s="168" t="str">
        <f>IF(D22="","",VLOOKUP(RIGHT(VLOOKUP(D22,'기사 리스트'!B:C,2,FALSE),LEN(VLOOKUP(D22,'기사 리스트'!B:C,2,FALSE))-21),'7p data (2)'!A:B,2,FALSE))</f>
        <v/>
      </c>
      <c r="H22" t="str">
        <f>IFERROR(IF(VLOOKUP(D22,'기사 리스트'!B:D,3,FALSE)="yes","yes",""),"")</f>
        <v/>
      </c>
    </row>
    <row r="23" spans="2:8">
      <c r="B23" s="165">
        <v>21</v>
      </c>
      <c r="C23" s="166" t="str">
        <f>IF(D23="","",INDEX('기사 리스트'!A:A,MATCH(B23,'기사 리스트'!G:G)))</f>
        <v/>
      </c>
      <c r="D23" s="167" t="str">
        <f>IF(B23&gt;MAX('기사 리스트'!G:G),"",INDEX('기사 리스트'!B:B,MATCH(B23,'기사 리스트'!G:G,0)))</f>
        <v/>
      </c>
      <c r="E23" s="168" t="str">
        <f>IF(D23="","",VLOOKUP(RIGHT(VLOOKUP(D23,'기사 리스트'!B:C,2,FALSE),LEN(VLOOKUP(D23,'기사 리스트'!B:C,2,FALSE))-21),'7p data (2)'!A:E,5,FALSE))</f>
        <v/>
      </c>
      <c r="F23" s="168" t="str">
        <f>IF(D23="","",VLOOKUP(RIGHT(VLOOKUP(D23,'기사 리스트'!B:C,2,FALSE),LEN(VLOOKUP(D23,'기사 리스트'!B:C,2,FALSE))-21),'7p data (2)'!A:B,2,FALSE))</f>
        <v/>
      </c>
      <c r="H23" t="str">
        <f>IFERROR(IF(VLOOKUP(D23,'기사 리스트'!B:D,3,FALSE)="yes","yes",""),"")</f>
        <v/>
      </c>
    </row>
    <row r="24" spans="2:8">
      <c r="B24" s="30">
        <v>22</v>
      </c>
      <c r="C24" s="31" t="str">
        <f>IF(D24="","",INDEX('기사 리스트'!A:A,MATCH(B24,'기사 리스트'!G:G)))</f>
        <v/>
      </c>
      <c r="D24" s="32" t="str">
        <f>IF(B24&gt;MAX('기사 리스트'!G:G),"",INDEX('기사 리스트'!B:B,MATCH(B24,'기사 리스트'!G:G,0)))</f>
        <v/>
      </c>
      <c r="E24" s="139" t="str">
        <f>IF(D24="","",VLOOKUP(RIGHT(VLOOKUP(D24,'기사 리스트'!B:C,2,FALSE),LEN(VLOOKUP(D24,'기사 리스트'!B:C,2,FALSE))-21),'7p data (2)'!A:E,5,FALSE))</f>
        <v/>
      </c>
      <c r="F24" s="139" t="str">
        <f>IF(D24="","",VLOOKUP(RIGHT(VLOOKUP(D24,'기사 리스트'!B:C,2,FALSE),LEN(VLOOKUP(D24,'기사 리스트'!B:C,2,FALSE))-21),'7p data (2)'!A:B,2,FALSE))</f>
        <v/>
      </c>
      <c r="H24" t="str">
        <f>IFERROR(IF(VLOOKUP(D24,'기사 리스트'!B:D,3,FALSE)="yes","yes",""),"")</f>
        <v/>
      </c>
    </row>
    <row r="25" spans="2:8">
      <c r="B25" s="22">
        <v>23</v>
      </c>
      <c r="C25" s="24" t="str">
        <f>IF(D25="","",INDEX('기사 리스트'!A:A,MATCH(B25,'기사 리스트'!G:G)))</f>
        <v/>
      </c>
      <c r="D25" s="23" t="str">
        <f>IF(B25&gt;MAX('기사 리스트'!G:G),"",INDEX('기사 리스트'!B:B,MATCH(B25,'기사 리스트'!G:G,0)))</f>
        <v/>
      </c>
      <c r="E25" s="140" t="str">
        <f>IF(D25="","",VLOOKUP(RIGHT(VLOOKUP(D25,'기사 리스트'!B:C,2,FALSE),LEN(VLOOKUP(D25,'기사 리스트'!B:C,2,FALSE))-21),'7p data (2)'!A:E,5,FALSE))</f>
        <v/>
      </c>
      <c r="F25" s="140" t="str">
        <f>IF(D25="","",VLOOKUP(RIGHT(VLOOKUP(D25,'기사 리스트'!B:C,2,FALSE),LEN(VLOOKUP(D25,'기사 리스트'!B:C,2,FALSE))-21),'7p data (2)'!A:B,2,FALSE))</f>
        <v/>
      </c>
      <c r="H25" t="str">
        <f>IFERROR(IF(VLOOKUP(D25,'기사 리스트'!B:D,3,FALSE)="yes","yes",""),"")</f>
        <v/>
      </c>
    </row>
    <row r="26" spans="2:8">
      <c r="B26" s="22">
        <v>24</v>
      </c>
      <c r="C26" s="24" t="str">
        <f>IF(D26="","",INDEX('기사 리스트'!A:A,MATCH(B26,'기사 리스트'!G:G)))</f>
        <v/>
      </c>
      <c r="D26" s="23" t="str">
        <f>IF(B26&gt;MAX('기사 리스트'!G:G),"",INDEX('기사 리스트'!B:B,MATCH(B26,'기사 리스트'!G:G,0)))</f>
        <v/>
      </c>
      <c r="E26" s="140" t="str">
        <f>IF(D26="","",VLOOKUP(RIGHT(VLOOKUP(D26,'기사 리스트'!B:C,2,FALSE),LEN(VLOOKUP(D26,'기사 리스트'!B:C,2,FALSE))-21),'7p data (2)'!A:E,5,FALSE))</f>
        <v/>
      </c>
      <c r="F26" s="140" t="str">
        <f>IF(D26="","",VLOOKUP(RIGHT(VLOOKUP(D26,'기사 리스트'!B:C,2,FALSE),LEN(VLOOKUP(D26,'기사 리스트'!B:C,2,FALSE))-21),'7p data (2)'!A:B,2,FALSE))</f>
        <v/>
      </c>
      <c r="H26" t="str">
        <f>IFERROR(IF(VLOOKUP(D26,'기사 리스트'!B:D,3,FALSE)="yes","yes",""),"")</f>
        <v/>
      </c>
    </row>
    <row r="27" spans="2:8">
      <c r="B27" s="22">
        <v>25</v>
      </c>
      <c r="C27" s="24" t="str">
        <f>IF(D27="","",INDEX('기사 리스트'!A:A,MATCH(B27,'기사 리스트'!G:G)))</f>
        <v/>
      </c>
      <c r="D27" s="23" t="str">
        <f>IF(B27&gt;MAX('기사 리스트'!G:G),"",INDEX('기사 리스트'!B:B,MATCH(B27,'기사 리스트'!G:G,0)))</f>
        <v/>
      </c>
      <c r="E27" s="140" t="str">
        <f>IF(D27="","",VLOOKUP(RIGHT(VLOOKUP(D27,'기사 리스트'!B:C,2,FALSE),LEN(VLOOKUP(D27,'기사 리스트'!B:C,2,FALSE))-21),'7p data (2)'!A:E,5,FALSE))</f>
        <v/>
      </c>
      <c r="F27" s="140" t="str">
        <f>IF(D27="","",VLOOKUP(RIGHT(VLOOKUP(D27,'기사 리스트'!B:C,2,FALSE),LEN(VLOOKUP(D27,'기사 리스트'!B:C,2,FALSE))-21),'7p data (2)'!A:B,2,FALSE))</f>
        <v/>
      </c>
      <c r="H27" t="str">
        <f>IFERROR(IF(VLOOKUP(D27,'기사 리스트'!B:D,3,FALSE)="yes","yes",""),"")</f>
        <v/>
      </c>
    </row>
    <row r="28" spans="2:8">
      <c r="B28" s="22">
        <v>26</v>
      </c>
      <c r="C28" s="24" t="str">
        <f>IF(D28="","",INDEX('기사 리스트'!A:A,MATCH(B28,'기사 리스트'!G:G)))</f>
        <v/>
      </c>
      <c r="D28" s="23" t="str">
        <f>IF(B28&gt;MAX('기사 리스트'!G:G),"",INDEX('기사 리스트'!B:B,MATCH(B28,'기사 리스트'!G:G,0)))</f>
        <v/>
      </c>
      <c r="E28" s="140" t="str">
        <f>IF(D28="","",VLOOKUP(RIGHT(VLOOKUP(D28,'기사 리스트'!B:C,2,FALSE),LEN(VLOOKUP(D28,'기사 리스트'!B:C,2,FALSE))-21),'7p data (2)'!A:E,5,FALSE))</f>
        <v/>
      </c>
      <c r="F28" s="140" t="str">
        <f>IF(D28="","",VLOOKUP(RIGHT(VLOOKUP(D28,'기사 리스트'!B:C,2,FALSE),LEN(VLOOKUP(D28,'기사 리스트'!B:C,2,FALSE))-21),'7p data (2)'!A:B,2,FALSE))</f>
        <v/>
      </c>
      <c r="H28" t="str">
        <f>IFERROR(IF(VLOOKUP(D28,'기사 리스트'!B:D,3,FALSE)="yes","yes",""),"")</f>
        <v/>
      </c>
    </row>
    <row r="29" spans="2:8">
      <c r="B29" s="22">
        <v>27</v>
      </c>
      <c r="C29" s="24" t="str">
        <f>IF(D29="","",INDEX('기사 리스트'!A:A,MATCH(B29,'기사 리스트'!G:G)))</f>
        <v/>
      </c>
      <c r="D29" s="23" t="str">
        <f>IF(B29&gt;MAX('기사 리스트'!G:G),"",INDEX('기사 리스트'!B:B,MATCH(B29,'기사 리스트'!G:G,0)))</f>
        <v/>
      </c>
      <c r="E29" s="140" t="str">
        <f>IF(D29="","",VLOOKUP(RIGHT(VLOOKUP(D29,'기사 리스트'!B:C,2,FALSE),LEN(VLOOKUP(D29,'기사 리스트'!B:C,2,FALSE))-21),'7p data (2)'!A:E,5,FALSE))</f>
        <v/>
      </c>
      <c r="F29" s="140" t="str">
        <f>IF(D29="","",VLOOKUP(RIGHT(VLOOKUP(D29,'기사 리스트'!B:C,2,FALSE),LEN(VLOOKUP(D29,'기사 리스트'!B:C,2,FALSE))-21),'7p data (2)'!A:B,2,FALSE))</f>
        <v/>
      </c>
      <c r="H29" t="str">
        <f>IFERROR(IF(VLOOKUP(D29,'기사 리스트'!B:D,3,FALSE)="yes","yes",""),"")</f>
        <v/>
      </c>
    </row>
    <row r="30" spans="2:8">
      <c r="B30" s="22">
        <v>28</v>
      </c>
      <c r="C30" s="24" t="str">
        <f>IF(D30="","",INDEX('기사 리스트'!A:A,MATCH(B30,'기사 리스트'!G:G)))</f>
        <v/>
      </c>
      <c r="D30" s="23" t="str">
        <f>IF(B30&gt;MAX('기사 리스트'!G:G),"",INDEX('기사 리스트'!B:B,MATCH(B30,'기사 리스트'!G:G,0)))</f>
        <v/>
      </c>
      <c r="E30" s="140" t="str">
        <f>IF(D30="","",VLOOKUP(RIGHT(VLOOKUP(D30,'기사 리스트'!B:C,2,FALSE),LEN(VLOOKUP(D30,'기사 리스트'!B:C,2,FALSE))-21),'7p data (2)'!A:E,5,FALSE))</f>
        <v/>
      </c>
      <c r="F30" s="140" t="str">
        <f>IF(D30="","",VLOOKUP(RIGHT(VLOOKUP(D30,'기사 리스트'!B:C,2,FALSE),LEN(VLOOKUP(D30,'기사 리스트'!B:C,2,FALSE))-21),'7p data (2)'!A:B,2,FALSE))</f>
        <v/>
      </c>
      <c r="H30" t="str">
        <f>IFERROR(IF(VLOOKUP(D30,'기사 리스트'!B:D,3,FALSE)="yes","yes",""),"")</f>
        <v/>
      </c>
    </row>
    <row r="31" spans="2:8">
      <c r="B31" s="22">
        <v>29</v>
      </c>
      <c r="C31" s="24" t="str">
        <f>IF(D31="","",INDEX('기사 리스트'!A:A,MATCH(B31,'기사 리스트'!G:G)))</f>
        <v/>
      </c>
      <c r="D31" s="23" t="str">
        <f>IF(B31&gt;MAX('기사 리스트'!G:G),"",INDEX('기사 리스트'!B:B,MATCH(B31,'기사 리스트'!G:G,0)))</f>
        <v/>
      </c>
      <c r="E31" s="140" t="str">
        <f>IF(D31="","",VLOOKUP(RIGHT(VLOOKUP(D31,'기사 리스트'!B:C,2,FALSE),LEN(VLOOKUP(D31,'기사 리스트'!B:C,2,FALSE))-21),'7p data (2)'!A:E,5,FALSE))</f>
        <v/>
      </c>
      <c r="F31" s="140" t="str">
        <f>IF(D31="","",VLOOKUP(RIGHT(VLOOKUP(D31,'기사 리스트'!B:C,2,FALSE),LEN(VLOOKUP(D31,'기사 리스트'!B:C,2,FALSE))-21),'7p data (2)'!A:B,2,FALSE))</f>
        <v/>
      </c>
      <c r="H31" t="str">
        <f>IFERROR(IF(VLOOKUP(D31,'기사 리스트'!B:D,3,FALSE)="yes","yes",""),"")</f>
        <v/>
      </c>
    </row>
    <row r="32" spans="2:8">
      <c r="B32" s="22">
        <v>30</v>
      </c>
      <c r="C32" s="24" t="str">
        <f>IF(D32="","",INDEX('기사 리스트'!A:A,MATCH(B32,'기사 리스트'!G:G)))</f>
        <v/>
      </c>
      <c r="D32" s="23" t="str">
        <f>IF(B32&gt;MAX('기사 리스트'!G:G),"",INDEX('기사 리스트'!B:B,MATCH(B32,'기사 리스트'!G:G,0)))</f>
        <v/>
      </c>
      <c r="E32" s="140" t="str">
        <f>IF(D32="","",VLOOKUP(RIGHT(VLOOKUP(D32,'기사 리스트'!B:C,2,FALSE),LEN(VLOOKUP(D32,'기사 리스트'!B:C,2,FALSE))-21),'7p data (2)'!A:E,5,FALSE))</f>
        <v/>
      </c>
      <c r="F32" s="140" t="str">
        <f>IF(D32="","",VLOOKUP(RIGHT(VLOOKUP(D32,'기사 리스트'!B:C,2,FALSE),LEN(VLOOKUP(D32,'기사 리스트'!B:C,2,FALSE))-21),'7p data (2)'!A:B,2,FALSE))</f>
        <v/>
      </c>
      <c r="H32" t="str">
        <f>IFERROR(IF(VLOOKUP(D32,'기사 리스트'!B:D,3,FALSE)="yes","yes",""),"")</f>
        <v/>
      </c>
    </row>
    <row r="33" spans="2:8">
      <c r="B33" s="22">
        <v>31</v>
      </c>
      <c r="C33" s="24" t="str">
        <f>IF(D33="","",INDEX('기사 리스트'!A:A,MATCH(B33,'기사 리스트'!G:G)))</f>
        <v/>
      </c>
      <c r="D33" s="23" t="str">
        <f>IF(B33&gt;MAX('기사 리스트'!G:G),"",INDEX('기사 리스트'!B:B,MATCH(B33,'기사 리스트'!G:G,0)))</f>
        <v/>
      </c>
      <c r="E33" s="140" t="str">
        <f>IF(D33="","",VLOOKUP(RIGHT(VLOOKUP(D33,'기사 리스트'!B:C,2,FALSE),LEN(VLOOKUP(D33,'기사 리스트'!B:C,2,FALSE))-21),'7p data (2)'!A:E,5,FALSE))</f>
        <v/>
      </c>
      <c r="F33" s="140" t="str">
        <f>IF(D33="","",VLOOKUP(RIGHT(VLOOKUP(D33,'기사 리스트'!B:C,2,FALSE),LEN(VLOOKUP(D33,'기사 리스트'!B:C,2,FALSE))-21),'7p data (2)'!A:B,2,FALSE))</f>
        <v/>
      </c>
      <c r="H33" t="str">
        <f>IFERROR(IF(VLOOKUP(D33,'기사 리스트'!B:D,3,FALSE)="yes","yes",""),"")</f>
        <v/>
      </c>
    </row>
    <row r="34" spans="2:8">
      <c r="B34" s="22">
        <v>32</v>
      </c>
      <c r="C34" s="24" t="str">
        <f>IF(D34="","",INDEX('기사 리스트'!A:A,MATCH(B34,'기사 리스트'!G:G)))</f>
        <v/>
      </c>
      <c r="D34" s="23" t="str">
        <f>IF(B34&gt;MAX('기사 리스트'!G:G),"",INDEX('기사 리스트'!B:B,MATCH(B34,'기사 리스트'!G:G,0)))</f>
        <v/>
      </c>
      <c r="E34" s="140" t="str">
        <f>IF(D34="","",VLOOKUP(RIGHT(VLOOKUP(D34,'기사 리스트'!B:C,2,FALSE),LEN(VLOOKUP(D34,'기사 리스트'!B:C,2,FALSE))-21),'7p data (2)'!A:E,5,FALSE))</f>
        <v/>
      </c>
      <c r="F34" s="140" t="str">
        <f>IF(D34="","",VLOOKUP(RIGHT(VLOOKUP(D34,'기사 리스트'!B:C,2,FALSE),LEN(VLOOKUP(D34,'기사 리스트'!B:C,2,FALSE))-21),'7p data (2)'!A:B,2,FALSE))</f>
        <v/>
      </c>
      <c r="H34" t="str">
        <f>IFERROR(IF(VLOOKUP(D34,'기사 리스트'!B:D,3,FALSE)="yes","yes",""),"")</f>
        <v/>
      </c>
    </row>
    <row r="35" spans="2:8">
      <c r="B35" s="22">
        <v>33</v>
      </c>
      <c r="C35" s="24" t="str">
        <f>IF(D35="","",INDEX('기사 리스트'!A:A,MATCH(B35,'기사 리스트'!G:G)))</f>
        <v/>
      </c>
      <c r="D35" s="23" t="str">
        <f>IF(B35&gt;MAX('기사 리스트'!G:G),"",INDEX('기사 리스트'!B:B,MATCH(B35,'기사 리스트'!G:G,0)))</f>
        <v/>
      </c>
      <c r="E35" s="140" t="str">
        <f>IF(D35="","",VLOOKUP(RIGHT(VLOOKUP(D35,'기사 리스트'!B:C,2,FALSE),LEN(VLOOKUP(D35,'기사 리스트'!B:C,2,FALSE))-21),'7p data (2)'!A:E,5,FALSE))</f>
        <v/>
      </c>
      <c r="F35" s="140" t="str">
        <f>IF(D35="","",VLOOKUP(RIGHT(VLOOKUP(D35,'기사 리스트'!B:C,2,FALSE),LEN(VLOOKUP(D35,'기사 리스트'!B:C,2,FALSE))-21),'7p data (2)'!A:B,2,FALSE))</f>
        <v/>
      </c>
      <c r="H35" t="str">
        <f>IFERROR(IF(VLOOKUP(D35,'기사 리스트'!B:D,3,FALSE)="yes","yes",""),"")</f>
        <v/>
      </c>
    </row>
    <row r="36" spans="2:8">
      <c r="B36" s="22">
        <v>34</v>
      </c>
      <c r="C36" s="24" t="str">
        <f>IF(D36="","",INDEX('기사 리스트'!A:A,MATCH(B36,'기사 리스트'!G:G)))</f>
        <v/>
      </c>
      <c r="D36" s="23" t="str">
        <f>IF(B36&gt;MAX('기사 리스트'!G:G),"",INDEX('기사 리스트'!B:B,MATCH(B36,'기사 리스트'!G:G,0)))</f>
        <v/>
      </c>
      <c r="E36" s="140" t="str">
        <f>IF(D36="","",VLOOKUP(RIGHT(VLOOKUP(D36,'기사 리스트'!B:C,2,FALSE),LEN(VLOOKUP(D36,'기사 리스트'!B:C,2,FALSE))-21),'7p data (2)'!A:E,5,FALSE))</f>
        <v/>
      </c>
      <c r="F36" s="140" t="str">
        <f>IF(D36="","",VLOOKUP(RIGHT(VLOOKUP(D36,'기사 리스트'!B:C,2,FALSE),LEN(VLOOKUP(D36,'기사 리스트'!B:C,2,FALSE))-21),'7p data (2)'!A:B,2,FALSE))</f>
        <v/>
      </c>
      <c r="H36" t="str">
        <f>IFERROR(IF(VLOOKUP(D36,'기사 리스트'!B:D,3,FALSE)="yes","yes",""),"")</f>
        <v/>
      </c>
    </row>
    <row r="37" spans="2:8">
      <c r="B37" s="22">
        <v>35</v>
      </c>
      <c r="C37" s="24" t="str">
        <f>IF(D37="","",INDEX('기사 리스트'!A:A,MATCH(B37,'기사 리스트'!G:G)))</f>
        <v/>
      </c>
      <c r="D37" s="23" t="str">
        <f>IF(B37&gt;MAX('기사 리스트'!G:G),"",INDEX('기사 리스트'!B:B,MATCH(B37,'기사 리스트'!G:G,0)))</f>
        <v/>
      </c>
      <c r="E37" s="140" t="str">
        <f>IF(D37="","",VLOOKUP(RIGHT(VLOOKUP(D37,'기사 리스트'!B:C,2,FALSE),LEN(VLOOKUP(D37,'기사 리스트'!B:C,2,FALSE))-21),'7p data (2)'!A:E,5,FALSE))</f>
        <v/>
      </c>
      <c r="F37" s="140" t="str">
        <f>IF(D37="","",VLOOKUP(RIGHT(VLOOKUP(D37,'기사 리스트'!B:C,2,FALSE),LEN(VLOOKUP(D37,'기사 리스트'!B:C,2,FALSE))-21),'7p data (2)'!A:B,2,FALSE))</f>
        <v/>
      </c>
      <c r="H37" t="str">
        <f>IFERROR(IF(VLOOKUP(D37,'기사 리스트'!B:D,3,FALSE)="yes","yes",""),"")</f>
        <v/>
      </c>
    </row>
    <row r="38" spans="2:8">
      <c r="B38" s="22">
        <v>36</v>
      </c>
      <c r="C38" s="24" t="str">
        <f>IF(D38="","",INDEX('기사 리스트'!A:A,MATCH(B38,'기사 리스트'!G:G)))</f>
        <v/>
      </c>
      <c r="D38" s="23" t="str">
        <f>IF(B38&gt;MAX('기사 리스트'!G:G),"",INDEX('기사 리스트'!B:B,MATCH(B38,'기사 리스트'!G:G,0)))</f>
        <v/>
      </c>
      <c r="E38" s="140" t="str">
        <f>IF(D38="","",VLOOKUP(RIGHT(VLOOKUP(D38,'기사 리스트'!B:C,2,FALSE),LEN(VLOOKUP(D38,'기사 리스트'!B:C,2,FALSE))-21),'7p data (2)'!A:E,5,FALSE))</f>
        <v/>
      </c>
      <c r="F38" s="140" t="str">
        <f>IF(D38="","",VLOOKUP(RIGHT(VLOOKUP(D38,'기사 리스트'!B:C,2,FALSE),LEN(VLOOKUP(D38,'기사 리스트'!B:C,2,FALSE))-21),'7p data (2)'!A:B,2,FALSE))</f>
        <v/>
      </c>
      <c r="H38" t="str">
        <f>IFERROR(IF(VLOOKUP(D38,'기사 리스트'!B:D,3,FALSE)="yes","yes",""),"")</f>
        <v/>
      </c>
    </row>
    <row r="39" spans="2:8">
      <c r="B39" s="22">
        <v>37</v>
      </c>
      <c r="C39" s="24" t="str">
        <f>IF(D39="","",INDEX('기사 리스트'!A:A,MATCH(B39,'기사 리스트'!G:G)))</f>
        <v/>
      </c>
      <c r="D39" s="23" t="str">
        <f>IF(B39&gt;MAX('기사 리스트'!G:G),"",INDEX('기사 리스트'!B:B,MATCH(B39,'기사 리스트'!G:G,0)))</f>
        <v/>
      </c>
      <c r="E39" s="140" t="str">
        <f>IF(D39="","",VLOOKUP(RIGHT(VLOOKUP(D39,'기사 리스트'!B:C,2,FALSE),LEN(VLOOKUP(D39,'기사 리스트'!B:C,2,FALSE))-21),'7p data (2)'!A:E,5,FALSE))</f>
        <v/>
      </c>
      <c r="F39" s="140" t="str">
        <f>IF(D39="","",VLOOKUP(RIGHT(VLOOKUP(D39,'기사 리스트'!B:C,2,FALSE),LEN(VLOOKUP(D39,'기사 리스트'!B:C,2,FALSE))-21),'7p data (2)'!A:B,2,FALSE))</f>
        <v/>
      </c>
      <c r="H39" t="str">
        <f>IFERROR(IF(VLOOKUP(D39,'기사 리스트'!B:D,3,FALSE)="yes","yes",""),"")</f>
        <v/>
      </c>
    </row>
    <row r="40" spans="2:8">
      <c r="B40" s="22">
        <v>38</v>
      </c>
      <c r="C40" s="24" t="str">
        <f>IF(D40="","",INDEX('기사 리스트'!A:A,MATCH(B40,'기사 리스트'!G:G)))</f>
        <v/>
      </c>
      <c r="D40" s="23" t="str">
        <f>IF(B40&gt;MAX('기사 리스트'!G:G),"",INDEX('기사 리스트'!B:B,MATCH(B40,'기사 리스트'!G:G,0)))</f>
        <v/>
      </c>
      <c r="E40" s="140" t="str">
        <f>IF(D40="","",VLOOKUP(RIGHT(VLOOKUP(D40,'기사 리스트'!B:C,2,FALSE),LEN(VLOOKUP(D40,'기사 리스트'!B:C,2,FALSE))-21),'7p data (2)'!A:E,5,FALSE))</f>
        <v/>
      </c>
      <c r="F40" s="140" t="str">
        <f>IF(D40="","",VLOOKUP(RIGHT(VLOOKUP(D40,'기사 리스트'!B:C,2,FALSE),LEN(VLOOKUP(D40,'기사 리스트'!B:C,2,FALSE))-21),'7p data (2)'!A:B,2,FALSE))</f>
        <v/>
      </c>
      <c r="H40" t="str">
        <f>IFERROR(IF(VLOOKUP(D40,'기사 리스트'!B:D,3,FALSE)="yes","yes",""),"")</f>
        <v/>
      </c>
    </row>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30</vt:i4>
      </vt:variant>
    </vt:vector>
  </HeadingPairs>
  <TitlesOfParts>
    <vt:vector size="30" baseType="lpstr">
      <vt:lpstr>4p</vt:lpstr>
      <vt:lpstr>4p data</vt:lpstr>
      <vt:lpstr>6p</vt:lpstr>
      <vt:lpstr>7p(1)</vt:lpstr>
      <vt:lpstr>7p data (2)</vt:lpstr>
      <vt:lpstr>8p</vt:lpstr>
      <vt:lpstr>9p</vt:lpstr>
      <vt:lpstr>9p data</vt:lpstr>
      <vt:lpstr>10p</vt:lpstr>
      <vt:lpstr>기사 리스트</vt:lpstr>
      <vt:lpstr>12p</vt:lpstr>
      <vt:lpstr>13p</vt:lpstr>
      <vt:lpstr>followers data</vt:lpstr>
      <vt:lpstr>14p impression table(optional)</vt:lpstr>
      <vt:lpstr>contents data(총액빼기)</vt:lpstr>
      <vt:lpstr>14p</vt:lpstr>
      <vt:lpstr>14p lower table(optional)</vt:lpstr>
      <vt:lpstr>competitors</vt:lpstr>
      <vt:lpstr>competitors data</vt:lpstr>
      <vt:lpstr>Ad_01</vt:lpstr>
      <vt:lpstr>Ad_01 data</vt:lpstr>
      <vt:lpstr>Ad_02</vt:lpstr>
      <vt:lpstr>Ad_02 data</vt:lpstr>
      <vt:lpstr>Ad_03</vt:lpstr>
      <vt:lpstr>Ad_03 data</vt:lpstr>
      <vt:lpstr>Follower Ad</vt:lpstr>
      <vt:lpstr>Follower Ad data</vt:lpstr>
      <vt:lpstr>Ad_04</vt:lpstr>
      <vt:lpstr>Ad_04 data</vt:lpstr>
      <vt:lpstr>광고 전체취합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17421</cp:lastModifiedBy>
  <dcterms:created xsi:type="dcterms:W3CDTF">2023-03-31T08:29:25Z</dcterms:created>
  <dcterms:modified xsi:type="dcterms:W3CDTF">2023-12-28T06:36:17Z</dcterms:modified>
</cp:coreProperties>
</file>